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9465" yWindow="30" windowWidth="11070" windowHeight="8205" tabRatio="892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A5_Individu_Data_SDMK_WNA" sheetId="15" r:id="rId5"/>
    <sheet name="NAVIGASI" sheetId="27" r:id="rId6"/>
    <sheet name="Berita Acara" sheetId="28" r:id="rId7"/>
    <sheet name="B1_1_Rekapitulasi_SDMK" sheetId="38" r:id="rId8"/>
    <sheet name="B1_2_Renbut_Puskesmas" sheetId="21" r:id="rId9"/>
    <sheet name="B1_3_Renbut_Rumah_Sakit" sheetId="22" r:id="rId10"/>
    <sheet name="DASHBOARD 1" sheetId="11" r:id="rId11"/>
    <sheet name="DASHBOARD 2" sheetId="23" r:id="rId12"/>
    <sheet name="DASHBOARD 3" sheetId="24" r:id="rId13"/>
    <sheet name="DASHBOARD 4" sheetId="25" r:id="rId14"/>
    <sheet name="DASHBOARD 5" sheetId="26" r:id="rId15"/>
    <sheet name="IK1" sheetId="30" r:id="rId16"/>
    <sheet name="IK2" sheetId="31" r:id="rId17"/>
    <sheet name="IK3" sheetId="32" r:id="rId18"/>
    <sheet name="01_MASTER_KODE_WILAYAH" sheetId="20" r:id="rId19"/>
    <sheet name="02_MASTER_KODE_FASYANKES" sheetId="39" r:id="rId20"/>
    <sheet name="03_MASTER_KODE_SEKOLAH_PT" sheetId="6" r:id="rId21"/>
    <sheet name="04_MASTER_KODE_SDMK" sheetId="37" r:id="rId22"/>
    <sheet name="05_MASTER_KODE_PRODI" sheetId="3" r:id="rId23"/>
    <sheet name="06_MASTER_KODE_PELATIHAN" sheetId="7" r:id="rId24"/>
    <sheet name="07_MASTER_KODE_OP" sheetId="33" r:id="rId25"/>
    <sheet name="08_MASTER_KODE_WNA" sheetId="8" r:id="rId26"/>
  </sheets>
  <definedNames>
    <definedName name="_xlnm._FilterDatabase" localSheetId="18" hidden="1">'01_MASTER_KODE_WILAYAH'!$B$4:$F$518</definedName>
    <definedName name="_xlnm._FilterDatabase" localSheetId="20" hidden="1">'03_MASTER_KODE_SEKOLAH_PT'!$A$4:$F$4981</definedName>
    <definedName name="_xlnm._FilterDatabase" localSheetId="21" hidden="1">'04_MASTER_KODE_SDMK'!$A$5:$Y$165</definedName>
    <definedName name="_xlnm._FilterDatabase" localSheetId="22" hidden="1">'05_MASTER_KODE_PRODI'!$A$2:$E$407</definedName>
    <definedName name="_xlnm._FilterDatabase" localSheetId="23" hidden="1">'06_MASTER_KODE_PELATIHAN'!$E$2:$I$329</definedName>
    <definedName name="_xlnm._FilterDatabase" localSheetId="24" hidden="1">'07_MASTER_KODE_OP'!$A$3:$C$27</definedName>
    <definedName name="_xlnm._FilterDatabase" localSheetId="25" hidden="1">'08_MASTER_KODE_WNA'!$E$2:$I$238</definedName>
    <definedName name="_xlnm._FilterDatabase" localSheetId="0" hidden="1">A1_Individu_Data_Keadaan_SDMK!$A$3:$AD$758</definedName>
    <definedName name="_xlnm._FilterDatabase" localSheetId="1" hidden="1">A2_Individu_Data_Dikjut_SDMK!$A$3:$Z$23</definedName>
    <definedName name="_xlnm._FilterDatabase" localSheetId="2" hidden="1">A3_Individu_Data_Pelatihan_SDMK!$A$3:$Y$52</definedName>
    <definedName name="_xlnm._FilterDatabase" localSheetId="3" hidden="1">A4_Individu_Reg_Ijin_Nakes!$A$3:$V$30</definedName>
    <definedName name="_xlnm._FilterDatabase" localSheetId="4" hidden="1">A5_Individu_Data_SDMK_WNA!$A$3:$V$20</definedName>
    <definedName name="LOGO">INDEX('01_MASTER_KODE_WILAYAH'!$J$1437:$J$1471,MATCH(NAVIGASI!$F$7,'01_MASTER_KODE_WILAYAH'!$I$1437:$I$1471,0))</definedName>
    <definedName name="_xlnm.Print_Area" localSheetId="6">'Berita Acara'!$A$13:$E$55</definedName>
    <definedName name="_xlnm.Print_Area" localSheetId="10">'DASHBOARD 1'!$A$4:$AD$187</definedName>
    <definedName name="_xlnm.Print_Area" localSheetId="11">'DASHBOARD 2'!$A$3:$AB$99</definedName>
    <definedName name="_xlnm.Print_Area" localSheetId="15">'IK1'!$A$4:$H$17</definedName>
    <definedName name="_xlnm.Print_Area" localSheetId="16">'IK2'!$A$4:$I$19</definedName>
    <definedName name="_xlnm.Print_Area" localSheetId="17">'IK3'!$A$4:$G$27</definedName>
    <definedName name="_xlnm.Print_Area" localSheetId="5">NAVIGASI!$A$1:$R$43</definedName>
    <definedName name="_xlnm.Print_Titles" localSheetId="10">'DASHBOARD 1'!$4:$5</definedName>
  </definedNames>
  <calcPr calcId="144525"/>
</workbook>
</file>

<file path=xl/calcChain.xml><?xml version="1.0" encoding="utf-8"?>
<calcChain xmlns="http://schemas.openxmlformats.org/spreadsheetml/2006/main">
  <c r="K560" i="39" l="1"/>
  <c r="L560" i="39"/>
  <c r="M560" i="39"/>
  <c r="N560" i="39"/>
  <c r="O560" i="39" s="1"/>
  <c r="K561" i="39"/>
  <c r="L561" i="39"/>
  <c r="M561" i="39"/>
  <c r="N561" i="39"/>
  <c r="O561" i="39" s="1"/>
  <c r="K562" i="39"/>
  <c r="L562" i="39"/>
  <c r="M562" i="39"/>
  <c r="N562" i="39"/>
  <c r="O562" i="39" s="1"/>
  <c r="K563" i="39"/>
  <c r="L563" i="39"/>
  <c r="M563" i="39"/>
  <c r="N563" i="39"/>
  <c r="O563" i="39" s="1"/>
  <c r="K564" i="39"/>
  <c r="L564" i="39"/>
  <c r="M564" i="39"/>
  <c r="N564" i="39"/>
  <c r="O564" i="39" s="1"/>
  <c r="K565" i="39"/>
  <c r="L565" i="39"/>
  <c r="M565" i="39"/>
  <c r="N565" i="39"/>
  <c r="O565" i="39" s="1"/>
  <c r="K566" i="39"/>
  <c r="L566" i="39"/>
  <c r="M566" i="39"/>
  <c r="N566" i="39"/>
  <c r="O566" i="39" s="1"/>
  <c r="K567" i="39"/>
  <c r="L567" i="39"/>
  <c r="M567" i="39"/>
  <c r="N567" i="39"/>
  <c r="O567" i="39" s="1"/>
  <c r="K568" i="39"/>
  <c r="L568" i="39"/>
  <c r="M568" i="39"/>
  <c r="N568" i="39"/>
  <c r="O568" i="39" s="1"/>
  <c r="K569" i="39"/>
  <c r="L569" i="39"/>
  <c r="M569" i="39"/>
  <c r="N569" i="39"/>
  <c r="O569" i="39" s="1"/>
  <c r="K570" i="39"/>
  <c r="L570" i="39"/>
  <c r="M570" i="39"/>
  <c r="N570" i="39"/>
  <c r="O570" i="39" s="1"/>
  <c r="K571" i="39"/>
  <c r="L571" i="39"/>
  <c r="M571" i="39"/>
  <c r="N571" i="39"/>
  <c r="O571" i="39" s="1"/>
  <c r="K572" i="39"/>
  <c r="L572" i="39"/>
  <c r="M572" i="39"/>
  <c r="N572" i="39"/>
  <c r="O572" i="39" s="1"/>
  <c r="K573" i="39"/>
  <c r="L573" i="39"/>
  <c r="M573" i="39"/>
  <c r="N573" i="39"/>
  <c r="O573" i="39" s="1"/>
  <c r="K574" i="39"/>
  <c r="L574" i="39"/>
  <c r="M574" i="39"/>
  <c r="N574" i="39"/>
  <c r="O574" i="39" s="1"/>
  <c r="K575" i="39"/>
  <c r="L575" i="39"/>
  <c r="M575" i="39"/>
  <c r="N575" i="39"/>
  <c r="O575" i="39" s="1"/>
  <c r="K576" i="39"/>
  <c r="L576" i="39"/>
  <c r="M576" i="39"/>
  <c r="N576" i="39"/>
  <c r="O576" i="39" s="1"/>
  <c r="K577" i="39"/>
  <c r="L577" i="39"/>
  <c r="M577" i="39"/>
  <c r="N577" i="39"/>
  <c r="O577" i="39" s="1"/>
  <c r="K578" i="39"/>
  <c r="L578" i="39"/>
  <c r="M578" i="39"/>
  <c r="N578" i="39"/>
  <c r="O578" i="39" s="1"/>
  <c r="K579" i="39"/>
  <c r="L579" i="39"/>
  <c r="M579" i="39"/>
  <c r="N579" i="39"/>
  <c r="O579" i="39" s="1"/>
  <c r="K580" i="39"/>
  <c r="L580" i="39"/>
  <c r="M580" i="39"/>
  <c r="N580" i="39"/>
  <c r="O580" i="39" s="1"/>
  <c r="K581" i="39"/>
  <c r="L581" i="39"/>
  <c r="M581" i="39"/>
  <c r="N581" i="39"/>
  <c r="O581" i="39" s="1"/>
  <c r="K582" i="39"/>
  <c r="L582" i="39"/>
  <c r="M582" i="39"/>
  <c r="N582" i="39"/>
  <c r="O582" i="39" s="1"/>
  <c r="K583" i="39"/>
  <c r="L583" i="39"/>
  <c r="M583" i="39"/>
  <c r="N583" i="39"/>
  <c r="O583" i="39" s="1"/>
  <c r="K584" i="39"/>
  <c r="L584" i="39"/>
  <c r="M584" i="39"/>
  <c r="N584" i="39"/>
  <c r="O584" i="39" s="1"/>
  <c r="K585" i="39"/>
  <c r="L585" i="39"/>
  <c r="M585" i="39"/>
  <c r="N585" i="39"/>
  <c r="O585" i="39" s="1"/>
  <c r="K586" i="39"/>
  <c r="L586" i="39"/>
  <c r="M586" i="39"/>
  <c r="N586" i="39"/>
  <c r="O586" i="39" s="1"/>
  <c r="K587" i="39"/>
  <c r="L587" i="39"/>
  <c r="M587" i="39"/>
  <c r="N587" i="39"/>
  <c r="O587" i="39" s="1"/>
  <c r="K588" i="39"/>
  <c r="L588" i="39"/>
  <c r="M588" i="39"/>
  <c r="N588" i="39"/>
  <c r="O588" i="39" s="1"/>
  <c r="K589" i="39"/>
  <c r="L589" i="39"/>
  <c r="M589" i="39"/>
  <c r="N589" i="39"/>
  <c r="O589" i="39" s="1"/>
  <c r="K590" i="39"/>
  <c r="L590" i="39"/>
  <c r="M590" i="39"/>
  <c r="N590" i="39"/>
  <c r="O590" i="39" s="1"/>
  <c r="K591" i="39"/>
  <c r="L591" i="39"/>
  <c r="M591" i="39"/>
  <c r="N591" i="39"/>
  <c r="O591" i="39" s="1"/>
  <c r="K592" i="39"/>
  <c r="L592" i="39"/>
  <c r="M592" i="39"/>
  <c r="N592" i="39"/>
  <c r="O592" i="39" s="1"/>
  <c r="K593" i="39"/>
  <c r="L593" i="39"/>
  <c r="M593" i="39"/>
  <c r="N593" i="39"/>
  <c r="O593" i="39" s="1"/>
  <c r="K594" i="39"/>
  <c r="L594" i="39"/>
  <c r="M594" i="39"/>
  <c r="N594" i="39"/>
  <c r="O594" i="39" s="1"/>
  <c r="K595" i="39"/>
  <c r="L595" i="39"/>
  <c r="M595" i="39"/>
  <c r="N595" i="39"/>
  <c r="O595" i="39" s="1"/>
  <c r="K596" i="39"/>
  <c r="L596" i="39"/>
  <c r="M596" i="39"/>
  <c r="N596" i="39"/>
  <c r="O596" i="39" s="1"/>
  <c r="K597" i="39"/>
  <c r="L597" i="39"/>
  <c r="M597" i="39"/>
  <c r="N597" i="39"/>
  <c r="O597" i="39" s="1"/>
  <c r="K598" i="39"/>
  <c r="L598" i="39"/>
  <c r="M598" i="39"/>
  <c r="N598" i="39"/>
  <c r="O598" i="39" s="1"/>
  <c r="K599" i="39"/>
  <c r="L599" i="39"/>
  <c r="M599" i="39"/>
  <c r="N599" i="39"/>
  <c r="O599" i="39" s="1"/>
  <c r="K600" i="39"/>
  <c r="L600" i="39"/>
  <c r="M600" i="39"/>
  <c r="N600" i="39"/>
  <c r="O600" i="39" s="1"/>
  <c r="K601" i="39"/>
  <c r="L601" i="39"/>
  <c r="M601" i="39"/>
  <c r="N601" i="39"/>
  <c r="O601" i="39" s="1"/>
  <c r="K602" i="39"/>
  <c r="L602" i="39"/>
  <c r="M602" i="39"/>
  <c r="N602" i="39"/>
  <c r="O602" i="39" s="1"/>
  <c r="K603" i="39"/>
  <c r="L603" i="39"/>
  <c r="M603" i="39"/>
  <c r="N603" i="39"/>
  <c r="O603" i="39" s="1"/>
  <c r="K604" i="39"/>
  <c r="L604" i="39"/>
  <c r="M604" i="39"/>
  <c r="N604" i="39"/>
  <c r="O604" i="39" s="1"/>
  <c r="K605" i="39"/>
  <c r="L605" i="39"/>
  <c r="M605" i="39"/>
  <c r="N605" i="39"/>
  <c r="O605" i="39" s="1"/>
  <c r="K606" i="39"/>
  <c r="L606" i="39"/>
  <c r="M606" i="39"/>
  <c r="N606" i="39"/>
  <c r="O606" i="39" s="1"/>
  <c r="K607" i="39"/>
  <c r="L607" i="39"/>
  <c r="M607" i="39"/>
  <c r="N607" i="39"/>
  <c r="O607" i="39" s="1"/>
  <c r="K608" i="39"/>
  <c r="L608" i="39"/>
  <c r="M608" i="39"/>
  <c r="N608" i="39"/>
  <c r="O608" i="39" s="1"/>
  <c r="K609" i="39"/>
  <c r="L609" i="39"/>
  <c r="M609" i="39"/>
  <c r="N609" i="39"/>
  <c r="O609" i="39" s="1"/>
  <c r="K610" i="39"/>
  <c r="L610" i="39"/>
  <c r="M610" i="39"/>
  <c r="N610" i="39"/>
  <c r="O610" i="39" s="1"/>
  <c r="K611" i="39"/>
  <c r="L611" i="39"/>
  <c r="M611" i="39"/>
  <c r="N611" i="39"/>
  <c r="O611" i="39" s="1"/>
  <c r="K612" i="39"/>
  <c r="L612" i="39"/>
  <c r="M612" i="39"/>
  <c r="N612" i="39"/>
  <c r="O612" i="39" s="1"/>
  <c r="K613" i="39"/>
  <c r="L613" i="39"/>
  <c r="M613" i="39"/>
  <c r="N613" i="39"/>
  <c r="O613" i="39" s="1"/>
  <c r="K614" i="39"/>
  <c r="L614" i="39"/>
  <c r="M614" i="39"/>
  <c r="N614" i="39"/>
  <c r="O614" i="39" s="1"/>
  <c r="K615" i="39"/>
  <c r="L615" i="39"/>
  <c r="M615" i="39"/>
  <c r="N615" i="39"/>
  <c r="O615" i="39" s="1"/>
  <c r="K616" i="39"/>
  <c r="L616" i="39"/>
  <c r="M616" i="39"/>
  <c r="N616" i="39"/>
  <c r="O616" i="39" s="1"/>
  <c r="K617" i="39"/>
  <c r="L617" i="39"/>
  <c r="M617" i="39"/>
  <c r="N617" i="39"/>
  <c r="O617" i="39" s="1"/>
  <c r="K618" i="39"/>
  <c r="L618" i="39"/>
  <c r="M618" i="39"/>
  <c r="N618" i="39"/>
  <c r="O618" i="39" s="1"/>
  <c r="K619" i="39"/>
  <c r="L619" i="39"/>
  <c r="M619" i="39"/>
  <c r="N619" i="39"/>
  <c r="O619" i="39" s="1"/>
  <c r="K620" i="39"/>
  <c r="L620" i="39"/>
  <c r="M620" i="39"/>
  <c r="N620" i="39"/>
  <c r="O620" i="39" s="1"/>
  <c r="K621" i="39"/>
  <c r="L621" i="39"/>
  <c r="M621" i="39"/>
  <c r="N621" i="39"/>
  <c r="O621" i="39" s="1"/>
  <c r="K622" i="39"/>
  <c r="L622" i="39"/>
  <c r="M622" i="39"/>
  <c r="N622" i="39"/>
  <c r="O622" i="39" s="1"/>
  <c r="K623" i="39"/>
  <c r="L623" i="39"/>
  <c r="M623" i="39"/>
  <c r="N623" i="39"/>
  <c r="O623" i="39" s="1"/>
  <c r="K624" i="39"/>
  <c r="L624" i="39"/>
  <c r="M624" i="39"/>
  <c r="N624" i="39"/>
  <c r="O624" i="39" s="1"/>
  <c r="K625" i="39"/>
  <c r="L625" i="39"/>
  <c r="M625" i="39"/>
  <c r="N625" i="39"/>
  <c r="O625" i="39" s="1"/>
  <c r="K626" i="39"/>
  <c r="L626" i="39"/>
  <c r="M626" i="39"/>
  <c r="N626" i="39"/>
  <c r="O626" i="39" s="1"/>
  <c r="K627" i="39"/>
  <c r="L627" i="39"/>
  <c r="M627" i="39"/>
  <c r="N627" i="39"/>
  <c r="O627" i="39" s="1"/>
  <c r="K628" i="39"/>
  <c r="L628" i="39"/>
  <c r="M628" i="39"/>
  <c r="N628" i="39"/>
  <c r="O628" i="39" s="1"/>
  <c r="K629" i="39"/>
  <c r="L629" i="39"/>
  <c r="M629" i="39"/>
  <c r="N629" i="39"/>
  <c r="O629" i="39" s="1"/>
  <c r="K630" i="39"/>
  <c r="L630" i="39"/>
  <c r="M630" i="39"/>
  <c r="N630" i="39"/>
  <c r="O630" i="39" s="1"/>
  <c r="K631" i="39"/>
  <c r="L631" i="39"/>
  <c r="M631" i="39"/>
  <c r="N631" i="39"/>
  <c r="O631" i="39" s="1"/>
  <c r="K632" i="39"/>
  <c r="L632" i="39"/>
  <c r="M632" i="39"/>
  <c r="N632" i="39"/>
  <c r="O632" i="39" s="1"/>
  <c r="K633" i="39"/>
  <c r="L633" i="39"/>
  <c r="M633" i="39"/>
  <c r="N633" i="39"/>
  <c r="O633" i="39" s="1"/>
  <c r="K634" i="39"/>
  <c r="L634" i="39"/>
  <c r="M634" i="39"/>
  <c r="N634" i="39"/>
  <c r="O634" i="39" s="1"/>
  <c r="K635" i="39"/>
  <c r="L635" i="39"/>
  <c r="M635" i="39"/>
  <c r="N635" i="39"/>
  <c r="O635" i="39" s="1"/>
  <c r="K636" i="39"/>
  <c r="L636" i="39"/>
  <c r="M636" i="39"/>
  <c r="N636" i="39"/>
  <c r="O636" i="39" s="1"/>
  <c r="K637" i="39"/>
  <c r="L637" i="39"/>
  <c r="M637" i="39"/>
  <c r="N637" i="39"/>
  <c r="O637" i="39" s="1"/>
  <c r="K638" i="39"/>
  <c r="L638" i="39"/>
  <c r="M638" i="39"/>
  <c r="N638" i="39"/>
  <c r="O638" i="39" s="1"/>
  <c r="K639" i="39"/>
  <c r="L639" i="39"/>
  <c r="M639" i="39"/>
  <c r="N639" i="39"/>
  <c r="O639" i="39" s="1"/>
  <c r="K640" i="39"/>
  <c r="L640" i="39"/>
  <c r="M640" i="39"/>
  <c r="N640" i="39"/>
  <c r="O640" i="39" s="1"/>
  <c r="K641" i="39"/>
  <c r="L641" i="39"/>
  <c r="M641" i="39"/>
  <c r="N641" i="39"/>
  <c r="O641" i="39" s="1"/>
  <c r="K642" i="39"/>
  <c r="L642" i="39"/>
  <c r="M642" i="39"/>
  <c r="N642" i="39"/>
  <c r="O642" i="39" s="1"/>
  <c r="K643" i="39"/>
  <c r="L643" i="39"/>
  <c r="M643" i="39"/>
  <c r="N643" i="39"/>
  <c r="O643" i="39" s="1"/>
  <c r="P564" i="39" l="1"/>
  <c r="P562" i="39"/>
  <c r="P560" i="39"/>
  <c r="P640" i="39"/>
  <c r="P636" i="39"/>
  <c r="P632" i="39"/>
  <c r="P628" i="39"/>
  <c r="P624" i="39"/>
  <c r="P620" i="39"/>
  <c r="P616" i="39"/>
  <c r="P612" i="39"/>
  <c r="P608" i="39"/>
  <c r="P604" i="39"/>
  <c r="P600" i="39"/>
  <c r="P596" i="39"/>
  <c r="P592" i="39"/>
  <c r="P588" i="39"/>
  <c r="P584" i="39"/>
  <c r="P580" i="39"/>
  <c r="P576" i="39"/>
  <c r="P572" i="39"/>
  <c r="P568" i="39"/>
  <c r="P642" i="39"/>
  <c r="P638" i="39"/>
  <c r="P634" i="39"/>
  <c r="P630" i="39"/>
  <c r="P626" i="39"/>
  <c r="P622" i="39"/>
  <c r="P618" i="39"/>
  <c r="P614" i="39"/>
  <c r="P610" i="39"/>
  <c r="P606" i="39"/>
  <c r="P602" i="39"/>
  <c r="P598" i="39"/>
  <c r="P594" i="39"/>
  <c r="P590" i="39"/>
  <c r="P586" i="39"/>
  <c r="P582" i="39"/>
  <c r="P578" i="39"/>
  <c r="P574" i="39"/>
  <c r="P570" i="39"/>
  <c r="P566" i="39"/>
  <c r="P641" i="39"/>
  <c r="P637" i="39"/>
  <c r="P633" i="39"/>
  <c r="P629" i="39"/>
  <c r="P625" i="39"/>
  <c r="P621" i="39"/>
  <c r="P617" i="39"/>
  <c r="P613" i="39"/>
  <c r="P609" i="39"/>
  <c r="P605" i="39"/>
  <c r="P601" i="39"/>
  <c r="P597" i="39"/>
  <c r="P593" i="39"/>
  <c r="P589" i="39"/>
  <c r="P585" i="39"/>
  <c r="P581" i="39"/>
  <c r="P577" i="39"/>
  <c r="P573" i="39"/>
  <c r="P569" i="39"/>
  <c r="P567" i="39"/>
  <c r="P563" i="39"/>
  <c r="P561" i="39"/>
  <c r="P643" i="39"/>
  <c r="P639" i="39"/>
  <c r="P635" i="39"/>
  <c r="P631" i="39"/>
  <c r="P627" i="39"/>
  <c r="P623" i="39"/>
  <c r="P619" i="39"/>
  <c r="P615" i="39"/>
  <c r="P611" i="39"/>
  <c r="P607" i="39"/>
  <c r="P603" i="39"/>
  <c r="P599" i="39"/>
  <c r="P595" i="39"/>
  <c r="P591" i="39"/>
  <c r="P587" i="39"/>
  <c r="P583" i="39"/>
  <c r="P579" i="39"/>
  <c r="P575" i="39"/>
  <c r="P571" i="39"/>
  <c r="P565" i="39"/>
  <c r="K555" i="39"/>
  <c r="L555" i="39"/>
  <c r="M555" i="39"/>
  <c r="N555" i="39"/>
  <c r="P555" i="39" s="1"/>
  <c r="BJ9" i="22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38" i="22"/>
  <c r="BJ39" i="22"/>
  <c r="BJ40" i="22"/>
  <c r="BJ41" i="22"/>
  <c r="BJ42" i="22"/>
  <c r="BJ43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S4" i="17"/>
  <c r="BJ136" i="22"/>
  <c r="BJ137" i="22"/>
  <c r="BJ138" i="22"/>
  <c r="BJ139" i="22"/>
  <c r="BJ140" i="22"/>
  <c r="BJ141" i="22"/>
  <c r="BJ142" i="22"/>
  <c r="BJ143" i="22"/>
  <c r="BJ144" i="22"/>
  <c r="BJ145" i="22"/>
  <c r="BJ146" i="22"/>
  <c r="BJ147" i="22"/>
  <c r="BJ148" i="22"/>
  <c r="BJ149" i="22"/>
  <c r="BJ150" i="22"/>
  <c r="BJ151" i="22"/>
  <c r="BJ152" i="22"/>
  <c r="BJ153" i="22"/>
  <c r="BJ154" i="22"/>
  <c r="BJ155" i="22"/>
  <c r="BJ156" i="22"/>
  <c r="BJ157" i="22"/>
  <c r="BJ158" i="22"/>
  <c r="BJ159" i="22"/>
  <c r="BJ160" i="22"/>
  <c r="BJ161" i="22"/>
  <c r="BJ162" i="22"/>
  <c r="BJ163" i="22"/>
  <c r="BJ164" i="22"/>
  <c r="BJ165" i="22"/>
  <c r="BJ166" i="22"/>
  <c r="BJ168" i="22"/>
  <c r="BJ169" i="22"/>
  <c r="BJ170" i="22"/>
  <c r="BJ171" i="22"/>
  <c r="BJ172" i="22"/>
  <c r="BJ173" i="22"/>
  <c r="BJ174" i="22"/>
  <c r="BJ175" i="22"/>
  <c r="BJ176" i="22"/>
  <c r="BJ177" i="22"/>
  <c r="BJ178" i="22"/>
  <c r="BJ179" i="22"/>
  <c r="BJ180" i="22"/>
  <c r="BJ181" i="22"/>
  <c r="BJ182" i="22"/>
  <c r="BJ183" i="22"/>
  <c r="BJ184" i="22"/>
  <c r="BJ185" i="22"/>
  <c r="BJ186" i="22"/>
  <c r="BJ187" i="22"/>
  <c r="BJ188" i="22"/>
  <c r="BJ189" i="22"/>
  <c r="BJ190" i="22"/>
  <c r="BJ191" i="22"/>
  <c r="BJ192" i="22"/>
  <c r="BJ193" i="22"/>
  <c r="BJ194" i="22"/>
  <c r="BJ195" i="22"/>
  <c r="BJ8" i="22"/>
  <c r="BF9" i="22"/>
  <c r="BF10" i="22"/>
  <c r="BF11" i="22"/>
  <c r="BF12" i="22"/>
  <c r="BF13" i="22"/>
  <c r="BF14" i="22"/>
  <c r="BF15" i="22"/>
  <c r="BF16" i="22"/>
  <c r="BF17" i="22"/>
  <c r="BF18" i="22"/>
  <c r="BF19" i="22"/>
  <c r="BF20" i="22"/>
  <c r="BF21" i="22"/>
  <c r="BF22" i="22"/>
  <c r="BF23" i="22"/>
  <c r="BF24" i="22"/>
  <c r="BF25" i="22"/>
  <c r="BF26" i="22"/>
  <c r="BF27" i="22"/>
  <c r="BF28" i="22"/>
  <c r="BF29" i="22"/>
  <c r="BF30" i="22"/>
  <c r="BF31" i="22"/>
  <c r="BF32" i="22"/>
  <c r="BF33" i="22"/>
  <c r="BF34" i="22"/>
  <c r="BF35" i="22"/>
  <c r="BF36" i="22"/>
  <c r="BF37" i="22"/>
  <c r="BF38" i="22"/>
  <c r="BF39" i="22"/>
  <c r="BF40" i="22"/>
  <c r="BF41" i="22"/>
  <c r="BF42" i="22"/>
  <c r="BF43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116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6" i="22"/>
  <c r="BF147" i="22"/>
  <c r="BF148" i="22"/>
  <c r="BF149" i="22"/>
  <c r="BF150" i="22"/>
  <c r="BF151" i="22"/>
  <c r="BF152" i="22"/>
  <c r="BF153" i="22"/>
  <c r="BF154" i="22"/>
  <c r="BF155" i="22"/>
  <c r="BF156" i="22"/>
  <c r="BF157" i="22"/>
  <c r="BF158" i="22"/>
  <c r="BF159" i="22"/>
  <c r="BF160" i="22"/>
  <c r="BF161" i="22"/>
  <c r="BF162" i="22"/>
  <c r="BF163" i="22"/>
  <c r="BF164" i="22"/>
  <c r="BF165" i="22"/>
  <c r="BF166" i="22"/>
  <c r="BF168" i="22"/>
  <c r="BF169" i="22"/>
  <c r="BF170" i="22"/>
  <c r="BF171" i="22"/>
  <c r="BF172" i="22"/>
  <c r="BF173" i="22"/>
  <c r="BF174" i="22"/>
  <c r="BF175" i="22"/>
  <c r="BF176" i="22"/>
  <c r="BF177" i="22"/>
  <c r="BF178" i="22"/>
  <c r="BF179" i="22"/>
  <c r="BF180" i="22"/>
  <c r="BF181" i="22"/>
  <c r="BF182" i="22"/>
  <c r="BF183" i="22"/>
  <c r="BF184" i="22"/>
  <c r="BF185" i="22"/>
  <c r="BF186" i="22"/>
  <c r="BF187" i="22"/>
  <c r="BF188" i="22"/>
  <c r="BF189" i="22"/>
  <c r="BF190" i="22"/>
  <c r="BF191" i="22"/>
  <c r="BF192" i="22"/>
  <c r="BF193" i="22"/>
  <c r="BF194" i="22"/>
  <c r="BF195" i="22"/>
  <c r="BF8" i="22"/>
  <c r="D45" i="28"/>
  <c r="B43" i="28"/>
  <c r="A17" i="28"/>
  <c r="L512" i="39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4" i="13"/>
  <c r="L4" i="13"/>
  <c r="O5" i="18"/>
  <c r="O6" i="18"/>
  <c r="O7" i="18"/>
  <c r="O8" i="18"/>
  <c r="O9" i="18"/>
  <c r="O10" i="18"/>
  <c r="L478" i="39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N5" i="18"/>
  <c r="N6" i="18"/>
  <c r="N7" i="18"/>
  <c r="N8" i="18"/>
  <c r="N9" i="18"/>
  <c r="N10" i="18"/>
  <c r="K478" i="39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O555" i="39"/>
  <c r="N559" i="39"/>
  <c r="O559" i="39" s="1"/>
  <c r="M559" i="39"/>
  <c r="L559" i="39"/>
  <c r="K559" i="39"/>
  <c r="N558" i="39"/>
  <c r="O558" i="39" s="1"/>
  <c r="M558" i="39"/>
  <c r="L558" i="39"/>
  <c r="K558" i="39"/>
  <c r="N557" i="39"/>
  <c r="O557" i="39" s="1"/>
  <c r="M557" i="39"/>
  <c r="L557" i="39"/>
  <c r="K557" i="39"/>
  <c r="N556" i="39"/>
  <c r="P556" i="39" s="1"/>
  <c r="M556" i="39"/>
  <c r="L556" i="39"/>
  <c r="K556" i="39"/>
  <c r="BC195" i="22"/>
  <c r="BB195" i="22"/>
  <c r="BD195" i="22"/>
  <c r="AY195" i="22"/>
  <c r="AX195" i="22"/>
  <c r="AU195" i="22"/>
  <c r="AT195" i="22"/>
  <c r="AV195" i="22" s="1"/>
  <c r="AQ195" i="22"/>
  <c r="AP195" i="22"/>
  <c r="AM195" i="22"/>
  <c r="AL195" i="22"/>
  <c r="AN195" i="22"/>
  <c r="AI195" i="22"/>
  <c r="AH195" i="22"/>
  <c r="AE195" i="22"/>
  <c r="AD195" i="22"/>
  <c r="BK195" i="22" s="1"/>
  <c r="AA195" i="22"/>
  <c r="Z195" i="22"/>
  <c r="W195" i="22"/>
  <c r="V195" i="22"/>
  <c r="X195" i="22"/>
  <c r="T195" i="22"/>
  <c r="S195" i="22"/>
  <c r="R195" i="22"/>
  <c r="BG195" i="22"/>
  <c r="BC194" i="22"/>
  <c r="BB194" i="22"/>
  <c r="AY194" i="22"/>
  <c r="AX194" i="22"/>
  <c r="AU194" i="22"/>
  <c r="AT194" i="22"/>
  <c r="AQ194" i="22"/>
  <c r="AP194" i="22"/>
  <c r="AM194" i="22"/>
  <c r="AL194" i="22"/>
  <c r="AI194" i="22"/>
  <c r="AH194" i="22"/>
  <c r="AJ194" i="22" s="1"/>
  <c r="AE194" i="22"/>
  <c r="AD194" i="22"/>
  <c r="AA194" i="22"/>
  <c r="Z194" i="22"/>
  <c r="AB194" i="22"/>
  <c r="W194" i="22"/>
  <c r="V194" i="22"/>
  <c r="T194" i="22"/>
  <c r="S194" i="22"/>
  <c r="R194" i="22"/>
  <c r="BG194" i="22"/>
  <c r="BC193" i="22"/>
  <c r="BB193" i="22"/>
  <c r="BE193" i="22" s="1"/>
  <c r="AY193" i="22"/>
  <c r="AX193" i="22"/>
  <c r="BA193" i="22"/>
  <c r="AU193" i="22"/>
  <c r="AT193" i="22"/>
  <c r="AW193" i="22" s="1"/>
  <c r="AQ193" i="22"/>
  <c r="AP193" i="22"/>
  <c r="AS193" i="22"/>
  <c r="AM193" i="22"/>
  <c r="AL193" i="22"/>
  <c r="AO193" i="22" s="1"/>
  <c r="AI193" i="22"/>
  <c r="AH193" i="22"/>
  <c r="AK193" i="22"/>
  <c r="AE193" i="22"/>
  <c r="AD193" i="22"/>
  <c r="AG193" i="22" s="1"/>
  <c r="AA193" i="22"/>
  <c r="Z193" i="22"/>
  <c r="AC193" i="22"/>
  <c r="W193" i="22"/>
  <c r="V193" i="22"/>
  <c r="Y193" i="22" s="1"/>
  <c r="T193" i="22"/>
  <c r="S193" i="22"/>
  <c r="R193" i="22"/>
  <c r="BG193" i="22"/>
  <c r="R192" i="22"/>
  <c r="BG192" i="22"/>
  <c r="BH192" i="22"/>
  <c r="BC192" i="22"/>
  <c r="BB192" i="22"/>
  <c r="AY192" i="22"/>
  <c r="AX192" i="22"/>
  <c r="AU192" i="22"/>
  <c r="AT192" i="22"/>
  <c r="AQ192" i="22"/>
  <c r="AP192" i="22"/>
  <c r="AM192" i="22"/>
  <c r="AL192" i="22"/>
  <c r="AI192" i="22"/>
  <c r="AH192" i="22"/>
  <c r="AE192" i="22"/>
  <c r="AD192" i="22"/>
  <c r="AA192" i="22"/>
  <c r="Z192" i="22"/>
  <c r="W192" i="22"/>
  <c r="V192" i="22"/>
  <c r="T192" i="22"/>
  <c r="S192" i="22"/>
  <c r="BC191" i="22"/>
  <c r="BB191" i="22"/>
  <c r="AY191" i="22"/>
  <c r="AX191" i="22"/>
  <c r="AU191" i="22"/>
  <c r="AT191" i="22"/>
  <c r="AQ191" i="22"/>
  <c r="AP191" i="22"/>
  <c r="AM191" i="22"/>
  <c r="AL191" i="22"/>
  <c r="AI191" i="22"/>
  <c r="AH191" i="22"/>
  <c r="AE191" i="22"/>
  <c r="AD191" i="22"/>
  <c r="BK191" i="22" s="1"/>
  <c r="AA191" i="22"/>
  <c r="Z191" i="22"/>
  <c r="W191" i="22"/>
  <c r="V191" i="22"/>
  <c r="T191" i="22"/>
  <c r="S191" i="22"/>
  <c r="R191" i="22"/>
  <c r="BG191" i="22"/>
  <c r="BH191" i="22"/>
  <c r="BC190" i="22"/>
  <c r="BB190" i="22"/>
  <c r="BD190" i="22" s="1"/>
  <c r="AY190" i="22"/>
  <c r="AX190" i="22"/>
  <c r="AU190" i="22"/>
  <c r="AT190" i="22"/>
  <c r="AV190" i="22"/>
  <c r="AQ190" i="22"/>
  <c r="AP190" i="22"/>
  <c r="AM190" i="22"/>
  <c r="AL190" i="22"/>
  <c r="AN190" i="22" s="1"/>
  <c r="AI190" i="22"/>
  <c r="AH190" i="22"/>
  <c r="AE190" i="22"/>
  <c r="AD190" i="22"/>
  <c r="AF190" i="22"/>
  <c r="AA190" i="22"/>
  <c r="Z190" i="22"/>
  <c r="W190" i="22"/>
  <c r="V190" i="22"/>
  <c r="X190" i="22" s="1"/>
  <c r="T190" i="22"/>
  <c r="S190" i="22"/>
  <c r="R190" i="22"/>
  <c r="BG190" i="22"/>
  <c r="BC189" i="22"/>
  <c r="BB189" i="22"/>
  <c r="BE189" i="22"/>
  <c r="AY189" i="22"/>
  <c r="AX189" i="22"/>
  <c r="AU189" i="22"/>
  <c r="AT189" i="22"/>
  <c r="AQ189" i="22"/>
  <c r="AP189" i="22"/>
  <c r="AM189" i="22"/>
  <c r="AL189" i="22"/>
  <c r="AI189" i="22"/>
  <c r="AH189" i="22"/>
  <c r="AE189" i="22"/>
  <c r="AD189" i="22"/>
  <c r="AG189" i="22" s="1"/>
  <c r="AA189" i="22"/>
  <c r="Z189" i="22"/>
  <c r="AC189" i="22"/>
  <c r="W189" i="22"/>
  <c r="V189" i="22"/>
  <c r="Y189" i="22" s="1"/>
  <c r="T189" i="22"/>
  <c r="S189" i="22"/>
  <c r="R189" i="22"/>
  <c r="BG189" i="22"/>
  <c r="R188" i="22"/>
  <c r="BG188" i="22"/>
  <c r="BH188" i="22"/>
  <c r="BC188" i="22"/>
  <c r="BB188" i="22"/>
  <c r="AY188" i="22"/>
  <c r="AX188" i="22"/>
  <c r="AU188" i="22"/>
  <c r="AT188" i="22"/>
  <c r="AQ188" i="22"/>
  <c r="AP188" i="22"/>
  <c r="AM188" i="22"/>
  <c r="AL188" i="22"/>
  <c r="AI188" i="22"/>
  <c r="AH188" i="22"/>
  <c r="AE188" i="22"/>
  <c r="AD188" i="22"/>
  <c r="AA188" i="22"/>
  <c r="Z188" i="22"/>
  <c r="W188" i="22"/>
  <c r="V188" i="22"/>
  <c r="T188" i="22"/>
  <c r="S188" i="22"/>
  <c r="BC187" i="22"/>
  <c r="BB187" i="22"/>
  <c r="AY187" i="22"/>
  <c r="AX187" i="22"/>
  <c r="AU187" i="22"/>
  <c r="AT187" i="22"/>
  <c r="AQ187" i="22"/>
  <c r="AP187" i="22"/>
  <c r="AM187" i="22"/>
  <c r="AL187" i="22"/>
  <c r="AI187" i="22"/>
  <c r="AH187" i="22"/>
  <c r="AE187" i="22"/>
  <c r="AD187" i="22"/>
  <c r="BK187" i="22" s="1"/>
  <c r="AA187" i="22"/>
  <c r="Z187" i="22"/>
  <c r="W187" i="22"/>
  <c r="V187" i="22"/>
  <c r="T187" i="22"/>
  <c r="S187" i="22"/>
  <c r="R187" i="22"/>
  <c r="BG187" i="22"/>
  <c r="BH187" i="22"/>
  <c r="BC186" i="22"/>
  <c r="BB186" i="22"/>
  <c r="AY186" i="22"/>
  <c r="AX186" i="22"/>
  <c r="AZ186" i="22" s="1"/>
  <c r="AU186" i="22"/>
  <c r="AT186" i="22"/>
  <c r="AQ186" i="22"/>
  <c r="AP186" i="22"/>
  <c r="AR186" i="22"/>
  <c r="AM186" i="22"/>
  <c r="AL186" i="22"/>
  <c r="AI186" i="22"/>
  <c r="AH186" i="22"/>
  <c r="AJ186" i="22" s="1"/>
  <c r="AE186" i="22"/>
  <c r="AD186" i="22"/>
  <c r="AF186" i="22"/>
  <c r="AA186" i="22"/>
  <c r="Z186" i="22"/>
  <c r="AB186" i="22" s="1"/>
  <c r="W186" i="22"/>
  <c r="V186" i="22"/>
  <c r="X186" i="22"/>
  <c r="T186" i="22"/>
  <c r="S186" i="22"/>
  <c r="R186" i="22"/>
  <c r="BG186" i="22"/>
  <c r="BC185" i="22"/>
  <c r="BB185" i="22"/>
  <c r="AY185" i="22"/>
  <c r="AX185" i="22"/>
  <c r="BA185" i="22" s="1"/>
  <c r="AU185" i="22"/>
  <c r="AT185" i="22"/>
  <c r="AQ185" i="22"/>
  <c r="AP185" i="22"/>
  <c r="AM185" i="22"/>
  <c r="AL185" i="22"/>
  <c r="AI185" i="22"/>
  <c r="AH185" i="22"/>
  <c r="AK185" i="22"/>
  <c r="AE185" i="22"/>
  <c r="AD185" i="22"/>
  <c r="AG185" i="22" s="1"/>
  <c r="AA185" i="22"/>
  <c r="Z185" i="22"/>
  <c r="AC185" i="22"/>
  <c r="W185" i="22"/>
  <c r="V185" i="22"/>
  <c r="Y185" i="22" s="1"/>
  <c r="T185" i="22"/>
  <c r="S185" i="22"/>
  <c r="R185" i="22"/>
  <c r="BG185" i="22"/>
  <c r="R184" i="22"/>
  <c r="BG184" i="22"/>
  <c r="BH184" i="22"/>
  <c r="BC184" i="22"/>
  <c r="BB184" i="22"/>
  <c r="AY184" i="22"/>
  <c r="AX184" i="22"/>
  <c r="AU184" i="22"/>
  <c r="AT184" i="22"/>
  <c r="AQ184" i="22"/>
  <c r="AP184" i="22"/>
  <c r="AM184" i="22"/>
  <c r="AL184" i="22"/>
  <c r="AI184" i="22"/>
  <c r="AH184" i="22"/>
  <c r="AE184" i="22"/>
  <c r="AD184" i="22"/>
  <c r="AA184" i="22"/>
  <c r="Z184" i="22"/>
  <c r="W184" i="22"/>
  <c r="V184" i="22"/>
  <c r="T184" i="22"/>
  <c r="S184" i="22"/>
  <c r="BC183" i="22"/>
  <c r="BB183" i="22"/>
  <c r="AY183" i="22"/>
  <c r="AX183" i="22"/>
  <c r="AU183" i="22"/>
  <c r="AT183" i="22"/>
  <c r="AQ183" i="22"/>
  <c r="AP183" i="22"/>
  <c r="AM183" i="22"/>
  <c r="AL183" i="22"/>
  <c r="AI183" i="22"/>
  <c r="AH183" i="22"/>
  <c r="AE183" i="22"/>
  <c r="AD183" i="22"/>
  <c r="BK183" i="22" s="1"/>
  <c r="AA183" i="22"/>
  <c r="Z183" i="22"/>
  <c r="W183" i="22"/>
  <c r="V183" i="22"/>
  <c r="T183" i="22"/>
  <c r="S183" i="22"/>
  <c r="R183" i="22"/>
  <c r="BG183" i="22"/>
  <c r="BH183" i="22"/>
  <c r="BC182" i="22"/>
  <c r="BB182" i="22"/>
  <c r="BD182" i="22" s="1"/>
  <c r="AY182" i="22"/>
  <c r="AX182" i="22"/>
  <c r="AZ182" i="22"/>
  <c r="AU182" i="22"/>
  <c r="AT182" i="22"/>
  <c r="AV182" i="22" s="1"/>
  <c r="AQ182" i="22"/>
  <c r="AP182" i="22"/>
  <c r="AR182" i="22"/>
  <c r="AM182" i="22"/>
  <c r="AL182" i="22"/>
  <c r="AN182" i="22" s="1"/>
  <c r="AI182" i="22"/>
  <c r="AH182" i="22"/>
  <c r="AJ182" i="22"/>
  <c r="AE182" i="22"/>
  <c r="AD182" i="22"/>
  <c r="AF182" i="22" s="1"/>
  <c r="AA182" i="22"/>
  <c r="Z182" i="22"/>
  <c r="AB182" i="22"/>
  <c r="W182" i="22"/>
  <c r="V182" i="22"/>
  <c r="X182" i="22" s="1"/>
  <c r="T182" i="22"/>
  <c r="S182" i="22"/>
  <c r="R182" i="22"/>
  <c r="BG182" i="22"/>
  <c r="BH182" i="22"/>
  <c r="BC181" i="22"/>
  <c r="BB181" i="22"/>
  <c r="AY181" i="22"/>
  <c r="AX181" i="22"/>
  <c r="AU181" i="22"/>
  <c r="AT181" i="22"/>
  <c r="AQ181" i="22"/>
  <c r="AP181" i="22"/>
  <c r="AM181" i="22"/>
  <c r="AL181" i="22"/>
  <c r="AI181" i="22"/>
  <c r="AH181" i="22"/>
  <c r="AE181" i="22"/>
  <c r="AD181" i="22"/>
  <c r="AA181" i="22"/>
  <c r="Z181" i="22"/>
  <c r="W181" i="22"/>
  <c r="V181" i="22"/>
  <c r="T181" i="22"/>
  <c r="S181" i="22"/>
  <c r="R181" i="22"/>
  <c r="BG181" i="22"/>
  <c r="BC180" i="22"/>
  <c r="BB180" i="22"/>
  <c r="AY180" i="22"/>
  <c r="AX180" i="22"/>
  <c r="AU180" i="22"/>
  <c r="AT180" i="22"/>
  <c r="AQ180" i="22"/>
  <c r="AP180" i="22"/>
  <c r="AM180" i="22"/>
  <c r="AL180" i="22"/>
  <c r="AI180" i="22"/>
  <c r="AH180" i="22"/>
  <c r="AE180" i="22"/>
  <c r="AD180" i="22"/>
  <c r="AA180" i="22"/>
  <c r="Z180" i="22"/>
  <c r="W180" i="22"/>
  <c r="V180" i="22"/>
  <c r="T180" i="22"/>
  <c r="S180" i="22"/>
  <c r="R180" i="22"/>
  <c r="BG180" i="22"/>
  <c r="BC179" i="22"/>
  <c r="BB179" i="22"/>
  <c r="BE179" i="22" s="1"/>
  <c r="AY179" i="22"/>
  <c r="AX179" i="22"/>
  <c r="AZ179" i="22"/>
  <c r="AU179" i="22"/>
  <c r="AT179" i="22"/>
  <c r="AV179" i="22" s="1"/>
  <c r="AQ179" i="22"/>
  <c r="AP179" i="22"/>
  <c r="AR179" i="22"/>
  <c r="AM179" i="22"/>
  <c r="AL179" i="22"/>
  <c r="AN179" i="22" s="1"/>
  <c r="AI179" i="22"/>
  <c r="AH179" i="22"/>
  <c r="AJ179" i="22"/>
  <c r="AE179" i="22"/>
  <c r="AD179" i="22"/>
  <c r="BK179" i="22" s="1"/>
  <c r="AA179" i="22"/>
  <c r="Z179" i="22"/>
  <c r="AB179" i="22"/>
  <c r="W179" i="22"/>
  <c r="V179" i="22"/>
  <c r="X179" i="22" s="1"/>
  <c r="T179" i="22"/>
  <c r="S179" i="22"/>
  <c r="R179" i="22"/>
  <c r="BG179" i="22"/>
  <c r="R178" i="22"/>
  <c r="BG178" i="22"/>
  <c r="BH178" i="22"/>
  <c r="BC178" i="22"/>
  <c r="BB178" i="22"/>
  <c r="AY178" i="22"/>
  <c r="AX178" i="22"/>
  <c r="AU178" i="22"/>
  <c r="AT178" i="22"/>
  <c r="AQ178" i="22"/>
  <c r="AP178" i="22"/>
  <c r="AM178" i="22"/>
  <c r="AL178" i="22"/>
  <c r="AI178" i="22"/>
  <c r="AH178" i="22"/>
  <c r="AE178" i="22"/>
  <c r="AD178" i="22"/>
  <c r="AA178" i="22"/>
  <c r="Z178" i="22"/>
  <c r="W178" i="22"/>
  <c r="V178" i="22"/>
  <c r="T178" i="22"/>
  <c r="S178" i="22"/>
  <c r="R177" i="22"/>
  <c r="BG177" i="22"/>
  <c r="BI177" i="22"/>
  <c r="BC177" i="22"/>
  <c r="BB177" i="22"/>
  <c r="AY177" i="22"/>
  <c r="AX177" i="22"/>
  <c r="BA177" i="22"/>
  <c r="AU177" i="22"/>
  <c r="AT177" i="22"/>
  <c r="AW177" i="22" s="1"/>
  <c r="AQ177" i="22"/>
  <c r="AP177" i="22"/>
  <c r="AS177" i="22"/>
  <c r="AM177" i="22"/>
  <c r="AL177" i="22"/>
  <c r="AO177" i="22" s="1"/>
  <c r="AI177" i="22"/>
  <c r="AH177" i="22"/>
  <c r="AK177" i="22"/>
  <c r="AE177" i="22"/>
  <c r="AD177" i="22"/>
  <c r="AG177" i="22" s="1"/>
  <c r="AA177" i="22"/>
  <c r="Z177" i="22"/>
  <c r="W177" i="22"/>
  <c r="V177" i="22"/>
  <c r="Y177" i="22"/>
  <c r="T177" i="22"/>
  <c r="S177" i="22"/>
  <c r="R176" i="22"/>
  <c r="BG176" i="22"/>
  <c r="BC176" i="22"/>
  <c r="BB176" i="22"/>
  <c r="AY176" i="22"/>
  <c r="AX176" i="22"/>
  <c r="AU176" i="22"/>
  <c r="AT176" i="22"/>
  <c r="AQ176" i="22"/>
  <c r="AP176" i="22"/>
  <c r="AM176" i="22"/>
  <c r="AL176" i="22"/>
  <c r="AI176" i="22"/>
  <c r="AH176" i="22"/>
  <c r="AE176" i="22"/>
  <c r="AD176" i="22"/>
  <c r="AA176" i="22"/>
  <c r="Z176" i="22"/>
  <c r="AB176" i="22" s="1"/>
  <c r="W176" i="22"/>
  <c r="V176" i="22"/>
  <c r="X176" i="22"/>
  <c r="T176" i="22"/>
  <c r="S176" i="22"/>
  <c r="BC175" i="22"/>
  <c r="BB175" i="22"/>
  <c r="AY175" i="22"/>
  <c r="AX175" i="22"/>
  <c r="AU175" i="22"/>
  <c r="AT175" i="22"/>
  <c r="AQ175" i="22"/>
  <c r="AP175" i="22"/>
  <c r="AM175" i="22"/>
  <c r="AL175" i="22"/>
  <c r="AI175" i="22"/>
  <c r="AH175" i="22"/>
  <c r="AE175" i="22"/>
  <c r="AD175" i="22"/>
  <c r="BK175" i="22" s="1"/>
  <c r="AA175" i="22"/>
  <c r="Z175" i="22"/>
  <c r="W175" i="22"/>
  <c r="V175" i="22"/>
  <c r="T175" i="22"/>
  <c r="S175" i="22"/>
  <c r="R175" i="22"/>
  <c r="BG175" i="22"/>
  <c r="BC174" i="22"/>
  <c r="BB174" i="22"/>
  <c r="BD174" i="22"/>
  <c r="AY174" i="22"/>
  <c r="AX174" i="22"/>
  <c r="AZ174" i="22" s="1"/>
  <c r="AU174" i="22"/>
  <c r="AT174" i="22"/>
  <c r="AV174" i="22"/>
  <c r="AQ174" i="22"/>
  <c r="AP174" i="22"/>
  <c r="AR174" i="22" s="1"/>
  <c r="AM174" i="22"/>
  <c r="AL174" i="22"/>
  <c r="AN174" i="22"/>
  <c r="AI174" i="22"/>
  <c r="AH174" i="22"/>
  <c r="AJ174" i="22" s="1"/>
  <c r="AE174" i="22"/>
  <c r="AD174" i="22"/>
  <c r="AF174" i="22"/>
  <c r="AA174" i="22"/>
  <c r="Z174" i="22"/>
  <c r="AB174" i="22" s="1"/>
  <c r="W174" i="22"/>
  <c r="V174" i="22"/>
  <c r="X174" i="22"/>
  <c r="T174" i="22"/>
  <c r="S174" i="22"/>
  <c r="R174" i="22"/>
  <c r="BG174" i="22"/>
  <c r="BH174" i="22"/>
  <c r="BC173" i="22"/>
  <c r="BB173" i="22"/>
  <c r="AY173" i="22"/>
  <c r="AX173" i="22"/>
  <c r="AU173" i="22"/>
  <c r="AT173" i="22"/>
  <c r="AQ173" i="22"/>
  <c r="AP173" i="22"/>
  <c r="AS173" i="22"/>
  <c r="AM173" i="22"/>
  <c r="AL173" i="22"/>
  <c r="AO173" i="22" s="1"/>
  <c r="AI173" i="22"/>
  <c r="AH173" i="22"/>
  <c r="AK173" i="22"/>
  <c r="AE173" i="22"/>
  <c r="AD173" i="22"/>
  <c r="AG173" i="22" s="1"/>
  <c r="AA173" i="22"/>
  <c r="Z173" i="22"/>
  <c r="AC173" i="22"/>
  <c r="W173" i="22"/>
  <c r="V173" i="22"/>
  <c r="T173" i="22"/>
  <c r="S173" i="22"/>
  <c r="R173" i="22"/>
  <c r="BG173" i="22"/>
  <c r="BH173" i="22"/>
  <c r="BC172" i="22"/>
  <c r="BB172" i="22"/>
  <c r="AY172" i="22"/>
  <c r="AX172" i="22"/>
  <c r="BA172" i="22"/>
  <c r="AU172" i="22"/>
  <c r="AT172" i="22"/>
  <c r="AW172" i="22" s="1"/>
  <c r="AQ172" i="22"/>
  <c r="AP172" i="22"/>
  <c r="AS172" i="22"/>
  <c r="AM172" i="22"/>
  <c r="AL172" i="22"/>
  <c r="AO172" i="22" s="1"/>
  <c r="AI172" i="22"/>
  <c r="AH172" i="22"/>
  <c r="AK172" i="22"/>
  <c r="AE172" i="22"/>
  <c r="AD172" i="22"/>
  <c r="AG172" i="22" s="1"/>
  <c r="AA172" i="22"/>
  <c r="Z172" i="22"/>
  <c r="W172" i="22"/>
  <c r="V172" i="22"/>
  <c r="X172" i="22"/>
  <c r="T172" i="22"/>
  <c r="S172" i="22"/>
  <c r="R172" i="22"/>
  <c r="BG172" i="22"/>
  <c r="BH172" i="22"/>
  <c r="BC171" i="22"/>
  <c r="BB171" i="22"/>
  <c r="BD171" i="22"/>
  <c r="AY171" i="22"/>
  <c r="AX171" i="22"/>
  <c r="AU171" i="22"/>
  <c r="AT171" i="22"/>
  <c r="AV171" i="22" s="1"/>
  <c r="AQ171" i="22"/>
  <c r="AP171" i="22"/>
  <c r="AM171" i="22"/>
  <c r="AL171" i="22"/>
  <c r="AN171" i="22"/>
  <c r="AI171" i="22"/>
  <c r="AH171" i="22"/>
  <c r="AE171" i="22"/>
  <c r="AD171" i="22"/>
  <c r="BK171" i="22" s="1"/>
  <c r="AA171" i="22"/>
  <c r="Z171" i="22"/>
  <c r="W171" i="22"/>
  <c r="V171" i="22"/>
  <c r="X171" i="22"/>
  <c r="T171" i="22"/>
  <c r="S171" i="22"/>
  <c r="R171" i="22"/>
  <c r="BG171" i="22"/>
  <c r="R170" i="22"/>
  <c r="BG170" i="22"/>
  <c r="BC170" i="22"/>
  <c r="BB170" i="22"/>
  <c r="BD170" i="22" s="1"/>
  <c r="AY170" i="22"/>
  <c r="AX170" i="22"/>
  <c r="AZ170" i="22"/>
  <c r="AU170" i="22"/>
  <c r="AT170" i="22"/>
  <c r="AV170" i="22" s="1"/>
  <c r="AQ170" i="22"/>
  <c r="AP170" i="22"/>
  <c r="AR170" i="22"/>
  <c r="AM170" i="22"/>
  <c r="AL170" i="22"/>
  <c r="AN170" i="22" s="1"/>
  <c r="AI170" i="22"/>
  <c r="AH170" i="22"/>
  <c r="AJ170" i="22"/>
  <c r="AE170" i="22"/>
  <c r="AD170" i="22"/>
  <c r="AF170" i="22" s="1"/>
  <c r="AA170" i="22"/>
  <c r="Z170" i="22"/>
  <c r="AB170" i="22"/>
  <c r="W170" i="22"/>
  <c r="V170" i="22"/>
  <c r="X170" i="22" s="1"/>
  <c r="T170" i="22"/>
  <c r="S170" i="22"/>
  <c r="R169" i="22"/>
  <c r="BG169" i="22"/>
  <c r="BI169" i="22"/>
  <c r="BC169" i="22"/>
  <c r="BB169" i="22"/>
  <c r="BE169" i="22" s="1"/>
  <c r="AY169" i="22"/>
  <c r="AX169" i="22"/>
  <c r="BA169" i="22"/>
  <c r="AU169" i="22"/>
  <c r="AT169" i="22"/>
  <c r="AW169" i="22" s="1"/>
  <c r="AQ169" i="22"/>
  <c r="AP169" i="22"/>
  <c r="AS169" i="22"/>
  <c r="AM169" i="22"/>
  <c r="AL169" i="22"/>
  <c r="AI169" i="22"/>
  <c r="AH169" i="22"/>
  <c r="AK169" i="22" s="1"/>
  <c r="AE169" i="22"/>
  <c r="AD169" i="22"/>
  <c r="AG169" i="22"/>
  <c r="AA169" i="22"/>
  <c r="Z169" i="22"/>
  <c r="AC169" i="22" s="1"/>
  <c r="W169" i="22"/>
  <c r="V169" i="22"/>
  <c r="Y169" i="22"/>
  <c r="T169" i="22"/>
  <c r="S169" i="22"/>
  <c r="BC168" i="22"/>
  <c r="BB168" i="22"/>
  <c r="AY168" i="22"/>
  <c r="AX168" i="22"/>
  <c r="AU168" i="22"/>
  <c r="AT168" i="22"/>
  <c r="AQ168" i="22"/>
  <c r="AP168" i="22"/>
  <c r="AM168" i="22"/>
  <c r="AL168" i="22"/>
  <c r="AI168" i="22"/>
  <c r="AH168" i="22"/>
  <c r="AE168" i="22"/>
  <c r="AD168" i="22"/>
  <c r="AA168" i="22"/>
  <c r="Z168" i="22"/>
  <c r="AB168" i="22" s="1"/>
  <c r="W168" i="22"/>
  <c r="V168" i="22"/>
  <c r="X168" i="22"/>
  <c r="T168" i="22"/>
  <c r="S168" i="22"/>
  <c r="R168" i="22"/>
  <c r="BG168" i="22"/>
  <c r="BH168" i="22"/>
  <c r="BC167" i="22"/>
  <c r="AY167" i="22"/>
  <c r="AU167" i="22"/>
  <c r="AQ167" i="22"/>
  <c r="AM167" i="22"/>
  <c r="AI167" i="22"/>
  <c r="AE167" i="22"/>
  <c r="AA167" i="22"/>
  <c r="W167" i="22"/>
  <c r="T167" i="22"/>
  <c r="S167" i="22"/>
  <c r="R167" i="22"/>
  <c r="BG167" i="22"/>
  <c r="BC166" i="22"/>
  <c r="BB166" i="22"/>
  <c r="AY166" i="22"/>
  <c r="AX166" i="22"/>
  <c r="AU166" i="22"/>
  <c r="AT166" i="22"/>
  <c r="AQ166" i="22"/>
  <c r="AP166" i="22"/>
  <c r="AM166" i="22"/>
  <c r="AL166" i="22"/>
  <c r="AI166" i="22"/>
  <c r="AH166" i="22"/>
  <c r="AE166" i="22"/>
  <c r="AD166" i="22"/>
  <c r="AA166" i="22"/>
  <c r="Z166" i="22"/>
  <c r="W166" i="22"/>
  <c r="V166" i="22"/>
  <c r="T166" i="22"/>
  <c r="S166" i="22"/>
  <c r="R166" i="22"/>
  <c r="BG166" i="22"/>
  <c r="BC165" i="22"/>
  <c r="BB165" i="22"/>
  <c r="BE165" i="22" s="1"/>
  <c r="AY165" i="22"/>
  <c r="AX165" i="22"/>
  <c r="BA165" i="22"/>
  <c r="AU165" i="22"/>
  <c r="AT165" i="22"/>
  <c r="AQ165" i="22"/>
  <c r="AP165" i="22"/>
  <c r="AS165" i="22" s="1"/>
  <c r="AM165" i="22"/>
  <c r="AL165" i="22"/>
  <c r="AI165" i="22"/>
  <c r="AH165" i="22"/>
  <c r="AK165" i="22"/>
  <c r="AE165" i="22"/>
  <c r="AD165" i="22"/>
  <c r="AG165" i="22" s="1"/>
  <c r="AA165" i="22"/>
  <c r="Z165" i="22"/>
  <c r="AC165" i="22"/>
  <c r="W165" i="22"/>
  <c r="V165" i="22"/>
  <c r="Y165" i="22" s="1"/>
  <c r="T165" i="22"/>
  <c r="S165" i="22"/>
  <c r="R165" i="22"/>
  <c r="BG165" i="22"/>
  <c r="BC164" i="22"/>
  <c r="BB164" i="22"/>
  <c r="AY164" i="22"/>
  <c r="AX164" i="22"/>
  <c r="AU164" i="22"/>
  <c r="AT164" i="22"/>
  <c r="AQ164" i="22"/>
  <c r="AP164" i="22"/>
  <c r="AM164" i="22"/>
  <c r="AL164" i="22"/>
  <c r="AI164" i="22"/>
  <c r="AH164" i="22"/>
  <c r="AE164" i="22"/>
  <c r="AD164" i="22"/>
  <c r="AA164" i="22"/>
  <c r="Z164" i="22"/>
  <c r="AB164" i="22"/>
  <c r="W164" i="22"/>
  <c r="V164" i="22"/>
  <c r="T164" i="22"/>
  <c r="S164" i="22"/>
  <c r="R164" i="22"/>
  <c r="BG164" i="22"/>
  <c r="BH164" i="22"/>
  <c r="BC163" i="22"/>
  <c r="BB163" i="22"/>
  <c r="AY163" i="22"/>
  <c r="AX163" i="22"/>
  <c r="AU163" i="22"/>
  <c r="AT163" i="22"/>
  <c r="AQ163" i="22"/>
  <c r="AP163" i="22"/>
  <c r="AM163" i="22"/>
  <c r="AL163" i="22"/>
  <c r="AI163" i="22"/>
  <c r="AH163" i="22"/>
  <c r="AE163" i="22"/>
  <c r="AD163" i="22"/>
  <c r="AA163" i="22"/>
  <c r="Z163" i="22"/>
  <c r="W163" i="22"/>
  <c r="V163" i="22"/>
  <c r="T163" i="22"/>
  <c r="S163" i="22"/>
  <c r="R163" i="22"/>
  <c r="BG163" i="22"/>
  <c r="BC162" i="22"/>
  <c r="BB162" i="22"/>
  <c r="AY162" i="22"/>
  <c r="AX162" i="22"/>
  <c r="AU162" i="22"/>
  <c r="AT162" i="22"/>
  <c r="AQ162" i="22"/>
  <c r="AP162" i="22"/>
  <c r="AM162" i="22"/>
  <c r="AL162" i="22"/>
  <c r="AI162" i="22"/>
  <c r="AH162" i="22"/>
  <c r="AE162" i="22"/>
  <c r="AD162" i="22"/>
  <c r="AA162" i="22"/>
  <c r="Z162" i="22"/>
  <c r="W162" i="22"/>
  <c r="V162" i="22"/>
  <c r="T162" i="22"/>
  <c r="S162" i="22"/>
  <c r="R162" i="22"/>
  <c r="BG162" i="22"/>
  <c r="R161" i="22"/>
  <c r="BG161" i="22"/>
  <c r="BI161" i="22"/>
  <c r="BC161" i="22"/>
  <c r="BB161" i="22"/>
  <c r="AY161" i="22"/>
  <c r="AX161" i="22"/>
  <c r="AU161" i="22"/>
  <c r="AT161" i="22"/>
  <c r="AQ161" i="22"/>
  <c r="AP161" i="22"/>
  <c r="AM161" i="22"/>
  <c r="AL161" i="22"/>
  <c r="AI161" i="22"/>
  <c r="AH161" i="22"/>
  <c r="AK161" i="22" s="1"/>
  <c r="AE161" i="22"/>
  <c r="AD161" i="22"/>
  <c r="AA161" i="22"/>
  <c r="Z161" i="22"/>
  <c r="AC161" i="22"/>
  <c r="W161" i="22"/>
  <c r="V161" i="22"/>
  <c r="T161" i="22"/>
  <c r="S161" i="22"/>
  <c r="BC160" i="22"/>
  <c r="BB160" i="22"/>
  <c r="BE160" i="22" s="1"/>
  <c r="AY160" i="22"/>
  <c r="AX160" i="22"/>
  <c r="AZ160" i="22"/>
  <c r="AU160" i="22"/>
  <c r="AT160" i="22"/>
  <c r="AQ160" i="22"/>
  <c r="AP160" i="22"/>
  <c r="AR160" i="22" s="1"/>
  <c r="AM160" i="22"/>
  <c r="AL160" i="22"/>
  <c r="AO160" i="22"/>
  <c r="AI160" i="22"/>
  <c r="AH160" i="22"/>
  <c r="AE160" i="22"/>
  <c r="AD160" i="22"/>
  <c r="BK160" i="22" s="1"/>
  <c r="BM160" i="22" s="1"/>
  <c r="AA160" i="22"/>
  <c r="Z160" i="22"/>
  <c r="W160" i="22"/>
  <c r="V160" i="22"/>
  <c r="X160" i="22" s="1"/>
  <c r="T160" i="22"/>
  <c r="S160" i="22"/>
  <c r="R160" i="22"/>
  <c r="BG160" i="22"/>
  <c r="BC159" i="22"/>
  <c r="BB159" i="22"/>
  <c r="BD159" i="22"/>
  <c r="AY159" i="22"/>
  <c r="AX159" i="22"/>
  <c r="AU159" i="22"/>
  <c r="AT159" i="22"/>
  <c r="AW159" i="22" s="1"/>
  <c r="AQ159" i="22"/>
  <c r="AP159" i="22"/>
  <c r="AM159" i="22"/>
  <c r="AL159" i="22"/>
  <c r="AN159" i="22"/>
  <c r="AI159" i="22"/>
  <c r="AH159" i="22"/>
  <c r="AE159" i="22"/>
  <c r="AD159" i="22"/>
  <c r="BK159" i="22" s="1"/>
  <c r="AA159" i="22"/>
  <c r="Z159" i="22"/>
  <c r="W159" i="22"/>
  <c r="V159" i="22"/>
  <c r="X159" i="22"/>
  <c r="T159" i="22"/>
  <c r="S159" i="22"/>
  <c r="R159" i="22"/>
  <c r="BG159" i="22"/>
  <c r="BC158" i="22"/>
  <c r="BB158" i="22"/>
  <c r="BE158" i="22" s="1"/>
  <c r="AY158" i="22"/>
  <c r="AX158" i="22"/>
  <c r="AZ158" i="22"/>
  <c r="AU158" i="22"/>
  <c r="AT158" i="22"/>
  <c r="AQ158" i="22"/>
  <c r="AP158" i="22"/>
  <c r="AR158" i="22" s="1"/>
  <c r="AM158" i="22"/>
  <c r="AL158" i="22"/>
  <c r="AI158" i="22"/>
  <c r="AH158" i="22"/>
  <c r="AJ158" i="22"/>
  <c r="AE158" i="22"/>
  <c r="AD158" i="22"/>
  <c r="AA158" i="22"/>
  <c r="Z158" i="22"/>
  <c r="AB158" i="22" s="1"/>
  <c r="W158" i="22"/>
  <c r="V158" i="22"/>
  <c r="T158" i="22"/>
  <c r="S158" i="22"/>
  <c r="R158" i="22"/>
  <c r="BG158" i="22"/>
  <c r="BC157" i="22"/>
  <c r="BB157" i="22"/>
  <c r="BE157" i="22"/>
  <c r="AY157" i="22"/>
  <c r="AX157" i="22"/>
  <c r="AU157" i="22"/>
  <c r="AT157" i="22"/>
  <c r="AW157" i="22" s="1"/>
  <c r="AQ157" i="22"/>
  <c r="AP157" i="22"/>
  <c r="AM157" i="22"/>
  <c r="AL157" i="22"/>
  <c r="AO157" i="22"/>
  <c r="AI157" i="22"/>
  <c r="AH157" i="22"/>
  <c r="AE157" i="22"/>
  <c r="AD157" i="22"/>
  <c r="AG157" i="22" s="1"/>
  <c r="AA157" i="22"/>
  <c r="Z157" i="22"/>
  <c r="W157" i="22"/>
  <c r="V157" i="22"/>
  <c r="Y157" i="22"/>
  <c r="T157" i="22"/>
  <c r="S157" i="22"/>
  <c r="R157" i="22"/>
  <c r="BG157" i="22"/>
  <c r="BC156" i="22"/>
  <c r="BB156" i="22"/>
  <c r="AY156" i="22"/>
  <c r="AX156" i="22"/>
  <c r="AU156" i="22"/>
  <c r="AT156" i="22"/>
  <c r="AQ156" i="22"/>
  <c r="AP156" i="22"/>
  <c r="AM156" i="22"/>
  <c r="AL156" i="22"/>
  <c r="AI156" i="22"/>
  <c r="AH156" i="22"/>
  <c r="AE156" i="22"/>
  <c r="AD156" i="22"/>
  <c r="AA156" i="22"/>
  <c r="Z156" i="22"/>
  <c r="W156" i="22"/>
  <c r="V156" i="22"/>
  <c r="T156" i="22"/>
  <c r="S156" i="22"/>
  <c r="R156" i="22"/>
  <c r="BG156" i="22"/>
  <c r="BH156" i="22"/>
  <c r="BC155" i="22"/>
  <c r="BB155" i="22"/>
  <c r="AY155" i="22"/>
  <c r="AX155" i="22"/>
  <c r="AZ155" i="22"/>
  <c r="AU155" i="22"/>
  <c r="AT155" i="22"/>
  <c r="AQ155" i="22"/>
  <c r="AP155" i="22"/>
  <c r="AR155" i="22" s="1"/>
  <c r="AM155" i="22"/>
  <c r="AL155" i="22"/>
  <c r="AI155" i="22"/>
  <c r="AH155" i="22"/>
  <c r="AJ155" i="22"/>
  <c r="AE155" i="22"/>
  <c r="AD155" i="22"/>
  <c r="BK155" i="22" s="1"/>
  <c r="AA155" i="22"/>
  <c r="Z155" i="22"/>
  <c r="AC155" i="22"/>
  <c r="W155" i="22"/>
  <c r="V155" i="22"/>
  <c r="T155" i="22"/>
  <c r="S155" i="22"/>
  <c r="R155" i="22"/>
  <c r="BG155" i="22"/>
  <c r="BC154" i="22"/>
  <c r="BB154" i="22"/>
  <c r="AY154" i="22"/>
  <c r="AX154" i="22"/>
  <c r="AU154" i="22"/>
  <c r="AT154" i="22"/>
  <c r="AQ154" i="22"/>
  <c r="AP154" i="22"/>
  <c r="AM154" i="22"/>
  <c r="AL154" i="22"/>
  <c r="AN154" i="22" s="1"/>
  <c r="AI154" i="22"/>
  <c r="AH154" i="22"/>
  <c r="AE154" i="22"/>
  <c r="AD154" i="22"/>
  <c r="AF154" i="22"/>
  <c r="AA154" i="22"/>
  <c r="Z154" i="22"/>
  <c r="W154" i="22"/>
  <c r="V154" i="22"/>
  <c r="X154" i="22" s="1"/>
  <c r="T154" i="22"/>
  <c r="S154" i="22"/>
  <c r="R154" i="22"/>
  <c r="BG154" i="22"/>
  <c r="BC153" i="22"/>
  <c r="BB153" i="22"/>
  <c r="AY153" i="22"/>
  <c r="AX153" i="22"/>
  <c r="BA153" i="22"/>
  <c r="AU153" i="22"/>
  <c r="AT153" i="22"/>
  <c r="AQ153" i="22"/>
  <c r="AP153" i="22"/>
  <c r="AS153" i="22" s="1"/>
  <c r="AM153" i="22"/>
  <c r="AL153" i="22"/>
  <c r="AI153" i="22"/>
  <c r="AH153" i="22"/>
  <c r="AK153" i="22"/>
  <c r="AE153" i="22"/>
  <c r="AD153" i="22"/>
  <c r="AA153" i="22"/>
  <c r="Z153" i="22"/>
  <c r="AC153" i="22" s="1"/>
  <c r="W153" i="22"/>
  <c r="V153" i="22"/>
  <c r="T153" i="22"/>
  <c r="S153" i="22"/>
  <c r="R153" i="22"/>
  <c r="BG153" i="22"/>
  <c r="BI153" i="22"/>
  <c r="BC152" i="22"/>
  <c r="BB152" i="22"/>
  <c r="AY152" i="22"/>
  <c r="AX152" i="22"/>
  <c r="BA152" i="22" s="1"/>
  <c r="AU152" i="22"/>
  <c r="AT152" i="22"/>
  <c r="AQ152" i="22"/>
  <c r="AP152" i="22"/>
  <c r="AS152" i="22"/>
  <c r="AM152" i="22"/>
  <c r="AL152" i="22"/>
  <c r="AI152" i="22"/>
  <c r="AH152" i="22"/>
  <c r="AJ152" i="22" s="1"/>
  <c r="AE152" i="22"/>
  <c r="AD152" i="22"/>
  <c r="AA152" i="22"/>
  <c r="Z152" i="22"/>
  <c r="AB152" i="22"/>
  <c r="W152" i="22"/>
  <c r="V152" i="22"/>
  <c r="T152" i="22"/>
  <c r="S152" i="22"/>
  <c r="R152" i="22"/>
  <c r="BG152" i="22"/>
  <c r="BH152" i="22"/>
  <c r="BC151" i="22"/>
  <c r="BB151" i="22"/>
  <c r="BD151" i="22"/>
  <c r="AY151" i="22"/>
  <c r="AX151" i="22"/>
  <c r="AU151" i="22"/>
  <c r="AT151" i="22"/>
  <c r="AV151" i="22" s="1"/>
  <c r="AQ151" i="22"/>
  <c r="AP151" i="22"/>
  <c r="AM151" i="22"/>
  <c r="AL151" i="22"/>
  <c r="AO151" i="22"/>
  <c r="AI151" i="22"/>
  <c r="AH151" i="22"/>
  <c r="AJ151" i="22" s="1"/>
  <c r="AE151" i="22"/>
  <c r="AD151" i="22"/>
  <c r="AG151" i="22"/>
  <c r="AA151" i="22"/>
  <c r="Z151" i="22"/>
  <c r="W151" i="22"/>
  <c r="V151" i="22"/>
  <c r="X151" i="22" s="1"/>
  <c r="T151" i="22"/>
  <c r="S151" i="22"/>
  <c r="R151" i="22"/>
  <c r="BG151" i="22"/>
  <c r="BC150" i="22"/>
  <c r="BB150" i="22"/>
  <c r="AY150" i="22"/>
  <c r="AX150" i="22"/>
  <c r="AU150" i="22"/>
  <c r="AT150" i="22"/>
  <c r="AQ150" i="22"/>
  <c r="AP150" i="22"/>
  <c r="AR150" i="22"/>
  <c r="AM150" i="22"/>
  <c r="AL150" i="22"/>
  <c r="AI150" i="22"/>
  <c r="AH150" i="22"/>
  <c r="AJ150" i="22" s="1"/>
  <c r="AE150" i="22"/>
  <c r="AD150" i="22"/>
  <c r="AA150" i="22"/>
  <c r="Z150" i="22"/>
  <c r="AB150" i="22"/>
  <c r="W150" i="22"/>
  <c r="V150" i="22"/>
  <c r="T150" i="22"/>
  <c r="S150" i="22"/>
  <c r="R150" i="22"/>
  <c r="BG150" i="22"/>
  <c r="BC149" i="22"/>
  <c r="BB149" i="22"/>
  <c r="AY149" i="22"/>
  <c r="AX149" i="22"/>
  <c r="BA149" i="22" s="1"/>
  <c r="AU149" i="22"/>
  <c r="AT149" i="22"/>
  <c r="AQ149" i="22"/>
  <c r="AP149" i="22"/>
  <c r="AS149" i="22"/>
  <c r="AM149" i="22"/>
  <c r="AL149" i="22"/>
  <c r="AI149" i="22"/>
  <c r="AH149" i="22"/>
  <c r="AK149" i="22" s="1"/>
  <c r="AE149" i="22"/>
  <c r="AD149" i="22"/>
  <c r="AA149" i="22"/>
  <c r="Z149" i="22"/>
  <c r="AC149" i="22"/>
  <c r="W149" i="22"/>
  <c r="V149" i="22"/>
  <c r="T149" i="22"/>
  <c r="S149" i="22"/>
  <c r="R149" i="22"/>
  <c r="BG149" i="22"/>
  <c r="BC148" i="22"/>
  <c r="BB148" i="22"/>
  <c r="BE148" i="22" s="1"/>
  <c r="AY148" i="22"/>
  <c r="AX148" i="22"/>
  <c r="AU148" i="22"/>
  <c r="AT148" i="22"/>
  <c r="AW148" i="22"/>
  <c r="AQ148" i="22"/>
  <c r="AP148" i="22"/>
  <c r="AM148" i="22"/>
  <c r="AL148" i="22"/>
  <c r="AN148" i="22" s="1"/>
  <c r="AI148" i="22"/>
  <c r="AH148" i="22"/>
  <c r="AE148" i="22"/>
  <c r="AD148" i="22"/>
  <c r="AA148" i="22"/>
  <c r="Z148" i="22"/>
  <c r="W148" i="22"/>
  <c r="V148" i="22"/>
  <c r="X148" i="22"/>
  <c r="T148" i="22"/>
  <c r="S148" i="22"/>
  <c r="R148" i="22"/>
  <c r="BG148" i="22"/>
  <c r="BH148" i="22"/>
  <c r="BC147" i="22"/>
  <c r="BB147" i="22"/>
  <c r="AY147" i="22"/>
  <c r="AX147" i="22"/>
  <c r="AZ147" i="22"/>
  <c r="AU147" i="22"/>
  <c r="AT147" i="22"/>
  <c r="AQ147" i="22"/>
  <c r="AP147" i="22"/>
  <c r="AR147" i="22" s="1"/>
  <c r="AM147" i="22"/>
  <c r="AL147" i="22"/>
  <c r="AI147" i="22"/>
  <c r="AH147" i="22"/>
  <c r="AK147" i="22"/>
  <c r="AE147" i="22"/>
  <c r="AD147" i="22"/>
  <c r="AA147" i="22"/>
  <c r="Z147" i="22"/>
  <c r="AC147" i="22" s="1"/>
  <c r="W147" i="22"/>
  <c r="V147" i="22"/>
  <c r="T147" i="22"/>
  <c r="S147" i="22"/>
  <c r="R147" i="22"/>
  <c r="BG147" i="22"/>
  <c r="BC146" i="22"/>
  <c r="BB146" i="22"/>
  <c r="AY146" i="22"/>
  <c r="AX146" i="22"/>
  <c r="AU146" i="22"/>
  <c r="AT146" i="22"/>
  <c r="AQ146" i="22"/>
  <c r="AP146" i="22"/>
  <c r="AR146" i="22"/>
  <c r="AM146" i="22"/>
  <c r="AL146" i="22"/>
  <c r="AI146" i="22"/>
  <c r="AH146" i="22"/>
  <c r="AJ146" i="22" s="1"/>
  <c r="AE146" i="22"/>
  <c r="AD146" i="22"/>
  <c r="AA146" i="22"/>
  <c r="Z146" i="22"/>
  <c r="AB146" i="22"/>
  <c r="W146" i="22"/>
  <c r="V146" i="22"/>
  <c r="X146" i="22" s="1"/>
  <c r="T146" i="22"/>
  <c r="S146" i="22"/>
  <c r="R146" i="22"/>
  <c r="BG146" i="22"/>
  <c r="BC145" i="22"/>
  <c r="BB145" i="22"/>
  <c r="BE145" i="22"/>
  <c r="AY145" i="22"/>
  <c r="AX145" i="22"/>
  <c r="AU145" i="22"/>
  <c r="AT145" i="22"/>
  <c r="AW145" i="22" s="1"/>
  <c r="AQ145" i="22"/>
  <c r="AP145" i="22"/>
  <c r="AM145" i="22"/>
  <c r="AL145" i="22"/>
  <c r="AO145" i="22"/>
  <c r="AI145" i="22"/>
  <c r="AH145" i="22"/>
  <c r="AE145" i="22"/>
  <c r="AD145" i="22"/>
  <c r="AG145" i="22" s="1"/>
  <c r="AA145" i="22"/>
  <c r="Z145" i="22"/>
  <c r="W145" i="22"/>
  <c r="V145" i="22"/>
  <c r="Y145" i="22"/>
  <c r="T145" i="22"/>
  <c r="S145" i="22"/>
  <c r="R145" i="22"/>
  <c r="BG145" i="22"/>
  <c r="BC144" i="22"/>
  <c r="BB144" i="22"/>
  <c r="BE144" i="22" s="1"/>
  <c r="AY144" i="22"/>
  <c r="AX144" i="22"/>
  <c r="AU144" i="22"/>
  <c r="AT144" i="22"/>
  <c r="AW144" i="22"/>
  <c r="AQ144" i="22"/>
  <c r="AP144" i="22"/>
  <c r="AR144" i="22" s="1"/>
  <c r="AM144" i="22"/>
  <c r="AL144" i="22"/>
  <c r="AN144" i="22"/>
  <c r="AI144" i="22"/>
  <c r="AH144" i="22"/>
  <c r="AJ144" i="22" s="1"/>
  <c r="AE144" i="22"/>
  <c r="AD144" i="22"/>
  <c r="AA144" i="22"/>
  <c r="Z144" i="22"/>
  <c r="AB144" i="22"/>
  <c r="W144" i="22"/>
  <c r="V144" i="22"/>
  <c r="X144" i="22" s="1"/>
  <c r="T144" i="22"/>
  <c r="S144" i="22"/>
  <c r="R144" i="22"/>
  <c r="BG144" i="22"/>
  <c r="R143" i="22"/>
  <c r="BG143" i="22"/>
  <c r="BH143" i="22"/>
  <c r="BC143" i="22"/>
  <c r="BB143" i="22"/>
  <c r="AY143" i="22"/>
  <c r="AX143" i="22"/>
  <c r="AU143" i="22"/>
  <c r="AT143" i="22"/>
  <c r="AQ143" i="22"/>
  <c r="AP143" i="22"/>
  <c r="AM143" i="22"/>
  <c r="AL143" i="22"/>
  <c r="AI143" i="22"/>
  <c r="AH143" i="22"/>
  <c r="AE143" i="22"/>
  <c r="AD143" i="22"/>
  <c r="AA143" i="22"/>
  <c r="Z143" i="22"/>
  <c r="W143" i="22"/>
  <c r="V143" i="22"/>
  <c r="T143" i="22"/>
  <c r="S143" i="22"/>
  <c r="BC142" i="22"/>
  <c r="BB142" i="22"/>
  <c r="AY142" i="22"/>
  <c r="AX142" i="22"/>
  <c r="AU142" i="22"/>
  <c r="AT142" i="22"/>
  <c r="AQ142" i="22"/>
  <c r="AP142" i="22"/>
  <c r="AM142" i="22"/>
  <c r="AL142" i="22"/>
  <c r="AI142" i="22"/>
  <c r="AH142" i="22"/>
  <c r="AE142" i="22"/>
  <c r="AD142" i="22"/>
  <c r="AA142" i="22"/>
  <c r="Z142" i="22"/>
  <c r="W142" i="22"/>
  <c r="V142" i="22"/>
  <c r="T142" i="22"/>
  <c r="S142" i="22"/>
  <c r="R142" i="22"/>
  <c r="BG142" i="22"/>
  <c r="BC141" i="22"/>
  <c r="BB141" i="22"/>
  <c r="BE141" i="22" s="1"/>
  <c r="AY141" i="22"/>
  <c r="AX141" i="22"/>
  <c r="AU141" i="22"/>
  <c r="AT141" i="22"/>
  <c r="AW141" i="22"/>
  <c r="AQ141" i="22"/>
  <c r="AP141" i="22"/>
  <c r="AM141" i="22"/>
  <c r="AL141" i="22"/>
  <c r="AO141" i="22" s="1"/>
  <c r="AI141" i="22"/>
  <c r="AH141" i="22"/>
  <c r="AE141" i="22"/>
  <c r="AD141" i="22"/>
  <c r="AG141" i="22"/>
  <c r="AA141" i="22"/>
  <c r="Z141" i="22"/>
  <c r="W141" i="22"/>
  <c r="V141" i="22"/>
  <c r="Y141" i="22" s="1"/>
  <c r="T141" i="22"/>
  <c r="S141" i="22"/>
  <c r="R141" i="22"/>
  <c r="BG141" i="22"/>
  <c r="BI141" i="22"/>
  <c r="BC140" i="22"/>
  <c r="BB140" i="22"/>
  <c r="AY140" i="22"/>
  <c r="AX140" i="22"/>
  <c r="AU140" i="22"/>
  <c r="AT140" i="22"/>
  <c r="AQ140" i="22"/>
  <c r="AP140" i="22"/>
  <c r="AM140" i="22"/>
  <c r="AL140" i="22"/>
  <c r="AI140" i="22"/>
  <c r="AH140" i="22"/>
  <c r="AE140" i="22"/>
  <c r="AD140" i="22"/>
  <c r="BK140" i="22" s="1"/>
  <c r="AA140" i="22"/>
  <c r="Z140" i="22"/>
  <c r="W140" i="22"/>
  <c r="V140" i="22"/>
  <c r="T140" i="22"/>
  <c r="S140" i="22"/>
  <c r="R140" i="22"/>
  <c r="BG140" i="22"/>
  <c r="BI140" i="22"/>
  <c r="BC139" i="22"/>
  <c r="BB139" i="22"/>
  <c r="AY139" i="22"/>
  <c r="AX139" i="22"/>
  <c r="AU139" i="22"/>
  <c r="AT139" i="22"/>
  <c r="AQ139" i="22"/>
  <c r="AP139" i="22"/>
  <c r="AM139" i="22"/>
  <c r="AL139" i="22"/>
  <c r="AI139" i="22"/>
  <c r="AH139" i="22"/>
  <c r="AK139" i="22" s="1"/>
  <c r="AE139" i="22"/>
  <c r="AD139" i="22"/>
  <c r="AA139" i="22"/>
  <c r="Z139" i="22"/>
  <c r="AC139" i="22"/>
  <c r="W139" i="22"/>
  <c r="V139" i="22"/>
  <c r="T139" i="22"/>
  <c r="S139" i="22"/>
  <c r="R139" i="22"/>
  <c r="BG139" i="22"/>
  <c r="BH139" i="22"/>
  <c r="BC138" i="22"/>
  <c r="BB138" i="22"/>
  <c r="AY138" i="22"/>
  <c r="AX138" i="22"/>
  <c r="AU138" i="22"/>
  <c r="AT138" i="22"/>
  <c r="AQ138" i="22"/>
  <c r="AP138" i="22"/>
  <c r="AM138" i="22"/>
  <c r="AL138" i="22"/>
  <c r="AI138" i="22"/>
  <c r="AH138" i="22"/>
  <c r="AE138" i="22"/>
  <c r="AD138" i="22"/>
  <c r="AA138" i="22"/>
  <c r="Z138" i="22"/>
  <c r="W138" i="22"/>
  <c r="V138" i="22"/>
  <c r="T138" i="22"/>
  <c r="S138" i="22"/>
  <c r="R138" i="22"/>
  <c r="BG138" i="22"/>
  <c r="BC137" i="22"/>
  <c r="BB137" i="22"/>
  <c r="AY137" i="22"/>
  <c r="AX137" i="22"/>
  <c r="AU137" i="22"/>
  <c r="AT137" i="22"/>
  <c r="AQ137" i="22"/>
  <c r="AP137" i="22"/>
  <c r="AM137" i="22"/>
  <c r="AL137" i="22"/>
  <c r="AI137" i="22"/>
  <c r="AH137" i="22"/>
  <c r="AE137" i="22"/>
  <c r="AD137" i="22"/>
  <c r="AA137" i="22"/>
  <c r="Z137" i="22"/>
  <c r="W137" i="22"/>
  <c r="V137" i="22"/>
  <c r="T137" i="22"/>
  <c r="S137" i="22"/>
  <c r="R137" i="22"/>
  <c r="BG137" i="22"/>
  <c r="BH137" i="22"/>
  <c r="BC136" i="22"/>
  <c r="BB136" i="22"/>
  <c r="BE136" i="22" s="1"/>
  <c r="AY136" i="22"/>
  <c r="AX136" i="22"/>
  <c r="BA136" i="22"/>
  <c r="AU136" i="22"/>
  <c r="AT136" i="22"/>
  <c r="AW136" i="22" s="1"/>
  <c r="AQ136" i="22"/>
  <c r="AP136" i="22"/>
  <c r="AR136" i="22"/>
  <c r="AM136" i="22"/>
  <c r="AL136" i="22"/>
  <c r="AN136" i="22" s="1"/>
  <c r="AI136" i="22"/>
  <c r="AH136" i="22"/>
  <c r="AJ136" i="22"/>
  <c r="AE136" i="22"/>
  <c r="AD136" i="22"/>
  <c r="AA136" i="22"/>
  <c r="Z136" i="22"/>
  <c r="AB136" i="22" s="1"/>
  <c r="W136" i="22"/>
  <c r="V136" i="22"/>
  <c r="X136" i="22"/>
  <c r="T136" i="22"/>
  <c r="S136" i="22"/>
  <c r="R136" i="22"/>
  <c r="BG136" i="22"/>
  <c r="BH136" i="22"/>
  <c r="R135" i="22"/>
  <c r="BG135" i="22"/>
  <c r="BH135" i="22"/>
  <c r="BC135" i="22"/>
  <c r="BB135" i="22"/>
  <c r="AY135" i="22"/>
  <c r="AX135" i="22"/>
  <c r="AU135" i="22"/>
  <c r="AT135" i="22"/>
  <c r="AQ135" i="22"/>
  <c r="AP135" i="22"/>
  <c r="AM135" i="22"/>
  <c r="AL135" i="22"/>
  <c r="AI135" i="22"/>
  <c r="AH135" i="22"/>
  <c r="AE135" i="22"/>
  <c r="AD135" i="22"/>
  <c r="AA135" i="22"/>
  <c r="Z135" i="22"/>
  <c r="W135" i="22"/>
  <c r="V135" i="22"/>
  <c r="X135" i="22" s="1"/>
  <c r="T135" i="22"/>
  <c r="S135" i="22"/>
  <c r="BC134" i="22"/>
  <c r="BB134" i="22"/>
  <c r="AY134" i="22"/>
  <c r="AX134" i="22"/>
  <c r="AU134" i="22"/>
  <c r="AT134" i="22"/>
  <c r="AQ134" i="22"/>
  <c r="AP134" i="22"/>
  <c r="AM134" i="22"/>
  <c r="AL134" i="22"/>
  <c r="AI134" i="22"/>
  <c r="AH134" i="22"/>
  <c r="AE134" i="22"/>
  <c r="AD134" i="22"/>
  <c r="AA134" i="22"/>
  <c r="Z134" i="22"/>
  <c r="W134" i="22"/>
  <c r="V134" i="22"/>
  <c r="T134" i="22"/>
  <c r="S134" i="22"/>
  <c r="R134" i="22"/>
  <c r="BG134" i="22"/>
  <c r="BC133" i="22"/>
  <c r="BB133" i="22"/>
  <c r="BE133" i="22"/>
  <c r="AY133" i="22"/>
  <c r="AX133" i="22"/>
  <c r="AU133" i="22"/>
  <c r="AT133" i="22"/>
  <c r="AW133" i="22" s="1"/>
  <c r="AQ133" i="22"/>
  <c r="AP133" i="22"/>
  <c r="AM133" i="22"/>
  <c r="AL133" i="22"/>
  <c r="AO133" i="22"/>
  <c r="AI133" i="22"/>
  <c r="AH133" i="22"/>
  <c r="AE133" i="22"/>
  <c r="AD133" i="22"/>
  <c r="AG133" i="22" s="1"/>
  <c r="AA133" i="22"/>
  <c r="Z133" i="22"/>
  <c r="W133" i="22"/>
  <c r="V133" i="22"/>
  <c r="Y133" i="22"/>
  <c r="T133" i="22"/>
  <c r="S133" i="22"/>
  <c r="R133" i="22"/>
  <c r="BG133" i="22"/>
  <c r="BI133" i="22"/>
  <c r="BC132" i="22"/>
  <c r="BB132" i="22"/>
  <c r="AY132" i="22"/>
  <c r="AX132" i="22"/>
  <c r="AU132" i="22"/>
  <c r="AT132" i="22"/>
  <c r="AQ132" i="22"/>
  <c r="AP132" i="22"/>
  <c r="AM132" i="22"/>
  <c r="AL132" i="22"/>
  <c r="AI132" i="22"/>
  <c r="AH132" i="22"/>
  <c r="AE132" i="22"/>
  <c r="AD132" i="22"/>
  <c r="BK132" i="22"/>
  <c r="AA132" i="22"/>
  <c r="Z132" i="22"/>
  <c r="W132" i="22"/>
  <c r="V132" i="22"/>
  <c r="T132" i="22"/>
  <c r="S132" i="22"/>
  <c r="R132" i="22"/>
  <c r="BG132" i="22"/>
  <c r="BH132" i="22"/>
  <c r="BC131" i="22"/>
  <c r="BB131" i="22"/>
  <c r="AY131" i="22"/>
  <c r="AX131" i="22"/>
  <c r="AU131" i="22"/>
  <c r="AT131" i="22"/>
  <c r="AQ131" i="22"/>
  <c r="AP131" i="22"/>
  <c r="AM131" i="22"/>
  <c r="AL131" i="22"/>
  <c r="AO131" i="22"/>
  <c r="AI131" i="22"/>
  <c r="AH131" i="22"/>
  <c r="AK131" i="22" s="1"/>
  <c r="AE131" i="22"/>
  <c r="AD131" i="22"/>
  <c r="AG131" i="22"/>
  <c r="AA131" i="22"/>
  <c r="Z131" i="22"/>
  <c r="AC131" i="22" s="1"/>
  <c r="W131" i="22"/>
  <c r="V131" i="22"/>
  <c r="X131" i="22"/>
  <c r="T131" i="22"/>
  <c r="S131" i="22"/>
  <c r="R131" i="22"/>
  <c r="BG131" i="22"/>
  <c r="BH131" i="22"/>
  <c r="BC130" i="22"/>
  <c r="BB130" i="22"/>
  <c r="AY130" i="22"/>
  <c r="AX130" i="22"/>
  <c r="AU130" i="22"/>
  <c r="AT130" i="22"/>
  <c r="AQ130" i="22"/>
  <c r="AP130" i="22"/>
  <c r="AM130" i="22"/>
  <c r="AL130" i="22"/>
  <c r="AI130" i="22"/>
  <c r="AH130" i="22"/>
  <c r="AE130" i="22"/>
  <c r="AD130" i="22"/>
  <c r="AA130" i="22"/>
  <c r="Z130" i="22"/>
  <c r="W130" i="22"/>
  <c r="V130" i="22"/>
  <c r="T130" i="22"/>
  <c r="S130" i="22"/>
  <c r="R130" i="22"/>
  <c r="BG130" i="22"/>
  <c r="BC129" i="22"/>
  <c r="BB129" i="22"/>
  <c r="BE129" i="22"/>
  <c r="AY129" i="22"/>
  <c r="AX129" i="22"/>
  <c r="BA129" i="22" s="1"/>
  <c r="AU129" i="22"/>
  <c r="AT129" i="22"/>
  <c r="AW129" i="22"/>
  <c r="AQ129" i="22"/>
  <c r="AP129" i="22"/>
  <c r="AS129" i="22" s="1"/>
  <c r="AM129" i="22"/>
  <c r="AL129" i="22"/>
  <c r="AO129" i="22"/>
  <c r="AI129" i="22"/>
  <c r="AH129" i="22"/>
  <c r="AK129" i="22" s="1"/>
  <c r="AE129" i="22"/>
  <c r="AD129" i="22"/>
  <c r="AG129" i="22"/>
  <c r="AA129" i="22"/>
  <c r="Z129" i="22"/>
  <c r="AC129" i="22" s="1"/>
  <c r="W129" i="22"/>
  <c r="V129" i="22"/>
  <c r="Y129" i="22"/>
  <c r="T129" i="22"/>
  <c r="S129" i="22"/>
  <c r="R129" i="22"/>
  <c r="BG129" i="22"/>
  <c r="BI129" i="22"/>
  <c r="BC128" i="22"/>
  <c r="BB128" i="22"/>
  <c r="AY128" i="22"/>
  <c r="AX128" i="22"/>
  <c r="AU128" i="22"/>
  <c r="AT128" i="22"/>
  <c r="AQ128" i="22"/>
  <c r="AP128" i="22"/>
  <c r="AM128" i="22"/>
  <c r="AL128" i="22"/>
  <c r="AI128" i="22"/>
  <c r="AH128" i="22"/>
  <c r="AE128" i="22"/>
  <c r="AD128" i="22"/>
  <c r="AA128" i="22"/>
  <c r="Z128" i="22"/>
  <c r="W128" i="22"/>
  <c r="V128" i="22"/>
  <c r="T128" i="22"/>
  <c r="S128" i="22"/>
  <c r="R128" i="22"/>
  <c r="BG128" i="22"/>
  <c r="BC127" i="22"/>
  <c r="BB127" i="22"/>
  <c r="AY127" i="22"/>
  <c r="AX127" i="22"/>
  <c r="AU127" i="22"/>
  <c r="AT127" i="22"/>
  <c r="AQ127" i="22"/>
  <c r="AP127" i="22"/>
  <c r="AS127" i="22"/>
  <c r="AM127" i="22"/>
  <c r="AL127" i="22"/>
  <c r="AO127" i="22" s="1"/>
  <c r="AI127" i="22"/>
  <c r="AH127" i="22"/>
  <c r="AK127" i="22"/>
  <c r="AE127" i="22"/>
  <c r="AD127" i="22"/>
  <c r="AG127" i="22" s="1"/>
  <c r="AA127" i="22"/>
  <c r="Z127" i="22"/>
  <c r="AB127" i="22"/>
  <c r="W127" i="22"/>
  <c r="V127" i="22"/>
  <c r="X127" i="22" s="1"/>
  <c r="T127" i="22"/>
  <c r="S127" i="22"/>
  <c r="R127" i="22"/>
  <c r="BG127" i="22"/>
  <c r="BC126" i="22"/>
  <c r="BB126" i="22"/>
  <c r="AY126" i="22"/>
  <c r="AX126" i="22"/>
  <c r="AU126" i="22"/>
  <c r="AT126" i="22"/>
  <c r="AQ126" i="22"/>
  <c r="AP126" i="22"/>
  <c r="AM126" i="22"/>
  <c r="AL126" i="22"/>
  <c r="AI126" i="22"/>
  <c r="AH126" i="22"/>
  <c r="AE126" i="22"/>
  <c r="AD126" i="22"/>
  <c r="AA126" i="22"/>
  <c r="Z126" i="22"/>
  <c r="W126" i="22"/>
  <c r="V126" i="22"/>
  <c r="T126" i="22"/>
  <c r="S126" i="22"/>
  <c r="R126" i="22"/>
  <c r="BG126" i="22"/>
  <c r="BC125" i="22"/>
  <c r="BB125" i="22"/>
  <c r="BE125" i="22"/>
  <c r="AY125" i="22"/>
  <c r="AX125" i="22"/>
  <c r="AU125" i="22"/>
  <c r="AT125" i="22"/>
  <c r="AQ125" i="22"/>
  <c r="AP125" i="22"/>
  <c r="AM125" i="22"/>
  <c r="AL125" i="22"/>
  <c r="AI125" i="22"/>
  <c r="AH125" i="22"/>
  <c r="AE125" i="22"/>
  <c r="AD125" i="22"/>
  <c r="AA125" i="22"/>
  <c r="Z125" i="22"/>
  <c r="W125" i="22"/>
  <c r="V125" i="22"/>
  <c r="T125" i="22"/>
  <c r="S125" i="22"/>
  <c r="R125" i="22"/>
  <c r="BG125" i="22"/>
  <c r="BC124" i="22"/>
  <c r="BB124" i="22"/>
  <c r="AY124" i="22"/>
  <c r="AX124" i="22"/>
  <c r="AU124" i="22"/>
  <c r="AT124" i="22"/>
  <c r="AQ124" i="22"/>
  <c r="AP124" i="22"/>
  <c r="AM124" i="22"/>
  <c r="AL124" i="22"/>
  <c r="AI124" i="22"/>
  <c r="AH124" i="22"/>
  <c r="AE124" i="22"/>
  <c r="AD124" i="22"/>
  <c r="AA124" i="22"/>
  <c r="Z124" i="22"/>
  <c r="W124" i="22"/>
  <c r="V124" i="22"/>
  <c r="T124" i="22"/>
  <c r="S124" i="22"/>
  <c r="R124" i="22"/>
  <c r="BG124" i="22"/>
  <c r="BC123" i="22"/>
  <c r="BB123" i="22"/>
  <c r="AY123" i="22"/>
  <c r="AX123" i="22"/>
  <c r="AU123" i="22"/>
  <c r="AT123" i="22"/>
  <c r="AV123" i="22" s="1"/>
  <c r="AQ123" i="22"/>
  <c r="AP123" i="22"/>
  <c r="AM123" i="22"/>
  <c r="AL123" i="22"/>
  <c r="AN123" i="22"/>
  <c r="AI123" i="22"/>
  <c r="AH123" i="22"/>
  <c r="AE123" i="22"/>
  <c r="AD123" i="22"/>
  <c r="AG123" i="22" s="1"/>
  <c r="AA123" i="22"/>
  <c r="Z123" i="22"/>
  <c r="W123" i="22"/>
  <c r="V123" i="22"/>
  <c r="Y123" i="22"/>
  <c r="T123" i="22"/>
  <c r="S123" i="22"/>
  <c r="R123" i="22"/>
  <c r="BG123" i="22"/>
  <c r="BC122" i="22"/>
  <c r="BB122" i="22"/>
  <c r="AY122" i="22"/>
  <c r="AX122" i="22"/>
  <c r="AU122" i="22"/>
  <c r="AT122" i="22"/>
  <c r="AQ122" i="22"/>
  <c r="AP122" i="22"/>
  <c r="AM122" i="22"/>
  <c r="AL122" i="22"/>
  <c r="AI122" i="22"/>
  <c r="AH122" i="22"/>
  <c r="AE122" i="22"/>
  <c r="AD122" i="22"/>
  <c r="AA122" i="22"/>
  <c r="Z122" i="22"/>
  <c r="W122" i="22"/>
  <c r="V122" i="22"/>
  <c r="T122" i="22"/>
  <c r="S122" i="22"/>
  <c r="R122" i="22"/>
  <c r="BG122" i="22"/>
  <c r="BH122" i="22"/>
  <c r="BC121" i="22"/>
  <c r="BB121" i="22"/>
  <c r="AY121" i="22"/>
  <c r="AX121" i="22"/>
  <c r="AU121" i="22"/>
  <c r="AT121" i="22"/>
  <c r="AQ121" i="22"/>
  <c r="AP121" i="22"/>
  <c r="AM121" i="22"/>
  <c r="AL121" i="22"/>
  <c r="AI121" i="22"/>
  <c r="AH121" i="22"/>
  <c r="AE121" i="22"/>
  <c r="AD121" i="22"/>
  <c r="AA121" i="22"/>
  <c r="Z121" i="22"/>
  <c r="AB121" i="22"/>
  <c r="W121" i="22"/>
  <c r="V121" i="22"/>
  <c r="T121" i="22"/>
  <c r="S121" i="22"/>
  <c r="R121" i="22"/>
  <c r="BG121" i="22"/>
  <c r="BH121" i="22"/>
  <c r="BC120" i="22"/>
  <c r="BB120" i="22"/>
  <c r="AY120" i="22"/>
  <c r="AX120" i="22"/>
  <c r="BA120" i="22"/>
  <c r="AU120" i="22"/>
  <c r="AT120" i="22"/>
  <c r="AW120" i="22" s="1"/>
  <c r="AQ120" i="22"/>
  <c r="AP120" i="22"/>
  <c r="AS120" i="22"/>
  <c r="AM120" i="22"/>
  <c r="AL120" i="22"/>
  <c r="AN120" i="22" s="1"/>
  <c r="AI120" i="22"/>
  <c r="AH120" i="22"/>
  <c r="AJ120" i="22"/>
  <c r="AE120" i="22"/>
  <c r="AD120" i="22"/>
  <c r="AF120" i="22" s="1"/>
  <c r="AA120" i="22"/>
  <c r="Z120" i="22"/>
  <c r="AB120" i="22"/>
  <c r="W120" i="22"/>
  <c r="V120" i="22"/>
  <c r="X120" i="22" s="1"/>
  <c r="T120" i="22"/>
  <c r="S120" i="22"/>
  <c r="R120" i="22"/>
  <c r="BG120" i="22"/>
  <c r="BH120" i="22"/>
  <c r="R119" i="22"/>
  <c r="BG119" i="22"/>
  <c r="BI119" i="22"/>
  <c r="BC119" i="22"/>
  <c r="BB119" i="22"/>
  <c r="AY119" i="22"/>
  <c r="AX119" i="22"/>
  <c r="AU119" i="22"/>
  <c r="AT119" i="22"/>
  <c r="AQ119" i="22"/>
  <c r="AP119" i="22"/>
  <c r="AM119" i="22"/>
  <c r="AL119" i="22"/>
  <c r="AI119" i="22"/>
  <c r="AH119" i="22"/>
  <c r="AE119" i="22"/>
  <c r="AD119" i="22"/>
  <c r="AA119" i="22"/>
  <c r="Z119" i="22"/>
  <c r="W119" i="22"/>
  <c r="V119" i="22"/>
  <c r="T119" i="22"/>
  <c r="S119" i="22"/>
  <c r="BC118" i="22"/>
  <c r="BB118" i="22"/>
  <c r="AY118" i="22"/>
  <c r="AX118" i="22"/>
  <c r="AU118" i="22"/>
  <c r="AT118" i="22"/>
  <c r="AQ118" i="22"/>
  <c r="AP118" i="22"/>
  <c r="AM118" i="22"/>
  <c r="AL118" i="22"/>
  <c r="AI118" i="22"/>
  <c r="AH118" i="22"/>
  <c r="AE118" i="22"/>
  <c r="AD118" i="22"/>
  <c r="AA118" i="22"/>
  <c r="Z118" i="22"/>
  <c r="W118" i="22"/>
  <c r="V118" i="22"/>
  <c r="T118" i="22"/>
  <c r="S118" i="22"/>
  <c r="R118" i="22"/>
  <c r="BG118" i="22"/>
  <c r="BH118" i="22"/>
  <c r="BC117" i="22"/>
  <c r="BB117" i="22"/>
  <c r="AY117" i="22"/>
  <c r="AX117" i="22"/>
  <c r="AU117" i="22"/>
  <c r="AT117" i="22"/>
  <c r="AQ117" i="22"/>
  <c r="AP117" i="22"/>
  <c r="AM117" i="22"/>
  <c r="AL117" i="22"/>
  <c r="AI117" i="22"/>
  <c r="AH117" i="22"/>
  <c r="AE117" i="22"/>
  <c r="AD117" i="22"/>
  <c r="AA117" i="22"/>
  <c r="Z117" i="22"/>
  <c r="AB117" i="22" s="1"/>
  <c r="W117" i="22"/>
  <c r="V117" i="22"/>
  <c r="X117" i="22"/>
  <c r="T117" i="22"/>
  <c r="S117" i="22"/>
  <c r="R117" i="22"/>
  <c r="BG117" i="22"/>
  <c r="BH117" i="22"/>
  <c r="BC116" i="22"/>
  <c r="BB116" i="22"/>
  <c r="AY116" i="22"/>
  <c r="AX116" i="22"/>
  <c r="BA116" i="22"/>
  <c r="AU116" i="22"/>
  <c r="AT116" i="22"/>
  <c r="AW116" i="22" s="1"/>
  <c r="AQ116" i="22"/>
  <c r="AP116" i="22"/>
  <c r="AR116" i="22"/>
  <c r="AM116" i="22"/>
  <c r="AL116" i="22"/>
  <c r="AN116" i="22" s="1"/>
  <c r="AI116" i="22"/>
  <c r="AH116" i="22"/>
  <c r="AJ116" i="22"/>
  <c r="AE116" i="22"/>
  <c r="AD116" i="22"/>
  <c r="AF116" i="22" s="1"/>
  <c r="AA116" i="22"/>
  <c r="Z116" i="22"/>
  <c r="AB116" i="22"/>
  <c r="W116" i="22"/>
  <c r="V116" i="22"/>
  <c r="X116" i="22" s="1"/>
  <c r="T116" i="22"/>
  <c r="S116" i="22"/>
  <c r="R116" i="22"/>
  <c r="BG116" i="22"/>
  <c r="BH116" i="22"/>
  <c r="BC115" i="22"/>
  <c r="BB115" i="22"/>
  <c r="AY115" i="22"/>
  <c r="AX115" i="22"/>
  <c r="AU115" i="22"/>
  <c r="AT115" i="22"/>
  <c r="AQ115" i="22"/>
  <c r="AP115" i="22"/>
  <c r="AM115" i="22"/>
  <c r="AL115" i="22"/>
  <c r="AI115" i="22"/>
  <c r="AH115" i="22"/>
  <c r="AE115" i="22"/>
  <c r="AD115" i="22"/>
  <c r="AA115" i="22"/>
  <c r="Z115" i="22"/>
  <c r="W115" i="22"/>
  <c r="V115" i="22"/>
  <c r="T115" i="22"/>
  <c r="S115" i="22"/>
  <c r="R115" i="22"/>
  <c r="BG115" i="22"/>
  <c r="BI115" i="22"/>
  <c r="BC114" i="22"/>
  <c r="BB114" i="22"/>
  <c r="BE114" i="22"/>
  <c r="AY114" i="22"/>
  <c r="AX114" i="22"/>
  <c r="BA114" i="22" s="1"/>
  <c r="AU114" i="22"/>
  <c r="AT114" i="22"/>
  <c r="AW114" i="22"/>
  <c r="AQ114" i="22"/>
  <c r="AP114" i="22"/>
  <c r="AM114" i="22"/>
  <c r="AL114" i="22"/>
  <c r="AI114" i="22"/>
  <c r="AH114" i="22"/>
  <c r="AE114" i="22"/>
  <c r="AD114" i="22"/>
  <c r="AA114" i="22"/>
  <c r="Z114" i="22"/>
  <c r="W114" i="22"/>
  <c r="V114" i="22"/>
  <c r="T114" i="22"/>
  <c r="S114" i="22"/>
  <c r="R114" i="22"/>
  <c r="BG114" i="22"/>
  <c r="R113" i="22"/>
  <c r="BG113" i="22"/>
  <c r="BC113" i="22"/>
  <c r="BB113" i="22"/>
  <c r="AY113" i="22"/>
  <c r="AX113" i="22"/>
  <c r="AU113" i="22"/>
  <c r="AT113" i="22"/>
  <c r="AQ113" i="22"/>
  <c r="AP113" i="22"/>
  <c r="AM113" i="22"/>
  <c r="AL113" i="22"/>
  <c r="AI113" i="22"/>
  <c r="AH113" i="22"/>
  <c r="AE113" i="22"/>
  <c r="AD113" i="22"/>
  <c r="AA113" i="22"/>
  <c r="Z113" i="22"/>
  <c r="AB113" i="22" s="1"/>
  <c r="W113" i="22"/>
  <c r="V113" i="22"/>
  <c r="X113" i="22"/>
  <c r="T113" i="22"/>
  <c r="S113" i="22"/>
  <c r="BC112" i="22"/>
  <c r="BB112" i="22"/>
  <c r="AY112" i="22"/>
  <c r="AX112" i="22"/>
  <c r="AU112" i="22"/>
  <c r="AT112" i="22"/>
  <c r="AQ112" i="22"/>
  <c r="AP112" i="22"/>
  <c r="AM112" i="22"/>
  <c r="AL112" i="22"/>
  <c r="AI112" i="22"/>
  <c r="AH112" i="22"/>
  <c r="AE112" i="22"/>
  <c r="AD112" i="22"/>
  <c r="AA112" i="22"/>
  <c r="Z112" i="22"/>
  <c r="W112" i="22"/>
  <c r="V112" i="22"/>
  <c r="T112" i="22"/>
  <c r="S112" i="22"/>
  <c r="R112" i="22"/>
  <c r="BG112" i="22"/>
  <c r="BH112" i="22"/>
  <c r="BC111" i="22"/>
  <c r="BB111" i="22"/>
  <c r="BD111" i="22"/>
  <c r="AY111" i="22"/>
  <c r="AX111" i="22"/>
  <c r="AZ111" i="22" s="1"/>
  <c r="AU111" i="22"/>
  <c r="AT111" i="22"/>
  <c r="AV111" i="22"/>
  <c r="AQ111" i="22"/>
  <c r="AP111" i="22"/>
  <c r="AR111" i="22" s="1"/>
  <c r="AM111" i="22"/>
  <c r="AL111" i="22"/>
  <c r="AN111" i="22"/>
  <c r="AI111" i="22"/>
  <c r="AH111" i="22"/>
  <c r="AJ111" i="22" s="1"/>
  <c r="AE111" i="22"/>
  <c r="AD111" i="22"/>
  <c r="AA111" i="22"/>
  <c r="Z111" i="22"/>
  <c r="AB111" i="22"/>
  <c r="W111" i="22"/>
  <c r="V111" i="22"/>
  <c r="Y111" i="22" s="1"/>
  <c r="T111" i="22"/>
  <c r="S111" i="22"/>
  <c r="R111" i="22"/>
  <c r="BG111" i="22"/>
  <c r="BI111" i="22"/>
  <c r="R110" i="22"/>
  <c r="BG110" i="22"/>
  <c r="BI110" i="22"/>
  <c r="BC110" i="22"/>
  <c r="BB110" i="22"/>
  <c r="BD110" i="22"/>
  <c r="AY110" i="22"/>
  <c r="AX110" i="22"/>
  <c r="AU110" i="22"/>
  <c r="AT110" i="22"/>
  <c r="AQ110" i="22"/>
  <c r="AP110" i="22"/>
  <c r="AM110" i="22"/>
  <c r="AL110" i="22"/>
  <c r="AI110" i="22"/>
  <c r="AH110" i="22"/>
  <c r="AE110" i="22"/>
  <c r="AD110" i="22"/>
  <c r="AA110" i="22"/>
  <c r="Z110" i="22"/>
  <c r="W110" i="22"/>
  <c r="V110" i="22"/>
  <c r="T110" i="22"/>
  <c r="S110" i="22"/>
  <c r="R109" i="22"/>
  <c r="BG109" i="22"/>
  <c r="BC109" i="22"/>
  <c r="BB109" i="22"/>
  <c r="AY109" i="22"/>
  <c r="AX109" i="22"/>
  <c r="AU109" i="22"/>
  <c r="AT109" i="22"/>
  <c r="AQ109" i="22"/>
  <c r="AP109" i="22"/>
  <c r="AM109" i="22"/>
  <c r="AL109" i="22"/>
  <c r="AI109" i="22"/>
  <c r="AH109" i="22"/>
  <c r="AE109" i="22"/>
  <c r="AD109" i="22"/>
  <c r="AA109" i="22"/>
  <c r="Z109" i="22"/>
  <c r="AB109" i="22" s="1"/>
  <c r="W109" i="22"/>
  <c r="V109" i="22"/>
  <c r="X109" i="22"/>
  <c r="T109" i="22"/>
  <c r="S109" i="22"/>
  <c r="BC108" i="22"/>
  <c r="BB108" i="22"/>
  <c r="AY108" i="22"/>
  <c r="AX108" i="22"/>
  <c r="AU108" i="22"/>
  <c r="AT108" i="22"/>
  <c r="AQ108" i="22"/>
  <c r="AP108" i="22"/>
  <c r="AM108" i="22"/>
  <c r="AL108" i="22"/>
  <c r="AI108" i="22"/>
  <c r="AH108" i="22"/>
  <c r="AE108" i="22"/>
  <c r="AD108" i="22"/>
  <c r="AA108" i="22"/>
  <c r="Z108" i="22"/>
  <c r="W108" i="22"/>
  <c r="V108" i="22"/>
  <c r="T108" i="22"/>
  <c r="S108" i="22"/>
  <c r="R108" i="22"/>
  <c r="BG108" i="22"/>
  <c r="BH108" i="22"/>
  <c r="BC107" i="22"/>
  <c r="BB107" i="22"/>
  <c r="BD107" i="22"/>
  <c r="AY107" i="22"/>
  <c r="AX107" i="22"/>
  <c r="AZ107" i="22" s="1"/>
  <c r="AU107" i="22"/>
  <c r="AT107" i="22"/>
  <c r="AV107" i="22"/>
  <c r="AQ107" i="22"/>
  <c r="AP107" i="22"/>
  <c r="AR107" i="22" s="1"/>
  <c r="AM107" i="22"/>
  <c r="AL107" i="22"/>
  <c r="AN107" i="22"/>
  <c r="AI107" i="22"/>
  <c r="AH107" i="22"/>
  <c r="AJ107" i="22" s="1"/>
  <c r="AE107" i="22"/>
  <c r="AD107" i="22"/>
  <c r="AA107" i="22"/>
  <c r="Z107" i="22"/>
  <c r="AB107" i="22"/>
  <c r="W107" i="22"/>
  <c r="V107" i="22"/>
  <c r="Y107" i="22" s="1"/>
  <c r="T107" i="22"/>
  <c r="S107" i="22"/>
  <c r="R107" i="22"/>
  <c r="BG107" i="22"/>
  <c r="BI107" i="22"/>
  <c r="BC106" i="22"/>
  <c r="BB106" i="22"/>
  <c r="AY106" i="22"/>
  <c r="AX106" i="22"/>
  <c r="AU106" i="22"/>
  <c r="AT106" i="22"/>
  <c r="AQ106" i="22"/>
  <c r="AP106" i="22"/>
  <c r="AM106" i="22"/>
  <c r="AL106" i="22"/>
  <c r="AI106" i="22"/>
  <c r="AH106" i="22"/>
  <c r="AE106" i="22"/>
  <c r="AD106" i="22"/>
  <c r="AA106" i="22"/>
  <c r="Z106" i="22"/>
  <c r="W106" i="22"/>
  <c r="V106" i="22"/>
  <c r="T106" i="22"/>
  <c r="S106" i="22"/>
  <c r="R106" i="22"/>
  <c r="BG106" i="22"/>
  <c r="BC105" i="22"/>
  <c r="BB105" i="22"/>
  <c r="AY105" i="22"/>
  <c r="AX105" i="22"/>
  <c r="AU105" i="22"/>
  <c r="AT105" i="22"/>
  <c r="AQ105" i="22"/>
  <c r="AP105" i="22"/>
  <c r="AM105" i="22"/>
  <c r="AL105" i="22"/>
  <c r="AI105" i="22"/>
  <c r="AH105" i="22"/>
  <c r="AE105" i="22"/>
  <c r="AD105" i="22"/>
  <c r="AA105" i="22"/>
  <c r="Z105" i="22"/>
  <c r="W105" i="22"/>
  <c r="V105" i="22"/>
  <c r="T105" i="22"/>
  <c r="S105" i="22"/>
  <c r="R105" i="22"/>
  <c r="BG105" i="22"/>
  <c r="BH105" i="22"/>
  <c r="BC104" i="22"/>
  <c r="BB104" i="22"/>
  <c r="BD104" i="22"/>
  <c r="AY104" i="22"/>
  <c r="AX104" i="22"/>
  <c r="AZ104" i="22" s="1"/>
  <c r="AU104" i="22"/>
  <c r="AT104" i="22"/>
  <c r="AV104" i="22"/>
  <c r="AQ104" i="22"/>
  <c r="AP104" i="22"/>
  <c r="AR104" i="22" s="1"/>
  <c r="AM104" i="22"/>
  <c r="AL104" i="22"/>
  <c r="AN104" i="22"/>
  <c r="AI104" i="22"/>
  <c r="AH104" i="22"/>
  <c r="AJ104" i="22" s="1"/>
  <c r="AE104" i="22"/>
  <c r="AD104" i="22"/>
  <c r="AF104" i="22"/>
  <c r="AA104" i="22"/>
  <c r="Z104" i="22"/>
  <c r="AB104" i="22" s="1"/>
  <c r="W104" i="22"/>
  <c r="V104" i="22"/>
  <c r="X104" i="22"/>
  <c r="T104" i="22"/>
  <c r="S104" i="22"/>
  <c r="R104" i="22"/>
  <c r="BG104" i="22"/>
  <c r="BC103" i="22"/>
  <c r="BB103" i="22"/>
  <c r="AY103" i="22"/>
  <c r="AX103" i="22"/>
  <c r="AU103" i="22"/>
  <c r="AT103" i="22"/>
  <c r="AQ103" i="22"/>
  <c r="AP103" i="22"/>
  <c r="AM103" i="22"/>
  <c r="AL103" i="22"/>
  <c r="AI103" i="22"/>
  <c r="AH103" i="22"/>
  <c r="AE103" i="22"/>
  <c r="AD103" i="22"/>
  <c r="AA103" i="22"/>
  <c r="Z103" i="22"/>
  <c r="W103" i="22"/>
  <c r="V103" i="22"/>
  <c r="T103" i="22"/>
  <c r="S103" i="22"/>
  <c r="R103" i="22"/>
  <c r="BG103" i="22"/>
  <c r="BI103" i="22"/>
  <c r="BC102" i="22"/>
  <c r="BB102" i="22"/>
  <c r="AY102" i="22"/>
  <c r="AX102" i="22"/>
  <c r="AU102" i="22"/>
  <c r="AT102" i="22"/>
  <c r="AQ102" i="22"/>
  <c r="AP102" i="22"/>
  <c r="AR102" i="22"/>
  <c r="AM102" i="22"/>
  <c r="AL102" i="22"/>
  <c r="AI102" i="22"/>
  <c r="AH102" i="22"/>
  <c r="AE102" i="22"/>
  <c r="AD102" i="22"/>
  <c r="AA102" i="22"/>
  <c r="Z102" i="22"/>
  <c r="W102" i="22"/>
  <c r="V102" i="22"/>
  <c r="T102" i="22"/>
  <c r="S102" i="22"/>
  <c r="R102" i="22"/>
  <c r="BG102" i="22"/>
  <c r="BH102" i="22"/>
  <c r="BC101" i="22"/>
  <c r="BB101" i="22"/>
  <c r="AY101" i="22"/>
  <c r="AX101" i="22"/>
  <c r="AU101" i="22"/>
  <c r="AT101" i="22"/>
  <c r="AQ101" i="22"/>
  <c r="AP101" i="22"/>
  <c r="AM101" i="22"/>
  <c r="AL101" i="22"/>
  <c r="AI101" i="22"/>
  <c r="AH101" i="22"/>
  <c r="AE101" i="22"/>
  <c r="AD101" i="22"/>
  <c r="AA101" i="22"/>
  <c r="Z101" i="22"/>
  <c r="W101" i="22"/>
  <c r="V101" i="22"/>
  <c r="T101" i="22"/>
  <c r="S101" i="22"/>
  <c r="R101" i="22"/>
  <c r="BG101" i="22"/>
  <c r="BH101" i="22"/>
  <c r="BC100" i="22"/>
  <c r="BB100" i="22"/>
  <c r="AY100" i="22"/>
  <c r="AX100" i="22"/>
  <c r="AU100" i="22"/>
  <c r="AT100" i="22"/>
  <c r="AQ100" i="22"/>
  <c r="AP100" i="22"/>
  <c r="AM100" i="22"/>
  <c r="AL100" i="22"/>
  <c r="AI100" i="22"/>
  <c r="AH100" i="22"/>
  <c r="AE100" i="22"/>
  <c r="AD100" i="22"/>
  <c r="AA100" i="22"/>
  <c r="Z100" i="22"/>
  <c r="W100" i="22"/>
  <c r="V100" i="22"/>
  <c r="T100" i="22"/>
  <c r="S100" i="22"/>
  <c r="R100" i="22"/>
  <c r="BG100" i="22"/>
  <c r="R99" i="22"/>
  <c r="BG99" i="22"/>
  <c r="BC99" i="22"/>
  <c r="BB99" i="22"/>
  <c r="AY99" i="22"/>
  <c r="AX99" i="22"/>
  <c r="AU99" i="22"/>
  <c r="AT99" i="22"/>
  <c r="AV99" i="22" s="1"/>
  <c r="AQ99" i="22"/>
  <c r="AP99" i="22"/>
  <c r="AR99" i="22"/>
  <c r="AM99" i="22"/>
  <c r="AL99" i="22"/>
  <c r="AN99" i="22" s="1"/>
  <c r="AI99" i="22"/>
  <c r="AH99" i="22"/>
  <c r="AJ99" i="22"/>
  <c r="AE99" i="22"/>
  <c r="AD99" i="22"/>
  <c r="AA99" i="22"/>
  <c r="Z99" i="22"/>
  <c r="AB99" i="22" s="1"/>
  <c r="W99" i="22"/>
  <c r="V99" i="22"/>
  <c r="Y99" i="22"/>
  <c r="T99" i="22"/>
  <c r="S99" i="22"/>
  <c r="R98" i="22"/>
  <c r="BG98" i="22"/>
  <c r="BI98" i="22"/>
  <c r="BC98" i="22"/>
  <c r="BB98" i="22"/>
  <c r="BE98" i="22"/>
  <c r="AY98" i="22"/>
  <c r="AX98" i="22"/>
  <c r="BA98" i="22" s="1"/>
  <c r="AU98" i="22"/>
  <c r="AT98" i="22"/>
  <c r="AQ98" i="22"/>
  <c r="AP98" i="22"/>
  <c r="AS98" i="22"/>
  <c r="AM98" i="22"/>
  <c r="AL98" i="22"/>
  <c r="AI98" i="22"/>
  <c r="AH98" i="22"/>
  <c r="AE98" i="22"/>
  <c r="AD98" i="22"/>
  <c r="AA98" i="22"/>
  <c r="Z98" i="22"/>
  <c r="AC98" i="22" s="1"/>
  <c r="W98" i="22"/>
  <c r="V98" i="22"/>
  <c r="X98" i="22"/>
  <c r="T98" i="22"/>
  <c r="S98" i="22"/>
  <c r="BC97" i="22"/>
  <c r="BB97" i="22"/>
  <c r="AY97" i="22"/>
  <c r="AX97" i="22"/>
  <c r="AU97" i="22"/>
  <c r="AT97" i="22"/>
  <c r="AQ97" i="22"/>
  <c r="AP97" i="22"/>
  <c r="AM97" i="22"/>
  <c r="AL97" i="22"/>
  <c r="AI97" i="22"/>
  <c r="AH97" i="22"/>
  <c r="AE97" i="22"/>
  <c r="AD97" i="22"/>
  <c r="AA97" i="22"/>
  <c r="Z97" i="22"/>
  <c r="W97" i="22"/>
  <c r="V97" i="22"/>
  <c r="T97" i="22"/>
  <c r="S97" i="22"/>
  <c r="R97" i="22"/>
  <c r="BG97" i="22"/>
  <c r="BH97" i="22"/>
  <c r="BC96" i="22"/>
  <c r="BB96" i="22"/>
  <c r="AY96" i="22"/>
  <c r="AX96" i="22"/>
  <c r="AU96" i="22"/>
  <c r="AT96" i="22"/>
  <c r="AQ96" i="22"/>
  <c r="AP96" i="22"/>
  <c r="AM96" i="22"/>
  <c r="AL96" i="22"/>
  <c r="AI96" i="22"/>
  <c r="AH96" i="22"/>
  <c r="AE96" i="22"/>
  <c r="AD96" i="22"/>
  <c r="AA96" i="22"/>
  <c r="Z96" i="22"/>
  <c r="W96" i="22"/>
  <c r="V96" i="22"/>
  <c r="T96" i="22"/>
  <c r="S96" i="22"/>
  <c r="R96" i="22"/>
  <c r="BG96" i="22"/>
  <c r="BH96" i="22"/>
  <c r="BC95" i="22"/>
  <c r="BB95" i="22"/>
  <c r="AY95" i="22"/>
  <c r="AX95" i="22"/>
  <c r="AU95" i="22"/>
  <c r="AT95" i="22"/>
  <c r="AQ95" i="22"/>
  <c r="AP95" i="22"/>
  <c r="AM95" i="22"/>
  <c r="AL95" i="22"/>
  <c r="AI95" i="22"/>
  <c r="AH95" i="22"/>
  <c r="AE95" i="22"/>
  <c r="AD95" i="22"/>
  <c r="AA95" i="22"/>
  <c r="Z95" i="22"/>
  <c r="W95" i="22"/>
  <c r="V95" i="22"/>
  <c r="T95" i="22"/>
  <c r="S95" i="22"/>
  <c r="R95" i="22"/>
  <c r="BG95" i="22"/>
  <c r="BI95" i="22"/>
  <c r="BC94" i="22"/>
  <c r="BB94" i="22"/>
  <c r="AY94" i="22"/>
  <c r="AX94" i="22"/>
  <c r="BA94" i="22"/>
  <c r="AU94" i="22"/>
  <c r="AT94" i="22"/>
  <c r="AW94" i="22" s="1"/>
  <c r="AQ94" i="22"/>
  <c r="AP94" i="22"/>
  <c r="AS94" i="22"/>
  <c r="AM94" i="22"/>
  <c r="AL94" i="22"/>
  <c r="AI94" i="22"/>
  <c r="AH94" i="22"/>
  <c r="AE94" i="22"/>
  <c r="AD94" i="22"/>
  <c r="AA94" i="22"/>
  <c r="Z94" i="22"/>
  <c r="W94" i="22"/>
  <c r="V94" i="22"/>
  <c r="T94" i="22"/>
  <c r="S94" i="22"/>
  <c r="R94" i="22"/>
  <c r="BG94" i="22"/>
  <c r="BC93" i="22"/>
  <c r="BB93" i="22"/>
  <c r="AY93" i="22"/>
  <c r="AX93" i="22"/>
  <c r="AU93" i="22"/>
  <c r="AT93" i="22"/>
  <c r="AQ93" i="22"/>
  <c r="AP93" i="22"/>
  <c r="AM93" i="22"/>
  <c r="AL93" i="22"/>
  <c r="AI93" i="22"/>
  <c r="AH93" i="22"/>
  <c r="AE93" i="22"/>
  <c r="AD93" i="22"/>
  <c r="AA93" i="22"/>
  <c r="Z93" i="22"/>
  <c r="W93" i="22"/>
  <c r="V93" i="22"/>
  <c r="T93" i="22"/>
  <c r="S93" i="22"/>
  <c r="R93" i="22"/>
  <c r="BG93" i="22"/>
  <c r="BH93" i="22"/>
  <c r="BC92" i="22"/>
  <c r="BB92" i="22"/>
  <c r="AY92" i="22"/>
  <c r="AX92" i="22"/>
  <c r="AU92" i="22"/>
  <c r="AT92" i="22"/>
  <c r="AQ92" i="22"/>
  <c r="AP92" i="22"/>
  <c r="AM92" i="22"/>
  <c r="AL92" i="22"/>
  <c r="AI92" i="22"/>
  <c r="AH92" i="22"/>
  <c r="AE92" i="22"/>
  <c r="AD92" i="22"/>
  <c r="AA92" i="22"/>
  <c r="Z92" i="22"/>
  <c r="W92" i="22"/>
  <c r="V92" i="22"/>
  <c r="T92" i="22"/>
  <c r="S92" i="22"/>
  <c r="R92" i="22"/>
  <c r="BG92" i="22"/>
  <c r="BH92" i="22"/>
  <c r="BC91" i="22"/>
  <c r="BB91" i="22"/>
  <c r="AY91" i="22"/>
  <c r="AX91" i="22"/>
  <c r="AU91" i="22"/>
  <c r="AT91" i="22"/>
  <c r="AQ91" i="22"/>
  <c r="AP91" i="22"/>
  <c r="AM91" i="22"/>
  <c r="AL91" i="22"/>
  <c r="AI91" i="22"/>
  <c r="AH91" i="22"/>
  <c r="AE91" i="22"/>
  <c r="AD91" i="22"/>
  <c r="AA91" i="22"/>
  <c r="Z91" i="22"/>
  <c r="W91" i="22"/>
  <c r="V91" i="22"/>
  <c r="T91" i="22"/>
  <c r="S91" i="22"/>
  <c r="R91" i="22"/>
  <c r="BG91" i="22"/>
  <c r="R90" i="22"/>
  <c r="BG90" i="22"/>
  <c r="BH90" i="22"/>
  <c r="BC90" i="22"/>
  <c r="BB90" i="22"/>
  <c r="AY90" i="22"/>
  <c r="AX90" i="22"/>
  <c r="AU90" i="22"/>
  <c r="AT90" i="22"/>
  <c r="AQ90" i="22"/>
  <c r="AP90" i="22"/>
  <c r="AM90" i="22"/>
  <c r="AL90" i="22"/>
  <c r="AI90" i="22"/>
  <c r="AH90" i="22"/>
  <c r="AE90" i="22"/>
  <c r="AD90" i="22"/>
  <c r="AA90" i="22"/>
  <c r="Z90" i="22"/>
  <c r="AC90" i="22"/>
  <c r="W90" i="22"/>
  <c r="V90" i="22"/>
  <c r="Y90" i="22" s="1"/>
  <c r="T90" i="22"/>
  <c r="S90" i="22"/>
  <c r="BC89" i="22"/>
  <c r="BB89" i="22"/>
  <c r="AY89" i="22"/>
  <c r="AX89" i="22"/>
  <c r="AU89" i="22"/>
  <c r="AT89" i="22"/>
  <c r="AQ89" i="22"/>
  <c r="AP89" i="22"/>
  <c r="AM89" i="22"/>
  <c r="AL89" i="22"/>
  <c r="AI89" i="22"/>
  <c r="AH89" i="22"/>
  <c r="AE89" i="22"/>
  <c r="AD89" i="22"/>
  <c r="AA89" i="22"/>
  <c r="Z89" i="22"/>
  <c r="W89" i="22"/>
  <c r="V89" i="22"/>
  <c r="T89" i="22"/>
  <c r="S89" i="22"/>
  <c r="R89" i="22"/>
  <c r="BG89" i="22"/>
  <c r="BI89" i="22"/>
  <c r="BC88" i="22"/>
  <c r="BB88" i="22"/>
  <c r="AY88" i="22"/>
  <c r="AX88" i="22"/>
  <c r="AU88" i="22"/>
  <c r="AT88" i="22"/>
  <c r="AQ88" i="22"/>
  <c r="AP88" i="22"/>
  <c r="AM88" i="22"/>
  <c r="AL88" i="22"/>
  <c r="AI88" i="22"/>
  <c r="AH88" i="22"/>
  <c r="AE88" i="22"/>
  <c r="AD88" i="22"/>
  <c r="AA88" i="22"/>
  <c r="Z88" i="22"/>
  <c r="W88" i="22"/>
  <c r="V88" i="22"/>
  <c r="T88" i="22"/>
  <c r="S88" i="22"/>
  <c r="R88" i="22"/>
  <c r="BG88" i="22"/>
  <c r="BC87" i="22"/>
  <c r="BB87" i="22"/>
  <c r="AY87" i="22"/>
  <c r="AX87" i="22"/>
  <c r="AU87" i="22"/>
  <c r="AT87" i="22"/>
  <c r="AQ87" i="22"/>
  <c r="AP87" i="22"/>
  <c r="AM87" i="22"/>
  <c r="AL87" i="22"/>
  <c r="AI87" i="22"/>
  <c r="AH87" i="22"/>
  <c r="AE87" i="22"/>
  <c r="AD87" i="22"/>
  <c r="AA87" i="22"/>
  <c r="Z87" i="22"/>
  <c r="W87" i="22"/>
  <c r="V87" i="22"/>
  <c r="T87" i="22"/>
  <c r="S87" i="22"/>
  <c r="R87" i="22"/>
  <c r="BG87" i="22"/>
  <c r="BC86" i="22"/>
  <c r="BB86" i="22"/>
  <c r="AY86" i="22"/>
  <c r="AX86" i="22"/>
  <c r="BA86" i="22" s="1"/>
  <c r="AU86" i="22"/>
  <c r="AT86" i="22"/>
  <c r="AV86" i="22"/>
  <c r="AQ86" i="22"/>
  <c r="AP86" i="22"/>
  <c r="AS86" i="22" s="1"/>
  <c r="AM86" i="22"/>
  <c r="AL86" i="22"/>
  <c r="AI86" i="22"/>
  <c r="AH86" i="22"/>
  <c r="AK86" i="22"/>
  <c r="AE86" i="22"/>
  <c r="AD86" i="22"/>
  <c r="AF86" i="22" s="1"/>
  <c r="AA86" i="22"/>
  <c r="Z86" i="22"/>
  <c r="W86" i="22"/>
  <c r="V86" i="22"/>
  <c r="T86" i="22"/>
  <c r="S86" i="22"/>
  <c r="R86" i="22"/>
  <c r="BG86" i="22"/>
  <c r="BH86" i="22"/>
  <c r="R85" i="22"/>
  <c r="BG85" i="22"/>
  <c r="BC85" i="22"/>
  <c r="BB85" i="22"/>
  <c r="AY85" i="22"/>
  <c r="AX85" i="22"/>
  <c r="AU85" i="22"/>
  <c r="AT85" i="22"/>
  <c r="AQ85" i="22"/>
  <c r="AP85" i="22"/>
  <c r="AM85" i="22"/>
  <c r="AL85" i="22"/>
  <c r="AI85" i="22"/>
  <c r="AH85" i="22"/>
  <c r="AE85" i="22"/>
  <c r="AD85" i="22"/>
  <c r="AA85" i="22"/>
  <c r="Z85" i="22"/>
  <c r="W85" i="22"/>
  <c r="V85" i="22"/>
  <c r="T85" i="22"/>
  <c r="S85" i="22"/>
  <c r="R84" i="22"/>
  <c r="BG84" i="22"/>
  <c r="BH84" i="22"/>
  <c r="BC84" i="22"/>
  <c r="BB84" i="22"/>
  <c r="BD84" i="22"/>
  <c r="AY84" i="22"/>
  <c r="AX84" i="22"/>
  <c r="AZ84" i="22" s="1"/>
  <c r="AU84" i="22"/>
  <c r="AT84" i="22"/>
  <c r="AV84" i="22"/>
  <c r="AQ84" i="22"/>
  <c r="AP84" i="22"/>
  <c r="AR84" i="22" s="1"/>
  <c r="AM84" i="22"/>
  <c r="AL84" i="22"/>
  <c r="AN84" i="22"/>
  <c r="AI84" i="22"/>
  <c r="AH84" i="22"/>
  <c r="AJ84" i="22" s="1"/>
  <c r="AE84" i="22"/>
  <c r="AD84" i="22"/>
  <c r="AA84" i="22"/>
  <c r="Z84" i="22"/>
  <c r="AB84" i="22"/>
  <c r="W84" i="22"/>
  <c r="V84" i="22"/>
  <c r="X84" i="22" s="1"/>
  <c r="T84" i="22"/>
  <c r="S84" i="22"/>
  <c r="R83" i="22"/>
  <c r="BG83" i="22"/>
  <c r="BH83" i="22"/>
  <c r="BC83" i="22"/>
  <c r="BB83" i="22"/>
  <c r="AY83" i="22"/>
  <c r="AX83" i="22"/>
  <c r="AU83" i="22"/>
  <c r="AT83" i="22"/>
  <c r="AQ83" i="22"/>
  <c r="AP83" i="22"/>
  <c r="AM83" i="22"/>
  <c r="AL83" i="22"/>
  <c r="AI83" i="22"/>
  <c r="AH83" i="22"/>
  <c r="AE83" i="22"/>
  <c r="AD83" i="22"/>
  <c r="AA83" i="22"/>
  <c r="Z83" i="22"/>
  <c r="W83" i="22"/>
  <c r="V83" i="22"/>
  <c r="T83" i="22"/>
  <c r="S83" i="22"/>
  <c r="BC82" i="22"/>
  <c r="BB82" i="22"/>
  <c r="AY82" i="22"/>
  <c r="AX82" i="22"/>
  <c r="AU82" i="22"/>
  <c r="AT82" i="22"/>
  <c r="AQ82" i="22"/>
  <c r="AP82" i="22"/>
  <c r="AM82" i="22"/>
  <c r="AL82" i="22"/>
  <c r="AI82" i="22"/>
  <c r="AH82" i="22"/>
  <c r="AE82" i="22"/>
  <c r="AD82" i="22"/>
  <c r="AA82" i="22"/>
  <c r="Z82" i="22"/>
  <c r="W82" i="22"/>
  <c r="V82" i="22"/>
  <c r="T82" i="22"/>
  <c r="S82" i="22"/>
  <c r="R82" i="22"/>
  <c r="BG82" i="22"/>
  <c r="BH82" i="22"/>
  <c r="BC81" i="22"/>
  <c r="BB81" i="22"/>
  <c r="AY81" i="22"/>
  <c r="AX81" i="22"/>
  <c r="AU81" i="22"/>
  <c r="AT81" i="22"/>
  <c r="AW81" i="22"/>
  <c r="AQ81" i="22"/>
  <c r="AP81" i="22"/>
  <c r="AM81" i="22"/>
  <c r="AL81" i="22"/>
  <c r="AI81" i="22"/>
  <c r="AH81" i="22"/>
  <c r="AK81" i="22" s="1"/>
  <c r="AE81" i="22"/>
  <c r="AD81" i="22"/>
  <c r="AA81" i="22"/>
  <c r="Z81" i="22"/>
  <c r="W81" i="22"/>
  <c r="V81" i="22"/>
  <c r="T81" i="22"/>
  <c r="S81" i="22"/>
  <c r="R81" i="22"/>
  <c r="BG81" i="22"/>
  <c r="BI81" i="22"/>
  <c r="BC80" i="22"/>
  <c r="BB80" i="22"/>
  <c r="AY80" i="22"/>
  <c r="AX80" i="22"/>
  <c r="AU80" i="22"/>
  <c r="AT80" i="22"/>
  <c r="AQ80" i="22"/>
  <c r="AP80" i="22"/>
  <c r="AM80" i="22"/>
  <c r="AL80" i="22"/>
  <c r="AI80" i="22"/>
  <c r="AH80" i="22"/>
  <c r="AE80" i="22"/>
  <c r="AD80" i="22"/>
  <c r="AA80" i="22"/>
  <c r="Z80" i="22"/>
  <c r="W80" i="22"/>
  <c r="V80" i="22"/>
  <c r="T80" i="22"/>
  <c r="S80" i="22"/>
  <c r="R80" i="22"/>
  <c r="BG80" i="22"/>
  <c r="BC79" i="22"/>
  <c r="BB79" i="22"/>
  <c r="AY79" i="22"/>
  <c r="AX79" i="22"/>
  <c r="AU79" i="22"/>
  <c r="AT79" i="22"/>
  <c r="AQ79" i="22"/>
  <c r="AP79" i="22"/>
  <c r="AM79" i="22"/>
  <c r="AL79" i="22"/>
  <c r="AI79" i="22"/>
  <c r="AH79" i="22"/>
  <c r="AE79" i="22"/>
  <c r="AD79" i="22"/>
  <c r="AA79" i="22"/>
  <c r="Z79" i="22"/>
  <c r="W79" i="22"/>
  <c r="V79" i="22"/>
  <c r="T79" i="22"/>
  <c r="S79" i="22"/>
  <c r="R79" i="22"/>
  <c r="BG79" i="22"/>
  <c r="BC78" i="22"/>
  <c r="BB78" i="22"/>
  <c r="AY78" i="22"/>
  <c r="AX78" i="22"/>
  <c r="AU78" i="22"/>
  <c r="AT78" i="22"/>
  <c r="AW78" i="22" s="1"/>
  <c r="AQ78" i="22"/>
  <c r="AP78" i="22"/>
  <c r="AM78" i="22"/>
  <c r="AL78" i="22"/>
  <c r="AO78" i="22"/>
  <c r="AI78" i="22"/>
  <c r="AH78" i="22"/>
  <c r="AE78" i="22"/>
  <c r="AD78" i="22"/>
  <c r="AA78" i="22"/>
  <c r="Z78" i="22"/>
  <c r="W78" i="22"/>
  <c r="V78" i="22"/>
  <c r="T78" i="22"/>
  <c r="S78" i="22"/>
  <c r="R78" i="22"/>
  <c r="BG78" i="22"/>
  <c r="R77" i="22"/>
  <c r="BG77" i="22"/>
  <c r="BH77" i="22"/>
  <c r="BC77" i="22"/>
  <c r="BB77" i="22"/>
  <c r="BE77" i="22"/>
  <c r="AY77" i="22"/>
  <c r="AX77" i="22"/>
  <c r="BA77" i="22" s="1"/>
  <c r="AU77" i="22"/>
  <c r="AT77" i="22"/>
  <c r="AW77" i="22"/>
  <c r="AQ77" i="22"/>
  <c r="AP77" i="22"/>
  <c r="AS77" i="22" s="1"/>
  <c r="AM77" i="22"/>
  <c r="AL77" i="22"/>
  <c r="AO77" i="22"/>
  <c r="AI77" i="22"/>
  <c r="AH77" i="22"/>
  <c r="AK77" i="22" s="1"/>
  <c r="AE77" i="22"/>
  <c r="AD77" i="22"/>
  <c r="AG77" i="22"/>
  <c r="AA77" i="22"/>
  <c r="Z77" i="22"/>
  <c r="AC77" i="22" s="1"/>
  <c r="W77" i="22"/>
  <c r="V77" i="22"/>
  <c r="Y77" i="22"/>
  <c r="T77" i="22"/>
  <c r="S77" i="22"/>
  <c r="BC76" i="22"/>
  <c r="BB76" i="22"/>
  <c r="AY76" i="22"/>
  <c r="AX76" i="22"/>
  <c r="AU76" i="22"/>
  <c r="AT76" i="22"/>
  <c r="AQ76" i="22"/>
  <c r="AP76" i="22"/>
  <c r="AM76" i="22"/>
  <c r="AL76" i="22"/>
  <c r="AI76" i="22"/>
  <c r="AH76" i="22"/>
  <c r="AE76" i="22"/>
  <c r="AD76" i="22"/>
  <c r="AA76" i="22"/>
  <c r="Z76" i="22"/>
  <c r="W76" i="22"/>
  <c r="V76" i="22"/>
  <c r="T76" i="22"/>
  <c r="S76" i="22"/>
  <c r="R76" i="22"/>
  <c r="BG76" i="22"/>
  <c r="BC75" i="22"/>
  <c r="BB75" i="22"/>
  <c r="AY75" i="22"/>
  <c r="AX75" i="22"/>
  <c r="AU75" i="22"/>
  <c r="AT75" i="22"/>
  <c r="AQ75" i="22"/>
  <c r="AP75" i="22"/>
  <c r="AM75" i="22"/>
  <c r="AL75" i="22"/>
  <c r="AI75" i="22"/>
  <c r="AH75" i="22"/>
  <c r="AE75" i="22"/>
  <c r="AD75" i="22"/>
  <c r="AA75" i="22"/>
  <c r="Z75" i="22"/>
  <c r="W75" i="22"/>
  <c r="V75" i="22"/>
  <c r="T75" i="22"/>
  <c r="S75" i="22"/>
  <c r="R75" i="22"/>
  <c r="BG75" i="22"/>
  <c r="BH75" i="22"/>
  <c r="BC74" i="22"/>
  <c r="BB74" i="22"/>
  <c r="BE74" i="22"/>
  <c r="AY74" i="22"/>
  <c r="AX74" i="22"/>
  <c r="AU74" i="22"/>
  <c r="AT74" i="22"/>
  <c r="AW74" i="22" s="1"/>
  <c r="AQ74" i="22"/>
  <c r="AP74" i="22"/>
  <c r="AM74" i="22"/>
  <c r="AL74" i="22"/>
  <c r="AO74" i="22"/>
  <c r="AI74" i="22"/>
  <c r="AH74" i="22"/>
  <c r="AE74" i="22"/>
  <c r="AD74" i="22"/>
  <c r="AG74" i="22" s="1"/>
  <c r="AA74" i="22"/>
  <c r="Z74" i="22"/>
  <c r="AB74" i="22"/>
  <c r="W74" i="22"/>
  <c r="V74" i="22"/>
  <c r="X74" i="22" s="1"/>
  <c r="T74" i="22"/>
  <c r="S74" i="22"/>
  <c r="R74" i="22"/>
  <c r="BG74" i="22"/>
  <c r="BH74" i="22"/>
  <c r="BC73" i="22"/>
  <c r="BB73" i="22"/>
  <c r="AY73" i="22"/>
  <c r="AX73" i="22"/>
  <c r="AU73" i="22"/>
  <c r="AT73" i="22"/>
  <c r="AQ73" i="22"/>
  <c r="AP73" i="22"/>
  <c r="AM73" i="22"/>
  <c r="AL73" i="22"/>
  <c r="AI73" i="22"/>
  <c r="AH73" i="22"/>
  <c r="AE73" i="22"/>
  <c r="AD73" i="22"/>
  <c r="BK73" i="22" s="1"/>
  <c r="AA73" i="22"/>
  <c r="Z73" i="22"/>
  <c r="W73" i="22"/>
  <c r="V73" i="22"/>
  <c r="T73" i="22"/>
  <c r="S73" i="22"/>
  <c r="R73" i="22"/>
  <c r="BG73" i="22"/>
  <c r="BI73" i="22"/>
  <c r="BC72" i="22"/>
  <c r="BB72" i="22"/>
  <c r="AY72" i="22"/>
  <c r="AX72" i="22"/>
  <c r="AU72" i="22"/>
  <c r="AT72" i="22"/>
  <c r="AQ72" i="22"/>
  <c r="AP72" i="22"/>
  <c r="AM72" i="22"/>
  <c r="AL72" i="22"/>
  <c r="AI72" i="22"/>
  <c r="AH72" i="22"/>
  <c r="AE72" i="22"/>
  <c r="AD72" i="22"/>
  <c r="AA72" i="22"/>
  <c r="Z72" i="22"/>
  <c r="W72" i="22"/>
  <c r="V72" i="22"/>
  <c r="T72" i="22"/>
  <c r="S72" i="22"/>
  <c r="R72" i="22"/>
  <c r="BG72" i="22"/>
  <c r="BH72" i="22"/>
  <c r="BC71" i="22"/>
  <c r="BB71" i="22"/>
  <c r="AY71" i="22"/>
  <c r="AX71" i="22"/>
  <c r="AZ71" i="22"/>
  <c r="AU71" i="22"/>
  <c r="AT71" i="22"/>
  <c r="AQ71" i="22"/>
  <c r="AP71" i="22"/>
  <c r="AR71" i="22" s="1"/>
  <c r="AM71" i="22"/>
  <c r="AL71" i="22"/>
  <c r="AI71" i="22"/>
  <c r="AH71" i="22"/>
  <c r="AJ71" i="22"/>
  <c r="AE71" i="22"/>
  <c r="AD71" i="22"/>
  <c r="AA71" i="22"/>
  <c r="Z71" i="22"/>
  <c r="AB71" i="22" s="1"/>
  <c r="W71" i="22"/>
  <c r="V71" i="22"/>
  <c r="T71" i="22"/>
  <c r="S71" i="22"/>
  <c r="R71" i="22"/>
  <c r="BG71" i="22"/>
  <c r="BC70" i="22"/>
  <c r="BB70" i="22"/>
  <c r="AY70" i="22"/>
  <c r="AX70" i="22"/>
  <c r="AZ70" i="22"/>
  <c r="AU70" i="22"/>
  <c r="AT70" i="22"/>
  <c r="AQ70" i="22"/>
  <c r="AP70" i="22"/>
  <c r="AS70" i="22" s="1"/>
  <c r="AM70" i="22"/>
  <c r="AL70" i="22"/>
  <c r="AI70" i="22"/>
  <c r="AH70" i="22"/>
  <c r="AK70" i="22"/>
  <c r="AE70" i="22"/>
  <c r="AD70" i="22"/>
  <c r="AA70" i="22"/>
  <c r="Z70" i="22"/>
  <c r="AC70" i="22" s="1"/>
  <c r="W70" i="22"/>
  <c r="V70" i="22"/>
  <c r="T70" i="22"/>
  <c r="S70" i="22"/>
  <c r="R70" i="22"/>
  <c r="BG70" i="22"/>
  <c r="BH70" i="22"/>
  <c r="BC69" i="22"/>
  <c r="BB69" i="22"/>
  <c r="AY69" i="22"/>
  <c r="AX69" i="22"/>
  <c r="AU69" i="22"/>
  <c r="AT69" i="22"/>
  <c r="AW69" i="22" s="1"/>
  <c r="AQ69" i="22"/>
  <c r="AP69" i="22"/>
  <c r="AS69" i="22"/>
  <c r="AM69" i="22"/>
  <c r="AL69" i="22"/>
  <c r="AI69" i="22"/>
  <c r="AH69" i="22"/>
  <c r="AK69" i="22" s="1"/>
  <c r="AE69" i="22"/>
  <c r="AD69" i="22"/>
  <c r="AA69" i="22"/>
  <c r="Z69" i="22"/>
  <c r="AC69" i="22"/>
  <c r="W69" i="22"/>
  <c r="V69" i="22"/>
  <c r="T69" i="22"/>
  <c r="S69" i="22"/>
  <c r="R69" i="22"/>
  <c r="BG69" i="22"/>
  <c r="BC68" i="22"/>
  <c r="BB68" i="22"/>
  <c r="AY68" i="22"/>
  <c r="AX68" i="22"/>
  <c r="AU68" i="22"/>
  <c r="AT68" i="22"/>
  <c r="AQ68" i="22"/>
  <c r="AP68" i="22"/>
  <c r="AM68" i="22"/>
  <c r="AL68" i="22"/>
  <c r="AI68" i="22"/>
  <c r="AH68" i="22"/>
  <c r="AE68" i="22"/>
  <c r="AD68" i="22"/>
  <c r="AA68" i="22"/>
  <c r="Z68" i="22"/>
  <c r="W68" i="22"/>
  <c r="V68" i="22"/>
  <c r="T68" i="22"/>
  <c r="S68" i="22"/>
  <c r="R68" i="22"/>
  <c r="BG68" i="22"/>
  <c r="BC67" i="22"/>
  <c r="BB67" i="22"/>
  <c r="AY67" i="22"/>
  <c r="AX67" i="22"/>
  <c r="AU67" i="22"/>
  <c r="AT67" i="22"/>
  <c r="AQ67" i="22"/>
  <c r="AP67" i="22"/>
  <c r="AM67" i="22"/>
  <c r="AL67" i="22"/>
  <c r="AI67" i="22"/>
  <c r="AH67" i="22"/>
  <c r="AE67" i="22"/>
  <c r="AD67" i="22"/>
  <c r="AA67" i="22"/>
  <c r="Z67" i="22"/>
  <c r="W67" i="22"/>
  <c r="V67" i="22"/>
  <c r="T67" i="22"/>
  <c r="S67" i="22"/>
  <c r="R67" i="22"/>
  <c r="BG67" i="22"/>
  <c r="BC66" i="22"/>
  <c r="BB66" i="22"/>
  <c r="AY66" i="22"/>
  <c r="AX66" i="22"/>
  <c r="BA66" i="22" s="1"/>
  <c r="AU66" i="22"/>
  <c r="AT66" i="22"/>
  <c r="AQ66" i="22"/>
  <c r="AP66" i="22"/>
  <c r="AS66" i="22"/>
  <c r="AM66" i="22"/>
  <c r="AL66" i="22"/>
  <c r="AI66" i="22"/>
  <c r="AH66" i="22"/>
  <c r="AK66" i="22" s="1"/>
  <c r="AE66" i="22"/>
  <c r="AD66" i="22"/>
  <c r="AA66" i="22"/>
  <c r="Z66" i="22"/>
  <c r="AC66" i="22"/>
  <c r="W66" i="22"/>
  <c r="V66" i="22"/>
  <c r="T66" i="22"/>
  <c r="S66" i="22"/>
  <c r="R66" i="22"/>
  <c r="BG66" i="22"/>
  <c r="BC65" i="22"/>
  <c r="BB65" i="22"/>
  <c r="AY65" i="22"/>
  <c r="AX65" i="22"/>
  <c r="AU65" i="22"/>
  <c r="AT65" i="22"/>
  <c r="AW65" i="22" s="1"/>
  <c r="AQ65" i="22"/>
  <c r="AP65" i="22"/>
  <c r="AM65" i="22"/>
  <c r="AL65" i="22"/>
  <c r="AO65" i="22"/>
  <c r="AI65" i="22"/>
  <c r="AH65" i="22"/>
  <c r="AE65" i="22"/>
  <c r="AD65" i="22"/>
  <c r="BK65" i="22" s="1"/>
  <c r="AA65" i="22"/>
  <c r="Z65" i="22"/>
  <c r="W65" i="22"/>
  <c r="V65" i="22"/>
  <c r="T65" i="22"/>
  <c r="S65" i="22"/>
  <c r="R65" i="22"/>
  <c r="BG65" i="22"/>
  <c r="BH65" i="22"/>
  <c r="BC64" i="22"/>
  <c r="BB64" i="22"/>
  <c r="AY64" i="22"/>
  <c r="AX64" i="22"/>
  <c r="AU64" i="22"/>
  <c r="AT64" i="22"/>
  <c r="AQ64" i="22"/>
  <c r="AP64" i="22"/>
  <c r="AM64" i="22"/>
  <c r="AL64" i="22"/>
  <c r="AI64" i="22"/>
  <c r="AH64" i="22"/>
  <c r="AE64" i="22"/>
  <c r="AD64" i="22"/>
  <c r="AA64" i="22"/>
  <c r="Z64" i="22"/>
  <c r="W64" i="22"/>
  <c r="V64" i="22"/>
  <c r="T64" i="22"/>
  <c r="S64" i="22"/>
  <c r="R64" i="22"/>
  <c r="BG64" i="22"/>
  <c r="BH64" i="22"/>
  <c r="BC63" i="22"/>
  <c r="BB63" i="22"/>
  <c r="AY63" i="22"/>
  <c r="AX63" i="22"/>
  <c r="AZ63" i="22"/>
  <c r="AU63" i="22"/>
  <c r="AT63" i="22"/>
  <c r="AQ63" i="22"/>
  <c r="AP63" i="22"/>
  <c r="AR63" i="22" s="1"/>
  <c r="AM63" i="22"/>
  <c r="AL63" i="22"/>
  <c r="AI63" i="22"/>
  <c r="AH63" i="22"/>
  <c r="AJ63" i="22"/>
  <c r="AE63" i="22"/>
  <c r="AD63" i="22"/>
  <c r="AA63" i="22"/>
  <c r="Z63" i="22"/>
  <c r="AB63" i="22" s="1"/>
  <c r="W63" i="22"/>
  <c r="V63" i="22"/>
  <c r="T63" i="22"/>
  <c r="S63" i="22"/>
  <c r="R63" i="22"/>
  <c r="BG63" i="22"/>
  <c r="BC62" i="22"/>
  <c r="BB62" i="22"/>
  <c r="AY62" i="22"/>
  <c r="AX62" i="22"/>
  <c r="AU62" i="22"/>
  <c r="AT62" i="22"/>
  <c r="AQ62" i="22"/>
  <c r="AP62" i="22"/>
  <c r="AM62" i="22"/>
  <c r="AL62" i="22"/>
  <c r="AI62" i="22"/>
  <c r="AH62" i="22"/>
  <c r="AE62" i="22"/>
  <c r="AD62" i="22"/>
  <c r="AA62" i="22"/>
  <c r="Z62" i="22"/>
  <c r="W62" i="22"/>
  <c r="V62" i="22"/>
  <c r="T62" i="22"/>
  <c r="S62" i="22"/>
  <c r="R62" i="22"/>
  <c r="BG62" i="22"/>
  <c r="BH62" i="22"/>
  <c r="BC61" i="22"/>
  <c r="BB61" i="22"/>
  <c r="BE61" i="22" s="1"/>
  <c r="AY61" i="22"/>
  <c r="AX61" i="22"/>
  <c r="AU61" i="22"/>
  <c r="AT61" i="22"/>
  <c r="AQ61" i="22"/>
  <c r="AP61" i="22"/>
  <c r="AM61" i="22"/>
  <c r="AL61" i="22"/>
  <c r="AI61" i="22"/>
  <c r="AH61" i="22"/>
  <c r="AE61" i="22"/>
  <c r="AD61" i="22"/>
  <c r="BK61" i="22"/>
  <c r="AA61" i="22"/>
  <c r="Z61" i="22"/>
  <c r="W61" i="22"/>
  <c r="V61" i="22"/>
  <c r="T61" i="22"/>
  <c r="S61" i="22"/>
  <c r="R61" i="22"/>
  <c r="BG61" i="22"/>
  <c r="BI61" i="22"/>
  <c r="BC60" i="22"/>
  <c r="BB60" i="22"/>
  <c r="AY60" i="22"/>
  <c r="AX60" i="22"/>
  <c r="AU60" i="22"/>
  <c r="AT60" i="22"/>
  <c r="AQ60" i="22"/>
  <c r="AP60" i="22"/>
  <c r="AM60" i="22"/>
  <c r="AL60" i="22"/>
  <c r="AI60" i="22"/>
  <c r="AH60" i="22"/>
  <c r="AE60" i="22"/>
  <c r="AD60" i="22"/>
  <c r="AA60" i="22"/>
  <c r="Z60" i="22"/>
  <c r="W60" i="22"/>
  <c r="V60" i="22"/>
  <c r="T60" i="22"/>
  <c r="S60" i="22"/>
  <c r="R60" i="22"/>
  <c r="BG60" i="22"/>
  <c r="BH60" i="22"/>
  <c r="BC59" i="22"/>
  <c r="BB59" i="22"/>
  <c r="AY59" i="22"/>
  <c r="AX59" i="22"/>
  <c r="AZ59" i="22" s="1"/>
  <c r="AU59" i="22"/>
  <c r="AT59" i="22"/>
  <c r="AQ59" i="22"/>
  <c r="AP59" i="22"/>
  <c r="AR59" i="22"/>
  <c r="AM59" i="22"/>
  <c r="AL59" i="22"/>
  <c r="AI59" i="22"/>
  <c r="AH59" i="22"/>
  <c r="AJ59" i="22" s="1"/>
  <c r="AE59" i="22"/>
  <c r="AD59" i="22"/>
  <c r="AA59" i="22"/>
  <c r="Z59" i="22"/>
  <c r="AB59" i="22"/>
  <c r="W59" i="22"/>
  <c r="V59" i="22"/>
  <c r="T59" i="22"/>
  <c r="S59" i="22"/>
  <c r="R59" i="22"/>
  <c r="BG59" i="22"/>
  <c r="BC58" i="22"/>
  <c r="BB58" i="22"/>
  <c r="AY58" i="22"/>
  <c r="AX58" i="22"/>
  <c r="AU58" i="22"/>
  <c r="AT58" i="22"/>
  <c r="AQ58" i="22"/>
  <c r="AP58" i="22"/>
  <c r="AM58" i="22"/>
  <c r="AL58" i="22"/>
  <c r="AI58" i="22"/>
  <c r="AH58" i="22"/>
  <c r="AE58" i="22"/>
  <c r="AD58" i="22"/>
  <c r="AA58" i="22"/>
  <c r="Z58" i="22"/>
  <c r="AB58" i="22" s="1"/>
  <c r="W58" i="22"/>
  <c r="V58" i="22"/>
  <c r="T58" i="22"/>
  <c r="S58" i="22"/>
  <c r="R58" i="22"/>
  <c r="BG58" i="22"/>
  <c r="BH58" i="22"/>
  <c r="BC57" i="22"/>
  <c r="BB57" i="22"/>
  <c r="AY57" i="22"/>
  <c r="AX57" i="22"/>
  <c r="AU57" i="22"/>
  <c r="AT57" i="22"/>
  <c r="AQ57" i="22"/>
  <c r="AP57" i="22"/>
  <c r="AM57" i="22"/>
  <c r="AL57" i="22"/>
  <c r="AO57" i="22" s="1"/>
  <c r="AI57" i="22"/>
  <c r="AH57" i="22"/>
  <c r="AE57" i="22"/>
  <c r="AD57" i="22"/>
  <c r="BK57" i="22"/>
  <c r="AA57" i="22"/>
  <c r="Z57" i="22"/>
  <c r="W57" i="22"/>
  <c r="V57" i="22"/>
  <c r="Y57" i="22" s="1"/>
  <c r="T57" i="22"/>
  <c r="S57" i="22"/>
  <c r="R57" i="22"/>
  <c r="BG57" i="22"/>
  <c r="R56" i="22"/>
  <c r="BG56" i="22"/>
  <c r="BH56" i="22"/>
  <c r="BC56" i="22"/>
  <c r="BB56" i="22"/>
  <c r="AY56" i="22"/>
  <c r="AX56" i="22"/>
  <c r="AZ56" i="22" s="1"/>
  <c r="AU56" i="22"/>
  <c r="AT56" i="22"/>
  <c r="AQ56" i="22"/>
  <c r="AP56" i="22"/>
  <c r="AR56" i="22"/>
  <c r="AM56" i="22"/>
  <c r="AL56" i="22"/>
  <c r="AI56" i="22"/>
  <c r="AH56" i="22"/>
  <c r="AJ56" i="22" s="1"/>
  <c r="AE56" i="22"/>
  <c r="AD56" i="22"/>
  <c r="AA56" i="22"/>
  <c r="Z56" i="22"/>
  <c r="AB56" i="22"/>
  <c r="W56" i="22"/>
  <c r="V56" i="22"/>
  <c r="T56" i="22"/>
  <c r="S56" i="22"/>
  <c r="BC55" i="22"/>
  <c r="BB55" i="22"/>
  <c r="AY55" i="22"/>
  <c r="AX55" i="22"/>
  <c r="AU55" i="22"/>
  <c r="AT55" i="22"/>
  <c r="AQ55" i="22"/>
  <c r="AP55" i="22"/>
  <c r="AM55" i="22"/>
  <c r="AL55" i="22"/>
  <c r="AI55" i="22"/>
  <c r="AH55" i="22"/>
  <c r="AE55" i="22"/>
  <c r="AD55" i="22"/>
  <c r="AA55" i="22"/>
  <c r="Z55" i="22"/>
  <c r="W55" i="22"/>
  <c r="V55" i="22"/>
  <c r="T55" i="22"/>
  <c r="S55" i="22"/>
  <c r="R55" i="22"/>
  <c r="BG55" i="22"/>
  <c r="BC54" i="22"/>
  <c r="BB54" i="22"/>
  <c r="AY54" i="22"/>
  <c r="AX54" i="22"/>
  <c r="BA54" i="22" s="1"/>
  <c r="AU54" i="22"/>
  <c r="AT54" i="22"/>
  <c r="AQ54" i="22"/>
  <c r="AP54" i="22"/>
  <c r="AS54" i="22"/>
  <c r="AM54" i="22"/>
  <c r="AL54" i="22"/>
  <c r="AI54" i="22"/>
  <c r="AH54" i="22"/>
  <c r="AE54" i="22"/>
  <c r="AD54" i="22"/>
  <c r="AA54" i="22"/>
  <c r="Z54" i="22"/>
  <c r="AC54" i="22" s="1"/>
  <c r="W54" i="22"/>
  <c r="V54" i="22"/>
  <c r="T54" i="22"/>
  <c r="S54" i="22"/>
  <c r="R54" i="22"/>
  <c r="BG54" i="22"/>
  <c r="BH54" i="22"/>
  <c r="R53" i="22"/>
  <c r="BG53" i="22"/>
  <c r="BH53" i="22"/>
  <c r="BC53" i="22"/>
  <c r="BB53" i="22"/>
  <c r="AY53" i="22"/>
  <c r="AX53" i="22"/>
  <c r="BA53" i="22"/>
  <c r="AU53" i="22"/>
  <c r="AT53" i="22"/>
  <c r="AQ53" i="22"/>
  <c r="AP53" i="22"/>
  <c r="AM53" i="22"/>
  <c r="AL53" i="22"/>
  <c r="AI53" i="22"/>
  <c r="AH53" i="22"/>
  <c r="AJ53" i="22" s="1"/>
  <c r="AE53" i="22"/>
  <c r="AD53" i="22"/>
  <c r="BK53" i="22"/>
  <c r="AA53" i="22"/>
  <c r="Z53" i="22"/>
  <c r="W53" i="22"/>
  <c r="V53" i="22"/>
  <c r="Y53" i="22" s="1"/>
  <c r="T53" i="22"/>
  <c r="S53" i="22"/>
  <c r="R52" i="22"/>
  <c r="BG52" i="22"/>
  <c r="BH52" i="22"/>
  <c r="BC52" i="22"/>
  <c r="BB52" i="22"/>
  <c r="BD52" i="22" s="1"/>
  <c r="AY52" i="22"/>
  <c r="AX52" i="22"/>
  <c r="AU52" i="22"/>
  <c r="AT52" i="22"/>
  <c r="AV52" i="22"/>
  <c r="AQ52" i="22"/>
  <c r="AP52" i="22"/>
  <c r="AM52" i="22"/>
  <c r="AL52" i="22"/>
  <c r="AN52" i="22" s="1"/>
  <c r="AI52" i="22"/>
  <c r="AH52" i="22"/>
  <c r="AE52" i="22"/>
  <c r="AD52" i="22"/>
  <c r="AA52" i="22"/>
  <c r="Z52" i="22"/>
  <c r="W52" i="22"/>
  <c r="V52" i="22"/>
  <c r="X52" i="22"/>
  <c r="T52" i="22"/>
  <c r="S52" i="22"/>
  <c r="BC51" i="22"/>
  <c r="BB51" i="22"/>
  <c r="AY51" i="22"/>
  <c r="AX51" i="22"/>
  <c r="AU51" i="22"/>
  <c r="AT51" i="22"/>
  <c r="AQ51" i="22"/>
  <c r="AP51" i="22"/>
  <c r="AM51" i="22"/>
  <c r="AL51" i="22"/>
  <c r="AI51" i="22"/>
  <c r="AH51" i="22"/>
  <c r="AE51" i="22"/>
  <c r="AD51" i="22"/>
  <c r="AA51" i="22"/>
  <c r="Z51" i="22"/>
  <c r="W51" i="22"/>
  <c r="V51" i="22"/>
  <c r="T51" i="22"/>
  <c r="S51" i="22"/>
  <c r="R51" i="22"/>
  <c r="BG51" i="22"/>
  <c r="BC50" i="22"/>
  <c r="BB50" i="22"/>
  <c r="BE50" i="22" s="1"/>
  <c r="AY50" i="22"/>
  <c r="AX50" i="22"/>
  <c r="AZ50" i="22"/>
  <c r="AU50" i="22"/>
  <c r="AT50" i="22"/>
  <c r="AQ50" i="22"/>
  <c r="AP50" i="22"/>
  <c r="AM50" i="22"/>
  <c r="AL50" i="22"/>
  <c r="AI50" i="22"/>
  <c r="AH50" i="22"/>
  <c r="AE50" i="22"/>
  <c r="AD50" i="22"/>
  <c r="AA50" i="22"/>
  <c r="Z50" i="22"/>
  <c r="W50" i="22"/>
  <c r="V50" i="22"/>
  <c r="T50" i="22"/>
  <c r="S50" i="22"/>
  <c r="R50" i="22"/>
  <c r="BG50" i="22"/>
  <c r="BC49" i="22"/>
  <c r="BB49" i="22"/>
  <c r="AY49" i="22"/>
  <c r="AX49" i="22"/>
  <c r="AU49" i="22"/>
  <c r="AT49" i="22"/>
  <c r="AQ49" i="22"/>
  <c r="AP49" i="22"/>
  <c r="AM49" i="22"/>
  <c r="AL49" i="22"/>
  <c r="AI49" i="22"/>
  <c r="AH49" i="22"/>
  <c r="AE49" i="22"/>
  <c r="AD49" i="22"/>
  <c r="AA49" i="22"/>
  <c r="Z49" i="22"/>
  <c r="W49" i="22"/>
  <c r="V49" i="22"/>
  <c r="T49" i="22"/>
  <c r="S49" i="22"/>
  <c r="R49" i="22"/>
  <c r="BG49" i="22"/>
  <c r="BH49" i="22"/>
  <c r="BC48" i="22"/>
  <c r="BB48" i="22"/>
  <c r="AY48" i="22"/>
  <c r="AX48" i="22"/>
  <c r="AZ48" i="22"/>
  <c r="AU48" i="22"/>
  <c r="AT48" i="22"/>
  <c r="AQ48" i="22"/>
  <c r="AP48" i="22"/>
  <c r="AR48" i="22" s="1"/>
  <c r="AM48" i="22"/>
  <c r="AL48" i="22"/>
  <c r="AI48" i="22"/>
  <c r="AH48" i="22"/>
  <c r="AJ48" i="22"/>
  <c r="AE48" i="22"/>
  <c r="AD48" i="22"/>
  <c r="AA48" i="22"/>
  <c r="Z48" i="22"/>
  <c r="AB48" i="22" s="1"/>
  <c r="W48" i="22"/>
  <c r="V48" i="22"/>
  <c r="T48" i="22"/>
  <c r="S48" i="22"/>
  <c r="R48" i="22"/>
  <c r="BG48" i="22"/>
  <c r="R47" i="22"/>
  <c r="BG47" i="22"/>
  <c r="BC47" i="22"/>
  <c r="BB47" i="22"/>
  <c r="BD47" i="22"/>
  <c r="AY47" i="22"/>
  <c r="AX47" i="22"/>
  <c r="AU47" i="22"/>
  <c r="AT47" i="22"/>
  <c r="AV47" i="22" s="1"/>
  <c r="AQ47" i="22"/>
  <c r="AP47" i="22"/>
  <c r="AM47" i="22"/>
  <c r="AL47" i="22"/>
  <c r="AN47" i="22"/>
  <c r="AI47" i="22"/>
  <c r="AH47" i="22"/>
  <c r="AE47" i="22"/>
  <c r="AD47" i="22"/>
  <c r="AF47" i="22" s="1"/>
  <c r="AA47" i="22"/>
  <c r="Z47" i="22"/>
  <c r="W47" i="22"/>
  <c r="V47" i="22"/>
  <c r="X47" i="22"/>
  <c r="T47" i="22"/>
  <c r="S47" i="22"/>
  <c r="R46" i="22"/>
  <c r="BG46" i="22"/>
  <c r="BH46" i="22"/>
  <c r="BC46" i="22"/>
  <c r="BB46" i="22"/>
  <c r="AY46" i="22"/>
  <c r="AX46" i="22"/>
  <c r="AU46" i="22"/>
  <c r="AT46" i="22"/>
  <c r="AV46" i="22"/>
  <c r="AQ46" i="22"/>
  <c r="AP46" i="22"/>
  <c r="AM46" i="22"/>
  <c r="AL46" i="22"/>
  <c r="AO46" i="22" s="1"/>
  <c r="AI46" i="22"/>
  <c r="AH46" i="22"/>
  <c r="AE46" i="22"/>
  <c r="AD46" i="22"/>
  <c r="AG46" i="22"/>
  <c r="AA46" i="22"/>
  <c r="Z46" i="22"/>
  <c r="W46" i="22"/>
  <c r="V46" i="22"/>
  <c r="Y46" i="22" s="1"/>
  <c r="T46" i="22"/>
  <c r="S46" i="22"/>
  <c r="BC45" i="22"/>
  <c r="BB45" i="22"/>
  <c r="AY45" i="22"/>
  <c r="AX45" i="22"/>
  <c r="BA45" i="22"/>
  <c r="AU45" i="22"/>
  <c r="AT45" i="22"/>
  <c r="AQ45" i="22"/>
  <c r="AP45" i="22"/>
  <c r="AS45" i="22" s="1"/>
  <c r="AM45" i="22"/>
  <c r="AL45" i="22"/>
  <c r="AI45" i="22"/>
  <c r="AH45" i="22"/>
  <c r="AK45" i="22"/>
  <c r="AE45" i="22"/>
  <c r="AD45" i="22"/>
  <c r="AA45" i="22"/>
  <c r="Z45" i="22"/>
  <c r="AC45" i="22" s="1"/>
  <c r="W45" i="22"/>
  <c r="V45" i="22"/>
  <c r="T45" i="22"/>
  <c r="S45" i="22"/>
  <c r="R45" i="22"/>
  <c r="BG45" i="22"/>
  <c r="BC44" i="22"/>
  <c r="BB44" i="22"/>
  <c r="AY44" i="22"/>
  <c r="AX44" i="22"/>
  <c r="AU44" i="22"/>
  <c r="AT44" i="22"/>
  <c r="AQ44" i="22"/>
  <c r="AP44" i="22"/>
  <c r="AM44" i="22"/>
  <c r="AL44" i="22"/>
  <c r="AI44" i="22"/>
  <c r="AH44" i="22"/>
  <c r="AE44" i="22"/>
  <c r="AD44" i="22"/>
  <c r="AA44" i="22"/>
  <c r="Z44" i="22"/>
  <c r="W44" i="22"/>
  <c r="V44" i="22"/>
  <c r="T44" i="22"/>
  <c r="S44" i="22"/>
  <c r="R44" i="22"/>
  <c r="BG44" i="22"/>
  <c r="BC43" i="22"/>
  <c r="BB43" i="22"/>
  <c r="AY43" i="22"/>
  <c r="AX43" i="22"/>
  <c r="AU43" i="22"/>
  <c r="AT43" i="22"/>
  <c r="AQ43" i="22"/>
  <c r="AP43" i="22"/>
  <c r="AM43" i="22"/>
  <c r="AL43" i="22"/>
  <c r="AI43" i="22"/>
  <c r="AH43" i="22"/>
  <c r="AE43" i="22"/>
  <c r="AD43" i="22"/>
  <c r="AA43" i="22"/>
  <c r="Z43" i="22"/>
  <c r="W43" i="22"/>
  <c r="V43" i="22"/>
  <c r="T43" i="22"/>
  <c r="S43" i="22"/>
  <c r="R43" i="22"/>
  <c r="BG43" i="22"/>
  <c r="BC42" i="22"/>
  <c r="BB42" i="22"/>
  <c r="BE42" i="22"/>
  <c r="AY42" i="22"/>
  <c r="AX42" i="22"/>
  <c r="AU42" i="22"/>
  <c r="AT42" i="22"/>
  <c r="AW42" i="22" s="1"/>
  <c r="AQ42" i="22"/>
  <c r="AP42" i="22"/>
  <c r="AR42" i="22"/>
  <c r="AM42" i="22"/>
  <c r="AL42" i="22"/>
  <c r="AI42" i="22"/>
  <c r="AH42" i="22"/>
  <c r="AE42" i="22"/>
  <c r="AD42" i="22"/>
  <c r="AA42" i="22"/>
  <c r="Z42" i="22"/>
  <c r="W42" i="22"/>
  <c r="V42" i="22"/>
  <c r="T42" i="22"/>
  <c r="S42" i="22"/>
  <c r="R42" i="22"/>
  <c r="BG42" i="22"/>
  <c r="BC41" i="22"/>
  <c r="BB41" i="22"/>
  <c r="AY41" i="22"/>
  <c r="AX41" i="22"/>
  <c r="AU41" i="22"/>
  <c r="AT41" i="22"/>
  <c r="AQ41" i="22"/>
  <c r="AP41" i="22"/>
  <c r="AR41" i="22" s="1"/>
  <c r="AM41" i="22"/>
  <c r="AL41" i="22"/>
  <c r="AI41" i="22"/>
  <c r="AH41" i="22"/>
  <c r="AK41" i="22"/>
  <c r="AE41" i="22"/>
  <c r="AD41" i="22"/>
  <c r="AA41" i="22"/>
  <c r="Z41" i="22"/>
  <c r="AC41" i="22" s="1"/>
  <c r="W41" i="22"/>
  <c r="V41" i="22"/>
  <c r="T41" i="22"/>
  <c r="S41" i="22"/>
  <c r="R41" i="22"/>
  <c r="BG41" i="22"/>
  <c r="BH41" i="22"/>
  <c r="BC40" i="22"/>
  <c r="BB40" i="22"/>
  <c r="AY40" i="22"/>
  <c r="AX40" i="22"/>
  <c r="AZ40" i="22" s="1"/>
  <c r="AU40" i="22"/>
  <c r="AT40" i="22"/>
  <c r="AQ40" i="22"/>
  <c r="AP40" i="22"/>
  <c r="AR40" i="22"/>
  <c r="AM40" i="22"/>
  <c r="AL40" i="22"/>
  <c r="AI40" i="22"/>
  <c r="AH40" i="22"/>
  <c r="AJ40" i="22" s="1"/>
  <c r="AE40" i="22"/>
  <c r="AD40" i="22"/>
  <c r="AA40" i="22"/>
  <c r="Z40" i="22"/>
  <c r="AB40" i="22"/>
  <c r="W40" i="22"/>
  <c r="V40" i="22"/>
  <c r="T40" i="22"/>
  <c r="S40" i="22"/>
  <c r="R40" i="22"/>
  <c r="BG40" i="22"/>
  <c r="BH40" i="22"/>
  <c r="BC39" i="22"/>
  <c r="BB39" i="22"/>
  <c r="AY39" i="22"/>
  <c r="AX39" i="22"/>
  <c r="AZ39" i="22"/>
  <c r="AU39" i="22"/>
  <c r="AT39" i="22"/>
  <c r="AQ39" i="22"/>
  <c r="AP39" i="22"/>
  <c r="AR39" i="22" s="1"/>
  <c r="AM39" i="22"/>
  <c r="AL39" i="22"/>
  <c r="AI39" i="22"/>
  <c r="AH39" i="22"/>
  <c r="AJ39" i="22"/>
  <c r="AE39" i="22"/>
  <c r="AD39" i="22"/>
  <c r="AA39" i="22"/>
  <c r="Z39" i="22"/>
  <c r="AB39" i="22" s="1"/>
  <c r="W39" i="22"/>
  <c r="V39" i="22"/>
  <c r="T39" i="22"/>
  <c r="S39" i="22"/>
  <c r="R39" i="22"/>
  <c r="BG39" i="22"/>
  <c r="BC38" i="22"/>
  <c r="BB38" i="22"/>
  <c r="AY38" i="22"/>
  <c r="AX38" i="22"/>
  <c r="AU38" i="22"/>
  <c r="AT38" i="22"/>
  <c r="AQ38" i="22"/>
  <c r="AP38" i="22"/>
  <c r="AM38" i="22"/>
  <c r="AL38" i="22"/>
  <c r="AO38" i="22"/>
  <c r="AI38" i="22"/>
  <c r="AH38" i="22"/>
  <c r="AE38" i="22"/>
  <c r="AD38" i="22"/>
  <c r="AG38" i="22" s="1"/>
  <c r="AA38" i="22"/>
  <c r="Z38" i="22"/>
  <c r="W38" i="22"/>
  <c r="V38" i="22"/>
  <c r="Y38" i="22"/>
  <c r="T38" i="22"/>
  <c r="S38" i="22"/>
  <c r="R38" i="22"/>
  <c r="BG38" i="22"/>
  <c r="BH38" i="22"/>
  <c r="BC37" i="22"/>
  <c r="BB37" i="22"/>
  <c r="AY37" i="22"/>
  <c r="AX37" i="22"/>
  <c r="AU37" i="22"/>
  <c r="AT37" i="22"/>
  <c r="AQ37" i="22"/>
  <c r="AP37" i="22"/>
  <c r="AM37" i="22"/>
  <c r="AL37" i="22"/>
  <c r="AI37" i="22"/>
  <c r="AH37" i="22"/>
  <c r="AE37" i="22"/>
  <c r="AD37" i="22"/>
  <c r="AA37" i="22"/>
  <c r="Z37" i="22"/>
  <c r="W37" i="22"/>
  <c r="V37" i="22"/>
  <c r="T37" i="22"/>
  <c r="S37" i="22"/>
  <c r="R37" i="22"/>
  <c r="BG37" i="22"/>
  <c r="BI37" i="22"/>
  <c r="R36" i="22"/>
  <c r="BG36" i="22"/>
  <c r="BH36" i="22"/>
  <c r="BC36" i="22"/>
  <c r="BB36" i="22"/>
  <c r="AY36" i="22"/>
  <c r="AX36" i="22"/>
  <c r="AU36" i="22"/>
  <c r="AT36" i="22"/>
  <c r="AQ36" i="22"/>
  <c r="AP36" i="22"/>
  <c r="AM36" i="22"/>
  <c r="AL36" i="22"/>
  <c r="AI36" i="22"/>
  <c r="AH36" i="22"/>
  <c r="AE36" i="22"/>
  <c r="AD36" i="22"/>
  <c r="AA36" i="22"/>
  <c r="Z36" i="22"/>
  <c r="W36" i="22"/>
  <c r="V36" i="22"/>
  <c r="X36" i="22"/>
  <c r="T36" i="22"/>
  <c r="S36" i="22"/>
  <c r="BC35" i="22"/>
  <c r="BB35" i="22"/>
  <c r="AY35" i="22"/>
  <c r="AX35" i="22"/>
  <c r="AU35" i="22"/>
  <c r="AT35" i="22"/>
  <c r="AQ35" i="22"/>
  <c r="AP35" i="22"/>
  <c r="AM35" i="22"/>
  <c r="AL35" i="22"/>
  <c r="AI35" i="22"/>
  <c r="AH35" i="22"/>
  <c r="AE35" i="22"/>
  <c r="AD35" i="22"/>
  <c r="AA35" i="22"/>
  <c r="Z35" i="22"/>
  <c r="W35" i="22"/>
  <c r="V35" i="22"/>
  <c r="T35" i="22"/>
  <c r="S35" i="22"/>
  <c r="R35" i="22"/>
  <c r="BG35" i="22"/>
  <c r="BC34" i="22"/>
  <c r="BB34" i="22"/>
  <c r="AY34" i="22"/>
  <c r="AX34" i="22"/>
  <c r="BA34" i="22" s="1"/>
  <c r="AU34" i="22"/>
  <c r="AT34" i="22"/>
  <c r="AQ34" i="22"/>
  <c r="AP34" i="22"/>
  <c r="AM34" i="22"/>
  <c r="AL34" i="22"/>
  <c r="AO34" i="22"/>
  <c r="AI34" i="22"/>
  <c r="AH34" i="22"/>
  <c r="AE34" i="22"/>
  <c r="AD34" i="22"/>
  <c r="AG34" i="22" s="1"/>
  <c r="AA34" i="22"/>
  <c r="Z34" i="22"/>
  <c r="W34" i="22"/>
  <c r="V34" i="22"/>
  <c r="Y34" i="22"/>
  <c r="T34" i="22"/>
  <c r="S34" i="22"/>
  <c r="R34" i="22"/>
  <c r="BG34" i="22"/>
  <c r="BC33" i="22"/>
  <c r="BB33" i="22"/>
  <c r="BD33" i="22" s="1"/>
  <c r="AY33" i="22"/>
  <c r="AX33" i="22"/>
  <c r="BA33" i="22"/>
  <c r="AU33" i="22"/>
  <c r="AT33" i="22"/>
  <c r="AQ33" i="22"/>
  <c r="AP33" i="22"/>
  <c r="AM33" i="22"/>
  <c r="AL33" i="22"/>
  <c r="AO33" i="22" s="1"/>
  <c r="AI33" i="22"/>
  <c r="AH33" i="22"/>
  <c r="AE33" i="22"/>
  <c r="AD33" i="22"/>
  <c r="AF33" i="22"/>
  <c r="AA33" i="22"/>
  <c r="Z33" i="22"/>
  <c r="W33" i="22"/>
  <c r="V33" i="22"/>
  <c r="X33" i="22" s="1"/>
  <c r="T33" i="22"/>
  <c r="S33" i="22"/>
  <c r="R33" i="22"/>
  <c r="BG33" i="22"/>
  <c r="BC32" i="22"/>
  <c r="BB32" i="22"/>
  <c r="AY32" i="22"/>
  <c r="AX32" i="22"/>
  <c r="AU32" i="22"/>
  <c r="AT32" i="22"/>
  <c r="AQ32" i="22"/>
  <c r="AP32" i="22"/>
  <c r="AM32" i="22"/>
  <c r="AL32" i="22"/>
  <c r="AI32" i="22"/>
  <c r="AH32" i="22"/>
  <c r="AJ32" i="22"/>
  <c r="AE32" i="22"/>
  <c r="AD32" i="22"/>
  <c r="AA32" i="22"/>
  <c r="Z32" i="22"/>
  <c r="AB32" i="22" s="1"/>
  <c r="W32" i="22"/>
  <c r="V32" i="22"/>
  <c r="T32" i="22"/>
  <c r="S32" i="22"/>
  <c r="R32" i="22"/>
  <c r="BG32" i="22"/>
  <c r="BC31" i="22"/>
  <c r="BB31" i="22"/>
  <c r="BD31" i="22"/>
  <c r="AY31" i="22"/>
  <c r="AX31" i="22"/>
  <c r="AU31" i="22"/>
  <c r="AT31" i="22"/>
  <c r="AV31" i="22" s="1"/>
  <c r="AQ31" i="22"/>
  <c r="AP31" i="22"/>
  <c r="AM31" i="22"/>
  <c r="AL31" i="22"/>
  <c r="AN31" i="22"/>
  <c r="AI31" i="22"/>
  <c r="AH31" i="22"/>
  <c r="AE31" i="22"/>
  <c r="AD31" i="22"/>
  <c r="AF31" i="22" s="1"/>
  <c r="AA31" i="22"/>
  <c r="Z31" i="22"/>
  <c r="W31" i="22"/>
  <c r="V31" i="22"/>
  <c r="X31" i="22"/>
  <c r="T31" i="22"/>
  <c r="S31" i="22"/>
  <c r="R31" i="22"/>
  <c r="BG31" i="22"/>
  <c r="BC30" i="22"/>
  <c r="BB30" i="22"/>
  <c r="AY30" i="22"/>
  <c r="AX30" i="22"/>
  <c r="BA30" i="22" s="1"/>
  <c r="AU30" i="22"/>
  <c r="AT30" i="22"/>
  <c r="AV30" i="22"/>
  <c r="AQ30" i="22"/>
  <c r="AP30" i="22"/>
  <c r="AM30" i="22"/>
  <c r="AL30" i="22"/>
  <c r="AI30" i="22"/>
  <c r="AH30" i="22"/>
  <c r="AK30" i="22" s="1"/>
  <c r="AE30" i="22"/>
  <c r="AD30" i="22"/>
  <c r="AA30" i="22"/>
  <c r="Z30" i="22"/>
  <c r="AC30" i="22"/>
  <c r="W30" i="22"/>
  <c r="V30" i="22"/>
  <c r="T30" i="22"/>
  <c r="S30" i="22"/>
  <c r="R30" i="22"/>
  <c r="BG30" i="22"/>
  <c r="BH30" i="22"/>
  <c r="BC29" i="22"/>
  <c r="BB29" i="22"/>
  <c r="AY29" i="22"/>
  <c r="AX29" i="22"/>
  <c r="AU29" i="22"/>
  <c r="AT29" i="22"/>
  <c r="AQ29" i="22"/>
  <c r="AP29" i="22"/>
  <c r="AM29" i="22"/>
  <c r="AL29" i="22"/>
  <c r="AI29" i="22"/>
  <c r="AH29" i="22"/>
  <c r="AE29" i="22"/>
  <c r="AD29" i="22"/>
  <c r="AA29" i="22"/>
  <c r="Z29" i="22"/>
  <c r="W29" i="22"/>
  <c r="V29" i="22"/>
  <c r="T29" i="22"/>
  <c r="S29" i="22"/>
  <c r="R29" i="22"/>
  <c r="BG29" i="22"/>
  <c r="BH29" i="22"/>
  <c r="R28" i="22"/>
  <c r="BG28" i="22"/>
  <c r="BH28" i="22"/>
  <c r="BC28" i="22"/>
  <c r="BB28" i="22"/>
  <c r="AY28" i="22"/>
  <c r="AX28" i="22"/>
  <c r="AU28" i="22"/>
  <c r="AT28" i="22"/>
  <c r="AQ28" i="22"/>
  <c r="AP28" i="22"/>
  <c r="AR28" i="22"/>
  <c r="AM28" i="22"/>
  <c r="AL28" i="22"/>
  <c r="AI28" i="22"/>
  <c r="AH28" i="22"/>
  <c r="AJ28" i="22" s="1"/>
  <c r="AE28" i="22"/>
  <c r="AD28" i="22"/>
  <c r="AA28" i="22"/>
  <c r="Z28" i="22"/>
  <c r="AB28" i="22"/>
  <c r="W28" i="22"/>
  <c r="V28" i="22"/>
  <c r="T28" i="22"/>
  <c r="S28" i="22"/>
  <c r="BC27" i="22"/>
  <c r="BB27" i="22"/>
  <c r="AY27" i="22"/>
  <c r="AX27" i="22"/>
  <c r="AU27" i="22"/>
  <c r="AT27" i="22"/>
  <c r="AQ27" i="22"/>
  <c r="AP27" i="22"/>
  <c r="AM27" i="22"/>
  <c r="AL27" i="22"/>
  <c r="AI27" i="22"/>
  <c r="AH27" i="22"/>
  <c r="AE27" i="22"/>
  <c r="AD27" i="22"/>
  <c r="AA27" i="22"/>
  <c r="Z27" i="22"/>
  <c r="W27" i="22"/>
  <c r="V27" i="22"/>
  <c r="T27" i="22"/>
  <c r="S27" i="22"/>
  <c r="R27" i="22"/>
  <c r="BG27" i="22"/>
  <c r="BC26" i="22"/>
  <c r="BB26" i="22"/>
  <c r="AY26" i="22"/>
  <c r="AX26" i="22"/>
  <c r="BA26" i="22" s="1"/>
  <c r="AU26" i="22"/>
  <c r="AT26" i="22"/>
  <c r="AQ26" i="22"/>
  <c r="AP26" i="22"/>
  <c r="AS26" i="22"/>
  <c r="AM26" i="22"/>
  <c r="AL26" i="22"/>
  <c r="AN26" i="22" s="1"/>
  <c r="AI26" i="22"/>
  <c r="AH26" i="22"/>
  <c r="AE26" i="22"/>
  <c r="AD26" i="22"/>
  <c r="AA26" i="22"/>
  <c r="Z26" i="22"/>
  <c r="W26" i="22"/>
  <c r="V26" i="22"/>
  <c r="T26" i="22"/>
  <c r="S26" i="22"/>
  <c r="R26" i="22"/>
  <c r="BG26" i="22"/>
  <c r="BH26" i="22"/>
  <c r="BC25" i="22"/>
  <c r="BB25" i="22"/>
  <c r="AY25" i="22"/>
  <c r="AX25" i="22"/>
  <c r="AU25" i="22"/>
  <c r="AT25" i="22"/>
  <c r="AQ25" i="22"/>
  <c r="AP25" i="22"/>
  <c r="AM25" i="22"/>
  <c r="AL25" i="22"/>
  <c r="AI25" i="22"/>
  <c r="AH25" i="22"/>
  <c r="AE25" i="22"/>
  <c r="AD25" i="22"/>
  <c r="AA25" i="22"/>
  <c r="Z25" i="22"/>
  <c r="AB25" i="22" s="1"/>
  <c r="W25" i="22"/>
  <c r="V25" i="22"/>
  <c r="T25" i="22"/>
  <c r="S25" i="22"/>
  <c r="R25" i="22"/>
  <c r="BG25" i="22"/>
  <c r="BC24" i="22"/>
  <c r="BB24" i="22"/>
  <c r="AY24" i="22"/>
  <c r="AX24" i="22"/>
  <c r="AU24" i="22"/>
  <c r="AT24" i="22"/>
  <c r="AQ24" i="22"/>
  <c r="AP24" i="22"/>
  <c r="AM24" i="22"/>
  <c r="AL24" i="22"/>
  <c r="AI24" i="22"/>
  <c r="AH24" i="22"/>
  <c r="AE24" i="22"/>
  <c r="AD24" i="22"/>
  <c r="BK24" i="22"/>
  <c r="AA24" i="22"/>
  <c r="Z24" i="22"/>
  <c r="W24" i="22"/>
  <c r="V24" i="22"/>
  <c r="X24" i="22" s="1"/>
  <c r="T24" i="22"/>
  <c r="S24" i="22"/>
  <c r="R24" i="22"/>
  <c r="BG24" i="22"/>
  <c r="BC23" i="22"/>
  <c r="BB23" i="22"/>
  <c r="BD23" i="22"/>
  <c r="AY23" i="22"/>
  <c r="AX23" i="22"/>
  <c r="AU23" i="22"/>
  <c r="AT23" i="22"/>
  <c r="AV23" i="22" s="1"/>
  <c r="AQ23" i="22"/>
  <c r="AP23" i="22"/>
  <c r="AM23" i="22"/>
  <c r="AL23" i="22"/>
  <c r="AN23" i="22"/>
  <c r="AI23" i="22"/>
  <c r="AH23" i="22"/>
  <c r="AE23" i="22"/>
  <c r="AD23" i="22"/>
  <c r="AF23" i="22" s="1"/>
  <c r="AA23" i="22"/>
  <c r="Z23" i="22"/>
  <c r="W23" i="22"/>
  <c r="V23" i="22"/>
  <c r="X23" i="22"/>
  <c r="T23" i="22"/>
  <c r="S23" i="22"/>
  <c r="R23" i="22"/>
  <c r="BG23" i="22"/>
  <c r="BC22" i="22"/>
  <c r="BB22" i="22"/>
  <c r="AY22" i="22"/>
  <c r="AX22" i="22"/>
  <c r="AZ22" i="22" s="1"/>
  <c r="AU22" i="22"/>
  <c r="AT22" i="22"/>
  <c r="AQ22" i="22"/>
  <c r="AP22" i="22"/>
  <c r="AS22" i="22"/>
  <c r="AM22" i="22"/>
  <c r="AL22" i="22"/>
  <c r="AI22" i="22"/>
  <c r="AH22" i="22"/>
  <c r="AK22" i="22" s="1"/>
  <c r="AE22" i="22"/>
  <c r="AD22" i="22"/>
  <c r="AA22" i="22"/>
  <c r="Z22" i="22"/>
  <c r="AC22" i="22"/>
  <c r="W22" i="22"/>
  <c r="V22" i="22"/>
  <c r="T22" i="22"/>
  <c r="S22" i="22"/>
  <c r="R22" i="22"/>
  <c r="BG22" i="22"/>
  <c r="BC21" i="22"/>
  <c r="BB21" i="22"/>
  <c r="AY21" i="22"/>
  <c r="AX21" i="22"/>
  <c r="AU21" i="22"/>
  <c r="AT21" i="22"/>
  <c r="AQ21" i="22"/>
  <c r="AP21" i="22"/>
  <c r="AM21" i="22"/>
  <c r="AL21" i="22"/>
  <c r="AI21" i="22"/>
  <c r="AH21" i="22"/>
  <c r="AE21" i="22"/>
  <c r="AD21" i="22"/>
  <c r="AA21" i="22"/>
  <c r="Z21" i="22"/>
  <c r="W21" i="22"/>
  <c r="V21" i="22"/>
  <c r="T21" i="22"/>
  <c r="S21" i="22"/>
  <c r="R21" i="22"/>
  <c r="BG21" i="22"/>
  <c r="BD347" i="21"/>
  <c r="AZ347" i="21"/>
  <c r="AV347" i="21"/>
  <c r="AR347" i="21"/>
  <c r="AN347" i="21"/>
  <c r="AJ347" i="21"/>
  <c r="AF347" i="21"/>
  <c r="AB347" i="21"/>
  <c r="X347" i="21"/>
  <c r="V347" i="21"/>
  <c r="BE347" i="21"/>
  <c r="U347" i="21"/>
  <c r="T347" i="21"/>
  <c r="BD346" i="21"/>
  <c r="AZ346" i="21"/>
  <c r="AV346" i="21"/>
  <c r="AR346" i="21"/>
  <c r="AN346" i="21"/>
  <c r="AJ346" i="21"/>
  <c r="AF346" i="21"/>
  <c r="AB346" i="21"/>
  <c r="X346" i="21"/>
  <c r="V346" i="21"/>
  <c r="U346" i="21"/>
  <c r="T346" i="21"/>
  <c r="BD345" i="21"/>
  <c r="AZ345" i="21"/>
  <c r="AV345" i="21"/>
  <c r="AR345" i="21"/>
  <c r="AN345" i="21"/>
  <c r="AJ345" i="21"/>
  <c r="AF345" i="21"/>
  <c r="AB345" i="21"/>
  <c r="X345" i="21"/>
  <c r="V345" i="21"/>
  <c r="U345" i="21"/>
  <c r="T345" i="21"/>
  <c r="BD344" i="21"/>
  <c r="AZ344" i="21"/>
  <c r="AV344" i="21"/>
  <c r="AR344" i="21"/>
  <c r="AN344" i="21"/>
  <c r="AJ344" i="21"/>
  <c r="AF344" i="21"/>
  <c r="AB344" i="21"/>
  <c r="X344" i="21"/>
  <c r="V344" i="21"/>
  <c r="U344" i="21"/>
  <c r="T344" i="21"/>
  <c r="BD343" i="21"/>
  <c r="AZ343" i="21"/>
  <c r="AV343" i="21"/>
  <c r="AR343" i="21"/>
  <c r="AN343" i="21"/>
  <c r="AJ343" i="21"/>
  <c r="AF343" i="21"/>
  <c r="AB343" i="21"/>
  <c r="X343" i="21"/>
  <c r="V343" i="21"/>
  <c r="U343" i="21"/>
  <c r="T343" i="21"/>
  <c r="BD342" i="21"/>
  <c r="AZ342" i="21"/>
  <c r="AV342" i="21"/>
  <c r="AR342" i="21"/>
  <c r="AN342" i="21"/>
  <c r="AJ342" i="21"/>
  <c r="AF342" i="21"/>
  <c r="AB342" i="21"/>
  <c r="X342" i="21"/>
  <c r="V342" i="21"/>
  <c r="U342" i="21"/>
  <c r="T342" i="21"/>
  <c r="BD341" i="21"/>
  <c r="AZ341" i="21"/>
  <c r="AV341" i="21"/>
  <c r="AR341" i="21"/>
  <c r="AN341" i="21"/>
  <c r="AJ341" i="21"/>
  <c r="AF341" i="21"/>
  <c r="AB341" i="21"/>
  <c r="X341" i="21"/>
  <c r="V341" i="21"/>
  <c r="U341" i="21"/>
  <c r="T341" i="21"/>
  <c r="BD340" i="21"/>
  <c r="AZ340" i="21"/>
  <c r="AV340" i="21"/>
  <c r="AR340" i="21"/>
  <c r="AN340" i="21"/>
  <c r="AJ340" i="21"/>
  <c r="AF340" i="21"/>
  <c r="AB340" i="21"/>
  <c r="X340" i="21"/>
  <c r="V340" i="21"/>
  <c r="U340" i="21"/>
  <c r="T340" i="21"/>
  <c r="BD339" i="21"/>
  <c r="AZ339" i="21"/>
  <c r="AV339" i="21"/>
  <c r="AR339" i="21"/>
  <c r="AN339" i="21"/>
  <c r="AJ339" i="21"/>
  <c r="AF339" i="21"/>
  <c r="AB339" i="21"/>
  <c r="X339" i="21"/>
  <c r="V339" i="21"/>
  <c r="U339" i="21"/>
  <c r="T339" i="21"/>
  <c r="BD338" i="21"/>
  <c r="AZ338" i="21"/>
  <c r="AV338" i="21"/>
  <c r="AR338" i="21"/>
  <c r="AN338" i="21"/>
  <c r="AJ338" i="21"/>
  <c r="AF338" i="21"/>
  <c r="AB338" i="21"/>
  <c r="X338" i="21"/>
  <c r="V338" i="21"/>
  <c r="U338" i="21"/>
  <c r="T338" i="21"/>
  <c r="BD337" i="21"/>
  <c r="AZ337" i="21"/>
  <c r="AV337" i="21"/>
  <c r="AR337" i="21"/>
  <c r="AN337" i="21"/>
  <c r="AJ337" i="21"/>
  <c r="AF337" i="21"/>
  <c r="AB337" i="21"/>
  <c r="X337" i="21"/>
  <c r="V337" i="21"/>
  <c r="U337" i="21"/>
  <c r="T337" i="21"/>
  <c r="BD336" i="21"/>
  <c r="AZ336" i="21"/>
  <c r="AV336" i="21"/>
  <c r="AR336" i="21"/>
  <c r="AN336" i="21"/>
  <c r="AJ336" i="21"/>
  <c r="AF336" i="21"/>
  <c r="AB336" i="21"/>
  <c r="X336" i="21"/>
  <c r="V336" i="21"/>
  <c r="U336" i="21"/>
  <c r="T336" i="21"/>
  <c r="BD335" i="21"/>
  <c r="AZ335" i="21"/>
  <c r="AV335" i="21"/>
  <c r="AR335" i="21"/>
  <c r="AN335" i="21"/>
  <c r="AJ335" i="21"/>
  <c r="AF335" i="21"/>
  <c r="AB335" i="21"/>
  <c r="X335" i="21"/>
  <c r="V335" i="21"/>
  <c r="U335" i="21"/>
  <c r="T335" i="21"/>
  <c r="BD334" i="21"/>
  <c r="AZ334" i="21"/>
  <c r="AV334" i="21"/>
  <c r="AR334" i="21"/>
  <c r="AN334" i="21"/>
  <c r="AJ334" i="21"/>
  <c r="AF334" i="21"/>
  <c r="AB334" i="21"/>
  <c r="X334" i="21"/>
  <c r="V334" i="21"/>
  <c r="U334" i="21"/>
  <c r="T334" i="21"/>
  <c r="BD333" i="21"/>
  <c r="AZ333" i="21"/>
  <c r="AV333" i="21"/>
  <c r="AR333" i="21"/>
  <c r="AN333" i="21"/>
  <c r="AJ333" i="21"/>
  <c r="AF333" i="21"/>
  <c r="AB333" i="21"/>
  <c r="X333" i="21"/>
  <c r="V333" i="21"/>
  <c r="U333" i="21"/>
  <c r="T333" i="21"/>
  <c r="BD332" i="21"/>
  <c r="AZ332" i="21"/>
  <c r="AV332" i="21"/>
  <c r="AR332" i="21"/>
  <c r="AN332" i="21"/>
  <c r="AJ332" i="21"/>
  <c r="AF332" i="21"/>
  <c r="AB332" i="21"/>
  <c r="X332" i="21"/>
  <c r="V332" i="21"/>
  <c r="U332" i="21"/>
  <c r="T332" i="21"/>
  <c r="BD331" i="21"/>
  <c r="AZ331" i="21"/>
  <c r="AV331" i="21"/>
  <c r="AR331" i="21"/>
  <c r="AN331" i="21"/>
  <c r="AJ331" i="21"/>
  <c r="AF331" i="21"/>
  <c r="AB331" i="21"/>
  <c r="X331" i="21"/>
  <c r="V331" i="21"/>
  <c r="U331" i="21"/>
  <c r="T331" i="21"/>
  <c r="BD330" i="21"/>
  <c r="AZ330" i="21"/>
  <c r="AV330" i="21"/>
  <c r="AR330" i="21"/>
  <c r="AN330" i="21"/>
  <c r="AJ330" i="21"/>
  <c r="AF330" i="21"/>
  <c r="AB330" i="21"/>
  <c r="X330" i="21"/>
  <c r="V330" i="21"/>
  <c r="U330" i="21"/>
  <c r="T330" i="21"/>
  <c r="BD329" i="21"/>
  <c r="AZ329" i="21"/>
  <c r="AV329" i="21"/>
  <c r="AR329" i="21"/>
  <c r="AN329" i="21"/>
  <c r="AJ329" i="21"/>
  <c r="AF329" i="21"/>
  <c r="AB329" i="21"/>
  <c r="X329" i="21"/>
  <c r="V329" i="21"/>
  <c r="U329" i="21"/>
  <c r="T329" i="21"/>
  <c r="BD328" i="21"/>
  <c r="AZ328" i="21"/>
  <c r="AV328" i="21"/>
  <c r="AR328" i="21"/>
  <c r="AN328" i="21"/>
  <c r="AJ328" i="21"/>
  <c r="AF328" i="21"/>
  <c r="AB328" i="21"/>
  <c r="X328" i="21"/>
  <c r="V328" i="21"/>
  <c r="U328" i="21"/>
  <c r="T328" i="21"/>
  <c r="BD327" i="21"/>
  <c r="AZ327" i="21"/>
  <c r="AV327" i="21"/>
  <c r="AR327" i="21"/>
  <c r="AN327" i="21"/>
  <c r="AJ327" i="21"/>
  <c r="AF327" i="21"/>
  <c r="AB327" i="21"/>
  <c r="X327" i="21"/>
  <c r="V327" i="21"/>
  <c r="U327" i="21"/>
  <c r="T327" i="21"/>
  <c r="BD326" i="21"/>
  <c r="AZ326" i="21"/>
  <c r="AV326" i="21"/>
  <c r="AR326" i="21"/>
  <c r="AN326" i="21"/>
  <c r="AJ326" i="21"/>
  <c r="AF326" i="21"/>
  <c r="AB326" i="21"/>
  <c r="X326" i="21"/>
  <c r="V326" i="21"/>
  <c r="U326" i="21"/>
  <c r="T326" i="21"/>
  <c r="BD325" i="21"/>
  <c r="AZ325" i="21"/>
  <c r="AV325" i="21"/>
  <c r="AR325" i="21"/>
  <c r="AN325" i="21"/>
  <c r="AJ325" i="21"/>
  <c r="AF325" i="21"/>
  <c r="AB325" i="21"/>
  <c r="X325" i="21"/>
  <c r="V325" i="21"/>
  <c r="U325" i="21"/>
  <c r="T325" i="21"/>
  <c r="BD324" i="21"/>
  <c r="AZ324" i="21"/>
  <c r="AV324" i="21"/>
  <c r="AR324" i="21"/>
  <c r="AN324" i="21"/>
  <c r="AJ324" i="21"/>
  <c r="AF324" i="21"/>
  <c r="AB324" i="21"/>
  <c r="X324" i="21"/>
  <c r="V324" i="21"/>
  <c r="U324" i="21"/>
  <c r="T324" i="21"/>
  <c r="BD323" i="21"/>
  <c r="AZ323" i="21"/>
  <c r="AV323" i="21"/>
  <c r="AR323" i="21"/>
  <c r="AN323" i="21"/>
  <c r="AJ323" i="21"/>
  <c r="AF323" i="21"/>
  <c r="AB323" i="21"/>
  <c r="X323" i="21"/>
  <c r="V323" i="21"/>
  <c r="U323" i="21"/>
  <c r="T323" i="21"/>
  <c r="BD322" i="21"/>
  <c r="AZ322" i="21"/>
  <c r="AV322" i="21"/>
  <c r="AR322" i="21"/>
  <c r="AN322" i="21"/>
  <c r="AJ322" i="21"/>
  <c r="AF322" i="21"/>
  <c r="AB322" i="21"/>
  <c r="X322" i="21"/>
  <c r="V322" i="21"/>
  <c r="AK322" i="21"/>
  <c r="U322" i="21"/>
  <c r="T322" i="21"/>
  <c r="V321" i="21"/>
  <c r="BE321" i="21"/>
  <c r="BD321" i="21"/>
  <c r="AZ321" i="21"/>
  <c r="AW321" i="21"/>
  <c r="AV321" i="21"/>
  <c r="AR321" i="21"/>
  <c r="AO321" i="21"/>
  <c r="AN321" i="21"/>
  <c r="AJ321" i="21"/>
  <c r="AG321" i="21"/>
  <c r="AF321" i="21"/>
  <c r="AB321" i="21"/>
  <c r="Y321" i="21"/>
  <c r="X321" i="21"/>
  <c r="BA321" i="21"/>
  <c r="U321" i="21"/>
  <c r="T321" i="21"/>
  <c r="BD320" i="21"/>
  <c r="AZ320" i="21"/>
  <c r="AV320" i="21"/>
  <c r="AR320" i="21"/>
  <c r="AN320" i="21"/>
  <c r="AJ320" i="21"/>
  <c r="AF320" i="21"/>
  <c r="AB320" i="21"/>
  <c r="V320" i="21"/>
  <c r="Y320" i="21"/>
  <c r="X320" i="21"/>
  <c r="AW320" i="21"/>
  <c r="U320" i="21"/>
  <c r="T320" i="21"/>
  <c r="BD319" i="21"/>
  <c r="AZ319" i="21"/>
  <c r="AV319" i="21"/>
  <c r="AR319" i="21"/>
  <c r="AN319" i="21"/>
  <c r="AJ319" i="21"/>
  <c r="AF319" i="21"/>
  <c r="AB319" i="21"/>
  <c r="X319" i="21"/>
  <c r="V319" i="21"/>
  <c r="BA319" i="21"/>
  <c r="U319" i="21"/>
  <c r="T319" i="21"/>
  <c r="BD318" i="21"/>
  <c r="AZ318" i="21"/>
  <c r="AV318" i="21"/>
  <c r="AR318" i="21"/>
  <c r="V318" i="21"/>
  <c r="AO318" i="21"/>
  <c r="AN318" i="21"/>
  <c r="AJ318" i="21"/>
  <c r="AG318" i="21"/>
  <c r="AF318" i="21"/>
  <c r="AB318" i="21"/>
  <c r="X318" i="21"/>
  <c r="AA318" i="21" s="1"/>
  <c r="Y318" i="21"/>
  <c r="BE318" i="21"/>
  <c r="U318" i="21"/>
  <c r="T318" i="21"/>
  <c r="BD317" i="21"/>
  <c r="V317" i="21"/>
  <c r="BA317" i="21"/>
  <c r="AZ317" i="21"/>
  <c r="AV317" i="21"/>
  <c r="AS317" i="21"/>
  <c r="AR317" i="21"/>
  <c r="AN317" i="21"/>
  <c r="AK317" i="21"/>
  <c r="AJ317" i="21"/>
  <c r="AF317" i="21"/>
  <c r="AC317" i="21"/>
  <c r="AB317" i="21"/>
  <c r="X317" i="21"/>
  <c r="BE317" i="21"/>
  <c r="U317" i="21"/>
  <c r="T317" i="21"/>
  <c r="BD316" i="21"/>
  <c r="AZ316" i="21"/>
  <c r="AV316" i="21"/>
  <c r="AR316" i="21"/>
  <c r="AN316" i="21"/>
  <c r="AJ316" i="21"/>
  <c r="AF316" i="21"/>
  <c r="AB316" i="21"/>
  <c r="X316" i="21"/>
  <c r="V316" i="21"/>
  <c r="BA316" i="21"/>
  <c r="U316" i="21"/>
  <c r="T316" i="21"/>
  <c r="BD315" i="21"/>
  <c r="AZ315" i="21"/>
  <c r="AV315" i="21"/>
  <c r="AR315" i="21"/>
  <c r="AN315" i="21"/>
  <c r="AJ315" i="21"/>
  <c r="AF315" i="21"/>
  <c r="AB315" i="21"/>
  <c r="X315" i="21"/>
  <c r="V315" i="21"/>
  <c r="BE315" i="21"/>
  <c r="U315" i="21"/>
  <c r="T315" i="21"/>
  <c r="BD314" i="21"/>
  <c r="AZ314" i="21"/>
  <c r="AV314" i="21"/>
  <c r="AR314" i="21"/>
  <c r="AN314" i="21"/>
  <c r="AJ314" i="21"/>
  <c r="AF314" i="21"/>
  <c r="AB314" i="21"/>
  <c r="X314" i="21"/>
  <c r="V314" i="21"/>
  <c r="BA314" i="21"/>
  <c r="U314" i="21"/>
  <c r="T314" i="21"/>
  <c r="BD313" i="21"/>
  <c r="AZ313" i="21"/>
  <c r="AV313" i="21"/>
  <c r="AR313" i="21"/>
  <c r="AN313" i="21"/>
  <c r="AJ313" i="21"/>
  <c r="AF313" i="21"/>
  <c r="AB313" i="21"/>
  <c r="X313" i="21"/>
  <c r="V313" i="21"/>
  <c r="BE313" i="21"/>
  <c r="U313" i="21"/>
  <c r="T313" i="21"/>
  <c r="V312" i="21"/>
  <c r="BE312" i="21"/>
  <c r="BD312" i="21"/>
  <c r="AZ312" i="21"/>
  <c r="AV312" i="21"/>
  <c r="AR312" i="21"/>
  <c r="AN312" i="21"/>
  <c r="AJ312" i="21"/>
  <c r="AF312" i="21"/>
  <c r="AB312" i="21"/>
  <c r="X312" i="21"/>
  <c r="BA312" i="21"/>
  <c r="U312" i="21"/>
  <c r="T312" i="21"/>
  <c r="V311" i="21"/>
  <c r="BE311" i="21"/>
  <c r="BD311" i="21"/>
  <c r="AZ311" i="21"/>
  <c r="AW311" i="21"/>
  <c r="AV311" i="21"/>
  <c r="AR311" i="21"/>
  <c r="AN311" i="21"/>
  <c r="AJ311" i="21"/>
  <c r="AG311" i="21"/>
  <c r="AF311" i="21"/>
  <c r="AB311" i="21"/>
  <c r="Y311" i="21"/>
  <c r="X311" i="21"/>
  <c r="BA311" i="21"/>
  <c r="U311" i="21"/>
  <c r="T311" i="21"/>
  <c r="BD310" i="21"/>
  <c r="AZ310" i="21"/>
  <c r="AV310" i="21"/>
  <c r="V310" i="21"/>
  <c r="AS310" i="21"/>
  <c r="AR310" i="21"/>
  <c r="AN310" i="21"/>
  <c r="AJ310" i="21"/>
  <c r="AF310" i="21"/>
  <c r="AB310" i="21"/>
  <c r="X310" i="21"/>
  <c r="BA310" i="21"/>
  <c r="U310" i="21"/>
  <c r="T310" i="21"/>
  <c r="BD309" i="21"/>
  <c r="AZ309" i="21"/>
  <c r="AV309" i="21"/>
  <c r="AR309" i="21"/>
  <c r="AN309" i="21"/>
  <c r="AJ309" i="21"/>
  <c r="AF309" i="21"/>
  <c r="AB309" i="21"/>
  <c r="X309" i="21"/>
  <c r="V309" i="21"/>
  <c r="BA309" i="21"/>
  <c r="U309" i="21"/>
  <c r="T309" i="21"/>
  <c r="BD308" i="21"/>
  <c r="AZ308" i="21"/>
  <c r="AV308" i="21"/>
  <c r="AR308" i="21"/>
  <c r="AN308" i="21"/>
  <c r="V308" i="21"/>
  <c r="AK308" i="21"/>
  <c r="AJ308" i="21"/>
  <c r="AF308" i="21"/>
  <c r="AB308" i="21"/>
  <c r="X308" i="21"/>
  <c r="BA308" i="21"/>
  <c r="U308" i="21"/>
  <c r="T308" i="21"/>
  <c r="V307" i="21"/>
  <c r="BE307" i="21"/>
  <c r="BD307" i="21"/>
  <c r="AZ307" i="21"/>
  <c r="AW307" i="21"/>
  <c r="AV307" i="21"/>
  <c r="AR307" i="21"/>
  <c r="AN307" i="21"/>
  <c r="AJ307" i="21"/>
  <c r="AF307" i="21"/>
  <c r="AB307" i="21"/>
  <c r="Y307" i="21"/>
  <c r="X307" i="21"/>
  <c r="BA307" i="21"/>
  <c r="U307" i="21"/>
  <c r="T307" i="21"/>
  <c r="BD306" i="21"/>
  <c r="AZ306" i="21"/>
  <c r="AV306" i="21"/>
  <c r="AR306" i="21"/>
  <c r="AN306" i="21"/>
  <c r="AJ306" i="21"/>
  <c r="AF306" i="21"/>
  <c r="AB306" i="21"/>
  <c r="X306" i="21"/>
  <c r="V306" i="21"/>
  <c r="BA306" i="21"/>
  <c r="U306" i="21"/>
  <c r="T306" i="21"/>
  <c r="BD305" i="21"/>
  <c r="AZ305" i="21"/>
  <c r="AV305" i="21"/>
  <c r="AR305" i="21"/>
  <c r="AN305" i="21"/>
  <c r="AJ305" i="21"/>
  <c r="V305" i="21"/>
  <c r="AG305" i="21"/>
  <c r="AF305" i="21"/>
  <c r="AB305" i="21"/>
  <c r="X305" i="21"/>
  <c r="BA305" i="21"/>
  <c r="U305" i="21"/>
  <c r="T305" i="21"/>
  <c r="BD304" i="21"/>
  <c r="AZ304" i="21"/>
  <c r="AV304" i="21"/>
  <c r="AR304" i="21"/>
  <c r="AN304" i="21"/>
  <c r="AJ304" i="21"/>
  <c r="AF304" i="21"/>
  <c r="AB304" i="21"/>
  <c r="X304" i="21"/>
  <c r="V304" i="21"/>
  <c r="BA304" i="21"/>
  <c r="U304" i="21"/>
  <c r="T304" i="21"/>
  <c r="V303" i="21"/>
  <c r="BE303" i="21"/>
  <c r="BD303" i="21"/>
  <c r="AZ303" i="21"/>
  <c r="AW303" i="21"/>
  <c r="AV303" i="21"/>
  <c r="AR303" i="21"/>
  <c r="AN303" i="21"/>
  <c r="AJ303" i="21"/>
  <c r="AG303" i="21"/>
  <c r="AF303" i="21"/>
  <c r="AB303" i="21"/>
  <c r="Y303" i="21"/>
  <c r="X303" i="21"/>
  <c r="BA303" i="21"/>
  <c r="U303" i="21"/>
  <c r="T303" i="21"/>
  <c r="BD302" i="21"/>
  <c r="AZ302" i="21"/>
  <c r="AV302" i="21"/>
  <c r="AR302" i="21"/>
  <c r="AN302" i="21"/>
  <c r="AJ302" i="21"/>
  <c r="AF302" i="21"/>
  <c r="AB302" i="21"/>
  <c r="X302" i="21"/>
  <c r="V302" i="21"/>
  <c r="BA302" i="21"/>
  <c r="U302" i="21"/>
  <c r="T302" i="21"/>
  <c r="BD301" i="21"/>
  <c r="AZ301" i="21"/>
  <c r="AV301" i="21"/>
  <c r="AR301" i="21"/>
  <c r="AN301" i="21"/>
  <c r="AJ301" i="21"/>
  <c r="AF301" i="21"/>
  <c r="AB301" i="21"/>
  <c r="X301" i="21"/>
  <c r="V301" i="21"/>
  <c r="BA301" i="21"/>
  <c r="U301" i="21"/>
  <c r="T301" i="21"/>
  <c r="BD300" i="21"/>
  <c r="AZ300" i="21"/>
  <c r="AV300" i="21"/>
  <c r="AR300" i="21"/>
  <c r="AN300" i="21"/>
  <c r="AJ300" i="21"/>
  <c r="AF300" i="21"/>
  <c r="AB300" i="21"/>
  <c r="X300" i="21"/>
  <c r="V300" i="21"/>
  <c r="BA300" i="21"/>
  <c r="U300" i="21"/>
  <c r="T300" i="21"/>
  <c r="BD299" i="21"/>
  <c r="AZ299" i="21"/>
  <c r="AV299" i="21"/>
  <c r="AR299" i="21"/>
  <c r="AN299" i="21"/>
  <c r="AJ299" i="21"/>
  <c r="V299" i="21"/>
  <c r="AG299" i="21"/>
  <c r="AF299" i="21"/>
  <c r="AB299" i="21"/>
  <c r="X299" i="21"/>
  <c r="BA299" i="21"/>
  <c r="U299" i="21"/>
  <c r="T299" i="21"/>
  <c r="BD298" i="21"/>
  <c r="AZ298" i="21"/>
  <c r="AV298" i="21"/>
  <c r="AR298" i="21"/>
  <c r="AN298" i="21"/>
  <c r="AJ298" i="21"/>
  <c r="AF298" i="21"/>
  <c r="AB298" i="21"/>
  <c r="X298" i="21"/>
  <c r="V298" i="21"/>
  <c r="U298" i="21"/>
  <c r="T298" i="21"/>
  <c r="BD297" i="21"/>
  <c r="AZ297" i="21"/>
  <c r="AV297" i="21"/>
  <c r="AX297" i="21" s="1"/>
  <c r="AR297" i="21"/>
  <c r="AN297" i="21"/>
  <c r="AJ297" i="21"/>
  <c r="AF297" i="21"/>
  <c r="V297" i="21"/>
  <c r="AC297" i="21"/>
  <c r="AB297" i="21"/>
  <c r="AD297" i="21"/>
  <c r="X297" i="21"/>
  <c r="AW297" i="21"/>
  <c r="U297" i="21"/>
  <c r="T297" i="21"/>
  <c r="BD296" i="21"/>
  <c r="AZ296" i="21"/>
  <c r="AV296" i="21"/>
  <c r="AR296" i="21"/>
  <c r="AN296" i="21"/>
  <c r="AJ296" i="21"/>
  <c r="AF296" i="21"/>
  <c r="AB296" i="21"/>
  <c r="X296" i="21"/>
  <c r="V296" i="21"/>
  <c r="U296" i="21"/>
  <c r="T296" i="21"/>
  <c r="BD295" i="21"/>
  <c r="AZ295" i="21"/>
  <c r="AV295" i="21"/>
  <c r="AR295" i="21"/>
  <c r="AN295" i="21"/>
  <c r="AJ295" i="21"/>
  <c r="AF295" i="21"/>
  <c r="AB295" i="21"/>
  <c r="X295" i="21"/>
  <c r="V295" i="21"/>
  <c r="AS295" i="21"/>
  <c r="U295" i="21"/>
  <c r="T295" i="21"/>
  <c r="BD294" i="21"/>
  <c r="AZ294" i="21"/>
  <c r="AV294" i="21"/>
  <c r="AR294" i="21"/>
  <c r="AN294" i="21"/>
  <c r="AJ294" i="21"/>
  <c r="AF294" i="21"/>
  <c r="AB294" i="21"/>
  <c r="X294" i="21"/>
  <c r="V294" i="21"/>
  <c r="AK294" i="21"/>
  <c r="U294" i="21"/>
  <c r="T294" i="21"/>
  <c r="BD293" i="21"/>
  <c r="AZ293" i="21"/>
  <c r="AV293" i="21"/>
  <c r="AR293" i="21"/>
  <c r="AN293" i="21"/>
  <c r="AJ293" i="21"/>
  <c r="AF293" i="21"/>
  <c r="AB293" i="21"/>
  <c r="X293" i="21"/>
  <c r="V293" i="21"/>
  <c r="U293" i="21"/>
  <c r="T293" i="21"/>
  <c r="BD292" i="21"/>
  <c r="AZ292" i="21"/>
  <c r="AV292" i="21"/>
  <c r="AR292" i="21"/>
  <c r="AN292" i="21"/>
  <c r="AJ292" i="21"/>
  <c r="AF292" i="21"/>
  <c r="AB292" i="21"/>
  <c r="X292" i="21"/>
  <c r="V292" i="21"/>
  <c r="AO292" i="21"/>
  <c r="U292" i="21"/>
  <c r="T292" i="21"/>
  <c r="BD291" i="21"/>
  <c r="AZ291" i="21"/>
  <c r="AV291" i="21"/>
  <c r="AR291" i="21"/>
  <c r="AN291" i="21"/>
  <c r="AJ291" i="21"/>
  <c r="AF291" i="21"/>
  <c r="AB291" i="21"/>
  <c r="X291" i="21"/>
  <c r="V291" i="21"/>
  <c r="U291" i="21"/>
  <c r="T291" i="21"/>
  <c r="BD290" i="21"/>
  <c r="AZ290" i="21"/>
  <c r="AV290" i="21"/>
  <c r="AR290" i="21"/>
  <c r="V290" i="21"/>
  <c r="AO290" i="21"/>
  <c r="AN290" i="21"/>
  <c r="AQ290" i="21"/>
  <c r="AJ290" i="21"/>
  <c r="AF290" i="21"/>
  <c r="AB290" i="21"/>
  <c r="Y290" i="21"/>
  <c r="X290" i="21"/>
  <c r="AW290" i="21"/>
  <c r="U290" i="21"/>
  <c r="T290" i="21"/>
  <c r="BD289" i="21"/>
  <c r="AZ289" i="21"/>
  <c r="AV289" i="21"/>
  <c r="AR289" i="21"/>
  <c r="AN289" i="21"/>
  <c r="AJ289" i="21"/>
  <c r="AF289" i="21"/>
  <c r="AB289" i="21"/>
  <c r="X289" i="21"/>
  <c r="V289" i="21"/>
  <c r="U289" i="21"/>
  <c r="T289" i="21"/>
  <c r="BD288" i="21"/>
  <c r="AZ288" i="21"/>
  <c r="AV288" i="21"/>
  <c r="AR288" i="21"/>
  <c r="AN288" i="21"/>
  <c r="AJ288" i="21"/>
  <c r="AF288" i="21"/>
  <c r="AB288" i="21"/>
  <c r="X288" i="21"/>
  <c r="V288" i="21"/>
  <c r="AW288" i="21"/>
  <c r="U288" i="21"/>
  <c r="T288" i="21"/>
  <c r="BD287" i="21"/>
  <c r="AZ287" i="21"/>
  <c r="AV287" i="21"/>
  <c r="AR287" i="21"/>
  <c r="AN287" i="21"/>
  <c r="AJ287" i="21"/>
  <c r="AF287" i="21"/>
  <c r="AB287" i="21"/>
  <c r="X287" i="21"/>
  <c r="V287" i="21"/>
  <c r="U287" i="21"/>
  <c r="T287" i="21"/>
  <c r="BD286" i="21"/>
  <c r="AZ286" i="21"/>
  <c r="AV286" i="21"/>
  <c r="AR286" i="21"/>
  <c r="AN286" i="21"/>
  <c r="AJ286" i="21"/>
  <c r="AF286" i="21"/>
  <c r="AB286" i="21"/>
  <c r="X286" i="21"/>
  <c r="V286" i="21"/>
  <c r="AW286" i="21"/>
  <c r="U286" i="21"/>
  <c r="T286" i="21"/>
  <c r="BD285" i="21"/>
  <c r="AZ285" i="21"/>
  <c r="AV285" i="21"/>
  <c r="AR285" i="21"/>
  <c r="AN285" i="21"/>
  <c r="AJ285" i="21"/>
  <c r="AF285" i="21"/>
  <c r="AB285" i="21"/>
  <c r="X285" i="21"/>
  <c r="V285" i="21"/>
  <c r="U285" i="21"/>
  <c r="T285" i="21"/>
  <c r="BD284" i="21"/>
  <c r="AZ284" i="21"/>
  <c r="AV284" i="21"/>
  <c r="AR284" i="21"/>
  <c r="AN284" i="21"/>
  <c r="AJ284" i="21"/>
  <c r="AF284" i="21"/>
  <c r="AB284" i="21"/>
  <c r="X284" i="21"/>
  <c r="V284" i="21"/>
  <c r="AW284" i="21"/>
  <c r="U284" i="21"/>
  <c r="T284" i="21"/>
  <c r="BD283" i="21"/>
  <c r="AZ283" i="21"/>
  <c r="AV283" i="21"/>
  <c r="AR283" i="21"/>
  <c r="AN283" i="21"/>
  <c r="AJ283" i="21"/>
  <c r="AF283" i="21"/>
  <c r="AB283" i="21"/>
  <c r="X283" i="21"/>
  <c r="V283" i="21"/>
  <c r="U283" i="21"/>
  <c r="T283" i="21"/>
  <c r="BD282" i="21"/>
  <c r="V282" i="21"/>
  <c r="BA282" i="21"/>
  <c r="AZ282" i="21"/>
  <c r="AV282" i="21"/>
  <c r="AR282" i="21"/>
  <c r="AO282" i="21"/>
  <c r="AN282" i="21"/>
  <c r="AJ282" i="21"/>
  <c r="AF282" i="21"/>
  <c r="AB282" i="21"/>
  <c r="Y282" i="21"/>
  <c r="X282" i="21"/>
  <c r="AW282" i="21"/>
  <c r="U282" i="21"/>
  <c r="T282" i="21"/>
  <c r="BD281" i="21"/>
  <c r="AZ281" i="21"/>
  <c r="AV281" i="21"/>
  <c r="AR281" i="21"/>
  <c r="AN281" i="21"/>
  <c r="AJ281" i="21"/>
  <c r="AF281" i="21"/>
  <c r="AB281" i="21"/>
  <c r="X281" i="21"/>
  <c r="V281" i="21"/>
  <c r="U281" i="21"/>
  <c r="T281" i="21"/>
  <c r="BD280" i="21"/>
  <c r="AZ280" i="21"/>
  <c r="AV280" i="21"/>
  <c r="AR280" i="21"/>
  <c r="V280" i="21"/>
  <c r="AO280" i="21"/>
  <c r="AN280" i="21"/>
  <c r="AJ280" i="21"/>
  <c r="AF280" i="21"/>
  <c r="AB280" i="21"/>
  <c r="Y280" i="21"/>
  <c r="X280" i="21"/>
  <c r="AW280" i="21"/>
  <c r="U280" i="21"/>
  <c r="T280" i="21"/>
  <c r="BD279" i="21"/>
  <c r="AZ279" i="21"/>
  <c r="AV279" i="21"/>
  <c r="AR279" i="21"/>
  <c r="AN279" i="21"/>
  <c r="AJ279" i="21"/>
  <c r="AF279" i="21"/>
  <c r="AB279" i="21"/>
  <c r="X279" i="21"/>
  <c r="V279" i="21"/>
  <c r="U279" i="21"/>
  <c r="T279" i="21"/>
  <c r="V278" i="21"/>
  <c r="BE278" i="21"/>
  <c r="BD278" i="21"/>
  <c r="AZ278" i="21"/>
  <c r="AV278" i="21"/>
  <c r="AS278" i="21"/>
  <c r="AR278" i="21"/>
  <c r="AN278" i="21"/>
  <c r="AK278" i="21"/>
  <c r="AJ278" i="21"/>
  <c r="AF278" i="21"/>
  <c r="AB278" i="21"/>
  <c r="Y278" i="21"/>
  <c r="X278" i="21"/>
  <c r="AC278" i="21"/>
  <c r="U278" i="21"/>
  <c r="T278" i="21"/>
  <c r="BD277" i="21"/>
  <c r="AZ277" i="21"/>
  <c r="AV277" i="21"/>
  <c r="AR277" i="21"/>
  <c r="AN277" i="21"/>
  <c r="AJ277" i="21"/>
  <c r="AF277" i="21"/>
  <c r="AB277" i="21"/>
  <c r="X277" i="21"/>
  <c r="V277" i="21"/>
  <c r="U277" i="21"/>
  <c r="T277" i="21"/>
  <c r="BD276" i="21"/>
  <c r="AZ276" i="21"/>
  <c r="AV276" i="21"/>
  <c r="AR276" i="21"/>
  <c r="AN276" i="21"/>
  <c r="AJ276" i="21"/>
  <c r="AF276" i="21"/>
  <c r="AB276" i="21"/>
  <c r="X276" i="21"/>
  <c r="V276" i="21"/>
  <c r="AW276" i="21"/>
  <c r="U276" i="21"/>
  <c r="T276" i="21"/>
  <c r="BD275" i="21"/>
  <c r="AZ275" i="21"/>
  <c r="AV275" i="21"/>
  <c r="AR275" i="21"/>
  <c r="AN275" i="21"/>
  <c r="AJ275" i="21"/>
  <c r="AF275" i="21"/>
  <c r="AB275" i="21"/>
  <c r="X275" i="21"/>
  <c r="V275" i="21"/>
  <c r="U275" i="21"/>
  <c r="T275" i="21"/>
  <c r="BD274" i="21"/>
  <c r="AZ274" i="21"/>
  <c r="AV274" i="21"/>
  <c r="AR274" i="21"/>
  <c r="AN274" i="21"/>
  <c r="AJ274" i="21"/>
  <c r="AF274" i="21"/>
  <c r="AB274" i="21"/>
  <c r="X274" i="21"/>
  <c r="V274" i="21"/>
  <c r="AW274" i="21"/>
  <c r="U274" i="21"/>
  <c r="T274" i="21"/>
  <c r="BD273" i="21"/>
  <c r="AZ273" i="21"/>
  <c r="AV273" i="21"/>
  <c r="AR273" i="21"/>
  <c r="AN273" i="21"/>
  <c r="AJ273" i="21"/>
  <c r="AF273" i="21"/>
  <c r="AB273" i="21"/>
  <c r="X273" i="21"/>
  <c r="V273" i="21"/>
  <c r="U273" i="21"/>
  <c r="T273" i="21"/>
  <c r="BD272" i="21"/>
  <c r="AZ272" i="21"/>
  <c r="AV272" i="21"/>
  <c r="AR272" i="21"/>
  <c r="AN272" i="21"/>
  <c r="V272" i="21"/>
  <c r="AK272" i="21"/>
  <c r="AJ272" i="21"/>
  <c r="AF272" i="21"/>
  <c r="AB272" i="21"/>
  <c r="X272" i="21"/>
  <c r="AW272" i="21"/>
  <c r="U272" i="21"/>
  <c r="T272" i="21"/>
  <c r="BD271" i="21"/>
  <c r="AZ271" i="21"/>
  <c r="AV271" i="21"/>
  <c r="AR271" i="21"/>
  <c r="AN271" i="21"/>
  <c r="AJ271" i="21"/>
  <c r="AF271" i="21"/>
  <c r="AB271" i="21"/>
  <c r="X271" i="21"/>
  <c r="V271" i="21"/>
  <c r="U271" i="21"/>
  <c r="T271" i="21"/>
  <c r="BD270" i="21"/>
  <c r="AZ270" i="21"/>
  <c r="AV270" i="21"/>
  <c r="V270" i="21"/>
  <c r="AS270" i="21"/>
  <c r="AR270" i="21"/>
  <c r="AN270" i="21"/>
  <c r="AK270" i="21"/>
  <c r="AJ270" i="21"/>
  <c r="AF270" i="21"/>
  <c r="AB270" i="21"/>
  <c r="Y270" i="21"/>
  <c r="X270" i="21"/>
  <c r="AW270" i="21"/>
  <c r="U270" i="21"/>
  <c r="T270" i="21"/>
  <c r="BD269" i="21"/>
  <c r="AZ269" i="21"/>
  <c r="AV269" i="21"/>
  <c r="AR269" i="21"/>
  <c r="AN269" i="21"/>
  <c r="AJ269" i="21"/>
  <c r="AF269" i="21"/>
  <c r="AB269" i="21"/>
  <c r="X269" i="21"/>
  <c r="V269" i="21"/>
  <c r="U269" i="21"/>
  <c r="T269" i="21"/>
  <c r="BD268" i="21"/>
  <c r="AZ268" i="21"/>
  <c r="AV268" i="21"/>
  <c r="AR268" i="21"/>
  <c r="AN268" i="21"/>
  <c r="AJ268" i="21"/>
  <c r="AF268" i="21"/>
  <c r="AB268" i="21"/>
  <c r="X268" i="21"/>
  <c r="V268" i="21"/>
  <c r="AW268" i="21"/>
  <c r="U268" i="21"/>
  <c r="T268" i="21"/>
  <c r="BD267" i="21"/>
  <c r="AZ267" i="21"/>
  <c r="AV267" i="21"/>
  <c r="AR267" i="21"/>
  <c r="AN267" i="21"/>
  <c r="AJ267" i="21"/>
  <c r="AF267" i="21"/>
  <c r="AB267" i="21"/>
  <c r="X267" i="21"/>
  <c r="V267" i="21"/>
  <c r="U267" i="21"/>
  <c r="T267" i="21"/>
  <c r="BD266" i="21"/>
  <c r="AZ266" i="21"/>
  <c r="AV266" i="21"/>
  <c r="AR266" i="21"/>
  <c r="AN266" i="21"/>
  <c r="AJ266" i="21"/>
  <c r="AF266" i="21"/>
  <c r="AB266" i="21"/>
  <c r="X266" i="21"/>
  <c r="V266" i="21"/>
  <c r="AW266" i="21"/>
  <c r="U266" i="21"/>
  <c r="T266" i="21"/>
  <c r="BD265" i="21"/>
  <c r="AZ265" i="21"/>
  <c r="AV265" i="21"/>
  <c r="AR265" i="21"/>
  <c r="AN265" i="21"/>
  <c r="AJ265" i="21"/>
  <c r="AF265" i="21"/>
  <c r="AB265" i="21"/>
  <c r="X265" i="21"/>
  <c r="V265" i="21"/>
  <c r="U265" i="21"/>
  <c r="T265" i="21"/>
  <c r="BD264" i="21"/>
  <c r="AZ264" i="21"/>
  <c r="AV264" i="21"/>
  <c r="AR264" i="21"/>
  <c r="AN264" i="21"/>
  <c r="AJ264" i="21"/>
  <c r="AF264" i="21"/>
  <c r="AB264" i="21"/>
  <c r="X264" i="21"/>
  <c r="V264" i="21"/>
  <c r="AW264" i="21"/>
  <c r="U264" i="21"/>
  <c r="T264" i="21"/>
  <c r="BD263" i="21"/>
  <c r="AZ263" i="21"/>
  <c r="AV263" i="21"/>
  <c r="AR263" i="21"/>
  <c r="AN263" i="21"/>
  <c r="AJ263" i="21"/>
  <c r="AF263" i="21"/>
  <c r="AB263" i="21"/>
  <c r="X263" i="21"/>
  <c r="V263" i="21"/>
  <c r="U263" i="21"/>
  <c r="T263" i="21"/>
  <c r="BD262" i="21"/>
  <c r="AZ262" i="21"/>
  <c r="AV262" i="21"/>
  <c r="AR262" i="21"/>
  <c r="AN262" i="21"/>
  <c r="AJ262" i="21"/>
  <c r="AF262" i="21"/>
  <c r="AB262" i="21"/>
  <c r="X262" i="21"/>
  <c r="V262" i="21"/>
  <c r="AW262" i="21"/>
  <c r="U262" i="21"/>
  <c r="T262" i="21"/>
  <c r="BD261" i="21"/>
  <c r="AZ261" i="21"/>
  <c r="AV261" i="21"/>
  <c r="AR261" i="21"/>
  <c r="AN261" i="21"/>
  <c r="AJ261" i="21"/>
  <c r="AF261" i="21"/>
  <c r="AB261" i="21"/>
  <c r="X261" i="21"/>
  <c r="V261" i="21"/>
  <c r="U261" i="21"/>
  <c r="T261" i="21"/>
  <c r="BD260" i="21"/>
  <c r="AZ260" i="21"/>
  <c r="AV260" i="21"/>
  <c r="AR260" i="21"/>
  <c r="AN260" i="21"/>
  <c r="AJ260" i="21"/>
  <c r="AF260" i="21"/>
  <c r="AB260" i="21"/>
  <c r="X260" i="21"/>
  <c r="V260" i="21"/>
  <c r="AW260" i="21"/>
  <c r="U260" i="21"/>
  <c r="T260" i="21"/>
  <c r="BD259" i="21"/>
  <c r="AZ259" i="21"/>
  <c r="AV259" i="21"/>
  <c r="AR259" i="21"/>
  <c r="AN259" i="21"/>
  <c r="AJ259" i="21"/>
  <c r="AF259" i="21"/>
  <c r="AB259" i="21"/>
  <c r="X259" i="21"/>
  <c r="V259" i="21"/>
  <c r="U259" i="21"/>
  <c r="T259" i="21"/>
  <c r="BD258" i="21"/>
  <c r="AZ258" i="21"/>
  <c r="AV258" i="21"/>
  <c r="AR258" i="21"/>
  <c r="AN258" i="21"/>
  <c r="AJ258" i="21"/>
  <c r="AF258" i="21"/>
  <c r="AB258" i="21"/>
  <c r="X258" i="21"/>
  <c r="V258" i="21"/>
  <c r="AW258" i="21"/>
  <c r="U258" i="21"/>
  <c r="T258" i="21"/>
  <c r="BD257" i="21"/>
  <c r="AZ257" i="21"/>
  <c r="AV257" i="21"/>
  <c r="AR257" i="21"/>
  <c r="AN257" i="21"/>
  <c r="AJ257" i="21"/>
  <c r="AF257" i="21"/>
  <c r="AB257" i="21"/>
  <c r="X257" i="21"/>
  <c r="V257" i="21"/>
  <c r="U257" i="21"/>
  <c r="T257" i="21"/>
  <c r="BD256" i="21"/>
  <c r="AZ256" i="21"/>
  <c r="AV256" i="21"/>
  <c r="AR256" i="21"/>
  <c r="AN256" i="21"/>
  <c r="AJ256" i="21"/>
  <c r="AF256" i="21"/>
  <c r="AB256" i="21"/>
  <c r="X256" i="21"/>
  <c r="V256" i="21"/>
  <c r="AW256" i="21"/>
  <c r="U256" i="21"/>
  <c r="T256" i="21"/>
  <c r="BD255" i="21"/>
  <c r="AZ255" i="21"/>
  <c r="AV255" i="21"/>
  <c r="AR255" i="21"/>
  <c r="AN255" i="21"/>
  <c r="AJ255" i="21"/>
  <c r="AF255" i="21"/>
  <c r="AB255" i="21"/>
  <c r="X255" i="21"/>
  <c r="V255" i="21"/>
  <c r="U255" i="21"/>
  <c r="T255" i="21"/>
  <c r="BD254" i="21"/>
  <c r="AZ254" i="21"/>
  <c r="AV254" i="21"/>
  <c r="AR254" i="21"/>
  <c r="AN254" i="21"/>
  <c r="AJ254" i="21"/>
  <c r="AF254" i="21"/>
  <c r="AB254" i="21"/>
  <c r="X254" i="21"/>
  <c r="V254" i="21"/>
  <c r="AW254" i="21"/>
  <c r="U254" i="21"/>
  <c r="T254" i="21"/>
  <c r="BD253" i="21"/>
  <c r="AZ253" i="21"/>
  <c r="AV253" i="21"/>
  <c r="AR253" i="21"/>
  <c r="AN253" i="21"/>
  <c r="AJ253" i="21"/>
  <c r="AF253" i="21"/>
  <c r="AB253" i="21"/>
  <c r="X253" i="21"/>
  <c r="V253" i="21"/>
  <c r="U253" i="21"/>
  <c r="T253" i="21"/>
  <c r="BD252" i="21"/>
  <c r="AZ252" i="21"/>
  <c r="AV252" i="21"/>
  <c r="AR252" i="21"/>
  <c r="AN252" i="21"/>
  <c r="AJ252" i="21"/>
  <c r="AF252" i="21"/>
  <c r="AB252" i="21"/>
  <c r="X252" i="21"/>
  <c r="V252" i="21"/>
  <c r="AW252" i="21"/>
  <c r="U252" i="21"/>
  <c r="T252" i="21"/>
  <c r="BD251" i="21"/>
  <c r="AZ251" i="21"/>
  <c r="AV251" i="21"/>
  <c r="AR251" i="21"/>
  <c r="AN251" i="21"/>
  <c r="AJ251" i="21"/>
  <c r="AF251" i="21"/>
  <c r="AB251" i="21"/>
  <c r="X251" i="21"/>
  <c r="V251" i="21"/>
  <c r="U251" i="21"/>
  <c r="T251" i="21"/>
  <c r="BD250" i="21"/>
  <c r="AZ250" i="21"/>
  <c r="AV250" i="21"/>
  <c r="AR250" i="21"/>
  <c r="AN250" i="21"/>
  <c r="AJ250" i="21"/>
  <c r="AF250" i="21"/>
  <c r="AB250" i="21"/>
  <c r="X250" i="21"/>
  <c r="V250" i="21"/>
  <c r="AW250" i="21"/>
  <c r="U250" i="21"/>
  <c r="T250" i="21"/>
  <c r="BD249" i="21"/>
  <c r="AZ249" i="21"/>
  <c r="AV249" i="21"/>
  <c r="AR249" i="21"/>
  <c r="AN249" i="21"/>
  <c r="AJ249" i="21"/>
  <c r="AF249" i="21"/>
  <c r="AB249" i="21"/>
  <c r="X249" i="21"/>
  <c r="V249" i="21"/>
  <c r="U249" i="21"/>
  <c r="T249" i="21"/>
  <c r="BD248" i="21"/>
  <c r="AZ248" i="21"/>
  <c r="AV248" i="21"/>
  <c r="AR248" i="21"/>
  <c r="AN248" i="21"/>
  <c r="AJ248" i="21"/>
  <c r="AF248" i="21"/>
  <c r="AB248" i="21"/>
  <c r="X248" i="21"/>
  <c r="V248" i="21"/>
  <c r="AW248" i="21"/>
  <c r="U248" i="21"/>
  <c r="T248" i="21"/>
  <c r="BD247" i="21"/>
  <c r="AZ247" i="21"/>
  <c r="AV247" i="21"/>
  <c r="AR247" i="21"/>
  <c r="AN247" i="21"/>
  <c r="AJ247" i="21"/>
  <c r="AF247" i="21"/>
  <c r="AB247" i="21"/>
  <c r="X247" i="21"/>
  <c r="V247" i="21"/>
  <c r="U247" i="21"/>
  <c r="T247" i="21"/>
  <c r="BD246" i="21"/>
  <c r="AZ246" i="21"/>
  <c r="AV246" i="21"/>
  <c r="AR246" i="21"/>
  <c r="AN246" i="21"/>
  <c r="AJ246" i="21"/>
  <c r="AF246" i="21"/>
  <c r="AB246" i="21"/>
  <c r="X246" i="21"/>
  <c r="V246" i="21"/>
  <c r="AW246" i="21"/>
  <c r="U246" i="21"/>
  <c r="T246" i="21"/>
  <c r="BD245" i="21"/>
  <c r="AZ245" i="21"/>
  <c r="AV245" i="21"/>
  <c r="AR245" i="21"/>
  <c r="AN245" i="21"/>
  <c r="AJ245" i="21"/>
  <c r="AF245" i="21"/>
  <c r="AB245" i="21"/>
  <c r="X245" i="21"/>
  <c r="V245" i="21"/>
  <c r="U245" i="21"/>
  <c r="T245" i="21"/>
  <c r="BD244" i="21"/>
  <c r="AZ244" i="21"/>
  <c r="AV244" i="21"/>
  <c r="AR244" i="21"/>
  <c r="AN244" i="21"/>
  <c r="AJ244" i="21"/>
  <c r="AF244" i="21"/>
  <c r="AB244" i="21"/>
  <c r="X244" i="21"/>
  <c r="V244" i="21"/>
  <c r="AW244" i="21"/>
  <c r="U244" i="21"/>
  <c r="T244" i="21"/>
  <c r="BD243" i="21"/>
  <c r="AZ243" i="21"/>
  <c r="AV243" i="21"/>
  <c r="AR243" i="21"/>
  <c r="AN243" i="21"/>
  <c r="AJ243" i="21"/>
  <c r="AF243" i="21"/>
  <c r="AB243" i="21"/>
  <c r="X243" i="21"/>
  <c r="V243" i="21"/>
  <c r="U243" i="21"/>
  <c r="T243" i="21"/>
  <c r="BD242" i="21"/>
  <c r="AZ242" i="21"/>
  <c r="AV242" i="21"/>
  <c r="AR242" i="21"/>
  <c r="AN242" i="21"/>
  <c r="AJ242" i="21"/>
  <c r="AF242" i="21"/>
  <c r="AB242" i="21"/>
  <c r="X242" i="21"/>
  <c r="V242" i="21"/>
  <c r="AW242" i="21"/>
  <c r="U242" i="21"/>
  <c r="T242" i="21"/>
  <c r="BD241" i="21"/>
  <c r="AZ241" i="21"/>
  <c r="AV241" i="21"/>
  <c r="AR241" i="21"/>
  <c r="AN241" i="21"/>
  <c r="AJ241" i="21"/>
  <c r="AF241" i="21"/>
  <c r="AB241" i="21"/>
  <c r="X241" i="21"/>
  <c r="V241" i="21"/>
  <c r="U241" i="21"/>
  <c r="T241" i="21"/>
  <c r="BD240" i="21"/>
  <c r="AZ240" i="21"/>
  <c r="AV240" i="21"/>
  <c r="AR240" i="21"/>
  <c r="AN240" i="21"/>
  <c r="AJ240" i="21"/>
  <c r="AF240" i="21"/>
  <c r="AB240" i="21"/>
  <c r="X240" i="21"/>
  <c r="V240" i="21"/>
  <c r="AW240" i="21"/>
  <c r="U240" i="21"/>
  <c r="T240" i="21"/>
  <c r="BD239" i="21"/>
  <c r="AZ239" i="21"/>
  <c r="AV239" i="21"/>
  <c r="AR239" i="21"/>
  <c r="AN239" i="21"/>
  <c r="AJ239" i="21"/>
  <c r="AF239" i="21"/>
  <c r="AB239" i="21"/>
  <c r="X239" i="21"/>
  <c r="V239" i="21"/>
  <c r="U239" i="21"/>
  <c r="T239" i="21"/>
  <c r="BD238" i="21"/>
  <c r="AZ238" i="21"/>
  <c r="AV238" i="21"/>
  <c r="AR238" i="21"/>
  <c r="AN238" i="21"/>
  <c r="AJ238" i="21"/>
  <c r="AF238" i="21"/>
  <c r="AB238" i="21"/>
  <c r="X238" i="21"/>
  <c r="V238" i="21"/>
  <c r="AW238" i="21"/>
  <c r="U238" i="21"/>
  <c r="T238" i="21"/>
  <c r="V237" i="21"/>
  <c r="BE237" i="21"/>
  <c r="BD237" i="21"/>
  <c r="AZ237" i="21"/>
  <c r="AV237" i="21"/>
  <c r="AR237" i="21"/>
  <c r="AN237" i="21"/>
  <c r="AJ237" i="21"/>
  <c r="AF237" i="21"/>
  <c r="AB237" i="21"/>
  <c r="Y237" i="21"/>
  <c r="X237" i="21"/>
  <c r="BA237" i="21"/>
  <c r="U237" i="21"/>
  <c r="T237" i="21"/>
  <c r="BD236" i="21"/>
  <c r="AZ236" i="21"/>
  <c r="AV236" i="21"/>
  <c r="AR236" i="21"/>
  <c r="AN236" i="21"/>
  <c r="AJ236" i="21"/>
  <c r="AF236" i="21"/>
  <c r="AB236" i="21"/>
  <c r="X236" i="21"/>
  <c r="V236" i="21"/>
  <c r="U236" i="21"/>
  <c r="T236" i="21"/>
  <c r="BD235" i="21"/>
  <c r="AZ235" i="21"/>
  <c r="AV235" i="21"/>
  <c r="AR235" i="21"/>
  <c r="AN235" i="21"/>
  <c r="AJ235" i="21"/>
  <c r="AF235" i="21"/>
  <c r="AB235" i="21"/>
  <c r="X235" i="21"/>
  <c r="V235" i="21"/>
  <c r="BA235" i="21"/>
  <c r="U235" i="21"/>
  <c r="T235" i="21"/>
  <c r="BD234" i="21"/>
  <c r="AZ234" i="21"/>
  <c r="AV234" i="21"/>
  <c r="AR234" i="21"/>
  <c r="AN234" i="21"/>
  <c r="AJ234" i="21"/>
  <c r="AF234" i="21"/>
  <c r="AB234" i="21"/>
  <c r="X234" i="21"/>
  <c r="V234" i="21"/>
  <c r="U234" i="21"/>
  <c r="T234" i="21"/>
  <c r="BD233" i="21"/>
  <c r="AZ233" i="21"/>
  <c r="AV233" i="21"/>
  <c r="AR233" i="21"/>
  <c r="AN233" i="21"/>
  <c r="AJ233" i="21"/>
  <c r="AF233" i="21"/>
  <c r="AB233" i="21"/>
  <c r="X233" i="21"/>
  <c r="V233" i="21"/>
  <c r="BA233" i="21"/>
  <c r="U233" i="21"/>
  <c r="T233" i="21"/>
  <c r="BD232" i="21"/>
  <c r="AZ232" i="21"/>
  <c r="AV232" i="21"/>
  <c r="AR232" i="21"/>
  <c r="AN232" i="21"/>
  <c r="AJ232" i="21"/>
  <c r="AF232" i="21"/>
  <c r="AB232" i="21"/>
  <c r="X232" i="21"/>
  <c r="V232" i="21"/>
  <c r="U232" i="21"/>
  <c r="T232" i="21"/>
  <c r="V231" i="21"/>
  <c r="BE231" i="21"/>
  <c r="BD231" i="21"/>
  <c r="AZ231" i="21"/>
  <c r="AV231" i="21"/>
  <c r="AS231" i="21"/>
  <c r="AR231" i="21"/>
  <c r="AN231" i="21"/>
  <c r="AJ231" i="21"/>
  <c r="AF231" i="21"/>
  <c r="AB231" i="21"/>
  <c r="X231" i="21"/>
  <c r="BA231" i="21"/>
  <c r="U231" i="21"/>
  <c r="T231" i="21"/>
  <c r="BD230" i="21"/>
  <c r="AZ230" i="21"/>
  <c r="AV230" i="21"/>
  <c r="AR230" i="21"/>
  <c r="AN230" i="21"/>
  <c r="AJ230" i="21"/>
  <c r="AF230" i="21"/>
  <c r="AB230" i="21"/>
  <c r="X230" i="21"/>
  <c r="V230" i="21"/>
  <c r="U230" i="21"/>
  <c r="T230" i="21"/>
  <c r="BD229" i="21"/>
  <c r="AZ229" i="21"/>
  <c r="AV229" i="21"/>
  <c r="AR229" i="21"/>
  <c r="AN229" i="21"/>
  <c r="AJ229" i="21"/>
  <c r="AF229" i="21"/>
  <c r="AB229" i="21"/>
  <c r="X229" i="21"/>
  <c r="V229" i="21"/>
  <c r="BA229" i="21"/>
  <c r="U229" i="21"/>
  <c r="T229" i="21"/>
  <c r="BD228" i="21"/>
  <c r="AZ228" i="21"/>
  <c r="AV228" i="21"/>
  <c r="AR228" i="21"/>
  <c r="AN228" i="21"/>
  <c r="AJ228" i="21"/>
  <c r="AF228" i="21"/>
  <c r="AB228" i="21"/>
  <c r="X228" i="21"/>
  <c r="V228" i="21"/>
  <c r="U228" i="21"/>
  <c r="T228" i="21"/>
  <c r="V227" i="21"/>
  <c r="BE227" i="21"/>
  <c r="BD227" i="21"/>
  <c r="AZ227" i="21"/>
  <c r="AV227" i="21"/>
  <c r="AS227" i="21"/>
  <c r="AR227" i="21"/>
  <c r="AN227" i="21"/>
  <c r="AJ227" i="21"/>
  <c r="AF227" i="21"/>
  <c r="AB227" i="21"/>
  <c r="X227" i="21"/>
  <c r="U227" i="21"/>
  <c r="T227" i="21"/>
  <c r="BD226" i="21"/>
  <c r="AZ226" i="21"/>
  <c r="AV226" i="21"/>
  <c r="AR226" i="21"/>
  <c r="AN226" i="21"/>
  <c r="AJ226" i="21"/>
  <c r="AF226" i="21"/>
  <c r="AB226" i="21"/>
  <c r="X226" i="21"/>
  <c r="V226" i="21"/>
  <c r="U226" i="21"/>
  <c r="T226" i="21"/>
  <c r="BD225" i="21"/>
  <c r="AZ225" i="21"/>
  <c r="AV225" i="21"/>
  <c r="AR225" i="21"/>
  <c r="AN225" i="21"/>
  <c r="AJ225" i="21"/>
  <c r="AF225" i="21"/>
  <c r="AB225" i="21"/>
  <c r="V225" i="21"/>
  <c r="Y225" i="21"/>
  <c r="X225" i="21"/>
  <c r="BA225" i="21"/>
  <c r="U225" i="21"/>
  <c r="T225" i="21"/>
  <c r="BD224" i="21"/>
  <c r="AZ224" i="21"/>
  <c r="AV224" i="21"/>
  <c r="AR224" i="21"/>
  <c r="AN224" i="21"/>
  <c r="AJ224" i="21"/>
  <c r="AF224" i="21"/>
  <c r="AB224" i="21"/>
  <c r="X224" i="21"/>
  <c r="V224" i="21"/>
  <c r="U224" i="21"/>
  <c r="T224" i="21"/>
  <c r="BD223" i="21"/>
  <c r="AZ223" i="21"/>
  <c r="AV223" i="21"/>
  <c r="AR223" i="21"/>
  <c r="AN223" i="21"/>
  <c r="AJ223" i="21"/>
  <c r="AF223" i="21"/>
  <c r="AB223" i="21"/>
  <c r="X223" i="21"/>
  <c r="V223" i="21"/>
  <c r="BA223" i="21"/>
  <c r="U223" i="21"/>
  <c r="T223" i="21"/>
  <c r="BD222" i="21"/>
  <c r="AZ222" i="21"/>
  <c r="AV222" i="21"/>
  <c r="AR222" i="21"/>
  <c r="AN222" i="21"/>
  <c r="AJ222" i="21"/>
  <c r="AF222" i="21"/>
  <c r="AB222" i="21"/>
  <c r="X222" i="21"/>
  <c r="V222" i="21"/>
  <c r="U222" i="21"/>
  <c r="T222" i="21"/>
  <c r="BD221" i="21"/>
  <c r="AZ221" i="21"/>
  <c r="AV221" i="21"/>
  <c r="AR221" i="21"/>
  <c r="AN221" i="21"/>
  <c r="AJ221" i="21"/>
  <c r="AF221" i="21"/>
  <c r="AB221" i="21"/>
  <c r="V221" i="21"/>
  <c r="Y221" i="21"/>
  <c r="X221" i="21"/>
  <c r="BA221" i="21"/>
  <c r="U221" i="21"/>
  <c r="T221" i="21"/>
  <c r="BD220" i="21"/>
  <c r="AZ220" i="21"/>
  <c r="AV220" i="21"/>
  <c r="AR220" i="21"/>
  <c r="AN220" i="21"/>
  <c r="AJ220" i="21"/>
  <c r="AF220" i="21"/>
  <c r="AB220" i="21"/>
  <c r="X220" i="21"/>
  <c r="V220" i="21"/>
  <c r="U220" i="21"/>
  <c r="T220" i="21"/>
  <c r="V219" i="21"/>
  <c r="BE219" i="21"/>
  <c r="BD219" i="21"/>
  <c r="AZ219" i="21"/>
  <c r="AV219" i="21"/>
  <c r="AS219" i="21"/>
  <c r="AR219" i="21"/>
  <c r="AN219" i="21"/>
  <c r="AJ219" i="21"/>
  <c r="AF219" i="21"/>
  <c r="AB219" i="21"/>
  <c r="X219" i="21"/>
  <c r="U219" i="21"/>
  <c r="T219" i="21"/>
  <c r="BD218" i="21"/>
  <c r="AZ218" i="21"/>
  <c r="AV218" i="21"/>
  <c r="AR218" i="21"/>
  <c r="AN218" i="21"/>
  <c r="AJ218" i="21"/>
  <c r="AF218" i="21"/>
  <c r="AB218" i="21"/>
  <c r="X218" i="21"/>
  <c r="V218" i="21"/>
  <c r="U218" i="21"/>
  <c r="T218" i="21"/>
  <c r="BD217" i="21"/>
  <c r="AZ217" i="21"/>
  <c r="AV217" i="21"/>
  <c r="AR217" i="21"/>
  <c r="AN217" i="21"/>
  <c r="AJ217" i="21"/>
  <c r="AF217" i="21"/>
  <c r="AB217" i="21"/>
  <c r="X217" i="21"/>
  <c r="V217" i="21"/>
  <c r="BA217" i="21"/>
  <c r="U217" i="21"/>
  <c r="T217" i="21"/>
  <c r="BD216" i="21"/>
  <c r="AZ216" i="21"/>
  <c r="AV216" i="21"/>
  <c r="AR216" i="21"/>
  <c r="AN216" i="21"/>
  <c r="AJ216" i="21"/>
  <c r="AF216" i="21"/>
  <c r="AB216" i="21"/>
  <c r="X216" i="21"/>
  <c r="V216" i="21"/>
  <c r="U216" i="21"/>
  <c r="T216" i="21"/>
  <c r="BD215" i="21"/>
  <c r="AZ215" i="21"/>
  <c r="AV215" i="21"/>
  <c r="AR215" i="21"/>
  <c r="AN215" i="21"/>
  <c r="AJ215" i="21"/>
  <c r="AF215" i="21"/>
  <c r="AB215" i="21"/>
  <c r="V215" i="21"/>
  <c r="Y215" i="21"/>
  <c r="X215" i="21"/>
  <c r="BA215" i="21"/>
  <c r="U215" i="21"/>
  <c r="T215" i="21"/>
  <c r="BD214" i="21"/>
  <c r="AZ214" i="21"/>
  <c r="AV214" i="21"/>
  <c r="AR214" i="21"/>
  <c r="AN214" i="21"/>
  <c r="AJ214" i="21"/>
  <c r="AF214" i="21"/>
  <c r="AB214" i="21"/>
  <c r="X214" i="21"/>
  <c r="V214" i="21"/>
  <c r="U214" i="21"/>
  <c r="T214" i="21"/>
  <c r="BD213" i="21"/>
  <c r="AZ213" i="21"/>
  <c r="AV213" i="21"/>
  <c r="AR213" i="21"/>
  <c r="AN213" i="21"/>
  <c r="AJ213" i="21"/>
  <c r="AF213" i="21"/>
  <c r="AB213" i="21"/>
  <c r="X213" i="21"/>
  <c r="V213" i="21"/>
  <c r="BA213" i="21"/>
  <c r="U213" i="21"/>
  <c r="T213" i="21"/>
  <c r="BD212" i="21"/>
  <c r="AZ212" i="21"/>
  <c r="AV212" i="21"/>
  <c r="AR212" i="21"/>
  <c r="AN212" i="21"/>
  <c r="AJ212" i="21"/>
  <c r="AF212" i="21"/>
  <c r="AB212" i="21"/>
  <c r="X212" i="21"/>
  <c r="V212" i="21"/>
  <c r="U212" i="21"/>
  <c r="T212" i="21"/>
  <c r="BD211" i="21"/>
  <c r="AZ211" i="21"/>
  <c r="AV211" i="21"/>
  <c r="AR211" i="21"/>
  <c r="AN211" i="21"/>
  <c r="AJ211" i="21"/>
  <c r="AF211" i="21"/>
  <c r="AB211" i="21"/>
  <c r="X211" i="21"/>
  <c r="V211" i="21"/>
  <c r="U211" i="21"/>
  <c r="T211" i="21"/>
  <c r="BD210" i="21"/>
  <c r="AZ210" i="21"/>
  <c r="AV210" i="21"/>
  <c r="AR210" i="21"/>
  <c r="AN210" i="21"/>
  <c r="AJ210" i="21"/>
  <c r="AF210" i="21"/>
  <c r="AB210" i="21"/>
  <c r="X210" i="21"/>
  <c r="V210" i="21"/>
  <c r="U210" i="21"/>
  <c r="T210" i="21"/>
  <c r="BD209" i="21"/>
  <c r="AZ209" i="21"/>
  <c r="AV209" i="21"/>
  <c r="AR209" i="21"/>
  <c r="AN209" i="21"/>
  <c r="AJ209" i="21"/>
  <c r="AF209" i="21"/>
  <c r="AB209" i="21"/>
  <c r="X209" i="21"/>
  <c r="V209" i="21"/>
  <c r="Y209" i="21"/>
  <c r="U209" i="21"/>
  <c r="T209" i="21"/>
  <c r="BD208" i="21"/>
  <c r="V208" i="21"/>
  <c r="BA208" i="21"/>
  <c r="AZ208" i="21"/>
  <c r="AV208" i="21"/>
  <c r="AR208" i="21"/>
  <c r="AO208" i="21"/>
  <c r="AN208" i="21"/>
  <c r="AP208" i="21" s="1"/>
  <c r="AJ208" i="21"/>
  <c r="AF208" i="21"/>
  <c r="AB208" i="21"/>
  <c r="Y208" i="21"/>
  <c r="X208" i="21"/>
  <c r="AW208" i="21"/>
  <c r="U208" i="21"/>
  <c r="T208" i="21"/>
  <c r="BD207" i="21"/>
  <c r="AZ207" i="21"/>
  <c r="AV207" i="21"/>
  <c r="AR207" i="21"/>
  <c r="AN207" i="21"/>
  <c r="AJ207" i="21"/>
  <c r="AF207" i="21"/>
  <c r="AB207" i="21"/>
  <c r="X207" i="21"/>
  <c r="V207" i="21"/>
  <c r="U207" i="21"/>
  <c r="T207" i="21"/>
  <c r="BD206" i="21"/>
  <c r="AZ206" i="21"/>
  <c r="AV206" i="21"/>
  <c r="AR206" i="21"/>
  <c r="AN206" i="21"/>
  <c r="AJ206" i="21"/>
  <c r="AF206" i="21"/>
  <c r="AB206" i="21"/>
  <c r="X206" i="21"/>
  <c r="V206" i="21"/>
  <c r="AW206" i="21"/>
  <c r="U206" i="21"/>
  <c r="T206" i="21"/>
  <c r="BD205" i="21"/>
  <c r="AZ205" i="21"/>
  <c r="AV205" i="21"/>
  <c r="AR205" i="21"/>
  <c r="AN205" i="21"/>
  <c r="AJ205" i="21"/>
  <c r="AF205" i="21"/>
  <c r="AB205" i="21"/>
  <c r="X205" i="21"/>
  <c r="V205" i="21"/>
  <c r="U205" i="21"/>
  <c r="T205" i="21"/>
  <c r="BD204" i="21"/>
  <c r="AZ204" i="21"/>
  <c r="AV204" i="21"/>
  <c r="AR204" i="21"/>
  <c r="AN204" i="21"/>
  <c r="AJ204" i="21"/>
  <c r="AF204" i="21"/>
  <c r="AB204" i="21"/>
  <c r="V204" i="21"/>
  <c r="Y204" i="21"/>
  <c r="X204" i="21"/>
  <c r="AO204" i="21"/>
  <c r="U204" i="21"/>
  <c r="T204" i="21"/>
  <c r="BD203" i="21"/>
  <c r="AZ203" i="21"/>
  <c r="AV203" i="21"/>
  <c r="AR203" i="21"/>
  <c r="AN203" i="21"/>
  <c r="AJ203" i="21"/>
  <c r="AF203" i="21"/>
  <c r="AB203" i="21"/>
  <c r="X203" i="21"/>
  <c r="V203" i="21"/>
  <c r="U203" i="21"/>
  <c r="T203" i="21"/>
  <c r="BD202" i="21"/>
  <c r="AZ202" i="21"/>
  <c r="AV202" i="21"/>
  <c r="AR202" i="21"/>
  <c r="AN202" i="21"/>
  <c r="AJ202" i="21"/>
  <c r="AF202" i="21"/>
  <c r="AB202" i="21"/>
  <c r="V202" i="21"/>
  <c r="Y202" i="21"/>
  <c r="X202" i="21"/>
  <c r="AW202" i="21"/>
  <c r="U202" i="21"/>
  <c r="T202" i="21"/>
  <c r="BD201" i="21"/>
  <c r="AZ201" i="21"/>
  <c r="AV201" i="21"/>
  <c r="AR201" i="21"/>
  <c r="AN201" i="21"/>
  <c r="AJ201" i="21"/>
  <c r="AF201" i="21"/>
  <c r="AB201" i="21"/>
  <c r="X201" i="21"/>
  <c r="V201" i="21"/>
  <c r="U201" i="21"/>
  <c r="T201" i="21"/>
  <c r="BD200" i="21"/>
  <c r="AZ200" i="21"/>
  <c r="AV200" i="21"/>
  <c r="AR200" i="21"/>
  <c r="AN200" i="21"/>
  <c r="AJ200" i="21"/>
  <c r="AF200" i="21"/>
  <c r="AB200" i="21"/>
  <c r="X200" i="21"/>
  <c r="V200" i="21"/>
  <c r="AW200" i="21"/>
  <c r="U200" i="21"/>
  <c r="T200" i="21"/>
  <c r="BD199" i="21"/>
  <c r="AZ199" i="21"/>
  <c r="AV199" i="21"/>
  <c r="AR199" i="21"/>
  <c r="AN199" i="21"/>
  <c r="AJ199" i="21"/>
  <c r="AF199" i="21"/>
  <c r="AB199" i="21"/>
  <c r="X199" i="21"/>
  <c r="V199" i="21"/>
  <c r="U199" i="21"/>
  <c r="T199" i="21"/>
  <c r="BD198" i="21"/>
  <c r="AZ198" i="21"/>
  <c r="AV198" i="21"/>
  <c r="AR198" i="21"/>
  <c r="AN198" i="21"/>
  <c r="AJ198" i="21"/>
  <c r="AF198" i="21"/>
  <c r="AB198" i="21"/>
  <c r="X198" i="21"/>
  <c r="V198" i="21"/>
  <c r="AW198" i="21"/>
  <c r="U198" i="21"/>
  <c r="T198" i="21"/>
  <c r="BD197" i="21"/>
  <c r="AZ197" i="21"/>
  <c r="AV197" i="21"/>
  <c r="AR197" i="21"/>
  <c r="AN197" i="21"/>
  <c r="AJ197" i="21"/>
  <c r="AF197" i="21"/>
  <c r="AB197" i="21"/>
  <c r="X197" i="21"/>
  <c r="V197" i="21"/>
  <c r="U197" i="21"/>
  <c r="T197" i="21"/>
  <c r="BD196" i="21"/>
  <c r="AZ196" i="21"/>
  <c r="AV196" i="21"/>
  <c r="AR196" i="21"/>
  <c r="AN196" i="21"/>
  <c r="AJ196" i="21"/>
  <c r="AF196" i="21"/>
  <c r="AB196" i="21"/>
  <c r="X196" i="21"/>
  <c r="V196" i="21"/>
  <c r="AW196" i="21"/>
  <c r="U196" i="21"/>
  <c r="T196" i="21"/>
  <c r="BD195" i="21"/>
  <c r="AZ195" i="21"/>
  <c r="AV195" i="21"/>
  <c r="AR195" i="21"/>
  <c r="AN195" i="21"/>
  <c r="AJ195" i="21"/>
  <c r="AF195" i="21"/>
  <c r="AB195" i="21"/>
  <c r="X195" i="21"/>
  <c r="V195" i="21"/>
  <c r="U195" i="21"/>
  <c r="T195" i="21"/>
  <c r="BD194" i="21"/>
  <c r="AZ194" i="21"/>
  <c r="AV194" i="21"/>
  <c r="AR194" i="21"/>
  <c r="AN194" i="21"/>
  <c r="AJ194" i="21"/>
  <c r="AF194" i="21"/>
  <c r="AB194" i="21"/>
  <c r="X194" i="21"/>
  <c r="V194" i="21"/>
  <c r="AW194" i="21"/>
  <c r="U194" i="21"/>
  <c r="T194" i="21"/>
  <c r="BD193" i="21"/>
  <c r="AZ193" i="21"/>
  <c r="AV193" i="21"/>
  <c r="AR193" i="21"/>
  <c r="AN193" i="21"/>
  <c r="AJ193" i="21"/>
  <c r="AF193" i="21"/>
  <c r="AB193" i="21"/>
  <c r="X193" i="21"/>
  <c r="V193" i="21"/>
  <c r="U193" i="21"/>
  <c r="T193" i="21"/>
  <c r="BD192" i="21"/>
  <c r="AZ192" i="21"/>
  <c r="AV192" i="21"/>
  <c r="V192" i="21"/>
  <c r="AS192" i="21"/>
  <c r="AR192" i="21"/>
  <c r="AN192" i="21"/>
  <c r="AK192" i="21"/>
  <c r="AJ192" i="21"/>
  <c r="AF192" i="21"/>
  <c r="AB192" i="21"/>
  <c r="Y192" i="21"/>
  <c r="X192" i="21"/>
  <c r="AW192" i="21"/>
  <c r="U192" i="21"/>
  <c r="T192" i="21"/>
  <c r="BD191" i="21"/>
  <c r="AZ191" i="21"/>
  <c r="AV191" i="21"/>
  <c r="AR191" i="21"/>
  <c r="AN191" i="21"/>
  <c r="AJ191" i="21"/>
  <c r="AF191" i="21"/>
  <c r="AB191" i="21"/>
  <c r="X191" i="21"/>
  <c r="V191" i="21"/>
  <c r="U191" i="21"/>
  <c r="T191" i="21"/>
  <c r="BD190" i="21"/>
  <c r="AZ190" i="21"/>
  <c r="AV190" i="21"/>
  <c r="AR190" i="21"/>
  <c r="AN190" i="21"/>
  <c r="AJ190" i="21"/>
  <c r="AF190" i="21"/>
  <c r="AB190" i="21"/>
  <c r="X190" i="21"/>
  <c r="V190" i="21"/>
  <c r="AW190" i="21"/>
  <c r="U190" i="21"/>
  <c r="T190" i="21"/>
  <c r="BD189" i="21"/>
  <c r="AZ189" i="21"/>
  <c r="AV189" i="21"/>
  <c r="AR189" i="21"/>
  <c r="AN189" i="21"/>
  <c r="AJ189" i="21"/>
  <c r="AF189" i="21"/>
  <c r="AB189" i="21"/>
  <c r="X189" i="21"/>
  <c r="V189" i="21"/>
  <c r="U189" i="21"/>
  <c r="T189" i="21"/>
  <c r="BD188" i="21"/>
  <c r="AZ188" i="21"/>
  <c r="AV188" i="21"/>
  <c r="AR188" i="21"/>
  <c r="V188" i="21"/>
  <c r="AO188" i="21"/>
  <c r="AN188" i="21"/>
  <c r="AJ188" i="21"/>
  <c r="AF188" i="21"/>
  <c r="AB188" i="21"/>
  <c r="Y188" i="21"/>
  <c r="X188" i="21"/>
  <c r="AW188" i="21"/>
  <c r="U188" i="21"/>
  <c r="T188" i="21"/>
  <c r="BD187" i="21"/>
  <c r="AZ187" i="21"/>
  <c r="AV187" i="21"/>
  <c r="AR187" i="21"/>
  <c r="AN187" i="21"/>
  <c r="AJ187" i="21"/>
  <c r="AF187" i="21"/>
  <c r="AB187" i="21"/>
  <c r="X187" i="21"/>
  <c r="V187" i="21"/>
  <c r="U187" i="21"/>
  <c r="T187" i="21"/>
  <c r="BD186" i="21"/>
  <c r="AZ186" i="21"/>
  <c r="AV186" i="21"/>
  <c r="AR186" i="21"/>
  <c r="AN186" i="21"/>
  <c r="AJ186" i="21"/>
  <c r="AF186" i="21"/>
  <c r="AB186" i="21"/>
  <c r="X186" i="21"/>
  <c r="V186" i="21"/>
  <c r="AW186" i="21"/>
  <c r="U186" i="21"/>
  <c r="T186" i="21"/>
  <c r="BD185" i="21"/>
  <c r="AZ185" i="21"/>
  <c r="AV185" i="21"/>
  <c r="AR185" i="21"/>
  <c r="AN185" i="21"/>
  <c r="AJ185" i="21"/>
  <c r="AF185" i="21"/>
  <c r="AB185" i="21"/>
  <c r="X185" i="21"/>
  <c r="V185" i="21"/>
  <c r="U185" i="21"/>
  <c r="T185" i="21"/>
  <c r="BD184" i="21"/>
  <c r="AZ184" i="21"/>
  <c r="AV184" i="21"/>
  <c r="AR184" i="21"/>
  <c r="AN184" i="21"/>
  <c r="AJ184" i="21"/>
  <c r="AF184" i="21"/>
  <c r="AB184" i="21"/>
  <c r="X184" i="21"/>
  <c r="V184" i="21"/>
  <c r="AW184" i="21"/>
  <c r="U184" i="21"/>
  <c r="T184" i="21"/>
  <c r="BD183" i="21"/>
  <c r="AZ183" i="21"/>
  <c r="AV183" i="21"/>
  <c r="AR183" i="21"/>
  <c r="AN183" i="21"/>
  <c r="AJ183" i="21"/>
  <c r="AF183" i="21"/>
  <c r="AB183" i="21"/>
  <c r="X183" i="21"/>
  <c r="V183" i="21"/>
  <c r="U183" i="21"/>
  <c r="T183" i="21"/>
  <c r="BD182" i="21"/>
  <c r="AZ182" i="21"/>
  <c r="AV182" i="21"/>
  <c r="AR182" i="21"/>
  <c r="AN182" i="21"/>
  <c r="AJ182" i="21"/>
  <c r="AF182" i="21"/>
  <c r="AB182" i="21"/>
  <c r="X182" i="21"/>
  <c r="V182" i="21"/>
  <c r="AW182" i="21"/>
  <c r="U182" i="21"/>
  <c r="T182" i="21"/>
  <c r="BD181" i="21"/>
  <c r="AZ181" i="21"/>
  <c r="AV181" i="21"/>
  <c r="AR181" i="21"/>
  <c r="AN181" i="21"/>
  <c r="AJ181" i="21"/>
  <c r="AF181" i="21"/>
  <c r="AB181" i="21"/>
  <c r="X181" i="21"/>
  <c r="V181" i="21"/>
  <c r="U181" i="21"/>
  <c r="T181" i="21"/>
  <c r="BD180" i="21"/>
  <c r="AZ180" i="21"/>
  <c r="AV180" i="21"/>
  <c r="AR180" i="21"/>
  <c r="AN180" i="21"/>
  <c r="AJ180" i="21"/>
  <c r="AF180" i="21"/>
  <c r="AB180" i="21"/>
  <c r="X180" i="21"/>
  <c r="V180" i="21"/>
  <c r="AW180" i="21"/>
  <c r="U180" i="21"/>
  <c r="T180" i="21"/>
  <c r="BD179" i="21"/>
  <c r="AZ179" i="21"/>
  <c r="AV179" i="21"/>
  <c r="AR179" i="21"/>
  <c r="AN179" i="21"/>
  <c r="AJ179" i="21"/>
  <c r="AF179" i="21"/>
  <c r="AB179" i="21"/>
  <c r="X179" i="21"/>
  <c r="V179" i="21"/>
  <c r="U179" i="21"/>
  <c r="T179" i="21"/>
  <c r="BD178" i="21"/>
  <c r="AZ178" i="21"/>
  <c r="AV178" i="21"/>
  <c r="AR178" i="21"/>
  <c r="AN178" i="21"/>
  <c r="AJ178" i="21"/>
  <c r="AF178" i="21"/>
  <c r="AB178" i="21"/>
  <c r="X178" i="21"/>
  <c r="V178" i="21"/>
  <c r="AW178" i="21"/>
  <c r="U178" i="21"/>
  <c r="T178" i="21"/>
  <c r="BD177" i="21"/>
  <c r="AZ177" i="21"/>
  <c r="AV177" i="21"/>
  <c r="AR177" i="21"/>
  <c r="AN177" i="21"/>
  <c r="AJ177" i="21"/>
  <c r="AF177" i="21"/>
  <c r="AB177" i="21"/>
  <c r="X177" i="21"/>
  <c r="V177" i="21"/>
  <c r="U177" i="21"/>
  <c r="T177" i="21"/>
  <c r="BD176" i="21"/>
  <c r="AZ176" i="21"/>
  <c r="AV176" i="21"/>
  <c r="AR176" i="21"/>
  <c r="AN176" i="21"/>
  <c r="AJ176" i="21"/>
  <c r="AF176" i="21"/>
  <c r="AB176" i="21"/>
  <c r="X176" i="21"/>
  <c r="V176" i="21"/>
  <c r="AW176" i="21"/>
  <c r="U176" i="21"/>
  <c r="T176" i="21"/>
  <c r="BD175" i="21"/>
  <c r="AZ175" i="21"/>
  <c r="AV175" i="21"/>
  <c r="AR175" i="21"/>
  <c r="AN175" i="21"/>
  <c r="AJ175" i="21"/>
  <c r="AF175" i="21"/>
  <c r="AB175" i="21"/>
  <c r="X175" i="21"/>
  <c r="V175" i="21"/>
  <c r="U175" i="21"/>
  <c r="T175" i="21"/>
  <c r="BD174" i="21"/>
  <c r="AZ174" i="21"/>
  <c r="AV174" i="21"/>
  <c r="AX174" i="21" s="1"/>
  <c r="AR174" i="21"/>
  <c r="AN174" i="21"/>
  <c r="AJ174" i="21"/>
  <c r="AF174" i="21"/>
  <c r="AB174" i="21"/>
  <c r="V174" i="21"/>
  <c r="Y174" i="21"/>
  <c r="X174" i="21"/>
  <c r="AW174" i="21"/>
  <c r="U174" i="21"/>
  <c r="T174" i="21"/>
  <c r="BD173" i="21"/>
  <c r="AZ173" i="21"/>
  <c r="AV173" i="21"/>
  <c r="AR173" i="21"/>
  <c r="AN173" i="21"/>
  <c r="AJ173" i="21"/>
  <c r="AF173" i="21"/>
  <c r="AB173" i="21"/>
  <c r="X173" i="21"/>
  <c r="V173" i="21"/>
  <c r="U173" i="21"/>
  <c r="T173" i="21"/>
  <c r="BD172" i="21"/>
  <c r="AZ172" i="21"/>
  <c r="AV172" i="21"/>
  <c r="AR172" i="21"/>
  <c r="AN172" i="21"/>
  <c r="AJ172" i="21"/>
  <c r="AF172" i="21"/>
  <c r="AB172" i="21"/>
  <c r="X172" i="21"/>
  <c r="V172" i="21"/>
  <c r="AW172" i="21"/>
  <c r="U172" i="21"/>
  <c r="T172" i="21"/>
  <c r="BD171" i="21"/>
  <c r="AZ171" i="21"/>
  <c r="AV171" i="21"/>
  <c r="AR171" i="21"/>
  <c r="AN171" i="21"/>
  <c r="AJ171" i="21"/>
  <c r="AF171" i="21"/>
  <c r="AB171" i="21"/>
  <c r="X171" i="21"/>
  <c r="V171" i="21"/>
  <c r="U171" i="21"/>
  <c r="T171" i="21"/>
  <c r="BD170" i="21"/>
  <c r="AZ170" i="21"/>
  <c r="AV170" i="21"/>
  <c r="AR170" i="21"/>
  <c r="AN170" i="21"/>
  <c r="AJ170" i="21"/>
  <c r="AF170" i="21"/>
  <c r="AB170" i="21"/>
  <c r="V170" i="21"/>
  <c r="Y170" i="21"/>
  <c r="X170" i="21"/>
  <c r="AW170" i="21"/>
  <c r="U170" i="21"/>
  <c r="T170" i="21"/>
  <c r="BD169" i="21"/>
  <c r="AZ169" i="21"/>
  <c r="AV169" i="21"/>
  <c r="AR169" i="21"/>
  <c r="AN169" i="21"/>
  <c r="AJ169" i="21"/>
  <c r="AF169" i="21"/>
  <c r="AB169" i="21"/>
  <c r="X169" i="21"/>
  <c r="V169" i="21"/>
  <c r="U169" i="21"/>
  <c r="T169" i="21"/>
  <c r="BD168" i="21"/>
  <c r="AZ168" i="21"/>
  <c r="AV168" i="21"/>
  <c r="AR168" i="21"/>
  <c r="AN168" i="21"/>
  <c r="AJ168" i="21"/>
  <c r="AF168" i="21"/>
  <c r="AB168" i="21"/>
  <c r="X168" i="21"/>
  <c r="V168" i="21"/>
  <c r="AW168" i="21"/>
  <c r="U168" i="21"/>
  <c r="T168" i="21"/>
  <c r="BD167" i="21"/>
  <c r="AZ167" i="21"/>
  <c r="AV167" i="21"/>
  <c r="AR167" i="21"/>
  <c r="AN167" i="21"/>
  <c r="AJ167" i="21"/>
  <c r="AF167" i="21"/>
  <c r="AB167" i="21"/>
  <c r="X167" i="21"/>
  <c r="V167" i="21"/>
  <c r="U167" i="21"/>
  <c r="T167" i="21"/>
  <c r="BD166" i="21"/>
  <c r="AZ166" i="21"/>
  <c r="AV166" i="21"/>
  <c r="AR166" i="21"/>
  <c r="AN166" i="21"/>
  <c r="AJ166" i="21"/>
  <c r="AF166" i="21"/>
  <c r="V166" i="21"/>
  <c r="AC166" i="21"/>
  <c r="AB166" i="21"/>
  <c r="X166" i="21"/>
  <c r="AW166" i="21"/>
  <c r="U166" i="21"/>
  <c r="T166" i="21"/>
  <c r="BD165" i="21"/>
  <c r="AZ165" i="21"/>
  <c r="AV165" i="21"/>
  <c r="AR165" i="21"/>
  <c r="AN165" i="21"/>
  <c r="AJ165" i="21"/>
  <c r="AF165" i="21"/>
  <c r="AB165" i="21"/>
  <c r="X165" i="21"/>
  <c r="V165" i="21"/>
  <c r="U165" i="21"/>
  <c r="T165" i="21"/>
  <c r="BD164" i="21"/>
  <c r="AZ164" i="21"/>
  <c r="AV164" i="21"/>
  <c r="AR164" i="21"/>
  <c r="AN164" i="21"/>
  <c r="AJ164" i="21"/>
  <c r="AF164" i="21"/>
  <c r="AB164" i="21"/>
  <c r="X164" i="21"/>
  <c r="V164" i="21"/>
  <c r="AW164" i="21"/>
  <c r="U164" i="21"/>
  <c r="T164" i="21"/>
  <c r="BD163" i="21"/>
  <c r="AZ163" i="21"/>
  <c r="AV163" i="21"/>
  <c r="AR163" i="21"/>
  <c r="AN163" i="21"/>
  <c r="AJ163" i="21"/>
  <c r="AF163" i="21"/>
  <c r="AB163" i="21"/>
  <c r="X163" i="21"/>
  <c r="V163" i="21"/>
  <c r="U163" i="21"/>
  <c r="T163" i="21"/>
  <c r="BD162" i="21"/>
  <c r="AZ162" i="21"/>
  <c r="AV162" i="21"/>
  <c r="AR162" i="21"/>
  <c r="AN162" i="21"/>
  <c r="AJ162" i="21"/>
  <c r="AF162" i="21"/>
  <c r="AB162" i="21"/>
  <c r="X162" i="21"/>
  <c r="V162" i="21"/>
  <c r="AW162" i="21"/>
  <c r="U162" i="21"/>
  <c r="T162" i="21"/>
  <c r="BD161" i="21"/>
  <c r="AZ161" i="21"/>
  <c r="AV161" i="21"/>
  <c r="AR161" i="21"/>
  <c r="AN161" i="21"/>
  <c r="AJ161" i="21"/>
  <c r="AF161" i="21"/>
  <c r="AB161" i="21"/>
  <c r="X161" i="21"/>
  <c r="V161" i="21"/>
  <c r="U161" i="21"/>
  <c r="T161" i="21"/>
  <c r="BD160" i="21"/>
  <c r="AZ160" i="21"/>
  <c r="AV160" i="21"/>
  <c r="AR160" i="21"/>
  <c r="AN160" i="21"/>
  <c r="AJ160" i="21"/>
  <c r="AF160" i="21"/>
  <c r="AB160" i="21"/>
  <c r="X160" i="21"/>
  <c r="V160" i="21"/>
  <c r="AW160" i="21"/>
  <c r="U160" i="21"/>
  <c r="T160" i="21"/>
  <c r="BD159" i="21"/>
  <c r="AZ159" i="21"/>
  <c r="AV159" i="21"/>
  <c r="AR159" i="21"/>
  <c r="AN159" i="21"/>
  <c r="AJ159" i="21"/>
  <c r="AF159" i="21"/>
  <c r="AB159" i="21"/>
  <c r="X159" i="21"/>
  <c r="V159" i="21"/>
  <c r="U159" i="21"/>
  <c r="T159" i="21"/>
  <c r="BD158" i="21"/>
  <c r="AZ158" i="21"/>
  <c r="AV158" i="21"/>
  <c r="AR158" i="21"/>
  <c r="AN158" i="21"/>
  <c r="AJ158" i="21"/>
  <c r="AF158" i="21"/>
  <c r="AB158" i="21"/>
  <c r="X158" i="21"/>
  <c r="V158" i="21"/>
  <c r="AW158" i="21"/>
  <c r="U158" i="21"/>
  <c r="T158" i="21"/>
  <c r="BD157" i="21"/>
  <c r="AZ157" i="21"/>
  <c r="AV157" i="21"/>
  <c r="AR157" i="21"/>
  <c r="AN157" i="21"/>
  <c r="AJ157" i="21"/>
  <c r="AF157" i="21"/>
  <c r="AB157" i="21"/>
  <c r="X157" i="21"/>
  <c r="V157" i="21"/>
  <c r="U157" i="21"/>
  <c r="T157" i="21"/>
  <c r="BD156" i="21"/>
  <c r="AZ156" i="21"/>
  <c r="AV156" i="21"/>
  <c r="AR156" i="21"/>
  <c r="AN156" i="21"/>
  <c r="V156" i="21"/>
  <c r="AK156" i="21"/>
  <c r="AJ156" i="21"/>
  <c r="AF156" i="21"/>
  <c r="AB156" i="21"/>
  <c r="X156" i="21"/>
  <c r="BE156" i="21"/>
  <c r="U156" i="21"/>
  <c r="T156" i="21"/>
  <c r="BD155" i="21"/>
  <c r="AZ155" i="21"/>
  <c r="AV155" i="21"/>
  <c r="AR155" i="21"/>
  <c r="AN155" i="21"/>
  <c r="AJ155" i="21"/>
  <c r="AF155" i="21"/>
  <c r="AB155" i="21"/>
  <c r="X155" i="21"/>
  <c r="V155" i="21"/>
  <c r="U155" i="21"/>
  <c r="T155" i="21"/>
  <c r="BD154" i="21"/>
  <c r="AZ154" i="21"/>
  <c r="AV154" i="21"/>
  <c r="V154" i="21"/>
  <c r="AS154" i="21"/>
  <c r="AR154" i="21"/>
  <c r="AN154" i="21"/>
  <c r="AK154" i="21"/>
  <c r="AJ154" i="21"/>
  <c r="AF154" i="21"/>
  <c r="AB154" i="21"/>
  <c r="X154" i="21"/>
  <c r="BE154" i="21"/>
  <c r="U154" i="21"/>
  <c r="T154" i="21"/>
  <c r="BD153" i="21"/>
  <c r="AZ153" i="21"/>
  <c r="AV153" i="21"/>
  <c r="AR153" i="21"/>
  <c r="AN153" i="21"/>
  <c r="AJ153" i="21"/>
  <c r="AF153" i="21"/>
  <c r="AB153" i="21"/>
  <c r="X153" i="21"/>
  <c r="V153" i="21"/>
  <c r="U153" i="21"/>
  <c r="T153" i="21"/>
  <c r="BD152" i="21"/>
  <c r="AZ152" i="21"/>
  <c r="AV152" i="21"/>
  <c r="AR152" i="21"/>
  <c r="AN152" i="21"/>
  <c r="AJ152" i="21"/>
  <c r="AF152" i="21"/>
  <c r="AB152" i="21"/>
  <c r="X152" i="21"/>
  <c r="V152" i="21"/>
  <c r="AW152" i="21"/>
  <c r="U152" i="21"/>
  <c r="T152" i="21"/>
  <c r="BD151" i="21"/>
  <c r="AZ151" i="21"/>
  <c r="AV151" i="21"/>
  <c r="AR151" i="21"/>
  <c r="AN151" i="21"/>
  <c r="AJ151" i="21"/>
  <c r="AF151" i="21"/>
  <c r="AB151" i="21"/>
  <c r="X151" i="21"/>
  <c r="V151" i="21"/>
  <c r="U151" i="21"/>
  <c r="T151" i="21"/>
  <c r="BD150" i="21"/>
  <c r="V150" i="21"/>
  <c r="BA150" i="21"/>
  <c r="AZ150" i="21"/>
  <c r="AV150" i="21"/>
  <c r="AS150" i="21"/>
  <c r="AR150" i="21"/>
  <c r="AN150" i="21"/>
  <c r="AK150" i="21"/>
  <c r="AJ150" i="21"/>
  <c r="AF150" i="21"/>
  <c r="AB150" i="21"/>
  <c r="Y150" i="21"/>
  <c r="X150" i="21"/>
  <c r="AW150" i="21"/>
  <c r="U150" i="21"/>
  <c r="T150" i="21"/>
  <c r="BD149" i="21"/>
  <c r="AZ149" i="21"/>
  <c r="AV149" i="21"/>
  <c r="AR149" i="21"/>
  <c r="AN149" i="21"/>
  <c r="AJ149" i="21"/>
  <c r="AF149" i="21"/>
  <c r="AB149" i="21"/>
  <c r="X149" i="21"/>
  <c r="V149" i="21"/>
  <c r="U149" i="21"/>
  <c r="T149" i="21"/>
  <c r="BD148" i="21"/>
  <c r="AZ148" i="21"/>
  <c r="AV148" i="21"/>
  <c r="AX148" i="21" s="1"/>
  <c r="AR148" i="21"/>
  <c r="AN148" i="21"/>
  <c r="AJ148" i="21"/>
  <c r="AF148" i="21"/>
  <c r="AB148" i="21"/>
  <c r="V148" i="21"/>
  <c r="Y148" i="21"/>
  <c r="X148" i="21"/>
  <c r="AW148" i="21"/>
  <c r="U148" i="21"/>
  <c r="T148" i="21"/>
  <c r="BD147" i="21"/>
  <c r="AZ147" i="21"/>
  <c r="AV147" i="21"/>
  <c r="AR147" i="21"/>
  <c r="AN147" i="21"/>
  <c r="AJ147" i="21"/>
  <c r="AF147" i="21"/>
  <c r="AB147" i="21"/>
  <c r="X147" i="21"/>
  <c r="V147" i="21"/>
  <c r="U147" i="21"/>
  <c r="T147" i="21"/>
  <c r="BD146" i="21"/>
  <c r="AZ146" i="21"/>
  <c r="AV146" i="21"/>
  <c r="V146" i="21"/>
  <c r="AS146" i="21"/>
  <c r="AR146" i="21"/>
  <c r="AN146" i="21"/>
  <c r="AK146" i="21"/>
  <c r="AJ146" i="21"/>
  <c r="AF146" i="21"/>
  <c r="AB146" i="21"/>
  <c r="X146" i="21"/>
  <c r="AW146" i="21"/>
  <c r="U146" i="21"/>
  <c r="T146" i="21"/>
  <c r="BD145" i="21"/>
  <c r="AZ145" i="21"/>
  <c r="AV145" i="21"/>
  <c r="AR145" i="21"/>
  <c r="AN145" i="21"/>
  <c r="AJ145" i="21"/>
  <c r="AF145" i="21"/>
  <c r="AB145" i="21"/>
  <c r="X145" i="21"/>
  <c r="V145" i="21"/>
  <c r="U145" i="21"/>
  <c r="T145" i="21"/>
  <c r="BD144" i="21"/>
  <c r="AZ144" i="21"/>
  <c r="AV144" i="21"/>
  <c r="AR144" i="21"/>
  <c r="AN144" i="21"/>
  <c r="AJ144" i="21"/>
  <c r="AF144" i="21"/>
  <c r="AB144" i="21"/>
  <c r="X144" i="21"/>
  <c r="V144" i="21"/>
  <c r="AW144" i="21"/>
  <c r="U144" i="21"/>
  <c r="T144" i="21"/>
  <c r="BD143" i="21"/>
  <c r="AZ143" i="21"/>
  <c r="AV143" i="21"/>
  <c r="AR143" i="21"/>
  <c r="AN143" i="21"/>
  <c r="AJ143" i="21"/>
  <c r="AF143" i="21"/>
  <c r="AB143" i="21"/>
  <c r="X143" i="21"/>
  <c r="V143" i="21"/>
  <c r="U143" i="21"/>
  <c r="T143" i="21"/>
  <c r="BD142" i="21"/>
  <c r="AZ142" i="21"/>
  <c r="AV142" i="21"/>
  <c r="V142" i="21"/>
  <c r="AS142" i="21"/>
  <c r="AR142" i="21"/>
  <c r="AN142" i="21"/>
  <c r="AK142" i="21"/>
  <c r="AJ142" i="21"/>
  <c r="AF142" i="21"/>
  <c r="AB142" i="21"/>
  <c r="Y142" i="21"/>
  <c r="X142" i="21"/>
  <c r="AW142" i="21"/>
  <c r="U142" i="21"/>
  <c r="T142" i="21"/>
  <c r="BD141" i="21"/>
  <c r="AZ141" i="21"/>
  <c r="AV141" i="21"/>
  <c r="AR141" i="21"/>
  <c r="AN141" i="21"/>
  <c r="AJ141" i="21"/>
  <c r="AF141" i="21"/>
  <c r="AB141" i="21"/>
  <c r="X141" i="21"/>
  <c r="V141" i="21"/>
  <c r="U141" i="21"/>
  <c r="T141" i="21"/>
  <c r="BD140" i="21"/>
  <c r="AZ140" i="21"/>
  <c r="AV140" i="21"/>
  <c r="AR140" i="21"/>
  <c r="AN140" i="21"/>
  <c r="AJ140" i="21"/>
  <c r="AF140" i="21"/>
  <c r="AB140" i="21"/>
  <c r="X140" i="21"/>
  <c r="V140" i="21"/>
  <c r="AW140" i="21"/>
  <c r="U140" i="21"/>
  <c r="T140" i="21"/>
  <c r="BD139" i="21"/>
  <c r="AZ139" i="21"/>
  <c r="AV139" i="21"/>
  <c r="AR139" i="21"/>
  <c r="AN139" i="21"/>
  <c r="AJ139" i="21"/>
  <c r="AF139" i="21"/>
  <c r="AB139" i="21"/>
  <c r="X139" i="21"/>
  <c r="V139" i="21"/>
  <c r="U139" i="21"/>
  <c r="T139" i="21"/>
  <c r="BD138" i="21"/>
  <c r="AZ138" i="21"/>
  <c r="AV138" i="21"/>
  <c r="AR138" i="21"/>
  <c r="V138" i="21"/>
  <c r="AO138" i="21"/>
  <c r="AN138" i="21"/>
  <c r="AJ138" i="21"/>
  <c r="AF138" i="21"/>
  <c r="AB138" i="21"/>
  <c r="X138" i="21"/>
  <c r="AW138" i="21"/>
  <c r="U138" i="21"/>
  <c r="T138" i="21"/>
  <c r="BD137" i="21"/>
  <c r="AZ137" i="21"/>
  <c r="AV137" i="21"/>
  <c r="AR137" i="21"/>
  <c r="AN137" i="21"/>
  <c r="AJ137" i="21"/>
  <c r="AF137" i="21"/>
  <c r="AB137" i="21"/>
  <c r="X137" i="21"/>
  <c r="V137" i="21"/>
  <c r="U137" i="21"/>
  <c r="T137" i="21"/>
  <c r="BD136" i="21"/>
  <c r="AZ136" i="21"/>
  <c r="AV136" i="21"/>
  <c r="AR136" i="21"/>
  <c r="AN136" i="21"/>
  <c r="AJ136" i="21"/>
  <c r="AF136" i="21"/>
  <c r="AB136" i="21"/>
  <c r="X136" i="21"/>
  <c r="V136" i="21"/>
  <c r="AW136" i="21"/>
  <c r="U136" i="21"/>
  <c r="T136" i="21"/>
  <c r="BD135" i="21"/>
  <c r="AZ135" i="21"/>
  <c r="AV135" i="21"/>
  <c r="AR135" i="21"/>
  <c r="AN135" i="21"/>
  <c r="AJ135" i="21"/>
  <c r="AF135" i="21"/>
  <c r="AB135" i="21"/>
  <c r="X135" i="21"/>
  <c r="V135" i="21"/>
  <c r="U135" i="21"/>
  <c r="T135" i="21"/>
  <c r="BD134" i="21"/>
  <c r="AZ134" i="21"/>
  <c r="AV134" i="21"/>
  <c r="AR134" i="21"/>
  <c r="AN134" i="21"/>
  <c r="AJ134" i="21"/>
  <c r="AF134" i="21"/>
  <c r="AB134" i="21"/>
  <c r="X134" i="21"/>
  <c r="V134" i="21"/>
  <c r="AW134" i="21"/>
  <c r="U134" i="21"/>
  <c r="T134" i="21"/>
  <c r="BD133" i="21"/>
  <c r="AZ133" i="21"/>
  <c r="AV133" i="21"/>
  <c r="AR133" i="21"/>
  <c r="AN133" i="21"/>
  <c r="AJ133" i="21"/>
  <c r="AF133" i="21"/>
  <c r="BI133" i="21" s="1"/>
  <c r="AB133" i="21"/>
  <c r="X133" i="21"/>
  <c r="V133" i="21"/>
  <c r="U133" i="21"/>
  <c r="T133" i="21"/>
  <c r="BD132" i="21"/>
  <c r="AZ132" i="21"/>
  <c r="BB132" i="21" s="1"/>
  <c r="AV132" i="21"/>
  <c r="AR132" i="21"/>
  <c r="AN132" i="21"/>
  <c r="AJ132" i="21"/>
  <c r="AF132" i="21"/>
  <c r="W132" i="21" s="1"/>
  <c r="AB132" i="21"/>
  <c r="X132" i="21"/>
  <c r="V132" i="21"/>
  <c r="AW132" i="21"/>
  <c r="U132" i="21"/>
  <c r="T132" i="21"/>
  <c r="BD131" i="21"/>
  <c r="BG131" i="21" s="1"/>
  <c r="AZ131" i="21"/>
  <c r="BB131" i="21" s="1"/>
  <c r="AV131" i="21"/>
  <c r="AR131" i="21"/>
  <c r="AN131" i="21"/>
  <c r="AJ131" i="21"/>
  <c r="BI131" i="21" s="1"/>
  <c r="AF131" i="21"/>
  <c r="AB131" i="21"/>
  <c r="X131" i="21"/>
  <c r="V131" i="21"/>
  <c r="U131" i="21"/>
  <c r="T131" i="21"/>
  <c r="BD130" i="21"/>
  <c r="AZ130" i="21"/>
  <c r="BB130" i="21" s="1"/>
  <c r="AV130" i="21"/>
  <c r="AY130" i="21" s="1"/>
  <c r="AR130" i="21"/>
  <c r="AN130" i="21"/>
  <c r="AJ130" i="21"/>
  <c r="W130" i="21" s="1"/>
  <c r="AF130" i="21"/>
  <c r="AB130" i="21"/>
  <c r="X130" i="21"/>
  <c r="Z130" i="21" s="1"/>
  <c r="V130" i="21"/>
  <c r="AW130" i="21"/>
  <c r="U130" i="21"/>
  <c r="T130" i="21"/>
  <c r="BD129" i="21"/>
  <c r="BF129" i="21" s="1"/>
  <c r="AZ129" i="21"/>
  <c r="BC129" i="21" s="1"/>
  <c r="AV129" i="21"/>
  <c r="AR129" i="21"/>
  <c r="AN129" i="21"/>
  <c r="AJ129" i="21"/>
  <c r="AM129" i="21" s="1"/>
  <c r="AF129" i="21"/>
  <c r="AB129" i="21"/>
  <c r="AE129" i="21" s="1"/>
  <c r="X129" i="21"/>
  <c r="V129" i="21"/>
  <c r="U129" i="21"/>
  <c r="T129" i="21"/>
  <c r="BD128" i="21"/>
  <c r="AZ128" i="21"/>
  <c r="BC128" i="21" s="1"/>
  <c r="AV128" i="21"/>
  <c r="AR128" i="21"/>
  <c r="AN128" i="21"/>
  <c r="BH128" i="21" s="1"/>
  <c r="AJ128" i="21"/>
  <c r="AF128" i="21"/>
  <c r="AB128" i="21"/>
  <c r="X128" i="21"/>
  <c r="V128" i="21"/>
  <c r="AW128" i="21"/>
  <c r="U128" i="21"/>
  <c r="T128" i="21"/>
  <c r="BD127" i="21"/>
  <c r="BG127" i="21" s="1"/>
  <c r="AZ127" i="21"/>
  <c r="AV127" i="21"/>
  <c r="AR127" i="21"/>
  <c r="AN127" i="21"/>
  <c r="AJ127" i="21"/>
  <c r="AF127" i="21"/>
  <c r="AI127" i="21" s="1"/>
  <c r="AB127" i="21"/>
  <c r="X127" i="21"/>
  <c r="V127" i="21"/>
  <c r="U127" i="21"/>
  <c r="T127" i="21"/>
  <c r="BD126" i="21"/>
  <c r="V126" i="21"/>
  <c r="BA126" i="21"/>
  <c r="AZ126" i="21"/>
  <c r="BC126" i="21" s="1"/>
  <c r="AV126" i="21"/>
  <c r="AY126" i="21" s="1"/>
  <c r="AR126" i="21"/>
  <c r="AN126" i="21"/>
  <c r="AQ126" i="21" s="1"/>
  <c r="AJ126" i="21"/>
  <c r="AF126" i="21"/>
  <c r="AH126" i="21" s="1"/>
  <c r="AB126" i="21"/>
  <c r="X126" i="21"/>
  <c r="Z126" i="21" s="1"/>
  <c r="AW126" i="21"/>
  <c r="U126" i="21"/>
  <c r="T126" i="21"/>
  <c r="BD125" i="21"/>
  <c r="AZ125" i="21"/>
  <c r="BB125" i="21" s="1"/>
  <c r="AV125" i="21"/>
  <c r="AX125" i="21" s="1"/>
  <c r="AR125" i="21"/>
  <c r="AN125" i="21"/>
  <c r="AP125" i="21" s="1"/>
  <c r="AJ125" i="21"/>
  <c r="BI125" i="21" s="1"/>
  <c r="AF125" i="21"/>
  <c r="AB125" i="21"/>
  <c r="V125" i="21"/>
  <c r="Y125" i="21"/>
  <c r="X125" i="21"/>
  <c r="BE125" i="21"/>
  <c r="U125" i="21"/>
  <c r="T125" i="21"/>
  <c r="BD124" i="21"/>
  <c r="AZ124" i="21"/>
  <c r="AV124" i="21"/>
  <c r="AX124" i="21" s="1"/>
  <c r="AR124" i="21"/>
  <c r="AN124" i="21"/>
  <c r="AP124" i="21" s="1"/>
  <c r="AJ124" i="21"/>
  <c r="AF124" i="21"/>
  <c r="AI124" i="21" s="1"/>
  <c r="AB124" i="21"/>
  <c r="BI124" i="21" s="1"/>
  <c r="X124" i="21"/>
  <c r="V124" i="21"/>
  <c r="BA124" i="21"/>
  <c r="U124" i="21"/>
  <c r="T124" i="21"/>
  <c r="BD123" i="21"/>
  <c r="BG123" i="21" s="1"/>
  <c r="AZ123" i="21"/>
  <c r="BC123" i="21" s="1"/>
  <c r="AV123" i="21"/>
  <c r="AY123" i="21" s="1"/>
  <c r="AR123" i="21"/>
  <c r="AN123" i="21"/>
  <c r="AP123" i="21" s="1"/>
  <c r="AJ123" i="21"/>
  <c r="AL123" i="21" s="1"/>
  <c r="AF123" i="21"/>
  <c r="AI123" i="21" s="1"/>
  <c r="AB123" i="21"/>
  <c r="X123" i="21"/>
  <c r="V123" i="21"/>
  <c r="BE123" i="21"/>
  <c r="U123" i="21"/>
  <c r="T123" i="21"/>
  <c r="BD122" i="21"/>
  <c r="AZ122" i="21"/>
  <c r="BC122" i="21" s="1"/>
  <c r="V122" i="21"/>
  <c r="AW122" i="21"/>
  <c r="AV122" i="21"/>
  <c r="AY122" i="21" s="1"/>
  <c r="AR122" i="21"/>
  <c r="AT122" i="21" s="1"/>
  <c r="AN122" i="21"/>
  <c r="AJ122" i="21"/>
  <c r="AL122" i="21" s="1"/>
  <c r="AG122" i="21"/>
  <c r="AF122" i="21"/>
  <c r="AB122" i="21"/>
  <c r="AD122" i="21" s="1"/>
  <c r="Y122" i="21"/>
  <c r="X122" i="21"/>
  <c r="BA122" i="21"/>
  <c r="U122" i="21"/>
  <c r="T122" i="21"/>
  <c r="BD121" i="21"/>
  <c r="AZ121" i="21"/>
  <c r="BB121" i="21" s="1"/>
  <c r="V121" i="21"/>
  <c r="AW121" i="21"/>
  <c r="AV121" i="21"/>
  <c r="AX121" i="21" s="1"/>
  <c r="AR121" i="21"/>
  <c r="AO121" i="21"/>
  <c r="AN121" i="21"/>
  <c r="AJ121" i="21"/>
  <c r="AM121" i="21" s="1"/>
  <c r="AF121" i="21"/>
  <c r="AI121" i="21" s="1"/>
  <c r="AB121" i="21"/>
  <c r="AE121" i="21" s="1"/>
  <c r="X121" i="21"/>
  <c r="Z121" i="21" s="1"/>
  <c r="BA121" i="21"/>
  <c r="U121" i="21"/>
  <c r="T121" i="21"/>
  <c r="BD120" i="21"/>
  <c r="BF120" i="21" s="1"/>
  <c r="AZ120" i="21"/>
  <c r="BB120" i="21" s="1"/>
  <c r="V120" i="21"/>
  <c r="AW120" i="21"/>
  <c r="AV120" i="21"/>
  <c r="AR120" i="21"/>
  <c r="AN120" i="21"/>
  <c r="AJ120" i="21"/>
  <c r="AL120" i="21" s="1"/>
  <c r="AG120" i="21"/>
  <c r="AF120" i="21"/>
  <c r="AI120" i="21" s="1"/>
  <c r="AB120" i="21"/>
  <c r="Y120" i="21"/>
  <c r="X120" i="21"/>
  <c r="AA120" i="21" s="1"/>
  <c r="BA120" i="21"/>
  <c r="U120" i="21"/>
  <c r="T120" i="21"/>
  <c r="BD119" i="21"/>
  <c r="AZ119" i="21"/>
  <c r="BB119" i="21" s="1"/>
  <c r="AV119" i="21"/>
  <c r="AY119" i="21" s="1"/>
  <c r="AR119" i="21"/>
  <c r="AN119" i="21"/>
  <c r="AP119" i="21" s="1"/>
  <c r="AJ119" i="21"/>
  <c r="AM119" i="21" s="1"/>
  <c r="AF119" i="21"/>
  <c r="AH119" i="21" s="1"/>
  <c r="AB119" i="21"/>
  <c r="X119" i="21"/>
  <c r="AA119" i="21" s="1"/>
  <c r="V119" i="21"/>
  <c r="BA119" i="21"/>
  <c r="U119" i="21"/>
  <c r="T119" i="21"/>
  <c r="BD118" i="21"/>
  <c r="BF118" i="21" s="1"/>
  <c r="AZ118" i="21"/>
  <c r="AV118" i="21"/>
  <c r="AY118" i="21" s="1"/>
  <c r="AR118" i="21"/>
  <c r="AU118" i="21" s="1"/>
  <c r="AN118" i="21"/>
  <c r="AP118" i="21" s="1"/>
  <c r="AJ118" i="21"/>
  <c r="AL118" i="21" s="1"/>
  <c r="AF118" i="21"/>
  <c r="AI118" i="21" s="1"/>
  <c r="AB118" i="21"/>
  <c r="X118" i="21"/>
  <c r="V118" i="21"/>
  <c r="BE118" i="21"/>
  <c r="U118" i="21"/>
  <c r="T118" i="21"/>
  <c r="BD117" i="21"/>
  <c r="BG117" i="21" s="1"/>
  <c r="AZ117" i="21"/>
  <c r="AV117" i="21"/>
  <c r="AY117" i="21" s="1"/>
  <c r="AR117" i="21"/>
  <c r="AT117" i="21" s="1"/>
  <c r="AN117" i="21"/>
  <c r="AP117" i="21" s="1"/>
  <c r="AJ117" i="21"/>
  <c r="AM117" i="21" s="1"/>
  <c r="AF117" i="21"/>
  <c r="AH117" i="21" s="1"/>
  <c r="AB117" i="21"/>
  <c r="AD117" i="21" s="1"/>
  <c r="X117" i="21"/>
  <c r="Z117" i="21" s="1"/>
  <c r="V117" i="21"/>
  <c r="BE117" i="21"/>
  <c r="U117" i="21"/>
  <c r="T117" i="21"/>
  <c r="BD116" i="21"/>
  <c r="BF116" i="21" s="1"/>
  <c r="AZ116" i="21"/>
  <c r="BB116" i="21" s="1"/>
  <c r="AV116" i="21"/>
  <c r="AR116" i="21"/>
  <c r="BH116" i="21" s="1"/>
  <c r="AN116" i="21"/>
  <c r="AQ116" i="21" s="1"/>
  <c r="AJ116" i="21"/>
  <c r="AL116" i="21" s="1"/>
  <c r="AF116" i="21"/>
  <c r="AI116" i="21" s="1"/>
  <c r="AB116" i="21"/>
  <c r="AD116" i="21" s="1"/>
  <c r="X116" i="21"/>
  <c r="V116" i="21"/>
  <c r="BE116" i="21"/>
  <c r="U116" i="21"/>
  <c r="T116" i="21"/>
  <c r="BD115" i="21"/>
  <c r="AZ115" i="21"/>
  <c r="BB115" i="21" s="1"/>
  <c r="AV115" i="21"/>
  <c r="AX115" i="21" s="1"/>
  <c r="AR115" i="21"/>
  <c r="AU115" i="21" s="1"/>
  <c r="AN115" i="21"/>
  <c r="AJ115" i="21"/>
  <c r="AL115" i="21" s="1"/>
  <c r="AF115" i="21"/>
  <c r="AI115" i="21" s="1"/>
  <c r="AB115" i="21"/>
  <c r="AE115" i="21" s="1"/>
  <c r="X115" i="21"/>
  <c r="Z115" i="21" s="1"/>
  <c r="V115" i="21"/>
  <c r="BE115" i="21"/>
  <c r="U115" i="21"/>
  <c r="T115" i="21"/>
  <c r="BD114" i="21"/>
  <c r="AZ114" i="21"/>
  <c r="BB114" i="21" s="1"/>
  <c r="AV114" i="21"/>
  <c r="AY114" i="21" s="1"/>
  <c r="AR114" i="21"/>
  <c r="AU114" i="21" s="1"/>
  <c r="AN114" i="21"/>
  <c r="AJ114" i="21"/>
  <c r="AL114" i="21" s="1"/>
  <c r="AF114" i="21"/>
  <c r="AI114" i="21" s="1"/>
  <c r="AB114" i="21"/>
  <c r="AD114" i="21" s="1"/>
  <c r="X114" i="21"/>
  <c r="V114" i="21"/>
  <c r="BE114" i="21"/>
  <c r="U114" i="21"/>
  <c r="T114" i="21"/>
  <c r="BD113" i="21"/>
  <c r="BG113" i="21" s="1"/>
  <c r="AZ113" i="21"/>
  <c r="BC113" i="21" s="1"/>
  <c r="AV113" i="21"/>
  <c r="AX113" i="21" s="1"/>
  <c r="AR113" i="21"/>
  <c r="AU113" i="21" s="1"/>
  <c r="AN113" i="21"/>
  <c r="AQ113" i="21" s="1"/>
  <c r="AJ113" i="21"/>
  <c r="AM113" i="21" s="1"/>
  <c r="AF113" i="21"/>
  <c r="AH113" i="21" s="1"/>
  <c r="AB113" i="21"/>
  <c r="AD113" i="21" s="1"/>
  <c r="X113" i="21"/>
  <c r="Z113" i="21" s="1"/>
  <c r="V113" i="21"/>
  <c r="BE113" i="21"/>
  <c r="U113" i="21"/>
  <c r="T113" i="21"/>
  <c r="BD112" i="21"/>
  <c r="BG112" i="21" s="1"/>
  <c r="AZ112" i="21"/>
  <c r="BB112" i="21" s="1"/>
  <c r="AV112" i="21"/>
  <c r="AX112" i="21" s="1"/>
  <c r="AR112" i="21"/>
  <c r="BH112" i="21" s="1"/>
  <c r="AN112" i="21"/>
  <c r="AJ112" i="21"/>
  <c r="AL112" i="21" s="1"/>
  <c r="AF112" i="21"/>
  <c r="AH112" i="21" s="1"/>
  <c r="AB112" i="21"/>
  <c r="AD112" i="21" s="1"/>
  <c r="X112" i="21"/>
  <c r="AA112" i="21" s="1"/>
  <c r="V112" i="21"/>
  <c r="BE112" i="21"/>
  <c r="U112" i="21"/>
  <c r="T112" i="21"/>
  <c r="BD111" i="21"/>
  <c r="AZ111" i="21"/>
  <c r="BB111" i="21" s="1"/>
  <c r="AV111" i="21"/>
  <c r="AR111" i="21"/>
  <c r="AN111" i="21"/>
  <c r="AJ111" i="21"/>
  <c r="AF111" i="21"/>
  <c r="AB111" i="21"/>
  <c r="X111" i="21"/>
  <c r="V111" i="21"/>
  <c r="BE111" i="21"/>
  <c r="U111" i="21"/>
  <c r="T111" i="21"/>
  <c r="BD110" i="21"/>
  <c r="BF110" i="21" s="1"/>
  <c r="AZ110" i="21"/>
  <c r="BC110" i="21" s="1"/>
  <c r="AV110" i="21"/>
  <c r="AY110" i="21" s="1"/>
  <c r="AR110" i="21"/>
  <c r="AU110" i="21" s="1"/>
  <c r="AN110" i="21"/>
  <c r="AJ110" i="21"/>
  <c r="AM110" i="21" s="1"/>
  <c r="AF110" i="21"/>
  <c r="AB110" i="21"/>
  <c r="X110" i="21"/>
  <c r="V110" i="21"/>
  <c r="BE110" i="21"/>
  <c r="U110" i="21"/>
  <c r="T110" i="21"/>
  <c r="BD109" i="21"/>
  <c r="AZ109" i="21"/>
  <c r="AV109" i="21"/>
  <c r="AR109" i="21"/>
  <c r="AN109" i="21"/>
  <c r="BH109" i="21" s="1"/>
  <c r="AJ109" i="21"/>
  <c r="AM109" i="21" s="1"/>
  <c r="AF109" i="21"/>
  <c r="AI109" i="21" s="1"/>
  <c r="AB109" i="21"/>
  <c r="AD109" i="21" s="1"/>
  <c r="X109" i="21"/>
  <c r="AA109" i="21" s="1"/>
  <c r="V109" i="21"/>
  <c r="BE109" i="21"/>
  <c r="U109" i="21"/>
  <c r="T109" i="21"/>
  <c r="BD108" i="21"/>
  <c r="AZ108" i="21"/>
  <c r="BB108" i="21" s="1"/>
  <c r="AV108" i="21"/>
  <c r="AX108" i="21" s="1"/>
  <c r="AR108" i="21"/>
  <c r="AT108" i="21" s="1"/>
  <c r="AN108" i="21"/>
  <c r="AQ108" i="21" s="1"/>
  <c r="AJ108" i="21"/>
  <c r="AF108" i="21"/>
  <c r="AH108" i="21" s="1"/>
  <c r="AB108" i="21"/>
  <c r="AD108" i="21" s="1"/>
  <c r="X108" i="21"/>
  <c r="V108" i="21"/>
  <c r="BE108" i="21"/>
  <c r="U108" i="21"/>
  <c r="T108" i="21"/>
  <c r="BD107" i="21"/>
  <c r="AZ107" i="21"/>
  <c r="BC107" i="21" s="1"/>
  <c r="AV107" i="21"/>
  <c r="AX107" i="21" s="1"/>
  <c r="AR107" i="21"/>
  <c r="AU107" i="21" s="1"/>
  <c r="AN107" i="21"/>
  <c r="AJ107" i="21"/>
  <c r="AL107" i="21" s="1"/>
  <c r="AF107" i="21"/>
  <c r="AI107" i="21" s="1"/>
  <c r="AB107" i="21"/>
  <c r="X107" i="21"/>
  <c r="Z107" i="21" s="1"/>
  <c r="V107" i="21"/>
  <c r="BE107" i="21"/>
  <c r="U107" i="21"/>
  <c r="T107" i="21"/>
  <c r="BD106" i="21"/>
  <c r="BF106" i="21" s="1"/>
  <c r="AZ106" i="21"/>
  <c r="BB106" i="21" s="1"/>
  <c r="AV106" i="21"/>
  <c r="AY106" i="21" s="1"/>
  <c r="AR106" i="21"/>
  <c r="AT106" i="21" s="1"/>
  <c r="AN106" i="21"/>
  <c r="AJ106" i="21"/>
  <c r="AL106" i="21" s="1"/>
  <c r="AF106" i="21"/>
  <c r="AH106" i="21" s="1"/>
  <c r="AB106" i="21"/>
  <c r="X106" i="21"/>
  <c r="V106" i="21"/>
  <c r="BE106" i="21"/>
  <c r="U106" i="21"/>
  <c r="T106" i="21"/>
  <c r="BD105" i="21"/>
  <c r="BF105" i="21" s="1"/>
  <c r="AZ105" i="21"/>
  <c r="BB105" i="21" s="1"/>
  <c r="AV105" i="21"/>
  <c r="AX105" i="21" s="1"/>
  <c r="AR105" i="21"/>
  <c r="AN105" i="21"/>
  <c r="AQ105" i="21" s="1"/>
  <c r="AJ105" i="21"/>
  <c r="AM105" i="21" s="1"/>
  <c r="AF105" i="21"/>
  <c r="AB105" i="21"/>
  <c r="X105" i="21"/>
  <c r="BI105" i="21" s="1"/>
  <c r="V105" i="21"/>
  <c r="BE105" i="21"/>
  <c r="U105" i="21"/>
  <c r="T105" i="21"/>
  <c r="BD104" i="21"/>
  <c r="BF104" i="21" s="1"/>
  <c r="AZ104" i="21"/>
  <c r="BB104" i="21" s="1"/>
  <c r="AV104" i="21"/>
  <c r="AX104" i="21" s="1"/>
  <c r="AR104" i="21"/>
  <c r="AU104" i="21" s="1"/>
  <c r="AN104" i="21"/>
  <c r="AJ104" i="21"/>
  <c r="AL104" i="21" s="1"/>
  <c r="AF104" i="21"/>
  <c r="AH104" i="21" s="1"/>
  <c r="AB104" i="21"/>
  <c r="AD104" i="21" s="1"/>
  <c r="X104" i="21"/>
  <c r="V104" i="21"/>
  <c r="BE104" i="21"/>
  <c r="U104" i="21"/>
  <c r="T104" i="21"/>
  <c r="BD103" i="21"/>
  <c r="AZ103" i="21"/>
  <c r="BB103" i="21" s="1"/>
  <c r="AV103" i="21"/>
  <c r="AY103" i="21" s="1"/>
  <c r="AR103" i="21"/>
  <c r="AN103" i="21"/>
  <c r="AJ103" i="21"/>
  <c r="AL103" i="21" s="1"/>
  <c r="AF103" i="21"/>
  <c r="AH103" i="21" s="1"/>
  <c r="AB103" i="21"/>
  <c r="X103" i="21"/>
  <c r="V103" i="21"/>
  <c r="BE103" i="21"/>
  <c r="U103" i="21"/>
  <c r="T103" i="21"/>
  <c r="BD102" i="21"/>
  <c r="BF102" i="21" s="1"/>
  <c r="AZ102" i="21"/>
  <c r="BC102" i="21" s="1"/>
  <c r="AV102" i="21"/>
  <c r="AY102" i="21" s="1"/>
  <c r="AR102" i="21"/>
  <c r="AN102" i="21"/>
  <c r="AP102" i="21" s="1"/>
  <c r="AJ102" i="21"/>
  <c r="AF102" i="21"/>
  <c r="AH102" i="21" s="1"/>
  <c r="AB102" i="21"/>
  <c r="X102" i="21"/>
  <c r="Z102" i="21" s="1"/>
  <c r="V102" i="21"/>
  <c r="BE102" i="21"/>
  <c r="U102" i="21"/>
  <c r="T102" i="21"/>
  <c r="BD101" i="21"/>
  <c r="BG101" i="21" s="1"/>
  <c r="AZ101" i="21"/>
  <c r="BB101" i="21" s="1"/>
  <c r="AV101" i="21"/>
  <c r="AR101" i="21"/>
  <c r="AT101" i="21" s="1"/>
  <c r="AN101" i="21"/>
  <c r="AJ101" i="21"/>
  <c r="AM101" i="21" s="1"/>
  <c r="AF101" i="21"/>
  <c r="AI101" i="21" s="1"/>
  <c r="AB101" i="21"/>
  <c r="AD101" i="21" s="1"/>
  <c r="X101" i="21"/>
  <c r="Z101" i="21" s="1"/>
  <c r="V101" i="21"/>
  <c r="BE101" i="21"/>
  <c r="U101" i="21"/>
  <c r="T101" i="21"/>
  <c r="AV9" i="21"/>
  <c r="AV10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N554" i="39"/>
  <c r="O554" i="39" s="1"/>
  <c r="M554" i="39"/>
  <c r="L554" i="39"/>
  <c r="K554" i="39"/>
  <c r="N553" i="39"/>
  <c r="O553" i="39" s="1"/>
  <c r="M553" i="39"/>
  <c r="L553" i="39"/>
  <c r="K553" i="39"/>
  <c r="N552" i="39"/>
  <c r="O552" i="39" s="1"/>
  <c r="M552" i="39"/>
  <c r="L552" i="39"/>
  <c r="K552" i="39"/>
  <c r="N551" i="39"/>
  <c r="M551" i="39"/>
  <c r="L551" i="39"/>
  <c r="K551" i="39"/>
  <c r="N550" i="39"/>
  <c r="O550" i="39" s="1"/>
  <c r="M550" i="39"/>
  <c r="L550" i="39"/>
  <c r="K550" i="39"/>
  <c r="N549" i="39"/>
  <c r="O549" i="39" s="1"/>
  <c r="M549" i="39"/>
  <c r="L549" i="39"/>
  <c r="K549" i="39"/>
  <c r="N548" i="39"/>
  <c r="O548" i="39" s="1"/>
  <c r="M548" i="39"/>
  <c r="L548" i="39"/>
  <c r="K548" i="39"/>
  <c r="N547" i="39"/>
  <c r="P547" i="39" s="1"/>
  <c r="M547" i="39"/>
  <c r="L547" i="39"/>
  <c r="K547" i="39"/>
  <c r="N546" i="39"/>
  <c r="O546" i="39" s="1"/>
  <c r="M546" i="39"/>
  <c r="L546" i="39"/>
  <c r="K546" i="39"/>
  <c r="N545" i="39"/>
  <c r="M545" i="39"/>
  <c r="L545" i="39"/>
  <c r="K545" i="39"/>
  <c r="N544" i="39"/>
  <c r="O544" i="39" s="1"/>
  <c r="M544" i="39"/>
  <c r="L544" i="39"/>
  <c r="K544" i="39"/>
  <c r="N543" i="39"/>
  <c r="O543" i="39" s="1"/>
  <c r="M543" i="39"/>
  <c r="L543" i="39"/>
  <c r="K543" i="39"/>
  <c r="N542" i="39"/>
  <c r="O542" i="39" s="1"/>
  <c r="M542" i="39"/>
  <c r="L542" i="39"/>
  <c r="K542" i="39"/>
  <c r="N541" i="39"/>
  <c r="O541" i="39" s="1"/>
  <c r="M541" i="39"/>
  <c r="L541" i="39"/>
  <c r="K541" i="39"/>
  <c r="N540" i="39"/>
  <c r="O540" i="39" s="1"/>
  <c r="M540" i="39"/>
  <c r="L540" i="39"/>
  <c r="K540" i="39"/>
  <c r="N539" i="39"/>
  <c r="O539" i="39" s="1"/>
  <c r="M539" i="39"/>
  <c r="L539" i="39"/>
  <c r="K539" i="39"/>
  <c r="N538" i="39"/>
  <c r="O538" i="39" s="1"/>
  <c r="C12" i="11" s="1"/>
  <c r="M538" i="39"/>
  <c r="L538" i="39"/>
  <c r="K538" i="39"/>
  <c r="N537" i="39"/>
  <c r="P537" i="39" s="1"/>
  <c r="M537" i="39"/>
  <c r="L537" i="39"/>
  <c r="K537" i="39"/>
  <c r="N536" i="39"/>
  <c r="M536" i="39"/>
  <c r="L536" i="39"/>
  <c r="K536" i="39"/>
  <c r="N535" i="39"/>
  <c r="O535" i="39" s="1"/>
  <c r="M535" i="39"/>
  <c r="L535" i="39"/>
  <c r="K535" i="39"/>
  <c r="N534" i="39"/>
  <c r="O534" i="39"/>
  <c r="M534" i="39"/>
  <c r="L534" i="39"/>
  <c r="K534" i="39"/>
  <c r="N533" i="39"/>
  <c r="M533" i="39"/>
  <c r="L533" i="39"/>
  <c r="K533" i="39"/>
  <c r="N532" i="39"/>
  <c r="O532" i="39" s="1"/>
  <c r="M532" i="39"/>
  <c r="L532" i="39"/>
  <c r="K532" i="39"/>
  <c r="N531" i="39"/>
  <c r="P531" i="39" s="1"/>
  <c r="M531" i="39"/>
  <c r="L531" i="39"/>
  <c r="K531" i="39"/>
  <c r="N530" i="39"/>
  <c r="O530" i="39" s="1"/>
  <c r="M530" i="39"/>
  <c r="L530" i="39"/>
  <c r="K530" i="39"/>
  <c r="N529" i="39"/>
  <c r="M529" i="39"/>
  <c r="L529" i="39"/>
  <c r="K529" i="39"/>
  <c r="N528" i="39"/>
  <c r="O528" i="39" s="1"/>
  <c r="M528" i="39"/>
  <c r="L528" i="39"/>
  <c r="K528" i="39"/>
  <c r="N527" i="39"/>
  <c r="O527" i="39" s="1"/>
  <c r="M527" i="39"/>
  <c r="L527" i="39"/>
  <c r="K527" i="39"/>
  <c r="N526" i="39"/>
  <c r="O526" i="39"/>
  <c r="M526" i="39"/>
  <c r="L526" i="39"/>
  <c r="K526" i="39"/>
  <c r="N525" i="39"/>
  <c r="O525" i="39" s="1"/>
  <c r="M525" i="39"/>
  <c r="L525" i="39"/>
  <c r="K525" i="39"/>
  <c r="N524" i="39"/>
  <c r="M524" i="39"/>
  <c r="L524" i="39"/>
  <c r="K524" i="39"/>
  <c r="N523" i="39"/>
  <c r="M523" i="39"/>
  <c r="L523" i="39"/>
  <c r="K523" i="39"/>
  <c r="N522" i="39"/>
  <c r="O522" i="39" s="1"/>
  <c r="M522" i="39"/>
  <c r="L522" i="39"/>
  <c r="K522" i="39"/>
  <c r="N521" i="39"/>
  <c r="O521" i="39" s="1"/>
  <c r="M521" i="39"/>
  <c r="L521" i="39"/>
  <c r="K521" i="39"/>
  <c r="N520" i="39"/>
  <c r="M520" i="39"/>
  <c r="L520" i="39"/>
  <c r="K520" i="39"/>
  <c r="N519" i="39"/>
  <c r="O519" i="39" s="1"/>
  <c r="M519" i="39"/>
  <c r="L519" i="39"/>
  <c r="K519" i="39"/>
  <c r="N518" i="39"/>
  <c r="O518" i="39" s="1"/>
  <c r="M518" i="39"/>
  <c r="L518" i="39"/>
  <c r="K518" i="39"/>
  <c r="N517" i="39"/>
  <c r="O517" i="39" s="1"/>
  <c r="M517" i="39"/>
  <c r="L517" i="39"/>
  <c r="K517" i="39"/>
  <c r="N516" i="39"/>
  <c r="M516" i="39"/>
  <c r="L516" i="39"/>
  <c r="K516" i="39"/>
  <c r="N515" i="39"/>
  <c r="O515" i="39" s="1"/>
  <c r="M515" i="39"/>
  <c r="L515" i="39"/>
  <c r="K515" i="39"/>
  <c r="N514" i="39"/>
  <c r="O514" i="39" s="1"/>
  <c r="M514" i="39"/>
  <c r="L514" i="39"/>
  <c r="K514" i="39"/>
  <c r="N513" i="39"/>
  <c r="P513" i="39" s="1"/>
  <c r="O513" i="39"/>
  <c r="M513" i="39"/>
  <c r="L513" i="39"/>
  <c r="K513" i="39"/>
  <c r="N512" i="39"/>
  <c r="O512" i="39" s="1"/>
  <c r="M512" i="39"/>
  <c r="K512" i="39"/>
  <c r="N511" i="39"/>
  <c r="O511" i="39" s="1"/>
  <c r="M511" i="39"/>
  <c r="L511" i="39"/>
  <c r="K511" i="39"/>
  <c r="N510" i="39"/>
  <c r="O510" i="39"/>
  <c r="M510" i="39"/>
  <c r="L510" i="39"/>
  <c r="K510" i="39"/>
  <c r="N509" i="39"/>
  <c r="O509" i="39" s="1"/>
  <c r="M509" i="39"/>
  <c r="L509" i="39"/>
  <c r="K509" i="39"/>
  <c r="N508" i="39"/>
  <c r="M508" i="39"/>
  <c r="L508" i="39"/>
  <c r="K508" i="39"/>
  <c r="N507" i="39"/>
  <c r="O507" i="39" s="1"/>
  <c r="M507" i="39"/>
  <c r="L507" i="39"/>
  <c r="K507" i="39"/>
  <c r="N506" i="39"/>
  <c r="M506" i="39"/>
  <c r="L506" i="39"/>
  <c r="K506" i="39"/>
  <c r="N505" i="39"/>
  <c r="O505" i="39" s="1"/>
  <c r="M505" i="39"/>
  <c r="L505" i="39"/>
  <c r="K505" i="39"/>
  <c r="N504" i="39"/>
  <c r="O504" i="39"/>
  <c r="M504" i="39"/>
  <c r="L504" i="39"/>
  <c r="K504" i="39"/>
  <c r="N503" i="39"/>
  <c r="O503" i="39" s="1"/>
  <c r="M503" i="39"/>
  <c r="L503" i="39"/>
  <c r="K503" i="39"/>
  <c r="N502" i="39"/>
  <c r="O502" i="39" s="1"/>
  <c r="M502" i="39"/>
  <c r="L502" i="39"/>
  <c r="K502" i="39"/>
  <c r="N501" i="39"/>
  <c r="O501" i="39" s="1"/>
  <c r="M501" i="39"/>
  <c r="L501" i="39"/>
  <c r="K501" i="39"/>
  <c r="N500" i="39"/>
  <c r="O500" i="39" s="1"/>
  <c r="M500" i="39"/>
  <c r="L500" i="39"/>
  <c r="K500" i="39"/>
  <c r="N499" i="39"/>
  <c r="O499" i="39" s="1"/>
  <c r="M499" i="39"/>
  <c r="L499" i="39"/>
  <c r="K499" i="39"/>
  <c r="N498" i="39"/>
  <c r="O498" i="39" s="1"/>
  <c r="M498" i="39"/>
  <c r="L498" i="39"/>
  <c r="K498" i="39"/>
  <c r="N497" i="39"/>
  <c r="O497" i="39" s="1"/>
  <c r="M497" i="39"/>
  <c r="L497" i="39"/>
  <c r="K497" i="39"/>
  <c r="N496" i="39"/>
  <c r="O496" i="39"/>
  <c r="M496" i="39"/>
  <c r="L496" i="39"/>
  <c r="K496" i="39"/>
  <c r="N495" i="39"/>
  <c r="O495" i="39" s="1"/>
  <c r="M495" i="39"/>
  <c r="L495" i="39"/>
  <c r="K495" i="39"/>
  <c r="N494" i="39"/>
  <c r="O494" i="39" s="1"/>
  <c r="M494" i="39"/>
  <c r="L494" i="39"/>
  <c r="K494" i="39"/>
  <c r="N493" i="39"/>
  <c r="O493" i="39" s="1"/>
  <c r="M493" i="39"/>
  <c r="L493" i="39"/>
  <c r="K493" i="39"/>
  <c r="N492" i="39"/>
  <c r="O492" i="39" s="1"/>
  <c r="M492" i="39"/>
  <c r="L492" i="39"/>
  <c r="K492" i="39"/>
  <c r="N491" i="39"/>
  <c r="P491" i="39" s="1"/>
  <c r="O491" i="39"/>
  <c r="M491" i="39"/>
  <c r="L491" i="39"/>
  <c r="K491" i="39"/>
  <c r="N490" i="39"/>
  <c r="M490" i="39"/>
  <c r="L490" i="39"/>
  <c r="K490" i="39"/>
  <c r="N489" i="39"/>
  <c r="O489" i="39" s="1"/>
  <c r="M489" i="39"/>
  <c r="L489" i="39"/>
  <c r="K489" i="39"/>
  <c r="N488" i="39"/>
  <c r="O488" i="39" s="1"/>
  <c r="M488" i="39"/>
  <c r="L488" i="39"/>
  <c r="K488" i="39"/>
  <c r="N487" i="39"/>
  <c r="O487" i="39" s="1"/>
  <c r="M487" i="39"/>
  <c r="L487" i="39"/>
  <c r="K487" i="39"/>
  <c r="N486" i="39"/>
  <c r="O486" i="39" s="1"/>
  <c r="M486" i="39"/>
  <c r="L486" i="39"/>
  <c r="K486" i="39"/>
  <c r="N485" i="39"/>
  <c r="O485" i="39" s="1"/>
  <c r="M485" i="39"/>
  <c r="L485" i="39"/>
  <c r="K485" i="39"/>
  <c r="N484" i="39"/>
  <c r="O484" i="39" s="1"/>
  <c r="M484" i="39"/>
  <c r="L484" i="39"/>
  <c r="K484" i="39"/>
  <c r="N483" i="39"/>
  <c r="O483" i="39" s="1"/>
  <c r="M483" i="39"/>
  <c r="L483" i="39"/>
  <c r="K483" i="39"/>
  <c r="N482" i="39"/>
  <c r="O482" i="39"/>
  <c r="M482" i="39"/>
  <c r="L482" i="39"/>
  <c r="K482" i="39"/>
  <c r="N481" i="39"/>
  <c r="O481" i="39" s="1"/>
  <c r="M481" i="39"/>
  <c r="L481" i="39"/>
  <c r="K481" i="39"/>
  <c r="N480" i="39"/>
  <c r="O480" i="39" s="1"/>
  <c r="M480" i="39"/>
  <c r="L480" i="39"/>
  <c r="K480" i="39"/>
  <c r="N479" i="39"/>
  <c r="O479" i="39" s="1"/>
  <c r="M479" i="39"/>
  <c r="L479" i="39"/>
  <c r="K479" i="39"/>
  <c r="N478" i="39"/>
  <c r="O478" i="39" s="1"/>
  <c r="M478" i="39"/>
  <c r="N477" i="39"/>
  <c r="O477" i="39" s="1"/>
  <c r="M477" i="39"/>
  <c r="L477" i="39"/>
  <c r="K477" i="39"/>
  <c r="N476" i="39"/>
  <c r="O476" i="39" s="1"/>
  <c r="M476" i="39"/>
  <c r="L476" i="39"/>
  <c r="K476" i="39"/>
  <c r="N475" i="39"/>
  <c r="O475" i="39" s="1"/>
  <c r="M475" i="39"/>
  <c r="L475" i="39"/>
  <c r="K475" i="39"/>
  <c r="N474" i="39"/>
  <c r="O474" i="39"/>
  <c r="M474" i="39"/>
  <c r="L474" i="39"/>
  <c r="K474" i="39"/>
  <c r="N473" i="39"/>
  <c r="M473" i="39"/>
  <c r="L473" i="39"/>
  <c r="K473" i="39"/>
  <c r="N472" i="39"/>
  <c r="O472" i="39" s="1"/>
  <c r="M472" i="39"/>
  <c r="L472" i="39"/>
  <c r="K472" i="39"/>
  <c r="N471" i="39"/>
  <c r="O471" i="39" s="1"/>
  <c r="M471" i="39"/>
  <c r="L471" i="39"/>
  <c r="K471" i="39"/>
  <c r="N470" i="39"/>
  <c r="O470" i="39" s="1"/>
  <c r="M470" i="39"/>
  <c r="L470" i="39"/>
  <c r="K470" i="39"/>
  <c r="N469" i="39"/>
  <c r="M469" i="39"/>
  <c r="L469" i="39"/>
  <c r="K469" i="39"/>
  <c r="N468" i="39"/>
  <c r="P468" i="39" s="1"/>
  <c r="M468" i="39"/>
  <c r="L468" i="39"/>
  <c r="K468" i="39"/>
  <c r="N467" i="39"/>
  <c r="M467" i="39"/>
  <c r="L467" i="39"/>
  <c r="K467" i="39"/>
  <c r="N466" i="39"/>
  <c r="O466" i="39" s="1"/>
  <c r="M466" i="39"/>
  <c r="L466" i="39"/>
  <c r="K466" i="39"/>
  <c r="N465" i="39"/>
  <c r="O465" i="39"/>
  <c r="M465" i="39"/>
  <c r="L465" i="39"/>
  <c r="K465" i="39"/>
  <c r="N464" i="39"/>
  <c r="O464" i="39" s="1"/>
  <c r="M464" i="39"/>
  <c r="L464" i="39"/>
  <c r="K464" i="39"/>
  <c r="N463" i="39"/>
  <c r="O463" i="39" s="1"/>
  <c r="M463" i="39"/>
  <c r="L463" i="39"/>
  <c r="K463" i="39"/>
  <c r="N462" i="39"/>
  <c r="P462" i="39" s="1"/>
  <c r="M462" i="39"/>
  <c r="L462" i="39"/>
  <c r="K462" i="39"/>
  <c r="N461" i="39"/>
  <c r="O461" i="39" s="1"/>
  <c r="M461" i="39"/>
  <c r="L461" i="39"/>
  <c r="K461" i="39"/>
  <c r="N460" i="39"/>
  <c r="O460" i="39" s="1"/>
  <c r="M460" i="39"/>
  <c r="L460" i="39"/>
  <c r="K460" i="39"/>
  <c r="N459" i="39"/>
  <c r="O459" i="39" s="1"/>
  <c r="M459" i="39"/>
  <c r="L459" i="39"/>
  <c r="K459" i="39"/>
  <c r="N458" i="39"/>
  <c r="O458" i="39" s="1"/>
  <c r="M458" i="39"/>
  <c r="L458" i="39"/>
  <c r="K458" i="39"/>
  <c r="N457" i="39"/>
  <c r="O457" i="39" s="1"/>
  <c r="M457" i="39"/>
  <c r="L457" i="39"/>
  <c r="K457" i="39"/>
  <c r="N456" i="39"/>
  <c r="O456" i="39" s="1"/>
  <c r="M456" i="39"/>
  <c r="L456" i="39"/>
  <c r="K456" i="39"/>
  <c r="N455" i="39"/>
  <c r="O455" i="39" s="1"/>
  <c r="M455" i="39"/>
  <c r="L455" i="39"/>
  <c r="K455" i="39"/>
  <c r="N454" i="39"/>
  <c r="O454" i="39"/>
  <c r="M454" i="39"/>
  <c r="L454" i="39"/>
  <c r="K454" i="39"/>
  <c r="N453" i="39"/>
  <c r="M453" i="39"/>
  <c r="L453" i="39"/>
  <c r="K453" i="39"/>
  <c r="N452" i="39"/>
  <c r="O452" i="39" s="1"/>
  <c r="M452" i="39"/>
  <c r="L452" i="39"/>
  <c r="K452" i="39"/>
  <c r="N451" i="39"/>
  <c r="O451" i="39" s="1"/>
  <c r="M451" i="39"/>
  <c r="L451" i="39"/>
  <c r="K451" i="39"/>
  <c r="N450" i="39"/>
  <c r="O450" i="39" s="1"/>
  <c r="M450" i="39"/>
  <c r="L450" i="39"/>
  <c r="K450" i="39"/>
  <c r="N449" i="39"/>
  <c r="O449" i="39" s="1"/>
  <c r="M449" i="39"/>
  <c r="L449" i="39"/>
  <c r="K449" i="39"/>
  <c r="N448" i="39"/>
  <c r="O448" i="39" s="1"/>
  <c r="M448" i="39"/>
  <c r="L448" i="39"/>
  <c r="K448" i="39"/>
  <c r="N447" i="39"/>
  <c r="O447" i="39" s="1"/>
  <c r="M447" i="39"/>
  <c r="L447" i="39"/>
  <c r="K447" i="39"/>
  <c r="N446" i="39"/>
  <c r="O446" i="39"/>
  <c r="M446" i="39"/>
  <c r="L446" i="39"/>
  <c r="K446" i="39"/>
  <c r="N445" i="39"/>
  <c r="O445" i="39" s="1"/>
  <c r="M445" i="39"/>
  <c r="L445" i="39"/>
  <c r="K445" i="39"/>
  <c r="N444" i="39"/>
  <c r="O444" i="39" s="1"/>
  <c r="M444" i="39"/>
  <c r="L444" i="39"/>
  <c r="K444" i="39"/>
  <c r="N443" i="39"/>
  <c r="O443" i="39" s="1"/>
  <c r="M443" i="39"/>
  <c r="L443" i="39"/>
  <c r="K443" i="39"/>
  <c r="N442" i="39"/>
  <c r="O442" i="39" s="1"/>
  <c r="M442" i="39"/>
  <c r="L442" i="39"/>
  <c r="K442" i="39"/>
  <c r="N441" i="39"/>
  <c r="O441" i="39" s="1"/>
  <c r="M441" i="39"/>
  <c r="L441" i="39"/>
  <c r="K441" i="39"/>
  <c r="N440" i="39"/>
  <c r="O440" i="39" s="1"/>
  <c r="M440" i="39"/>
  <c r="L440" i="39"/>
  <c r="K440" i="39"/>
  <c r="N439" i="39"/>
  <c r="O439" i="39" s="1"/>
  <c r="M439" i="39"/>
  <c r="L439" i="39"/>
  <c r="K439" i="39"/>
  <c r="N438" i="39"/>
  <c r="O438" i="39" s="1"/>
  <c r="M438" i="39"/>
  <c r="L438" i="39"/>
  <c r="K438" i="39"/>
  <c r="N437" i="39"/>
  <c r="M437" i="39"/>
  <c r="L437" i="39"/>
  <c r="K437" i="39"/>
  <c r="N436" i="39"/>
  <c r="P436" i="39" s="1"/>
  <c r="O436" i="39"/>
  <c r="M436" i="39"/>
  <c r="L436" i="39"/>
  <c r="K436" i="39"/>
  <c r="N435" i="39"/>
  <c r="O435" i="39" s="1"/>
  <c r="M435" i="39"/>
  <c r="L435" i="39"/>
  <c r="K435" i="39"/>
  <c r="N434" i="39"/>
  <c r="O434" i="39" s="1"/>
  <c r="M434" i="39"/>
  <c r="L434" i="39"/>
  <c r="K434" i="39"/>
  <c r="N433" i="39"/>
  <c r="O433" i="39" s="1"/>
  <c r="M433" i="39"/>
  <c r="L433" i="39"/>
  <c r="K433" i="39"/>
  <c r="N432" i="39"/>
  <c r="M432" i="39"/>
  <c r="L432" i="39"/>
  <c r="K432" i="39"/>
  <c r="N431" i="39"/>
  <c r="O431" i="39" s="1"/>
  <c r="M431" i="39"/>
  <c r="L431" i="39"/>
  <c r="K431" i="39"/>
  <c r="N430" i="39"/>
  <c r="M430" i="39"/>
  <c r="L430" i="39"/>
  <c r="K430" i="39"/>
  <c r="N429" i="39"/>
  <c r="O429" i="39" s="1"/>
  <c r="M429" i="39"/>
  <c r="L429" i="39"/>
  <c r="K429" i="39"/>
  <c r="N428" i="39"/>
  <c r="O428" i="39"/>
  <c r="M428" i="39"/>
  <c r="L428" i="39"/>
  <c r="K428" i="39"/>
  <c r="N427" i="39"/>
  <c r="O427" i="39" s="1"/>
  <c r="M427" i="39"/>
  <c r="L427" i="39"/>
  <c r="K427" i="39"/>
  <c r="N426" i="39"/>
  <c r="O426" i="39" s="1"/>
  <c r="M426" i="39"/>
  <c r="L426" i="39"/>
  <c r="K426" i="39"/>
  <c r="N425" i="39"/>
  <c r="O425" i="39" s="1"/>
  <c r="M425" i="39"/>
  <c r="L425" i="39"/>
  <c r="K425" i="39"/>
  <c r="N424" i="39"/>
  <c r="M424" i="39"/>
  <c r="L424" i="39"/>
  <c r="K424" i="39"/>
  <c r="N423" i="39"/>
  <c r="O423" i="39" s="1"/>
  <c r="M423" i="39"/>
  <c r="L423" i="39"/>
  <c r="K423" i="39"/>
  <c r="N422" i="39"/>
  <c r="O422" i="39" s="1"/>
  <c r="M422" i="39"/>
  <c r="L422" i="39"/>
  <c r="K422" i="39"/>
  <c r="N421" i="39"/>
  <c r="M421" i="39"/>
  <c r="L421" i="39"/>
  <c r="K421" i="39"/>
  <c r="N420" i="39"/>
  <c r="O420" i="39" s="1"/>
  <c r="M420" i="39"/>
  <c r="L420" i="39"/>
  <c r="K420" i="39"/>
  <c r="N419" i="39"/>
  <c r="O419" i="39" s="1"/>
  <c r="M419" i="39"/>
  <c r="L419" i="39"/>
  <c r="K419" i="39"/>
  <c r="N418" i="39"/>
  <c r="O418" i="39" s="1"/>
  <c r="M418" i="39"/>
  <c r="L418" i="39"/>
  <c r="K418" i="39"/>
  <c r="N417" i="39"/>
  <c r="O417" i="39" s="1"/>
  <c r="M417" i="39"/>
  <c r="L417" i="39"/>
  <c r="K417" i="39"/>
  <c r="N416" i="39"/>
  <c r="O416" i="39" s="1"/>
  <c r="M416" i="39"/>
  <c r="L416" i="39"/>
  <c r="K416" i="39"/>
  <c r="N415" i="39"/>
  <c r="O415" i="39" s="1"/>
  <c r="M415" i="39"/>
  <c r="L415" i="39"/>
  <c r="K415" i="39"/>
  <c r="N414" i="39"/>
  <c r="P414" i="39" s="1"/>
  <c r="M414" i="39"/>
  <c r="L414" i="39"/>
  <c r="K414" i="39"/>
  <c r="N413" i="39"/>
  <c r="M413" i="39"/>
  <c r="L413" i="39"/>
  <c r="K413" i="39"/>
  <c r="N412" i="39"/>
  <c r="M412" i="39"/>
  <c r="L412" i="39"/>
  <c r="K412" i="39"/>
  <c r="N411" i="39"/>
  <c r="O411" i="39" s="1"/>
  <c r="M411" i="39"/>
  <c r="L411" i="39"/>
  <c r="K411" i="39"/>
  <c r="N410" i="39"/>
  <c r="O410" i="39"/>
  <c r="M410" i="39"/>
  <c r="L410" i="39"/>
  <c r="K410" i="39"/>
  <c r="N409" i="39"/>
  <c r="O409" i="39" s="1"/>
  <c r="M409" i="39"/>
  <c r="L409" i="39"/>
  <c r="K409" i="39"/>
  <c r="N408" i="39"/>
  <c r="O408" i="39" s="1"/>
  <c r="M408" i="39"/>
  <c r="L408" i="39"/>
  <c r="K408" i="39"/>
  <c r="N407" i="39"/>
  <c r="O407" i="39" s="1"/>
  <c r="M407" i="39"/>
  <c r="L407" i="39"/>
  <c r="K407" i="39"/>
  <c r="N406" i="39"/>
  <c r="O406" i="39" s="1"/>
  <c r="M406" i="39"/>
  <c r="L406" i="39"/>
  <c r="K406" i="39"/>
  <c r="N405" i="39"/>
  <c r="M405" i="39"/>
  <c r="L405" i="39"/>
  <c r="K405" i="39"/>
  <c r="N404" i="39"/>
  <c r="M404" i="39"/>
  <c r="L404" i="39"/>
  <c r="K404" i="39"/>
  <c r="N403" i="39"/>
  <c r="O403" i="39" s="1"/>
  <c r="M403" i="39"/>
  <c r="L403" i="39"/>
  <c r="K403" i="39"/>
  <c r="N402" i="39"/>
  <c r="O402" i="39" s="1"/>
  <c r="M402" i="39"/>
  <c r="L402" i="39"/>
  <c r="K402" i="39"/>
  <c r="N401" i="39"/>
  <c r="O401" i="39" s="1"/>
  <c r="M401" i="39"/>
  <c r="L401" i="39"/>
  <c r="K401" i="39"/>
  <c r="N400" i="39"/>
  <c r="M400" i="39"/>
  <c r="L400" i="39"/>
  <c r="K400" i="39"/>
  <c r="N399" i="39"/>
  <c r="O399" i="39" s="1"/>
  <c r="M399" i="39"/>
  <c r="L399" i="39"/>
  <c r="K399" i="39"/>
  <c r="N398" i="39"/>
  <c r="M398" i="39"/>
  <c r="L398" i="39"/>
  <c r="K398" i="39"/>
  <c r="N397" i="39"/>
  <c r="O397" i="39" s="1"/>
  <c r="M397" i="39"/>
  <c r="L397" i="39"/>
  <c r="K397" i="39"/>
  <c r="N396" i="39"/>
  <c r="O396" i="39" s="1"/>
  <c r="M396" i="39"/>
  <c r="L396" i="39"/>
  <c r="K396" i="39"/>
  <c r="N395" i="39"/>
  <c r="O395" i="39" s="1"/>
  <c r="M395" i="39"/>
  <c r="L395" i="39"/>
  <c r="K395" i="39"/>
  <c r="N394" i="39"/>
  <c r="O394" i="39" s="1"/>
  <c r="M394" i="39"/>
  <c r="L394" i="39"/>
  <c r="K394" i="39"/>
  <c r="N393" i="39"/>
  <c r="O393" i="39" s="1"/>
  <c r="M393" i="39"/>
  <c r="L393" i="39"/>
  <c r="K393" i="39"/>
  <c r="N392" i="39"/>
  <c r="O392" i="39" s="1"/>
  <c r="M392" i="39"/>
  <c r="L392" i="39"/>
  <c r="K392" i="39"/>
  <c r="N391" i="39"/>
  <c r="O391" i="39" s="1"/>
  <c r="M391" i="39"/>
  <c r="L391" i="39"/>
  <c r="K391" i="39"/>
  <c r="N390" i="39"/>
  <c r="O390" i="39"/>
  <c r="M390" i="39"/>
  <c r="L390" i="39"/>
  <c r="K390" i="39"/>
  <c r="N389" i="39"/>
  <c r="M389" i="39"/>
  <c r="L389" i="39"/>
  <c r="K389" i="39"/>
  <c r="N388" i="39"/>
  <c r="O388" i="39" s="1"/>
  <c r="M388" i="39"/>
  <c r="L388" i="39"/>
  <c r="K388" i="39"/>
  <c r="N387" i="39"/>
  <c r="O387" i="39" s="1"/>
  <c r="M387" i="39"/>
  <c r="L387" i="39"/>
  <c r="K387" i="39"/>
  <c r="N386" i="39"/>
  <c r="O386" i="39" s="1"/>
  <c r="M386" i="39"/>
  <c r="L386" i="39"/>
  <c r="K386" i="39"/>
  <c r="N385" i="39"/>
  <c r="O385" i="39" s="1"/>
  <c r="M385" i="39"/>
  <c r="L385" i="39"/>
  <c r="K385" i="39"/>
  <c r="N384" i="39"/>
  <c r="O384" i="39" s="1"/>
  <c r="M384" i="39"/>
  <c r="L384" i="39"/>
  <c r="K384" i="39"/>
  <c r="N383" i="39"/>
  <c r="O383" i="39" s="1"/>
  <c r="M383" i="39"/>
  <c r="L383" i="39"/>
  <c r="K383" i="39"/>
  <c r="N382" i="39"/>
  <c r="O382" i="39" s="1"/>
  <c r="M382" i="39"/>
  <c r="L382" i="39"/>
  <c r="K382" i="39"/>
  <c r="N381" i="39"/>
  <c r="M381" i="39"/>
  <c r="L381" i="39"/>
  <c r="K381" i="39"/>
  <c r="N380" i="39"/>
  <c r="O380" i="39" s="1"/>
  <c r="M380" i="39"/>
  <c r="L380" i="39"/>
  <c r="K380" i="39"/>
  <c r="N379" i="39"/>
  <c r="O379" i="39" s="1"/>
  <c r="M379" i="39"/>
  <c r="L379" i="39"/>
  <c r="K379" i="39"/>
  <c r="N378" i="39"/>
  <c r="P378" i="39" s="1"/>
  <c r="M378" i="39"/>
  <c r="L378" i="39"/>
  <c r="K378" i="39"/>
  <c r="N377" i="39"/>
  <c r="O377" i="39" s="1"/>
  <c r="M377" i="39"/>
  <c r="L377" i="39"/>
  <c r="K377" i="39"/>
  <c r="N376" i="39"/>
  <c r="M376" i="39"/>
  <c r="L376" i="39"/>
  <c r="K376" i="39"/>
  <c r="N375" i="39"/>
  <c r="O375" i="39" s="1"/>
  <c r="M375" i="39"/>
  <c r="L375" i="39"/>
  <c r="K375" i="39"/>
  <c r="N374" i="39"/>
  <c r="O374" i="39" s="1"/>
  <c r="M374" i="39"/>
  <c r="L374" i="39"/>
  <c r="K374" i="39"/>
  <c r="N373" i="39"/>
  <c r="P373" i="39" s="1"/>
  <c r="O373" i="39"/>
  <c r="M373" i="39"/>
  <c r="L373" i="39"/>
  <c r="K373" i="39"/>
  <c r="N372" i="39"/>
  <c r="M372" i="39"/>
  <c r="L372" i="39"/>
  <c r="K372" i="39"/>
  <c r="N371" i="39"/>
  <c r="O371" i="39"/>
  <c r="M371" i="39"/>
  <c r="L371" i="39"/>
  <c r="K371" i="39"/>
  <c r="N370" i="39"/>
  <c r="O370" i="39" s="1"/>
  <c r="M370" i="39"/>
  <c r="L370" i="39"/>
  <c r="K370" i="39"/>
  <c r="N369" i="39"/>
  <c r="O369" i="39" s="1"/>
  <c r="M369" i="39"/>
  <c r="L369" i="39"/>
  <c r="K369" i="39"/>
  <c r="N368" i="39"/>
  <c r="O368" i="39" s="1"/>
  <c r="M368" i="39"/>
  <c r="L368" i="39"/>
  <c r="K368" i="39"/>
  <c r="N367" i="39"/>
  <c r="O367" i="39" s="1"/>
  <c r="M367" i="39"/>
  <c r="L367" i="39"/>
  <c r="K367" i="39"/>
  <c r="N366" i="39"/>
  <c r="O366" i="39" s="1"/>
  <c r="M366" i="39"/>
  <c r="L366" i="39"/>
  <c r="K366" i="39"/>
  <c r="N365" i="39"/>
  <c r="O365" i="39" s="1"/>
  <c r="M365" i="39"/>
  <c r="L365" i="39"/>
  <c r="K365" i="39"/>
  <c r="N364" i="39"/>
  <c r="M364" i="39"/>
  <c r="L364" i="39"/>
  <c r="K364" i="39"/>
  <c r="N363" i="39"/>
  <c r="O363" i="39" s="1"/>
  <c r="M363" i="39"/>
  <c r="L363" i="39"/>
  <c r="K363" i="39"/>
  <c r="N362" i="39"/>
  <c r="O362" i="39" s="1"/>
  <c r="M362" i="39"/>
  <c r="L362" i="39"/>
  <c r="K362" i="39"/>
  <c r="N361" i="39"/>
  <c r="O361" i="39" s="1"/>
  <c r="M361" i="39"/>
  <c r="L361" i="39"/>
  <c r="K361" i="39"/>
  <c r="N360" i="39"/>
  <c r="O360" i="39" s="1"/>
  <c r="M360" i="39"/>
  <c r="L360" i="39"/>
  <c r="K360" i="39"/>
  <c r="N359" i="39"/>
  <c r="M359" i="39"/>
  <c r="L359" i="39"/>
  <c r="K359" i="39"/>
  <c r="N358" i="39"/>
  <c r="O358" i="39" s="1"/>
  <c r="M358" i="39"/>
  <c r="L358" i="39"/>
  <c r="K358" i="39"/>
  <c r="N357" i="39"/>
  <c r="O357" i="39"/>
  <c r="M357" i="39"/>
  <c r="L357" i="39"/>
  <c r="K357" i="39"/>
  <c r="N356" i="39"/>
  <c r="O356" i="39" s="1"/>
  <c r="M356" i="39"/>
  <c r="L356" i="39"/>
  <c r="K356" i="39"/>
  <c r="N355" i="39"/>
  <c r="O355" i="39"/>
  <c r="M355" i="39"/>
  <c r="L355" i="39"/>
  <c r="K355" i="39"/>
  <c r="N354" i="39"/>
  <c r="M354" i="39"/>
  <c r="L354" i="39"/>
  <c r="K354" i="39"/>
  <c r="N353" i="39"/>
  <c r="O353" i="39" s="1"/>
  <c r="M353" i="39"/>
  <c r="L353" i="39"/>
  <c r="K353" i="39"/>
  <c r="N352" i="39"/>
  <c r="M352" i="39"/>
  <c r="L352" i="39"/>
  <c r="K352" i="39"/>
  <c r="N351" i="39"/>
  <c r="M351" i="39"/>
  <c r="L351" i="39"/>
  <c r="K351" i="39"/>
  <c r="N350" i="39"/>
  <c r="O350" i="39" s="1"/>
  <c r="M350" i="39"/>
  <c r="L350" i="39"/>
  <c r="K350" i="39"/>
  <c r="N349" i="39"/>
  <c r="O349" i="39" s="1"/>
  <c r="M349" i="39"/>
  <c r="L349" i="39"/>
  <c r="K349" i="39"/>
  <c r="N348" i="39"/>
  <c r="O348" i="39" s="1"/>
  <c r="M348" i="39"/>
  <c r="L348" i="39"/>
  <c r="K348" i="39"/>
  <c r="N347" i="39"/>
  <c r="M347" i="39"/>
  <c r="L347" i="39"/>
  <c r="K347" i="39"/>
  <c r="N346" i="39"/>
  <c r="O346" i="39" s="1"/>
  <c r="M346" i="39"/>
  <c r="L346" i="39"/>
  <c r="K346" i="39"/>
  <c r="N345" i="39"/>
  <c r="O345" i="39" s="1"/>
  <c r="M345" i="39"/>
  <c r="L345" i="39"/>
  <c r="K345" i="39"/>
  <c r="N344" i="39"/>
  <c r="M344" i="39"/>
  <c r="L344" i="39"/>
  <c r="K344" i="39"/>
  <c r="N343" i="39"/>
  <c r="M343" i="39"/>
  <c r="L343" i="39"/>
  <c r="K343" i="39"/>
  <c r="N342" i="39"/>
  <c r="O342" i="39" s="1"/>
  <c r="M342" i="39"/>
  <c r="L342" i="39"/>
  <c r="K342" i="39"/>
  <c r="N341" i="39"/>
  <c r="P341" i="39" s="1"/>
  <c r="O341" i="39"/>
  <c r="M341" i="39"/>
  <c r="L341" i="39"/>
  <c r="K341" i="39"/>
  <c r="N340" i="39"/>
  <c r="O340" i="39" s="1"/>
  <c r="M340" i="39"/>
  <c r="L340" i="39"/>
  <c r="K340" i="39"/>
  <c r="N339" i="39"/>
  <c r="P339" i="39" s="1"/>
  <c r="O339" i="39"/>
  <c r="M339" i="39"/>
  <c r="L339" i="39"/>
  <c r="K339" i="39"/>
  <c r="N338" i="39"/>
  <c r="M338" i="39"/>
  <c r="L338" i="39"/>
  <c r="K338" i="39"/>
  <c r="N337" i="39"/>
  <c r="O337" i="39" s="1"/>
  <c r="M337" i="39"/>
  <c r="L337" i="39"/>
  <c r="K337" i="39"/>
  <c r="N336" i="39"/>
  <c r="O336" i="39" s="1"/>
  <c r="M336" i="39"/>
  <c r="L336" i="39"/>
  <c r="K336" i="39"/>
  <c r="N335" i="39"/>
  <c r="O335" i="39" s="1"/>
  <c r="M335" i="39"/>
  <c r="L335" i="39"/>
  <c r="K335" i="39"/>
  <c r="N334" i="39"/>
  <c r="M334" i="39"/>
  <c r="L334" i="39"/>
  <c r="K334" i="39"/>
  <c r="N333" i="39"/>
  <c r="O333" i="39" s="1"/>
  <c r="M333" i="39"/>
  <c r="L333" i="39"/>
  <c r="K333" i="39"/>
  <c r="N332" i="39"/>
  <c r="M332" i="39"/>
  <c r="L332" i="39"/>
  <c r="K332" i="39"/>
  <c r="N331" i="39"/>
  <c r="M331" i="39"/>
  <c r="L331" i="39"/>
  <c r="K331" i="39"/>
  <c r="N330" i="39"/>
  <c r="O330" i="39" s="1"/>
  <c r="M330" i="39"/>
  <c r="L330" i="39"/>
  <c r="K330" i="39"/>
  <c r="N329" i="39"/>
  <c r="M329" i="39"/>
  <c r="L329" i="39"/>
  <c r="K329" i="39"/>
  <c r="N328" i="39"/>
  <c r="O328" i="39" s="1"/>
  <c r="M328" i="39"/>
  <c r="L328" i="39"/>
  <c r="K328" i="39"/>
  <c r="N327" i="39"/>
  <c r="M327" i="39"/>
  <c r="L327" i="39"/>
  <c r="K327" i="39"/>
  <c r="N326" i="39"/>
  <c r="O326" i="39" s="1"/>
  <c r="M326" i="39"/>
  <c r="L326" i="39"/>
  <c r="K326" i="39"/>
  <c r="N325" i="39"/>
  <c r="P325" i="39" s="1"/>
  <c r="O325" i="39"/>
  <c r="M325" i="39"/>
  <c r="L325" i="39"/>
  <c r="K325" i="39"/>
  <c r="N324" i="39"/>
  <c r="O324" i="39" s="1"/>
  <c r="M324" i="39"/>
  <c r="L324" i="39"/>
  <c r="K324" i="39"/>
  <c r="N323" i="39"/>
  <c r="P323" i="39" s="1"/>
  <c r="O323" i="39"/>
  <c r="M323" i="39"/>
  <c r="L323" i="39"/>
  <c r="K323" i="39"/>
  <c r="N322" i="39"/>
  <c r="O322" i="39" s="1"/>
  <c r="M322" i="39"/>
  <c r="L322" i="39"/>
  <c r="K322" i="39"/>
  <c r="N321" i="39"/>
  <c r="O321" i="39" s="1"/>
  <c r="M321" i="39"/>
  <c r="L321" i="39"/>
  <c r="K321" i="39"/>
  <c r="N320" i="39"/>
  <c r="O320" i="39" s="1"/>
  <c r="M320" i="39"/>
  <c r="L320" i="39"/>
  <c r="K320" i="39"/>
  <c r="N319" i="39"/>
  <c r="M319" i="39"/>
  <c r="L319" i="39"/>
  <c r="K319" i="39"/>
  <c r="N318" i="39"/>
  <c r="O318" i="39" s="1"/>
  <c r="M318" i="39"/>
  <c r="L318" i="39"/>
  <c r="K318" i="39"/>
  <c r="N317" i="39"/>
  <c r="O317" i="39" s="1"/>
  <c r="M317" i="39"/>
  <c r="L317" i="39"/>
  <c r="K317" i="39"/>
  <c r="N316" i="39"/>
  <c r="O316" i="39" s="1"/>
  <c r="M316" i="39"/>
  <c r="L316" i="39"/>
  <c r="K316" i="39"/>
  <c r="N315" i="39"/>
  <c r="O315" i="39" s="1"/>
  <c r="M315" i="39"/>
  <c r="L315" i="39"/>
  <c r="K315" i="39"/>
  <c r="N314" i="39"/>
  <c r="P314" i="39" s="1"/>
  <c r="M314" i="39"/>
  <c r="L314" i="39"/>
  <c r="K314" i="39"/>
  <c r="N313" i="39"/>
  <c r="M313" i="39"/>
  <c r="L313" i="39"/>
  <c r="K313" i="39"/>
  <c r="N312" i="39"/>
  <c r="M312" i="39"/>
  <c r="L312" i="39"/>
  <c r="K312" i="39"/>
  <c r="N311" i="39"/>
  <c r="O311" i="39" s="1"/>
  <c r="M311" i="39"/>
  <c r="L311" i="39"/>
  <c r="K311" i="39"/>
  <c r="N310" i="39"/>
  <c r="M310" i="39"/>
  <c r="L310" i="39"/>
  <c r="K310" i="39"/>
  <c r="N309" i="39"/>
  <c r="P309" i="39" s="1"/>
  <c r="O309" i="39"/>
  <c r="M309" i="39"/>
  <c r="L309" i="39"/>
  <c r="K309" i="39"/>
  <c r="N308" i="39"/>
  <c r="O308" i="39" s="1"/>
  <c r="M308" i="39"/>
  <c r="L308" i="39"/>
  <c r="K308" i="39"/>
  <c r="N307" i="39"/>
  <c r="O307" i="39"/>
  <c r="M307" i="39"/>
  <c r="L307" i="39"/>
  <c r="K307" i="39"/>
  <c r="N306" i="39"/>
  <c r="M306" i="39"/>
  <c r="L306" i="39"/>
  <c r="K306" i="39"/>
  <c r="N305" i="39"/>
  <c r="M305" i="39"/>
  <c r="L305" i="39"/>
  <c r="K305" i="39"/>
  <c r="N304" i="39"/>
  <c r="O304" i="39" s="1"/>
  <c r="M304" i="39"/>
  <c r="L304" i="39"/>
  <c r="K304" i="39"/>
  <c r="N303" i="39"/>
  <c r="M303" i="39"/>
  <c r="L303" i="39"/>
  <c r="K303" i="39"/>
  <c r="N302" i="39"/>
  <c r="O302" i="39" s="1"/>
  <c r="M302" i="39"/>
  <c r="L302" i="39"/>
  <c r="K302" i="39"/>
  <c r="N301" i="39"/>
  <c r="O301" i="39" s="1"/>
  <c r="M301" i="39"/>
  <c r="L301" i="39"/>
  <c r="K301" i="39"/>
  <c r="N300" i="39"/>
  <c r="M300" i="39"/>
  <c r="L300" i="39"/>
  <c r="K300" i="39"/>
  <c r="N299" i="39"/>
  <c r="O299" i="39" s="1"/>
  <c r="M299" i="39"/>
  <c r="L299" i="39"/>
  <c r="K299" i="39"/>
  <c r="N298" i="39"/>
  <c r="P298" i="39" s="1"/>
  <c r="M298" i="39"/>
  <c r="L298" i="39"/>
  <c r="K298" i="39"/>
  <c r="N297" i="39"/>
  <c r="M297" i="39"/>
  <c r="L297" i="39"/>
  <c r="K297" i="39"/>
  <c r="N296" i="39"/>
  <c r="O296" i="39" s="1"/>
  <c r="M296" i="39"/>
  <c r="L296" i="39"/>
  <c r="K296" i="39"/>
  <c r="N295" i="39"/>
  <c r="M295" i="39"/>
  <c r="L295" i="39"/>
  <c r="K295" i="39"/>
  <c r="N294" i="39"/>
  <c r="M294" i="39"/>
  <c r="L294" i="39"/>
  <c r="K294" i="39"/>
  <c r="N293" i="39"/>
  <c r="P293" i="39" s="1"/>
  <c r="O293" i="39"/>
  <c r="M293" i="39"/>
  <c r="L293" i="39"/>
  <c r="K293" i="39"/>
  <c r="N292" i="39"/>
  <c r="O292" i="39" s="1"/>
  <c r="M292" i="39"/>
  <c r="L292" i="39"/>
  <c r="K292" i="39"/>
  <c r="N291" i="39"/>
  <c r="O291" i="39"/>
  <c r="M291" i="39"/>
  <c r="L291" i="39"/>
  <c r="K291" i="39"/>
  <c r="N290" i="39"/>
  <c r="M290" i="39"/>
  <c r="L290" i="39"/>
  <c r="K290" i="39"/>
  <c r="N289" i="39"/>
  <c r="O289" i="39" s="1"/>
  <c r="M289" i="39"/>
  <c r="L289" i="39"/>
  <c r="K289" i="39"/>
  <c r="N288" i="39"/>
  <c r="O288" i="39" s="1"/>
  <c r="M288" i="39"/>
  <c r="L288" i="39"/>
  <c r="K288" i="39"/>
  <c r="N287" i="39"/>
  <c r="O287" i="39" s="1"/>
  <c r="M287" i="39"/>
  <c r="L287" i="39"/>
  <c r="K287" i="39"/>
  <c r="N286" i="39"/>
  <c r="O286" i="39" s="1"/>
  <c r="M286" i="39"/>
  <c r="L286" i="39"/>
  <c r="K286" i="39"/>
  <c r="N285" i="39"/>
  <c r="O285" i="39" s="1"/>
  <c r="M285" i="39"/>
  <c r="L285" i="39"/>
  <c r="K285" i="39"/>
  <c r="N284" i="39"/>
  <c r="O284" i="39" s="1"/>
  <c r="M284" i="39"/>
  <c r="L284" i="39"/>
  <c r="K284" i="39"/>
  <c r="N283" i="39"/>
  <c r="M283" i="39"/>
  <c r="L283" i="39"/>
  <c r="K283" i="39"/>
  <c r="N282" i="39"/>
  <c r="O282" i="39"/>
  <c r="M282" i="39"/>
  <c r="L282" i="39"/>
  <c r="K282" i="39"/>
  <c r="N281" i="39"/>
  <c r="O281" i="39" s="1"/>
  <c r="M281" i="39"/>
  <c r="L281" i="39"/>
  <c r="K281" i="39"/>
  <c r="N280" i="39"/>
  <c r="M280" i="39"/>
  <c r="L280" i="39"/>
  <c r="K280" i="39"/>
  <c r="N279" i="39"/>
  <c r="M279" i="39"/>
  <c r="L279" i="39"/>
  <c r="K279" i="39"/>
  <c r="N278" i="39"/>
  <c r="O278" i="39" s="1"/>
  <c r="M278" i="39"/>
  <c r="L278" i="39"/>
  <c r="K278" i="39"/>
  <c r="N277" i="39"/>
  <c r="P277" i="39" s="1"/>
  <c r="O277" i="39"/>
  <c r="M277" i="39"/>
  <c r="L277" i="39"/>
  <c r="K277" i="39"/>
  <c r="N276" i="39"/>
  <c r="O276" i="39" s="1"/>
  <c r="M276" i="39"/>
  <c r="L276" i="39"/>
  <c r="K276" i="39"/>
  <c r="N275" i="39"/>
  <c r="O275" i="39"/>
  <c r="M275" i="39"/>
  <c r="L275" i="39"/>
  <c r="K275" i="39"/>
  <c r="N274" i="39"/>
  <c r="M274" i="39"/>
  <c r="L274" i="39"/>
  <c r="K274" i="39"/>
  <c r="N273" i="39"/>
  <c r="O273" i="39" s="1"/>
  <c r="M273" i="39"/>
  <c r="L273" i="39"/>
  <c r="K273" i="39"/>
  <c r="N272" i="39"/>
  <c r="O272" i="39" s="1"/>
  <c r="M272" i="39"/>
  <c r="L272" i="39"/>
  <c r="K272" i="39"/>
  <c r="N271" i="39"/>
  <c r="O271" i="39" s="1"/>
  <c r="M271" i="39"/>
  <c r="L271" i="39"/>
  <c r="K271" i="39"/>
  <c r="N270" i="39"/>
  <c r="M270" i="39"/>
  <c r="L270" i="39"/>
  <c r="K270" i="39"/>
  <c r="N269" i="39"/>
  <c r="O269" i="39" s="1"/>
  <c r="M269" i="39"/>
  <c r="L269" i="39"/>
  <c r="K269" i="39"/>
  <c r="N268" i="39"/>
  <c r="M268" i="39"/>
  <c r="L268" i="39"/>
  <c r="K268" i="39"/>
  <c r="N267" i="39"/>
  <c r="O267" i="39" s="1"/>
  <c r="M267" i="39"/>
  <c r="L267" i="39"/>
  <c r="K267" i="39"/>
  <c r="N266" i="39"/>
  <c r="O266" i="39"/>
  <c r="M266" i="39"/>
  <c r="L266" i="39"/>
  <c r="K266" i="39"/>
  <c r="N265" i="39"/>
  <c r="M265" i="39"/>
  <c r="L265" i="39"/>
  <c r="K265" i="39"/>
  <c r="N264" i="39"/>
  <c r="O264" i="39" s="1"/>
  <c r="M264" i="39"/>
  <c r="L264" i="39"/>
  <c r="K264" i="39"/>
  <c r="N263" i="39"/>
  <c r="O263" i="39" s="1"/>
  <c r="M263" i="39"/>
  <c r="L263" i="39"/>
  <c r="K263" i="39"/>
  <c r="N262" i="39"/>
  <c r="O262" i="39" s="1"/>
  <c r="M262" i="39"/>
  <c r="L262" i="39"/>
  <c r="K262" i="39"/>
  <c r="N261" i="39"/>
  <c r="P261" i="39" s="1"/>
  <c r="O261" i="39"/>
  <c r="M261" i="39"/>
  <c r="L261" i="39"/>
  <c r="K261" i="39"/>
  <c r="N260" i="39"/>
  <c r="O260" i="39" s="1"/>
  <c r="M260" i="39"/>
  <c r="L260" i="39"/>
  <c r="K260" i="39"/>
  <c r="N259" i="39"/>
  <c r="O259" i="39"/>
  <c r="M259" i="39"/>
  <c r="L259" i="39"/>
  <c r="K259" i="39"/>
  <c r="N258" i="39"/>
  <c r="O258" i="39" s="1"/>
  <c r="M258" i="39"/>
  <c r="L258" i="39"/>
  <c r="K258" i="39"/>
  <c r="N257" i="39"/>
  <c r="O257" i="39" s="1"/>
  <c r="M257" i="39"/>
  <c r="L257" i="39"/>
  <c r="K257" i="39"/>
  <c r="N256" i="39"/>
  <c r="O256" i="39" s="1"/>
  <c r="M256" i="39"/>
  <c r="L256" i="39"/>
  <c r="K256" i="39"/>
  <c r="N255" i="39"/>
  <c r="M255" i="39"/>
  <c r="L255" i="39"/>
  <c r="K255" i="39"/>
  <c r="N254" i="39"/>
  <c r="O254" i="39" s="1"/>
  <c r="M254" i="39"/>
  <c r="L254" i="39"/>
  <c r="K254" i="39"/>
  <c r="N253" i="39"/>
  <c r="O253" i="39" s="1"/>
  <c r="M253" i="39"/>
  <c r="L253" i="39"/>
  <c r="K253" i="39"/>
  <c r="N252" i="39"/>
  <c r="O252" i="39" s="1"/>
  <c r="M252" i="39"/>
  <c r="L252" i="39"/>
  <c r="K252" i="39"/>
  <c r="N251" i="39"/>
  <c r="M251" i="39"/>
  <c r="L251" i="39"/>
  <c r="K251" i="39"/>
  <c r="N250" i="39"/>
  <c r="P250" i="39" s="1"/>
  <c r="O250" i="39"/>
  <c r="M250" i="39"/>
  <c r="L250" i="39"/>
  <c r="K250" i="39"/>
  <c r="N249" i="39"/>
  <c r="M249" i="39"/>
  <c r="L249" i="39"/>
  <c r="K249" i="39"/>
  <c r="N248" i="39"/>
  <c r="M248" i="39"/>
  <c r="L248" i="39"/>
  <c r="K248" i="39"/>
  <c r="N247" i="39"/>
  <c r="M247" i="39"/>
  <c r="L247" i="39"/>
  <c r="K247" i="39"/>
  <c r="N246" i="39"/>
  <c r="M246" i="39"/>
  <c r="L246" i="39"/>
  <c r="K246" i="39"/>
  <c r="N245" i="39"/>
  <c r="P245" i="39" s="1"/>
  <c r="M245" i="39"/>
  <c r="L245" i="39"/>
  <c r="K245" i="39"/>
  <c r="N244" i="39"/>
  <c r="O244" i="39" s="1"/>
  <c r="M244" i="39"/>
  <c r="L244" i="39"/>
  <c r="K244" i="39"/>
  <c r="N243" i="39"/>
  <c r="O243" i="39"/>
  <c r="M243" i="39"/>
  <c r="L243" i="39"/>
  <c r="K243" i="39"/>
  <c r="N242" i="39"/>
  <c r="M242" i="39"/>
  <c r="L242" i="39"/>
  <c r="K242" i="39"/>
  <c r="N241" i="39"/>
  <c r="M241" i="39"/>
  <c r="L241" i="39"/>
  <c r="K241" i="39"/>
  <c r="N240" i="39"/>
  <c r="O240" i="39" s="1"/>
  <c r="M240" i="39"/>
  <c r="L240" i="39"/>
  <c r="K240" i="39"/>
  <c r="N239" i="39"/>
  <c r="M239" i="39"/>
  <c r="L239" i="39"/>
  <c r="K239" i="39"/>
  <c r="N238" i="39"/>
  <c r="M238" i="39"/>
  <c r="L238" i="39"/>
  <c r="K238" i="39"/>
  <c r="N237" i="39"/>
  <c r="O237" i="39" s="1"/>
  <c r="M237" i="39"/>
  <c r="L237" i="39"/>
  <c r="K237" i="39"/>
  <c r="N236" i="39"/>
  <c r="M236" i="39"/>
  <c r="L236" i="39"/>
  <c r="K236" i="39"/>
  <c r="N235" i="39"/>
  <c r="M235" i="39"/>
  <c r="L235" i="39"/>
  <c r="K235" i="39"/>
  <c r="N234" i="39"/>
  <c r="O234" i="39"/>
  <c r="M234" i="39"/>
  <c r="L234" i="39"/>
  <c r="K234" i="39"/>
  <c r="N233" i="39"/>
  <c r="M233" i="39"/>
  <c r="L233" i="39"/>
  <c r="K233" i="39"/>
  <c r="N232" i="39"/>
  <c r="M232" i="39"/>
  <c r="L232" i="39"/>
  <c r="K232" i="39"/>
  <c r="N231" i="39"/>
  <c r="M231" i="39"/>
  <c r="L231" i="39"/>
  <c r="K231" i="39"/>
  <c r="N230" i="39"/>
  <c r="M230" i="39"/>
  <c r="L230" i="39"/>
  <c r="K230" i="39"/>
  <c r="N229" i="39"/>
  <c r="P229" i="39" s="1"/>
  <c r="M229" i="39"/>
  <c r="L229" i="39"/>
  <c r="K229" i="39"/>
  <c r="N228" i="39"/>
  <c r="O228" i="39" s="1"/>
  <c r="M228" i="39"/>
  <c r="L228" i="39"/>
  <c r="K228" i="39"/>
  <c r="N227" i="39"/>
  <c r="O227" i="39"/>
  <c r="M227" i="39"/>
  <c r="L227" i="39"/>
  <c r="K227" i="39"/>
  <c r="N226" i="39"/>
  <c r="O226" i="39" s="1"/>
  <c r="M226" i="39"/>
  <c r="L226" i="39"/>
  <c r="K226" i="39"/>
  <c r="N225" i="39"/>
  <c r="O225" i="39" s="1"/>
  <c r="M225" i="39"/>
  <c r="L225" i="39"/>
  <c r="K225" i="39"/>
  <c r="N224" i="39"/>
  <c r="O224" i="39" s="1"/>
  <c r="M224" i="39"/>
  <c r="L224" i="39"/>
  <c r="K224" i="39"/>
  <c r="N223" i="39"/>
  <c r="O223" i="39" s="1"/>
  <c r="M223" i="39"/>
  <c r="L223" i="39"/>
  <c r="K223" i="39"/>
  <c r="N222" i="39"/>
  <c r="O222" i="39" s="1"/>
  <c r="M222" i="39"/>
  <c r="L222" i="39"/>
  <c r="K222" i="39"/>
  <c r="N221" i="39"/>
  <c r="O221" i="39" s="1"/>
  <c r="M221" i="39"/>
  <c r="L221" i="39"/>
  <c r="K221" i="39"/>
  <c r="N220" i="39"/>
  <c r="M220" i="39"/>
  <c r="L220" i="39"/>
  <c r="K220" i="39"/>
  <c r="N219" i="39"/>
  <c r="O219" i="39" s="1"/>
  <c r="M219" i="39"/>
  <c r="L219" i="39"/>
  <c r="K219" i="39"/>
  <c r="N218" i="39"/>
  <c r="P218" i="39" s="1"/>
  <c r="O218" i="39"/>
  <c r="M218" i="39"/>
  <c r="L218" i="39"/>
  <c r="K218" i="39"/>
  <c r="N217" i="39"/>
  <c r="O217" i="39" s="1"/>
  <c r="M217" i="39"/>
  <c r="L217" i="39"/>
  <c r="K217" i="39"/>
  <c r="N216" i="39"/>
  <c r="M216" i="39"/>
  <c r="L216" i="39"/>
  <c r="K216" i="39"/>
  <c r="N215" i="39"/>
  <c r="M215" i="39"/>
  <c r="L215" i="39"/>
  <c r="K215" i="39"/>
  <c r="N214" i="39"/>
  <c r="O214" i="39" s="1"/>
  <c r="M214" i="39"/>
  <c r="L214" i="39"/>
  <c r="K214" i="39"/>
  <c r="N213" i="39"/>
  <c r="P213" i="39" s="1"/>
  <c r="M213" i="39"/>
  <c r="L213" i="39"/>
  <c r="K213" i="39"/>
  <c r="N212" i="39"/>
  <c r="O212" i="39" s="1"/>
  <c r="M212" i="39"/>
  <c r="L212" i="39"/>
  <c r="K212" i="39"/>
  <c r="N211" i="39"/>
  <c r="O211" i="39"/>
  <c r="M211" i="39"/>
  <c r="L211" i="39"/>
  <c r="K211" i="39"/>
  <c r="N210" i="39"/>
  <c r="M210" i="39"/>
  <c r="L210" i="39"/>
  <c r="K210" i="39"/>
  <c r="N209" i="39"/>
  <c r="O209" i="39" s="1"/>
  <c r="M209" i="39"/>
  <c r="L209" i="39"/>
  <c r="K209" i="39"/>
  <c r="N208" i="39"/>
  <c r="O208" i="39" s="1"/>
  <c r="M208" i="39"/>
  <c r="L208" i="39"/>
  <c r="K208" i="39"/>
  <c r="N207" i="39"/>
  <c r="O207" i="39" s="1"/>
  <c r="M207" i="39"/>
  <c r="L207" i="39"/>
  <c r="K207" i="39"/>
  <c r="N206" i="39"/>
  <c r="O206" i="39" s="1"/>
  <c r="M206" i="39"/>
  <c r="L206" i="39"/>
  <c r="K206" i="39"/>
  <c r="N205" i="39"/>
  <c r="O205" i="39" s="1"/>
  <c r="M205" i="39"/>
  <c r="L205" i="39"/>
  <c r="K205" i="39"/>
  <c r="N204" i="39"/>
  <c r="M204" i="39"/>
  <c r="L204" i="39"/>
  <c r="K204" i="39"/>
  <c r="N203" i="39"/>
  <c r="M203" i="39"/>
  <c r="L203" i="39"/>
  <c r="K203" i="39"/>
  <c r="N202" i="39"/>
  <c r="O202" i="39"/>
  <c r="M202" i="39"/>
  <c r="L202" i="39"/>
  <c r="K202" i="39"/>
  <c r="N201" i="39"/>
  <c r="M201" i="39"/>
  <c r="L201" i="39"/>
  <c r="K201" i="39"/>
  <c r="N200" i="39"/>
  <c r="O200" i="39" s="1"/>
  <c r="M200" i="39"/>
  <c r="L200" i="39"/>
  <c r="K200" i="39"/>
  <c r="N199" i="39"/>
  <c r="O199" i="39" s="1"/>
  <c r="M199" i="39"/>
  <c r="L199" i="39"/>
  <c r="K199" i="39"/>
  <c r="N198" i="39"/>
  <c r="M198" i="39"/>
  <c r="L198" i="39"/>
  <c r="K198" i="39"/>
  <c r="N197" i="39"/>
  <c r="P197" i="39" s="1"/>
  <c r="M197" i="39"/>
  <c r="L197" i="39"/>
  <c r="K197" i="39"/>
  <c r="N196" i="39"/>
  <c r="M196" i="39"/>
  <c r="L196" i="39"/>
  <c r="K196" i="39"/>
  <c r="N195" i="39"/>
  <c r="O195" i="39"/>
  <c r="M195" i="39"/>
  <c r="L195" i="39"/>
  <c r="K195" i="39"/>
  <c r="N194" i="39"/>
  <c r="M194" i="39"/>
  <c r="L194" i="39"/>
  <c r="K194" i="39"/>
  <c r="N193" i="39"/>
  <c r="O193" i="39" s="1"/>
  <c r="M193" i="39"/>
  <c r="L193" i="39"/>
  <c r="K193" i="39"/>
  <c r="N192" i="39"/>
  <c r="O192" i="39" s="1"/>
  <c r="M192" i="39"/>
  <c r="L192" i="39"/>
  <c r="K192" i="39"/>
  <c r="N191" i="39"/>
  <c r="M191" i="39"/>
  <c r="L191" i="39"/>
  <c r="K191" i="39"/>
  <c r="N190" i="39"/>
  <c r="M190" i="39"/>
  <c r="L190" i="39"/>
  <c r="K190" i="39"/>
  <c r="N189" i="39"/>
  <c r="O189" i="39" s="1"/>
  <c r="M189" i="39"/>
  <c r="L189" i="39"/>
  <c r="K189" i="39"/>
  <c r="N188" i="39"/>
  <c r="M188" i="39"/>
  <c r="L188" i="39"/>
  <c r="K188" i="39"/>
  <c r="N187" i="39"/>
  <c r="O187" i="39" s="1"/>
  <c r="M187" i="39"/>
  <c r="L187" i="39"/>
  <c r="K187" i="39"/>
  <c r="N186" i="39"/>
  <c r="O186" i="39"/>
  <c r="M186" i="39"/>
  <c r="L186" i="39"/>
  <c r="K186" i="39"/>
  <c r="N185" i="39"/>
  <c r="M185" i="39"/>
  <c r="L185" i="39"/>
  <c r="K185" i="39"/>
  <c r="N184" i="39"/>
  <c r="O184" i="39" s="1"/>
  <c r="M184" i="39"/>
  <c r="L184" i="39"/>
  <c r="K184" i="39"/>
  <c r="N183" i="39"/>
  <c r="M183" i="39"/>
  <c r="L183" i="39"/>
  <c r="K183" i="39"/>
  <c r="N182" i="39"/>
  <c r="M182" i="39"/>
  <c r="L182" i="39"/>
  <c r="K182" i="39"/>
  <c r="N181" i="39"/>
  <c r="P181" i="39" s="1"/>
  <c r="M181" i="39"/>
  <c r="L181" i="39"/>
  <c r="K181" i="39"/>
  <c r="N180" i="39"/>
  <c r="O180" i="39" s="1"/>
  <c r="M180" i="39"/>
  <c r="L180" i="39"/>
  <c r="K180" i="39"/>
  <c r="N179" i="39"/>
  <c r="P179" i="39" s="1"/>
  <c r="O179" i="39"/>
  <c r="M179" i="39"/>
  <c r="L179" i="39"/>
  <c r="K179" i="39"/>
  <c r="N178" i="39"/>
  <c r="M178" i="39"/>
  <c r="L178" i="39"/>
  <c r="K178" i="39"/>
  <c r="N177" i="39"/>
  <c r="M177" i="39"/>
  <c r="L177" i="39"/>
  <c r="K177" i="39"/>
  <c r="N176" i="39"/>
  <c r="O176" i="39" s="1"/>
  <c r="M176" i="39"/>
  <c r="L176" i="39"/>
  <c r="K176" i="39"/>
  <c r="N175" i="39"/>
  <c r="M175" i="39"/>
  <c r="L175" i="39"/>
  <c r="K175" i="39"/>
  <c r="N174" i="39"/>
  <c r="M174" i="39"/>
  <c r="L174" i="39"/>
  <c r="K174" i="39"/>
  <c r="N173" i="39"/>
  <c r="P173" i="39" s="1"/>
  <c r="M173" i="39"/>
  <c r="L173" i="39"/>
  <c r="K173" i="39"/>
  <c r="N172" i="39"/>
  <c r="M172" i="39"/>
  <c r="L172" i="39"/>
  <c r="K172" i="39"/>
  <c r="N171" i="39"/>
  <c r="O171" i="39" s="1"/>
  <c r="M171" i="39"/>
  <c r="L171" i="39"/>
  <c r="K171" i="39"/>
  <c r="N170" i="39"/>
  <c r="P170" i="39" s="1"/>
  <c r="O170" i="39"/>
  <c r="M170" i="39"/>
  <c r="L170" i="39"/>
  <c r="K170" i="39"/>
  <c r="N169" i="39"/>
  <c r="M169" i="39"/>
  <c r="L169" i="39"/>
  <c r="K169" i="39"/>
  <c r="N168" i="39"/>
  <c r="M168" i="39"/>
  <c r="L168" i="39"/>
  <c r="K168" i="39"/>
  <c r="N167" i="39"/>
  <c r="M167" i="39"/>
  <c r="L167" i="39"/>
  <c r="K167" i="39"/>
  <c r="N166" i="39"/>
  <c r="O166" i="39" s="1"/>
  <c r="M166" i="39"/>
  <c r="L166" i="39"/>
  <c r="K166" i="39"/>
  <c r="N165" i="39"/>
  <c r="P165" i="39" s="1"/>
  <c r="M165" i="39"/>
  <c r="L165" i="39"/>
  <c r="K165" i="39"/>
  <c r="N164" i="39"/>
  <c r="O164" i="39" s="1"/>
  <c r="M164" i="39"/>
  <c r="L164" i="39"/>
  <c r="K164" i="39"/>
  <c r="N163" i="39"/>
  <c r="O163" i="39"/>
  <c r="M163" i="39"/>
  <c r="L163" i="39"/>
  <c r="K163" i="39"/>
  <c r="N162" i="39"/>
  <c r="M162" i="39"/>
  <c r="L162" i="39"/>
  <c r="K162" i="39"/>
  <c r="N161" i="39"/>
  <c r="O161" i="39" s="1"/>
  <c r="M161" i="39"/>
  <c r="L161" i="39"/>
  <c r="K161" i="39"/>
  <c r="N160" i="39"/>
  <c r="O160" i="39" s="1"/>
  <c r="M160" i="39"/>
  <c r="L160" i="39"/>
  <c r="K160" i="39"/>
  <c r="N159" i="39"/>
  <c r="O159" i="39" s="1"/>
  <c r="M159" i="39"/>
  <c r="L159" i="39"/>
  <c r="K159" i="39"/>
  <c r="N158" i="39"/>
  <c r="M158" i="39"/>
  <c r="L158" i="39"/>
  <c r="K158" i="39"/>
  <c r="N157" i="39"/>
  <c r="O157" i="39" s="1"/>
  <c r="M157" i="39"/>
  <c r="L157" i="39"/>
  <c r="K157" i="39"/>
  <c r="N156" i="39"/>
  <c r="M156" i="39"/>
  <c r="L156" i="39"/>
  <c r="K156" i="39"/>
  <c r="N155" i="39"/>
  <c r="O155" i="39" s="1"/>
  <c r="M155" i="39"/>
  <c r="L155" i="39"/>
  <c r="K155" i="39"/>
  <c r="N154" i="39"/>
  <c r="P154" i="39" s="1"/>
  <c r="O154" i="39"/>
  <c r="M154" i="39"/>
  <c r="L154" i="39"/>
  <c r="K154" i="39"/>
  <c r="N153" i="39"/>
  <c r="O153" i="39" s="1"/>
  <c r="M153" i="39"/>
  <c r="L153" i="39"/>
  <c r="K153" i="39"/>
  <c r="N152" i="39"/>
  <c r="M152" i="39"/>
  <c r="L152" i="39"/>
  <c r="K152" i="39"/>
  <c r="N151" i="39"/>
  <c r="M151" i="39"/>
  <c r="L151" i="39"/>
  <c r="K151" i="39"/>
  <c r="N150" i="39"/>
  <c r="M150" i="39"/>
  <c r="L150" i="39"/>
  <c r="K150" i="39"/>
  <c r="N149" i="39"/>
  <c r="P149" i="39" s="1"/>
  <c r="M149" i="39"/>
  <c r="L149" i="39"/>
  <c r="K149" i="39"/>
  <c r="N148" i="39"/>
  <c r="M148" i="39"/>
  <c r="L148" i="39"/>
  <c r="K148" i="39"/>
  <c r="N147" i="39"/>
  <c r="O147" i="39"/>
  <c r="M147" i="39"/>
  <c r="L147" i="39"/>
  <c r="K147" i="39"/>
  <c r="N146" i="39"/>
  <c r="O146" i="39" s="1"/>
  <c r="M146" i="39"/>
  <c r="L146" i="39"/>
  <c r="K146" i="39"/>
  <c r="N145" i="39"/>
  <c r="O145" i="39" s="1"/>
  <c r="M145" i="39"/>
  <c r="L145" i="39"/>
  <c r="K145" i="39"/>
  <c r="N144" i="39"/>
  <c r="O144" i="39" s="1"/>
  <c r="M144" i="39"/>
  <c r="L144" i="39"/>
  <c r="K144" i="39"/>
  <c r="N143" i="39"/>
  <c r="O143" i="39" s="1"/>
  <c r="M143" i="39"/>
  <c r="L143" i="39"/>
  <c r="K143" i="39"/>
  <c r="N142" i="39"/>
  <c r="O142" i="39" s="1"/>
  <c r="M142" i="39"/>
  <c r="L142" i="39"/>
  <c r="K142" i="39"/>
  <c r="N141" i="39"/>
  <c r="O141" i="39" s="1"/>
  <c r="M141" i="39"/>
  <c r="L141" i="39"/>
  <c r="K141" i="39"/>
  <c r="N140" i="39"/>
  <c r="M140" i="39"/>
  <c r="L140" i="39"/>
  <c r="K140" i="39"/>
  <c r="N139" i="39"/>
  <c r="M139" i="39"/>
  <c r="L139" i="39"/>
  <c r="K139" i="39"/>
  <c r="N138" i="39"/>
  <c r="O138" i="39"/>
  <c r="M138" i="39"/>
  <c r="L138" i="39"/>
  <c r="K138" i="39"/>
  <c r="N137" i="39"/>
  <c r="M137" i="39"/>
  <c r="L137" i="39"/>
  <c r="K137" i="39"/>
  <c r="N136" i="39"/>
  <c r="M136" i="39"/>
  <c r="L136" i="39"/>
  <c r="K136" i="39"/>
  <c r="N135" i="39"/>
  <c r="O135" i="39" s="1"/>
  <c r="M135" i="39"/>
  <c r="L135" i="39"/>
  <c r="K135" i="39"/>
  <c r="N134" i="39"/>
  <c r="O134" i="39" s="1"/>
  <c r="M134" i="39"/>
  <c r="L134" i="39"/>
  <c r="K134" i="39"/>
  <c r="N133" i="39"/>
  <c r="P133" i="39" s="1"/>
  <c r="M133" i="39"/>
  <c r="L133" i="39"/>
  <c r="K133" i="39"/>
  <c r="N132" i="39"/>
  <c r="M132" i="39"/>
  <c r="L132" i="39"/>
  <c r="K132" i="39"/>
  <c r="AJ181" i="22"/>
  <c r="BN37" i="22"/>
  <c r="U91" i="22"/>
  <c r="AG91" i="22"/>
  <c r="AO91" i="22"/>
  <c r="AW91" i="22"/>
  <c r="AC91" i="22"/>
  <c r="AK91" i="22"/>
  <c r="AS91" i="22"/>
  <c r="AV93" i="22"/>
  <c r="AX238" i="21"/>
  <c r="AX240" i="21"/>
  <c r="AX244" i="21"/>
  <c r="AX246" i="21"/>
  <c r="AX248" i="21"/>
  <c r="AX250" i="21"/>
  <c r="AX252" i="21"/>
  <c r="AX254" i="21"/>
  <c r="AX256" i="21"/>
  <c r="AX258" i="21"/>
  <c r="AX260" i="21"/>
  <c r="AX262" i="21"/>
  <c r="AX264" i="21"/>
  <c r="AX266" i="21"/>
  <c r="AX274" i="21"/>
  <c r="AX276" i="21"/>
  <c r="W317" i="21"/>
  <c r="BN48" i="22"/>
  <c r="AB54" i="22"/>
  <c r="AX282" i="21"/>
  <c r="BB310" i="21"/>
  <c r="U95" i="22"/>
  <c r="AZ106" i="22"/>
  <c r="U115" i="22"/>
  <c r="AX126" i="21"/>
  <c r="AX152" i="21"/>
  <c r="W155" i="21"/>
  <c r="AX168" i="21"/>
  <c r="W312" i="21"/>
  <c r="AB73" i="22"/>
  <c r="AJ73" i="22"/>
  <c r="AR73" i="22"/>
  <c r="BD122" i="22"/>
  <c r="AJ124" i="22"/>
  <c r="AJ168" i="22"/>
  <c r="AR168" i="22"/>
  <c r="AM317" i="21"/>
  <c r="AF124" i="22"/>
  <c r="BH307" i="21"/>
  <c r="AB81" i="22"/>
  <c r="AZ116" i="22"/>
  <c r="AC168" i="22"/>
  <c r="AX284" i="21"/>
  <c r="AX286" i="21"/>
  <c r="AI305" i="21"/>
  <c r="AE317" i="21"/>
  <c r="AB61" i="22"/>
  <c r="AJ61" i="22"/>
  <c r="AZ61" i="22"/>
  <c r="AJ65" i="22"/>
  <c r="AB90" i="22"/>
  <c r="AR90" i="22"/>
  <c r="AC95" i="22"/>
  <c r="AK95" i="22"/>
  <c r="AS95" i="22"/>
  <c r="BA95" i="22"/>
  <c r="BN144" i="22"/>
  <c r="AV185" i="22"/>
  <c r="Z120" i="21"/>
  <c r="AX130" i="21"/>
  <c r="AT146" i="21"/>
  <c r="Z202" i="21"/>
  <c r="AZ45" i="22"/>
  <c r="P275" i="39"/>
  <c r="AX140" i="21"/>
  <c r="AB33" i="22"/>
  <c r="BD41" i="22"/>
  <c r="AN90" i="22"/>
  <c r="AG95" i="22"/>
  <c r="AO95" i="22"/>
  <c r="AW95" i="22"/>
  <c r="BE95" i="22"/>
  <c r="AV152" i="22"/>
  <c r="BD152" i="22"/>
  <c r="AG119" i="21"/>
  <c r="AO120" i="21"/>
  <c r="AP120" i="21"/>
  <c r="AO122" i="21"/>
  <c r="AC123" i="21"/>
  <c r="AG124" i="21"/>
  <c r="AS125" i="21"/>
  <c r="Y126" i="21"/>
  <c r="AK126" i="21"/>
  <c r="AS126" i="21"/>
  <c r="AK130" i="21"/>
  <c r="AS130" i="21"/>
  <c r="Y132" i="21"/>
  <c r="BA134" i="21"/>
  <c r="AO142" i="21"/>
  <c r="AO146" i="21"/>
  <c r="Y160" i="21"/>
  <c r="AK160" i="21"/>
  <c r="AS160" i="21"/>
  <c r="Y172" i="21"/>
  <c r="Y176" i="21"/>
  <c r="AK176" i="21"/>
  <c r="AS176" i="21"/>
  <c r="AK184" i="21"/>
  <c r="AS184" i="21"/>
  <c r="Y186" i="21"/>
  <c r="AX188" i="21"/>
  <c r="Y190" i="21"/>
  <c r="BA192" i="21"/>
  <c r="BA211" i="21"/>
  <c r="Y211" i="21"/>
  <c r="Y213" i="21"/>
  <c r="Y119" i="21"/>
  <c r="BE119" i="21"/>
  <c r="AS121" i="21"/>
  <c r="Y124" i="21"/>
  <c r="BE124" i="21"/>
  <c r="AA125" i="21"/>
  <c r="Y134" i="21"/>
  <c r="Z134" i="21"/>
  <c r="AK134" i="21"/>
  <c r="AS134" i="21"/>
  <c r="AK138" i="21"/>
  <c r="AS138" i="21"/>
  <c r="Y140" i="21"/>
  <c r="Z142" i="21"/>
  <c r="BA142" i="21"/>
  <c r="BB142" i="21"/>
  <c r="AO150" i="21"/>
  <c r="BB150" i="21"/>
  <c r="AO154" i="21"/>
  <c r="BA166" i="21"/>
  <c r="AO168" i="21"/>
  <c r="AO172" i="21"/>
  <c r="AW204" i="21"/>
  <c r="BE204" i="21"/>
  <c r="Y206" i="21"/>
  <c r="Z208" i="21"/>
  <c r="AW119" i="21"/>
  <c r="BE120" i="21"/>
  <c r="BE122" i="21"/>
  <c r="AW123" i="21"/>
  <c r="AW124" i="21"/>
  <c r="AO126" i="21"/>
  <c r="AO130" i="21"/>
  <c r="Z150" i="21"/>
  <c r="AO160" i="21"/>
  <c r="BE172" i="21"/>
  <c r="AO176" i="21"/>
  <c r="AO184" i="21"/>
  <c r="AX204" i="21"/>
  <c r="AS213" i="21"/>
  <c r="BE213" i="21"/>
  <c r="BA219" i="21"/>
  <c r="Y219" i="21"/>
  <c r="BA227" i="21"/>
  <c r="Y227" i="21"/>
  <c r="AO119" i="21"/>
  <c r="AO124" i="21"/>
  <c r="AO134" i="21"/>
  <c r="BB134" i="21"/>
  <c r="Z160" i="21"/>
  <c r="BA160" i="21"/>
  <c r="AY166" i="21"/>
  <c r="BE166" i="21"/>
  <c r="AK168" i="21"/>
  <c r="AS168" i="21"/>
  <c r="BA176" i="21"/>
  <c r="BC176" i="21"/>
  <c r="BE188" i="21"/>
  <c r="AO192" i="21"/>
  <c r="BC192" i="21"/>
  <c r="AS209" i="21"/>
  <c r="AG209" i="21"/>
  <c r="AS211" i="21"/>
  <c r="BE211" i="21"/>
  <c r="AS221" i="21"/>
  <c r="BE221" i="21"/>
  <c r="AO231" i="21"/>
  <c r="Y238" i="21"/>
  <c r="AK238" i="21"/>
  <c r="AS238" i="21"/>
  <c r="AK240" i="21"/>
  <c r="Y246" i="21"/>
  <c r="AK246" i="21"/>
  <c r="AS246" i="21"/>
  <c r="AK248" i="21"/>
  <c r="Y254" i="21"/>
  <c r="AK254" i="21"/>
  <c r="AS254" i="21"/>
  <c r="AK256" i="21"/>
  <c r="Y262" i="21"/>
  <c r="AK262" i="21"/>
  <c r="AS262" i="21"/>
  <c r="AK264" i="21"/>
  <c r="AO268" i="21"/>
  <c r="AM270" i="21"/>
  <c r="BA270" i="21"/>
  <c r="AX272" i="21"/>
  <c r="AS272" i="21"/>
  <c r="Y276" i="21"/>
  <c r="BE280" i="21"/>
  <c r="Y284" i="21"/>
  <c r="AK284" i="21"/>
  <c r="AX288" i="21"/>
  <c r="Y294" i="21"/>
  <c r="BH299" i="21"/>
  <c r="AW299" i="21"/>
  <c r="Y301" i="21"/>
  <c r="AA301" i="21"/>
  <c r="BE301" i="21"/>
  <c r="AK302" i="21"/>
  <c r="AO303" i="21"/>
  <c r="AW305" i="21"/>
  <c r="W307" i="21"/>
  <c r="AG307" i="21"/>
  <c r="AS308" i="21"/>
  <c r="Y309" i="21"/>
  <c r="BE309" i="21"/>
  <c r="AO311" i="21"/>
  <c r="AK312" i="21"/>
  <c r="Y317" i="21"/>
  <c r="AG317" i="21"/>
  <c r="AO317" i="21"/>
  <c r="AW317" i="21"/>
  <c r="Z318" i="21"/>
  <c r="AC318" i="21"/>
  <c r="AK318" i="21"/>
  <c r="AS318" i="21"/>
  <c r="AT318" i="21"/>
  <c r="Y319" i="21"/>
  <c r="BE319" i="21"/>
  <c r="AC321" i="21"/>
  <c r="AE321" i="21"/>
  <c r="AK321" i="21"/>
  <c r="AM321" i="21"/>
  <c r="AS321" i="21"/>
  <c r="AC21" i="22"/>
  <c r="AK21" i="22"/>
  <c r="AS21" i="22"/>
  <c r="BA21" i="22"/>
  <c r="BE22" i="22"/>
  <c r="AS25" i="22"/>
  <c r="BA25" i="22"/>
  <c r="AZ28" i="22"/>
  <c r="Y29" i="22"/>
  <c r="AO29" i="22"/>
  <c r="AW29" i="22"/>
  <c r="BE29" i="22"/>
  <c r="AZ30" i="22"/>
  <c r="AC33" i="22"/>
  <c r="AB35" i="22"/>
  <c r="AJ35" i="22"/>
  <c r="AR35" i="22"/>
  <c r="AZ35" i="22"/>
  <c r="AT227" i="21"/>
  <c r="AT231" i="21"/>
  <c r="AS235" i="21"/>
  <c r="BE235" i="21"/>
  <c r="AX268" i="21"/>
  <c r="AO276" i="21"/>
  <c r="BC282" i="21"/>
  <c r="AO299" i="21"/>
  <c r="AW301" i="21"/>
  <c r="AO305" i="21"/>
  <c r="AS306" i="21"/>
  <c r="BH309" i="21"/>
  <c r="AW309" i="21"/>
  <c r="AC312" i="21"/>
  <c r="AW319" i="21"/>
  <c r="Z321" i="21"/>
  <c r="AH321" i="21"/>
  <c r="AP321" i="21"/>
  <c r="AF25" i="22"/>
  <c r="AO25" i="22"/>
  <c r="AS30" i="22"/>
  <c r="BE30" i="22"/>
  <c r="Y37" i="22"/>
  <c r="AO37" i="22"/>
  <c r="AO238" i="21"/>
  <c r="AO246" i="21"/>
  <c r="AO254" i="21"/>
  <c r="AO262" i="21"/>
  <c r="BA284" i="21"/>
  <c r="AS286" i="21"/>
  <c r="BC300" i="21"/>
  <c r="AO301" i="21"/>
  <c r="AO309" i="21"/>
  <c r="AO319" i="21"/>
  <c r="AR32" i="22"/>
  <c r="AZ32" i="22"/>
  <c r="AT221" i="21"/>
  <c r="AS225" i="21"/>
  <c r="BE225" i="21"/>
  <c r="Y231" i="21"/>
  <c r="Y235" i="21"/>
  <c r="AT238" i="21"/>
  <c r="BA238" i="21"/>
  <c r="AS240" i="21"/>
  <c r="AO244" i="21"/>
  <c r="AM246" i="21"/>
  <c r="BA246" i="21"/>
  <c r="AS248" i="21"/>
  <c r="AO252" i="21"/>
  <c r="AM254" i="21"/>
  <c r="BA254" i="21"/>
  <c r="AS256" i="21"/>
  <c r="AO260" i="21"/>
  <c r="AM262" i="21"/>
  <c r="BA262" i="21"/>
  <c r="AS264" i="21"/>
  <c r="Y268" i="21"/>
  <c r="AX270" i="21"/>
  <c r="AO270" i="21"/>
  <c r="AM284" i="21"/>
  <c r="AS284" i="21"/>
  <c r="AK286" i="21"/>
  <c r="AM294" i="21"/>
  <c r="Y299" i="21"/>
  <c r="BE299" i="21"/>
  <c r="AG301" i="21"/>
  <c r="AI301" i="21"/>
  <c r="Y305" i="21"/>
  <c r="AA305" i="21"/>
  <c r="BE305" i="21"/>
  <c r="BC306" i="21"/>
  <c r="AO307" i="21"/>
  <c r="AG309" i="21"/>
  <c r="AG319" i="21"/>
  <c r="AN24" i="22"/>
  <c r="AV24" i="22"/>
  <c r="BD24" i="22"/>
  <c r="AN25" i="22"/>
  <c r="Y26" i="22"/>
  <c r="AG26" i="22"/>
  <c r="AO26" i="22"/>
  <c r="AB27" i="22"/>
  <c r="AJ27" i="22"/>
  <c r="AR27" i="22"/>
  <c r="AZ27" i="22"/>
  <c r="BH37" i="22"/>
  <c r="AW38" i="22"/>
  <c r="AV38" i="22"/>
  <c r="AW37" i="22"/>
  <c r="BE37" i="22"/>
  <c r="Y41" i="22"/>
  <c r="AC42" i="22"/>
  <c r="AK42" i="22"/>
  <c r="X43" i="22"/>
  <c r="AF43" i="22"/>
  <c r="AN43" i="22"/>
  <c r="AV43" i="22"/>
  <c r="BD43" i="22"/>
  <c r="BE45" i="22"/>
  <c r="AK50" i="22"/>
  <c r="AO53" i="22"/>
  <c r="AW53" i="22"/>
  <c r="AG54" i="22"/>
  <c r="AO54" i="22"/>
  <c r="AB55" i="22"/>
  <c r="AJ55" i="22"/>
  <c r="AR55" i="22"/>
  <c r="AZ55" i="22"/>
  <c r="AS57" i="22"/>
  <c r="BA57" i="22"/>
  <c r="AG58" i="22"/>
  <c r="AO58" i="22"/>
  <c r="AW58" i="22"/>
  <c r="BE58" i="22"/>
  <c r="AB60" i="22"/>
  <c r="AJ60" i="22"/>
  <c r="AR60" i="22"/>
  <c r="AZ60" i="22"/>
  <c r="Y61" i="22"/>
  <c r="AO61" i="22"/>
  <c r="AW61" i="22"/>
  <c r="Y65" i="22"/>
  <c r="AK65" i="22"/>
  <c r="BA65" i="22"/>
  <c r="X67" i="22"/>
  <c r="AF67" i="22"/>
  <c r="AN67" i="22"/>
  <c r="AV67" i="22"/>
  <c r="BD67" i="22"/>
  <c r="AB68" i="22"/>
  <c r="AJ68" i="22"/>
  <c r="AR68" i="22"/>
  <c r="AZ68" i="22"/>
  <c r="BA73" i="22"/>
  <c r="AC78" i="22"/>
  <c r="AK78" i="22"/>
  <c r="AB86" i="22"/>
  <c r="AB87" i="22"/>
  <c r="AJ87" i="22"/>
  <c r="AR87" i="22"/>
  <c r="X89" i="22"/>
  <c r="AG89" i="22"/>
  <c r="AO89" i="22"/>
  <c r="AW89" i="22"/>
  <c r="BE89" i="22"/>
  <c r="AB92" i="22"/>
  <c r="AJ92" i="22"/>
  <c r="AR92" i="22"/>
  <c r="AZ92" i="22"/>
  <c r="AB96" i="22"/>
  <c r="AJ96" i="22"/>
  <c r="AR96" i="22"/>
  <c r="AZ96" i="22"/>
  <c r="AB101" i="22"/>
  <c r="AJ101" i="22"/>
  <c r="X106" i="22"/>
  <c r="AO106" i="22"/>
  <c r="BE106" i="22"/>
  <c r="AC115" i="22"/>
  <c r="AK115" i="22"/>
  <c r="AS115" i="22"/>
  <c r="BA115" i="22"/>
  <c r="AZ94" i="22"/>
  <c r="BN107" i="22"/>
  <c r="AN36" i="22"/>
  <c r="AV36" i="22"/>
  <c r="BD36" i="22"/>
  <c r="BA38" i="22"/>
  <c r="X41" i="22"/>
  <c r="AW41" i="22"/>
  <c r="BE41" i="22"/>
  <c r="X44" i="22"/>
  <c r="BN44" i="22"/>
  <c r="AN44" i="22"/>
  <c r="AV44" i="22"/>
  <c r="BD44" i="22"/>
  <c r="AC49" i="22"/>
  <c r="AK49" i="22"/>
  <c r="AS49" i="22"/>
  <c r="BA49" i="22"/>
  <c r="AB51" i="22"/>
  <c r="AJ51" i="22"/>
  <c r="AR51" i="22"/>
  <c r="AZ51" i="22"/>
  <c r="AV53" i="22"/>
  <c r="AN54" i="22"/>
  <c r="AC62" i="22"/>
  <c r="AK62" i="22"/>
  <c r="AS62" i="22"/>
  <c r="BA62" i="22"/>
  <c r="X64" i="22"/>
  <c r="AN64" i="22"/>
  <c r="AV64" i="22"/>
  <c r="BD64" i="22"/>
  <c r="BA69" i="22"/>
  <c r="BE70" i="22"/>
  <c r="AB72" i="22"/>
  <c r="AJ72" i="22"/>
  <c r="AR72" i="22"/>
  <c r="AZ72" i="22"/>
  <c r="Y73" i="22"/>
  <c r="AO73" i="22"/>
  <c r="AW73" i="22"/>
  <c r="AB75" i="22"/>
  <c r="AJ75" i="22"/>
  <c r="AR75" i="22"/>
  <c r="AZ75" i="22"/>
  <c r="BK77" i="22"/>
  <c r="BM77" i="22" s="1"/>
  <c r="Y78" i="22"/>
  <c r="AG78" i="22"/>
  <c r="AJ78" i="22"/>
  <c r="AB79" i="22"/>
  <c r="AJ79" i="22"/>
  <c r="AR79" i="22"/>
  <c r="AZ79" i="22"/>
  <c r="Y81" i="22"/>
  <c r="AG81" i="22"/>
  <c r="AR81" i="22"/>
  <c r="BA81" i="22"/>
  <c r="Y87" i="22"/>
  <c r="AN87" i="22"/>
  <c r="AV87" i="22"/>
  <c r="AB89" i="22"/>
  <c r="AJ89" i="22"/>
  <c r="AS89" i="22"/>
  <c r="BA89" i="22"/>
  <c r="AS90" i="22"/>
  <c r="AF92" i="22"/>
  <c r="AN92" i="22"/>
  <c r="AV92" i="22"/>
  <c r="BD92" i="22"/>
  <c r="AN94" i="22"/>
  <c r="BD94" i="22"/>
  <c r="X96" i="22"/>
  <c r="AF96" i="22"/>
  <c r="AN96" i="22"/>
  <c r="AV96" i="22"/>
  <c r="BD96" i="22"/>
  <c r="AN98" i="22"/>
  <c r="X101" i="22"/>
  <c r="AF101" i="22"/>
  <c r="AB106" i="22"/>
  <c r="AK106" i="22"/>
  <c r="AS106" i="22"/>
  <c r="AR114" i="22"/>
  <c r="AG115" i="22"/>
  <c r="AO115" i="22"/>
  <c r="AW115" i="22"/>
  <c r="BE115" i="22"/>
  <c r="X121" i="22"/>
  <c r="BA161" i="22"/>
  <c r="X162" i="22"/>
  <c r="AF162" i="22"/>
  <c r="AN162" i="22"/>
  <c r="AV162" i="22"/>
  <c r="BD162" i="22"/>
  <c r="AZ163" i="22"/>
  <c r="Y164" i="22"/>
  <c r="AO164" i="22"/>
  <c r="AW164" i="22"/>
  <c r="BE164" i="22"/>
  <c r="AB166" i="22"/>
  <c r="AJ166" i="22"/>
  <c r="AR166" i="22"/>
  <c r="AZ166" i="22"/>
  <c r="BA168" i="22"/>
  <c r="AN169" i="22"/>
  <c r="U172" i="22"/>
  <c r="X173" i="22"/>
  <c r="AW173" i="22"/>
  <c r="BE173" i="22"/>
  <c r="AB175" i="22"/>
  <c r="AJ175" i="22"/>
  <c r="AR175" i="22"/>
  <c r="AZ175" i="22"/>
  <c r="AB180" i="22"/>
  <c r="AO181" i="22"/>
  <c r="AW181" i="22"/>
  <c r="BE181" i="22"/>
  <c r="AS124" i="22"/>
  <c r="BA124" i="22"/>
  <c r="AN126" i="22"/>
  <c r="AB128" i="22"/>
  <c r="AJ128" i="22"/>
  <c r="AR128" i="22"/>
  <c r="BA128" i="22"/>
  <c r="X130" i="22"/>
  <c r="AF130" i="22"/>
  <c r="AN130" i="22"/>
  <c r="AV130" i="22"/>
  <c r="BD130" i="22"/>
  <c r="AB132" i="22"/>
  <c r="AJ132" i="22"/>
  <c r="AR132" i="22"/>
  <c r="BA132" i="22"/>
  <c r="Y137" i="22"/>
  <c r="AG137" i="22"/>
  <c r="AO137" i="22"/>
  <c r="AW137" i="22"/>
  <c r="BE137" i="22"/>
  <c r="AB138" i="22"/>
  <c r="AJ138" i="22"/>
  <c r="AS138" i="22"/>
  <c r="AZ138" i="22"/>
  <c r="X140" i="22"/>
  <c r="AN140" i="22"/>
  <c r="AW140" i="22"/>
  <c r="BE140" i="22"/>
  <c r="AR161" i="22"/>
  <c r="AJ185" i="22"/>
  <c r="AR194" i="22"/>
  <c r="AZ194" i="22"/>
  <c r="BA144" i="22"/>
  <c r="AF146" i="22"/>
  <c r="AN146" i="22"/>
  <c r="Y149" i="22"/>
  <c r="AG149" i="22"/>
  <c r="AO149" i="22"/>
  <c r="AW149" i="22"/>
  <c r="BE149" i="22"/>
  <c r="AC151" i="22"/>
  <c r="AK151" i="22"/>
  <c r="X155" i="22"/>
  <c r="AN155" i="22"/>
  <c r="AV155" i="22"/>
  <c r="AR156" i="22"/>
  <c r="AZ156" i="22"/>
  <c r="X158" i="22"/>
  <c r="AN158" i="22"/>
  <c r="AV158" i="22"/>
  <c r="BD158" i="22"/>
  <c r="AK159" i="22"/>
  <c r="AR159" i="22"/>
  <c r="BA159" i="22"/>
  <c r="Y161" i="22"/>
  <c r="AG161" i="22"/>
  <c r="AO161" i="22"/>
  <c r="AW161" i="22"/>
  <c r="BE161" i="22"/>
  <c r="AV163" i="22"/>
  <c r="BD163" i="22"/>
  <c r="AV165" i="22"/>
  <c r="X166" i="22"/>
  <c r="AF166" i="22"/>
  <c r="AN166" i="22"/>
  <c r="AV166" i="22"/>
  <c r="BD166" i="22"/>
  <c r="AG168" i="22"/>
  <c r="AO168" i="22"/>
  <c r="AW168" i="22"/>
  <c r="BE168" i="22"/>
  <c r="BD172" i="22"/>
  <c r="X180" i="22"/>
  <c r="AS181" i="22"/>
  <c r="BA181" i="22"/>
  <c r="BE185" i="22"/>
  <c r="AF121" i="22"/>
  <c r="AC123" i="22"/>
  <c r="AJ123" i="22"/>
  <c r="AR123" i="22"/>
  <c r="AZ123" i="22"/>
  <c r="AJ126" i="22"/>
  <c r="AS126" i="22"/>
  <c r="X128" i="22"/>
  <c r="AN128" i="22"/>
  <c r="AW128" i="22"/>
  <c r="BE128" i="22"/>
  <c r="AB130" i="22"/>
  <c r="AJ130" i="22"/>
  <c r="AS130" i="22"/>
  <c r="AZ130" i="22"/>
  <c r="AB134" i="22"/>
  <c r="AJ134" i="22"/>
  <c r="AS134" i="22"/>
  <c r="AZ134" i="22"/>
  <c r="AC137" i="22"/>
  <c r="AK137" i="22"/>
  <c r="AS137" i="22"/>
  <c r="BA137" i="22"/>
  <c r="X138" i="22"/>
  <c r="AF138" i="22"/>
  <c r="AN138" i="22"/>
  <c r="AV138" i="22"/>
  <c r="BD138" i="22"/>
  <c r="AB140" i="22"/>
  <c r="AJ140" i="22"/>
  <c r="AR140" i="22"/>
  <c r="BA140" i="22"/>
  <c r="AB142" i="22"/>
  <c r="AJ142" i="22"/>
  <c r="AS142" i="22"/>
  <c r="AZ142" i="22"/>
  <c r="AC145" i="22"/>
  <c r="AK145" i="22"/>
  <c r="AS145" i="22"/>
  <c r="BA145" i="22"/>
  <c r="X147" i="22"/>
  <c r="AG147" i="22"/>
  <c r="AO147" i="22"/>
  <c r="AV147" i="22"/>
  <c r="X150" i="22"/>
  <c r="AF150" i="22"/>
  <c r="AN150" i="22"/>
  <c r="Y153" i="22"/>
  <c r="AG153" i="22"/>
  <c r="AO153" i="22"/>
  <c r="AW153" i="22"/>
  <c r="BE153" i="22"/>
  <c r="AB154" i="22"/>
  <c r="AJ154" i="22"/>
  <c r="AR154" i="22"/>
  <c r="X156" i="22"/>
  <c r="BN156" i="22"/>
  <c r="AO156" i="22"/>
  <c r="AW156" i="22"/>
  <c r="BE156" i="22"/>
  <c r="AC157" i="22"/>
  <c r="AK157" i="22"/>
  <c r="AS157" i="22"/>
  <c r="BA157" i="22"/>
  <c r="AB160" i="22"/>
  <c r="AK160" i="22"/>
  <c r="AC164" i="22"/>
  <c r="BI172" i="22"/>
  <c r="AR173" i="22"/>
  <c r="AN186" i="22"/>
  <c r="AV186" i="22"/>
  <c r="BD186" i="22"/>
  <c r="AB190" i="22"/>
  <c r="AJ190" i="22"/>
  <c r="AR190" i="22"/>
  <c r="AZ190" i="22"/>
  <c r="X194" i="22"/>
  <c r="AF194" i="22"/>
  <c r="AN194" i="22"/>
  <c r="AV194" i="22"/>
  <c r="BD194" i="22"/>
  <c r="P318" i="39"/>
  <c r="P155" i="39"/>
  <c r="AY121" i="21"/>
  <c r="AX128" i="21"/>
  <c r="AX134" i="21"/>
  <c r="AT154" i="21"/>
  <c r="AT138" i="21"/>
  <c r="AX144" i="21"/>
  <c r="AX146" i="21"/>
  <c r="AX150" i="21"/>
  <c r="BI195" i="21"/>
  <c r="AT130" i="21"/>
  <c r="AX136" i="21"/>
  <c r="AX138" i="21"/>
  <c r="AX142" i="21"/>
  <c r="BI179" i="21"/>
  <c r="Z186" i="21"/>
  <c r="P211" i="39"/>
  <c r="P243" i="39"/>
  <c r="P553" i="39"/>
  <c r="BG102" i="21"/>
  <c r="BG104" i="21"/>
  <c r="BG106" i="21"/>
  <c r="BG108" i="21"/>
  <c r="P147" i="39"/>
  <c r="P263" i="39"/>
  <c r="P307" i="39"/>
  <c r="AC118" i="21"/>
  <c r="AK118" i="21"/>
  <c r="AS118" i="21"/>
  <c r="BA118" i="21"/>
  <c r="BF123" i="21"/>
  <c r="AC128" i="21"/>
  <c r="BE128" i="21"/>
  <c r="BA132" i="21"/>
  <c r="AC136" i="21"/>
  <c r="BE136" i="21"/>
  <c r="BA140" i="21"/>
  <c r="AC144" i="21"/>
  <c r="BE144" i="21"/>
  <c r="BA148" i="21"/>
  <c r="AC152" i="21"/>
  <c r="BE152" i="21"/>
  <c r="AK158" i="21"/>
  <c r="AY158" i="21"/>
  <c r="AC162" i="21"/>
  <c r="AS162" i="21"/>
  <c r="AC164" i="21"/>
  <c r="AY164" i="21"/>
  <c r="BE164" i="21"/>
  <c r="BA170" i="21"/>
  <c r="BA174" i="21"/>
  <c r="AC178" i="21"/>
  <c r="BE178" i="21"/>
  <c r="BF178" i="21"/>
  <c r="AC182" i="21"/>
  <c r="AX182" i="21"/>
  <c r="BE182" i="21"/>
  <c r="BF182" i="21"/>
  <c r="BA186" i="21"/>
  <c r="BA190" i="21"/>
  <c r="BC190" i="21"/>
  <c r="AC194" i="21"/>
  <c r="BE194" i="21"/>
  <c r="BF194" i="21"/>
  <c r="AC198" i="21"/>
  <c r="AD198" i="21"/>
  <c r="AX198" i="21"/>
  <c r="BE198" i="21"/>
  <c r="BF198" i="21"/>
  <c r="AO200" i="21"/>
  <c r="BA202" i="21"/>
  <c r="BA206" i="21"/>
  <c r="BC206" i="21"/>
  <c r="AC211" i="21"/>
  <c r="AO211" i="21"/>
  <c r="AS215" i="21"/>
  <c r="BE215" i="21"/>
  <c r="AC219" i="21"/>
  <c r="AO219" i="21"/>
  <c r="BB219" i="21"/>
  <c r="AO223" i="21"/>
  <c r="AC235" i="21"/>
  <c r="AO235" i="21"/>
  <c r="BB235" i="21"/>
  <c r="AC240" i="21"/>
  <c r="BE240" i="21"/>
  <c r="AO242" i="21"/>
  <c r="Y244" i="21"/>
  <c r="BA244" i="21"/>
  <c r="AC248" i="21"/>
  <c r="BE248" i="21"/>
  <c r="AO250" i="21"/>
  <c r="AQ250" i="21"/>
  <c r="Y252" i="21"/>
  <c r="BA252" i="21"/>
  <c r="BC252" i="21"/>
  <c r="AC256" i="21"/>
  <c r="BE256" i="21"/>
  <c r="AO258" i="21"/>
  <c r="Y260" i="21"/>
  <c r="BA260" i="21"/>
  <c r="AC264" i="21"/>
  <c r="BE264" i="21"/>
  <c r="AO266" i="21"/>
  <c r="BA268" i="21"/>
  <c r="AC272" i="21"/>
  <c r="BE272" i="21"/>
  <c r="AO274" i="21"/>
  <c r="BA276" i="21"/>
  <c r="AC286" i="21"/>
  <c r="BE286" i="21"/>
  <c r="BG286" i="21"/>
  <c r="AO288" i="21"/>
  <c r="BE290" i="21"/>
  <c r="BC304" i="21"/>
  <c r="BC312" i="21"/>
  <c r="BH21" i="22"/>
  <c r="AW292" i="21"/>
  <c r="BE292" i="21"/>
  <c r="BI45" i="22"/>
  <c r="BH45" i="22"/>
  <c r="AC121" i="21"/>
  <c r="AK121" i="21"/>
  <c r="BE121" i="21"/>
  <c r="AD123" i="21"/>
  <c r="AG123" i="21"/>
  <c r="AO123" i="21"/>
  <c r="AX123" i="21"/>
  <c r="BA123" i="21"/>
  <c r="AC125" i="21"/>
  <c r="AK125" i="21"/>
  <c r="AM125" i="21"/>
  <c r="AT125" i="21"/>
  <c r="AK128" i="21"/>
  <c r="AS128" i="21"/>
  <c r="BG128" i="21"/>
  <c r="AC130" i="21"/>
  <c r="AQ130" i="21"/>
  <c r="BE130" i="21"/>
  <c r="Z132" i="21"/>
  <c r="AO132" i="21"/>
  <c r="AQ132" i="21"/>
  <c r="AL134" i="21"/>
  <c r="AK136" i="21"/>
  <c r="AS136" i="21"/>
  <c r="BG136" i="21"/>
  <c r="AC138" i="21"/>
  <c r="AQ138" i="21"/>
  <c r="BE138" i="21"/>
  <c r="Z140" i="21"/>
  <c r="AO140" i="21"/>
  <c r="BB140" i="21"/>
  <c r="AL142" i="21"/>
  <c r="AK144" i="21"/>
  <c r="AS144" i="21"/>
  <c r="BG144" i="21"/>
  <c r="AC146" i="21"/>
  <c r="AQ146" i="21"/>
  <c r="BE146" i="21"/>
  <c r="Z148" i="21"/>
  <c r="AO148" i="21"/>
  <c r="AQ148" i="21"/>
  <c r="BB148" i="21"/>
  <c r="AL150" i="21"/>
  <c r="AK152" i="21"/>
  <c r="AS152" i="21"/>
  <c r="BG152" i="21"/>
  <c r="AC154" i="21"/>
  <c r="AQ154" i="21"/>
  <c r="AL156" i="21"/>
  <c r="AS156" i="21"/>
  <c r="BF156" i="21"/>
  <c r="AS158" i="21"/>
  <c r="AK162" i="21"/>
  <c r="BA162" i="21"/>
  <c r="AK164" i="21"/>
  <c r="AS164" i="21"/>
  <c r="BG164" i="21"/>
  <c r="AK166" i="21"/>
  <c r="AS166" i="21"/>
  <c r="BG166" i="21"/>
  <c r="AC168" i="21"/>
  <c r="BE168" i="21"/>
  <c r="AO170" i="21"/>
  <c r="AO174" i="21"/>
  <c r="AM176" i="21"/>
  <c r="AT176" i="21"/>
  <c r="AD178" i="21"/>
  <c r="AK178" i="21"/>
  <c r="AS178" i="21"/>
  <c r="AT178" i="21"/>
  <c r="AC180" i="21"/>
  <c r="AD180" i="21"/>
  <c r="AK180" i="21"/>
  <c r="AS180" i="21"/>
  <c r="AT180" i="21"/>
  <c r="BA180" i="21"/>
  <c r="BC180" i="21"/>
  <c r="AD182" i="21"/>
  <c r="AK182" i="21"/>
  <c r="AS182" i="21"/>
  <c r="AC184" i="21"/>
  <c r="AD184" i="21"/>
  <c r="BE184" i="21"/>
  <c r="AO186" i="21"/>
  <c r="AP186" i="21"/>
  <c r="BC186" i="21"/>
  <c r="AO190" i="21"/>
  <c r="AM192" i="21"/>
  <c r="AT192" i="21"/>
  <c r="AD194" i="21"/>
  <c r="AK194" i="21"/>
  <c r="AS194" i="21"/>
  <c r="AC196" i="21"/>
  <c r="AD196" i="21"/>
  <c r="AK196" i="21"/>
  <c r="AM196" i="21"/>
  <c r="AS196" i="21"/>
  <c r="AT196" i="21"/>
  <c r="BA196" i="21"/>
  <c r="AK198" i="21"/>
  <c r="AM198" i="21"/>
  <c r="AS198" i="21"/>
  <c r="AC200" i="21"/>
  <c r="BE200" i="21"/>
  <c r="AO202" i="21"/>
  <c r="AP202" i="21"/>
  <c r="BC202" i="21"/>
  <c r="AO206" i="21"/>
  <c r="AC217" i="21"/>
  <c r="AO217" i="21"/>
  <c r="BB217" i="21"/>
  <c r="AD219" i="21"/>
  <c r="AC223" i="21"/>
  <c r="AD223" i="21"/>
  <c r="AC229" i="21"/>
  <c r="AO229" i="21"/>
  <c r="AC233" i="21"/>
  <c r="AO233" i="21"/>
  <c r="BB233" i="21"/>
  <c r="AD235" i="21"/>
  <c r="AD240" i="21"/>
  <c r="AC242" i="21"/>
  <c r="BE242" i="21"/>
  <c r="BC244" i="21"/>
  <c r="BG248" i="21"/>
  <c r="AC250" i="21"/>
  <c r="BE250" i="21"/>
  <c r="BG256" i="21"/>
  <c r="AC258" i="21"/>
  <c r="AQ258" i="21"/>
  <c r="BE258" i="21"/>
  <c r="BC260" i="21"/>
  <c r="BG264" i="21"/>
  <c r="AC266" i="21"/>
  <c r="AQ266" i="21"/>
  <c r="BE266" i="21"/>
  <c r="BG266" i="21"/>
  <c r="BC268" i="21"/>
  <c r="BG272" i="21"/>
  <c r="AC274" i="21"/>
  <c r="AQ274" i="21"/>
  <c r="BE274" i="21"/>
  <c r="AC288" i="21"/>
  <c r="AQ288" i="21"/>
  <c r="BE288" i="21"/>
  <c r="BG290" i="21"/>
  <c r="AC292" i="21"/>
  <c r="AQ292" i="21"/>
  <c r="BG318" i="21"/>
  <c r="BI25" i="22"/>
  <c r="BH25" i="22"/>
  <c r="BH57" i="22"/>
  <c r="BI57" i="22"/>
  <c r="BH69" i="22"/>
  <c r="BI69" i="22"/>
  <c r="Y118" i="21"/>
  <c r="AG118" i="21"/>
  <c r="AO118" i="21"/>
  <c r="AW118" i="21"/>
  <c r="AC120" i="21"/>
  <c r="AK120" i="21"/>
  <c r="AS120" i="21"/>
  <c r="AL121" i="21"/>
  <c r="AC122" i="21"/>
  <c r="AK122" i="21"/>
  <c r="AS122" i="21"/>
  <c r="AH123" i="21"/>
  <c r="AD125" i="21"/>
  <c r="AL125" i="21"/>
  <c r="AO125" i="21"/>
  <c r="AW125" i="21"/>
  <c r="AY125" i="21"/>
  <c r="Y128" i="21"/>
  <c r="AL128" i="21"/>
  <c r="BA128" i="21"/>
  <c r="BG130" i="21"/>
  <c r="AC132" i="21"/>
  <c r="BE132" i="21"/>
  <c r="BG132" i="21"/>
  <c r="Y136" i="21"/>
  <c r="AL136" i="21"/>
  <c r="BA136" i="21"/>
  <c r="BG138" i="21"/>
  <c r="AC140" i="21"/>
  <c r="AQ140" i="21"/>
  <c r="BE140" i="21"/>
  <c r="W141" i="21"/>
  <c r="Y144" i="21"/>
  <c r="AL144" i="21"/>
  <c r="BA144" i="21"/>
  <c r="BG146" i="21"/>
  <c r="AC148" i="21"/>
  <c r="BE148" i="21"/>
  <c r="W149" i="21"/>
  <c r="Y152" i="21"/>
  <c r="AL152" i="21"/>
  <c r="BA152" i="21"/>
  <c r="BA156" i="21"/>
  <c r="BB156" i="21"/>
  <c r="Y162" i="21"/>
  <c r="Y164" i="21"/>
  <c r="BA164" i="21"/>
  <c r="AD168" i="21"/>
  <c r="AC170" i="21"/>
  <c r="BE170" i="21"/>
  <c r="AC174" i="21"/>
  <c r="BE174" i="21"/>
  <c r="Y178" i="21"/>
  <c r="Z178" i="21"/>
  <c r="AM178" i="21"/>
  <c r="BA178" i="21"/>
  <c r="AM180" i="21"/>
  <c r="Y182" i="21"/>
  <c r="AM182" i="21"/>
  <c r="AT182" i="21"/>
  <c r="BA182" i="21"/>
  <c r="AC186" i="21"/>
  <c r="AD186" i="21"/>
  <c r="BE186" i="21"/>
  <c r="BF186" i="21"/>
  <c r="BI187" i="21"/>
  <c r="AC190" i="21"/>
  <c r="AX190" i="21"/>
  <c r="BE190" i="21"/>
  <c r="BF190" i="21"/>
  <c r="Y194" i="21"/>
  <c r="Z194" i="21"/>
  <c r="AM194" i="21"/>
  <c r="AT194" i="21"/>
  <c r="BA194" i="21"/>
  <c r="BC196" i="21"/>
  <c r="Y198" i="21"/>
  <c r="AT198" i="21"/>
  <c r="BA198" i="21"/>
  <c r="AD200" i="21"/>
  <c r="AK200" i="21"/>
  <c r="AS200" i="21"/>
  <c r="AC202" i="21"/>
  <c r="AX202" i="21"/>
  <c r="BE202" i="21"/>
  <c r="BF202" i="21"/>
  <c r="BI203" i="21"/>
  <c r="AC206" i="21"/>
  <c r="BE206" i="21"/>
  <c r="BF206" i="21"/>
  <c r="BC208" i="21"/>
  <c r="AC215" i="21"/>
  <c r="AO215" i="21"/>
  <c r="AD217" i="21"/>
  <c r="AS223" i="21"/>
  <c r="BE223" i="21"/>
  <c r="AT225" i="21"/>
  <c r="AC227" i="21"/>
  <c r="AD227" i="21"/>
  <c r="AO227" i="21"/>
  <c r="BB227" i="21"/>
  <c r="AD229" i="21"/>
  <c r="BE229" i="21"/>
  <c r="AD233" i="21"/>
  <c r="Y240" i="21"/>
  <c r="BA240" i="21"/>
  <c r="AD242" i="21"/>
  <c r="AK242" i="21"/>
  <c r="AS242" i="21"/>
  <c r="AC244" i="21"/>
  <c r="AD244" i="21"/>
  <c r="BE244" i="21"/>
  <c r="BC246" i="21"/>
  <c r="W247" i="21"/>
  <c r="Y248" i="21"/>
  <c r="AM248" i="21"/>
  <c r="BA248" i="21"/>
  <c r="AK250" i="21"/>
  <c r="AS250" i="21"/>
  <c r="BG250" i="21"/>
  <c r="AC252" i="21"/>
  <c r="AD252" i="21"/>
  <c r="AQ252" i="21"/>
  <c r="BE252" i="21"/>
  <c r="BC254" i="21"/>
  <c r="W255" i="21"/>
  <c r="Y256" i="21"/>
  <c r="AM256" i="21"/>
  <c r="BA256" i="21"/>
  <c r="BC256" i="21"/>
  <c r="AK258" i="21"/>
  <c r="AS258" i="21"/>
  <c r="BG258" i="21"/>
  <c r="AC260" i="21"/>
  <c r="AD260" i="21"/>
  <c r="AQ260" i="21"/>
  <c r="BE260" i="21"/>
  <c r="BC262" i="21"/>
  <c r="W263" i="21"/>
  <c r="Y264" i="21"/>
  <c r="AM264" i="21"/>
  <c r="BA264" i="21"/>
  <c r="AK266" i="21"/>
  <c r="AM266" i="21"/>
  <c r="AS266" i="21"/>
  <c r="AC268" i="21"/>
  <c r="AD268" i="21"/>
  <c r="AQ268" i="21"/>
  <c r="BE268" i="21"/>
  <c r="BC270" i="21"/>
  <c r="W271" i="21"/>
  <c r="Y272" i="21"/>
  <c r="AM272" i="21"/>
  <c r="BA272" i="21"/>
  <c r="AK274" i="21"/>
  <c r="AS274" i="21"/>
  <c r="BG274" i="21"/>
  <c r="AC276" i="21"/>
  <c r="AD276" i="21"/>
  <c r="AQ276" i="21"/>
  <c r="BE276" i="21"/>
  <c r="BG276" i="21"/>
  <c r="BG278" i="21"/>
  <c r="AC280" i="21"/>
  <c r="AC282" i="21"/>
  <c r="AQ282" i="21"/>
  <c r="BE282" i="21"/>
  <c r="W283" i="21"/>
  <c r="AO284" i="21"/>
  <c r="BC284" i="21"/>
  <c r="Y286" i="21"/>
  <c r="AM286" i="21"/>
  <c r="BA286" i="21"/>
  <c r="AK288" i="21"/>
  <c r="AM288" i="21"/>
  <c r="AS288" i="21"/>
  <c r="AT288" i="21"/>
  <c r="BG288" i="21"/>
  <c r="AX290" i="21"/>
  <c r="AC290" i="21"/>
  <c r="AD290" i="21"/>
  <c r="AK290" i="21"/>
  <c r="AS290" i="21"/>
  <c r="AT290" i="21"/>
  <c r="BA290" i="21"/>
  <c r="AD292" i="21"/>
  <c r="AK292" i="21"/>
  <c r="AS292" i="21"/>
  <c r="BG292" i="21"/>
  <c r="W298" i="21"/>
  <c r="BI299" i="21"/>
  <c r="BC302" i="21"/>
  <c r="BI65" i="22"/>
  <c r="BA294" i="21"/>
  <c r="AO294" i="21"/>
  <c r="AP294" i="21"/>
  <c r="BH33" i="22"/>
  <c r="BI33" i="22"/>
  <c r="AQ118" i="21"/>
  <c r="AC119" i="21"/>
  <c r="AD119" i="21"/>
  <c r="AK119" i="21"/>
  <c r="AL119" i="21"/>
  <c r="AS119" i="21"/>
  <c r="AT119" i="21"/>
  <c r="Y121" i="21"/>
  <c r="AA121" i="21"/>
  <c r="AG121" i="21"/>
  <c r="Y123" i="21"/>
  <c r="AA123" i="21"/>
  <c r="AK123" i="21"/>
  <c r="AS123" i="21"/>
  <c r="AC124" i="21"/>
  <c r="AK124" i="21"/>
  <c r="AS124" i="21"/>
  <c r="AG125" i="21"/>
  <c r="AH125" i="21"/>
  <c r="BA125" i="21"/>
  <c r="AC126" i="21"/>
  <c r="BE126" i="21"/>
  <c r="BG126" i="21"/>
  <c r="AO128" i="21"/>
  <c r="AQ128" i="21"/>
  <c r="BB128" i="21"/>
  <c r="Y130" i="21"/>
  <c r="BA130" i="21"/>
  <c r="AK132" i="21"/>
  <c r="AL132" i="21"/>
  <c r="AS132" i="21"/>
  <c r="AT132" i="21"/>
  <c r="AC134" i="21"/>
  <c r="AQ134" i="21"/>
  <c r="BE134" i="21"/>
  <c r="BG134" i="21"/>
  <c r="Z136" i="21"/>
  <c r="AO136" i="21"/>
  <c r="AQ136" i="21"/>
  <c r="BB136" i="21"/>
  <c r="Y138" i="21"/>
  <c r="Z138" i="21"/>
  <c r="AL138" i="21"/>
  <c r="BA138" i="21"/>
  <c r="BB138" i="21"/>
  <c r="AK140" i="21"/>
  <c r="AL140" i="21"/>
  <c r="AS140" i="21"/>
  <c r="AT140" i="21"/>
  <c r="BG140" i="21"/>
  <c r="AC142" i="21"/>
  <c r="AQ142" i="21"/>
  <c r="BE142" i="21"/>
  <c r="BG142" i="21"/>
  <c r="Z144" i="21"/>
  <c r="AO144" i="21"/>
  <c r="AQ144" i="21"/>
  <c r="BB144" i="21"/>
  <c r="Y146" i="21"/>
  <c r="Z146" i="21"/>
  <c r="AL146" i="21"/>
  <c r="BA146" i="21"/>
  <c r="BB146" i="21"/>
  <c r="AK148" i="21"/>
  <c r="AL148" i="21"/>
  <c r="AS148" i="21"/>
  <c r="AT148" i="21"/>
  <c r="BG148" i="21"/>
  <c r="AC150" i="21"/>
  <c r="AQ150" i="21"/>
  <c r="BE150" i="21"/>
  <c r="BG150" i="21"/>
  <c r="Z152" i="21"/>
  <c r="AO152" i="21"/>
  <c r="AQ152" i="21"/>
  <c r="BB152" i="21"/>
  <c r="Y154" i="21"/>
  <c r="Z154" i="21"/>
  <c r="AL154" i="21"/>
  <c r="BA154" i="21"/>
  <c r="BB154" i="21"/>
  <c r="AC156" i="21"/>
  <c r="AC158" i="21"/>
  <c r="AC160" i="21"/>
  <c r="AY160" i="21"/>
  <c r="BE160" i="21"/>
  <c r="BG160" i="21"/>
  <c r="AO162" i="21"/>
  <c r="AP162" i="21"/>
  <c r="AY162" i="21"/>
  <c r="BE162" i="21"/>
  <c r="BG162" i="21"/>
  <c r="Z164" i="21"/>
  <c r="AO164" i="21"/>
  <c r="Y166" i="21"/>
  <c r="Z166" i="21"/>
  <c r="AO166" i="21"/>
  <c r="AP166" i="21"/>
  <c r="Y168" i="21"/>
  <c r="BA168" i="21"/>
  <c r="AD170" i="21"/>
  <c r="AK170" i="21"/>
  <c r="AS170" i="21"/>
  <c r="AT170" i="21"/>
  <c r="AC172" i="21"/>
  <c r="AD172" i="21"/>
  <c r="AK172" i="21"/>
  <c r="AS172" i="21"/>
  <c r="AT172" i="21"/>
  <c r="BA172" i="21"/>
  <c r="AD174" i="21"/>
  <c r="AK174" i="21"/>
  <c r="AS174" i="21"/>
  <c r="AT174" i="21"/>
  <c r="AC176" i="21"/>
  <c r="AD176" i="21"/>
  <c r="BE176" i="21"/>
  <c r="AO178" i="21"/>
  <c r="AP178" i="21"/>
  <c r="BC178" i="21"/>
  <c r="Y180" i="21"/>
  <c r="AO180" i="21"/>
  <c r="AX180" i="21"/>
  <c r="BE180" i="21"/>
  <c r="AO182" i="21"/>
  <c r="BC182" i="21"/>
  <c r="Y184" i="21"/>
  <c r="AM184" i="21"/>
  <c r="AT184" i="21"/>
  <c r="BA184" i="21"/>
  <c r="BC184" i="21"/>
  <c r="AK186" i="21"/>
  <c r="AM186" i="21"/>
  <c r="AS186" i="21"/>
  <c r="AT186" i="21"/>
  <c r="AC188" i="21"/>
  <c r="AD188" i="21"/>
  <c r="AK188" i="21"/>
  <c r="AM188" i="21"/>
  <c r="AS188" i="21"/>
  <c r="AT188" i="21"/>
  <c r="BA188" i="21"/>
  <c r="BC188" i="21"/>
  <c r="AD190" i="21"/>
  <c r="AK190" i="21"/>
  <c r="AM190" i="21"/>
  <c r="AS190" i="21"/>
  <c r="AT190" i="21"/>
  <c r="AC192" i="21"/>
  <c r="AD192" i="21"/>
  <c r="BE192" i="21"/>
  <c r="AO194" i="21"/>
  <c r="AP194" i="21"/>
  <c r="BC194" i="21"/>
  <c r="Y196" i="21"/>
  <c r="AO196" i="21"/>
  <c r="AX196" i="21"/>
  <c r="BE196" i="21"/>
  <c r="AO198" i="21"/>
  <c r="BC198" i="21"/>
  <c r="Y200" i="21"/>
  <c r="AM200" i="21"/>
  <c r="AT200" i="21"/>
  <c r="BA200" i="21"/>
  <c r="BC200" i="21"/>
  <c r="AD202" i="21"/>
  <c r="AK202" i="21"/>
  <c r="AM202" i="21"/>
  <c r="AS202" i="21"/>
  <c r="AT202" i="21"/>
  <c r="AC204" i="21"/>
  <c r="AD204" i="21"/>
  <c r="AK204" i="21"/>
  <c r="AM204" i="21"/>
  <c r="AS204" i="21"/>
  <c r="AT204" i="21"/>
  <c r="BA204" i="21"/>
  <c r="BC204" i="21"/>
  <c r="AD206" i="21"/>
  <c r="AK206" i="21"/>
  <c r="AM206" i="21"/>
  <c r="AS206" i="21"/>
  <c r="AT206" i="21"/>
  <c r="AC208" i="21"/>
  <c r="AD208" i="21"/>
  <c r="AK208" i="21"/>
  <c r="AM208" i="21"/>
  <c r="BE208" i="21"/>
  <c r="BF208" i="21"/>
  <c r="AC213" i="21"/>
  <c r="AO213" i="21"/>
  <c r="Y217" i="21"/>
  <c r="AS217" i="21"/>
  <c r="AT217" i="21"/>
  <c r="BE217" i="21"/>
  <c r="AT219" i="21"/>
  <c r="AC221" i="21"/>
  <c r="AD221" i="21"/>
  <c r="AO221" i="21"/>
  <c r="Y223" i="21"/>
  <c r="AT223" i="21"/>
  <c r="AC225" i="21"/>
  <c r="AD225" i="21"/>
  <c r="AO225" i="21"/>
  <c r="BB225" i="21"/>
  <c r="Y229" i="21"/>
  <c r="AS229" i="21"/>
  <c r="AT229" i="21"/>
  <c r="AC231" i="21"/>
  <c r="AD231" i="21"/>
  <c r="Y233" i="21"/>
  <c r="AS233" i="21"/>
  <c r="AT233" i="21"/>
  <c r="BE233" i="21"/>
  <c r="AT235" i="21"/>
  <c r="AC237" i="21"/>
  <c r="AD237" i="21"/>
  <c r="AO237" i="21"/>
  <c r="AC238" i="21"/>
  <c r="BE238" i="21"/>
  <c r="AO240" i="21"/>
  <c r="Y242" i="21"/>
  <c r="AT242" i="21"/>
  <c r="BA242" i="21"/>
  <c r="AK244" i="21"/>
  <c r="AM244" i="21"/>
  <c r="AS244" i="21"/>
  <c r="AC246" i="21"/>
  <c r="AQ246" i="21"/>
  <c r="BE246" i="21"/>
  <c r="BG246" i="21"/>
  <c r="AO248" i="21"/>
  <c r="AQ248" i="21"/>
  <c r="BC248" i="21"/>
  <c r="Y250" i="21"/>
  <c r="AM250" i="21"/>
  <c r="BA250" i="21"/>
  <c r="BC250" i="21"/>
  <c r="AK252" i="21"/>
  <c r="AM252" i="21"/>
  <c r="AS252" i="21"/>
  <c r="BG252" i="21"/>
  <c r="AC254" i="21"/>
  <c r="AQ254" i="21"/>
  <c r="BE254" i="21"/>
  <c r="BG254" i="21"/>
  <c r="AO256" i="21"/>
  <c r="AQ256" i="21"/>
  <c r="Y258" i="21"/>
  <c r="AM258" i="21"/>
  <c r="BA258" i="21"/>
  <c r="BC258" i="21"/>
  <c r="AK260" i="21"/>
  <c r="AM260" i="21"/>
  <c r="AS260" i="21"/>
  <c r="BG260" i="21"/>
  <c r="AC262" i="21"/>
  <c r="AQ262" i="21"/>
  <c r="BE262" i="21"/>
  <c r="BG262" i="21"/>
  <c r="AO264" i="21"/>
  <c r="AQ264" i="21"/>
  <c r="BC264" i="21"/>
  <c r="Y266" i="21"/>
  <c r="BA266" i="21"/>
  <c r="BC266" i="21"/>
  <c r="AK268" i="21"/>
  <c r="AM268" i="21"/>
  <c r="AS268" i="21"/>
  <c r="BG268" i="21"/>
  <c r="AC270" i="21"/>
  <c r="AQ270" i="21"/>
  <c r="BE270" i="21"/>
  <c r="BG270" i="21"/>
  <c r="AO272" i="21"/>
  <c r="AQ272" i="21"/>
  <c r="BC272" i="21"/>
  <c r="Y274" i="21"/>
  <c r="BA274" i="21"/>
  <c r="AK276" i="21"/>
  <c r="AS276" i="21"/>
  <c r="AK280" i="21"/>
  <c r="AS280" i="21"/>
  <c r="AT280" i="21"/>
  <c r="BA280" i="21"/>
  <c r="AK282" i="21"/>
  <c r="AM282" i="21"/>
  <c r="AS282" i="21"/>
  <c r="BG282" i="21"/>
  <c r="AC284" i="21"/>
  <c r="AQ284" i="21"/>
  <c r="BE284" i="21"/>
  <c r="BG284" i="21"/>
  <c r="AO286" i="21"/>
  <c r="AQ286" i="21"/>
  <c r="BC286" i="21"/>
  <c r="Y288" i="21"/>
  <c r="BA288" i="21"/>
  <c r="BC288" i="21"/>
  <c r="AM290" i="21"/>
  <c r="BC290" i="21"/>
  <c r="Y292" i="21"/>
  <c r="AM292" i="21"/>
  <c r="AT292" i="21"/>
  <c r="BA292" i="21"/>
  <c r="BC292" i="21"/>
  <c r="AC294" i="21"/>
  <c r="AD294" i="21"/>
  <c r="BC314" i="21"/>
  <c r="BH85" i="22"/>
  <c r="BI85" i="22"/>
  <c r="BE120" i="22"/>
  <c r="BD120" i="22"/>
  <c r="BC308" i="21"/>
  <c r="BC310" i="21"/>
  <c r="AC314" i="21"/>
  <c r="AD314" i="21"/>
  <c r="AK314" i="21"/>
  <c r="AS314" i="21"/>
  <c r="BE314" i="21"/>
  <c r="AC316" i="21"/>
  <c r="AD316" i="21"/>
  <c r="AK316" i="21"/>
  <c r="AS316" i="21"/>
  <c r="AU316" i="21"/>
  <c r="BE316" i="21"/>
  <c r="BF316" i="21"/>
  <c r="W320" i="21"/>
  <c r="AY320" i="21"/>
  <c r="AC322" i="21"/>
  <c r="AD322" i="21"/>
  <c r="AL322" i="21"/>
  <c r="BI34" i="22"/>
  <c r="BH35" i="22"/>
  <c r="BH51" i="22"/>
  <c r="BH63" i="22"/>
  <c r="BI93" i="22"/>
  <c r="BI168" i="22"/>
  <c r="AW106" i="22"/>
  <c r="AV106" i="22"/>
  <c r="AC300" i="21"/>
  <c r="AE300" i="21"/>
  <c r="AO300" i="21"/>
  <c r="AW300" i="21"/>
  <c r="AX300" i="21"/>
  <c r="BE300" i="21"/>
  <c r="Z301" i="21"/>
  <c r="AH301" i="21"/>
  <c r="AC302" i="21"/>
  <c r="AE302" i="21"/>
  <c r="AL302" i="21"/>
  <c r="AW302" i="21"/>
  <c r="BE302" i="21"/>
  <c r="AC304" i="21"/>
  <c r="AD304" i="21"/>
  <c r="AK304" i="21"/>
  <c r="AM304" i="21"/>
  <c r="AW304" i="21"/>
  <c r="BE304" i="21"/>
  <c r="Z305" i="21"/>
  <c r="AH305" i="21"/>
  <c r="AC306" i="21"/>
  <c r="AK306" i="21"/>
  <c r="AM306" i="21"/>
  <c r="AT306" i="21"/>
  <c r="BE306" i="21"/>
  <c r="AC308" i="21"/>
  <c r="AL308" i="21"/>
  <c r="AT308" i="21"/>
  <c r="AW308" i="21"/>
  <c r="BE308" i="21"/>
  <c r="Z309" i="21"/>
  <c r="AH309" i="21"/>
  <c r="AC310" i="21"/>
  <c r="AK310" i="21"/>
  <c r="AT310" i="21"/>
  <c r="AW310" i="21"/>
  <c r="BE310" i="21"/>
  <c r="AD312" i="21"/>
  <c r="AL312" i="21"/>
  <c r="AW312" i="21"/>
  <c r="BG312" i="21"/>
  <c r="AC313" i="21"/>
  <c r="AK313" i="21"/>
  <c r="AS313" i="21"/>
  <c r="BA313" i="21"/>
  <c r="AL314" i="21"/>
  <c r="AU314" i="21"/>
  <c r="BG314" i="21"/>
  <c r="AC315" i="21"/>
  <c r="AK315" i="21"/>
  <c r="AS315" i="21"/>
  <c r="BA315" i="21"/>
  <c r="AL316" i="21"/>
  <c r="AW316" i="21"/>
  <c r="AY316" i="21"/>
  <c r="BG316" i="21"/>
  <c r="AD317" i="21"/>
  <c r="AL317" i="21"/>
  <c r="AH318" i="21"/>
  <c r="AQ318" i="21"/>
  <c r="AU318" i="21"/>
  <c r="BA318" i="21"/>
  <c r="Z320" i="21"/>
  <c r="AC320" i="21"/>
  <c r="AK320" i="21"/>
  <c r="AS320" i="21"/>
  <c r="BA320" i="21"/>
  <c r="BC320" i="21"/>
  <c r="W321" i="21"/>
  <c r="BI21" i="22"/>
  <c r="Y22" i="22"/>
  <c r="AG22" i="22"/>
  <c r="AO22" i="22"/>
  <c r="AW22" i="22"/>
  <c r="BI22" i="22"/>
  <c r="AB23" i="22"/>
  <c r="AJ23" i="22"/>
  <c r="AR23" i="22"/>
  <c r="AZ23" i="22"/>
  <c r="BH23" i="22"/>
  <c r="Y25" i="22"/>
  <c r="AK25" i="22"/>
  <c r="AW25" i="22"/>
  <c r="BE25" i="22"/>
  <c r="AC26" i="22"/>
  <c r="AK26" i="22"/>
  <c r="AW26" i="22"/>
  <c r="BE26" i="22"/>
  <c r="X27" i="22"/>
  <c r="AF27" i="22"/>
  <c r="AN27" i="22"/>
  <c r="AV27" i="22"/>
  <c r="BD27" i="22"/>
  <c r="AC29" i="22"/>
  <c r="AK29" i="22"/>
  <c r="AS29" i="22"/>
  <c r="BA29" i="22"/>
  <c r="X32" i="22"/>
  <c r="AN32" i="22"/>
  <c r="AV32" i="22"/>
  <c r="BD32" i="22"/>
  <c r="AS33" i="22"/>
  <c r="AS34" i="22"/>
  <c r="AB36" i="22"/>
  <c r="AJ36" i="22"/>
  <c r="AR36" i="22"/>
  <c r="AZ36" i="22"/>
  <c r="AC38" i="22"/>
  <c r="AK38" i="22"/>
  <c r="AS38" i="22"/>
  <c r="BE38" i="22"/>
  <c r="X39" i="22"/>
  <c r="AF39" i="22"/>
  <c r="AN39" i="22"/>
  <c r="AV39" i="22"/>
  <c r="BD39" i="22"/>
  <c r="AF41" i="22"/>
  <c r="AO41" i="22"/>
  <c r="BA41" i="22"/>
  <c r="BI41" i="22"/>
  <c r="Y42" i="22"/>
  <c r="AG42" i="22"/>
  <c r="AO42" i="22"/>
  <c r="BA42" i="22"/>
  <c r="BI42" i="22"/>
  <c r="AB43" i="22"/>
  <c r="AJ43" i="22"/>
  <c r="AR43" i="22"/>
  <c r="AZ43" i="22"/>
  <c r="BH43" i="22"/>
  <c r="Y45" i="22"/>
  <c r="BN45" i="22"/>
  <c r="AO45" i="22"/>
  <c r="AW45" i="22"/>
  <c r="AC46" i="22"/>
  <c r="AS46" i="22"/>
  <c r="BE46" i="22"/>
  <c r="X48" i="22"/>
  <c r="AN48" i="22"/>
  <c r="AV48" i="22"/>
  <c r="BD48" i="22"/>
  <c r="BI49" i="22"/>
  <c r="Y50" i="22"/>
  <c r="AG50" i="22"/>
  <c r="AO50" i="22"/>
  <c r="AW50" i="22"/>
  <c r="BI50" i="22"/>
  <c r="AB52" i="22"/>
  <c r="AJ52" i="22"/>
  <c r="AR52" i="22"/>
  <c r="AZ52" i="22"/>
  <c r="AS53" i="22"/>
  <c r="BI53" i="22"/>
  <c r="Y54" i="22"/>
  <c r="AK54" i="22"/>
  <c r="AW54" i="22"/>
  <c r="BE54" i="22"/>
  <c r="X55" i="22"/>
  <c r="AF55" i="22"/>
  <c r="AN55" i="22"/>
  <c r="AV55" i="22"/>
  <c r="BD55" i="22"/>
  <c r="AC57" i="22"/>
  <c r="AK57" i="22"/>
  <c r="BE57" i="22"/>
  <c r="Y58" i="22"/>
  <c r="AK58" i="22"/>
  <c r="AS58" i="22"/>
  <c r="BA58" i="22"/>
  <c r="X59" i="22"/>
  <c r="AF59" i="22"/>
  <c r="AN59" i="22"/>
  <c r="AV59" i="22"/>
  <c r="BD59" i="22"/>
  <c r="AC61" i="22"/>
  <c r="AK61" i="22"/>
  <c r="AS61" i="22"/>
  <c r="BA61" i="22"/>
  <c r="AO62" i="22"/>
  <c r="AW62" i="22"/>
  <c r="BE62" i="22"/>
  <c r="AB64" i="22"/>
  <c r="AJ64" i="22"/>
  <c r="AR64" i="22"/>
  <c r="AZ64" i="22"/>
  <c r="AS65" i="22"/>
  <c r="BH66" i="22"/>
  <c r="X68" i="22"/>
  <c r="AN68" i="22"/>
  <c r="AV68" i="22"/>
  <c r="BD68" i="22"/>
  <c r="BE69" i="22"/>
  <c r="Y70" i="22"/>
  <c r="AG70" i="22"/>
  <c r="AO70" i="22"/>
  <c r="AW70" i="22"/>
  <c r="X71" i="22"/>
  <c r="AF71" i="22"/>
  <c r="AN71" i="22"/>
  <c r="AV71" i="22"/>
  <c r="BD71" i="22"/>
  <c r="AS73" i="22"/>
  <c r="X79" i="22"/>
  <c r="AF79" i="22"/>
  <c r="AN79" i="22"/>
  <c r="AV79" i="22"/>
  <c r="BD79" i="22"/>
  <c r="AB80" i="22"/>
  <c r="AJ80" i="22"/>
  <c r="AR80" i="22"/>
  <c r="AZ80" i="22"/>
  <c r="AS81" i="22"/>
  <c r="AK98" i="22"/>
  <c r="AJ98" i="22"/>
  <c r="AW102" i="22"/>
  <c r="AV102" i="22"/>
  <c r="Z294" i="21"/>
  <c r="AC299" i="21"/>
  <c r="AK299" i="21"/>
  <c r="AS299" i="21"/>
  <c r="AD300" i="21"/>
  <c r="AG300" i="21"/>
  <c r="AI300" i="21"/>
  <c r="AQ300" i="21"/>
  <c r="BG300" i="21"/>
  <c r="AC301" i="21"/>
  <c r="AK301" i="21"/>
  <c r="AS301" i="21"/>
  <c r="AG302" i="21"/>
  <c r="AO302" i="21"/>
  <c r="AQ302" i="21"/>
  <c r="AX302" i="21"/>
  <c r="BG302" i="21"/>
  <c r="AC303" i="21"/>
  <c r="AK303" i="21"/>
  <c r="AS303" i="21"/>
  <c r="AL304" i="21"/>
  <c r="AO304" i="21"/>
  <c r="AQ304" i="21"/>
  <c r="AX304" i="21"/>
  <c r="BG304" i="21"/>
  <c r="AC305" i="21"/>
  <c r="AK305" i="21"/>
  <c r="AS305" i="21"/>
  <c r="AD306" i="21"/>
  <c r="AL306" i="21"/>
  <c r="AO306" i="21"/>
  <c r="AW306" i="21"/>
  <c r="AY306" i="21"/>
  <c r="BG306" i="21"/>
  <c r="AC307" i="21"/>
  <c r="AK307" i="21"/>
  <c r="AS307" i="21"/>
  <c r="AD308" i="21"/>
  <c r="AO308" i="21"/>
  <c r="AQ308" i="21"/>
  <c r="AX308" i="21"/>
  <c r="BG308" i="21"/>
  <c r="AC309" i="21"/>
  <c r="AK309" i="21"/>
  <c r="AS309" i="21"/>
  <c r="AD310" i="21"/>
  <c r="AL310" i="21"/>
  <c r="AY310" i="21"/>
  <c r="BG310" i="21"/>
  <c r="AC311" i="21"/>
  <c r="AK311" i="21"/>
  <c r="AS311" i="21"/>
  <c r="Y312" i="21"/>
  <c r="AG312" i="21"/>
  <c r="AO312" i="21"/>
  <c r="AQ312" i="21"/>
  <c r="AY312" i="21"/>
  <c r="AD313" i="21"/>
  <c r="AL313" i="21"/>
  <c r="Y314" i="21"/>
  <c r="AG314" i="21"/>
  <c r="AH314" i="21"/>
  <c r="AO314" i="21"/>
  <c r="AW314" i="21"/>
  <c r="AY314" i="21"/>
  <c r="Y316" i="21"/>
  <c r="AG316" i="21"/>
  <c r="AO316" i="21"/>
  <c r="BC318" i="21"/>
  <c r="W319" i="21"/>
  <c r="AD320" i="21"/>
  <c r="AL320" i="21"/>
  <c r="AU320" i="21"/>
  <c r="BE320" i="21"/>
  <c r="BG320" i="21"/>
  <c r="AD321" i="21"/>
  <c r="AL321" i="21"/>
  <c r="Y322" i="21"/>
  <c r="AG322" i="21"/>
  <c r="AI322" i="21"/>
  <c r="Y21" i="22"/>
  <c r="BN21" i="22"/>
  <c r="AO21" i="22"/>
  <c r="AW21" i="22"/>
  <c r="BE21" i="22"/>
  <c r="BA22" i="22"/>
  <c r="AB24" i="22"/>
  <c r="AJ24" i="22"/>
  <c r="AR24" i="22"/>
  <c r="AZ24" i="22"/>
  <c r="BH24" i="22"/>
  <c r="AC25" i="22"/>
  <c r="AR25" i="22"/>
  <c r="AR26" i="22"/>
  <c r="X28" i="22"/>
  <c r="BN28" i="22"/>
  <c r="AN28" i="22"/>
  <c r="AV28" i="22"/>
  <c r="BD28" i="22"/>
  <c r="BI29" i="22"/>
  <c r="Y30" i="22"/>
  <c r="AG30" i="22"/>
  <c r="AO30" i="22"/>
  <c r="AW30" i="22"/>
  <c r="BI30" i="22"/>
  <c r="AB31" i="22"/>
  <c r="AJ31" i="22"/>
  <c r="AR31" i="22"/>
  <c r="AZ31" i="22"/>
  <c r="BH31" i="22"/>
  <c r="Y33" i="22"/>
  <c r="AK33" i="22"/>
  <c r="AN33" i="22"/>
  <c r="AW33" i="22"/>
  <c r="BE33" i="22"/>
  <c r="AC34" i="22"/>
  <c r="AK34" i="22"/>
  <c r="AN34" i="22"/>
  <c r="AW34" i="22"/>
  <c r="BE34" i="22"/>
  <c r="BH34" i="22"/>
  <c r="X35" i="22"/>
  <c r="AF35" i="22"/>
  <c r="AN35" i="22"/>
  <c r="AV35" i="22"/>
  <c r="BD35" i="22"/>
  <c r="AC37" i="22"/>
  <c r="AK37" i="22"/>
  <c r="AS37" i="22"/>
  <c r="BA37" i="22"/>
  <c r="AZ38" i="22"/>
  <c r="X40" i="22"/>
  <c r="AN40" i="22"/>
  <c r="AV40" i="22"/>
  <c r="BD40" i="22"/>
  <c r="AB41" i="22"/>
  <c r="AS41" i="22"/>
  <c r="AS42" i="22"/>
  <c r="AB44" i="22"/>
  <c r="AJ44" i="22"/>
  <c r="AR44" i="22"/>
  <c r="AZ44" i="22"/>
  <c r="BH44" i="22"/>
  <c r="AW46" i="22"/>
  <c r="BI46" i="22"/>
  <c r="AB47" i="22"/>
  <c r="AJ47" i="22"/>
  <c r="AR47" i="22"/>
  <c r="AZ47" i="22"/>
  <c r="BH47" i="22"/>
  <c r="Y49" i="22"/>
  <c r="AO49" i="22"/>
  <c r="AW49" i="22"/>
  <c r="BE49" i="22"/>
  <c r="BA50" i="22"/>
  <c r="BK50" i="22"/>
  <c r="BM50" i="22"/>
  <c r="X51" i="22"/>
  <c r="AF51" i="22"/>
  <c r="AN51" i="22"/>
  <c r="AV51" i="22"/>
  <c r="BD51" i="22"/>
  <c r="AC53" i="22"/>
  <c r="AK53" i="22"/>
  <c r="BE53" i="22"/>
  <c r="AF54" i="22"/>
  <c r="AR54" i="22"/>
  <c r="X56" i="22"/>
  <c r="AN56" i="22"/>
  <c r="AV56" i="22"/>
  <c r="BD56" i="22"/>
  <c r="AW57" i="22"/>
  <c r="AC58" i="22"/>
  <c r="X60" i="22"/>
  <c r="BN60" i="22"/>
  <c r="AN60" i="22"/>
  <c r="AV60" i="22"/>
  <c r="BD60" i="22"/>
  <c r="Y62" i="22"/>
  <c r="AG62" i="22"/>
  <c r="AJ62" i="22"/>
  <c r="X63" i="22"/>
  <c r="AF63" i="22"/>
  <c r="AN63" i="22"/>
  <c r="AV63" i="22"/>
  <c r="BD63" i="22"/>
  <c r="AC65" i="22"/>
  <c r="BE65" i="22"/>
  <c r="Y66" i="22"/>
  <c r="AG66" i="22"/>
  <c r="AO66" i="22"/>
  <c r="AW66" i="22"/>
  <c r="BE66" i="22"/>
  <c r="AB67" i="22"/>
  <c r="AJ67" i="22"/>
  <c r="AR67" i="22"/>
  <c r="AZ67" i="22"/>
  <c r="BH67" i="22"/>
  <c r="Y69" i="22"/>
  <c r="AO69" i="22"/>
  <c r="AZ69" i="22"/>
  <c r="BA70" i="22"/>
  <c r="X72" i="22"/>
  <c r="AN72" i="22"/>
  <c r="AV72" i="22"/>
  <c r="BD72" i="22"/>
  <c r="Y74" i="22"/>
  <c r="AK74" i="22"/>
  <c r="AS74" i="22"/>
  <c r="BA74" i="22"/>
  <c r="X75" i="22"/>
  <c r="AF75" i="22"/>
  <c r="AN75" i="22"/>
  <c r="AV75" i="22"/>
  <c r="BD75" i="22"/>
  <c r="AB76" i="22"/>
  <c r="AJ76" i="22"/>
  <c r="AR76" i="22"/>
  <c r="AZ76" i="22"/>
  <c r="BH76" i="22"/>
  <c r="AR77" i="22"/>
  <c r="BI77" i="22"/>
  <c r="AC81" i="22"/>
  <c r="BE81" i="22"/>
  <c r="BK81" i="22"/>
  <c r="BM81" i="22" s="1"/>
  <c r="Y82" i="22"/>
  <c r="BH94" i="22"/>
  <c r="BE78" i="22"/>
  <c r="BD78" i="22"/>
  <c r="Y300" i="21"/>
  <c r="Z300" i="21"/>
  <c r="AH300" i="21"/>
  <c r="AK300" i="21"/>
  <c r="AL300" i="21"/>
  <c r="AS300" i="21"/>
  <c r="AT300" i="21"/>
  <c r="AD301" i="21"/>
  <c r="Y302" i="21"/>
  <c r="Z302" i="21"/>
  <c r="AH302" i="21"/>
  <c r="AS302" i="21"/>
  <c r="AT302" i="21"/>
  <c r="BI303" i="21"/>
  <c r="Y304" i="21"/>
  <c r="Z304" i="21"/>
  <c r="AG304" i="21"/>
  <c r="AH304" i="21"/>
  <c r="AS304" i="21"/>
  <c r="AT304" i="21"/>
  <c r="AD305" i="21"/>
  <c r="Y306" i="21"/>
  <c r="Z306" i="21"/>
  <c r="AG306" i="21"/>
  <c r="AH306" i="21"/>
  <c r="AX306" i="21"/>
  <c r="Y308" i="21"/>
  <c r="Z308" i="21"/>
  <c r="AG308" i="21"/>
  <c r="AH308" i="21"/>
  <c r="AU308" i="21"/>
  <c r="AD309" i="21"/>
  <c r="Y310" i="21"/>
  <c r="Z310" i="21"/>
  <c r="AG310" i="21"/>
  <c r="AH310" i="21"/>
  <c r="AO310" i="21"/>
  <c r="AQ310" i="21"/>
  <c r="AU310" i="21"/>
  <c r="BI311" i="21"/>
  <c r="Z312" i="21"/>
  <c r="AH312" i="21"/>
  <c r="AS312" i="21"/>
  <c r="AU312" i="21"/>
  <c r="Y313" i="21"/>
  <c r="Z313" i="21"/>
  <c r="AG313" i="21"/>
  <c r="AH313" i="21"/>
  <c r="AO313" i="21"/>
  <c r="AP313" i="21"/>
  <c r="AW313" i="21"/>
  <c r="Z314" i="21"/>
  <c r="Y315" i="21"/>
  <c r="AG315" i="21"/>
  <c r="AO315" i="21"/>
  <c r="AW315" i="21"/>
  <c r="Z316" i="21"/>
  <c r="AH316" i="21"/>
  <c r="AQ316" i="21"/>
  <c r="BC316" i="21"/>
  <c r="Z317" i="21"/>
  <c r="AH317" i="21"/>
  <c r="AP317" i="21"/>
  <c r="AD318" i="21"/>
  <c r="AL318" i="21"/>
  <c r="AW318" i="21"/>
  <c r="AY318" i="21"/>
  <c r="AC319" i="21"/>
  <c r="AK319" i="21"/>
  <c r="AS319" i="21"/>
  <c r="AA320" i="21"/>
  <c r="AG320" i="21"/>
  <c r="AH320" i="21"/>
  <c r="AO320" i="21"/>
  <c r="Z322" i="21"/>
  <c r="AH322" i="21"/>
  <c r="AV22" i="22"/>
  <c r="BH22" i="22"/>
  <c r="X25" i="22"/>
  <c r="BD25" i="22"/>
  <c r="BI26" i="22"/>
  <c r="BH27" i="22"/>
  <c r="BN29" i="22"/>
  <c r="BH32" i="22"/>
  <c r="AR33" i="22"/>
  <c r="AR34" i="22"/>
  <c r="BN36" i="22"/>
  <c r="BI38" i="22"/>
  <c r="BH39" i="22"/>
  <c r="AN41" i="22"/>
  <c r="AN42" i="22"/>
  <c r="BH42" i="22"/>
  <c r="AR46" i="22"/>
  <c r="BD46" i="22"/>
  <c r="BH48" i="22"/>
  <c r="AV50" i="22"/>
  <c r="BH50" i="22"/>
  <c r="BI54" i="22"/>
  <c r="BH55" i="22"/>
  <c r="AZ57" i="22"/>
  <c r="X58" i="22"/>
  <c r="BH59" i="22"/>
  <c r="BH61" i="22"/>
  <c r="BD62" i="22"/>
  <c r="AZ65" i="22"/>
  <c r="BH68" i="22"/>
  <c r="AJ69" i="22"/>
  <c r="AR69" i="22"/>
  <c r="AV70" i="22"/>
  <c r="BH71" i="22"/>
  <c r="BH73" i="22"/>
  <c r="BH78" i="22"/>
  <c r="BH79" i="22"/>
  <c r="BH81" i="22"/>
  <c r="BI164" i="22"/>
  <c r="BI173" i="22"/>
  <c r="BH194" i="22"/>
  <c r="AC73" i="22"/>
  <c r="AK73" i="22"/>
  <c r="BE73" i="22"/>
  <c r="AC74" i="22"/>
  <c r="X76" i="22"/>
  <c r="BN76" i="22"/>
  <c r="AN76" i="22"/>
  <c r="AV76" i="22"/>
  <c r="BD76" i="22"/>
  <c r="AS78" i="22"/>
  <c r="BA78" i="22"/>
  <c r="X80" i="22"/>
  <c r="AN80" i="22"/>
  <c r="AV80" i="22"/>
  <c r="BD80" i="22"/>
  <c r="AO81" i="22"/>
  <c r="AC82" i="22"/>
  <c r="AK82" i="22"/>
  <c r="AS82" i="22"/>
  <c r="BA82" i="22"/>
  <c r="X83" i="22"/>
  <c r="AF83" i="22"/>
  <c r="AN83" i="22"/>
  <c r="AV83" i="22"/>
  <c r="AB85" i="22"/>
  <c r="AK85" i="22"/>
  <c r="AS85" i="22"/>
  <c r="BA85" i="22"/>
  <c r="AC86" i="22"/>
  <c r="AF90" i="22"/>
  <c r="AO90" i="22"/>
  <c r="BA90" i="22"/>
  <c r="AB91" i="22"/>
  <c r="AJ91" i="22"/>
  <c r="AR91" i="22"/>
  <c r="X93" i="22"/>
  <c r="AF93" i="22"/>
  <c r="AO93" i="22"/>
  <c r="AW93" i="22"/>
  <c r="BE93" i="22"/>
  <c r="Y94" i="22"/>
  <c r="AO94" i="22"/>
  <c r="AB95" i="22"/>
  <c r="AJ95" i="22"/>
  <c r="AR95" i="22"/>
  <c r="X97" i="22"/>
  <c r="AF97" i="22"/>
  <c r="BH98" i="22"/>
  <c r="AO98" i="22"/>
  <c r="AB100" i="22"/>
  <c r="AJ100" i="22"/>
  <c r="AR100" i="22"/>
  <c r="AZ100" i="22"/>
  <c r="X102" i="22"/>
  <c r="AF102" i="22"/>
  <c r="AO102" i="22"/>
  <c r="BA102" i="22"/>
  <c r="Y103" i="22"/>
  <c r="BN103" i="22"/>
  <c r="AN103" i="22"/>
  <c r="AV103" i="22"/>
  <c r="BH104" i="22"/>
  <c r="AB105" i="22"/>
  <c r="BA106" i="22"/>
  <c r="X108" i="22"/>
  <c r="AF108" i="22"/>
  <c r="AN108" i="22"/>
  <c r="AV108" i="22"/>
  <c r="BE108" i="22"/>
  <c r="AB110" i="22"/>
  <c r="AJ110" i="22"/>
  <c r="AS110" i="22"/>
  <c r="BA110" i="22"/>
  <c r="X112" i="22"/>
  <c r="AF112" i="22"/>
  <c r="AN112" i="22"/>
  <c r="AV112" i="22"/>
  <c r="BE112" i="22"/>
  <c r="AB114" i="22"/>
  <c r="AJ114" i="22"/>
  <c r="AS114" i="22"/>
  <c r="AB115" i="22"/>
  <c r="AJ115" i="22"/>
  <c r="AR115" i="22"/>
  <c r="AZ115" i="22"/>
  <c r="X118" i="22"/>
  <c r="AN118" i="22"/>
  <c r="AW118" i="22"/>
  <c r="BE118" i="22"/>
  <c r="AB119" i="22"/>
  <c r="AJ119" i="22"/>
  <c r="AR119" i="22"/>
  <c r="AZ119" i="22"/>
  <c r="X122" i="22"/>
  <c r="AN122" i="22"/>
  <c r="AW122" i="22"/>
  <c r="BE122" i="22"/>
  <c r="AC124" i="22"/>
  <c r="AK124" i="22"/>
  <c r="BH128" i="22"/>
  <c r="AB131" i="22"/>
  <c r="AJ131" i="22"/>
  <c r="AR131" i="22"/>
  <c r="AZ131" i="22"/>
  <c r="X132" i="22"/>
  <c r="AN132" i="22"/>
  <c r="AW132" i="22"/>
  <c r="BE132" i="22"/>
  <c r="AC133" i="22"/>
  <c r="AK133" i="22"/>
  <c r="AS133" i="22"/>
  <c r="BA133" i="22"/>
  <c r="X134" i="22"/>
  <c r="AF134" i="22"/>
  <c r="AN134" i="22"/>
  <c r="AV134" i="22"/>
  <c r="BD134" i="22"/>
  <c r="AC135" i="22"/>
  <c r="AK135" i="22"/>
  <c r="BI137" i="22"/>
  <c r="X139" i="22"/>
  <c r="AG139" i="22"/>
  <c r="AO139" i="22"/>
  <c r="BH140" i="22"/>
  <c r="AV140" i="22"/>
  <c r="BD140" i="22"/>
  <c r="AC141" i="22"/>
  <c r="AK141" i="22"/>
  <c r="AS141" i="22"/>
  <c r="BA141" i="22"/>
  <c r="X142" i="22"/>
  <c r="AF142" i="22"/>
  <c r="AN142" i="22"/>
  <c r="AV142" i="22"/>
  <c r="BD142" i="22"/>
  <c r="AC143" i="22"/>
  <c r="AK143" i="22"/>
  <c r="AZ146" i="22"/>
  <c r="BD147" i="22"/>
  <c r="AB148" i="22"/>
  <c r="AJ148" i="22"/>
  <c r="AS148" i="22"/>
  <c r="BA148" i="22"/>
  <c r="BI148" i="22"/>
  <c r="AR151" i="22"/>
  <c r="AZ151" i="22"/>
  <c r="X152" i="22"/>
  <c r="AN152" i="22"/>
  <c r="AW152" i="22"/>
  <c r="BE152" i="22"/>
  <c r="BD155" i="22"/>
  <c r="AB156" i="22"/>
  <c r="AJ156" i="22"/>
  <c r="AS156" i="22"/>
  <c r="BA156" i="22"/>
  <c r="BI156" i="22"/>
  <c r="AB159" i="22"/>
  <c r="AF159" i="22"/>
  <c r="AC160" i="22"/>
  <c r="AJ160" i="22"/>
  <c r="BA160" i="22"/>
  <c r="AS161" i="22"/>
  <c r="X164" i="22"/>
  <c r="AK164" i="22"/>
  <c r="AS164" i="22"/>
  <c r="BA164" i="22"/>
  <c r="BH165" i="22"/>
  <c r="AO165" i="22"/>
  <c r="AW165" i="22"/>
  <c r="AK168" i="22"/>
  <c r="AS168" i="22"/>
  <c r="BH169" i="22"/>
  <c r="AO169" i="22"/>
  <c r="BE170" i="22"/>
  <c r="AB171" i="22"/>
  <c r="AJ171" i="22"/>
  <c r="AR171" i="22"/>
  <c r="AZ171" i="22"/>
  <c r="AB172" i="22"/>
  <c r="AN172" i="22"/>
  <c r="AV172" i="22"/>
  <c r="BE172" i="22"/>
  <c r="Y173" i="22"/>
  <c r="BA173" i="22"/>
  <c r="BD173" i="22"/>
  <c r="X175" i="22"/>
  <c r="AN175" i="22"/>
  <c r="AV175" i="22"/>
  <c r="BD175" i="22"/>
  <c r="AC177" i="22"/>
  <c r="AF177" i="22"/>
  <c r="BE177" i="22"/>
  <c r="AB178" i="22"/>
  <c r="AJ178" i="22"/>
  <c r="AR178" i="22"/>
  <c r="AZ178" i="22"/>
  <c r="AC181" i="22"/>
  <c r="AK181" i="22"/>
  <c r="X183" i="22"/>
  <c r="AN183" i="22"/>
  <c r="AV183" i="22"/>
  <c r="BE183" i="22"/>
  <c r="AB184" i="22"/>
  <c r="AS185" i="22"/>
  <c r="BH186" i="22"/>
  <c r="X187" i="22"/>
  <c r="AN187" i="22"/>
  <c r="AV187" i="22"/>
  <c r="BE187" i="22"/>
  <c r="AB188" i="22"/>
  <c r="AK189" i="22"/>
  <c r="AS189" i="22"/>
  <c r="BA189" i="22"/>
  <c r="BH190" i="22"/>
  <c r="X191" i="22"/>
  <c r="AN191" i="22"/>
  <c r="AV191" i="22"/>
  <c r="BD191" i="22"/>
  <c r="AB192" i="22"/>
  <c r="AB195" i="22"/>
  <c r="AJ195" i="22"/>
  <c r="AR195" i="22"/>
  <c r="AZ195" i="22"/>
  <c r="BH110" i="22"/>
  <c r="BN113" i="22"/>
  <c r="BH114" i="22"/>
  <c r="BH124" i="22"/>
  <c r="BN140" i="22"/>
  <c r="AR152" i="22"/>
  <c r="AZ152" i="22"/>
  <c r="AN156" i="22"/>
  <c r="AV156" i="22"/>
  <c r="BD156" i="22"/>
  <c r="BI157" i="22"/>
  <c r="BH159" i="22"/>
  <c r="AV160" i="22"/>
  <c r="AN161" i="22"/>
  <c r="BH163" i="22"/>
  <c r="AV164" i="22"/>
  <c r="BD164" i="22"/>
  <c r="AJ165" i="22"/>
  <c r="AJ169" i="22"/>
  <c r="AF172" i="22"/>
  <c r="BH177" i="22"/>
  <c r="AZ177" i="22"/>
  <c r="BN180" i="22"/>
  <c r="BH181" i="22"/>
  <c r="AF189" i="22"/>
  <c r="AG82" i="22"/>
  <c r="AO82" i="22"/>
  <c r="AW82" i="22"/>
  <c r="BE82" i="22"/>
  <c r="AB83" i="22"/>
  <c r="AJ83" i="22"/>
  <c r="AR83" i="22"/>
  <c r="AZ83" i="22"/>
  <c r="X85" i="22"/>
  <c r="AO85" i="22"/>
  <c r="AW85" i="22"/>
  <c r="BE85" i="22"/>
  <c r="BH89" i="22"/>
  <c r="AK90" i="22"/>
  <c r="AW90" i="22"/>
  <c r="BE90" i="22"/>
  <c r="Y91" i="22"/>
  <c r="AN91" i="22"/>
  <c r="AV91" i="22"/>
  <c r="AB93" i="22"/>
  <c r="AJ93" i="22"/>
  <c r="AS93" i="22"/>
  <c r="BA93" i="22"/>
  <c r="AC94" i="22"/>
  <c r="AK94" i="22"/>
  <c r="BE94" i="22"/>
  <c r="Y95" i="22"/>
  <c r="AN95" i="22"/>
  <c r="AV95" i="22"/>
  <c r="AB97" i="22"/>
  <c r="AJ97" i="22"/>
  <c r="BI99" i="22"/>
  <c r="X100" i="22"/>
  <c r="AF100" i="22"/>
  <c r="AN100" i="22"/>
  <c r="AV100" i="22"/>
  <c r="BD100" i="22"/>
  <c r="AB102" i="22"/>
  <c r="AK102" i="22"/>
  <c r="AS102" i="22"/>
  <c r="BE102" i="22"/>
  <c r="AB103" i="22"/>
  <c r="AJ103" i="22"/>
  <c r="AR103" i="22"/>
  <c r="X105" i="22"/>
  <c r="BH106" i="22"/>
  <c r="AB108" i="22"/>
  <c r="AJ108" i="22"/>
  <c r="AR108" i="22"/>
  <c r="AZ108" i="22"/>
  <c r="BI108" i="22"/>
  <c r="BH109" i="22"/>
  <c r="X110" i="22"/>
  <c r="AO110" i="22"/>
  <c r="AW110" i="22"/>
  <c r="BE110" i="22"/>
  <c r="AB112" i="22"/>
  <c r="AJ112" i="22"/>
  <c r="AR112" i="22"/>
  <c r="BA112" i="22"/>
  <c r="BI112" i="22"/>
  <c r="BH113" i="22"/>
  <c r="X114" i="22"/>
  <c r="BN114" i="22"/>
  <c r="AN114" i="22"/>
  <c r="Y115" i="22"/>
  <c r="AN115" i="22"/>
  <c r="AV115" i="22"/>
  <c r="BD115" i="22"/>
  <c r="BE116" i="22"/>
  <c r="AB118" i="22"/>
  <c r="AJ118" i="22"/>
  <c r="AR118" i="22"/>
  <c r="BA118" i="22"/>
  <c r="Y119" i="22"/>
  <c r="AN119" i="22"/>
  <c r="AV119" i="22"/>
  <c r="AB122" i="22"/>
  <c r="AJ122" i="22"/>
  <c r="AR122" i="22"/>
  <c r="BA122" i="22"/>
  <c r="BI123" i="22"/>
  <c r="X124" i="22"/>
  <c r="BA130" i="22"/>
  <c r="AF131" i="22"/>
  <c r="AN131" i="22"/>
  <c r="AV131" i="22"/>
  <c r="BD131" i="22"/>
  <c r="AG135" i="22"/>
  <c r="AO135" i="22"/>
  <c r="AZ140" i="22"/>
  <c r="X143" i="22"/>
  <c r="AG143" i="22"/>
  <c r="AO143" i="22"/>
  <c r="BH144" i="22"/>
  <c r="AV146" i="22"/>
  <c r="BD146" i="22"/>
  <c r="AS147" i="22"/>
  <c r="BA147" i="22"/>
  <c r="BI152" i="22"/>
  <c r="AF160" i="22"/>
  <c r="BH161" i="22"/>
  <c r="BH166" i="22"/>
  <c r="AZ168" i="22"/>
  <c r="BH170" i="22"/>
  <c r="BH175" i="22"/>
  <c r="BH176" i="22"/>
  <c r="X178" i="22"/>
  <c r="AF178" i="22"/>
  <c r="AN178" i="22"/>
  <c r="AV178" i="22"/>
  <c r="BD178" i="22"/>
  <c r="BH179" i="22"/>
  <c r="BH180" i="22"/>
  <c r="Y181" i="22"/>
  <c r="AG181" i="22"/>
  <c r="AB183" i="22"/>
  <c r="AJ183" i="22"/>
  <c r="AR183" i="22"/>
  <c r="AZ183" i="22"/>
  <c r="X184" i="22"/>
  <c r="BH185" i="22"/>
  <c r="AO185" i="22"/>
  <c r="AW185" i="22"/>
  <c r="AB187" i="22"/>
  <c r="AJ187" i="22"/>
  <c r="AR187" i="22"/>
  <c r="AZ187" i="22"/>
  <c r="X188" i="22"/>
  <c r="BH189" i="22"/>
  <c r="AO189" i="22"/>
  <c r="AW189" i="22"/>
  <c r="AZ189" i="22"/>
  <c r="BE190" i="22"/>
  <c r="AB191" i="22"/>
  <c r="AJ191" i="22"/>
  <c r="AR191" i="22"/>
  <c r="AZ191" i="22"/>
  <c r="X192" i="22"/>
  <c r="BH193" i="22"/>
  <c r="AF70" i="22"/>
  <c r="AN74" i="22"/>
  <c r="X82" i="22"/>
  <c r="AR82" i="22"/>
  <c r="Y85" i="22"/>
  <c r="BD90" i="22"/>
  <c r="AG93" i="22"/>
  <c r="X94" i="22"/>
  <c r="AF155" i="22"/>
  <c r="P558" i="39"/>
  <c r="P187" i="39"/>
  <c r="P219" i="39"/>
  <c r="P315" i="39"/>
  <c r="BF108" i="21"/>
  <c r="AT118" i="21"/>
  <c r="AU119" i="21"/>
  <c r="BC121" i="21"/>
  <c r="AH124" i="21"/>
  <c r="BF124" i="21"/>
  <c r="W135" i="21"/>
  <c r="W143" i="21"/>
  <c r="W151" i="21"/>
  <c r="BF166" i="21"/>
  <c r="AX172" i="21"/>
  <c r="AD211" i="21"/>
  <c r="AT215" i="21"/>
  <c r="AD246" i="21"/>
  <c r="W249" i="21"/>
  <c r="AD254" i="21"/>
  <c r="W257" i="21"/>
  <c r="AD262" i="21"/>
  <c r="W265" i="21"/>
  <c r="AD270" i="21"/>
  <c r="W273" i="21"/>
  <c r="AD278" i="21"/>
  <c r="AT282" i="21"/>
  <c r="W285" i="21"/>
  <c r="W296" i="21"/>
  <c r="AU300" i="21"/>
  <c r="BH301" i="21"/>
  <c r="AU302" i="21"/>
  <c r="BB302" i="21"/>
  <c r="W304" i="21"/>
  <c r="AY308" i="21"/>
  <c r="BF308" i="21"/>
  <c r="W309" i="21"/>
  <c r="AE309" i="21"/>
  <c r="AA310" i="21"/>
  <c r="W311" i="21"/>
  <c r="AA312" i="21"/>
  <c r="W313" i="21"/>
  <c r="AE313" i="21"/>
  <c r="AM313" i="21"/>
  <c r="AI314" i="21"/>
  <c r="BH314" i="21"/>
  <c r="BB314" i="21"/>
  <c r="AE316" i="21"/>
  <c r="AX316" i="21"/>
  <c r="AE318" i="21"/>
  <c r="AM320" i="21"/>
  <c r="BF320" i="21"/>
  <c r="AF22" i="22"/>
  <c r="AV25" i="22"/>
  <c r="X26" i="22"/>
  <c r="BD26" i="22"/>
  <c r="AF30" i="22"/>
  <c r="AV33" i="22"/>
  <c r="X34" i="22"/>
  <c r="BD34" i="22"/>
  <c r="AF38" i="22"/>
  <c r="AV41" i="22"/>
  <c r="X42" i="22"/>
  <c r="BD42" i="22"/>
  <c r="BD45" i="22"/>
  <c r="AB46" i="22"/>
  <c r="BN49" i="22"/>
  <c r="AF50" i="22"/>
  <c r="AZ53" i="22"/>
  <c r="BD54" i="22"/>
  <c r="BK54" i="22"/>
  <c r="BM54" i="22" s="1"/>
  <c r="AR57" i="22"/>
  <c r="AN58" i="22"/>
  <c r="AB65" i="22"/>
  <c r="X66" i="22"/>
  <c r="AR66" i="22"/>
  <c r="X70" i="22"/>
  <c r="AJ70" i="22"/>
  <c r="BN72" i="22"/>
  <c r="AR74" i="22"/>
  <c r="AB77" i="22"/>
  <c r="AZ77" i="22"/>
  <c r="AZ78" i="22"/>
  <c r="AZ81" i="22"/>
  <c r="AB82" i="22"/>
  <c r="AV82" i="22"/>
  <c r="AC85" i="22"/>
  <c r="AJ85" i="22"/>
  <c r="AR85" i="22"/>
  <c r="AK89" i="22"/>
  <c r="AR89" i="22"/>
  <c r="AZ89" i="22"/>
  <c r="BN91" i="22"/>
  <c r="AK93" i="22"/>
  <c r="BD93" i="22"/>
  <c r="AB94" i="22"/>
  <c r="Y97" i="22"/>
  <c r="AG97" i="22"/>
  <c r="AN97" i="22"/>
  <c r="AV97" i="22"/>
  <c r="BD97" i="22"/>
  <c r="AZ98" i="22"/>
  <c r="BN105" i="22"/>
  <c r="U107" i="22"/>
  <c r="AC107" i="22"/>
  <c r="AK107" i="22"/>
  <c r="AS107" i="22"/>
  <c r="BA107" i="22"/>
  <c r="AN110" i="22"/>
  <c r="BD112" i="22"/>
  <c r="BD114" i="22"/>
  <c r="BN119" i="22"/>
  <c r="AO123" i="22"/>
  <c r="AW123" i="22"/>
  <c r="BE123" i="22"/>
  <c r="AV126" i="22"/>
  <c r="BD126" i="22"/>
  <c r="AJ127" i="22"/>
  <c r="AR127" i="22"/>
  <c r="AZ127" i="22"/>
  <c r="BK127" i="22"/>
  <c r="BL127" i="22" s="1"/>
  <c r="BM127" i="22"/>
  <c r="BN128" i="22"/>
  <c r="AR130" i="22"/>
  <c r="AV132" i="22"/>
  <c r="BD132" i="22"/>
  <c r="AR134" i="22"/>
  <c r="AF139" i="22"/>
  <c r="AN139" i="22"/>
  <c r="AV139" i="22"/>
  <c r="BD139" i="22"/>
  <c r="AW142" i="22"/>
  <c r="AJ147" i="22"/>
  <c r="AW151" i="22"/>
  <c r="BK151" i="22"/>
  <c r="BN152" i="22"/>
  <c r="AZ154" i="22"/>
  <c r="AG155" i="22"/>
  <c r="BE155" i="22"/>
  <c r="BD161" i="22"/>
  <c r="AZ165" i="22"/>
  <c r="AZ169" i="22"/>
  <c r="AB173" i="22"/>
  <c r="AJ177" i="22"/>
  <c r="AV181" i="22"/>
  <c r="AZ185" i="22"/>
  <c r="AJ189" i="22"/>
  <c r="AV193" i="22"/>
  <c r="P195" i="39"/>
  <c r="P227" i="39"/>
  <c r="P259" i="39"/>
  <c r="P291" i="39"/>
  <c r="P311" i="39"/>
  <c r="P549" i="39"/>
  <c r="AD120" i="21"/>
  <c r="AT120" i="21"/>
  <c r="AT126" i="21"/>
  <c r="AT134" i="21"/>
  <c r="W137" i="21"/>
  <c r="AT142" i="21"/>
  <c r="W145" i="21"/>
  <c r="AT150" i="21"/>
  <c r="W153" i="21"/>
  <c r="AL158" i="21"/>
  <c r="AT160" i="21"/>
  <c r="AD162" i="21"/>
  <c r="AT162" i="21"/>
  <c r="AD164" i="21"/>
  <c r="AD166" i="21"/>
  <c r="AT168" i="21"/>
  <c r="Z182" i="21"/>
  <c r="Z190" i="21"/>
  <c r="Z198" i="21"/>
  <c r="Z206" i="21"/>
  <c r="BI220" i="21"/>
  <c r="BI228" i="21"/>
  <c r="BI236" i="21"/>
  <c r="AD238" i="21"/>
  <c r="W241" i="21"/>
  <c r="AD248" i="21"/>
  <c r="W251" i="21"/>
  <c r="AD256" i="21"/>
  <c r="W259" i="21"/>
  <c r="AD264" i="21"/>
  <c r="W267" i="21"/>
  <c r="AD272" i="21"/>
  <c r="W275" i="21"/>
  <c r="AT284" i="21"/>
  <c r="W287" i="21"/>
  <c r="AT295" i="21"/>
  <c r="AY300" i="21"/>
  <c r="BF300" i="21"/>
  <c r="W301" i="21"/>
  <c r="AE301" i="21"/>
  <c r="AA302" i="21"/>
  <c r="W303" i="21"/>
  <c r="AA304" i="21"/>
  <c r="W305" i="21"/>
  <c r="AE305" i="21"/>
  <c r="AI306" i="21"/>
  <c r="BH306" i="21"/>
  <c r="BB306" i="21"/>
  <c r="AE308" i="21"/>
  <c r="AE310" i="21"/>
  <c r="AM312" i="21"/>
  <c r="BF312" i="21"/>
  <c r="AM314" i="21"/>
  <c r="AT314" i="21"/>
  <c r="W315" i="21"/>
  <c r="AI316" i="21"/>
  <c r="AA317" i="21"/>
  <c r="AI317" i="21"/>
  <c r="AQ317" i="21"/>
  <c r="BI319" i="21"/>
  <c r="AQ320" i="21"/>
  <c r="AX320" i="21"/>
  <c r="AA321" i="21"/>
  <c r="AI321" i="21"/>
  <c r="AQ321" i="21"/>
  <c r="AE322" i="21"/>
  <c r="AJ22" i="22"/>
  <c r="AJ25" i="22"/>
  <c r="AZ25" i="22"/>
  <c r="AB26" i="22"/>
  <c r="AJ30" i="22"/>
  <c r="AJ33" i="22"/>
  <c r="AZ33" i="22"/>
  <c r="AB34" i="22"/>
  <c r="AJ38" i="22"/>
  <c r="AJ41" i="22"/>
  <c r="AZ41" i="22"/>
  <c r="AB42" i="22"/>
  <c r="AF46" i="22"/>
  <c r="X50" i="22"/>
  <c r="AJ50" i="22"/>
  <c r="AF53" i="22"/>
  <c r="BN56" i="22"/>
  <c r="AR58" i="22"/>
  <c r="AG61" i="22"/>
  <c r="AZ62" i="22"/>
  <c r="AG65" i="22"/>
  <c r="AB66" i="22"/>
  <c r="AV66" i="22"/>
  <c r="BD98" i="22"/>
  <c r="BN106" i="22"/>
  <c r="AJ106" i="22"/>
  <c r="AZ110" i="22"/>
  <c r="AV116" i="22"/>
  <c r="AV118" i="22"/>
  <c r="AR120" i="22"/>
  <c r="BN122" i="22"/>
  <c r="AZ122" i="22"/>
  <c r="AN147" i="22"/>
  <c r="AF151" i="22"/>
  <c r="BA158" i="22"/>
  <c r="BE162" i="22"/>
  <c r="AF164" i="22"/>
  <c r="AN164" i="22"/>
  <c r="AF165" i="22"/>
  <c r="X169" i="22"/>
  <c r="BD169" i="22"/>
  <c r="AN173" i="22"/>
  <c r="AV177" i="22"/>
  <c r="AZ181" i="22"/>
  <c r="BN184" i="22"/>
  <c r="AV189" i="22"/>
  <c r="AF193" i="22"/>
  <c r="P135" i="39"/>
  <c r="P163" i="39"/>
  <c r="P223" i="39"/>
  <c r="P287" i="39"/>
  <c r="P543" i="39"/>
  <c r="AL124" i="21"/>
  <c r="BB124" i="21"/>
  <c r="AT128" i="21"/>
  <c r="AT136" i="21"/>
  <c r="W139" i="21"/>
  <c r="AT144" i="21"/>
  <c r="W147" i="21"/>
  <c r="AT152" i="21"/>
  <c r="AP182" i="21"/>
  <c r="AP190" i="21"/>
  <c r="AP198" i="21"/>
  <c r="AP206" i="21"/>
  <c r="AH209" i="21"/>
  <c r="AT209" i="21"/>
  <c r="AT211" i="21"/>
  <c r="W212" i="21"/>
  <c r="BH212" i="21"/>
  <c r="BI213" i="21"/>
  <c r="AD215" i="21"/>
  <c r="AT240" i="21"/>
  <c r="W245" i="21"/>
  <c r="AD250" i="21"/>
  <c r="W253" i="21"/>
  <c r="AD258" i="21"/>
  <c r="W261" i="21"/>
  <c r="AD266" i="21"/>
  <c r="W269" i="21"/>
  <c r="AD274" i="21"/>
  <c r="W277" i="21"/>
  <c r="AT278" i="21"/>
  <c r="BH279" i="21"/>
  <c r="AT286" i="21"/>
  <c r="W289" i="21"/>
  <c r="BF304" i="21"/>
  <c r="AA309" i="21"/>
  <c r="AI309" i="21"/>
  <c r="AX312" i="21"/>
  <c r="AA313" i="21"/>
  <c r="AI313" i="21"/>
  <c r="AQ313" i="21"/>
  <c r="BB318" i="21"/>
  <c r="BH322" i="21"/>
  <c r="BN25" i="22"/>
  <c r="BN33" i="22"/>
  <c r="BN41" i="22"/>
  <c r="BK46" i="22"/>
  <c r="BL46" i="22" s="1"/>
  <c r="AB57" i="22"/>
  <c r="AJ57" i="22"/>
  <c r="AR61" i="22"/>
  <c r="AR65" i="22"/>
  <c r="AB69" i="22"/>
  <c r="AZ73" i="22"/>
  <c r="AJ77" i="22"/>
  <c r="AJ81" i="22"/>
  <c r="AZ85" i="22"/>
  <c r="U93" i="22"/>
  <c r="AN93" i="22"/>
  <c r="AR94" i="22"/>
  <c r="U97" i="22"/>
  <c r="AC97" i="22"/>
  <c r="AK97" i="22"/>
  <c r="AR97" i="22"/>
  <c r="AZ97" i="22"/>
  <c r="BN98" i="22"/>
  <c r="AG107" i="22"/>
  <c r="AO107" i="22"/>
  <c r="AW107" i="22"/>
  <c r="BE107" i="22"/>
  <c r="AK123" i="22"/>
  <c r="AS123" i="22"/>
  <c r="BA123" i="22"/>
  <c r="AR126" i="22"/>
  <c r="AZ126" i="22"/>
  <c r="AF127" i="22"/>
  <c r="AN127" i="22"/>
  <c r="AV127" i="22"/>
  <c r="BD127" i="22"/>
  <c r="AZ132" i="22"/>
  <c r="AW134" i="22"/>
  <c r="BE134" i="22"/>
  <c r="BA138" i="22"/>
  <c r="AB139" i="22"/>
  <c r="AJ139" i="22"/>
  <c r="AR139" i="22"/>
  <c r="AZ139" i="22"/>
  <c r="BE142" i="22"/>
  <c r="BE151" i="22"/>
  <c r="AV154" i="22"/>
  <c r="BD154" i="22"/>
  <c r="U155" i="22"/>
  <c r="AO155" i="22"/>
  <c r="AW155" i="22"/>
  <c r="BK193" i="22"/>
  <c r="BM193" i="22" s="1"/>
  <c r="AQ123" i="21"/>
  <c r="AI125" i="21"/>
  <c r="W133" i="21"/>
  <c r="BG125" i="21"/>
  <c r="BF125" i="21"/>
  <c r="AX118" i="21"/>
  <c r="O531" i="39"/>
  <c r="O547" i="39"/>
  <c r="P138" i="39"/>
  <c r="P159" i="39"/>
  <c r="P186" i="39"/>
  <c r="P202" i="39"/>
  <c r="P234" i="39"/>
  <c r="P266" i="39"/>
  <c r="P282" i="39"/>
  <c r="P322" i="39"/>
  <c r="P330" i="39"/>
  <c r="P535" i="39"/>
  <c r="AS50" i="22"/>
  <c r="AR50" i="22"/>
  <c r="BN57" i="22"/>
  <c r="U57" i="22"/>
  <c r="BN69" i="22"/>
  <c r="U69" i="22"/>
  <c r="BN73" i="22"/>
  <c r="U73" i="22"/>
  <c r="BN85" i="22"/>
  <c r="U85" i="22"/>
  <c r="BH155" i="21"/>
  <c r="BH157" i="21"/>
  <c r="AX170" i="21"/>
  <c r="BI183" i="21"/>
  <c r="BI191" i="21"/>
  <c r="BI199" i="21"/>
  <c r="W216" i="21"/>
  <c r="BI224" i="21"/>
  <c r="BI232" i="21"/>
  <c r="BH241" i="21"/>
  <c r="BI293" i="21"/>
  <c r="W300" i="21"/>
  <c r="AM300" i="21"/>
  <c r="BI300" i="21"/>
  <c r="AI302" i="21"/>
  <c r="BH302" i="21"/>
  <c r="AY302" i="21"/>
  <c r="BH303" i="21"/>
  <c r="AE304" i="21"/>
  <c r="AU304" i="21"/>
  <c r="AA306" i="21"/>
  <c r="AQ306" i="21"/>
  <c r="BI307" i="21"/>
  <c r="W308" i="21"/>
  <c r="AM308" i="21"/>
  <c r="BI308" i="21"/>
  <c r="AI310" i="21"/>
  <c r="BH310" i="21"/>
  <c r="AE312" i="21"/>
  <c r="AA314" i="21"/>
  <c r="AQ314" i="21"/>
  <c r="BI315" i="21"/>
  <c r="W316" i="21"/>
  <c r="AM316" i="21"/>
  <c r="BI316" i="21"/>
  <c r="AI318" i="21"/>
  <c r="BH318" i="21"/>
  <c r="AE320" i="21"/>
  <c r="AM322" i="21"/>
  <c r="X21" i="22"/>
  <c r="AB21" i="22"/>
  <c r="AF21" i="22"/>
  <c r="AJ21" i="22"/>
  <c r="AN21" i="22"/>
  <c r="AR21" i="22"/>
  <c r="AV21" i="22"/>
  <c r="AZ21" i="22"/>
  <c r="BD21" i="22"/>
  <c r="X22" i="22"/>
  <c r="AN22" i="22"/>
  <c r="BD22" i="22"/>
  <c r="BK22" i="22"/>
  <c r="BK23" i="22"/>
  <c r="BL23" i="22"/>
  <c r="BK25" i="22"/>
  <c r="BM25" i="22" s="1"/>
  <c r="AF26" i="22"/>
  <c r="AV26" i="22"/>
  <c r="X29" i="22"/>
  <c r="AB29" i="22"/>
  <c r="AF29" i="22"/>
  <c r="AJ29" i="22"/>
  <c r="AN29" i="22"/>
  <c r="AR29" i="22"/>
  <c r="AV29" i="22"/>
  <c r="AZ29" i="22"/>
  <c r="BD29" i="22"/>
  <c r="X30" i="22"/>
  <c r="AN30" i="22"/>
  <c r="BD30" i="22"/>
  <c r="BK30" i="22"/>
  <c r="BK31" i="22"/>
  <c r="BL31" i="22"/>
  <c r="BN32" i="22"/>
  <c r="BK33" i="22"/>
  <c r="BM33" i="22" s="1"/>
  <c r="AF34" i="22"/>
  <c r="AV34" i="22"/>
  <c r="X37" i="22"/>
  <c r="AB37" i="22"/>
  <c r="AF37" i="22"/>
  <c r="AJ37" i="22"/>
  <c r="AN37" i="22"/>
  <c r="AR37" i="22"/>
  <c r="AV37" i="22"/>
  <c r="AZ37" i="22"/>
  <c r="BD37" i="22"/>
  <c r="X38" i="22"/>
  <c r="AN38" i="22"/>
  <c r="BD38" i="22"/>
  <c r="BK38" i="22"/>
  <c r="BL38" i="22" s="1"/>
  <c r="BK39" i="22"/>
  <c r="BL39" i="22" s="1"/>
  <c r="BN40" i="22"/>
  <c r="BK41" i="22"/>
  <c r="AF42" i="22"/>
  <c r="AV42" i="22"/>
  <c r="X45" i="22"/>
  <c r="AB45" i="22"/>
  <c r="AF45" i="22"/>
  <c r="AJ45" i="22"/>
  <c r="AN45" i="22"/>
  <c r="AR45" i="22"/>
  <c r="X46" i="22"/>
  <c r="X49" i="22"/>
  <c r="AB49" i="22"/>
  <c r="AF49" i="22"/>
  <c r="AJ49" i="22"/>
  <c r="AN49" i="22"/>
  <c r="AR49" i="22"/>
  <c r="AV49" i="22"/>
  <c r="AZ49" i="22"/>
  <c r="BD49" i="22"/>
  <c r="BK55" i="22"/>
  <c r="BK70" i="22"/>
  <c r="BK71" i="22"/>
  <c r="BM71" i="22" s="1"/>
  <c r="BL71" i="22"/>
  <c r="BK89" i="22"/>
  <c r="BM89" i="22" s="1"/>
  <c r="AK46" i="22"/>
  <c r="AJ46" i="22"/>
  <c r="BN53" i="22"/>
  <c r="AG53" i="22"/>
  <c r="U53" i="22"/>
  <c r="AW98" i="22"/>
  <c r="AV98" i="22"/>
  <c r="BC119" i="21"/>
  <c r="AE125" i="21"/>
  <c r="AU125" i="21"/>
  <c r="AD126" i="21"/>
  <c r="AD128" i="21"/>
  <c r="AD130" i="21"/>
  <c r="AD132" i="21"/>
  <c r="AD134" i="21"/>
  <c r="AD136" i="21"/>
  <c r="AD138" i="21"/>
  <c r="AD140" i="21"/>
  <c r="AD142" i="21"/>
  <c r="AD144" i="21"/>
  <c r="AD146" i="21"/>
  <c r="AD148" i="21"/>
  <c r="AD150" i="21"/>
  <c r="AD152" i="21"/>
  <c r="AD154" i="21"/>
  <c r="BI158" i="21"/>
  <c r="AT158" i="21"/>
  <c r="AT164" i="21"/>
  <c r="AT166" i="21"/>
  <c r="Z180" i="21"/>
  <c r="AP180" i="21"/>
  <c r="BF180" i="21"/>
  <c r="BI181" i="21"/>
  <c r="Z188" i="21"/>
  <c r="AP188" i="21"/>
  <c r="BF188" i="21"/>
  <c r="BI189" i="21"/>
  <c r="Z196" i="21"/>
  <c r="AP196" i="21"/>
  <c r="BF196" i="21"/>
  <c r="BI197" i="21"/>
  <c r="Z204" i="21"/>
  <c r="AP204" i="21"/>
  <c r="BF204" i="21"/>
  <c r="BI205" i="21"/>
  <c r="AT213" i="21"/>
  <c r="W214" i="21"/>
  <c r="BH214" i="21"/>
  <c r="BI215" i="21"/>
  <c r="BI218" i="21"/>
  <c r="BI226" i="21"/>
  <c r="BI234" i="21"/>
  <c r="BG237" i="21"/>
  <c r="AX242" i="21"/>
  <c r="AT244" i="21"/>
  <c r="AT246" i="21"/>
  <c r="AT248" i="21"/>
  <c r="AT250" i="21"/>
  <c r="AT252" i="21"/>
  <c r="AT254" i="21"/>
  <c r="AT256" i="21"/>
  <c r="AT258" i="21"/>
  <c r="AT260" i="21"/>
  <c r="AT262" i="21"/>
  <c r="AT264" i="21"/>
  <c r="AT266" i="21"/>
  <c r="AT268" i="21"/>
  <c r="AT270" i="21"/>
  <c r="AT272" i="21"/>
  <c r="AT274" i="21"/>
  <c r="AT276" i="21"/>
  <c r="BI291" i="21"/>
  <c r="BI295" i="21"/>
  <c r="AI299" i="21"/>
  <c r="AA300" i="21"/>
  <c r="BB300" i="21"/>
  <c r="BI301" i="21"/>
  <c r="W302" i="21"/>
  <c r="AM302" i="21"/>
  <c r="BI302" i="21"/>
  <c r="AE303" i="21"/>
  <c r="AI304" i="21"/>
  <c r="BH304" i="21"/>
  <c r="AY304" i="21"/>
  <c r="BH305" i="21"/>
  <c r="AE306" i="21"/>
  <c r="AU306" i="21"/>
  <c r="BF306" i="21"/>
  <c r="AA307" i="21"/>
  <c r="AI307" i="21"/>
  <c r="AA308" i="21"/>
  <c r="BB308" i="21"/>
  <c r="BI309" i="21"/>
  <c r="W310" i="21"/>
  <c r="AM310" i="21"/>
  <c r="AX310" i="21"/>
  <c r="BI310" i="21"/>
  <c r="AE311" i="21"/>
  <c r="AM311" i="21"/>
  <c r="AI312" i="21"/>
  <c r="BH312" i="21"/>
  <c r="AT312" i="21"/>
  <c r="AE314" i="21"/>
  <c r="BF314" i="21"/>
  <c r="AA315" i="21"/>
  <c r="AI315" i="21"/>
  <c r="AQ315" i="21"/>
  <c r="AA316" i="21"/>
  <c r="BB316" i="21"/>
  <c r="BI317" i="21"/>
  <c r="W318" i="21"/>
  <c r="AM318" i="21"/>
  <c r="AX318" i="21"/>
  <c r="BI318" i="21"/>
  <c r="AE319" i="21"/>
  <c r="AM319" i="21"/>
  <c r="AI320" i="21"/>
  <c r="BH320" i="21"/>
  <c r="AT320" i="21"/>
  <c r="AA322" i="21"/>
  <c r="AB22" i="22"/>
  <c r="AR22" i="22"/>
  <c r="U25" i="22"/>
  <c r="AG25" i="22"/>
  <c r="AJ26" i="22"/>
  <c r="AZ26" i="22"/>
  <c r="AB30" i="22"/>
  <c r="AR30" i="22"/>
  <c r="U33" i="22"/>
  <c r="AG33" i="22"/>
  <c r="AJ34" i="22"/>
  <c r="AZ34" i="22"/>
  <c r="AB38" i="22"/>
  <c r="AR38" i="22"/>
  <c r="U41" i="22"/>
  <c r="AG41" i="22"/>
  <c r="AJ42" i="22"/>
  <c r="AZ42" i="22"/>
  <c r="AV45" i="22"/>
  <c r="AN46" i="22"/>
  <c r="AN50" i="22"/>
  <c r="X53" i="22"/>
  <c r="AN53" i="22"/>
  <c r="BD53" i="22"/>
  <c r="AV54" i="22"/>
  <c r="AF58" i="22"/>
  <c r="BD58" i="22"/>
  <c r="AF62" i="22"/>
  <c r="BK66" i="22"/>
  <c r="BL66" i="22" s="1"/>
  <c r="BM66" i="22"/>
  <c r="BK67" i="22"/>
  <c r="BL67" i="22"/>
  <c r="BN68" i="22"/>
  <c r="AN70" i="22"/>
  <c r="AF74" i="22"/>
  <c r="BD74" i="22"/>
  <c r="AF78" i="22"/>
  <c r="BK82" i="22"/>
  <c r="BL82" i="22" s="1"/>
  <c r="BK83" i="22"/>
  <c r="BM83" i="22" s="1"/>
  <c r="BN84" i="22"/>
  <c r="AV90" i="22"/>
  <c r="BA46" i="22"/>
  <c r="AZ46" i="22"/>
  <c r="BN61" i="22"/>
  <c r="U61" i="22"/>
  <c r="BN65" i="22"/>
  <c r="U65" i="22"/>
  <c r="BN77" i="22"/>
  <c r="U77" i="22"/>
  <c r="BN81" i="22"/>
  <c r="U81" i="22"/>
  <c r="BI304" i="21"/>
  <c r="BI312" i="21"/>
  <c r="BI320" i="21"/>
  <c r="BK21" i="22"/>
  <c r="BL21" i="22"/>
  <c r="BK26" i="22"/>
  <c r="BM26" i="22" s="1"/>
  <c r="BK27" i="22"/>
  <c r="BM27" i="22" s="1"/>
  <c r="BK29" i="22"/>
  <c r="BM29" i="22" s="1"/>
  <c r="BK34" i="22"/>
  <c r="BK35" i="22"/>
  <c r="BL35" i="22" s="1"/>
  <c r="BK37" i="22"/>
  <c r="BL37" i="22"/>
  <c r="BK42" i="22"/>
  <c r="BK43" i="22"/>
  <c r="BL43" i="22"/>
  <c r="BK45" i="22"/>
  <c r="BK47" i="22"/>
  <c r="BL47" i="22" s="1"/>
  <c r="BK49" i="22"/>
  <c r="BD50" i="22"/>
  <c r="BK51" i="22"/>
  <c r="BL51" i="22" s="1"/>
  <c r="BN52" i="22"/>
  <c r="AB53" i="22"/>
  <c r="AR53" i="22"/>
  <c r="X54" i="22"/>
  <c r="AG57" i="22"/>
  <c r="AV58" i="22"/>
  <c r="X62" i="22"/>
  <c r="AV62" i="22"/>
  <c r="BK62" i="22"/>
  <c r="BL62" i="22" s="1"/>
  <c r="BK63" i="22"/>
  <c r="BL63" i="22" s="1"/>
  <c r="BN64" i="22"/>
  <c r="AN66" i="22"/>
  <c r="AG69" i="22"/>
  <c r="BK69" i="22"/>
  <c r="BL69" i="22" s="1"/>
  <c r="BD70" i="22"/>
  <c r="AG73" i="22"/>
  <c r="AV74" i="22"/>
  <c r="X78" i="22"/>
  <c r="AV78" i="22"/>
  <c r="BK78" i="22"/>
  <c r="BL78" i="22" s="1"/>
  <c r="BK79" i="22"/>
  <c r="BL79" i="22" s="1"/>
  <c r="BN80" i="22"/>
  <c r="AN82" i="22"/>
  <c r="AG85" i="22"/>
  <c r="AR86" i="22"/>
  <c r="Y89" i="22"/>
  <c r="X90" i="22"/>
  <c r="BN90" i="22"/>
  <c r="AC93" i="22"/>
  <c r="AJ94" i="22"/>
  <c r="AF98" i="22"/>
  <c r="AC50" i="22"/>
  <c r="AB50" i="22"/>
  <c r="BN87" i="22"/>
  <c r="U87" i="22"/>
  <c r="AF89" i="22"/>
  <c r="U89" i="22"/>
  <c r="BH133" i="21"/>
  <c r="BH135" i="21"/>
  <c r="BH137" i="21"/>
  <c r="BH139" i="21"/>
  <c r="BH141" i="21"/>
  <c r="BH143" i="21"/>
  <c r="BH145" i="21"/>
  <c r="BH147" i="21"/>
  <c r="BH149" i="21"/>
  <c r="BH151" i="21"/>
  <c r="BH153" i="21"/>
  <c r="AD160" i="21"/>
  <c r="W169" i="21"/>
  <c r="BI177" i="21"/>
  <c r="Z184" i="21"/>
  <c r="AP184" i="21"/>
  <c r="BF184" i="21"/>
  <c r="BI185" i="21"/>
  <c r="Z192" i="21"/>
  <c r="AP192" i="21"/>
  <c r="BF192" i="21"/>
  <c r="BI193" i="21"/>
  <c r="Z200" i="21"/>
  <c r="AP200" i="21"/>
  <c r="BF200" i="21"/>
  <c r="BI201" i="21"/>
  <c r="W210" i="21"/>
  <c r="BH210" i="21"/>
  <c r="BI211" i="21"/>
  <c r="AD213" i="21"/>
  <c r="BI222" i="21"/>
  <c r="BI230" i="21"/>
  <c r="BI244" i="21"/>
  <c r="AX280" i="21"/>
  <c r="AD280" i="21"/>
  <c r="AD282" i="21"/>
  <c r="AD284" i="21"/>
  <c r="AD286" i="21"/>
  <c r="AD288" i="21"/>
  <c r="AE299" i="21"/>
  <c r="BH300" i="21"/>
  <c r="BF302" i="21"/>
  <c r="AA303" i="21"/>
  <c r="AI303" i="21"/>
  <c r="BB304" i="21"/>
  <c r="BI305" i="21"/>
  <c r="W306" i="21"/>
  <c r="BI306" i="21"/>
  <c r="AE307" i="21"/>
  <c r="BH308" i="21"/>
  <c r="BF310" i="21"/>
  <c r="AA311" i="21"/>
  <c r="AI311" i="21"/>
  <c r="AQ311" i="21"/>
  <c r="BB312" i="21"/>
  <c r="BI313" i="21"/>
  <c r="W314" i="21"/>
  <c r="AX314" i="21"/>
  <c r="BI314" i="21"/>
  <c r="AE315" i="21"/>
  <c r="AM315" i="21"/>
  <c r="BH316" i="21"/>
  <c r="AT316" i="21"/>
  <c r="BF318" i="21"/>
  <c r="AA319" i="21"/>
  <c r="AI319" i="21"/>
  <c r="AQ319" i="21"/>
  <c r="BB320" i="21"/>
  <c r="BI321" i="21"/>
  <c r="U21" i="22"/>
  <c r="AG21" i="22"/>
  <c r="U29" i="22"/>
  <c r="AG29" i="22"/>
  <c r="U37" i="22"/>
  <c r="AG37" i="22"/>
  <c r="U45" i="22"/>
  <c r="AG45" i="22"/>
  <c r="U49" i="22"/>
  <c r="AG49" i="22"/>
  <c r="BK58" i="22"/>
  <c r="BM58" i="22" s="1"/>
  <c r="BK59" i="22"/>
  <c r="BL59" i="22" s="1"/>
  <c r="AN62" i="22"/>
  <c r="AF66" i="22"/>
  <c r="BD66" i="22"/>
  <c r="BK74" i="22"/>
  <c r="BM74" i="22" s="1"/>
  <c r="BK75" i="22"/>
  <c r="AN78" i="22"/>
  <c r="AF82" i="22"/>
  <c r="BD82" i="22"/>
  <c r="BK87" i="22"/>
  <c r="BN99" i="22"/>
  <c r="BK99" i="22"/>
  <c r="BK101" i="22"/>
  <c r="BM101" i="22"/>
  <c r="BN102" i="22"/>
  <c r="AN102" i="22"/>
  <c r="BD102" i="22"/>
  <c r="AR106" i="22"/>
  <c r="BN109" i="22"/>
  <c r="BK109" i="22"/>
  <c r="BL109" i="22" s="1"/>
  <c r="BN110" i="22"/>
  <c r="AV110" i="22"/>
  <c r="BN111" i="22"/>
  <c r="BK111" i="22"/>
  <c r="BM111" i="22" s="1"/>
  <c r="AZ112" i="22"/>
  <c r="AZ114" i="22"/>
  <c r="BN117" i="22"/>
  <c r="BK117" i="22"/>
  <c r="BN118" i="22"/>
  <c r="BD118" i="22"/>
  <c r="AZ120" i="22"/>
  <c r="AV122" i="22"/>
  <c r="AZ124" i="22"/>
  <c r="BK135" i="22"/>
  <c r="BM135" i="22" s="1"/>
  <c r="BN136" i="22"/>
  <c r="AR142" i="22"/>
  <c r="AF147" i="22"/>
  <c r="BK147" i="22"/>
  <c r="BL147" i="22" s="1"/>
  <c r="BN148" i="22"/>
  <c r="BK148" i="22"/>
  <c r="BL148" i="22"/>
  <c r="AB151" i="22"/>
  <c r="AB155" i="22"/>
  <c r="AV159" i="22"/>
  <c r="Y160" i="22"/>
  <c r="AJ161" i="22"/>
  <c r="AZ161" i="22"/>
  <c r="U164" i="22"/>
  <c r="AB165" i="22"/>
  <c r="AR165" i="22"/>
  <c r="Y168" i="22"/>
  <c r="BN168" i="22"/>
  <c r="BK168" i="22"/>
  <c r="BL168" i="22" s="1"/>
  <c r="AF169" i="22"/>
  <c r="AV169" i="22"/>
  <c r="AC172" i="22"/>
  <c r="AJ173" i="22"/>
  <c r="AZ173" i="22"/>
  <c r="BK174" i="22"/>
  <c r="BN176" i="22"/>
  <c r="BK176" i="22"/>
  <c r="BL176" i="22" s="1"/>
  <c r="AB177" i="22"/>
  <c r="AR177" i="22"/>
  <c r="BD179" i="22"/>
  <c r="AR181" i="22"/>
  <c r="BD183" i="22"/>
  <c r="AR185" i="22"/>
  <c r="BD187" i="22"/>
  <c r="BK194" i="22"/>
  <c r="AF57" i="22"/>
  <c r="AV57" i="22"/>
  <c r="X61" i="22"/>
  <c r="AN61" i="22"/>
  <c r="BD61" i="22"/>
  <c r="AF65" i="22"/>
  <c r="AV65" i="22"/>
  <c r="X69" i="22"/>
  <c r="AN69" i="22"/>
  <c r="BD69" i="22"/>
  <c r="AF73" i="22"/>
  <c r="AV73" i="22"/>
  <c r="X77" i="22"/>
  <c r="AN77" i="22"/>
  <c r="BD77" i="22"/>
  <c r="AF81" i="22"/>
  <c r="AV81" i="22"/>
  <c r="AW83" i="22"/>
  <c r="BD83" i="22"/>
  <c r="AN85" i="22"/>
  <c r="BD85" i="22"/>
  <c r="AC87" i="22"/>
  <c r="AK87" i="22"/>
  <c r="AS87" i="22"/>
  <c r="AV89" i="22"/>
  <c r="BK91" i="22"/>
  <c r="BM91" i="22"/>
  <c r="AR93" i="22"/>
  <c r="BN94" i="22"/>
  <c r="U99" i="22"/>
  <c r="AC99" i="22"/>
  <c r="AK99" i="22"/>
  <c r="AS99" i="22"/>
  <c r="BA99" i="22"/>
  <c r="U101" i="22"/>
  <c r="AC101" i="22"/>
  <c r="AK101" i="22"/>
  <c r="AR101" i="22"/>
  <c r="AZ101" i="22"/>
  <c r="AG103" i="22"/>
  <c r="AO103" i="22"/>
  <c r="AW103" i="22"/>
  <c r="BE103" i="22"/>
  <c r="Y105" i="22"/>
  <c r="AF105" i="22"/>
  <c r="AN105" i="22"/>
  <c r="AV105" i="22"/>
  <c r="BD105" i="22"/>
  <c r="BK107" i="22"/>
  <c r="U109" i="22"/>
  <c r="AC109" i="22"/>
  <c r="AJ109" i="22"/>
  <c r="AR109" i="22"/>
  <c r="AZ109" i="22"/>
  <c r="U111" i="22"/>
  <c r="AC111" i="22"/>
  <c r="AK111" i="22"/>
  <c r="AS111" i="22"/>
  <c r="BA111" i="22"/>
  <c r="Y113" i="22"/>
  <c r="AF113" i="22"/>
  <c r="AN113" i="22"/>
  <c r="AV113" i="22"/>
  <c r="BD113" i="22"/>
  <c r="U117" i="22"/>
  <c r="AC117" i="22"/>
  <c r="AJ117" i="22"/>
  <c r="AR117" i="22"/>
  <c r="AZ117" i="22"/>
  <c r="AG119" i="22"/>
  <c r="AO119" i="22"/>
  <c r="AW119" i="22"/>
  <c r="BE119" i="22"/>
  <c r="Y121" i="22"/>
  <c r="AG121" i="22"/>
  <c r="AN121" i="22"/>
  <c r="AV121" i="22"/>
  <c r="BD121" i="22"/>
  <c r="BK123" i="22"/>
  <c r="AV128" i="22"/>
  <c r="BD128" i="22"/>
  <c r="BE130" i="22"/>
  <c r="BA134" i="22"/>
  <c r="AB135" i="22"/>
  <c r="AJ135" i="22"/>
  <c r="AR135" i="22"/>
  <c r="AZ135" i="22"/>
  <c r="AZ136" i="22"/>
  <c r="BK136" i="22"/>
  <c r="BL136" i="22" s="1"/>
  <c r="BM136" i="22"/>
  <c r="AW138" i="22"/>
  <c r="BK139" i="22"/>
  <c r="BM139" i="22" s="1"/>
  <c r="AF143" i="22"/>
  <c r="AN143" i="22"/>
  <c r="AV143" i="22"/>
  <c r="BD143" i="22"/>
  <c r="AV144" i="22"/>
  <c r="BD144" i="22"/>
  <c r="AW147" i="22"/>
  <c r="AR148" i="22"/>
  <c r="AZ148" i="22"/>
  <c r="AV150" i="22"/>
  <c r="BD150" i="22"/>
  <c r="AS151" i="22"/>
  <c r="BK152" i="22"/>
  <c r="AS155" i="22"/>
  <c r="BK156" i="22"/>
  <c r="BL156" i="22" s="1"/>
  <c r="BN160" i="22"/>
  <c r="BD160" i="22"/>
  <c r="BN164" i="22"/>
  <c r="AJ164" i="22"/>
  <c r="AZ164" i="22"/>
  <c r="BK164" i="22"/>
  <c r="BL164" i="22"/>
  <c r="BE166" i="22"/>
  <c r="AN168" i="22"/>
  <c r="BD168" i="22"/>
  <c r="BK170" i="22"/>
  <c r="BM170" i="22" s="1"/>
  <c r="AR172" i="22"/>
  <c r="U176" i="22"/>
  <c r="AC176" i="22"/>
  <c r="AJ176" i="22"/>
  <c r="AR176" i="22"/>
  <c r="AZ176" i="22"/>
  <c r="BE178" i="22"/>
  <c r="AF180" i="22"/>
  <c r="AN180" i="22"/>
  <c r="AV180" i="22"/>
  <c r="BD180" i="22"/>
  <c r="BE182" i="22"/>
  <c r="AF184" i="22"/>
  <c r="AN184" i="22"/>
  <c r="AV184" i="22"/>
  <c r="BD184" i="22"/>
  <c r="BE186" i="22"/>
  <c r="AF188" i="22"/>
  <c r="AN188" i="22"/>
  <c r="AV188" i="22"/>
  <c r="BD188" i="22"/>
  <c r="BK190" i="22"/>
  <c r="BL190" i="22" s="1"/>
  <c r="AF192" i="22"/>
  <c r="AN192" i="22"/>
  <c r="AV192" i="22"/>
  <c r="BD192" i="22"/>
  <c r="AJ193" i="22"/>
  <c r="AZ193" i="22"/>
  <c r="BK103" i="22"/>
  <c r="BK105" i="22"/>
  <c r="BL105" i="22" s="1"/>
  <c r="BK113" i="22"/>
  <c r="BL113" i="22" s="1"/>
  <c r="BK119" i="22"/>
  <c r="BK121" i="22"/>
  <c r="BL121" i="22"/>
  <c r="BK143" i="22"/>
  <c r="BL143" i="22" s="1"/>
  <c r="BK166" i="22"/>
  <c r="BK178" i="22"/>
  <c r="BL178" i="22" s="1"/>
  <c r="BK180" i="22"/>
  <c r="BM180" i="22"/>
  <c r="BK182" i="22"/>
  <c r="BL182" i="22" s="1"/>
  <c r="BK184" i="22"/>
  <c r="BK186" i="22"/>
  <c r="BL186" i="22" s="1"/>
  <c r="BN188" i="22"/>
  <c r="BK188" i="22"/>
  <c r="AN189" i="22"/>
  <c r="BD189" i="22"/>
  <c r="BN192" i="22"/>
  <c r="BK192" i="22"/>
  <c r="BL192" i="22" s="1"/>
  <c r="AN193" i="22"/>
  <c r="BD193" i="22"/>
  <c r="AJ54" i="22"/>
  <c r="AZ54" i="22"/>
  <c r="X57" i="22"/>
  <c r="AN57" i="22"/>
  <c r="BD57" i="22"/>
  <c r="AJ58" i="22"/>
  <c r="AZ58" i="22"/>
  <c r="AF61" i="22"/>
  <c r="AV61" i="22"/>
  <c r="AB62" i="22"/>
  <c r="AR62" i="22"/>
  <c r="X65" i="22"/>
  <c r="AN65" i="22"/>
  <c r="BD65" i="22"/>
  <c r="AJ66" i="22"/>
  <c r="AZ66" i="22"/>
  <c r="AF69" i="22"/>
  <c r="AV69" i="22"/>
  <c r="AB70" i="22"/>
  <c r="AR70" i="22"/>
  <c r="X73" i="22"/>
  <c r="AN73" i="22"/>
  <c r="BD73" i="22"/>
  <c r="AJ74" i="22"/>
  <c r="AZ74" i="22"/>
  <c r="AF77" i="22"/>
  <c r="AV77" i="22"/>
  <c r="AB78" i="22"/>
  <c r="AR78" i="22"/>
  <c r="X81" i="22"/>
  <c r="AN81" i="22"/>
  <c r="BD81" i="22"/>
  <c r="AJ82" i="22"/>
  <c r="AZ82" i="22"/>
  <c r="BA83" i="22"/>
  <c r="AV85" i="22"/>
  <c r="AG87" i="22"/>
  <c r="AO87" i="22"/>
  <c r="AW87" i="22"/>
  <c r="BL89" i="22"/>
  <c r="AC89" i="22"/>
  <c r="AN89" i="22"/>
  <c r="BD89" i="22"/>
  <c r="AJ90" i="22"/>
  <c r="AZ90" i="22"/>
  <c r="Y93" i="22"/>
  <c r="AZ93" i="22"/>
  <c r="BK93" i="22"/>
  <c r="BL93" i="22" s="1"/>
  <c r="AF94" i="22"/>
  <c r="AV94" i="22"/>
  <c r="BN95" i="22"/>
  <c r="BK95" i="22"/>
  <c r="BL95" i="22" s="1"/>
  <c r="BK97" i="22"/>
  <c r="AB98" i="22"/>
  <c r="AR98" i="22"/>
  <c r="AG99" i="22"/>
  <c r="AO99" i="22"/>
  <c r="AW99" i="22"/>
  <c r="BE99" i="22"/>
  <c r="Y101" i="22"/>
  <c r="AG101" i="22"/>
  <c r="AN101" i="22"/>
  <c r="AV101" i="22"/>
  <c r="BD101" i="22"/>
  <c r="AJ102" i="22"/>
  <c r="AZ102" i="22"/>
  <c r="U103" i="22"/>
  <c r="AC103" i="22"/>
  <c r="AK103" i="22"/>
  <c r="AS103" i="22"/>
  <c r="BA103" i="22"/>
  <c r="U105" i="22"/>
  <c r="AC105" i="22"/>
  <c r="AJ105" i="22"/>
  <c r="AR105" i="22"/>
  <c r="AZ105" i="22"/>
  <c r="AN106" i="22"/>
  <c r="BD106" i="22"/>
  <c r="BD108" i="22"/>
  <c r="Y109" i="22"/>
  <c r="AF109" i="22"/>
  <c r="AN109" i="22"/>
  <c r="AV109" i="22"/>
  <c r="BD109" i="22"/>
  <c r="AR110" i="22"/>
  <c r="AG111" i="22"/>
  <c r="AO111" i="22"/>
  <c r="AW111" i="22"/>
  <c r="BE111" i="22"/>
  <c r="U113" i="22"/>
  <c r="AC113" i="22"/>
  <c r="AJ113" i="22"/>
  <c r="AR113" i="22"/>
  <c r="AZ113" i="22"/>
  <c r="AV114" i="22"/>
  <c r="BN115" i="22"/>
  <c r="BK115" i="22"/>
  <c r="BD116" i="22"/>
  <c r="Y117" i="22"/>
  <c r="AF117" i="22"/>
  <c r="AN117" i="22"/>
  <c r="AV117" i="22"/>
  <c r="BD117" i="22"/>
  <c r="AZ118" i="22"/>
  <c r="U119" i="22"/>
  <c r="AC119" i="22"/>
  <c r="AK119" i="22"/>
  <c r="AS119" i="22"/>
  <c r="BA119" i="22"/>
  <c r="AV120" i="22"/>
  <c r="U121" i="22"/>
  <c r="AC121" i="22"/>
  <c r="AJ121" i="22"/>
  <c r="AR121" i="22"/>
  <c r="AZ121" i="22"/>
  <c r="AV124" i="22"/>
  <c r="AZ128" i="22"/>
  <c r="BK128" i="22"/>
  <c r="AW130" i="22"/>
  <c r="BK131" i="22"/>
  <c r="BL131" i="22" s="1"/>
  <c r="BN132" i="22"/>
  <c r="AF135" i="22"/>
  <c r="AN135" i="22"/>
  <c r="AV135" i="22"/>
  <c r="BD135" i="22"/>
  <c r="AV136" i="22"/>
  <c r="BD136" i="22"/>
  <c r="AR138" i="22"/>
  <c r="BE138" i="22"/>
  <c r="BA142" i="22"/>
  <c r="AB143" i="22"/>
  <c r="AJ143" i="22"/>
  <c r="AR143" i="22"/>
  <c r="AZ143" i="22"/>
  <c r="AZ144" i="22"/>
  <c r="BK144" i="22"/>
  <c r="BL144" i="22"/>
  <c r="AB147" i="22"/>
  <c r="BE147" i="22"/>
  <c r="AV148" i="22"/>
  <c r="BD148" i="22"/>
  <c r="AZ150" i="22"/>
  <c r="AN151" i="22"/>
  <c r="BA151" i="22"/>
  <c r="BN155" i="22"/>
  <c r="AK155" i="22"/>
  <c r="BA155" i="22"/>
  <c r="BN158" i="22"/>
  <c r="U160" i="22"/>
  <c r="AN160" i="22"/>
  <c r="AF161" i="22"/>
  <c r="AV161" i="22"/>
  <c r="BK162" i="22"/>
  <c r="BL162" i="22" s="1"/>
  <c r="AG164" i="22"/>
  <c r="AR164" i="22"/>
  <c r="X165" i="22"/>
  <c r="AN165" i="22"/>
  <c r="BD165" i="22"/>
  <c r="U168" i="22"/>
  <c r="AF168" i="22"/>
  <c r="AV168" i="22"/>
  <c r="AB169" i="22"/>
  <c r="AR169" i="22"/>
  <c r="Y172" i="22"/>
  <c r="BN172" i="22"/>
  <c r="AJ172" i="22"/>
  <c r="AZ172" i="22"/>
  <c r="BK172" i="22"/>
  <c r="BL172" i="22" s="1"/>
  <c r="AF173" i="22"/>
  <c r="AV173" i="22"/>
  <c r="BE174" i="22"/>
  <c r="Y176" i="22"/>
  <c r="AF176" i="22"/>
  <c r="AN176" i="22"/>
  <c r="AV176" i="22"/>
  <c r="BD176" i="22"/>
  <c r="AN177" i="22"/>
  <c r="BD177" i="22"/>
  <c r="U180" i="22"/>
  <c r="AJ180" i="22"/>
  <c r="AR180" i="22"/>
  <c r="AZ180" i="22"/>
  <c r="AN181" i="22"/>
  <c r="BD181" i="22"/>
  <c r="U184" i="22"/>
  <c r="AJ184" i="22"/>
  <c r="AR184" i="22"/>
  <c r="AZ184" i="22"/>
  <c r="AN185" i="22"/>
  <c r="BD185" i="22"/>
  <c r="U188" i="22"/>
  <c r="AJ188" i="22"/>
  <c r="AR188" i="22"/>
  <c r="AZ188" i="22"/>
  <c r="AR189" i="22"/>
  <c r="U192" i="22"/>
  <c r="AJ192" i="22"/>
  <c r="AR192" i="22"/>
  <c r="AZ192" i="22"/>
  <c r="AR193" i="22"/>
  <c r="P557" i="39"/>
  <c r="P559" i="39"/>
  <c r="BL50" i="22"/>
  <c r="BH80" i="22"/>
  <c r="BL26" i="22"/>
  <c r="BL25" i="22"/>
  <c r="BM57" i="22"/>
  <c r="BL57" i="22"/>
  <c r="BM65" i="22"/>
  <c r="BL65" i="22"/>
  <c r="BM73" i="22"/>
  <c r="BL73" i="22"/>
  <c r="BI58" i="22"/>
  <c r="BI66" i="22"/>
  <c r="BI74" i="22"/>
  <c r="BI82" i="22"/>
  <c r="BL83" i="22"/>
  <c r="BM43" i="22"/>
  <c r="BL29" i="22"/>
  <c r="BM53" i="22"/>
  <c r="BL53" i="22"/>
  <c r="BM61" i="22"/>
  <c r="BL61" i="22"/>
  <c r="BL24" i="22"/>
  <c r="BI62" i="22"/>
  <c r="BI70" i="22"/>
  <c r="BI78" i="22"/>
  <c r="BE87" i="22"/>
  <c r="BD87" i="22"/>
  <c r="BA91" i="22"/>
  <c r="AZ91" i="22"/>
  <c r="BI91" i="22"/>
  <c r="BH91" i="22"/>
  <c r="BN23" i="22"/>
  <c r="U24" i="22"/>
  <c r="Y24" i="22"/>
  <c r="AC24" i="22"/>
  <c r="AG24" i="22"/>
  <c r="AK24" i="22"/>
  <c r="AO24" i="22"/>
  <c r="AS24" i="22"/>
  <c r="AW24" i="22"/>
  <c r="BA24" i="22"/>
  <c r="BE24" i="22"/>
  <c r="BI24" i="22"/>
  <c r="BM24" i="22"/>
  <c r="BN27" i="22"/>
  <c r="U28" i="22"/>
  <c r="Y28" i="22"/>
  <c r="AC28" i="22"/>
  <c r="AG28" i="22"/>
  <c r="AK28" i="22"/>
  <c r="AO28" i="22"/>
  <c r="AS28" i="22"/>
  <c r="AW28" i="22"/>
  <c r="BA28" i="22"/>
  <c r="BE28" i="22"/>
  <c r="BI28" i="22"/>
  <c r="BN31" i="22"/>
  <c r="U32" i="22"/>
  <c r="Y32" i="22"/>
  <c r="AC32" i="22"/>
  <c r="AG32" i="22"/>
  <c r="AK32" i="22"/>
  <c r="AO32" i="22"/>
  <c r="AS32" i="22"/>
  <c r="AW32" i="22"/>
  <c r="BA32" i="22"/>
  <c r="BE32" i="22"/>
  <c r="BI32" i="22"/>
  <c r="BN35" i="22"/>
  <c r="U36" i="22"/>
  <c r="Y36" i="22"/>
  <c r="AC36" i="22"/>
  <c r="AG36" i="22"/>
  <c r="AK36" i="22"/>
  <c r="AO36" i="22"/>
  <c r="AS36" i="22"/>
  <c r="AW36" i="22"/>
  <c r="BA36" i="22"/>
  <c r="BE36" i="22"/>
  <c r="BI36" i="22"/>
  <c r="BN39" i="22"/>
  <c r="U40" i="22"/>
  <c r="Y40" i="22"/>
  <c r="AC40" i="22"/>
  <c r="AG40" i="22"/>
  <c r="AK40" i="22"/>
  <c r="AO40" i="22"/>
  <c r="AS40" i="22"/>
  <c r="AW40" i="22"/>
  <c r="BA40" i="22"/>
  <c r="BE40" i="22"/>
  <c r="BI40" i="22"/>
  <c r="BN43" i="22"/>
  <c r="U44" i="22"/>
  <c r="Y44" i="22"/>
  <c r="AC44" i="22"/>
  <c r="AG44" i="22"/>
  <c r="AK44" i="22"/>
  <c r="AO44" i="22"/>
  <c r="AS44" i="22"/>
  <c r="AW44" i="22"/>
  <c r="BA44" i="22"/>
  <c r="BE44" i="22"/>
  <c r="BI44" i="22"/>
  <c r="BN47" i="22"/>
  <c r="U48" i="22"/>
  <c r="Y48" i="22"/>
  <c r="AC48" i="22"/>
  <c r="AG48" i="22"/>
  <c r="AK48" i="22"/>
  <c r="AO48" i="22"/>
  <c r="AS48" i="22"/>
  <c r="AW48" i="22"/>
  <c r="BA48" i="22"/>
  <c r="BE48" i="22"/>
  <c r="BI48" i="22"/>
  <c r="BN51" i="22"/>
  <c r="U52" i="22"/>
  <c r="Y52" i="22"/>
  <c r="AC52" i="22"/>
  <c r="AG52" i="22"/>
  <c r="AK52" i="22"/>
  <c r="AO52" i="22"/>
  <c r="AS52" i="22"/>
  <c r="AW52" i="22"/>
  <c r="BA52" i="22"/>
  <c r="BE52" i="22"/>
  <c r="BI52" i="22"/>
  <c r="BN55" i="22"/>
  <c r="U56" i="22"/>
  <c r="Y56" i="22"/>
  <c r="AC56" i="22"/>
  <c r="AG56" i="22"/>
  <c r="AK56" i="22"/>
  <c r="AO56" i="22"/>
  <c r="AS56" i="22"/>
  <c r="AW56" i="22"/>
  <c r="BA56" i="22"/>
  <c r="BE56" i="22"/>
  <c r="BI56" i="22"/>
  <c r="BN59" i="22"/>
  <c r="U60" i="22"/>
  <c r="Y60" i="22"/>
  <c r="AC60" i="22"/>
  <c r="AG60" i="22"/>
  <c r="AK60" i="22"/>
  <c r="AO60" i="22"/>
  <c r="AS60" i="22"/>
  <c r="AW60" i="22"/>
  <c r="BA60" i="22"/>
  <c r="BE60" i="22"/>
  <c r="BI60" i="22"/>
  <c r="BN63" i="22"/>
  <c r="U64" i="22"/>
  <c r="Y64" i="22"/>
  <c r="AC64" i="22"/>
  <c r="AG64" i="22"/>
  <c r="AK64" i="22"/>
  <c r="AO64" i="22"/>
  <c r="AS64" i="22"/>
  <c r="AW64" i="22"/>
  <c r="BA64" i="22"/>
  <c r="BE64" i="22"/>
  <c r="BI64" i="22"/>
  <c r="BN67" i="22"/>
  <c r="U68" i="22"/>
  <c r="Y68" i="22"/>
  <c r="AC68" i="22"/>
  <c r="AG68" i="22"/>
  <c r="AK68" i="22"/>
  <c r="AO68" i="22"/>
  <c r="AS68" i="22"/>
  <c r="AW68" i="22"/>
  <c r="BA68" i="22"/>
  <c r="BE68" i="22"/>
  <c r="BI68" i="22"/>
  <c r="BN71" i="22"/>
  <c r="U72" i="22"/>
  <c r="Y72" i="22"/>
  <c r="AC72" i="22"/>
  <c r="AG72" i="22"/>
  <c r="AK72" i="22"/>
  <c r="AO72" i="22"/>
  <c r="AS72" i="22"/>
  <c r="AW72" i="22"/>
  <c r="BA72" i="22"/>
  <c r="BE72" i="22"/>
  <c r="BI72" i="22"/>
  <c r="BN75" i="22"/>
  <c r="U76" i="22"/>
  <c r="Y76" i="22"/>
  <c r="AC76" i="22"/>
  <c r="AG76" i="22"/>
  <c r="AK76" i="22"/>
  <c r="AO76" i="22"/>
  <c r="AS76" i="22"/>
  <c r="AW76" i="22"/>
  <c r="BA76" i="22"/>
  <c r="BE76" i="22"/>
  <c r="BI76" i="22"/>
  <c r="BN79" i="22"/>
  <c r="U80" i="22"/>
  <c r="Y80" i="22"/>
  <c r="AC80" i="22"/>
  <c r="AG80" i="22"/>
  <c r="AK80" i="22"/>
  <c r="AO80" i="22"/>
  <c r="AS80" i="22"/>
  <c r="AW80" i="22"/>
  <c r="BA80" i="22"/>
  <c r="BE80" i="22"/>
  <c r="BI80" i="22"/>
  <c r="BN83" i="22"/>
  <c r="U84" i="22"/>
  <c r="Y84" i="22"/>
  <c r="AC84" i="22"/>
  <c r="AG84" i="22"/>
  <c r="AK84" i="22"/>
  <c r="AO84" i="22"/>
  <c r="AS84" i="22"/>
  <c r="AW84" i="22"/>
  <c r="BA84" i="22"/>
  <c r="BE84" i="22"/>
  <c r="BI84" i="22"/>
  <c r="AF85" i="22"/>
  <c r="Y86" i="22"/>
  <c r="AO86" i="22"/>
  <c r="BE86" i="22"/>
  <c r="BH100" i="22"/>
  <c r="BI106" i="22"/>
  <c r="BI116" i="22"/>
  <c r="X88" i="22"/>
  <c r="Y88" i="22"/>
  <c r="AF88" i="22"/>
  <c r="AG88" i="22"/>
  <c r="U88" i="22"/>
  <c r="BK88" i="22"/>
  <c r="BL88" i="22" s="1"/>
  <c r="AN88" i="22"/>
  <c r="AO88" i="22"/>
  <c r="AV88" i="22"/>
  <c r="AW88" i="22"/>
  <c r="BD88" i="22"/>
  <c r="BE88" i="22"/>
  <c r="BN22" i="22"/>
  <c r="U23" i="22"/>
  <c r="Y23" i="22"/>
  <c r="AC23" i="22"/>
  <c r="AG23" i="22"/>
  <c r="AK23" i="22"/>
  <c r="AO23" i="22"/>
  <c r="AS23" i="22"/>
  <c r="AW23" i="22"/>
  <c r="BA23" i="22"/>
  <c r="BE23" i="22"/>
  <c r="BI23" i="22"/>
  <c r="AF24" i="22"/>
  <c r="BN26" i="22"/>
  <c r="U27" i="22"/>
  <c r="Y27" i="22"/>
  <c r="AC27" i="22"/>
  <c r="AG27" i="22"/>
  <c r="AK27" i="22"/>
  <c r="AO27" i="22"/>
  <c r="AS27" i="22"/>
  <c r="AW27" i="22"/>
  <c r="BA27" i="22"/>
  <c r="BE27" i="22"/>
  <c r="BI27" i="22"/>
  <c r="AF28" i="22"/>
  <c r="BN30" i="22"/>
  <c r="U31" i="22"/>
  <c r="Y31" i="22"/>
  <c r="AC31" i="22"/>
  <c r="AG31" i="22"/>
  <c r="AK31" i="22"/>
  <c r="AO31" i="22"/>
  <c r="AS31" i="22"/>
  <c r="AW31" i="22"/>
  <c r="BA31" i="22"/>
  <c r="BE31" i="22"/>
  <c r="BI31" i="22"/>
  <c r="AF32" i="22"/>
  <c r="BN34" i="22"/>
  <c r="U35" i="22"/>
  <c r="Y35" i="22"/>
  <c r="AC35" i="22"/>
  <c r="AG35" i="22"/>
  <c r="AK35" i="22"/>
  <c r="AO35" i="22"/>
  <c r="AS35" i="22"/>
  <c r="AW35" i="22"/>
  <c r="BA35" i="22"/>
  <c r="BE35" i="22"/>
  <c r="BI35" i="22"/>
  <c r="AF36" i="22"/>
  <c r="BN38" i="22"/>
  <c r="U39" i="22"/>
  <c r="Y39" i="22"/>
  <c r="AC39" i="22"/>
  <c r="AG39" i="22"/>
  <c r="AK39" i="22"/>
  <c r="AO39" i="22"/>
  <c r="AS39" i="22"/>
  <c r="AW39" i="22"/>
  <c r="BA39" i="22"/>
  <c r="BE39" i="22"/>
  <c r="BI39" i="22"/>
  <c r="AF40" i="22"/>
  <c r="BN42" i="22"/>
  <c r="U43" i="22"/>
  <c r="Y43" i="22"/>
  <c r="AC43" i="22"/>
  <c r="AG43" i="22"/>
  <c r="AK43" i="22"/>
  <c r="AO43" i="22"/>
  <c r="AS43" i="22"/>
  <c r="AW43" i="22"/>
  <c r="BA43" i="22"/>
  <c r="BE43" i="22"/>
  <c r="BI43" i="22"/>
  <c r="AF44" i="22"/>
  <c r="BN46" i="22"/>
  <c r="U47" i="22"/>
  <c r="Y47" i="22"/>
  <c r="AC47" i="22"/>
  <c r="AG47" i="22"/>
  <c r="AK47" i="22"/>
  <c r="AO47" i="22"/>
  <c r="AS47" i="22"/>
  <c r="AW47" i="22"/>
  <c r="BA47" i="22"/>
  <c r="BE47" i="22"/>
  <c r="BI47" i="22"/>
  <c r="AF48" i="22"/>
  <c r="BN50" i="22"/>
  <c r="U51" i="22"/>
  <c r="Y51" i="22"/>
  <c r="AC51" i="22"/>
  <c r="AG51" i="22"/>
  <c r="AK51" i="22"/>
  <c r="AO51" i="22"/>
  <c r="AS51" i="22"/>
  <c r="AW51" i="22"/>
  <c r="BA51" i="22"/>
  <c r="BE51" i="22"/>
  <c r="BI51" i="22"/>
  <c r="AF52" i="22"/>
  <c r="BN54" i="22"/>
  <c r="U55" i="22"/>
  <c r="Y55" i="22"/>
  <c r="AC55" i="22"/>
  <c r="AG55" i="22"/>
  <c r="AK55" i="22"/>
  <c r="AO55" i="22"/>
  <c r="AS55" i="22"/>
  <c r="AW55" i="22"/>
  <c r="BA55" i="22"/>
  <c r="BE55" i="22"/>
  <c r="BI55" i="22"/>
  <c r="AF56" i="22"/>
  <c r="BN58" i="22"/>
  <c r="U59" i="22"/>
  <c r="Y59" i="22"/>
  <c r="AC59" i="22"/>
  <c r="AG59" i="22"/>
  <c r="AK59" i="22"/>
  <c r="AO59" i="22"/>
  <c r="AS59" i="22"/>
  <c r="AW59" i="22"/>
  <c r="BA59" i="22"/>
  <c r="BE59" i="22"/>
  <c r="BI59" i="22"/>
  <c r="AF60" i="22"/>
  <c r="BN62" i="22"/>
  <c r="U63" i="22"/>
  <c r="Y63" i="22"/>
  <c r="AC63" i="22"/>
  <c r="AG63" i="22"/>
  <c r="AK63" i="22"/>
  <c r="AO63" i="22"/>
  <c r="AS63" i="22"/>
  <c r="AW63" i="22"/>
  <c r="BA63" i="22"/>
  <c r="BE63" i="22"/>
  <c r="BI63" i="22"/>
  <c r="AF64" i="22"/>
  <c r="BN66" i="22"/>
  <c r="U67" i="22"/>
  <c r="Y67" i="22"/>
  <c r="AC67" i="22"/>
  <c r="AG67" i="22"/>
  <c r="AK67" i="22"/>
  <c r="AO67" i="22"/>
  <c r="AS67" i="22"/>
  <c r="AW67" i="22"/>
  <c r="BA67" i="22"/>
  <c r="BE67" i="22"/>
  <c r="BI67" i="22"/>
  <c r="AF68" i="22"/>
  <c r="BN70" i="22"/>
  <c r="U71" i="22"/>
  <c r="Y71" i="22"/>
  <c r="AC71" i="22"/>
  <c r="AG71" i="22"/>
  <c r="AK71" i="22"/>
  <c r="AO71" i="22"/>
  <c r="AS71" i="22"/>
  <c r="AW71" i="22"/>
  <c r="BA71" i="22"/>
  <c r="BE71" i="22"/>
  <c r="BI71" i="22"/>
  <c r="AF72" i="22"/>
  <c r="BN74" i="22"/>
  <c r="U75" i="22"/>
  <c r="Y75" i="22"/>
  <c r="AC75" i="22"/>
  <c r="AG75" i="22"/>
  <c r="AK75" i="22"/>
  <c r="AO75" i="22"/>
  <c r="AS75" i="22"/>
  <c r="AW75" i="22"/>
  <c r="BA75" i="22"/>
  <c r="BE75" i="22"/>
  <c r="BI75" i="22"/>
  <c r="AF76" i="22"/>
  <c r="BN78" i="22"/>
  <c r="U79" i="22"/>
  <c r="Y79" i="22"/>
  <c r="AC79" i="22"/>
  <c r="AG79" i="22"/>
  <c r="AK79" i="22"/>
  <c r="AO79" i="22"/>
  <c r="AS79" i="22"/>
  <c r="AW79" i="22"/>
  <c r="BA79" i="22"/>
  <c r="BE79" i="22"/>
  <c r="BI79" i="22"/>
  <c r="AF80" i="22"/>
  <c r="BN82" i="22"/>
  <c r="U83" i="22"/>
  <c r="Y83" i="22"/>
  <c r="AC83" i="22"/>
  <c r="AG83" i="22"/>
  <c r="AK83" i="22"/>
  <c r="AO83" i="22"/>
  <c r="AS83" i="22"/>
  <c r="BE83" i="22"/>
  <c r="BI83" i="22"/>
  <c r="AF84" i="22"/>
  <c r="AJ86" i="22"/>
  <c r="AZ86" i="22"/>
  <c r="BI86" i="22"/>
  <c r="BN88" i="22"/>
  <c r="BI102" i="22"/>
  <c r="BI118" i="22"/>
  <c r="BN86" i="22"/>
  <c r="BK86" i="22"/>
  <c r="BL86" i="22"/>
  <c r="AG86" i="22"/>
  <c r="U86" i="22"/>
  <c r="BA87" i="22"/>
  <c r="AZ87" i="22"/>
  <c r="BI87" i="22"/>
  <c r="BH87" i="22"/>
  <c r="BE91" i="22"/>
  <c r="BD91" i="22"/>
  <c r="BI125" i="22"/>
  <c r="BH125" i="22"/>
  <c r="BN24" i="22"/>
  <c r="U22" i="22"/>
  <c r="U26" i="22"/>
  <c r="BK28" i="22"/>
  <c r="BM28" i="22"/>
  <c r="U30" i="22"/>
  <c r="BK32" i="22"/>
  <c r="BL32" i="22" s="1"/>
  <c r="U34" i="22"/>
  <c r="BK36" i="22"/>
  <c r="BL36" i="22" s="1"/>
  <c r="U38" i="22"/>
  <c r="BK40" i="22"/>
  <c r="BL40" i="22" s="1"/>
  <c r="BM40" i="22"/>
  <c r="U42" i="22"/>
  <c r="BK44" i="22"/>
  <c r="BL44" i="22" s="1"/>
  <c r="U46" i="22"/>
  <c r="BK48" i="22"/>
  <c r="BL48" i="22"/>
  <c r="U50" i="22"/>
  <c r="BK52" i="22"/>
  <c r="BM52" i="22" s="1"/>
  <c r="U54" i="22"/>
  <c r="BK56" i="22"/>
  <c r="BL56" i="22" s="1"/>
  <c r="U58" i="22"/>
  <c r="BK60" i="22"/>
  <c r="BM60" i="22"/>
  <c r="U62" i="22"/>
  <c r="BK64" i="22"/>
  <c r="BL64" i="22" s="1"/>
  <c r="U66" i="22"/>
  <c r="BK68" i="22"/>
  <c r="BM68" i="22" s="1"/>
  <c r="U70" i="22"/>
  <c r="BK72" i="22"/>
  <c r="BL72" i="22"/>
  <c r="U74" i="22"/>
  <c r="BK76" i="22"/>
  <c r="BM76" i="22" s="1"/>
  <c r="U78" i="22"/>
  <c r="BK80" i="22"/>
  <c r="BL80" i="22" s="1"/>
  <c r="U82" i="22"/>
  <c r="BK84" i="22"/>
  <c r="BM84" i="22" s="1"/>
  <c r="BK85" i="22"/>
  <c r="BM85" i="22" s="1"/>
  <c r="X86" i="22"/>
  <c r="AN86" i="22"/>
  <c r="AW86" i="22"/>
  <c r="BD86" i="22"/>
  <c r="BI90" i="22"/>
  <c r="BI94" i="22"/>
  <c r="BI104" i="22"/>
  <c r="BI114" i="22"/>
  <c r="BI120" i="22"/>
  <c r="AB88" i="22"/>
  <c r="AC88" i="22"/>
  <c r="AJ88" i="22"/>
  <c r="AK88" i="22"/>
  <c r="AR88" i="22"/>
  <c r="AS88" i="22"/>
  <c r="AZ88" i="22"/>
  <c r="BA88" i="22"/>
  <c r="BH88" i="22"/>
  <c r="BI88" i="22"/>
  <c r="X92" i="22"/>
  <c r="Y92" i="22"/>
  <c r="BI122" i="22"/>
  <c r="BH126" i="22"/>
  <c r="BI126" i="22"/>
  <c r="BH138" i="22"/>
  <c r="BI138" i="22"/>
  <c r="BH147" i="22"/>
  <c r="BI147" i="22"/>
  <c r="BH154" i="22"/>
  <c r="BI154" i="22"/>
  <c r="BH158" i="22"/>
  <c r="BI158" i="22"/>
  <c r="BH160" i="22"/>
  <c r="BI160" i="22"/>
  <c r="X87" i="22"/>
  <c r="AF87" i="22"/>
  <c r="BN89" i="22"/>
  <c r="U90" i="22"/>
  <c r="AG90" i="22"/>
  <c r="X91" i="22"/>
  <c r="AF91" i="22"/>
  <c r="BK92" i="22"/>
  <c r="BL92" i="22" s="1"/>
  <c r="BN93" i="22"/>
  <c r="U94" i="22"/>
  <c r="AG94" i="22"/>
  <c r="X95" i="22"/>
  <c r="AF95" i="22"/>
  <c r="AZ95" i="22"/>
  <c r="BD95" i="22"/>
  <c r="BH95" i="22"/>
  <c r="BK96" i="22"/>
  <c r="BL96" i="22"/>
  <c r="BN97" i="22"/>
  <c r="U98" i="22"/>
  <c r="Y98" i="22"/>
  <c r="AG98" i="22"/>
  <c r="X99" i="22"/>
  <c r="AF99" i="22"/>
  <c r="AZ99" i="22"/>
  <c r="BD99" i="22"/>
  <c r="BH99" i="22"/>
  <c r="BK100" i="22"/>
  <c r="BL100" i="22" s="1"/>
  <c r="BN101" i="22"/>
  <c r="U102" i="22"/>
  <c r="Y102" i="22"/>
  <c r="AC102" i="22"/>
  <c r="AG102" i="22"/>
  <c r="X103" i="22"/>
  <c r="AF103" i="22"/>
  <c r="AZ103" i="22"/>
  <c r="BD103" i="22"/>
  <c r="BH103" i="22"/>
  <c r="BK104" i="22"/>
  <c r="BL104" i="22" s="1"/>
  <c r="U106" i="22"/>
  <c r="Y106" i="22"/>
  <c r="AC106" i="22"/>
  <c r="AG106" i="22"/>
  <c r="X107" i="22"/>
  <c r="AF107" i="22"/>
  <c r="BH107" i="22"/>
  <c r="BK108" i="22"/>
  <c r="BL108" i="22" s="1"/>
  <c r="U110" i="22"/>
  <c r="Y110" i="22"/>
  <c r="AC110" i="22"/>
  <c r="AG110" i="22"/>
  <c r="AK110" i="22"/>
  <c r="X111" i="22"/>
  <c r="AF111" i="22"/>
  <c r="BH111" i="22"/>
  <c r="BK112" i="22"/>
  <c r="BL112" i="22" s="1"/>
  <c r="U114" i="22"/>
  <c r="Y114" i="22"/>
  <c r="AC114" i="22"/>
  <c r="AG114" i="22"/>
  <c r="AK114" i="22"/>
  <c r="AO114" i="22"/>
  <c r="X115" i="22"/>
  <c r="AF115" i="22"/>
  <c r="BH115" i="22"/>
  <c r="BK116" i="22"/>
  <c r="U118" i="22"/>
  <c r="Y118" i="22"/>
  <c r="AC118" i="22"/>
  <c r="AG118" i="22"/>
  <c r="AK118" i="22"/>
  <c r="AO118" i="22"/>
  <c r="AS118" i="22"/>
  <c r="X119" i="22"/>
  <c r="AF119" i="22"/>
  <c r="BD119" i="22"/>
  <c r="BH119" i="22"/>
  <c r="BK120" i="22"/>
  <c r="BL120" i="22" s="1"/>
  <c r="BN121" i="22"/>
  <c r="U122" i="22"/>
  <c r="Y122" i="22"/>
  <c r="AC122" i="22"/>
  <c r="AG122" i="22"/>
  <c r="AK122" i="22"/>
  <c r="AO122" i="22"/>
  <c r="AS122" i="22"/>
  <c r="X123" i="22"/>
  <c r="AB123" i="22"/>
  <c r="AF123" i="22"/>
  <c r="BD123" i="22"/>
  <c r="BH123" i="22"/>
  <c r="AO124" i="22"/>
  <c r="BE124" i="22"/>
  <c r="BH133" i="22"/>
  <c r="BI136" i="22"/>
  <c r="BI149" i="22"/>
  <c r="Y125" i="22"/>
  <c r="X125" i="22"/>
  <c r="AG125" i="22"/>
  <c r="U125" i="22"/>
  <c r="BN125" i="22"/>
  <c r="AF125" i="22"/>
  <c r="AO125" i="22"/>
  <c r="AN125" i="22"/>
  <c r="AW125" i="22"/>
  <c r="AV125" i="22"/>
  <c r="X126" i="22"/>
  <c r="Y126" i="22"/>
  <c r="AF126" i="22"/>
  <c r="AG126" i="22"/>
  <c r="U126" i="22"/>
  <c r="BN126" i="22"/>
  <c r="BK126" i="22"/>
  <c r="BL140" i="22"/>
  <c r="BM140" i="22"/>
  <c r="BH142" i="22"/>
  <c r="BI142" i="22"/>
  <c r="BH151" i="22"/>
  <c r="BI151" i="22"/>
  <c r="BL155" i="22"/>
  <c r="BM155" i="22"/>
  <c r="BM156" i="22"/>
  <c r="BM159" i="22"/>
  <c r="BL159" i="22"/>
  <c r="BN92" i="22"/>
  <c r="BN96" i="22"/>
  <c r="AO97" i="22"/>
  <c r="AS97" i="22"/>
  <c r="AW97" i="22"/>
  <c r="BA97" i="22"/>
  <c r="BE97" i="22"/>
  <c r="BI97" i="22"/>
  <c r="BN100" i="22"/>
  <c r="AO101" i="22"/>
  <c r="AS101" i="22"/>
  <c r="AW101" i="22"/>
  <c r="BA101" i="22"/>
  <c r="BE101" i="22"/>
  <c r="BI101" i="22"/>
  <c r="BN104" i="22"/>
  <c r="AG105" i="22"/>
  <c r="AK105" i="22"/>
  <c r="AO105" i="22"/>
  <c r="AS105" i="22"/>
  <c r="AW105" i="22"/>
  <c r="BA105" i="22"/>
  <c r="BE105" i="22"/>
  <c r="BI105" i="22"/>
  <c r="AF106" i="22"/>
  <c r="BN108" i="22"/>
  <c r="AG109" i="22"/>
  <c r="AK109" i="22"/>
  <c r="AO109" i="22"/>
  <c r="AS109" i="22"/>
  <c r="AW109" i="22"/>
  <c r="BA109" i="22"/>
  <c r="BE109" i="22"/>
  <c r="BI109" i="22"/>
  <c r="AF110" i="22"/>
  <c r="BN112" i="22"/>
  <c r="AG113" i="22"/>
  <c r="AK113" i="22"/>
  <c r="AO113" i="22"/>
  <c r="AS113" i="22"/>
  <c r="AW113" i="22"/>
  <c r="BA113" i="22"/>
  <c r="BE113" i="22"/>
  <c r="BI113" i="22"/>
  <c r="AF114" i="22"/>
  <c r="BN116" i="22"/>
  <c r="AG117" i="22"/>
  <c r="AK117" i="22"/>
  <c r="AO117" i="22"/>
  <c r="AS117" i="22"/>
  <c r="AW117" i="22"/>
  <c r="BA117" i="22"/>
  <c r="BE117" i="22"/>
  <c r="BI117" i="22"/>
  <c r="AF118" i="22"/>
  <c r="BN120" i="22"/>
  <c r="AK121" i="22"/>
  <c r="AO121" i="22"/>
  <c r="AS121" i="22"/>
  <c r="AW121" i="22"/>
  <c r="BA121" i="22"/>
  <c r="BE121" i="22"/>
  <c r="BI121" i="22"/>
  <c r="AF122" i="22"/>
  <c r="BI124" i="22"/>
  <c r="BK125" i="22"/>
  <c r="BM125" i="22" s="1"/>
  <c r="BN124" i="22"/>
  <c r="AG124" i="22"/>
  <c r="BH127" i="22"/>
  <c r="BI127" i="22"/>
  <c r="BH130" i="22"/>
  <c r="BI130" i="22"/>
  <c r="BH146" i="22"/>
  <c r="BI146" i="22"/>
  <c r="BH155" i="22"/>
  <c r="BI155" i="22"/>
  <c r="BK90" i="22"/>
  <c r="U92" i="22"/>
  <c r="AC92" i="22"/>
  <c r="AG92" i="22"/>
  <c r="AK92" i="22"/>
  <c r="AO92" i="22"/>
  <c r="AS92" i="22"/>
  <c r="AW92" i="22"/>
  <c r="BA92" i="22"/>
  <c r="BE92" i="22"/>
  <c r="BI92" i="22"/>
  <c r="BK94" i="22"/>
  <c r="U96" i="22"/>
  <c r="Y96" i="22"/>
  <c r="AC96" i="22"/>
  <c r="AG96" i="22"/>
  <c r="AK96" i="22"/>
  <c r="AO96" i="22"/>
  <c r="AS96" i="22"/>
  <c r="AW96" i="22"/>
  <c r="BA96" i="22"/>
  <c r="BE96" i="22"/>
  <c r="BI96" i="22"/>
  <c r="BK98" i="22"/>
  <c r="BM98" i="22" s="1"/>
  <c r="U100" i="22"/>
  <c r="Y100" i="22"/>
  <c r="AC100" i="22"/>
  <c r="AG100" i="22"/>
  <c r="AK100" i="22"/>
  <c r="AO100" i="22"/>
  <c r="AS100" i="22"/>
  <c r="AW100" i="22"/>
  <c r="BA100" i="22"/>
  <c r="BE100" i="22"/>
  <c r="BI100" i="22"/>
  <c r="BK102" i="22"/>
  <c r="BM102" i="22" s="1"/>
  <c r="U104" i="22"/>
  <c r="Y104" i="22"/>
  <c r="AC104" i="22"/>
  <c r="AG104" i="22"/>
  <c r="AK104" i="22"/>
  <c r="AO104" i="22"/>
  <c r="AS104" i="22"/>
  <c r="AW104" i="22"/>
  <c r="BA104" i="22"/>
  <c r="BE104" i="22"/>
  <c r="BK106" i="22"/>
  <c r="U108" i="22"/>
  <c r="Y108" i="22"/>
  <c r="AC108" i="22"/>
  <c r="AG108" i="22"/>
  <c r="AK108" i="22"/>
  <c r="AO108" i="22"/>
  <c r="AS108" i="22"/>
  <c r="AW108" i="22"/>
  <c r="BA108" i="22"/>
  <c r="BK110" i="22"/>
  <c r="U112" i="22"/>
  <c r="Y112" i="22"/>
  <c r="AC112" i="22"/>
  <c r="AG112" i="22"/>
  <c r="AK112" i="22"/>
  <c r="AO112" i="22"/>
  <c r="AS112" i="22"/>
  <c r="AW112" i="22"/>
  <c r="BK114" i="22"/>
  <c r="BL114" i="22"/>
  <c r="U116" i="22"/>
  <c r="Y116" i="22"/>
  <c r="AC116" i="22"/>
  <c r="AG116" i="22"/>
  <c r="AK116" i="22"/>
  <c r="AO116" i="22"/>
  <c r="AS116" i="22"/>
  <c r="BK118" i="22"/>
  <c r="BM118" i="22" s="1"/>
  <c r="U120" i="22"/>
  <c r="Y120" i="22"/>
  <c r="AC120" i="22"/>
  <c r="AG120" i="22"/>
  <c r="AK120" i="22"/>
  <c r="AO120" i="22"/>
  <c r="BK122" i="22"/>
  <c r="BM122" i="22" s="1"/>
  <c r="BN123" i="22"/>
  <c r="U124" i="22"/>
  <c r="Y124" i="22"/>
  <c r="AN124" i="22"/>
  <c r="AW124" i="22"/>
  <c r="BD124" i="22"/>
  <c r="BK124" i="22"/>
  <c r="BL124" i="22" s="1"/>
  <c r="BI128" i="22"/>
  <c r="BH141" i="22"/>
  <c r="BI144" i="22"/>
  <c r="AC125" i="22"/>
  <c r="AB125" i="22"/>
  <c r="AK125" i="22"/>
  <c r="AJ125" i="22"/>
  <c r="AS125" i="22"/>
  <c r="AR125" i="22"/>
  <c r="BA125" i="22"/>
  <c r="AZ125" i="22"/>
  <c r="AB126" i="22"/>
  <c r="AC126" i="22"/>
  <c r="BL132" i="22"/>
  <c r="BM132" i="22"/>
  <c r="BH134" i="22"/>
  <c r="BI134" i="22"/>
  <c r="BH150" i="22"/>
  <c r="BI150" i="22"/>
  <c r="U123" i="22"/>
  <c r="AB124" i="22"/>
  <c r="AR124" i="22"/>
  <c r="BH129" i="22"/>
  <c r="BI132" i="22"/>
  <c r="BI145" i="22"/>
  <c r="BL195" i="22"/>
  <c r="BM195" i="22"/>
  <c r="BD125" i="22"/>
  <c r="BN127" i="22"/>
  <c r="U128" i="22"/>
  <c r="Y128" i="22"/>
  <c r="AC128" i="22"/>
  <c r="AG128" i="22"/>
  <c r="AK128" i="22"/>
  <c r="AO128" i="22"/>
  <c r="AS128" i="22"/>
  <c r="X129" i="22"/>
  <c r="AB129" i="22"/>
  <c r="AF129" i="22"/>
  <c r="AJ129" i="22"/>
  <c r="AN129" i="22"/>
  <c r="AR129" i="22"/>
  <c r="AV129" i="22"/>
  <c r="AZ129" i="22"/>
  <c r="BD129" i="22"/>
  <c r="BK130" i="22"/>
  <c r="BM130" i="22" s="1"/>
  <c r="BN131" i="22"/>
  <c r="U132" i="22"/>
  <c r="Y132" i="22"/>
  <c r="AC132" i="22"/>
  <c r="AG132" i="22"/>
  <c r="AK132" i="22"/>
  <c r="AO132" i="22"/>
  <c r="AS132" i="22"/>
  <c r="X133" i="22"/>
  <c r="AB133" i="22"/>
  <c r="AF133" i="22"/>
  <c r="AJ133" i="22"/>
  <c r="AN133" i="22"/>
  <c r="AR133" i="22"/>
  <c r="AV133" i="22"/>
  <c r="AZ133" i="22"/>
  <c r="BD133" i="22"/>
  <c r="BK134" i="22"/>
  <c r="BM134" i="22" s="1"/>
  <c r="BN135" i="22"/>
  <c r="U136" i="22"/>
  <c r="Y136" i="22"/>
  <c r="AC136" i="22"/>
  <c r="AG136" i="22"/>
  <c r="AK136" i="22"/>
  <c r="AO136" i="22"/>
  <c r="AS136" i="22"/>
  <c r="X137" i="22"/>
  <c r="AB137" i="22"/>
  <c r="AF137" i="22"/>
  <c r="AJ137" i="22"/>
  <c r="AN137" i="22"/>
  <c r="AR137" i="22"/>
  <c r="AV137" i="22"/>
  <c r="AZ137" i="22"/>
  <c r="BD137" i="22"/>
  <c r="BK138" i="22"/>
  <c r="BN139" i="22"/>
  <c r="U140" i="22"/>
  <c r="Y140" i="22"/>
  <c r="AC140" i="22"/>
  <c r="AG140" i="22"/>
  <c r="AK140" i="22"/>
  <c r="AO140" i="22"/>
  <c r="AS140" i="22"/>
  <c r="X141" i="22"/>
  <c r="AB141" i="22"/>
  <c r="AF141" i="22"/>
  <c r="AJ141" i="22"/>
  <c r="AN141" i="22"/>
  <c r="AR141" i="22"/>
  <c r="AV141" i="22"/>
  <c r="AZ141" i="22"/>
  <c r="BD141" i="22"/>
  <c r="BK142" i="22"/>
  <c r="BL142" i="22" s="1"/>
  <c r="BN143" i="22"/>
  <c r="U144" i="22"/>
  <c r="Y144" i="22"/>
  <c r="AC144" i="22"/>
  <c r="AG144" i="22"/>
  <c r="AK144" i="22"/>
  <c r="AO144" i="22"/>
  <c r="AS144" i="22"/>
  <c r="X145" i="22"/>
  <c r="AB145" i="22"/>
  <c r="AF145" i="22"/>
  <c r="AJ145" i="22"/>
  <c r="AN145" i="22"/>
  <c r="AR145" i="22"/>
  <c r="AV145" i="22"/>
  <c r="AZ145" i="22"/>
  <c r="BD145" i="22"/>
  <c r="BH145" i="22"/>
  <c r="BK146" i="22"/>
  <c r="BM146" i="22" s="1"/>
  <c r="BN147" i="22"/>
  <c r="U148" i="22"/>
  <c r="Y148" i="22"/>
  <c r="AC148" i="22"/>
  <c r="AG148" i="22"/>
  <c r="AK148" i="22"/>
  <c r="AO148" i="22"/>
  <c r="X149" i="22"/>
  <c r="AB149" i="22"/>
  <c r="AF149" i="22"/>
  <c r="AJ149" i="22"/>
  <c r="AN149" i="22"/>
  <c r="AR149" i="22"/>
  <c r="AV149" i="22"/>
  <c r="AZ149" i="22"/>
  <c r="BD149" i="22"/>
  <c r="BH149" i="22"/>
  <c r="BK150" i="22"/>
  <c r="BM150" i="22" s="1"/>
  <c r="BN151" i="22"/>
  <c r="U152" i="22"/>
  <c r="Y152" i="22"/>
  <c r="AC152" i="22"/>
  <c r="AG152" i="22"/>
  <c r="AK152" i="22"/>
  <c r="AO152" i="22"/>
  <c r="X153" i="22"/>
  <c r="AB153" i="22"/>
  <c r="AF153" i="22"/>
  <c r="AJ153" i="22"/>
  <c r="AN153" i="22"/>
  <c r="AR153" i="22"/>
  <c r="AV153" i="22"/>
  <c r="AZ153" i="22"/>
  <c r="BD153" i="22"/>
  <c r="BH153" i="22"/>
  <c r="BK154" i="22"/>
  <c r="BL154" i="22"/>
  <c r="U156" i="22"/>
  <c r="Y156" i="22"/>
  <c r="AC156" i="22"/>
  <c r="AG156" i="22"/>
  <c r="AK156" i="22"/>
  <c r="X157" i="22"/>
  <c r="AB157" i="22"/>
  <c r="AF157" i="22"/>
  <c r="AJ157" i="22"/>
  <c r="AN157" i="22"/>
  <c r="AR157" i="22"/>
  <c r="AV157" i="22"/>
  <c r="AZ157" i="22"/>
  <c r="BD157" i="22"/>
  <c r="BH157" i="22"/>
  <c r="AC159" i="22"/>
  <c r="AJ159" i="22"/>
  <c r="AS159" i="22"/>
  <c r="AZ159" i="22"/>
  <c r="BI159" i="22"/>
  <c r="BL160" i="22"/>
  <c r="AS160" i="22"/>
  <c r="X161" i="22"/>
  <c r="BI165" i="22"/>
  <c r="BL171" i="22"/>
  <c r="BI181" i="22"/>
  <c r="BI185" i="22"/>
  <c r="BH195" i="22"/>
  <c r="AG159" i="22"/>
  <c r="U159" i="22"/>
  <c r="X163" i="22"/>
  <c r="Y163" i="22"/>
  <c r="BK163" i="22"/>
  <c r="BM163" i="22" s="1"/>
  <c r="AF163" i="22"/>
  <c r="AG163" i="22"/>
  <c r="U163" i="22"/>
  <c r="BN163" i="22"/>
  <c r="AN163" i="22"/>
  <c r="AO163" i="22"/>
  <c r="BL191" i="22"/>
  <c r="BM191" i="22"/>
  <c r="U127" i="22"/>
  <c r="Y127" i="22"/>
  <c r="AC127" i="22"/>
  <c r="AW127" i="22"/>
  <c r="BA127" i="22"/>
  <c r="BE127" i="22"/>
  <c r="AF128" i="22"/>
  <c r="BK129" i="22"/>
  <c r="BM129" i="22" s="1"/>
  <c r="BN130" i="22"/>
  <c r="U131" i="22"/>
  <c r="Y131" i="22"/>
  <c r="AS131" i="22"/>
  <c r="AW131" i="22"/>
  <c r="BA131" i="22"/>
  <c r="BE131" i="22"/>
  <c r="BI131" i="22"/>
  <c r="AF132" i="22"/>
  <c r="BK133" i="22"/>
  <c r="BM133" i="22" s="1"/>
  <c r="BN134" i="22"/>
  <c r="U135" i="22"/>
  <c r="Y135" i="22"/>
  <c r="AS135" i="22"/>
  <c r="AW135" i="22"/>
  <c r="BA135" i="22"/>
  <c r="BE135" i="22"/>
  <c r="BI135" i="22"/>
  <c r="AF136" i="22"/>
  <c r="BK137" i="22"/>
  <c r="BL137" i="22" s="1"/>
  <c r="BN138" i="22"/>
  <c r="U139" i="22"/>
  <c r="Y139" i="22"/>
  <c r="AS139" i="22"/>
  <c r="AW139" i="22"/>
  <c r="BA139" i="22"/>
  <c r="BE139" i="22"/>
  <c r="BI139" i="22"/>
  <c r="AF140" i="22"/>
  <c r="BK141" i="22"/>
  <c r="BN142" i="22"/>
  <c r="U143" i="22"/>
  <c r="Y143" i="22"/>
  <c r="AS143" i="22"/>
  <c r="AW143" i="22"/>
  <c r="BA143" i="22"/>
  <c r="BE143" i="22"/>
  <c r="BI143" i="22"/>
  <c r="AF144" i="22"/>
  <c r="BK145" i="22"/>
  <c r="BL145" i="22"/>
  <c r="BN146" i="22"/>
  <c r="U147" i="22"/>
  <c r="Y147" i="22"/>
  <c r="AF148" i="22"/>
  <c r="BK149" i="22"/>
  <c r="BL149" i="22" s="1"/>
  <c r="BN150" i="22"/>
  <c r="U151" i="22"/>
  <c r="Y151" i="22"/>
  <c r="AF152" i="22"/>
  <c r="BK153" i="22"/>
  <c r="BL153" i="22"/>
  <c r="BN154" i="22"/>
  <c r="Y155" i="22"/>
  <c r="AF156" i="22"/>
  <c r="BK157" i="22"/>
  <c r="BM157" i="22" s="1"/>
  <c r="BL157" i="22"/>
  <c r="BK158" i="22"/>
  <c r="BM158" i="22" s="1"/>
  <c r="AG160" i="22"/>
  <c r="AW160" i="22"/>
  <c r="AB161" i="22"/>
  <c r="BH171" i="22"/>
  <c r="BI179" i="22"/>
  <c r="BI183" i="22"/>
  <c r="BI187" i="22"/>
  <c r="BI191" i="22"/>
  <c r="BH162" i="22"/>
  <c r="BI162" i="22"/>
  <c r="BL179" i="22"/>
  <c r="BM179" i="22"/>
  <c r="BL183" i="22"/>
  <c r="BM183" i="22"/>
  <c r="BL187" i="22"/>
  <c r="BM187" i="22"/>
  <c r="AK126" i="22"/>
  <c r="AO126" i="22"/>
  <c r="AW126" i="22"/>
  <c r="BA126" i="22"/>
  <c r="BE126" i="22"/>
  <c r="BN129" i="22"/>
  <c r="U130" i="22"/>
  <c r="Y130" i="22"/>
  <c r="AC130" i="22"/>
  <c r="AG130" i="22"/>
  <c r="AK130" i="22"/>
  <c r="AO130" i="22"/>
  <c r="BN133" i="22"/>
  <c r="U134" i="22"/>
  <c r="Y134" i="22"/>
  <c r="AC134" i="22"/>
  <c r="AG134" i="22"/>
  <c r="AK134" i="22"/>
  <c r="AO134" i="22"/>
  <c r="BN137" i="22"/>
  <c r="U138" i="22"/>
  <c r="Y138" i="22"/>
  <c r="AC138" i="22"/>
  <c r="AG138" i="22"/>
  <c r="AK138" i="22"/>
  <c r="AO138" i="22"/>
  <c r="BN141" i="22"/>
  <c r="U142" i="22"/>
  <c r="Y142" i="22"/>
  <c r="AC142" i="22"/>
  <c r="AG142" i="22"/>
  <c r="AK142" i="22"/>
  <c r="AO142" i="22"/>
  <c r="BN145" i="22"/>
  <c r="U146" i="22"/>
  <c r="Y146" i="22"/>
  <c r="AC146" i="22"/>
  <c r="AG146" i="22"/>
  <c r="AK146" i="22"/>
  <c r="AO146" i="22"/>
  <c r="AS146" i="22"/>
  <c r="AW146" i="22"/>
  <c r="BA146" i="22"/>
  <c r="BE146" i="22"/>
  <c r="BN149" i="22"/>
  <c r="U150" i="22"/>
  <c r="Y150" i="22"/>
  <c r="AC150" i="22"/>
  <c r="AG150" i="22"/>
  <c r="AK150" i="22"/>
  <c r="AO150" i="22"/>
  <c r="AS150" i="22"/>
  <c r="AW150" i="22"/>
  <c r="BA150" i="22"/>
  <c r="BE150" i="22"/>
  <c r="BN153" i="22"/>
  <c r="U154" i="22"/>
  <c r="Y154" i="22"/>
  <c r="AC154" i="22"/>
  <c r="AG154" i="22"/>
  <c r="AK154" i="22"/>
  <c r="AO154" i="22"/>
  <c r="AS154" i="22"/>
  <c r="AW154" i="22"/>
  <c r="BA154" i="22"/>
  <c r="BE154" i="22"/>
  <c r="BN157" i="22"/>
  <c r="U158" i="22"/>
  <c r="Y158" i="22"/>
  <c r="AC158" i="22"/>
  <c r="AG158" i="22"/>
  <c r="AK158" i="22"/>
  <c r="AO158" i="22"/>
  <c r="AS158" i="22"/>
  <c r="AW158" i="22"/>
  <c r="BN159" i="22"/>
  <c r="AB163" i="22"/>
  <c r="AC163" i="22"/>
  <c r="AJ163" i="22"/>
  <c r="AK163" i="22"/>
  <c r="AR163" i="22"/>
  <c r="AS163" i="22"/>
  <c r="BL180" i="22"/>
  <c r="U129" i="22"/>
  <c r="U133" i="22"/>
  <c r="U137" i="22"/>
  <c r="U141" i="22"/>
  <c r="U145" i="22"/>
  <c r="U149" i="22"/>
  <c r="U153" i="22"/>
  <c r="U157" i="22"/>
  <c r="AF158" i="22"/>
  <c r="Y159" i="22"/>
  <c r="AO159" i="22"/>
  <c r="BE159" i="22"/>
  <c r="AB162" i="22"/>
  <c r="AJ162" i="22"/>
  <c r="AR162" i="22"/>
  <c r="AZ162" i="22"/>
  <c r="BL175" i="22"/>
  <c r="BI189" i="22"/>
  <c r="BI193" i="22"/>
  <c r="BN171" i="22"/>
  <c r="BN175" i="22"/>
  <c r="AG176" i="22"/>
  <c r="AK176" i="22"/>
  <c r="AO176" i="22"/>
  <c r="AS176" i="22"/>
  <c r="AW176" i="22"/>
  <c r="BA176" i="22"/>
  <c r="BE176" i="22"/>
  <c r="BI176" i="22"/>
  <c r="X177" i="22"/>
  <c r="BN179" i="22"/>
  <c r="Y180" i="22"/>
  <c r="AC180" i="22"/>
  <c r="AG180" i="22"/>
  <c r="AK180" i="22"/>
  <c r="AO180" i="22"/>
  <c r="AS180" i="22"/>
  <c r="AW180" i="22"/>
  <c r="BA180" i="22"/>
  <c r="BE180" i="22"/>
  <c r="BI180" i="22"/>
  <c r="X181" i="22"/>
  <c r="AB181" i="22"/>
  <c r="AF181" i="22"/>
  <c r="BN183" i="22"/>
  <c r="Y184" i="22"/>
  <c r="AC184" i="22"/>
  <c r="AG184" i="22"/>
  <c r="AK184" i="22"/>
  <c r="AO184" i="22"/>
  <c r="AS184" i="22"/>
  <c r="AW184" i="22"/>
  <c r="BA184" i="22"/>
  <c r="BE184" i="22"/>
  <c r="BI184" i="22"/>
  <c r="X185" i="22"/>
  <c r="AB185" i="22"/>
  <c r="AF185" i="22"/>
  <c r="BN187" i="22"/>
  <c r="Y188" i="22"/>
  <c r="AC188" i="22"/>
  <c r="AG188" i="22"/>
  <c r="AK188" i="22"/>
  <c r="AO188" i="22"/>
  <c r="AS188" i="22"/>
  <c r="AW188" i="22"/>
  <c r="BA188" i="22"/>
  <c r="BE188" i="22"/>
  <c r="BI188" i="22"/>
  <c r="X189" i="22"/>
  <c r="AB189" i="22"/>
  <c r="BN191" i="22"/>
  <c r="Y192" i="22"/>
  <c r="AC192" i="22"/>
  <c r="AG192" i="22"/>
  <c r="AK192" i="22"/>
  <c r="AO192" i="22"/>
  <c r="AS192" i="22"/>
  <c r="AW192" i="22"/>
  <c r="BA192" i="22"/>
  <c r="BE192" i="22"/>
  <c r="BI192" i="22"/>
  <c r="X193" i="22"/>
  <c r="AB193" i="22"/>
  <c r="BN195" i="22"/>
  <c r="BK161" i="22"/>
  <c r="BL161" i="22"/>
  <c r="BN162" i="22"/>
  <c r="AW163" i="22"/>
  <c r="BA163" i="22"/>
  <c r="BE163" i="22"/>
  <c r="BI163" i="22"/>
  <c r="BK165" i="22"/>
  <c r="BL165" i="22" s="1"/>
  <c r="BN166" i="22"/>
  <c r="BK169" i="22"/>
  <c r="BL169" i="22"/>
  <c r="BN170" i="22"/>
  <c r="U171" i="22"/>
  <c r="Y171" i="22"/>
  <c r="AC171" i="22"/>
  <c r="AG171" i="22"/>
  <c r="AK171" i="22"/>
  <c r="AO171" i="22"/>
  <c r="AS171" i="22"/>
  <c r="AW171" i="22"/>
  <c r="BA171" i="22"/>
  <c r="BE171" i="22"/>
  <c r="BI171" i="22"/>
  <c r="BM171" i="22"/>
  <c r="BK173" i="22"/>
  <c r="BM173" i="22" s="1"/>
  <c r="BN174" i="22"/>
  <c r="U175" i="22"/>
  <c r="Y175" i="22"/>
  <c r="AC175" i="22"/>
  <c r="AG175" i="22"/>
  <c r="AK175" i="22"/>
  <c r="AO175" i="22"/>
  <c r="AS175" i="22"/>
  <c r="AW175" i="22"/>
  <c r="BA175" i="22"/>
  <c r="BE175" i="22"/>
  <c r="BI175" i="22"/>
  <c r="BM175" i="22"/>
  <c r="BK177" i="22"/>
  <c r="BL177" i="22" s="1"/>
  <c r="BN178" i="22"/>
  <c r="U179" i="22"/>
  <c r="Y179" i="22"/>
  <c r="AC179" i="22"/>
  <c r="AG179" i="22"/>
  <c r="AK179" i="22"/>
  <c r="AO179" i="22"/>
  <c r="AS179" i="22"/>
  <c r="AW179" i="22"/>
  <c r="BA179" i="22"/>
  <c r="BK181" i="22"/>
  <c r="BL181" i="22" s="1"/>
  <c r="BN182" i="22"/>
  <c r="U183" i="22"/>
  <c r="Y183" i="22"/>
  <c r="AC183" i="22"/>
  <c r="AG183" i="22"/>
  <c r="AK183" i="22"/>
  <c r="AO183" i="22"/>
  <c r="AS183" i="22"/>
  <c r="AW183" i="22"/>
  <c r="BA183" i="22"/>
  <c r="BK185" i="22"/>
  <c r="BN186" i="22"/>
  <c r="U187" i="22"/>
  <c r="Y187" i="22"/>
  <c r="AC187" i="22"/>
  <c r="AG187" i="22"/>
  <c r="AK187" i="22"/>
  <c r="AO187" i="22"/>
  <c r="AS187" i="22"/>
  <c r="AW187" i="22"/>
  <c r="BA187" i="22"/>
  <c r="BK189" i="22"/>
  <c r="BN190" i="22"/>
  <c r="U191" i="22"/>
  <c r="Y191" i="22"/>
  <c r="AC191" i="22"/>
  <c r="AG191" i="22"/>
  <c r="AK191" i="22"/>
  <c r="AO191" i="22"/>
  <c r="AS191" i="22"/>
  <c r="AW191" i="22"/>
  <c r="BA191" i="22"/>
  <c r="BE191" i="22"/>
  <c r="BN194" i="22"/>
  <c r="U195" i="22"/>
  <c r="Y195" i="22"/>
  <c r="AC195" i="22"/>
  <c r="AG195" i="22"/>
  <c r="AK195" i="22"/>
  <c r="AO195" i="22"/>
  <c r="AS195" i="22"/>
  <c r="AW195" i="22"/>
  <c r="BA195" i="22"/>
  <c r="BE195" i="22"/>
  <c r="BI195" i="22"/>
  <c r="BN161" i="22"/>
  <c r="U162" i="22"/>
  <c r="Y162" i="22"/>
  <c r="AC162" i="22"/>
  <c r="AG162" i="22"/>
  <c r="AK162" i="22"/>
  <c r="AO162" i="22"/>
  <c r="AS162" i="22"/>
  <c r="AW162" i="22"/>
  <c r="BA162" i="22"/>
  <c r="BN165" i="22"/>
  <c r="U166" i="22"/>
  <c r="Y166" i="22"/>
  <c r="AC166" i="22"/>
  <c r="AG166" i="22"/>
  <c r="AK166" i="22"/>
  <c r="AO166" i="22"/>
  <c r="AS166" i="22"/>
  <c r="AW166" i="22"/>
  <c r="BA166" i="22"/>
  <c r="BI166" i="22"/>
  <c r="BN169" i="22"/>
  <c r="U170" i="22"/>
  <c r="Y170" i="22"/>
  <c r="AC170" i="22"/>
  <c r="AG170" i="22"/>
  <c r="AK170" i="22"/>
  <c r="AO170" i="22"/>
  <c r="AS170" i="22"/>
  <c r="AW170" i="22"/>
  <c r="BA170" i="22"/>
  <c r="BI170" i="22"/>
  <c r="AF171" i="22"/>
  <c r="BN173" i="22"/>
  <c r="U174" i="22"/>
  <c r="Y174" i="22"/>
  <c r="AC174" i="22"/>
  <c r="AG174" i="22"/>
  <c r="AK174" i="22"/>
  <c r="AO174" i="22"/>
  <c r="AS174" i="22"/>
  <c r="AW174" i="22"/>
  <c r="BA174" i="22"/>
  <c r="BI174" i="22"/>
  <c r="AF175" i="22"/>
  <c r="BN177" i="22"/>
  <c r="U178" i="22"/>
  <c r="Y178" i="22"/>
  <c r="AC178" i="22"/>
  <c r="AG178" i="22"/>
  <c r="AK178" i="22"/>
  <c r="AO178" i="22"/>
  <c r="AS178" i="22"/>
  <c r="AW178" i="22"/>
  <c r="BA178" i="22"/>
  <c r="BI178" i="22"/>
  <c r="AF179" i="22"/>
  <c r="BN181" i="22"/>
  <c r="U182" i="22"/>
  <c r="Y182" i="22"/>
  <c r="AC182" i="22"/>
  <c r="AG182" i="22"/>
  <c r="AK182" i="22"/>
  <c r="AO182" i="22"/>
  <c r="AS182" i="22"/>
  <c r="AW182" i="22"/>
  <c r="BA182" i="22"/>
  <c r="BI182" i="22"/>
  <c r="AF183" i="22"/>
  <c r="BN185" i="22"/>
  <c r="U186" i="22"/>
  <c r="Y186" i="22"/>
  <c r="AC186" i="22"/>
  <c r="AG186" i="22"/>
  <c r="AK186" i="22"/>
  <c r="AO186" i="22"/>
  <c r="AS186" i="22"/>
  <c r="AW186" i="22"/>
  <c r="BA186" i="22"/>
  <c r="BI186" i="22"/>
  <c r="AF187" i="22"/>
  <c r="BN189" i="22"/>
  <c r="U190" i="22"/>
  <c r="Y190" i="22"/>
  <c r="AC190" i="22"/>
  <c r="AG190" i="22"/>
  <c r="AK190" i="22"/>
  <c r="AO190" i="22"/>
  <c r="AS190" i="22"/>
  <c r="AW190" i="22"/>
  <c r="BA190" i="22"/>
  <c r="BI190" i="22"/>
  <c r="AF191" i="22"/>
  <c r="BN193" i="22"/>
  <c r="U194" i="22"/>
  <c r="Y194" i="22"/>
  <c r="AC194" i="22"/>
  <c r="AG194" i="22"/>
  <c r="AK194" i="22"/>
  <c r="AO194" i="22"/>
  <c r="AS194" i="22"/>
  <c r="AW194" i="22"/>
  <c r="BA194" i="22"/>
  <c r="BE194" i="22"/>
  <c r="BI194" i="22"/>
  <c r="AF195" i="22"/>
  <c r="U161" i="22"/>
  <c r="U165" i="22"/>
  <c r="U169" i="22"/>
  <c r="U173" i="22"/>
  <c r="U177" i="22"/>
  <c r="U181" i="22"/>
  <c r="U185" i="22"/>
  <c r="U189" i="22"/>
  <c r="U193" i="22"/>
  <c r="BF117" i="21"/>
  <c r="BF154" i="21"/>
  <c r="BE127" i="21"/>
  <c r="BF127" i="21"/>
  <c r="BA127" i="21"/>
  <c r="BC127" i="21"/>
  <c r="AW127" i="21"/>
  <c r="AS127" i="21"/>
  <c r="AO127" i="21"/>
  <c r="AP127" i="21"/>
  <c r="AK127" i="21"/>
  <c r="AM127" i="21"/>
  <c r="AG127" i="21"/>
  <c r="AC127" i="21"/>
  <c r="Y127" i="21"/>
  <c r="BE129" i="21"/>
  <c r="BA129" i="21"/>
  <c r="AW129" i="21"/>
  <c r="AS129" i="21"/>
  <c r="AO129" i="21"/>
  <c r="AP129" i="21"/>
  <c r="AK129" i="21"/>
  <c r="AG129" i="21"/>
  <c r="AC129" i="21"/>
  <c r="AD129" i="21"/>
  <c r="Y129" i="21"/>
  <c r="Z129" i="21"/>
  <c r="BE131" i="21"/>
  <c r="BF131" i="21"/>
  <c r="BA131" i="21"/>
  <c r="BC131" i="21"/>
  <c r="AW131" i="21"/>
  <c r="AS131" i="21"/>
  <c r="AO131" i="21"/>
  <c r="AP131" i="21"/>
  <c r="AK131" i="21"/>
  <c r="AM131" i="21"/>
  <c r="AG131" i="21"/>
  <c r="AC131" i="21"/>
  <c r="AD131" i="21"/>
  <c r="Y131" i="21"/>
  <c r="BE133" i="21"/>
  <c r="BF133" i="21"/>
  <c r="BA133" i="21"/>
  <c r="BC133" i="21"/>
  <c r="AW133" i="21"/>
  <c r="AS133" i="21"/>
  <c r="AO133" i="21"/>
  <c r="AP133" i="21"/>
  <c r="AK133" i="21"/>
  <c r="AM133" i="21"/>
  <c r="AG133" i="21"/>
  <c r="AC133" i="21"/>
  <c r="AD133" i="21"/>
  <c r="Y133" i="21"/>
  <c r="Z133" i="21"/>
  <c r="BE135" i="21"/>
  <c r="BF135" i="21"/>
  <c r="BA135" i="21"/>
  <c r="BC135" i="21"/>
  <c r="AW135" i="21"/>
  <c r="AS135" i="21"/>
  <c r="AO135" i="21"/>
  <c r="AP135" i="21"/>
  <c r="AK135" i="21"/>
  <c r="AM135" i="21"/>
  <c r="AG135" i="21"/>
  <c r="AC135" i="21"/>
  <c r="AD135" i="21"/>
  <c r="Y135" i="21"/>
  <c r="Z135" i="21"/>
  <c r="BE137" i="21"/>
  <c r="BF137" i="21"/>
  <c r="BA137" i="21"/>
  <c r="BC137" i="21"/>
  <c r="AW137" i="21"/>
  <c r="AS137" i="21"/>
  <c r="AO137" i="21"/>
  <c r="AP137" i="21"/>
  <c r="AK137" i="21"/>
  <c r="AM137" i="21"/>
  <c r="AG137" i="21"/>
  <c r="AC137" i="21"/>
  <c r="AD137" i="21"/>
  <c r="Y137" i="21"/>
  <c r="Z137" i="21"/>
  <c r="BE139" i="21"/>
  <c r="BF139" i="21"/>
  <c r="BA139" i="21"/>
  <c r="BC139" i="21"/>
  <c r="AW139" i="21"/>
  <c r="AS139" i="21"/>
  <c r="AO139" i="21"/>
  <c r="AP139" i="21"/>
  <c r="AK139" i="21"/>
  <c r="AM139" i="21"/>
  <c r="AG139" i="21"/>
  <c r="AC139" i="21"/>
  <c r="AD139" i="21"/>
  <c r="Y139" i="21"/>
  <c r="Z139" i="21"/>
  <c r="BE141" i="21"/>
  <c r="BF141" i="21"/>
  <c r="BA141" i="21"/>
  <c r="BC141" i="21"/>
  <c r="AW141" i="21"/>
  <c r="AS141" i="21"/>
  <c r="AO141" i="21"/>
  <c r="AP141" i="21"/>
  <c r="AK141" i="21"/>
  <c r="AM141" i="21"/>
  <c r="AG141" i="21"/>
  <c r="AC141" i="21"/>
  <c r="AD141" i="21"/>
  <c r="Y141" i="21"/>
  <c r="Z141" i="21"/>
  <c r="BE143" i="21"/>
  <c r="BF143" i="21"/>
  <c r="BA143" i="21"/>
  <c r="BC143" i="21"/>
  <c r="AW143" i="21"/>
  <c r="AS143" i="21"/>
  <c r="AO143" i="21"/>
  <c r="AP143" i="21"/>
  <c r="AK143" i="21"/>
  <c r="AM143" i="21"/>
  <c r="AG143" i="21"/>
  <c r="AC143" i="21"/>
  <c r="AD143" i="21"/>
  <c r="Y143" i="21"/>
  <c r="Z143" i="21"/>
  <c r="BE145" i="21"/>
  <c r="BF145" i="21"/>
  <c r="BA145" i="21"/>
  <c r="BC145" i="21"/>
  <c r="AW145" i="21"/>
  <c r="AS145" i="21"/>
  <c r="AO145" i="21"/>
  <c r="AP145" i="21"/>
  <c r="AK145" i="21"/>
  <c r="AM145" i="21"/>
  <c r="AG145" i="21"/>
  <c r="AC145" i="21"/>
  <c r="AD145" i="21"/>
  <c r="Y145" i="21"/>
  <c r="Z145" i="21"/>
  <c r="BE147" i="21"/>
  <c r="BF147" i="21"/>
  <c r="BA147" i="21"/>
  <c r="BC147" i="21"/>
  <c r="AW147" i="21"/>
  <c r="AS147" i="21"/>
  <c r="AO147" i="21"/>
  <c r="AP147" i="21"/>
  <c r="AK147" i="21"/>
  <c r="AM147" i="21"/>
  <c r="AG147" i="21"/>
  <c r="AC147" i="21"/>
  <c r="AD147" i="21"/>
  <c r="Y147" i="21"/>
  <c r="Z147" i="21"/>
  <c r="BE149" i="21"/>
  <c r="BF149" i="21"/>
  <c r="BA149" i="21"/>
  <c r="BC149" i="21"/>
  <c r="AW149" i="21"/>
  <c r="AS149" i="21"/>
  <c r="AO149" i="21"/>
  <c r="AP149" i="21"/>
  <c r="AK149" i="21"/>
  <c r="AM149" i="21"/>
  <c r="AG149" i="21"/>
  <c r="AC149" i="21"/>
  <c r="AD149" i="21"/>
  <c r="Y149" i="21"/>
  <c r="Z149" i="21"/>
  <c r="BE151" i="21"/>
  <c r="BF151" i="21"/>
  <c r="BA151" i="21"/>
  <c r="BC151" i="21"/>
  <c r="AW151" i="21"/>
  <c r="AS151" i="21"/>
  <c r="AO151" i="21"/>
  <c r="AP151" i="21"/>
  <c r="AK151" i="21"/>
  <c r="AM151" i="21"/>
  <c r="AG151" i="21"/>
  <c r="AC151" i="21"/>
  <c r="AD151" i="21"/>
  <c r="Y151" i="21"/>
  <c r="Z151" i="21"/>
  <c r="BE153" i="21"/>
  <c r="BF153" i="21"/>
  <c r="BA153" i="21"/>
  <c r="BC153" i="21"/>
  <c r="AW153" i="21"/>
  <c r="AS153" i="21"/>
  <c r="AO153" i="21"/>
  <c r="AP153" i="21"/>
  <c r="AK153" i="21"/>
  <c r="AM153" i="21"/>
  <c r="AG153" i="21"/>
  <c r="AC153" i="21"/>
  <c r="AD153" i="21"/>
  <c r="Y153" i="21"/>
  <c r="Z153" i="21"/>
  <c r="BE155" i="21"/>
  <c r="BF155" i="21"/>
  <c r="BA155" i="21"/>
  <c r="BC155" i="21"/>
  <c r="AW155" i="21"/>
  <c r="AX155" i="21"/>
  <c r="AS155" i="21"/>
  <c r="AO155" i="21"/>
  <c r="AP155" i="21"/>
  <c r="AK155" i="21"/>
  <c r="AM155" i="21"/>
  <c r="AG155" i="21"/>
  <c r="AC155" i="21"/>
  <c r="AD155" i="21"/>
  <c r="Y155" i="21"/>
  <c r="Z155" i="21"/>
  <c r="BE157" i="21"/>
  <c r="BA157" i="21"/>
  <c r="BC157" i="21"/>
  <c r="AW157" i="21"/>
  <c r="AX157" i="21"/>
  <c r="AS157" i="21"/>
  <c r="AU157" i="21"/>
  <c r="AO157" i="21"/>
  <c r="AK157" i="21"/>
  <c r="AM157" i="21"/>
  <c r="AG157" i="21"/>
  <c r="AH157" i="21"/>
  <c r="AC157" i="21"/>
  <c r="AE157" i="21"/>
  <c r="Y157" i="21"/>
  <c r="AA168" i="21"/>
  <c r="W168" i="21"/>
  <c r="Z168" i="21"/>
  <c r="BC168" i="21"/>
  <c r="BB168" i="21"/>
  <c r="BH169" i="21"/>
  <c r="AM170" i="21"/>
  <c r="AL170" i="21"/>
  <c r="BC170" i="21"/>
  <c r="BB170" i="21"/>
  <c r="BI173" i="21"/>
  <c r="W173" i="21"/>
  <c r="BH108" i="21"/>
  <c r="Z119" i="21"/>
  <c r="AP121" i="21"/>
  <c r="Z123" i="21"/>
  <c r="Z125" i="21"/>
  <c r="AE126" i="21"/>
  <c r="AG126" i="21"/>
  <c r="AU126" i="21"/>
  <c r="AE128" i="21"/>
  <c r="AG128" i="21"/>
  <c r="AH128" i="21"/>
  <c r="AU128" i="21"/>
  <c r="AE130" i="21"/>
  <c r="AG130" i="21"/>
  <c r="AH130" i="21"/>
  <c r="AU130" i="21"/>
  <c r="AE132" i="21"/>
  <c r="AG132" i="21"/>
  <c r="AH132" i="21"/>
  <c r="AU132" i="21"/>
  <c r="BH132" i="21"/>
  <c r="AE134" i="21"/>
  <c r="AG134" i="21"/>
  <c r="AH134" i="21"/>
  <c r="AU134" i="21"/>
  <c r="BH134" i="21"/>
  <c r="AE136" i="21"/>
  <c r="AG136" i="21"/>
  <c r="AH136" i="21"/>
  <c r="AU136" i="21"/>
  <c r="BH136" i="21"/>
  <c r="AE138" i="21"/>
  <c r="AG138" i="21"/>
  <c r="AH138" i="21"/>
  <c r="AU138" i="21"/>
  <c r="BH138" i="21"/>
  <c r="AE140" i="21"/>
  <c r="AG140" i="21"/>
  <c r="AH140" i="21"/>
  <c r="AU140" i="21"/>
  <c r="BH140" i="21"/>
  <c r="AE142" i="21"/>
  <c r="AG142" i="21"/>
  <c r="AH142" i="21"/>
  <c r="AU142" i="21"/>
  <c r="BH142" i="21"/>
  <c r="AE144" i="21"/>
  <c r="AG144" i="21"/>
  <c r="AH144" i="21"/>
  <c r="AU144" i="21"/>
  <c r="BH144" i="21"/>
  <c r="AE146" i="21"/>
  <c r="AG146" i="21"/>
  <c r="AH146" i="21"/>
  <c r="AU146" i="21"/>
  <c r="BH146" i="21"/>
  <c r="AE148" i="21"/>
  <c r="AG148" i="21"/>
  <c r="AH148" i="21"/>
  <c r="AU148" i="21"/>
  <c r="BH148" i="21"/>
  <c r="AE150" i="21"/>
  <c r="AG150" i="21"/>
  <c r="AH150" i="21"/>
  <c r="AU150" i="21"/>
  <c r="BH150" i="21"/>
  <c r="AE152" i="21"/>
  <c r="AG152" i="21"/>
  <c r="AH152" i="21"/>
  <c r="AU152" i="21"/>
  <c r="BH152" i="21"/>
  <c r="AE154" i="21"/>
  <c r="AG154" i="21"/>
  <c r="AH154" i="21"/>
  <c r="AU154" i="21"/>
  <c r="AW154" i="21"/>
  <c r="AX154" i="21"/>
  <c r="BH154" i="21"/>
  <c r="AL155" i="21"/>
  <c r="BB155" i="21"/>
  <c r="AE156" i="21"/>
  <c r="AG156" i="21"/>
  <c r="AU156" i="21"/>
  <c r="AW156" i="21"/>
  <c r="BH156" i="21"/>
  <c r="AL157" i="21"/>
  <c r="BB157" i="21"/>
  <c r="AE158" i="21"/>
  <c r="AG158" i="21"/>
  <c r="AU158" i="21"/>
  <c r="AX158" i="21"/>
  <c r="BE158" i="21"/>
  <c r="BI160" i="21"/>
  <c r="W161" i="21"/>
  <c r="AX162" i="21"/>
  <c r="BI164" i="21"/>
  <c r="W165" i="21"/>
  <c r="AX166" i="21"/>
  <c r="BH167" i="21"/>
  <c r="BI168" i="21"/>
  <c r="AX176" i="21"/>
  <c r="AX184" i="21"/>
  <c r="AX192" i="21"/>
  <c r="AX200" i="21"/>
  <c r="AX208" i="21"/>
  <c r="BI159" i="21"/>
  <c r="AQ160" i="21"/>
  <c r="BH160" i="21"/>
  <c r="BC160" i="21"/>
  <c r="BB160" i="21"/>
  <c r="AA162" i="21"/>
  <c r="W162" i="21"/>
  <c r="AM162" i="21"/>
  <c r="AL162" i="21"/>
  <c r="BI163" i="21"/>
  <c r="AQ164" i="21"/>
  <c r="BH164" i="21"/>
  <c r="BC164" i="21"/>
  <c r="BB164" i="21"/>
  <c r="AA166" i="21"/>
  <c r="W166" i="21"/>
  <c r="AM166" i="21"/>
  <c r="AL166" i="21"/>
  <c r="BI167" i="21"/>
  <c r="AM168" i="21"/>
  <c r="AL168" i="21"/>
  <c r="BI171" i="21"/>
  <c r="W171" i="21"/>
  <c r="BH101" i="21"/>
  <c r="Y101" i="21"/>
  <c r="AC101" i="21"/>
  <c r="AE101" i="21"/>
  <c r="AG101" i="21"/>
  <c r="AK101" i="21"/>
  <c r="AL101" i="21"/>
  <c r="AO101" i="21"/>
  <c r="AS101" i="21"/>
  <c r="AU101" i="21"/>
  <c r="AW101" i="21"/>
  <c r="BA101" i="21"/>
  <c r="BC101" i="21"/>
  <c r="W102" i="21"/>
  <c r="Y103" i="21"/>
  <c r="AA103" i="21"/>
  <c r="AC103" i="21"/>
  <c r="AE103" i="21"/>
  <c r="AG103" i="21"/>
  <c r="AI103" i="21"/>
  <c r="AK103" i="21"/>
  <c r="AM103" i="21"/>
  <c r="AO103" i="21"/>
  <c r="AP103" i="21"/>
  <c r="AS103" i="21"/>
  <c r="AU103" i="21"/>
  <c r="AW103" i="21"/>
  <c r="AX103" i="21"/>
  <c r="BA103" i="21"/>
  <c r="BC103" i="21"/>
  <c r="Y105" i="21"/>
  <c r="AA105" i="21"/>
  <c r="AC105" i="21"/>
  <c r="AG105" i="21"/>
  <c r="AK105" i="21"/>
  <c r="AO105" i="21"/>
  <c r="AS105" i="21"/>
  <c r="AW105" i="21"/>
  <c r="BA105" i="21"/>
  <c r="Y107" i="21"/>
  <c r="AC107" i="21"/>
  <c r="AG107" i="21"/>
  <c r="AK107" i="21"/>
  <c r="AO107" i="21"/>
  <c r="AS107" i="21"/>
  <c r="AW107" i="21"/>
  <c r="AY107" i="21"/>
  <c r="BA107" i="21"/>
  <c r="W108" i="21"/>
  <c r="Y109" i="21"/>
  <c r="Z109" i="21"/>
  <c r="AC109" i="21"/>
  <c r="AE109" i="21"/>
  <c r="AG109" i="21"/>
  <c r="AH109" i="21"/>
  <c r="AK109" i="21"/>
  <c r="AL109" i="21"/>
  <c r="AO109" i="21"/>
  <c r="AP109" i="21"/>
  <c r="AS109" i="21"/>
  <c r="AU109" i="21"/>
  <c r="AW109" i="21"/>
  <c r="AY109" i="21"/>
  <c r="BA109" i="21"/>
  <c r="BC109" i="21"/>
  <c r="Y111" i="21"/>
  <c r="AA111" i="21"/>
  <c r="AC111" i="21"/>
  <c r="AE111" i="21"/>
  <c r="AG111" i="21"/>
  <c r="AI111" i="21"/>
  <c r="AK111" i="21"/>
  <c r="AM111" i="21"/>
  <c r="AO111" i="21"/>
  <c r="AP111" i="21"/>
  <c r="AS111" i="21"/>
  <c r="AU111" i="21"/>
  <c r="AW111" i="21"/>
  <c r="AX111" i="21"/>
  <c r="BA111" i="21"/>
  <c r="BC111" i="21"/>
  <c r="Y113" i="21"/>
  <c r="AA113" i="21"/>
  <c r="AC113" i="21"/>
  <c r="AG113" i="21"/>
  <c r="AK113" i="21"/>
  <c r="AO113" i="21"/>
  <c r="AS113" i="21"/>
  <c r="AW113" i="21"/>
  <c r="BA113" i="21"/>
  <c r="Y115" i="21"/>
  <c r="AC115" i="21"/>
  <c r="AG115" i="21"/>
  <c r="AK115" i="21"/>
  <c r="AO115" i="21"/>
  <c r="AP115" i="21"/>
  <c r="AS115" i="21"/>
  <c r="AW115" i="21"/>
  <c r="BA115" i="21"/>
  <c r="W116" i="21"/>
  <c r="Y117" i="21"/>
  <c r="AC117" i="21"/>
  <c r="AE117" i="21"/>
  <c r="AG117" i="21"/>
  <c r="AK117" i="21"/>
  <c r="AL117" i="21"/>
  <c r="AO117" i="21"/>
  <c r="AS117" i="21"/>
  <c r="AU117" i="21"/>
  <c r="AW117" i="21"/>
  <c r="BA117" i="21"/>
  <c r="BB117" i="21"/>
  <c r="BG118" i="21"/>
  <c r="AE120" i="21"/>
  <c r="AM120" i="21"/>
  <c r="AQ120" i="21"/>
  <c r="AM122" i="21"/>
  <c r="AA124" i="21"/>
  <c r="AM124" i="21"/>
  <c r="AQ124" i="21"/>
  <c r="BC124" i="21"/>
  <c r="BG124" i="21"/>
  <c r="AI126" i="21"/>
  <c r="AP126" i="21"/>
  <c r="BF126" i="21"/>
  <c r="AU127" i="21"/>
  <c r="AI128" i="21"/>
  <c r="AP128" i="21"/>
  <c r="AY128" i="21"/>
  <c r="BF128" i="21"/>
  <c r="AU129" i="21"/>
  <c r="AI130" i="21"/>
  <c r="AP130" i="21"/>
  <c r="BF130" i="21"/>
  <c r="AE131" i="21"/>
  <c r="AU131" i="21"/>
  <c r="AI132" i="21"/>
  <c r="AP132" i="21"/>
  <c r="BF132" i="21"/>
  <c r="AE133" i="21"/>
  <c r="AU133" i="21"/>
  <c r="AI134" i="21"/>
  <c r="AP134" i="21"/>
  <c r="AY134" i="21"/>
  <c r="BF134" i="21"/>
  <c r="AE135" i="21"/>
  <c r="AU135" i="21"/>
  <c r="AI136" i="21"/>
  <c r="AP136" i="21"/>
  <c r="AY136" i="21"/>
  <c r="BF136" i="21"/>
  <c r="AE137" i="21"/>
  <c r="AU137" i="21"/>
  <c r="AI138" i="21"/>
  <c r="AP138" i="21"/>
  <c r="AY138" i="21"/>
  <c r="BF138" i="21"/>
  <c r="AE139" i="21"/>
  <c r="AU139" i="21"/>
  <c r="AI140" i="21"/>
  <c r="AP140" i="21"/>
  <c r="AY140" i="21"/>
  <c r="BF140" i="21"/>
  <c r="AE141" i="21"/>
  <c r="AU141" i="21"/>
  <c r="AI142" i="21"/>
  <c r="AP142" i="21"/>
  <c r="AY142" i="21"/>
  <c r="BF142" i="21"/>
  <c r="AE143" i="21"/>
  <c r="AU143" i="21"/>
  <c r="AI144" i="21"/>
  <c r="AP144" i="21"/>
  <c r="AY144" i="21"/>
  <c r="BF144" i="21"/>
  <c r="AE145" i="21"/>
  <c r="AU145" i="21"/>
  <c r="AI146" i="21"/>
  <c r="AP146" i="21"/>
  <c r="AY146" i="21"/>
  <c r="BF146" i="21"/>
  <c r="AE147" i="21"/>
  <c r="AU147" i="21"/>
  <c r="AI148" i="21"/>
  <c r="AP148" i="21"/>
  <c r="AY148" i="21"/>
  <c r="BF148" i="21"/>
  <c r="AE149" i="21"/>
  <c r="AU149" i="21"/>
  <c r="AI150" i="21"/>
  <c r="AP150" i="21"/>
  <c r="AY150" i="21"/>
  <c r="BF150" i="21"/>
  <c r="AE151" i="21"/>
  <c r="AU151" i="21"/>
  <c r="AI152" i="21"/>
  <c r="AP152" i="21"/>
  <c r="AY152" i="21"/>
  <c r="BF152" i="21"/>
  <c r="AE153" i="21"/>
  <c r="AU153" i="21"/>
  <c r="AI154" i="21"/>
  <c r="AP154" i="21"/>
  <c r="AY154" i="21"/>
  <c r="AE155" i="21"/>
  <c r="AU155" i="21"/>
  <c r="AI156" i="21"/>
  <c r="AY156" i="21"/>
  <c r="AI158" i="21"/>
  <c r="BG158" i="21"/>
  <c r="BF160" i="21"/>
  <c r="BH161" i="21"/>
  <c r="BF164" i="21"/>
  <c r="BH165" i="21"/>
  <c r="AX206" i="21"/>
  <c r="BG168" i="21"/>
  <c r="BF168" i="21"/>
  <c r="BH173" i="21"/>
  <c r="AM174" i="21"/>
  <c r="AL174" i="21"/>
  <c r="BC174" i="21"/>
  <c r="BB174" i="21"/>
  <c r="BI127" i="21"/>
  <c r="AM128" i="21"/>
  <c r="AT129" i="21"/>
  <c r="AM130" i="21"/>
  <c r="AT131" i="21"/>
  <c r="AM132" i="21"/>
  <c r="BC132" i="21"/>
  <c r="AT133" i="21"/>
  <c r="AM134" i="21"/>
  <c r="BC134" i="21"/>
  <c r="BI135" i="21"/>
  <c r="AT135" i="21"/>
  <c r="AM136" i="21"/>
  <c r="BC136" i="21"/>
  <c r="BI137" i="21"/>
  <c r="AT137" i="21"/>
  <c r="AM138" i="21"/>
  <c r="BC138" i="21"/>
  <c r="BI139" i="21"/>
  <c r="AT139" i="21"/>
  <c r="AM140" i="21"/>
  <c r="BC140" i="21"/>
  <c r="BI141" i="21"/>
  <c r="AT141" i="21"/>
  <c r="AM142" i="21"/>
  <c r="BC142" i="21"/>
  <c r="BI143" i="21"/>
  <c r="AT143" i="21"/>
  <c r="AM144" i="21"/>
  <c r="BC144" i="21"/>
  <c r="BI145" i="21"/>
  <c r="AT145" i="21"/>
  <c r="AM146" i="21"/>
  <c r="BC146" i="21"/>
  <c r="BI147" i="21"/>
  <c r="AT147" i="21"/>
  <c r="AM148" i="21"/>
  <c r="BC148" i="21"/>
  <c r="BI149" i="21"/>
  <c r="AT149" i="21"/>
  <c r="AM150" i="21"/>
  <c r="BC150" i="21"/>
  <c r="BI151" i="21"/>
  <c r="AT151" i="21"/>
  <c r="AM152" i="21"/>
  <c r="BC152" i="21"/>
  <c r="BI153" i="21"/>
  <c r="AT153" i="21"/>
  <c r="AM154" i="21"/>
  <c r="BC154" i="21"/>
  <c r="BI155" i="21"/>
  <c r="AT155" i="21"/>
  <c r="Y156" i="21"/>
  <c r="Z156" i="21"/>
  <c r="AD156" i="21"/>
  <c r="AM156" i="21"/>
  <c r="AO156" i="21"/>
  <c r="AP156" i="21"/>
  <c r="AT156" i="21"/>
  <c r="BC156" i="21"/>
  <c r="BI157" i="21"/>
  <c r="AT157" i="21"/>
  <c r="Y158" i="21"/>
  <c r="Z158" i="21"/>
  <c r="AD158" i="21"/>
  <c r="AM158" i="21"/>
  <c r="AO158" i="21"/>
  <c r="AP158" i="21"/>
  <c r="BA158" i="21"/>
  <c r="BB158" i="21"/>
  <c r="W159" i="21"/>
  <c r="AX160" i="21"/>
  <c r="BI162" i="21"/>
  <c r="W163" i="21"/>
  <c r="AX164" i="21"/>
  <c r="BI166" i="21"/>
  <c r="W167" i="21"/>
  <c r="AA132" i="21"/>
  <c r="AA134" i="21"/>
  <c r="W134" i="21"/>
  <c r="AA136" i="21"/>
  <c r="W136" i="21"/>
  <c r="AA138" i="21"/>
  <c r="W138" i="21"/>
  <c r="AA140" i="21"/>
  <c r="W140" i="21"/>
  <c r="AA142" i="21"/>
  <c r="W142" i="21"/>
  <c r="AA144" i="21"/>
  <c r="W144" i="21"/>
  <c r="AA146" i="21"/>
  <c r="W146" i="21"/>
  <c r="AA148" i="21"/>
  <c r="W148" i="21"/>
  <c r="AA150" i="21"/>
  <c r="W150" i="21"/>
  <c r="AA152" i="21"/>
  <c r="W152" i="21"/>
  <c r="AA154" i="21"/>
  <c r="W154" i="21"/>
  <c r="AA156" i="21"/>
  <c r="W156" i="21"/>
  <c r="AA158" i="21"/>
  <c r="W158" i="21"/>
  <c r="AQ158" i="21"/>
  <c r="BH158" i="21"/>
  <c r="BC158" i="21"/>
  <c r="AA160" i="21"/>
  <c r="W160" i="21"/>
  <c r="AM160" i="21"/>
  <c r="AL160" i="21"/>
  <c r="BI161" i="21"/>
  <c r="AQ162" i="21"/>
  <c r="BH162" i="21"/>
  <c r="BC162" i="21"/>
  <c r="BB162" i="21"/>
  <c r="AA164" i="21"/>
  <c r="W164" i="21"/>
  <c r="AM164" i="21"/>
  <c r="AL164" i="21"/>
  <c r="BI165" i="21"/>
  <c r="AQ166" i="21"/>
  <c r="BH166" i="21"/>
  <c r="BC166" i="21"/>
  <c r="BB166" i="21"/>
  <c r="AQ168" i="21"/>
  <c r="AP168" i="21"/>
  <c r="BH168" i="21"/>
  <c r="BI169" i="21"/>
  <c r="BH171" i="21"/>
  <c r="AM172" i="21"/>
  <c r="AL172" i="21"/>
  <c r="BC172" i="21"/>
  <c r="BB172" i="21"/>
  <c r="BI175" i="21"/>
  <c r="W175" i="21"/>
  <c r="Y102" i="21"/>
  <c r="AC102" i="21"/>
  <c r="AG102" i="21"/>
  <c r="AK102" i="21"/>
  <c r="AO102" i="21"/>
  <c r="AS102" i="21"/>
  <c r="AW102" i="21"/>
  <c r="BA102" i="21"/>
  <c r="BB102" i="21"/>
  <c r="Y104" i="21"/>
  <c r="AC104" i="21"/>
  <c r="AG104" i="21"/>
  <c r="AK104" i="21"/>
  <c r="AO104" i="21"/>
  <c r="AS104" i="21"/>
  <c r="AW104" i="21"/>
  <c r="BA104" i="21"/>
  <c r="Y106" i="21"/>
  <c r="AC106" i="21"/>
  <c r="AD106" i="21"/>
  <c r="AG106" i="21"/>
  <c r="AK106" i="21"/>
  <c r="AO106" i="21"/>
  <c r="AS106" i="21"/>
  <c r="AW106" i="21"/>
  <c r="BA106" i="21"/>
  <c r="Y108" i="21"/>
  <c r="AC108" i="21"/>
  <c r="AG108" i="21"/>
  <c r="AK108" i="21"/>
  <c r="AL108" i="21"/>
  <c r="AO108" i="21"/>
  <c r="AS108" i="21"/>
  <c r="AW108" i="21"/>
  <c r="BA108" i="21"/>
  <c r="Y110" i="21"/>
  <c r="Z110" i="21"/>
  <c r="AC110" i="21"/>
  <c r="AG110" i="21"/>
  <c r="AH110" i="21"/>
  <c r="AK110" i="21"/>
  <c r="AO110" i="21"/>
  <c r="AP110" i="21"/>
  <c r="AS110" i="21"/>
  <c r="AW110" i="21"/>
  <c r="AX110" i="21"/>
  <c r="BA110" i="21"/>
  <c r="Y112" i="21"/>
  <c r="AC112" i="21"/>
  <c r="AG112" i="21"/>
  <c r="AK112" i="21"/>
  <c r="AO112" i="21"/>
  <c r="AS112" i="21"/>
  <c r="AT112" i="21"/>
  <c r="AW112" i="21"/>
  <c r="BA112" i="21"/>
  <c r="Y114" i="21"/>
  <c r="Z114" i="21"/>
  <c r="AC114" i="21"/>
  <c r="AG114" i="21"/>
  <c r="AH114" i="21"/>
  <c r="AK114" i="21"/>
  <c r="AO114" i="21"/>
  <c r="AP114" i="21"/>
  <c r="AS114" i="21"/>
  <c r="AW114" i="21"/>
  <c r="AX114" i="21"/>
  <c r="BA114" i="21"/>
  <c r="Y116" i="21"/>
  <c r="Z116" i="21"/>
  <c r="AC116" i="21"/>
  <c r="AG116" i="21"/>
  <c r="AH116" i="21"/>
  <c r="AK116" i="21"/>
  <c r="AO116" i="21"/>
  <c r="AP116" i="21"/>
  <c r="AS116" i="21"/>
  <c r="AW116" i="21"/>
  <c r="AX116" i="21"/>
  <c r="BA116" i="21"/>
  <c r="BI132" i="21"/>
  <c r="BI134" i="21"/>
  <c r="BI136" i="21"/>
  <c r="BI138" i="21"/>
  <c r="BI140" i="21"/>
  <c r="BI142" i="21"/>
  <c r="BI144" i="21"/>
  <c r="BI146" i="21"/>
  <c r="BI148" i="21"/>
  <c r="BI150" i="21"/>
  <c r="BI152" i="21"/>
  <c r="BG154" i="21"/>
  <c r="BI154" i="21"/>
  <c r="AH156" i="21"/>
  <c r="AQ156" i="21"/>
  <c r="AX156" i="21"/>
  <c r="BG156" i="21"/>
  <c r="BI156" i="21"/>
  <c r="W157" i="21"/>
  <c r="AH158" i="21"/>
  <c r="BF158" i="21"/>
  <c r="BH159" i="21"/>
  <c r="AP160" i="21"/>
  <c r="Z162" i="21"/>
  <c r="BF162" i="21"/>
  <c r="BH163" i="21"/>
  <c r="AP164" i="21"/>
  <c r="AX178" i="21"/>
  <c r="AX186" i="21"/>
  <c r="AX194" i="21"/>
  <c r="AA170" i="21"/>
  <c r="W170" i="21"/>
  <c r="AA172" i="21"/>
  <c r="W172" i="21"/>
  <c r="AA174" i="21"/>
  <c r="W174" i="21"/>
  <c r="AA176" i="21"/>
  <c r="W176" i="21"/>
  <c r="AA178" i="21"/>
  <c r="W178" i="21"/>
  <c r="AA180" i="21"/>
  <c r="W180" i="21"/>
  <c r="AA182" i="21"/>
  <c r="W182" i="21"/>
  <c r="AA184" i="21"/>
  <c r="W184" i="21"/>
  <c r="AA186" i="21"/>
  <c r="W186" i="21"/>
  <c r="AA188" i="21"/>
  <c r="W188" i="21"/>
  <c r="AA190" i="21"/>
  <c r="W190" i="21"/>
  <c r="AA192" i="21"/>
  <c r="W192" i="21"/>
  <c r="AA194" i="21"/>
  <c r="W194" i="21"/>
  <c r="AA196" i="21"/>
  <c r="W196" i="21"/>
  <c r="AA198" i="21"/>
  <c r="W198" i="21"/>
  <c r="AA200" i="21"/>
  <c r="W200" i="21"/>
  <c r="AA202" i="21"/>
  <c r="W202" i="21"/>
  <c r="AA204" i="21"/>
  <c r="W204" i="21"/>
  <c r="AA206" i="21"/>
  <c r="W206" i="21"/>
  <c r="AA208" i="21"/>
  <c r="W208" i="21"/>
  <c r="AA209" i="21"/>
  <c r="W209" i="21"/>
  <c r="Z209" i="21"/>
  <c r="BC237" i="21"/>
  <c r="BB237" i="21"/>
  <c r="AQ170" i="21"/>
  <c r="BG170" i="21"/>
  <c r="BI170" i="21"/>
  <c r="AQ172" i="21"/>
  <c r="BG172" i="21"/>
  <c r="BI172" i="21"/>
  <c r="AQ174" i="21"/>
  <c r="BG174" i="21"/>
  <c r="BI174" i="21"/>
  <c r="BH175" i="21"/>
  <c r="AQ176" i="21"/>
  <c r="BG176" i="21"/>
  <c r="BI176" i="21"/>
  <c r="W177" i="21"/>
  <c r="BH177" i="21"/>
  <c r="AQ178" i="21"/>
  <c r="BG178" i="21"/>
  <c r="BI178" i="21"/>
  <c r="W179" i="21"/>
  <c r="BH179" i="21"/>
  <c r="AQ180" i="21"/>
  <c r="BG180" i="21"/>
  <c r="BI180" i="21"/>
  <c r="W181" i="21"/>
  <c r="BH181" i="21"/>
  <c r="AQ182" i="21"/>
  <c r="BG182" i="21"/>
  <c r="BI182" i="21"/>
  <c r="W183" i="21"/>
  <c r="BH183" i="21"/>
  <c r="AQ184" i="21"/>
  <c r="BG184" i="21"/>
  <c r="BI184" i="21"/>
  <c r="W185" i="21"/>
  <c r="BH185" i="21"/>
  <c r="AQ186" i="21"/>
  <c r="BG186" i="21"/>
  <c r="BI186" i="21"/>
  <c r="W187" i="21"/>
  <c r="BH187" i="21"/>
  <c r="AQ188" i="21"/>
  <c r="BG188" i="21"/>
  <c r="BI188" i="21"/>
  <c r="W189" i="21"/>
  <c r="BH189" i="21"/>
  <c r="AQ190" i="21"/>
  <c r="BG190" i="21"/>
  <c r="BI190" i="21"/>
  <c r="W191" i="21"/>
  <c r="BH191" i="21"/>
  <c r="AQ192" i="21"/>
  <c r="BG192" i="21"/>
  <c r="BI192" i="21"/>
  <c r="W193" i="21"/>
  <c r="BH193" i="21"/>
  <c r="AQ194" i="21"/>
  <c r="BG194" i="21"/>
  <c r="BI194" i="21"/>
  <c r="W195" i="21"/>
  <c r="BH195" i="21"/>
  <c r="AQ196" i="21"/>
  <c r="BG196" i="21"/>
  <c r="BI196" i="21"/>
  <c r="W197" i="21"/>
  <c r="BH197" i="21"/>
  <c r="AQ198" i="21"/>
  <c r="BG198" i="21"/>
  <c r="BI198" i="21"/>
  <c r="W199" i="21"/>
  <c r="BH199" i="21"/>
  <c r="AQ200" i="21"/>
  <c r="BG200" i="21"/>
  <c r="BI200" i="21"/>
  <c r="W201" i="21"/>
  <c r="BH201" i="21"/>
  <c r="AQ202" i="21"/>
  <c r="BG202" i="21"/>
  <c r="BI202" i="21"/>
  <c r="W203" i="21"/>
  <c r="BH203" i="21"/>
  <c r="AQ204" i="21"/>
  <c r="BG204" i="21"/>
  <c r="BI204" i="21"/>
  <c r="W205" i="21"/>
  <c r="BH205" i="21"/>
  <c r="AQ206" i="21"/>
  <c r="BG206" i="21"/>
  <c r="BI206" i="21"/>
  <c r="W207" i="21"/>
  <c r="BH207" i="21"/>
  <c r="AQ208" i="21"/>
  <c r="AS208" i="21"/>
  <c r="AT208" i="21"/>
  <c r="BG208" i="21"/>
  <c r="BI208" i="21"/>
  <c r="AU209" i="21"/>
  <c r="BI209" i="21"/>
  <c r="BE159" i="21"/>
  <c r="BF159" i="21"/>
  <c r="BA159" i="21"/>
  <c r="BC159" i="21"/>
  <c r="AW159" i="21"/>
  <c r="AS159" i="21"/>
  <c r="AU159" i="21"/>
  <c r="AO159" i="21"/>
  <c r="AP159" i="21"/>
  <c r="AK159" i="21"/>
  <c r="AL159" i="21"/>
  <c r="AG159" i="21"/>
  <c r="AC159" i="21"/>
  <c r="AD159" i="21"/>
  <c r="Y159" i="21"/>
  <c r="Z159" i="21"/>
  <c r="BE161" i="21"/>
  <c r="BF161" i="21"/>
  <c r="BA161" i="21"/>
  <c r="BC161" i="21"/>
  <c r="AW161" i="21"/>
  <c r="AS161" i="21"/>
  <c r="AU161" i="21"/>
  <c r="AO161" i="21"/>
  <c r="AQ161" i="21"/>
  <c r="AK161" i="21"/>
  <c r="AM161" i="21"/>
  <c r="AG161" i="21"/>
  <c r="AC161" i="21"/>
  <c r="AE161" i="21"/>
  <c r="Y161" i="21"/>
  <c r="AA161" i="21"/>
  <c r="BE163" i="21"/>
  <c r="BF163" i="21"/>
  <c r="BA163" i="21"/>
  <c r="BB163" i="21"/>
  <c r="AW163" i="21"/>
  <c r="AS163" i="21"/>
  <c r="AT163" i="21"/>
  <c r="AO163" i="21"/>
  <c r="AQ163" i="21"/>
  <c r="AK163" i="21"/>
  <c r="AL163" i="21"/>
  <c r="AG163" i="21"/>
  <c r="AC163" i="21"/>
  <c r="AE163" i="21"/>
  <c r="Y163" i="21"/>
  <c r="AA163" i="21"/>
  <c r="BE165" i="21"/>
  <c r="BG165" i="21"/>
  <c r="BA165" i="21"/>
  <c r="BC165" i="21"/>
  <c r="AW165" i="21"/>
  <c r="AS165" i="21"/>
  <c r="AT165" i="21"/>
  <c r="AO165" i="21"/>
  <c r="AQ165" i="21"/>
  <c r="AK165" i="21"/>
  <c r="AL165" i="21"/>
  <c r="AG165" i="21"/>
  <c r="AC165" i="21"/>
  <c r="AD165" i="21"/>
  <c r="Y165" i="21"/>
  <c r="Z165" i="21"/>
  <c r="BE167" i="21"/>
  <c r="BG167" i="21"/>
  <c r="BA167" i="21"/>
  <c r="BC167" i="21"/>
  <c r="AW167" i="21"/>
  <c r="AS167" i="21"/>
  <c r="AO167" i="21"/>
  <c r="AP167" i="21"/>
  <c r="AK167" i="21"/>
  <c r="AM167" i="21"/>
  <c r="AG167" i="21"/>
  <c r="AC167" i="21"/>
  <c r="AE167" i="21"/>
  <c r="Y167" i="21"/>
  <c r="Z167" i="21"/>
  <c r="BE169" i="21"/>
  <c r="BG169" i="21"/>
  <c r="BA169" i="21"/>
  <c r="BC169" i="21"/>
  <c r="AW169" i="21"/>
  <c r="AS169" i="21"/>
  <c r="AT169" i="21"/>
  <c r="AO169" i="21"/>
  <c r="AQ169" i="21"/>
  <c r="AK169" i="21"/>
  <c r="AM169" i="21"/>
  <c r="AG169" i="21"/>
  <c r="AC169" i="21"/>
  <c r="AD169" i="21"/>
  <c r="Y169" i="21"/>
  <c r="AA169" i="21"/>
  <c r="BE171" i="21"/>
  <c r="BG171" i="21"/>
  <c r="BA171" i="21"/>
  <c r="BC171" i="21"/>
  <c r="AW171" i="21"/>
  <c r="AS171" i="21"/>
  <c r="AT171" i="21"/>
  <c r="AO171" i="21"/>
  <c r="AQ171" i="21"/>
  <c r="AK171" i="21"/>
  <c r="AM171" i="21"/>
  <c r="AG171" i="21"/>
  <c r="AC171" i="21"/>
  <c r="AD171" i="21"/>
  <c r="Y171" i="21"/>
  <c r="AA171" i="21"/>
  <c r="BE173" i="21"/>
  <c r="BG173" i="21"/>
  <c r="BA173" i="21"/>
  <c r="BC173" i="21"/>
  <c r="AW173" i="21"/>
  <c r="AS173" i="21"/>
  <c r="AT173" i="21"/>
  <c r="AO173" i="21"/>
  <c r="AP173" i="21"/>
  <c r="AK173" i="21"/>
  <c r="AM173" i="21"/>
  <c r="AG173" i="21"/>
  <c r="AC173" i="21"/>
  <c r="AD173" i="21"/>
  <c r="Y173" i="21"/>
  <c r="AA173" i="21"/>
  <c r="BE175" i="21"/>
  <c r="BF175" i="21"/>
  <c r="BA175" i="21"/>
  <c r="BB175" i="21"/>
  <c r="AW175" i="21"/>
  <c r="AS175" i="21"/>
  <c r="AT175" i="21"/>
  <c r="AO175" i="21"/>
  <c r="AP175" i="21"/>
  <c r="AK175" i="21"/>
  <c r="AM175" i="21"/>
  <c r="AG175" i="21"/>
  <c r="AC175" i="21"/>
  <c r="AD175" i="21"/>
  <c r="Y175" i="21"/>
  <c r="AA175" i="21"/>
  <c r="BE177" i="21"/>
  <c r="BF177" i="21"/>
  <c r="BA177" i="21"/>
  <c r="BB177" i="21"/>
  <c r="AW177" i="21"/>
  <c r="AS177" i="21"/>
  <c r="AO177" i="21"/>
  <c r="AP177" i="21"/>
  <c r="AK177" i="21"/>
  <c r="AL177" i="21"/>
  <c r="AG177" i="21"/>
  <c r="AC177" i="21"/>
  <c r="Y177" i="21"/>
  <c r="BE179" i="21"/>
  <c r="BF179" i="21"/>
  <c r="BA179" i="21"/>
  <c r="BB179" i="21"/>
  <c r="AW179" i="21"/>
  <c r="AS179" i="21"/>
  <c r="AO179" i="21"/>
  <c r="AP179" i="21"/>
  <c r="AK179" i="21"/>
  <c r="AL179" i="21"/>
  <c r="AG179" i="21"/>
  <c r="AC179" i="21"/>
  <c r="Y179" i="21"/>
  <c r="BE181" i="21"/>
  <c r="BF181" i="21"/>
  <c r="BA181" i="21"/>
  <c r="BC181" i="21"/>
  <c r="AW181" i="21"/>
  <c r="AS181" i="21"/>
  <c r="AO181" i="21"/>
  <c r="AP181" i="21"/>
  <c r="AK181" i="21"/>
  <c r="AL181" i="21"/>
  <c r="AG181" i="21"/>
  <c r="AC181" i="21"/>
  <c r="Y181" i="21"/>
  <c r="BE183" i="21"/>
  <c r="BF183" i="21"/>
  <c r="BA183" i="21"/>
  <c r="BB183" i="21"/>
  <c r="AW183" i="21"/>
  <c r="AS183" i="21"/>
  <c r="AO183" i="21"/>
  <c r="AP183" i="21"/>
  <c r="AK183" i="21"/>
  <c r="AL183" i="21"/>
  <c r="AG183" i="21"/>
  <c r="AC183" i="21"/>
  <c r="Y183" i="21"/>
  <c r="BE185" i="21"/>
  <c r="BF185" i="21"/>
  <c r="BA185" i="21"/>
  <c r="BC185" i="21"/>
  <c r="AW185" i="21"/>
  <c r="AS185" i="21"/>
  <c r="AO185" i="21"/>
  <c r="AP185" i="21"/>
  <c r="AK185" i="21"/>
  <c r="AL185" i="21"/>
  <c r="AG185" i="21"/>
  <c r="AC185" i="21"/>
  <c r="Y185" i="21"/>
  <c r="BE187" i="21"/>
  <c r="BF187" i="21"/>
  <c r="BA187" i="21"/>
  <c r="BC187" i="21"/>
  <c r="AW187" i="21"/>
  <c r="AS187" i="21"/>
  <c r="AO187" i="21"/>
  <c r="AP187" i="21"/>
  <c r="AK187" i="21"/>
  <c r="AL187" i="21"/>
  <c r="AG187" i="21"/>
  <c r="AC187" i="21"/>
  <c r="Y187" i="21"/>
  <c r="BE189" i="21"/>
  <c r="BF189" i="21"/>
  <c r="BA189" i="21"/>
  <c r="BB189" i="21"/>
  <c r="AW189" i="21"/>
  <c r="AS189" i="21"/>
  <c r="AO189" i="21"/>
  <c r="AP189" i="21"/>
  <c r="AK189" i="21"/>
  <c r="AL189" i="21"/>
  <c r="AG189" i="21"/>
  <c r="AC189" i="21"/>
  <c r="Y189" i="21"/>
  <c r="BE191" i="21"/>
  <c r="BF191" i="21"/>
  <c r="BA191" i="21"/>
  <c r="BB191" i="21"/>
  <c r="AW191" i="21"/>
  <c r="AS191" i="21"/>
  <c r="AO191" i="21"/>
  <c r="AP191" i="21"/>
  <c r="AK191" i="21"/>
  <c r="AM191" i="21"/>
  <c r="AG191" i="21"/>
  <c r="AC191" i="21"/>
  <c r="Y191" i="21"/>
  <c r="BE193" i="21"/>
  <c r="BF193" i="21"/>
  <c r="BA193" i="21"/>
  <c r="BC193" i="21"/>
  <c r="AW193" i="21"/>
  <c r="AS193" i="21"/>
  <c r="AO193" i="21"/>
  <c r="AP193" i="21"/>
  <c r="AK193" i="21"/>
  <c r="AM193" i="21"/>
  <c r="AG193" i="21"/>
  <c r="AC193" i="21"/>
  <c r="Y193" i="21"/>
  <c r="BE195" i="21"/>
  <c r="BF195" i="21"/>
  <c r="BA195" i="21"/>
  <c r="BB195" i="21"/>
  <c r="AW195" i="21"/>
  <c r="AS195" i="21"/>
  <c r="AO195" i="21"/>
  <c r="AP195" i="21"/>
  <c r="AK195" i="21"/>
  <c r="AL195" i="21"/>
  <c r="AG195" i="21"/>
  <c r="AC195" i="21"/>
  <c r="Y195" i="21"/>
  <c r="BE197" i="21"/>
  <c r="BF197" i="21"/>
  <c r="BA197" i="21"/>
  <c r="BC197" i="21"/>
  <c r="AW197" i="21"/>
  <c r="AS197" i="21"/>
  <c r="AO197" i="21"/>
  <c r="AP197" i="21"/>
  <c r="AK197" i="21"/>
  <c r="AL197" i="21"/>
  <c r="AG197" i="21"/>
  <c r="AC197" i="21"/>
  <c r="Y197" i="21"/>
  <c r="BE199" i="21"/>
  <c r="BF199" i="21"/>
  <c r="BA199" i="21"/>
  <c r="BB199" i="21"/>
  <c r="AW199" i="21"/>
  <c r="AS199" i="21"/>
  <c r="AO199" i="21"/>
  <c r="AP199" i="21"/>
  <c r="AK199" i="21"/>
  <c r="AM199" i="21"/>
  <c r="AG199" i="21"/>
  <c r="AC199" i="21"/>
  <c r="Y199" i="21"/>
  <c r="BE201" i="21"/>
  <c r="BF201" i="21"/>
  <c r="BA201" i="21"/>
  <c r="BC201" i="21"/>
  <c r="AW201" i="21"/>
  <c r="AS201" i="21"/>
  <c r="AO201" i="21"/>
  <c r="AP201" i="21"/>
  <c r="AK201" i="21"/>
  <c r="AM201" i="21"/>
  <c r="AG201" i="21"/>
  <c r="AC201" i="21"/>
  <c r="Y201" i="21"/>
  <c r="BE203" i="21"/>
  <c r="BF203" i="21"/>
  <c r="BA203" i="21"/>
  <c r="BC203" i="21"/>
  <c r="AW203" i="21"/>
  <c r="AS203" i="21"/>
  <c r="AO203" i="21"/>
  <c r="AP203" i="21"/>
  <c r="AK203" i="21"/>
  <c r="AL203" i="21"/>
  <c r="AG203" i="21"/>
  <c r="AC203" i="21"/>
  <c r="Y203" i="21"/>
  <c r="BE205" i="21"/>
  <c r="BF205" i="21"/>
  <c r="BA205" i="21"/>
  <c r="BB205" i="21"/>
  <c r="AW205" i="21"/>
  <c r="AS205" i="21"/>
  <c r="AO205" i="21"/>
  <c r="AP205" i="21"/>
  <c r="AK205" i="21"/>
  <c r="AL205" i="21"/>
  <c r="AG205" i="21"/>
  <c r="AC205" i="21"/>
  <c r="Y205" i="21"/>
  <c r="BE207" i="21"/>
  <c r="BF207" i="21"/>
  <c r="BA207" i="21"/>
  <c r="BB207" i="21"/>
  <c r="AW207" i="21"/>
  <c r="AS207" i="21"/>
  <c r="AO207" i="21"/>
  <c r="AP207" i="21"/>
  <c r="AK207" i="21"/>
  <c r="AM207" i="21"/>
  <c r="AG207" i="21"/>
  <c r="AC207" i="21"/>
  <c r="Y207" i="21"/>
  <c r="Z207" i="21"/>
  <c r="BA209" i="21"/>
  <c r="AK209" i="21"/>
  <c r="AL209" i="21"/>
  <c r="AW209" i="21"/>
  <c r="AX209" i="21"/>
  <c r="AE160" i="21"/>
  <c r="AG160" i="21"/>
  <c r="AH160" i="21"/>
  <c r="AU160" i="21"/>
  <c r="AE162" i="21"/>
  <c r="AG162" i="21"/>
  <c r="AH162" i="21"/>
  <c r="AU162" i="21"/>
  <c r="AE164" i="21"/>
  <c r="AG164" i="21"/>
  <c r="AH164" i="21"/>
  <c r="AU164" i="21"/>
  <c r="AE166" i="21"/>
  <c r="AG166" i="21"/>
  <c r="AH166" i="21"/>
  <c r="AU166" i="21"/>
  <c r="AE168" i="21"/>
  <c r="AG168" i="21"/>
  <c r="AH168" i="21"/>
  <c r="AU168" i="21"/>
  <c r="AE170" i="21"/>
  <c r="AG170" i="21"/>
  <c r="AH170" i="21"/>
  <c r="AU170" i="21"/>
  <c r="BH170" i="21"/>
  <c r="AE172" i="21"/>
  <c r="AG172" i="21"/>
  <c r="AH172" i="21"/>
  <c r="AU172" i="21"/>
  <c r="BH172" i="21"/>
  <c r="AE174" i="21"/>
  <c r="AG174" i="21"/>
  <c r="AH174" i="21"/>
  <c r="AU174" i="21"/>
  <c r="BH174" i="21"/>
  <c r="AQ175" i="21"/>
  <c r="BG175" i="21"/>
  <c r="AE176" i="21"/>
  <c r="AG176" i="21"/>
  <c r="AH176" i="21"/>
  <c r="AL176" i="21"/>
  <c r="AU176" i="21"/>
  <c r="BB176" i="21"/>
  <c r="BH176" i="21"/>
  <c r="AA177" i="21"/>
  <c r="AQ177" i="21"/>
  <c r="BG177" i="21"/>
  <c r="AE178" i="21"/>
  <c r="AG178" i="21"/>
  <c r="AH178" i="21"/>
  <c r="AL178" i="21"/>
  <c r="AU178" i="21"/>
  <c r="BB178" i="21"/>
  <c r="BH178" i="21"/>
  <c r="AA179" i="21"/>
  <c r="AQ179" i="21"/>
  <c r="BG179" i="21"/>
  <c r="AE180" i="21"/>
  <c r="AG180" i="21"/>
  <c r="AH180" i="21"/>
  <c r="AL180" i="21"/>
  <c r="AU180" i="21"/>
  <c r="BB180" i="21"/>
  <c r="BH180" i="21"/>
  <c r="AA181" i="21"/>
  <c r="AQ181" i="21"/>
  <c r="BG181" i="21"/>
  <c r="AE182" i="21"/>
  <c r="AG182" i="21"/>
  <c r="AH182" i="21"/>
  <c r="AL182" i="21"/>
  <c r="AU182" i="21"/>
  <c r="BB182" i="21"/>
  <c r="BH182" i="21"/>
  <c r="AA183" i="21"/>
  <c r="AQ183" i="21"/>
  <c r="BG183" i="21"/>
  <c r="AE184" i="21"/>
  <c r="AG184" i="21"/>
  <c r="AH184" i="21"/>
  <c r="AL184" i="21"/>
  <c r="AU184" i="21"/>
  <c r="BB184" i="21"/>
  <c r="BH184" i="21"/>
  <c r="AA185" i="21"/>
  <c r="AQ185" i="21"/>
  <c r="BG185" i="21"/>
  <c r="AE186" i="21"/>
  <c r="AG186" i="21"/>
  <c r="AH186" i="21"/>
  <c r="AL186" i="21"/>
  <c r="AU186" i="21"/>
  <c r="BB186" i="21"/>
  <c r="BH186" i="21"/>
  <c r="AA187" i="21"/>
  <c r="AQ187" i="21"/>
  <c r="BG187" i="21"/>
  <c r="AE188" i="21"/>
  <c r="AG188" i="21"/>
  <c r="AH188" i="21"/>
  <c r="AL188" i="21"/>
  <c r="AU188" i="21"/>
  <c r="BB188" i="21"/>
  <c r="BH188" i="21"/>
  <c r="AA189" i="21"/>
  <c r="AQ189" i="21"/>
  <c r="BG189" i="21"/>
  <c r="AE190" i="21"/>
  <c r="AG190" i="21"/>
  <c r="AH190" i="21"/>
  <c r="AL190" i="21"/>
  <c r="AU190" i="21"/>
  <c r="BB190" i="21"/>
  <c r="BH190" i="21"/>
  <c r="AA191" i="21"/>
  <c r="AQ191" i="21"/>
  <c r="BG191" i="21"/>
  <c r="AE192" i="21"/>
  <c r="AG192" i="21"/>
  <c r="AH192" i="21"/>
  <c r="AL192" i="21"/>
  <c r="AU192" i="21"/>
  <c r="BB192" i="21"/>
  <c r="BH192" i="21"/>
  <c r="AA193" i="21"/>
  <c r="AQ193" i="21"/>
  <c r="BG193" i="21"/>
  <c r="AE194" i="21"/>
  <c r="AG194" i="21"/>
  <c r="AH194" i="21"/>
  <c r="AL194" i="21"/>
  <c r="AU194" i="21"/>
  <c r="BB194" i="21"/>
  <c r="BH194" i="21"/>
  <c r="AA195" i="21"/>
  <c r="AQ195" i="21"/>
  <c r="BG195" i="21"/>
  <c r="AE196" i="21"/>
  <c r="AG196" i="21"/>
  <c r="AH196" i="21"/>
  <c r="AL196" i="21"/>
  <c r="AU196" i="21"/>
  <c r="BB196" i="21"/>
  <c r="BH196" i="21"/>
  <c r="AA197" i="21"/>
  <c r="AQ197" i="21"/>
  <c r="BG197" i="21"/>
  <c r="AE198" i="21"/>
  <c r="AG198" i="21"/>
  <c r="AH198" i="21"/>
  <c r="AL198" i="21"/>
  <c r="AU198" i="21"/>
  <c r="BB198" i="21"/>
  <c r="BH198" i="21"/>
  <c r="AA199" i="21"/>
  <c r="AQ199" i="21"/>
  <c r="BG199" i="21"/>
  <c r="AE200" i="21"/>
  <c r="AG200" i="21"/>
  <c r="AH200" i="21"/>
  <c r="AL200" i="21"/>
  <c r="AU200" i="21"/>
  <c r="BB200" i="21"/>
  <c r="BH200" i="21"/>
  <c r="AA201" i="21"/>
  <c r="AQ201" i="21"/>
  <c r="BG201" i="21"/>
  <c r="AE202" i="21"/>
  <c r="AG202" i="21"/>
  <c r="AH202" i="21"/>
  <c r="AL202" i="21"/>
  <c r="AU202" i="21"/>
  <c r="BB202" i="21"/>
  <c r="BH202" i="21"/>
  <c r="AA203" i="21"/>
  <c r="AQ203" i="21"/>
  <c r="BG203" i="21"/>
  <c r="AE204" i="21"/>
  <c r="AG204" i="21"/>
  <c r="AH204" i="21"/>
  <c r="AL204" i="21"/>
  <c r="AU204" i="21"/>
  <c r="BB204" i="21"/>
  <c r="BH204" i="21"/>
  <c r="AA205" i="21"/>
  <c r="AQ205" i="21"/>
  <c r="BG205" i="21"/>
  <c r="AE206" i="21"/>
  <c r="AG206" i="21"/>
  <c r="AH206" i="21"/>
  <c r="AL206" i="21"/>
  <c r="AU206" i="21"/>
  <c r="BB206" i="21"/>
  <c r="BH206" i="21"/>
  <c r="AE208" i="21"/>
  <c r="AG208" i="21"/>
  <c r="AH208" i="21"/>
  <c r="AL208" i="21"/>
  <c r="AU208" i="21"/>
  <c r="BB208" i="21"/>
  <c r="BH208" i="21"/>
  <c r="AC209" i="21"/>
  <c r="AD209" i="21"/>
  <c r="AO209" i="21"/>
  <c r="AQ209" i="21"/>
  <c r="BE209" i="21"/>
  <c r="BF209" i="21"/>
  <c r="BH209" i="21"/>
  <c r="AA211" i="21"/>
  <c r="W211" i="21"/>
  <c r="Z211" i="21"/>
  <c r="AQ211" i="21"/>
  <c r="AP211" i="21"/>
  <c r="BH211" i="21"/>
  <c r="BG211" i="21"/>
  <c r="BF211" i="21"/>
  <c r="AA213" i="21"/>
  <c r="W213" i="21"/>
  <c r="Z213" i="21"/>
  <c r="AQ213" i="21"/>
  <c r="AP213" i="21"/>
  <c r="BH213" i="21"/>
  <c r="BG213" i="21"/>
  <c r="BF213" i="21"/>
  <c r="AA215" i="21"/>
  <c r="W215" i="21"/>
  <c r="Z215" i="21"/>
  <c r="AQ215" i="21"/>
  <c r="AP215" i="21"/>
  <c r="BH215" i="21"/>
  <c r="BG215" i="21"/>
  <c r="BF215" i="21"/>
  <c r="AI168" i="21"/>
  <c r="AY168" i="21"/>
  <c r="Z170" i="21"/>
  <c r="AI170" i="21"/>
  <c r="AP170" i="21"/>
  <c r="AY170" i="21"/>
  <c r="BF170" i="21"/>
  <c r="Z172" i="21"/>
  <c r="AI172" i="21"/>
  <c r="AP172" i="21"/>
  <c r="AY172" i="21"/>
  <c r="BF172" i="21"/>
  <c r="Z174" i="21"/>
  <c r="AI174" i="21"/>
  <c r="AP174" i="21"/>
  <c r="AY174" i="21"/>
  <c r="BF174" i="21"/>
  <c r="Z176" i="21"/>
  <c r="AI176" i="21"/>
  <c r="AP176" i="21"/>
  <c r="AY176" i="21"/>
  <c r="BF176" i="21"/>
  <c r="Z177" i="21"/>
  <c r="AI178" i="21"/>
  <c r="AY178" i="21"/>
  <c r="Z179" i="21"/>
  <c r="AI180" i="21"/>
  <c r="AY180" i="21"/>
  <c r="Z181" i="21"/>
  <c r="AI182" i="21"/>
  <c r="AY182" i="21"/>
  <c r="Z183" i="21"/>
  <c r="AI184" i="21"/>
  <c r="AY184" i="21"/>
  <c r="Z185" i="21"/>
  <c r="AI186" i="21"/>
  <c r="AY186" i="21"/>
  <c r="Z187" i="21"/>
  <c r="AI188" i="21"/>
  <c r="AY188" i="21"/>
  <c r="Z189" i="21"/>
  <c r="AI190" i="21"/>
  <c r="AY190" i="21"/>
  <c r="Z191" i="21"/>
  <c r="AI192" i="21"/>
  <c r="AY192" i="21"/>
  <c r="Z193" i="21"/>
  <c r="AI194" i="21"/>
  <c r="AY194" i="21"/>
  <c r="Z195" i="21"/>
  <c r="AI196" i="21"/>
  <c r="AY196" i="21"/>
  <c r="Z197" i="21"/>
  <c r="AI198" i="21"/>
  <c r="AY198" i="21"/>
  <c r="Z199" i="21"/>
  <c r="AI200" i="21"/>
  <c r="AY200" i="21"/>
  <c r="Z201" i="21"/>
  <c r="AY202" i="21"/>
  <c r="Z203" i="21"/>
  <c r="AI204" i="21"/>
  <c r="AY204" i="21"/>
  <c r="Z205" i="21"/>
  <c r="AI206" i="21"/>
  <c r="AY206" i="21"/>
  <c r="AY208" i="21"/>
  <c r="AE209" i="21"/>
  <c r="BB221" i="21"/>
  <c r="BB229" i="21"/>
  <c r="BC209" i="21"/>
  <c r="BB209" i="21"/>
  <c r="BI210" i="21"/>
  <c r="BC211" i="21"/>
  <c r="BB211" i="21"/>
  <c r="BI212" i="21"/>
  <c r="BC213" i="21"/>
  <c r="BB213" i="21"/>
  <c r="BI214" i="21"/>
  <c r="BC215" i="21"/>
  <c r="BB215" i="21"/>
  <c r="BI216" i="21"/>
  <c r="BH216" i="21"/>
  <c r="BI207" i="21"/>
  <c r="BB223" i="21"/>
  <c r="BB231" i="21"/>
  <c r="AA217" i="21"/>
  <c r="W217" i="21"/>
  <c r="AA219" i="21"/>
  <c r="W219" i="21"/>
  <c r="AA221" i="21"/>
  <c r="W221" i="21"/>
  <c r="AA223" i="21"/>
  <c r="W223" i="21"/>
  <c r="AA225" i="21"/>
  <c r="W225" i="21"/>
  <c r="AA227" i="21"/>
  <c r="W227" i="21"/>
  <c r="AA229" i="21"/>
  <c r="W229" i="21"/>
  <c r="AA231" i="21"/>
  <c r="W231" i="21"/>
  <c r="AA233" i="21"/>
  <c r="W233" i="21"/>
  <c r="AA235" i="21"/>
  <c r="W235" i="21"/>
  <c r="AA237" i="21"/>
  <c r="W237" i="21"/>
  <c r="AQ237" i="21"/>
  <c r="BH237" i="21"/>
  <c r="AQ238" i="21"/>
  <c r="AP238" i="21"/>
  <c r="BH238" i="21"/>
  <c r="BI239" i="21"/>
  <c r="AM240" i="21"/>
  <c r="AL240" i="21"/>
  <c r="AQ242" i="21"/>
  <c r="AP242" i="21"/>
  <c r="BH242" i="21"/>
  <c r="BI243" i="21"/>
  <c r="AQ217" i="21"/>
  <c r="BG217" i="21"/>
  <c r="BI217" i="21"/>
  <c r="W218" i="21"/>
  <c r="BH218" i="21"/>
  <c r="AQ219" i="21"/>
  <c r="BG219" i="21"/>
  <c r="BI219" i="21"/>
  <c r="W220" i="21"/>
  <c r="BH220" i="21"/>
  <c r="AQ221" i="21"/>
  <c r="BG221" i="21"/>
  <c r="BI221" i="21"/>
  <c r="W222" i="21"/>
  <c r="BH222" i="21"/>
  <c r="AQ223" i="21"/>
  <c r="BG223" i="21"/>
  <c r="BI223" i="21"/>
  <c r="W224" i="21"/>
  <c r="BH224" i="21"/>
  <c r="AQ225" i="21"/>
  <c r="BG225" i="21"/>
  <c r="BI225" i="21"/>
  <c r="W226" i="21"/>
  <c r="BH226" i="21"/>
  <c r="AQ227" i="21"/>
  <c r="BG227" i="21"/>
  <c r="BI227" i="21"/>
  <c r="W228" i="21"/>
  <c r="BH228" i="21"/>
  <c r="AQ229" i="21"/>
  <c r="BG229" i="21"/>
  <c r="BI229" i="21"/>
  <c r="W230" i="21"/>
  <c r="BH230" i="21"/>
  <c r="AQ231" i="21"/>
  <c r="BG231" i="21"/>
  <c r="BI231" i="21"/>
  <c r="W232" i="21"/>
  <c r="BH232" i="21"/>
  <c r="AQ233" i="21"/>
  <c r="BG233" i="21"/>
  <c r="BI233" i="21"/>
  <c r="W234" i="21"/>
  <c r="BH234" i="21"/>
  <c r="AQ235" i="21"/>
  <c r="BG235" i="21"/>
  <c r="BI235" i="21"/>
  <c r="W236" i="21"/>
  <c r="BH236" i="21"/>
  <c r="AS237" i="21"/>
  <c r="AT237" i="21"/>
  <c r="BE210" i="21"/>
  <c r="BF210" i="21"/>
  <c r="BA210" i="21"/>
  <c r="AW210" i="21"/>
  <c r="AS210" i="21"/>
  <c r="AU210" i="21"/>
  <c r="AO210" i="21"/>
  <c r="AQ210" i="21"/>
  <c r="AK210" i="21"/>
  <c r="AG210" i="21"/>
  <c r="AC210" i="21"/>
  <c r="AD210" i="21"/>
  <c r="Y210" i="21"/>
  <c r="Z210" i="21"/>
  <c r="BE212" i="21"/>
  <c r="BG212" i="21"/>
  <c r="BA212" i="21"/>
  <c r="AW212" i="21"/>
  <c r="AS212" i="21"/>
  <c r="AU212" i="21"/>
  <c r="AO212" i="21"/>
  <c r="AQ212" i="21"/>
  <c r="AK212" i="21"/>
  <c r="AG212" i="21"/>
  <c r="AC212" i="21"/>
  <c r="AE212" i="21"/>
  <c r="Y212" i="21"/>
  <c r="AA212" i="21"/>
  <c r="BE214" i="21"/>
  <c r="BG214" i="21"/>
  <c r="BA214" i="21"/>
  <c r="AW214" i="21"/>
  <c r="AS214" i="21"/>
  <c r="AT214" i="21"/>
  <c r="AO214" i="21"/>
  <c r="AP214" i="21"/>
  <c r="AK214" i="21"/>
  <c r="AG214" i="21"/>
  <c r="AC214" i="21"/>
  <c r="AD214" i="21"/>
  <c r="Y214" i="21"/>
  <c r="AA214" i="21"/>
  <c r="BE216" i="21"/>
  <c r="BG216" i="21"/>
  <c r="BA216" i="21"/>
  <c r="AW216" i="21"/>
  <c r="AS216" i="21"/>
  <c r="AT216" i="21"/>
  <c r="AO216" i="21"/>
  <c r="AQ216" i="21"/>
  <c r="AK216" i="21"/>
  <c r="AG216" i="21"/>
  <c r="AC216" i="21"/>
  <c r="AD216" i="21"/>
  <c r="Y216" i="21"/>
  <c r="AA216" i="21"/>
  <c r="BE218" i="21"/>
  <c r="BF218" i="21"/>
  <c r="BA218" i="21"/>
  <c r="AW218" i="21"/>
  <c r="AS218" i="21"/>
  <c r="AT218" i="21"/>
  <c r="AO218" i="21"/>
  <c r="AP218" i="21"/>
  <c r="AK218" i="21"/>
  <c r="AG218" i="21"/>
  <c r="AC218" i="21"/>
  <c r="AD218" i="21"/>
  <c r="Y218" i="21"/>
  <c r="AA218" i="21"/>
  <c r="BE220" i="21"/>
  <c r="BF220" i="21"/>
  <c r="BA220" i="21"/>
  <c r="AW220" i="21"/>
  <c r="AS220" i="21"/>
  <c r="AT220" i="21"/>
  <c r="AO220" i="21"/>
  <c r="AP220" i="21"/>
  <c r="AK220" i="21"/>
  <c r="AG220" i="21"/>
  <c r="AC220" i="21"/>
  <c r="AD220" i="21"/>
  <c r="Y220" i="21"/>
  <c r="AA220" i="21"/>
  <c r="BE222" i="21"/>
  <c r="BF222" i="21"/>
  <c r="BA222" i="21"/>
  <c r="AW222" i="21"/>
  <c r="AS222" i="21"/>
  <c r="AT222" i="21"/>
  <c r="AO222" i="21"/>
  <c r="AP222" i="21"/>
  <c r="AK222" i="21"/>
  <c r="AG222" i="21"/>
  <c r="AC222" i="21"/>
  <c r="AD222" i="21"/>
  <c r="Y222" i="21"/>
  <c r="BE224" i="21"/>
  <c r="BF224" i="21"/>
  <c r="BA224" i="21"/>
  <c r="AW224" i="21"/>
  <c r="AS224" i="21"/>
  <c r="AT224" i="21"/>
  <c r="AO224" i="21"/>
  <c r="AP224" i="21"/>
  <c r="AK224" i="21"/>
  <c r="AG224" i="21"/>
  <c r="AC224" i="21"/>
  <c r="AD224" i="21"/>
  <c r="Y224" i="21"/>
  <c r="AA224" i="21"/>
  <c r="BE226" i="21"/>
  <c r="BF226" i="21"/>
  <c r="BA226" i="21"/>
  <c r="AW226" i="21"/>
  <c r="AS226" i="21"/>
  <c r="AT226" i="21"/>
  <c r="AO226" i="21"/>
  <c r="AP226" i="21"/>
  <c r="AK226" i="21"/>
  <c r="AG226" i="21"/>
  <c r="AC226" i="21"/>
  <c r="AD226" i="21"/>
  <c r="Y226" i="21"/>
  <c r="AA226" i="21"/>
  <c r="BE228" i="21"/>
  <c r="BF228" i="21"/>
  <c r="BA228" i="21"/>
  <c r="AW228" i="21"/>
  <c r="AS228" i="21"/>
  <c r="AT228" i="21"/>
  <c r="AO228" i="21"/>
  <c r="AP228" i="21"/>
  <c r="AK228" i="21"/>
  <c r="AG228" i="21"/>
  <c r="AC228" i="21"/>
  <c r="AD228" i="21"/>
  <c r="Y228" i="21"/>
  <c r="AA228" i="21"/>
  <c r="BE230" i="21"/>
  <c r="BF230" i="21"/>
  <c r="BA230" i="21"/>
  <c r="AW230" i="21"/>
  <c r="AS230" i="21"/>
  <c r="AT230" i="21"/>
  <c r="AO230" i="21"/>
  <c r="AP230" i="21"/>
  <c r="AK230" i="21"/>
  <c r="AG230" i="21"/>
  <c r="AC230" i="21"/>
  <c r="AD230" i="21"/>
  <c r="Y230" i="21"/>
  <c r="BE232" i="21"/>
  <c r="BF232" i="21"/>
  <c r="BA232" i="21"/>
  <c r="AW232" i="21"/>
  <c r="AS232" i="21"/>
  <c r="AT232" i="21"/>
  <c r="AO232" i="21"/>
  <c r="AP232" i="21"/>
  <c r="AK232" i="21"/>
  <c r="AG232" i="21"/>
  <c r="AC232" i="21"/>
  <c r="AD232" i="21"/>
  <c r="Y232" i="21"/>
  <c r="BE234" i="21"/>
  <c r="BF234" i="21"/>
  <c r="BA234" i="21"/>
  <c r="AW234" i="21"/>
  <c r="AS234" i="21"/>
  <c r="AT234" i="21"/>
  <c r="AO234" i="21"/>
  <c r="AP234" i="21"/>
  <c r="AK234" i="21"/>
  <c r="AG234" i="21"/>
  <c r="AC234" i="21"/>
  <c r="AD234" i="21"/>
  <c r="Y234" i="21"/>
  <c r="AA234" i="21"/>
  <c r="BE236" i="21"/>
  <c r="BF236" i="21"/>
  <c r="BA236" i="21"/>
  <c r="AW236" i="21"/>
  <c r="AS236" i="21"/>
  <c r="AT236" i="21"/>
  <c r="AO236" i="21"/>
  <c r="AP236" i="21"/>
  <c r="AK236" i="21"/>
  <c r="AG236" i="21"/>
  <c r="AC236" i="21"/>
  <c r="AD236" i="21"/>
  <c r="Y236" i="21"/>
  <c r="AA236" i="21"/>
  <c r="AA238" i="21"/>
  <c r="W238" i="21"/>
  <c r="Z238" i="21"/>
  <c r="BC238" i="21"/>
  <c r="BB238" i="21"/>
  <c r="BG240" i="21"/>
  <c r="BF240" i="21"/>
  <c r="AA242" i="21"/>
  <c r="W242" i="21"/>
  <c r="Z242" i="21"/>
  <c r="BC242" i="21"/>
  <c r="BB242" i="21"/>
  <c r="AE211" i="21"/>
  <c r="AG211" i="21"/>
  <c r="AH211" i="21"/>
  <c r="AU211" i="21"/>
  <c r="AW211" i="21"/>
  <c r="AX211" i="21"/>
  <c r="AE213" i="21"/>
  <c r="AG213" i="21"/>
  <c r="AH213" i="21"/>
  <c r="AU213" i="21"/>
  <c r="AW213" i="21"/>
  <c r="AX213" i="21"/>
  <c r="AE215" i="21"/>
  <c r="AG215" i="21"/>
  <c r="AH215" i="21"/>
  <c r="AU215" i="21"/>
  <c r="AW215" i="21"/>
  <c r="AX215" i="21"/>
  <c r="AE217" i="21"/>
  <c r="AG217" i="21"/>
  <c r="AH217" i="21"/>
  <c r="AU217" i="21"/>
  <c r="AW217" i="21"/>
  <c r="AX217" i="21"/>
  <c r="BH217" i="21"/>
  <c r="AQ218" i="21"/>
  <c r="BG218" i="21"/>
  <c r="AE219" i="21"/>
  <c r="AG219" i="21"/>
  <c r="AH219" i="21"/>
  <c r="AU219" i="21"/>
  <c r="AW219" i="21"/>
  <c r="AX219" i="21"/>
  <c r="BH219" i="21"/>
  <c r="AQ220" i="21"/>
  <c r="BG220" i="21"/>
  <c r="AE221" i="21"/>
  <c r="AG221" i="21"/>
  <c r="AH221" i="21"/>
  <c r="AU221" i="21"/>
  <c r="AW221" i="21"/>
  <c r="AX221" i="21"/>
  <c r="BH221" i="21"/>
  <c r="AA222" i="21"/>
  <c r="AQ222" i="21"/>
  <c r="BG222" i="21"/>
  <c r="AE223" i="21"/>
  <c r="AG223" i="21"/>
  <c r="AH223" i="21"/>
  <c r="AU223" i="21"/>
  <c r="AW223" i="21"/>
  <c r="AX223" i="21"/>
  <c r="BH223" i="21"/>
  <c r="BG224" i="21"/>
  <c r="AE225" i="21"/>
  <c r="AG225" i="21"/>
  <c r="AH225" i="21"/>
  <c r="AU225" i="21"/>
  <c r="AW225" i="21"/>
  <c r="AX225" i="21"/>
  <c r="BH225" i="21"/>
  <c r="AE227" i="21"/>
  <c r="AG227" i="21"/>
  <c r="AH227" i="21"/>
  <c r="AU227" i="21"/>
  <c r="AW227" i="21"/>
  <c r="AX227" i="21"/>
  <c r="BH227" i="21"/>
  <c r="AQ228" i="21"/>
  <c r="BG228" i="21"/>
  <c r="AE229" i="21"/>
  <c r="AG229" i="21"/>
  <c r="AH229" i="21"/>
  <c r="AU229" i="21"/>
  <c r="AW229" i="21"/>
  <c r="AX229" i="21"/>
  <c r="BH229" i="21"/>
  <c r="AA230" i="21"/>
  <c r="AQ230" i="21"/>
  <c r="BG230" i="21"/>
  <c r="AE231" i="21"/>
  <c r="AG231" i="21"/>
  <c r="AH231" i="21"/>
  <c r="AU231" i="21"/>
  <c r="AW231" i="21"/>
  <c r="AX231" i="21"/>
  <c r="BH231" i="21"/>
  <c r="AA232" i="21"/>
  <c r="AQ232" i="21"/>
  <c r="AE233" i="21"/>
  <c r="AG233" i="21"/>
  <c r="AH233" i="21"/>
  <c r="AU233" i="21"/>
  <c r="AW233" i="21"/>
  <c r="AX233" i="21"/>
  <c r="BH233" i="21"/>
  <c r="AQ234" i="21"/>
  <c r="BG234" i="21"/>
  <c r="AE235" i="21"/>
  <c r="AG235" i="21"/>
  <c r="AH235" i="21"/>
  <c r="AU235" i="21"/>
  <c r="AW235" i="21"/>
  <c r="AX235" i="21"/>
  <c r="BH235" i="21"/>
  <c r="AQ236" i="21"/>
  <c r="BG236" i="21"/>
  <c r="AE237" i="21"/>
  <c r="AG237" i="21"/>
  <c r="AH237" i="21"/>
  <c r="AU237" i="21"/>
  <c r="AW237" i="21"/>
  <c r="AX237" i="21"/>
  <c r="BI237" i="21"/>
  <c r="BI238" i="21"/>
  <c r="W239" i="21"/>
  <c r="BI242" i="21"/>
  <c r="W243" i="21"/>
  <c r="AM238" i="21"/>
  <c r="AL238" i="21"/>
  <c r="AQ240" i="21"/>
  <c r="AP240" i="21"/>
  <c r="BH240" i="21"/>
  <c r="BI241" i="21"/>
  <c r="AM242" i="21"/>
  <c r="AL242" i="21"/>
  <c r="AI209" i="21"/>
  <c r="AY209" i="21"/>
  <c r="AI211" i="21"/>
  <c r="AK211" i="21"/>
  <c r="AL211" i="21"/>
  <c r="AK213" i="21"/>
  <c r="AL213" i="21"/>
  <c r="AY213" i="21"/>
  <c r="AI215" i="21"/>
  <c r="AK215" i="21"/>
  <c r="AM215" i="21"/>
  <c r="AY215" i="21"/>
  <c r="Z217" i="21"/>
  <c r="AI217" i="21"/>
  <c r="AK217" i="21"/>
  <c r="AM217" i="21"/>
  <c r="AP217" i="21"/>
  <c r="AY217" i="21"/>
  <c r="BF217" i="21"/>
  <c r="Z218" i="21"/>
  <c r="Z219" i="21"/>
  <c r="AI219" i="21"/>
  <c r="AK219" i="21"/>
  <c r="AL219" i="21"/>
  <c r="AP219" i="21"/>
  <c r="BF219" i="21"/>
  <c r="Z220" i="21"/>
  <c r="Z221" i="21"/>
  <c r="AI221" i="21"/>
  <c r="AK221" i="21"/>
  <c r="AL221" i="21"/>
  <c r="AP221" i="21"/>
  <c r="BF221" i="21"/>
  <c r="Z222" i="21"/>
  <c r="Z223" i="21"/>
  <c r="AI223" i="21"/>
  <c r="AK223" i="21"/>
  <c r="AL223" i="21"/>
  <c r="AP223" i="21"/>
  <c r="BF223" i="21"/>
  <c r="Z224" i="21"/>
  <c r="Z225" i="21"/>
  <c r="AI225" i="21"/>
  <c r="AK225" i="21"/>
  <c r="AL225" i="21"/>
  <c r="AP225" i="21"/>
  <c r="BF225" i="21"/>
  <c r="Z226" i="21"/>
  <c r="Z227" i="21"/>
  <c r="AK227" i="21"/>
  <c r="AL227" i="21"/>
  <c r="AP227" i="21"/>
  <c r="AY227" i="21"/>
  <c r="BF227" i="21"/>
  <c r="Z228" i="21"/>
  <c r="Z229" i="21"/>
  <c r="AK229" i="21"/>
  <c r="AL229" i="21"/>
  <c r="AP229" i="21"/>
  <c r="AY229" i="21"/>
  <c r="BF229" i="21"/>
  <c r="Z230" i="21"/>
  <c r="Z231" i="21"/>
  <c r="AI231" i="21"/>
  <c r="AK231" i="21"/>
  <c r="AL231" i="21"/>
  <c r="AP231" i="21"/>
  <c r="BF231" i="21"/>
  <c r="Z232" i="21"/>
  <c r="Z233" i="21"/>
  <c r="AK233" i="21"/>
  <c r="AL233" i="21"/>
  <c r="AP233" i="21"/>
  <c r="BF233" i="21"/>
  <c r="Z234" i="21"/>
  <c r="Z235" i="21"/>
  <c r="AI235" i="21"/>
  <c r="AK235" i="21"/>
  <c r="AL235" i="21"/>
  <c r="AP235" i="21"/>
  <c r="AY235" i="21"/>
  <c r="BF235" i="21"/>
  <c r="Z236" i="21"/>
  <c r="Z237" i="21"/>
  <c r="AI237" i="21"/>
  <c r="AK237" i="21"/>
  <c r="AL237" i="21"/>
  <c r="AP237" i="21"/>
  <c r="BF237" i="21"/>
  <c r="BG238" i="21"/>
  <c r="BF238" i="21"/>
  <c r="AA240" i="21"/>
  <c r="W240" i="21"/>
  <c r="Z240" i="21"/>
  <c r="BC240" i="21"/>
  <c r="BB240" i="21"/>
  <c r="BG242" i="21"/>
  <c r="BF242" i="21"/>
  <c r="AA244" i="21"/>
  <c r="W244" i="21"/>
  <c r="Z244" i="21"/>
  <c r="AQ244" i="21"/>
  <c r="AP244" i="21"/>
  <c r="BH244" i="21"/>
  <c r="BG244" i="21"/>
  <c r="BF244" i="21"/>
  <c r="BC217" i="21"/>
  <c r="BC219" i="21"/>
  <c r="AM221" i="21"/>
  <c r="BC221" i="21"/>
  <c r="BC223" i="21"/>
  <c r="AM225" i="21"/>
  <c r="BC225" i="21"/>
  <c r="BC227" i="21"/>
  <c r="AM229" i="21"/>
  <c r="BC229" i="21"/>
  <c r="BC231" i="21"/>
  <c r="BC233" i="21"/>
  <c r="BC235" i="21"/>
  <c r="BH239" i="21"/>
  <c r="BI240" i="21"/>
  <c r="BH243" i="21"/>
  <c r="BG280" i="21"/>
  <c r="BF280" i="21"/>
  <c r="AA282" i="21"/>
  <c r="W282" i="21"/>
  <c r="Z282" i="21"/>
  <c r="BI282" i="21"/>
  <c r="BI245" i="21"/>
  <c r="BI247" i="21"/>
  <c r="BI249" i="21"/>
  <c r="BI251" i="21"/>
  <c r="BI253" i="21"/>
  <c r="BI255" i="21"/>
  <c r="BI257" i="21"/>
  <c r="BI259" i="21"/>
  <c r="BI261" i="21"/>
  <c r="BI263" i="21"/>
  <c r="BI265" i="21"/>
  <c r="BI267" i="21"/>
  <c r="BI269" i="21"/>
  <c r="BI271" i="21"/>
  <c r="BI273" i="21"/>
  <c r="AM274" i="21"/>
  <c r="BC274" i="21"/>
  <c r="BI275" i="21"/>
  <c r="AM276" i="21"/>
  <c r="BC276" i="21"/>
  <c r="BI277" i="21"/>
  <c r="BH281" i="21"/>
  <c r="AA246" i="21"/>
  <c r="W246" i="21"/>
  <c r="AA248" i="21"/>
  <c r="W248" i="21"/>
  <c r="AA250" i="21"/>
  <c r="W250" i="21"/>
  <c r="AA252" i="21"/>
  <c r="W252" i="21"/>
  <c r="AA254" i="21"/>
  <c r="W254" i="21"/>
  <c r="AA256" i="21"/>
  <c r="W256" i="21"/>
  <c r="AA258" i="21"/>
  <c r="W258" i="21"/>
  <c r="AA260" i="21"/>
  <c r="W260" i="21"/>
  <c r="AA262" i="21"/>
  <c r="W262" i="21"/>
  <c r="AA264" i="21"/>
  <c r="W264" i="21"/>
  <c r="AA266" i="21"/>
  <c r="W266" i="21"/>
  <c r="AA268" i="21"/>
  <c r="W268" i="21"/>
  <c r="AA270" i="21"/>
  <c r="W270" i="21"/>
  <c r="AA272" i="21"/>
  <c r="W272" i="21"/>
  <c r="AA274" i="21"/>
  <c r="W274" i="21"/>
  <c r="AA276" i="21"/>
  <c r="W276" i="21"/>
  <c r="AA278" i="21"/>
  <c r="W278" i="21"/>
  <c r="AM278" i="21"/>
  <c r="AL278" i="21"/>
  <c r="BI279" i="21"/>
  <c r="AQ280" i="21"/>
  <c r="AP280" i="21"/>
  <c r="BH280" i="21"/>
  <c r="BI281" i="21"/>
  <c r="BH245" i="21"/>
  <c r="BI246" i="21"/>
  <c r="BH247" i="21"/>
  <c r="BI248" i="21"/>
  <c r="BH249" i="21"/>
  <c r="BI250" i="21"/>
  <c r="BH251" i="21"/>
  <c r="BI252" i="21"/>
  <c r="BH253" i="21"/>
  <c r="BI254" i="21"/>
  <c r="BH255" i="21"/>
  <c r="BI256" i="21"/>
  <c r="BH257" i="21"/>
  <c r="BI258" i="21"/>
  <c r="BH259" i="21"/>
  <c r="BI260" i="21"/>
  <c r="BH261" i="21"/>
  <c r="BI262" i="21"/>
  <c r="BH263" i="21"/>
  <c r="BI264" i="21"/>
  <c r="BH265" i="21"/>
  <c r="BI266" i="21"/>
  <c r="BH267" i="21"/>
  <c r="BI268" i="21"/>
  <c r="BH269" i="21"/>
  <c r="BI270" i="21"/>
  <c r="BH271" i="21"/>
  <c r="BI272" i="21"/>
  <c r="BH273" i="21"/>
  <c r="BI274" i="21"/>
  <c r="BH275" i="21"/>
  <c r="BI276" i="21"/>
  <c r="BH277" i="21"/>
  <c r="AX292" i="21"/>
  <c r="BE239" i="21"/>
  <c r="BF239" i="21"/>
  <c r="BA239" i="21"/>
  <c r="BC239" i="21"/>
  <c r="AW239" i="21"/>
  <c r="AS239" i="21"/>
  <c r="AU239" i="21"/>
  <c r="AO239" i="21"/>
  <c r="AQ239" i="21"/>
  <c r="AK239" i="21"/>
  <c r="AM239" i="21"/>
  <c r="AG239" i="21"/>
  <c r="AC239" i="21"/>
  <c r="AD239" i="21"/>
  <c r="Y239" i="21"/>
  <c r="Z239" i="21"/>
  <c r="BE241" i="21"/>
  <c r="BG241" i="21"/>
  <c r="BA241" i="21"/>
  <c r="BC241" i="21"/>
  <c r="AW241" i="21"/>
  <c r="AS241" i="21"/>
  <c r="AT241" i="21"/>
  <c r="AO241" i="21"/>
  <c r="AQ241" i="21"/>
  <c r="AK241" i="21"/>
  <c r="AM241" i="21"/>
  <c r="AG241" i="21"/>
  <c r="AC241" i="21"/>
  <c r="AE241" i="21"/>
  <c r="Y241" i="21"/>
  <c r="AA241" i="21"/>
  <c r="BE243" i="21"/>
  <c r="BF243" i="21"/>
  <c r="BA243" i="21"/>
  <c r="BC243" i="21"/>
  <c r="AW243" i="21"/>
  <c r="AS243" i="21"/>
  <c r="AT243" i="21"/>
  <c r="AO243" i="21"/>
  <c r="AQ243" i="21"/>
  <c r="AK243" i="21"/>
  <c r="AM243" i="21"/>
  <c r="AG243" i="21"/>
  <c r="AC243" i="21"/>
  <c r="AD243" i="21"/>
  <c r="Y243" i="21"/>
  <c r="Z243" i="21"/>
  <c r="BE245" i="21"/>
  <c r="BF245" i="21"/>
  <c r="BA245" i="21"/>
  <c r="BC245" i="21"/>
  <c r="AW245" i="21"/>
  <c r="AS245" i="21"/>
  <c r="AT245" i="21"/>
  <c r="AO245" i="21"/>
  <c r="AP245" i="21"/>
  <c r="AK245" i="21"/>
  <c r="AM245" i="21"/>
  <c r="AG245" i="21"/>
  <c r="AC245" i="21"/>
  <c r="AE245" i="21"/>
  <c r="Y245" i="21"/>
  <c r="BE247" i="21"/>
  <c r="BF247" i="21"/>
  <c r="BA247" i="21"/>
  <c r="BC247" i="21"/>
  <c r="AW247" i="21"/>
  <c r="AS247" i="21"/>
  <c r="AU247" i="21"/>
  <c r="AO247" i="21"/>
  <c r="AP247" i="21"/>
  <c r="AK247" i="21"/>
  <c r="AM247" i="21"/>
  <c r="AG247" i="21"/>
  <c r="AC247" i="21"/>
  <c r="AE247" i="21"/>
  <c r="Y247" i="21"/>
  <c r="BE249" i="21"/>
  <c r="BF249" i="21"/>
  <c r="BA249" i="21"/>
  <c r="BC249" i="21"/>
  <c r="AW249" i="21"/>
  <c r="AS249" i="21"/>
  <c r="AU249" i="21"/>
  <c r="AO249" i="21"/>
  <c r="AP249" i="21"/>
  <c r="AK249" i="21"/>
  <c r="AM249" i="21"/>
  <c r="AG249" i="21"/>
  <c r="AC249" i="21"/>
  <c r="AE249" i="21"/>
  <c r="Y249" i="21"/>
  <c r="AA249" i="21"/>
  <c r="BE251" i="21"/>
  <c r="BF251" i="21"/>
  <c r="BA251" i="21"/>
  <c r="BC251" i="21"/>
  <c r="AW251" i="21"/>
  <c r="AS251" i="21"/>
  <c r="AT251" i="21"/>
  <c r="AO251" i="21"/>
  <c r="AP251" i="21"/>
  <c r="AK251" i="21"/>
  <c r="AM251" i="21"/>
  <c r="AG251" i="21"/>
  <c r="AC251" i="21"/>
  <c r="AD251" i="21"/>
  <c r="Y251" i="21"/>
  <c r="BE253" i="21"/>
  <c r="BF253" i="21"/>
  <c r="BA253" i="21"/>
  <c r="BC253" i="21"/>
  <c r="AW253" i="21"/>
  <c r="AS253" i="21"/>
  <c r="AT253" i="21"/>
  <c r="AO253" i="21"/>
  <c r="AP253" i="21"/>
  <c r="AK253" i="21"/>
  <c r="AM253" i="21"/>
  <c r="AG253" i="21"/>
  <c r="AC253" i="21"/>
  <c r="AE253" i="21"/>
  <c r="Y253" i="21"/>
  <c r="BE255" i="21"/>
  <c r="BF255" i="21"/>
  <c r="BA255" i="21"/>
  <c r="BC255" i="21"/>
  <c r="AW255" i="21"/>
  <c r="AS255" i="21"/>
  <c r="AU255" i="21"/>
  <c r="AO255" i="21"/>
  <c r="AP255" i="21"/>
  <c r="AK255" i="21"/>
  <c r="AM255" i="21"/>
  <c r="AG255" i="21"/>
  <c r="AC255" i="21"/>
  <c r="AE255" i="21"/>
  <c r="Y255" i="21"/>
  <c r="BE257" i="21"/>
  <c r="BF257" i="21"/>
  <c r="BA257" i="21"/>
  <c r="BC257" i="21"/>
  <c r="AW257" i="21"/>
  <c r="AS257" i="21"/>
  <c r="AU257" i="21"/>
  <c r="AO257" i="21"/>
  <c r="AP257" i="21"/>
  <c r="AK257" i="21"/>
  <c r="AM257" i="21"/>
  <c r="AG257" i="21"/>
  <c r="AC257" i="21"/>
  <c r="AE257" i="21"/>
  <c r="Y257" i="21"/>
  <c r="AA257" i="21"/>
  <c r="BE259" i="21"/>
  <c r="BF259" i="21"/>
  <c r="BA259" i="21"/>
  <c r="BC259" i="21"/>
  <c r="AW259" i="21"/>
  <c r="AS259" i="21"/>
  <c r="AT259" i="21"/>
  <c r="AO259" i="21"/>
  <c r="AP259" i="21"/>
  <c r="AK259" i="21"/>
  <c r="AM259" i="21"/>
  <c r="AG259" i="21"/>
  <c r="AC259" i="21"/>
  <c r="AD259" i="21"/>
  <c r="Y259" i="21"/>
  <c r="BE261" i="21"/>
  <c r="BF261" i="21"/>
  <c r="BA261" i="21"/>
  <c r="BC261" i="21"/>
  <c r="AW261" i="21"/>
  <c r="AS261" i="21"/>
  <c r="AT261" i="21"/>
  <c r="AO261" i="21"/>
  <c r="AP261" i="21"/>
  <c r="AK261" i="21"/>
  <c r="AM261" i="21"/>
  <c r="AG261" i="21"/>
  <c r="AC261" i="21"/>
  <c r="AE261" i="21"/>
  <c r="Y261" i="21"/>
  <c r="BE263" i="21"/>
  <c r="BF263" i="21"/>
  <c r="BA263" i="21"/>
  <c r="BC263" i="21"/>
  <c r="AW263" i="21"/>
  <c r="AS263" i="21"/>
  <c r="AU263" i="21"/>
  <c r="AO263" i="21"/>
  <c r="AP263" i="21"/>
  <c r="AK263" i="21"/>
  <c r="AM263" i="21"/>
  <c r="AG263" i="21"/>
  <c r="AC263" i="21"/>
  <c r="AE263" i="21"/>
  <c r="Y263" i="21"/>
  <c r="BE265" i="21"/>
  <c r="BF265" i="21"/>
  <c r="BA265" i="21"/>
  <c r="BC265" i="21"/>
  <c r="AW265" i="21"/>
  <c r="AS265" i="21"/>
  <c r="AU265" i="21"/>
  <c r="AO265" i="21"/>
  <c r="AP265" i="21"/>
  <c r="AK265" i="21"/>
  <c r="AM265" i="21"/>
  <c r="AG265" i="21"/>
  <c r="AC265" i="21"/>
  <c r="AE265" i="21"/>
  <c r="Y265" i="21"/>
  <c r="AA265" i="21"/>
  <c r="BE267" i="21"/>
  <c r="BF267" i="21"/>
  <c r="BA267" i="21"/>
  <c r="BC267" i="21"/>
  <c r="AW267" i="21"/>
  <c r="AS267" i="21"/>
  <c r="AT267" i="21"/>
  <c r="AO267" i="21"/>
  <c r="AP267" i="21"/>
  <c r="AK267" i="21"/>
  <c r="AM267" i="21"/>
  <c r="AG267" i="21"/>
  <c r="AC267" i="21"/>
  <c r="AD267" i="21"/>
  <c r="Y267" i="21"/>
  <c r="BE269" i="21"/>
  <c r="BF269" i="21"/>
  <c r="BA269" i="21"/>
  <c r="BC269" i="21"/>
  <c r="AW269" i="21"/>
  <c r="AS269" i="21"/>
  <c r="AT269" i="21"/>
  <c r="AO269" i="21"/>
  <c r="AP269" i="21"/>
  <c r="AK269" i="21"/>
  <c r="AM269" i="21"/>
  <c r="AG269" i="21"/>
  <c r="AC269" i="21"/>
  <c r="AE269" i="21"/>
  <c r="Y269" i="21"/>
  <c r="BE271" i="21"/>
  <c r="BF271" i="21"/>
  <c r="BA271" i="21"/>
  <c r="BC271" i="21"/>
  <c r="AW271" i="21"/>
  <c r="AS271" i="21"/>
  <c r="AU271" i="21"/>
  <c r="AO271" i="21"/>
  <c r="AP271" i="21"/>
  <c r="AK271" i="21"/>
  <c r="AM271" i="21"/>
  <c r="AG271" i="21"/>
  <c r="AC271" i="21"/>
  <c r="AE271" i="21"/>
  <c r="Y271" i="21"/>
  <c r="BE273" i="21"/>
  <c r="BF273" i="21"/>
  <c r="BA273" i="21"/>
  <c r="BC273" i="21"/>
  <c r="AW273" i="21"/>
  <c r="AS273" i="21"/>
  <c r="AU273" i="21"/>
  <c r="AO273" i="21"/>
  <c r="AP273" i="21"/>
  <c r="AK273" i="21"/>
  <c r="AM273" i="21"/>
  <c r="AG273" i="21"/>
  <c r="AC273" i="21"/>
  <c r="AE273" i="21"/>
  <c r="Y273" i="21"/>
  <c r="Z273" i="21"/>
  <c r="BE275" i="21"/>
  <c r="BF275" i="21"/>
  <c r="BA275" i="21"/>
  <c r="BC275" i="21"/>
  <c r="AW275" i="21"/>
  <c r="AS275" i="21"/>
  <c r="AU275" i="21"/>
  <c r="AO275" i="21"/>
  <c r="AP275" i="21"/>
  <c r="AK275" i="21"/>
  <c r="AM275" i="21"/>
  <c r="AG275" i="21"/>
  <c r="AC275" i="21"/>
  <c r="AE275" i="21"/>
  <c r="Y275" i="21"/>
  <c r="Z275" i="21"/>
  <c r="BE277" i="21"/>
  <c r="BF277" i="21"/>
  <c r="BA277" i="21"/>
  <c r="BC277" i="21"/>
  <c r="AW277" i="21"/>
  <c r="AS277" i="21"/>
  <c r="AT277" i="21"/>
  <c r="AO277" i="21"/>
  <c r="AP277" i="21"/>
  <c r="AK277" i="21"/>
  <c r="AM277" i="21"/>
  <c r="AG277" i="21"/>
  <c r="AC277" i="21"/>
  <c r="AE277" i="21"/>
  <c r="Y277" i="21"/>
  <c r="Z277" i="21"/>
  <c r="AW278" i="21"/>
  <c r="AY278" i="21"/>
  <c r="AG278" i="21"/>
  <c r="AH278" i="21"/>
  <c r="AA280" i="21"/>
  <c r="W280" i="21"/>
  <c r="Z280" i="21"/>
  <c r="BC280" i="21"/>
  <c r="BB280" i="21"/>
  <c r="AE238" i="21"/>
  <c r="AG238" i="21"/>
  <c r="AH238" i="21"/>
  <c r="AU238" i="21"/>
  <c r="AE240" i="21"/>
  <c r="AG240" i="21"/>
  <c r="AH240" i="21"/>
  <c r="AU240" i="21"/>
  <c r="AE242" i="21"/>
  <c r="AG242" i="21"/>
  <c r="AH242" i="21"/>
  <c r="AU242" i="21"/>
  <c r="BG243" i="21"/>
  <c r="AE244" i="21"/>
  <c r="AG244" i="21"/>
  <c r="AH244" i="21"/>
  <c r="AL244" i="21"/>
  <c r="AU244" i="21"/>
  <c r="BB244" i="21"/>
  <c r="AA245" i="21"/>
  <c r="AQ245" i="21"/>
  <c r="BG245" i="21"/>
  <c r="AE246" i="21"/>
  <c r="AG246" i="21"/>
  <c r="AH246" i="21"/>
  <c r="AL246" i="21"/>
  <c r="AU246" i="21"/>
  <c r="BB246" i="21"/>
  <c r="BH246" i="21"/>
  <c r="AA247" i="21"/>
  <c r="AQ247" i="21"/>
  <c r="BG247" i="21"/>
  <c r="AE248" i="21"/>
  <c r="AG248" i="21"/>
  <c r="AH248" i="21"/>
  <c r="AL248" i="21"/>
  <c r="AU248" i="21"/>
  <c r="BB248" i="21"/>
  <c r="BH248" i="21"/>
  <c r="AQ249" i="21"/>
  <c r="BG249" i="21"/>
  <c r="AE250" i="21"/>
  <c r="AG250" i="21"/>
  <c r="AH250" i="21"/>
  <c r="AL250" i="21"/>
  <c r="AU250" i="21"/>
  <c r="BB250" i="21"/>
  <c r="BH250" i="21"/>
  <c r="AA251" i="21"/>
  <c r="AQ251" i="21"/>
  <c r="BG251" i="21"/>
  <c r="AE252" i="21"/>
  <c r="AG252" i="21"/>
  <c r="AH252" i="21"/>
  <c r="AL252" i="21"/>
  <c r="AU252" i="21"/>
  <c r="BB252" i="21"/>
  <c r="BH252" i="21"/>
  <c r="AA253" i="21"/>
  <c r="AQ253" i="21"/>
  <c r="BG253" i="21"/>
  <c r="AE254" i="21"/>
  <c r="AG254" i="21"/>
  <c r="AH254" i="21"/>
  <c r="AL254" i="21"/>
  <c r="AU254" i="21"/>
  <c r="BB254" i="21"/>
  <c r="BH254" i="21"/>
  <c r="AA255" i="21"/>
  <c r="AQ255" i="21"/>
  <c r="BG255" i="21"/>
  <c r="AE256" i="21"/>
  <c r="AG256" i="21"/>
  <c r="AH256" i="21"/>
  <c r="AL256" i="21"/>
  <c r="AU256" i="21"/>
  <c r="BB256" i="21"/>
  <c r="BH256" i="21"/>
  <c r="AQ257" i="21"/>
  <c r="BG257" i="21"/>
  <c r="AE258" i="21"/>
  <c r="AG258" i="21"/>
  <c r="AH258" i="21"/>
  <c r="AL258" i="21"/>
  <c r="AU258" i="21"/>
  <c r="BB258" i="21"/>
  <c r="BH258" i="21"/>
  <c r="AA259" i="21"/>
  <c r="AQ259" i="21"/>
  <c r="BG259" i="21"/>
  <c r="AE260" i="21"/>
  <c r="AG260" i="21"/>
  <c r="AH260" i="21"/>
  <c r="AL260" i="21"/>
  <c r="AU260" i="21"/>
  <c r="BB260" i="21"/>
  <c r="BH260" i="21"/>
  <c r="AA261" i="21"/>
  <c r="AQ261" i="21"/>
  <c r="BG261" i="21"/>
  <c r="AE262" i="21"/>
  <c r="AG262" i="21"/>
  <c r="AH262" i="21"/>
  <c r="AL262" i="21"/>
  <c r="AU262" i="21"/>
  <c r="BB262" i="21"/>
  <c r="BH262" i="21"/>
  <c r="AA263" i="21"/>
  <c r="AQ263" i="21"/>
  <c r="BG263" i="21"/>
  <c r="AE264" i="21"/>
  <c r="AG264" i="21"/>
  <c r="AH264" i="21"/>
  <c r="AL264" i="21"/>
  <c r="AU264" i="21"/>
  <c r="BB264" i="21"/>
  <c r="BH264" i="21"/>
  <c r="AQ265" i="21"/>
  <c r="BG265" i="21"/>
  <c r="AE266" i="21"/>
  <c r="AG266" i="21"/>
  <c r="AH266" i="21"/>
  <c r="AL266" i="21"/>
  <c r="AU266" i="21"/>
  <c r="BB266" i="21"/>
  <c r="BH266" i="21"/>
  <c r="AA267" i="21"/>
  <c r="AQ267" i="21"/>
  <c r="BG267" i="21"/>
  <c r="AE268" i="21"/>
  <c r="AG268" i="21"/>
  <c r="AH268" i="21"/>
  <c r="AL268" i="21"/>
  <c r="AU268" i="21"/>
  <c r="BB268" i="21"/>
  <c r="BH268" i="21"/>
  <c r="AA269" i="21"/>
  <c r="AQ269" i="21"/>
  <c r="BG269" i="21"/>
  <c r="AE270" i="21"/>
  <c r="AG270" i="21"/>
  <c r="AH270" i="21"/>
  <c r="AL270" i="21"/>
  <c r="AU270" i="21"/>
  <c r="BB270" i="21"/>
  <c r="BH270" i="21"/>
  <c r="AA271" i="21"/>
  <c r="AQ271" i="21"/>
  <c r="BG271" i="21"/>
  <c r="AE272" i="21"/>
  <c r="AG272" i="21"/>
  <c r="AH272" i="21"/>
  <c r="AL272" i="21"/>
  <c r="AU272" i="21"/>
  <c r="BB272" i="21"/>
  <c r="BH272" i="21"/>
  <c r="AE274" i="21"/>
  <c r="AG274" i="21"/>
  <c r="AH274" i="21"/>
  <c r="AL274" i="21"/>
  <c r="AU274" i="21"/>
  <c r="BB274" i="21"/>
  <c r="BH274" i="21"/>
  <c r="AA275" i="21"/>
  <c r="AE276" i="21"/>
  <c r="AG276" i="21"/>
  <c r="AH276" i="21"/>
  <c r="AL276" i="21"/>
  <c r="AU276" i="21"/>
  <c r="BB276" i="21"/>
  <c r="BH276" i="21"/>
  <c r="AA277" i="21"/>
  <c r="AO278" i="21"/>
  <c r="AP278" i="21"/>
  <c r="BA278" i="21"/>
  <c r="BB278" i="21"/>
  <c r="BI278" i="21"/>
  <c r="W279" i="21"/>
  <c r="BI280" i="21"/>
  <c r="W281" i="21"/>
  <c r="BH278" i="21"/>
  <c r="AM280" i="21"/>
  <c r="AL280" i="21"/>
  <c r="AY238" i="21"/>
  <c r="AI240" i="21"/>
  <c r="AY240" i="21"/>
  <c r="AI242" i="21"/>
  <c r="AY242" i="21"/>
  <c r="AI244" i="21"/>
  <c r="AY244" i="21"/>
  <c r="Z245" i="21"/>
  <c r="Z246" i="21"/>
  <c r="AI246" i="21"/>
  <c r="AP246" i="21"/>
  <c r="AY246" i="21"/>
  <c r="BF246" i="21"/>
  <c r="Z247" i="21"/>
  <c r="Z248" i="21"/>
  <c r="AI248" i="21"/>
  <c r="AP248" i="21"/>
  <c r="AY248" i="21"/>
  <c r="BF248" i="21"/>
  <c r="Z249" i="21"/>
  <c r="Z250" i="21"/>
  <c r="AI250" i="21"/>
  <c r="AP250" i="21"/>
  <c r="AY250" i="21"/>
  <c r="BF250" i="21"/>
  <c r="Z251" i="21"/>
  <c r="Z252" i="21"/>
  <c r="AP252" i="21"/>
  <c r="AY252" i="21"/>
  <c r="BF252" i="21"/>
  <c r="Z253" i="21"/>
  <c r="Z254" i="21"/>
  <c r="AP254" i="21"/>
  <c r="AY254" i="21"/>
  <c r="BF254" i="21"/>
  <c r="Z255" i="21"/>
  <c r="Z256" i="21"/>
  <c r="AI256" i="21"/>
  <c r="AP256" i="21"/>
  <c r="AY256" i="21"/>
  <c r="BF256" i="21"/>
  <c r="Z257" i="21"/>
  <c r="Z258" i="21"/>
  <c r="AI258" i="21"/>
  <c r="AP258" i="21"/>
  <c r="AY258" i="21"/>
  <c r="BF258" i="21"/>
  <c r="Z259" i="21"/>
  <c r="Z260" i="21"/>
  <c r="AP260" i="21"/>
  <c r="AY260" i="21"/>
  <c r="BF260" i="21"/>
  <c r="Z261" i="21"/>
  <c r="Z262" i="21"/>
  <c r="AP262" i="21"/>
  <c r="AY262" i="21"/>
  <c r="BF262" i="21"/>
  <c r="Z263" i="21"/>
  <c r="Z264" i="21"/>
  <c r="AI264" i="21"/>
  <c r="AP264" i="21"/>
  <c r="AY264" i="21"/>
  <c r="BF264" i="21"/>
  <c r="Z265" i="21"/>
  <c r="Z266" i="21"/>
  <c r="AP266" i="21"/>
  <c r="AY266" i="21"/>
  <c r="BF266" i="21"/>
  <c r="Z267" i="21"/>
  <c r="Z268" i="21"/>
  <c r="AP268" i="21"/>
  <c r="AY268" i="21"/>
  <c r="BF268" i="21"/>
  <c r="Z269" i="21"/>
  <c r="Z270" i="21"/>
  <c r="AI270" i="21"/>
  <c r="AP270" i="21"/>
  <c r="AY270" i="21"/>
  <c r="BF270" i="21"/>
  <c r="Z271" i="21"/>
  <c r="Z272" i="21"/>
  <c r="AP272" i="21"/>
  <c r="AY272" i="21"/>
  <c r="BF272" i="21"/>
  <c r="Z274" i="21"/>
  <c r="AP274" i="21"/>
  <c r="AY274" i="21"/>
  <c r="BF274" i="21"/>
  <c r="Z276" i="21"/>
  <c r="AP276" i="21"/>
  <c r="AY276" i="21"/>
  <c r="BF276" i="21"/>
  <c r="Z278" i="21"/>
  <c r="AI278" i="21"/>
  <c r="BF278" i="21"/>
  <c r="BI283" i="21"/>
  <c r="BI285" i="21"/>
  <c r="BI287" i="21"/>
  <c r="BI289" i="21"/>
  <c r="BC294" i="21"/>
  <c r="BE294" i="21"/>
  <c r="BF294" i="21"/>
  <c r="AA284" i="21"/>
  <c r="W284" i="21"/>
  <c r="AA286" i="21"/>
  <c r="W286" i="21"/>
  <c r="AA288" i="21"/>
  <c r="W288" i="21"/>
  <c r="AA290" i="21"/>
  <c r="W290" i="21"/>
  <c r="AA292" i="21"/>
  <c r="W292" i="21"/>
  <c r="AA294" i="21"/>
  <c r="W294" i="21"/>
  <c r="BH283" i="21"/>
  <c r="BI284" i="21"/>
  <c r="BH285" i="21"/>
  <c r="BI286" i="21"/>
  <c r="BH287" i="21"/>
  <c r="BI288" i="21"/>
  <c r="BH289" i="21"/>
  <c r="BI290" i="21"/>
  <c r="W291" i="21"/>
  <c r="BH291" i="21"/>
  <c r="BI292" i="21"/>
  <c r="W293" i="21"/>
  <c r="BH293" i="21"/>
  <c r="AQ294" i="21"/>
  <c r="AS294" i="21"/>
  <c r="AT294" i="21"/>
  <c r="BI294" i="21"/>
  <c r="W295" i="21"/>
  <c r="BE279" i="21"/>
  <c r="BG279" i="21"/>
  <c r="BA279" i="21"/>
  <c r="BC279" i="21"/>
  <c r="AW279" i="21"/>
  <c r="AS279" i="21"/>
  <c r="AT279" i="21"/>
  <c r="AO279" i="21"/>
  <c r="AQ279" i="21"/>
  <c r="AK279" i="21"/>
  <c r="AM279" i="21"/>
  <c r="AG279" i="21"/>
  <c r="AC279" i="21"/>
  <c r="AD279" i="21"/>
  <c r="Y279" i="21"/>
  <c r="Z279" i="21"/>
  <c r="BE281" i="21"/>
  <c r="BF281" i="21"/>
  <c r="BA281" i="21"/>
  <c r="BC281" i="21"/>
  <c r="AW281" i="21"/>
  <c r="AS281" i="21"/>
  <c r="AT281" i="21"/>
  <c r="AO281" i="21"/>
  <c r="AQ281" i="21"/>
  <c r="AK281" i="21"/>
  <c r="AM281" i="21"/>
  <c r="AG281" i="21"/>
  <c r="AC281" i="21"/>
  <c r="AE281" i="21"/>
  <c r="Y281" i="21"/>
  <c r="AA281" i="21"/>
  <c r="BE283" i="21"/>
  <c r="BF283" i="21"/>
  <c r="BA283" i="21"/>
  <c r="BC283" i="21"/>
  <c r="AW283" i="21"/>
  <c r="AS283" i="21"/>
  <c r="AT283" i="21"/>
  <c r="AO283" i="21"/>
  <c r="AP283" i="21"/>
  <c r="AK283" i="21"/>
  <c r="AM283" i="21"/>
  <c r="AG283" i="21"/>
  <c r="AC283" i="21"/>
  <c r="AD283" i="21"/>
  <c r="Y283" i="21"/>
  <c r="BE285" i="21"/>
  <c r="BF285" i="21"/>
  <c r="BA285" i="21"/>
  <c r="BC285" i="21"/>
  <c r="AW285" i="21"/>
  <c r="AS285" i="21"/>
  <c r="AU285" i="21"/>
  <c r="AO285" i="21"/>
  <c r="AP285" i="21"/>
  <c r="AK285" i="21"/>
  <c r="AM285" i="21"/>
  <c r="AG285" i="21"/>
  <c r="AC285" i="21"/>
  <c r="AE285" i="21"/>
  <c r="Y285" i="21"/>
  <c r="BE287" i="21"/>
  <c r="BF287" i="21"/>
  <c r="BA287" i="21"/>
  <c r="BC287" i="21"/>
  <c r="AW287" i="21"/>
  <c r="AS287" i="21"/>
  <c r="AU287" i="21"/>
  <c r="AO287" i="21"/>
  <c r="AP287" i="21"/>
  <c r="AK287" i="21"/>
  <c r="AM287" i="21"/>
  <c r="AG287" i="21"/>
  <c r="AC287" i="21"/>
  <c r="AE287" i="21"/>
  <c r="Y287" i="21"/>
  <c r="Z287" i="21"/>
  <c r="BE289" i="21"/>
  <c r="BF289" i="21"/>
  <c r="BA289" i="21"/>
  <c r="BC289" i="21"/>
  <c r="AW289" i="21"/>
  <c r="AS289" i="21"/>
  <c r="AU289" i="21"/>
  <c r="AO289" i="21"/>
  <c r="AP289" i="21"/>
  <c r="AK289" i="21"/>
  <c r="AM289" i="21"/>
  <c r="AG289" i="21"/>
  <c r="AC289" i="21"/>
  <c r="AE289" i="21"/>
  <c r="Y289" i="21"/>
  <c r="AA289" i="21"/>
  <c r="BE291" i="21"/>
  <c r="BF291" i="21"/>
  <c r="BA291" i="21"/>
  <c r="BB291" i="21"/>
  <c r="AW291" i="21"/>
  <c r="AS291" i="21"/>
  <c r="AU291" i="21"/>
  <c r="AO291" i="21"/>
  <c r="AP291" i="21"/>
  <c r="AK291" i="21"/>
  <c r="AL291" i="21"/>
  <c r="AG291" i="21"/>
  <c r="AC291" i="21"/>
  <c r="AE291" i="21"/>
  <c r="Y291" i="21"/>
  <c r="BE293" i="21"/>
  <c r="BF293" i="21"/>
  <c r="BA293" i="21"/>
  <c r="BB293" i="21"/>
  <c r="AW293" i="21"/>
  <c r="AS293" i="21"/>
  <c r="AO293" i="21"/>
  <c r="AP293" i="21"/>
  <c r="AK293" i="21"/>
  <c r="AL293" i="21"/>
  <c r="AG293" i="21"/>
  <c r="AC293" i="21"/>
  <c r="AE293" i="21"/>
  <c r="Y293" i="21"/>
  <c r="Z293" i="21"/>
  <c r="AW295" i="21"/>
  <c r="AX295" i="21"/>
  <c r="AG295" i="21"/>
  <c r="AH295" i="21"/>
  <c r="AC295" i="21"/>
  <c r="Y295" i="21"/>
  <c r="Z295" i="21"/>
  <c r="BE295" i="21"/>
  <c r="BG295" i="21"/>
  <c r="BA295" i="21"/>
  <c r="BC295" i="21"/>
  <c r="AK295" i="21"/>
  <c r="AM295" i="21"/>
  <c r="AE278" i="21"/>
  <c r="AU278" i="21"/>
  <c r="AE280" i="21"/>
  <c r="AG280" i="21"/>
  <c r="AH280" i="21"/>
  <c r="AU280" i="21"/>
  <c r="AE282" i="21"/>
  <c r="AG282" i="21"/>
  <c r="AH282" i="21"/>
  <c r="AL282" i="21"/>
  <c r="AU282" i="21"/>
  <c r="BB282" i="21"/>
  <c r="BH282" i="21"/>
  <c r="AA283" i="21"/>
  <c r="AQ283" i="21"/>
  <c r="BG283" i="21"/>
  <c r="AE284" i="21"/>
  <c r="AG284" i="21"/>
  <c r="AH284" i="21"/>
  <c r="AL284" i="21"/>
  <c r="AU284" i="21"/>
  <c r="BB284" i="21"/>
  <c r="BH284" i="21"/>
  <c r="AA285" i="21"/>
  <c r="AQ285" i="21"/>
  <c r="AE286" i="21"/>
  <c r="AG286" i="21"/>
  <c r="AH286" i="21"/>
  <c r="AL286" i="21"/>
  <c r="AU286" i="21"/>
  <c r="BB286" i="21"/>
  <c r="BH286" i="21"/>
  <c r="AA287" i="21"/>
  <c r="AE288" i="21"/>
  <c r="AG288" i="21"/>
  <c r="AH288" i="21"/>
  <c r="AL288" i="21"/>
  <c r="AU288" i="21"/>
  <c r="BB288" i="21"/>
  <c r="BH288" i="21"/>
  <c r="AE290" i="21"/>
  <c r="AG290" i="21"/>
  <c r="AH290" i="21"/>
  <c r="AL290" i="21"/>
  <c r="AU290" i="21"/>
  <c r="BB290" i="21"/>
  <c r="BH290" i="21"/>
  <c r="AA291" i="21"/>
  <c r="AQ291" i="21"/>
  <c r="BG291" i="21"/>
  <c r="AE292" i="21"/>
  <c r="AG292" i="21"/>
  <c r="AH292" i="21"/>
  <c r="AL292" i="21"/>
  <c r="AU292" i="21"/>
  <c r="BB292" i="21"/>
  <c r="BH292" i="21"/>
  <c r="AE294" i="21"/>
  <c r="AG294" i="21"/>
  <c r="AH294" i="21"/>
  <c r="AL294" i="21"/>
  <c r="AU294" i="21"/>
  <c r="AW294" i="21"/>
  <c r="AX294" i="21"/>
  <c r="BB294" i="21"/>
  <c r="BH294" i="21"/>
  <c r="AO295" i="21"/>
  <c r="AP295" i="21"/>
  <c r="BH295" i="21"/>
  <c r="BF295" i="21"/>
  <c r="AI280" i="21"/>
  <c r="AY280" i="21"/>
  <c r="AI282" i="21"/>
  <c r="AP282" i="21"/>
  <c r="AY282" i="21"/>
  <c r="BF282" i="21"/>
  <c r="Z283" i="21"/>
  <c r="Z284" i="21"/>
  <c r="AI284" i="21"/>
  <c r="AP284" i="21"/>
  <c r="AY284" i="21"/>
  <c r="BF284" i="21"/>
  <c r="Z285" i="21"/>
  <c r="Z286" i="21"/>
  <c r="AP286" i="21"/>
  <c r="AY286" i="21"/>
  <c r="BF286" i="21"/>
  <c r="Z288" i="21"/>
  <c r="AP288" i="21"/>
  <c r="AY288" i="21"/>
  <c r="BF288" i="21"/>
  <c r="Z290" i="21"/>
  <c r="AP290" i="21"/>
  <c r="AY290" i="21"/>
  <c r="BF290" i="21"/>
  <c r="Z291" i="21"/>
  <c r="Z292" i="21"/>
  <c r="AP292" i="21"/>
  <c r="AY292" i="21"/>
  <c r="BF292" i="21"/>
  <c r="AI294" i="21"/>
  <c r="AY294" i="21"/>
  <c r="AL299" i="21"/>
  <c r="AM299" i="21"/>
  <c r="AT299" i="21"/>
  <c r="AU299" i="21"/>
  <c r="BB299" i="21"/>
  <c r="BC299" i="21"/>
  <c r="AP303" i="21"/>
  <c r="AQ303" i="21"/>
  <c r="AX303" i="21"/>
  <c r="AY303" i="21"/>
  <c r="BF303" i="21"/>
  <c r="BG303" i="21"/>
  <c r="AL307" i="21"/>
  <c r="AM307" i="21"/>
  <c r="AT307" i="21"/>
  <c r="AU307" i="21"/>
  <c r="BB307" i="21"/>
  <c r="BC307" i="21"/>
  <c r="AX311" i="21"/>
  <c r="AY311" i="21"/>
  <c r="BF311" i="21"/>
  <c r="BG311" i="21"/>
  <c r="AT315" i="21"/>
  <c r="AU315" i="21"/>
  <c r="BB315" i="21"/>
  <c r="BC315" i="21"/>
  <c r="AX319" i="21"/>
  <c r="AY319" i="21"/>
  <c r="BF319" i="21"/>
  <c r="BG319" i="21"/>
  <c r="W323" i="21"/>
  <c r="BI323" i="21"/>
  <c r="AK297" i="21"/>
  <c r="AY297" i="21"/>
  <c r="BA297" i="21"/>
  <c r="BB297" i="21"/>
  <c r="W322" i="21"/>
  <c r="AL301" i="21"/>
  <c r="AM301" i="21"/>
  <c r="AT301" i="21"/>
  <c r="AU301" i="21"/>
  <c r="BB301" i="21"/>
  <c r="BC301" i="21"/>
  <c r="AP305" i="21"/>
  <c r="AQ305" i="21"/>
  <c r="AX305" i="21"/>
  <c r="AY305" i="21"/>
  <c r="BF305" i="21"/>
  <c r="BG305" i="21"/>
  <c r="AL309" i="21"/>
  <c r="AM309" i="21"/>
  <c r="AT309" i="21"/>
  <c r="AU309" i="21"/>
  <c r="BB309" i="21"/>
  <c r="BC309" i="21"/>
  <c r="AX313" i="21"/>
  <c r="AY313" i="21"/>
  <c r="BF313" i="21"/>
  <c r="BG313" i="21"/>
  <c r="AT317" i="21"/>
  <c r="AU317" i="21"/>
  <c r="BB317" i="21"/>
  <c r="BC317" i="21"/>
  <c r="AX321" i="21"/>
  <c r="AY321" i="21"/>
  <c r="BF321" i="21"/>
  <c r="BG321" i="21"/>
  <c r="BI296" i="21"/>
  <c r="Y297" i="21"/>
  <c r="Z297" i="21"/>
  <c r="AM297" i="21"/>
  <c r="AO297" i="21"/>
  <c r="AP297" i="21"/>
  <c r="BC297" i="21"/>
  <c r="BE297" i="21"/>
  <c r="BF297" i="21"/>
  <c r="BI298" i="21"/>
  <c r="BH298" i="21"/>
  <c r="AD299" i="21"/>
  <c r="Z303" i="21"/>
  <c r="AH303" i="21"/>
  <c r="AD307" i="21"/>
  <c r="Z311" i="21"/>
  <c r="AH311" i="21"/>
  <c r="AP311" i="21"/>
  <c r="AD315" i="21"/>
  <c r="AL315" i="21"/>
  <c r="Z319" i="21"/>
  <c r="AH319" i="21"/>
  <c r="AP319" i="21"/>
  <c r="AA297" i="21"/>
  <c r="W297" i="21"/>
  <c r="AP299" i="21"/>
  <c r="AQ299" i="21"/>
  <c r="AX299" i="21"/>
  <c r="AY299" i="21"/>
  <c r="BF299" i="21"/>
  <c r="BG299" i="21"/>
  <c r="AL303" i="21"/>
  <c r="AM303" i="21"/>
  <c r="AT303" i="21"/>
  <c r="AU303" i="21"/>
  <c r="BB303" i="21"/>
  <c r="BC303" i="21"/>
  <c r="AP307" i="21"/>
  <c r="AQ307" i="21"/>
  <c r="AX307" i="21"/>
  <c r="AY307" i="21"/>
  <c r="BF307" i="21"/>
  <c r="BG307" i="21"/>
  <c r="AT311" i="21"/>
  <c r="AU311" i="21"/>
  <c r="BB311" i="21"/>
  <c r="BC311" i="21"/>
  <c r="AX315" i="21"/>
  <c r="AY315" i="21"/>
  <c r="BF315" i="21"/>
  <c r="BG315" i="21"/>
  <c r="AT319" i="21"/>
  <c r="AU319" i="21"/>
  <c r="BB319" i="21"/>
  <c r="BC319" i="21"/>
  <c r="BH296" i="21"/>
  <c r="AS297" i="21"/>
  <c r="AT297" i="21"/>
  <c r="BG297" i="21"/>
  <c r="BI297" i="21"/>
  <c r="BE296" i="21"/>
  <c r="BG296" i="21"/>
  <c r="BA296" i="21"/>
  <c r="BC296" i="21"/>
  <c r="AW296" i="21"/>
  <c r="AX296" i="21"/>
  <c r="AS296" i="21"/>
  <c r="AU296" i="21"/>
  <c r="AO296" i="21"/>
  <c r="AP296" i="21"/>
  <c r="AK296" i="21"/>
  <c r="AM296" i="21"/>
  <c r="AG296" i="21"/>
  <c r="AH296" i="21"/>
  <c r="AC296" i="21"/>
  <c r="AD296" i="21"/>
  <c r="Y296" i="21"/>
  <c r="AA296" i="21"/>
  <c r="BE298" i="21"/>
  <c r="BA298" i="21"/>
  <c r="AW298" i="21"/>
  <c r="AX298" i="21"/>
  <c r="AS298" i="21"/>
  <c r="AT298" i="21"/>
  <c r="AO298" i="21"/>
  <c r="AP298" i="21"/>
  <c r="AK298" i="21"/>
  <c r="AM298" i="21"/>
  <c r="AG298" i="21"/>
  <c r="AH298" i="21"/>
  <c r="AC298" i="21"/>
  <c r="AD298" i="21"/>
  <c r="Y298" i="21"/>
  <c r="AP301" i="21"/>
  <c r="AQ301" i="21"/>
  <c r="AX301" i="21"/>
  <c r="AY301" i="21"/>
  <c r="BF301" i="21"/>
  <c r="BG301" i="21"/>
  <c r="AL305" i="21"/>
  <c r="AM305" i="21"/>
  <c r="AT305" i="21"/>
  <c r="AU305" i="21"/>
  <c r="BB305" i="21"/>
  <c r="BC305" i="21"/>
  <c r="AP309" i="21"/>
  <c r="AQ309" i="21"/>
  <c r="AX309" i="21"/>
  <c r="AY309" i="21"/>
  <c r="BF309" i="21"/>
  <c r="BG309" i="21"/>
  <c r="AT313" i="21"/>
  <c r="AU313" i="21"/>
  <c r="BB313" i="21"/>
  <c r="BC313" i="21"/>
  <c r="AX317" i="21"/>
  <c r="AY317" i="21"/>
  <c r="BF317" i="21"/>
  <c r="BG317" i="21"/>
  <c r="AT321" i="21"/>
  <c r="AU321" i="21"/>
  <c r="BB321" i="21"/>
  <c r="BC321" i="21"/>
  <c r="AU295" i="21"/>
  <c r="BB295" i="21"/>
  <c r="AE297" i="21"/>
  <c r="AG297" i="21"/>
  <c r="AH297" i="21"/>
  <c r="AL297" i="21"/>
  <c r="BH297" i="21"/>
  <c r="Z299" i="21"/>
  <c r="AH299" i="21"/>
  <c r="AD303" i="21"/>
  <c r="Z307" i="21"/>
  <c r="AH307" i="21"/>
  <c r="AD311" i="21"/>
  <c r="AL311" i="21"/>
  <c r="Z315" i="21"/>
  <c r="AH315" i="21"/>
  <c r="AP315" i="21"/>
  <c r="AD319" i="21"/>
  <c r="AL319" i="21"/>
  <c r="BE322" i="21"/>
  <c r="BF322" i="21"/>
  <c r="BA322" i="21"/>
  <c r="BC322" i="21"/>
  <c r="AW322" i="21"/>
  <c r="AX322" i="21"/>
  <c r="AS322" i="21"/>
  <c r="AU322" i="21"/>
  <c r="AO322" i="21"/>
  <c r="AP322" i="21"/>
  <c r="BE323" i="21"/>
  <c r="BF323" i="21"/>
  <c r="BA323" i="21"/>
  <c r="BB323" i="21"/>
  <c r="AW323" i="21"/>
  <c r="AX323" i="21"/>
  <c r="AS323" i="21"/>
  <c r="AT323" i="21"/>
  <c r="AO323" i="21"/>
  <c r="AP323" i="21"/>
  <c r="AK323" i="21"/>
  <c r="AL323" i="21"/>
  <c r="AG323" i="21"/>
  <c r="AI323" i="21"/>
  <c r="AC323" i="21"/>
  <c r="AD323" i="21"/>
  <c r="Y323" i="21"/>
  <c r="Z323" i="21"/>
  <c r="BE325" i="21"/>
  <c r="BF325" i="21"/>
  <c r="BA325" i="21"/>
  <c r="BB325" i="21"/>
  <c r="AW325" i="21"/>
  <c r="AX325" i="21"/>
  <c r="AS325" i="21"/>
  <c r="AT325" i="21"/>
  <c r="AO325" i="21"/>
  <c r="AP325" i="21"/>
  <c r="AK325" i="21"/>
  <c r="AL325" i="21"/>
  <c r="AG325" i="21"/>
  <c r="AH325" i="21"/>
  <c r="AC325" i="21"/>
  <c r="AD325" i="21"/>
  <c r="Y325" i="21"/>
  <c r="Z325" i="21"/>
  <c r="BE327" i="21"/>
  <c r="BF327" i="21"/>
  <c r="BA327" i="21"/>
  <c r="BB327" i="21"/>
  <c r="AW327" i="21"/>
  <c r="AX327" i="21"/>
  <c r="AS327" i="21"/>
  <c r="AT327" i="21"/>
  <c r="AO327" i="21"/>
  <c r="AP327" i="21"/>
  <c r="AK327" i="21"/>
  <c r="AL327" i="21"/>
  <c r="AG327" i="21"/>
  <c r="AH327" i="21"/>
  <c r="AC327" i="21"/>
  <c r="AD327" i="21"/>
  <c r="Y327" i="21"/>
  <c r="Z327" i="21"/>
  <c r="BE329" i="21"/>
  <c r="BF329" i="21"/>
  <c r="BA329" i="21"/>
  <c r="BB329" i="21"/>
  <c r="AW329" i="21"/>
  <c r="AX329" i="21"/>
  <c r="AS329" i="21"/>
  <c r="AT329" i="21"/>
  <c r="AO329" i="21"/>
  <c r="AP329" i="21"/>
  <c r="AK329" i="21"/>
  <c r="AL329" i="21"/>
  <c r="AG329" i="21"/>
  <c r="AH329" i="21"/>
  <c r="AC329" i="21"/>
  <c r="AD329" i="21"/>
  <c r="Y329" i="21"/>
  <c r="Z329" i="21"/>
  <c r="BE331" i="21"/>
  <c r="BF331" i="21"/>
  <c r="BA331" i="21"/>
  <c r="BB331" i="21"/>
  <c r="AW331" i="21"/>
  <c r="AX331" i="21"/>
  <c r="AS331" i="21"/>
  <c r="AT331" i="21"/>
  <c r="AO331" i="21"/>
  <c r="AP331" i="21"/>
  <c r="AK331" i="21"/>
  <c r="AL331" i="21"/>
  <c r="AG331" i="21"/>
  <c r="AH331" i="21"/>
  <c r="AC331" i="21"/>
  <c r="AD331" i="21"/>
  <c r="Y331" i="21"/>
  <c r="Z331" i="21"/>
  <c r="BE333" i="21"/>
  <c r="BF333" i="21"/>
  <c r="BA333" i="21"/>
  <c r="BB333" i="21"/>
  <c r="AW333" i="21"/>
  <c r="AX333" i="21"/>
  <c r="AS333" i="21"/>
  <c r="AT333" i="21"/>
  <c r="AO333" i="21"/>
  <c r="AP333" i="21"/>
  <c r="AK333" i="21"/>
  <c r="AL333" i="21"/>
  <c r="AG333" i="21"/>
  <c r="AH333" i="21"/>
  <c r="AC333" i="21"/>
  <c r="AD333" i="21"/>
  <c r="Y333" i="21"/>
  <c r="Z333" i="21"/>
  <c r="BE335" i="21"/>
  <c r="BF335" i="21"/>
  <c r="BA335" i="21"/>
  <c r="BB335" i="21"/>
  <c r="AW335" i="21"/>
  <c r="AX335" i="21"/>
  <c r="AS335" i="21"/>
  <c r="AT335" i="21"/>
  <c r="AO335" i="21"/>
  <c r="AP335" i="21"/>
  <c r="AK335" i="21"/>
  <c r="AL335" i="21"/>
  <c r="AG335" i="21"/>
  <c r="AH335" i="21"/>
  <c r="AC335" i="21"/>
  <c r="AD335" i="21"/>
  <c r="Y335" i="21"/>
  <c r="Z335" i="21"/>
  <c r="BE337" i="21"/>
  <c r="BF337" i="21"/>
  <c r="BA337" i="21"/>
  <c r="BB337" i="21"/>
  <c r="AW337" i="21"/>
  <c r="AX337" i="21"/>
  <c r="AS337" i="21"/>
  <c r="AT337" i="21"/>
  <c r="AO337" i="21"/>
  <c r="AP337" i="21"/>
  <c r="AK337" i="21"/>
  <c r="AL337" i="21"/>
  <c r="AG337" i="21"/>
  <c r="AH337" i="21"/>
  <c r="AC337" i="21"/>
  <c r="AD337" i="21"/>
  <c r="Y337" i="21"/>
  <c r="Z337" i="21"/>
  <c r="BE339" i="21"/>
  <c r="BF339" i="21"/>
  <c r="BA339" i="21"/>
  <c r="BB339" i="21"/>
  <c r="AW339" i="21"/>
  <c r="AX339" i="21"/>
  <c r="AS339" i="21"/>
  <c r="AT339" i="21"/>
  <c r="AO339" i="21"/>
  <c r="AP339" i="21"/>
  <c r="AK339" i="21"/>
  <c r="AL339" i="21"/>
  <c r="AG339" i="21"/>
  <c r="AH339" i="21"/>
  <c r="AC339" i="21"/>
  <c r="AD339" i="21"/>
  <c r="Y339" i="21"/>
  <c r="Z339" i="21"/>
  <c r="BE341" i="21"/>
  <c r="BF341" i="21"/>
  <c r="BA341" i="21"/>
  <c r="BB341" i="21"/>
  <c r="AW341" i="21"/>
  <c r="AX341" i="21"/>
  <c r="AS341" i="21"/>
  <c r="AT341" i="21"/>
  <c r="AO341" i="21"/>
  <c r="AP341" i="21"/>
  <c r="AK341" i="21"/>
  <c r="AL341" i="21"/>
  <c r="AG341" i="21"/>
  <c r="AH341" i="21"/>
  <c r="AC341" i="21"/>
  <c r="AD341" i="21"/>
  <c r="Y341" i="21"/>
  <c r="Z341" i="21"/>
  <c r="BE343" i="21"/>
  <c r="BF343" i="21"/>
  <c r="BA343" i="21"/>
  <c r="BB343" i="21"/>
  <c r="AW343" i="21"/>
  <c r="AX343" i="21"/>
  <c r="AS343" i="21"/>
  <c r="AT343" i="21"/>
  <c r="AO343" i="21"/>
  <c r="AP343" i="21"/>
  <c r="AK343" i="21"/>
  <c r="AL343" i="21"/>
  <c r="AG343" i="21"/>
  <c r="AH343" i="21"/>
  <c r="AC343" i="21"/>
  <c r="AD343" i="21"/>
  <c r="Y343" i="21"/>
  <c r="Z343" i="21"/>
  <c r="BE345" i="21"/>
  <c r="BF345" i="21"/>
  <c r="BA345" i="21"/>
  <c r="BB345" i="21"/>
  <c r="AW345" i="21"/>
  <c r="AX345" i="21"/>
  <c r="AS345" i="21"/>
  <c r="AT345" i="21"/>
  <c r="AO345" i="21"/>
  <c r="AP345" i="21"/>
  <c r="AK345" i="21"/>
  <c r="AL345" i="21"/>
  <c r="AG345" i="21"/>
  <c r="AH345" i="21"/>
  <c r="AC345" i="21"/>
  <c r="AD345" i="21"/>
  <c r="Y345" i="21"/>
  <c r="Z345" i="21"/>
  <c r="W347" i="21"/>
  <c r="BI347" i="21"/>
  <c r="BH347" i="21"/>
  <c r="AP300" i="21"/>
  <c r="AP302" i="21"/>
  <c r="AP304" i="21"/>
  <c r="AP306" i="21"/>
  <c r="AP308" i="21"/>
  <c r="AP310" i="21"/>
  <c r="BH311" i="21"/>
  <c r="AP312" i="21"/>
  <c r="BH313" i="21"/>
  <c r="AP314" i="21"/>
  <c r="BH315" i="21"/>
  <c r="AP316" i="21"/>
  <c r="BH317" i="21"/>
  <c r="AP318" i="21"/>
  <c r="BH319" i="21"/>
  <c r="AP320" i="21"/>
  <c r="BH321" i="21"/>
  <c r="BF347" i="21"/>
  <c r="BI324" i="21"/>
  <c r="W324" i="21"/>
  <c r="BI326" i="21"/>
  <c r="W326" i="21"/>
  <c r="BI328" i="21"/>
  <c r="W328" i="21"/>
  <c r="BI330" i="21"/>
  <c r="W330" i="21"/>
  <c r="BI332" i="21"/>
  <c r="W332" i="21"/>
  <c r="BI334" i="21"/>
  <c r="W334" i="21"/>
  <c r="BI336" i="21"/>
  <c r="W336" i="21"/>
  <c r="BI338" i="21"/>
  <c r="W338" i="21"/>
  <c r="BI340" i="21"/>
  <c r="W340" i="21"/>
  <c r="BI342" i="21"/>
  <c r="W342" i="21"/>
  <c r="BI344" i="21"/>
  <c r="W344" i="21"/>
  <c r="BI346" i="21"/>
  <c r="W346" i="21"/>
  <c r="BH346" i="21"/>
  <c r="W299" i="21"/>
  <c r="AA299" i="21"/>
  <c r="AE323" i="21"/>
  <c r="AM323" i="21"/>
  <c r="AU323" i="21"/>
  <c r="BC323" i="21"/>
  <c r="BH323" i="21"/>
  <c r="AE325" i="21"/>
  <c r="AM325" i="21"/>
  <c r="AU325" i="21"/>
  <c r="BC325" i="21"/>
  <c r="BH325" i="21"/>
  <c r="AE327" i="21"/>
  <c r="AM327" i="21"/>
  <c r="AU327" i="21"/>
  <c r="BC327" i="21"/>
  <c r="BH327" i="21"/>
  <c r="AE329" i="21"/>
  <c r="AM329" i="21"/>
  <c r="AU329" i="21"/>
  <c r="BH329" i="21"/>
  <c r="AE331" i="21"/>
  <c r="AM331" i="21"/>
  <c r="BC331" i="21"/>
  <c r="BH331" i="21"/>
  <c r="AE333" i="21"/>
  <c r="AM333" i="21"/>
  <c r="AU333" i="21"/>
  <c r="BC333" i="21"/>
  <c r="BH333" i="21"/>
  <c r="AE335" i="21"/>
  <c r="AM335" i="21"/>
  <c r="AU335" i="21"/>
  <c r="BC335" i="21"/>
  <c r="BH335" i="21"/>
  <c r="AE337" i="21"/>
  <c r="AM337" i="21"/>
  <c r="AU337" i="21"/>
  <c r="BH337" i="21"/>
  <c r="AE339" i="21"/>
  <c r="AM339" i="21"/>
  <c r="BC339" i="21"/>
  <c r="BH339" i="21"/>
  <c r="AM341" i="21"/>
  <c r="AU341" i="21"/>
  <c r="BC341" i="21"/>
  <c r="BH341" i="21"/>
  <c r="AE343" i="21"/>
  <c r="AM343" i="21"/>
  <c r="AU343" i="21"/>
  <c r="BH343" i="21"/>
  <c r="AE345" i="21"/>
  <c r="AU345" i="21"/>
  <c r="BC345" i="21"/>
  <c r="BH345" i="21"/>
  <c r="BE324" i="21"/>
  <c r="BG324" i="21"/>
  <c r="BA324" i="21"/>
  <c r="BB324" i="21"/>
  <c r="AW324" i="21"/>
  <c r="AX324" i="21"/>
  <c r="AS324" i="21"/>
  <c r="AT324" i="21"/>
  <c r="AO324" i="21"/>
  <c r="AP324" i="21"/>
  <c r="AK324" i="21"/>
  <c r="AL324" i="21"/>
  <c r="AG324" i="21"/>
  <c r="AI324" i="21"/>
  <c r="AC324" i="21"/>
  <c r="AE324" i="21"/>
  <c r="Y324" i="21"/>
  <c r="Z324" i="21"/>
  <c r="BE326" i="21"/>
  <c r="BF326" i="21"/>
  <c r="BA326" i="21"/>
  <c r="BB326" i="21"/>
  <c r="AW326" i="21"/>
  <c r="AX326" i="21"/>
  <c r="AS326" i="21"/>
  <c r="AT326" i="21"/>
  <c r="AO326" i="21"/>
  <c r="AP326" i="21"/>
  <c r="AK326" i="21"/>
  <c r="AL326" i="21"/>
  <c r="AG326" i="21"/>
  <c r="AI326" i="21"/>
  <c r="AC326" i="21"/>
  <c r="AD326" i="21"/>
  <c r="Y326" i="21"/>
  <c r="AA326" i="21"/>
  <c r="BE328" i="21"/>
  <c r="BF328" i="21"/>
  <c r="BA328" i="21"/>
  <c r="BB328" i="21"/>
  <c r="AW328" i="21"/>
  <c r="AX328" i="21"/>
  <c r="AS328" i="21"/>
  <c r="AT328" i="21"/>
  <c r="AO328" i="21"/>
  <c r="AP328" i="21"/>
  <c r="AK328" i="21"/>
  <c r="AL328" i="21"/>
  <c r="AG328" i="21"/>
  <c r="AH328" i="21"/>
  <c r="AC328" i="21"/>
  <c r="AD328" i="21"/>
  <c r="Y328" i="21"/>
  <c r="Z328" i="21"/>
  <c r="BE330" i="21"/>
  <c r="BF330" i="21"/>
  <c r="BA330" i="21"/>
  <c r="BB330" i="21"/>
  <c r="AW330" i="21"/>
  <c r="AX330" i="21"/>
  <c r="AS330" i="21"/>
  <c r="AT330" i="21"/>
  <c r="AO330" i="21"/>
  <c r="AQ330" i="21"/>
  <c r="AK330" i="21"/>
  <c r="AL330" i="21"/>
  <c r="AG330" i="21"/>
  <c r="AH330" i="21"/>
  <c r="AC330" i="21"/>
  <c r="AD330" i="21"/>
  <c r="Y330" i="21"/>
  <c r="AA330" i="21"/>
  <c r="BE332" i="21"/>
  <c r="BG332" i="21"/>
  <c r="BA332" i="21"/>
  <c r="BB332" i="21"/>
  <c r="AW332" i="21"/>
  <c r="AX332" i="21"/>
  <c r="AS332" i="21"/>
  <c r="AT332" i="21"/>
  <c r="AO332" i="21"/>
  <c r="AP332" i="21"/>
  <c r="AK332" i="21"/>
  <c r="AL332" i="21"/>
  <c r="AG332" i="21"/>
  <c r="AI332" i="21"/>
  <c r="AC332" i="21"/>
  <c r="AD332" i="21"/>
  <c r="Y332" i="21"/>
  <c r="Z332" i="21"/>
  <c r="BE334" i="21"/>
  <c r="BF334" i="21"/>
  <c r="BA334" i="21"/>
  <c r="BB334" i="21"/>
  <c r="AW334" i="21"/>
  <c r="AX334" i="21"/>
  <c r="AS334" i="21"/>
  <c r="AT334" i="21"/>
  <c r="AO334" i="21"/>
  <c r="AP334" i="21"/>
  <c r="AK334" i="21"/>
  <c r="AL334" i="21"/>
  <c r="AG334" i="21"/>
  <c r="AI334" i="21"/>
  <c r="AC334" i="21"/>
  <c r="AD334" i="21"/>
  <c r="Y334" i="21"/>
  <c r="AA334" i="21"/>
  <c r="BE336" i="21"/>
  <c r="BF336" i="21"/>
  <c r="BA336" i="21"/>
  <c r="BB336" i="21"/>
  <c r="AW336" i="21"/>
  <c r="AX336" i="21"/>
  <c r="AS336" i="21"/>
  <c r="AT336" i="21"/>
  <c r="AO336" i="21"/>
  <c r="AP336" i="21"/>
  <c r="AK336" i="21"/>
  <c r="AL336" i="21"/>
  <c r="AG336" i="21"/>
  <c r="AH336" i="21"/>
  <c r="AC336" i="21"/>
  <c r="AD336" i="21"/>
  <c r="Y336" i="21"/>
  <c r="Z336" i="21"/>
  <c r="BE338" i="21"/>
  <c r="BF338" i="21"/>
  <c r="BA338" i="21"/>
  <c r="BB338" i="21"/>
  <c r="AW338" i="21"/>
  <c r="AX338" i="21"/>
  <c r="AS338" i="21"/>
  <c r="AT338" i="21"/>
  <c r="AO338" i="21"/>
  <c r="AQ338" i="21"/>
  <c r="AK338" i="21"/>
  <c r="AL338" i="21"/>
  <c r="AG338" i="21"/>
  <c r="AH338" i="21"/>
  <c r="AC338" i="21"/>
  <c r="AD338" i="21"/>
  <c r="Y338" i="21"/>
  <c r="AA338" i="21"/>
  <c r="BE340" i="21"/>
  <c r="BG340" i="21"/>
  <c r="BA340" i="21"/>
  <c r="BB340" i="21"/>
  <c r="AW340" i="21"/>
  <c r="AX340" i="21"/>
  <c r="AS340" i="21"/>
  <c r="AT340" i="21"/>
  <c r="AO340" i="21"/>
  <c r="AP340" i="21"/>
  <c r="AK340" i="21"/>
  <c r="AL340" i="21"/>
  <c r="AG340" i="21"/>
  <c r="AI340" i="21"/>
  <c r="AC340" i="21"/>
  <c r="AD340" i="21"/>
  <c r="Y340" i="21"/>
  <c r="Z340" i="21"/>
  <c r="BE342" i="21"/>
  <c r="BF342" i="21"/>
  <c r="BA342" i="21"/>
  <c r="BB342" i="21"/>
  <c r="AW342" i="21"/>
  <c r="AX342" i="21"/>
  <c r="AS342" i="21"/>
  <c r="AT342" i="21"/>
  <c r="AO342" i="21"/>
  <c r="AP342" i="21"/>
  <c r="AK342" i="21"/>
  <c r="AL342" i="21"/>
  <c r="AG342" i="21"/>
  <c r="AI342" i="21"/>
  <c r="AC342" i="21"/>
  <c r="AD342" i="21"/>
  <c r="Y342" i="21"/>
  <c r="AA342" i="21"/>
  <c r="BE344" i="21"/>
  <c r="BF344" i="21"/>
  <c r="BA344" i="21"/>
  <c r="BB344" i="21"/>
  <c r="AW344" i="21"/>
  <c r="AX344" i="21"/>
  <c r="AS344" i="21"/>
  <c r="AT344" i="21"/>
  <c r="AO344" i="21"/>
  <c r="AP344" i="21"/>
  <c r="AK344" i="21"/>
  <c r="AL344" i="21"/>
  <c r="AG344" i="21"/>
  <c r="AH344" i="21"/>
  <c r="AC344" i="21"/>
  <c r="AD344" i="21"/>
  <c r="Y344" i="21"/>
  <c r="Z344" i="21"/>
  <c r="BE346" i="21"/>
  <c r="BF346" i="21"/>
  <c r="BA346" i="21"/>
  <c r="BB346" i="21"/>
  <c r="AW346" i="21"/>
  <c r="AX346" i="21"/>
  <c r="AS346" i="21"/>
  <c r="AT346" i="21"/>
  <c r="AO346" i="21"/>
  <c r="AQ346" i="21"/>
  <c r="AK346" i="21"/>
  <c r="AL346" i="21"/>
  <c r="AG346" i="21"/>
  <c r="AH346" i="21"/>
  <c r="AC346" i="21"/>
  <c r="AD346" i="21"/>
  <c r="Y346" i="21"/>
  <c r="AA346" i="21"/>
  <c r="BI322" i="21"/>
  <c r="AH323" i="21"/>
  <c r="AA325" i="21"/>
  <c r="W325" i="21"/>
  <c r="BI325" i="21"/>
  <c r="AA327" i="21"/>
  <c r="W327" i="21"/>
  <c r="BI327" i="21"/>
  <c r="AA329" i="21"/>
  <c r="W329" i="21"/>
  <c r="BI329" i="21"/>
  <c r="AA331" i="21"/>
  <c r="W331" i="21"/>
  <c r="BI331" i="21"/>
  <c r="AA333" i="21"/>
  <c r="W333" i="21"/>
  <c r="BI333" i="21"/>
  <c r="AA335" i="21"/>
  <c r="W335" i="21"/>
  <c r="BI335" i="21"/>
  <c r="AA337" i="21"/>
  <c r="W337" i="21"/>
  <c r="BI337" i="21"/>
  <c r="AA339" i="21"/>
  <c r="W339" i="21"/>
  <c r="BI339" i="21"/>
  <c r="AA341" i="21"/>
  <c r="W341" i="21"/>
  <c r="BI341" i="21"/>
  <c r="AA343" i="21"/>
  <c r="W343" i="21"/>
  <c r="BI343" i="21"/>
  <c r="AA345" i="21"/>
  <c r="W345" i="21"/>
  <c r="BI345" i="21"/>
  <c r="AQ323" i="21"/>
  <c r="AY323" i="21"/>
  <c r="BG323" i="21"/>
  <c r="AM324" i="21"/>
  <c r="AU324" i="21"/>
  <c r="BC324" i="21"/>
  <c r="BH324" i="21"/>
  <c r="AI325" i="21"/>
  <c r="AQ325" i="21"/>
  <c r="AY325" i="21"/>
  <c r="BG325" i="21"/>
  <c r="AE326" i="21"/>
  <c r="AM326" i="21"/>
  <c r="AU326" i="21"/>
  <c r="BH326" i="21"/>
  <c r="AI327" i="21"/>
  <c r="AQ327" i="21"/>
  <c r="AY327" i="21"/>
  <c r="BG327" i="21"/>
  <c r="AE328" i="21"/>
  <c r="AM328" i="21"/>
  <c r="AU328" i="21"/>
  <c r="BC328" i="21"/>
  <c r="BH328" i="21"/>
  <c r="AI329" i="21"/>
  <c r="AQ329" i="21"/>
  <c r="AY329" i="21"/>
  <c r="BG329" i="21"/>
  <c r="AM330" i="21"/>
  <c r="AU330" i="21"/>
  <c r="BC330" i="21"/>
  <c r="BH330" i="21"/>
  <c r="AI331" i="21"/>
  <c r="AQ331" i="21"/>
  <c r="AY331" i="21"/>
  <c r="BG331" i="21"/>
  <c r="AM332" i="21"/>
  <c r="AU332" i="21"/>
  <c r="BC332" i="21"/>
  <c r="BH332" i="21"/>
  <c r="AI333" i="21"/>
  <c r="AQ333" i="21"/>
  <c r="AY333" i="21"/>
  <c r="BG333" i="21"/>
  <c r="AE334" i="21"/>
  <c r="AM334" i="21"/>
  <c r="AU334" i="21"/>
  <c r="BH334" i="21"/>
  <c r="AI335" i="21"/>
  <c r="AQ335" i="21"/>
  <c r="AY335" i="21"/>
  <c r="BG335" i="21"/>
  <c r="AE336" i="21"/>
  <c r="AM336" i="21"/>
  <c r="AU336" i="21"/>
  <c r="BC336" i="21"/>
  <c r="BH336" i="21"/>
  <c r="AI337" i="21"/>
  <c r="AQ337" i="21"/>
  <c r="AY337" i="21"/>
  <c r="BG337" i="21"/>
  <c r="AM338" i="21"/>
  <c r="AU338" i="21"/>
  <c r="BC338" i="21"/>
  <c r="BH338" i="21"/>
  <c r="AI339" i="21"/>
  <c r="AQ339" i="21"/>
  <c r="AY339" i="21"/>
  <c r="BG339" i="21"/>
  <c r="AM340" i="21"/>
  <c r="AU340" i="21"/>
  <c r="BC340" i="21"/>
  <c r="BH340" i="21"/>
  <c r="AI341" i="21"/>
  <c r="AQ341" i="21"/>
  <c r="AY341" i="21"/>
  <c r="BG341" i="21"/>
  <c r="AE342" i="21"/>
  <c r="AM342" i="21"/>
  <c r="AU342" i="21"/>
  <c r="BH342" i="21"/>
  <c r="AI343" i="21"/>
  <c r="AQ343" i="21"/>
  <c r="AY343" i="21"/>
  <c r="BG343" i="21"/>
  <c r="AE344" i="21"/>
  <c r="AU344" i="21"/>
  <c r="BC344" i="21"/>
  <c r="BH344" i="21"/>
  <c r="AI345" i="21"/>
  <c r="AQ345" i="21"/>
  <c r="AY345" i="21"/>
  <c r="BG345" i="21"/>
  <c r="AM346" i="21"/>
  <c r="AU346" i="21"/>
  <c r="BC346" i="21"/>
  <c r="Y347" i="21"/>
  <c r="AA347" i="21"/>
  <c r="AC347" i="21"/>
  <c r="AE347" i="21"/>
  <c r="AG347" i="21"/>
  <c r="AI347" i="21"/>
  <c r="AK347" i="21"/>
  <c r="AL347" i="21"/>
  <c r="AO347" i="21"/>
  <c r="AQ347" i="21"/>
  <c r="AS347" i="21"/>
  <c r="AU347" i="21"/>
  <c r="AW347" i="21"/>
  <c r="AY347" i="21"/>
  <c r="BA347" i="21"/>
  <c r="BC347" i="21"/>
  <c r="BG347" i="21"/>
  <c r="O352" i="39"/>
  <c r="P352" i="39"/>
  <c r="P342" i="39"/>
  <c r="P346" i="39"/>
  <c r="P350" i="39"/>
  <c r="P153" i="39"/>
  <c r="P189" i="39"/>
  <c r="P217" i="39"/>
  <c r="P221" i="39"/>
  <c r="P237" i="39"/>
  <c r="P253" i="39"/>
  <c r="P257" i="39"/>
  <c r="P269" i="39"/>
  <c r="P273" i="39"/>
  <c r="P281" i="39"/>
  <c r="P285" i="39"/>
  <c r="P289" i="39"/>
  <c r="P301" i="39"/>
  <c r="P317" i="39"/>
  <c r="P321" i="39"/>
  <c r="P333" i="39"/>
  <c r="P345" i="39"/>
  <c r="P180" i="39"/>
  <c r="P184" i="39"/>
  <c r="P212" i="39"/>
  <c r="P228" i="39"/>
  <c r="P244" i="39"/>
  <c r="P260" i="39"/>
  <c r="P264" i="39"/>
  <c r="P276" i="39"/>
  <c r="P296" i="39"/>
  <c r="P308" i="39"/>
  <c r="P316" i="39"/>
  <c r="P324" i="39"/>
  <c r="P328" i="39"/>
  <c r="P340" i="39"/>
  <c r="P348" i="39"/>
  <c r="P362" i="39"/>
  <c r="P380" i="39"/>
  <c r="P384" i="39"/>
  <c r="P388" i="39"/>
  <c r="P392" i="39"/>
  <c r="P396" i="39"/>
  <c r="P408" i="39"/>
  <c r="P420" i="39"/>
  <c r="P428" i="39"/>
  <c r="P440" i="39"/>
  <c r="P444" i="39"/>
  <c r="P452" i="39"/>
  <c r="P456" i="39"/>
  <c r="P460" i="39"/>
  <c r="P476" i="39"/>
  <c r="P484" i="39"/>
  <c r="P492" i="39"/>
  <c r="P496" i="39"/>
  <c r="P504" i="39"/>
  <c r="P522" i="39"/>
  <c r="P526" i="39"/>
  <c r="P528" i="39"/>
  <c r="P532" i="39"/>
  <c r="P534" i="39"/>
  <c r="P542" i="39"/>
  <c r="P546" i="39"/>
  <c r="P548" i="39"/>
  <c r="P550" i="39"/>
  <c r="P554" i="39"/>
  <c r="P360" i="39"/>
  <c r="P368" i="39"/>
  <c r="P370" i="39"/>
  <c r="P382" i="39"/>
  <c r="P386" i="39"/>
  <c r="P390" i="39"/>
  <c r="P394" i="39"/>
  <c r="P402" i="39"/>
  <c r="P406" i="39"/>
  <c r="P410" i="39"/>
  <c r="P418" i="39"/>
  <c r="P422" i="39"/>
  <c r="P426" i="39"/>
  <c r="P434" i="39"/>
  <c r="P438" i="39"/>
  <c r="P442" i="39"/>
  <c r="P446" i="39"/>
  <c r="P450" i="39"/>
  <c r="P454" i="39"/>
  <c r="P458" i="39"/>
  <c r="P466" i="39"/>
  <c r="P470" i="39"/>
  <c r="P474" i="39"/>
  <c r="P478" i="39"/>
  <c r="P482" i="39"/>
  <c r="P494" i="39"/>
  <c r="P498" i="39"/>
  <c r="P510" i="39"/>
  <c r="P514" i="39"/>
  <c r="P518" i="39"/>
  <c r="P353" i="39"/>
  <c r="P357" i="39"/>
  <c r="P361" i="39"/>
  <c r="P365" i="39"/>
  <c r="P371" i="39"/>
  <c r="P375" i="39"/>
  <c r="P383" i="39"/>
  <c r="P391" i="39"/>
  <c r="P395" i="39"/>
  <c r="P399" i="39"/>
  <c r="P403" i="39"/>
  <c r="P407" i="39"/>
  <c r="P415" i="39"/>
  <c r="P419" i="39"/>
  <c r="P423" i="39"/>
  <c r="P431" i="39"/>
  <c r="P439" i="39"/>
  <c r="P447" i="39"/>
  <c r="P455" i="39"/>
  <c r="P459" i="39"/>
  <c r="P463" i="39"/>
  <c r="P479" i="39"/>
  <c r="P483" i="39"/>
  <c r="P487" i="39"/>
  <c r="P499" i="39"/>
  <c r="P507" i="39"/>
  <c r="P511" i="39"/>
  <c r="P355" i="39"/>
  <c r="P363" i="39"/>
  <c r="P367" i="39"/>
  <c r="P377" i="39"/>
  <c r="P385" i="39"/>
  <c r="P401" i="39"/>
  <c r="P409" i="39"/>
  <c r="P417" i="39"/>
  <c r="P425" i="39"/>
  <c r="P433" i="39"/>
  <c r="P445" i="39"/>
  <c r="P449" i="39"/>
  <c r="P465" i="39"/>
  <c r="P477" i="39"/>
  <c r="P497" i="39"/>
  <c r="P501" i="39"/>
  <c r="P505" i="39"/>
  <c r="P509" i="39"/>
  <c r="P517" i="39"/>
  <c r="P519" i="39"/>
  <c r="BL77" i="22"/>
  <c r="BL139" i="22"/>
  <c r="BL27" i="22"/>
  <c r="BL135" i="22"/>
  <c r="BM113" i="22"/>
  <c r="BL101" i="22"/>
  <c r="BM37" i="22"/>
  <c r="BM148" i="22"/>
  <c r="BM121" i="22"/>
  <c r="BL111" i="22"/>
  <c r="BM21" i="22"/>
  <c r="BM23" i="22"/>
  <c r="BM86" i="22"/>
  <c r="BM192" i="22"/>
  <c r="BM190" i="22"/>
  <c r="BM67" i="22"/>
  <c r="BL58" i="22"/>
  <c r="BM31" i="22"/>
  <c r="BM96" i="22"/>
  <c r="BM143" i="22"/>
  <c r="BM105" i="22"/>
  <c r="BM51" i="22"/>
  <c r="BM35" i="22"/>
  <c r="BL193" i="22"/>
  <c r="BM164" i="22"/>
  <c r="BM95" i="22"/>
  <c r="BM178" i="22"/>
  <c r="BL54" i="22"/>
  <c r="BM144" i="22"/>
  <c r="BL33" i="22"/>
  <c r="BM39" i="22"/>
  <c r="BM162" i="22"/>
  <c r="BM131" i="22"/>
  <c r="BM38" i="22"/>
  <c r="BM147" i="22"/>
  <c r="BL91" i="22"/>
  <c r="BM79" i="22"/>
  <c r="BM47" i="22"/>
  <c r="AE346" i="21"/>
  <c r="AM344" i="21"/>
  <c r="AE338" i="21"/>
  <c r="AE330" i="21"/>
  <c r="AM345" i="21"/>
  <c r="AQ340" i="21"/>
  <c r="AY295" i="21"/>
  <c r="AA293" i="21"/>
  <c r="AI266" i="21"/>
  <c r="AI262" i="21"/>
  <c r="AI238" i="21"/>
  <c r="BC278" i="21"/>
  <c r="AM227" i="21"/>
  <c r="AI229" i="21"/>
  <c r="AY221" i="21"/>
  <c r="AI213" i="21"/>
  <c r="BG232" i="21"/>
  <c r="AQ226" i="21"/>
  <c r="BG209" i="21"/>
  <c r="AI298" i="21"/>
  <c r="BC342" i="21"/>
  <c r="AE340" i="21"/>
  <c r="BC334" i="21"/>
  <c r="AE332" i="21"/>
  <c r="BC326" i="21"/>
  <c r="BC343" i="21"/>
  <c r="AE341" i="21"/>
  <c r="AU339" i="21"/>
  <c r="BC337" i="21"/>
  <c r="AU331" i="21"/>
  <c r="BC329" i="21"/>
  <c r="AI290" i="21"/>
  <c r="AI272" i="21"/>
  <c r="AI254" i="21"/>
  <c r="AM233" i="21"/>
  <c r="AM219" i="21"/>
  <c r="AY237" i="21"/>
  <c r="AI233" i="21"/>
  <c r="AI227" i="21"/>
  <c r="AY225" i="21"/>
  <c r="AY219" i="21"/>
  <c r="BG226" i="21"/>
  <c r="AQ224" i="21"/>
  <c r="AI208" i="21"/>
  <c r="AI202" i="21"/>
  <c r="AQ332" i="21"/>
  <c r="BG328" i="21"/>
  <c r="AT322" i="21"/>
  <c r="AQ293" i="21"/>
  <c r="AQ287" i="21"/>
  <c r="BG285" i="21"/>
  <c r="AD287" i="21"/>
  <c r="AL295" i="21"/>
  <c r="AD281" i="21"/>
  <c r="AY233" i="21"/>
  <c r="AY338" i="21"/>
  <c r="AQ324" i="21"/>
  <c r="AQ298" i="21"/>
  <c r="AI292" i="21"/>
  <c r="AI286" i="21"/>
  <c r="AA295" i="21"/>
  <c r="BG293" i="21"/>
  <c r="BG287" i="21"/>
  <c r="AI274" i="21"/>
  <c r="AQ278" i="21"/>
  <c r="AM237" i="21"/>
  <c r="AY231" i="21"/>
  <c r="AY223" i="21"/>
  <c r="AY211" i="21"/>
  <c r="AP209" i="21"/>
  <c r="AD302" i="21"/>
  <c r="AT123" i="21"/>
  <c r="BG344" i="21"/>
  <c r="AY330" i="21"/>
  <c r="AM291" i="21"/>
  <c r="AT289" i="21"/>
  <c r="AI308" i="21"/>
  <c r="AD347" i="21"/>
  <c r="BG336" i="21"/>
  <c r="AQ295" i="21"/>
  <c r="BL125" i="22"/>
  <c r="BM181" i="22"/>
  <c r="BM154" i="22"/>
  <c r="BL129" i="22"/>
  <c r="BL150" i="22"/>
  <c r="BM142" i="22"/>
  <c r="BL133" i="22"/>
  <c r="BM114" i="22"/>
  <c r="BM80" i="22"/>
  <c r="BM48" i="22"/>
  <c r="BM32" i="22"/>
  <c r="BL118" i="22"/>
  <c r="BL84" i="22"/>
  <c r="BL68" i="22"/>
  <c r="BL52" i="22"/>
  <c r="BM145" i="22"/>
  <c r="BM124" i="22"/>
  <c r="BM36" i="22"/>
  <c r="BL28" i="22"/>
  <c r="BM161" i="22"/>
  <c r="BM169" i="22"/>
  <c r="BL134" i="22"/>
  <c r="BM153" i="22"/>
  <c r="BL130" i="22"/>
  <c r="BM108" i="22"/>
  <c r="BM72" i="22"/>
  <c r="BM56" i="22"/>
  <c r="BL102" i="22"/>
  <c r="BL76" i="22"/>
  <c r="BL60" i="22"/>
  <c r="BL158" i="22"/>
  <c r="BM104" i="22"/>
  <c r="AA298" i="21"/>
  <c r="Z298" i="21"/>
  <c r="BG298" i="21"/>
  <c r="BF298" i="21"/>
  <c r="AE295" i="21"/>
  <c r="AD295" i="21"/>
  <c r="AU293" i="21"/>
  <c r="AT293" i="21"/>
  <c r="AH287" i="21"/>
  <c r="AI287" i="21"/>
  <c r="AX287" i="21"/>
  <c r="AY287" i="21"/>
  <c r="AH279" i="21"/>
  <c r="AI279" i="21"/>
  <c r="AX279" i="21"/>
  <c r="AY279" i="21"/>
  <c r="AH271" i="21"/>
  <c r="AI271" i="21"/>
  <c r="AX271" i="21"/>
  <c r="AY271" i="21"/>
  <c r="AH263" i="21"/>
  <c r="AI263" i="21"/>
  <c r="AX263" i="21"/>
  <c r="AY263" i="21"/>
  <c r="AH255" i="21"/>
  <c r="AI255" i="21"/>
  <c r="AX255" i="21"/>
  <c r="AY255" i="21"/>
  <c r="AH247" i="21"/>
  <c r="AI247" i="21"/>
  <c r="AX247" i="21"/>
  <c r="AY247" i="21"/>
  <c r="AI239" i="21"/>
  <c r="AH239" i="21"/>
  <c r="AY239" i="21"/>
  <c r="AX239" i="21"/>
  <c r="AL232" i="21"/>
  <c r="AM232" i="21"/>
  <c r="BB232" i="21"/>
  <c r="BC232" i="21"/>
  <c r="AI230" i="21"/>
  <c r="AH230" i="21"/>
  <c r="AY230" i="21"/>
  <c r="AX230" i="21"/>
  <c r="AL224" i="21"/>
  <c r="AM224" i="21"/>
  <c r="BB224" i="21"/>
  <c r="BC224" i="21"/>
  <c r="AI222" i="21"/>
  <c r="AH222" i="21"/>
  <c r="AY222" i="21"/>
  <c r="AX222" i="21"/>
  <c r="AL216" i="21"/>
  <c r="AM216" i="21"/>
  <c r="BB216" i="21"/>
  <c r="BC216" i="21"/>
  <c r="AH214" i="21"/>
  <c r="AI214" i="21"/>
  <c r="AX214" i="21"/>
  <c r="AY214" i="21"/>
  <c r="AD207" i="21"/>
  <c r="AE207" i="21"/>
  <c r="AT207" i="21"/>
  <c r="AU207" i="21"/>
  <c r="AI201" i="21"/>
  <c r="AH201" i="21"/>
  <c r="AY201" i="21"/>
  <c r="AX201" i="21"/>
  <c r="AD199" i="21"/>
  <c r="AE199" i="21"/>
  <c r="AT199" i="21"/>
  <c r="AU199" i="21"/>
  <c r="AI193" i="21"/>
  <c r="AH193" i="21"/>
  <c r="AY193" i="21"/>
  <c r="AX193" i="21"/>
  <c r="AD191" i="21"/>
  <c r="AE191" i="21"/>
  <c r="AT191" i="21"/>
  <c r="AU191" i="21"/>
  <c r="AI185" i="21"/>
  <c r="AH185" i="21"/>
  <c r="AY185" i="21"/>
  <c r="AX185" i="21"/>
  <c r="AD183" i="21"/>
  <c r="AE183" i="21"/>
  <c r="AT183" i="21"/>
  <c r="AU183" i="21"/>
  <c r="AI177" i="21"/>
  <c r="AH177" i="21"/>
  <c r="AY177" i="21"/>
  <c r="AX177" i="21"/>
  <c r="AH169" i="21"/>
  <c r="AI169" i="21"/>
  <c r="AX169" i="21"/>
  <c r="AY169" i="21"/>
  <c r="AU167" i="21"/>
  <c r="AT167" i="21"/>
  <c r="AH161" i="21"/>
  <c r="AI161" i="21"/>
  <c r="AX161" i="21"/>
  <c r="AY161" i="21"/>
  <c r="AH155" i="21"/>
  <c r="AI155" i="21"/>
  <c r="AH147" i="21"/>
  <c r="AI147" i="21"/>
  <c r="AX147" i="21"/>
  <c r="AY147" i="21"/>
  <c r="AH139" i="21"/>
  <c r="AI139" i="21"/>
  <c r="AX139" i="21"/>
  <c r="AY139" i="21"/>
  <c r="AH131" i="21"/>
  <c r="AI131" i="21"/>
  <c r="AX131" i="21"/>
  <c r="AY131" i="21"/>
  <c r="AH347" i="21"/>
  <c r="AI344" i="21"/>
  <c r="AQ342" i="21"/>
  <c r="AY340" i="21"/>
  <c r="BG338" i="21"/>
  <c r="AI336" i="21"/>
  <c r="AQ334" i="21"/>
  <c r="AY332" i="21"/>
  <c r="BG330" i="21"/>
  <c r="AI328" i="21"/>
  <c r="AQ326" i="21"/>
  <c r="AY324" i="21"/>
  <c r="AM347" i="21"/>
  <c r="AA344" i="21"/>
  <c r="AA336" i="21"/>
  <c r="AA328" i="21"/>
  <c r="AP347" i="21"/>
  <c r="Z347" i="21"/>
  <c r="Z346" i="21"/>
  <c r="Z342" i="21"/>
  <c r="BF340" i="21"/>
  <c r="Z338" i="21"/>
  <c r="Z334" i="21"/>
  <c r="BF332" i="21"/>
  <c r="Z330" i="21"/>
  <c r="Z326" i="21"/>
  <c r="BF324" i="21"/>
  <c r="BF296" i="21"/>
  <c r="AA323" i="21"/>
  <c r="AY296" i="21"/>
  <c r="Z289" i="21"/>
  <c r="AI288" i="21"/>
  <c r="BB296" i="21"/>
  <c r="Z296" i="21"/>
  <c r="AM293" i="21"/>
  <c r="BC291" i="21"/>
  <c r="AD291" i="21"/>
  <c r="AT287" i="21"/>
  <c r="AD285" i="21"/>
  <c r="AL281" i="21"/>
  <c r="AI276" i="21"/>
  <c r="AP279" i="21"/>
  <c r="AE283" i="21"/>
  <c r="AE279" i="21"/>
  <c r="AP281" i="21"/>
  <c r="AL289" i="21"/>
  <c r="AL285" i="21"/>
  <c r="AU281" i="21"/>
  <c r="AD275" i="21"/>
  <c r="AT273" i="21"/>
  <c r="AD271" i="21"/>
  <c r="AT265" i="21"/>
  <c r="AD263" i="21"/>
  <c r="AT257" i="21"/>
  <c r="AD255" i="21"/>
  <c r="AT249" i="21"/>
  <c r="AD247" i="21"/>
  <c r="AU277" i="21"/>
  <c r="AU269" i="21"/>
  <c r="AU261" i="21"/>
  <c r="AU253" i="21"/>
  <c r="AU245" i="21"/>
  <c r="AE243" i="21"/>
  <c r="AE239" i="21"/>
  <c r="BB243" i="21"/>
  <c r="AP241" i="21"/>
  <c r="AL275" i="21"/>
  <c r="AL271" i="21"/>
  <c r="AL267" i="21"/>
  <c r="AL263" i="21"/>
  <c r="AL259" i="21"/>
  <c r="AL255" i="21"/>
  <c r="AL251" i="21"/>
  <c r="AL247" i="21"/>
  <c r="AL217" i="21"/>
  <c r="BG275" i="21"/>
  <c r="AA243" i="21"/>
  <c r="BG239" i="21"/>
  <c r="AA239" i="21"/>
  <c r="AU230" i="21"/>
  <c r="Z216" i="21"/>
  <c r="AL215" i="21"/>
  <c r="AQ214" i="21"/>
  <c r="AM213" i="21"/>
  <c r="AP212" i="21"/>
  <c r="BG210" i="21"/>
  <c r="AA210" i="21"/>
  <c r="AE228" i="21"/>
  <c r="AE214" i="21"/>
  <c r="AE210" i="21"/>
  <c r="AT239" i="21"/>
  <c r="AE234" i="21"/>
  <c r="AU226" i="21"/>
  <c r="AD241" i="21"/>
  <c r="AE224" i="21"/>
  <c r="BC207" i="21"/>
  <c r="AM205" i="21"/>
  <c r="BC199" i="21"/>
  <c r="AM197" i="21"/>
  <c r="BC191" i="21"/>
  <c r="AM189" i="21"/>
  <c r="BC183" i="21"/>
  <c r="AM181" i="21"/>
  <c r="BC175" i="21"/>
  <c r="AT210" i="21"/>
  <c r="BB197" i="21"/>
  <c r="BB181" i="21"/>
  <c r="BB169" i="21"/>
  <c r="AI166" i="21"/>
  <c r="AI162" i="21"/>
  <c r="Z169" i="21"/>
  <c r="AD212" i="21"/>
  <c r="AL191" i="21"/>
  <c r="BB171" i="21"/>
  <c r="AQ173" i="21"/>
  <c r="AL193" i="21"/>
  <c r="BB185" i="21"/>
  <c r="AL167" i="21"/>
  <c r="AU165" i="21"/>
  <c r="BG163" i="21"/>
  <c r="BB161" i="21"/>
  <c r="BG159" i="21"/>
  <c r="AT115" i="21"/>
  <c r="AL111" i="21"/>
  <c r="AD107" i="21"/>
  <c r="AA167" i="21"/>
  <c r="AA159" i="21"/>
  <c r="BB203" i="21"/>
  <c r="BB187" i="21"/>
  <c r="AU175" i="21"/>
  <c r="BB113" i="21"/>
  <c r="AT109" i="21"/>
  <c r="AL105" i="21"/>
  <c r="BF173" i="21"/>
  <c r="AD163" i="21"/>
  <c r="AQ111" i="21"/>
  <c r="AA101" i="21"/>
  <c r="BC117" i="21"/>
  <c r="AM165" i="21"/>
  <c r="BG155" i="21"/>
  <c r="AL153" i="21"/>
  <c r="AL149" i="21"/>
  <c r="AL145" i="21"/>
  <c r="AL141" i="21"/>
  <c r="AL137" i="21"/>
  <c r="AL133" i="21"/>
  <c r="AI117" i="21"/>
  <c r="AM115" i="21"/>
  <c r="AE112" i="21"/>
  <c r="AE106" i="21"/>
  <c r="AM163" i="21"/>
  <c r="BG149" i="21"/>
  <c r="BG139" i="21"/>
  <c r="AA133" i="21"/>
  <c r="AI104" i="21"/>
  <c r="AQ153" i="21"/>
  <c r="AQ145" i="21"/>
  <c r="AQ137" i="21"/>
  <c r="AI112" i="21"/>
  <c r="AE165" i="21"/>
  <c r="Z163" i="21"/>
  <c r="Z161" i="21"/>
  <c r="AI157" i="21"/>
  <c r="BC112" i="21"/>
  <c r="BC106" i="21"/>
  <c r="BF165" i="21"/>
  <c r="AD157" i="21"/>
  <c r="AA147" i="21"/>
  <c r="AA141" i="21"/>
  <c r="AA135" i="21"/>
  <c r="BB298" i="21"/>
  <c r="BC298" i="21"/>
  <c r="AH289" i="21"/>
  <c r="AI289" i="21"/>
  <c r="AX289" i="21"/>
  <c r="AY289" i="21"/>
  <c r="AH281" i="21"/>
  <c r="AI281" i="21"/>
  <c r="AX281" i="21"/>
  <c r="AY281" i="21"/>
  <c r="AH273" i="21"/>
  <c r="AI273" i="21"/>
  <c r="AX273" i="21"/>
  <c r="AY273" i="21"/>
  <c r="AH265" i="21"/>
  <c r="AI265" i="21"/>
  <c r="AX265" i="21"/>
  <c r="AY265" i="21"/>
  <c r="AH257" i="21"/>
  <c r="AI257" i="21"/>
  <c r="AX257" i="21"/>
  <c r="AY257" i="21"/>
  <c r="AH249" i="21"/>
  <c r="AI249" i="21"/>
  <c r="AX249" i="21"/>
  <c r="AY249" i="21"/>
  <c r="AH241" i="21"/>
  <c r="AI241" i="21"/>
  <c r="AX241" i="21"/>
  <c r="AY241" i="21"/>
  <c r="AL234" i="21"/>
  <c r="AM234" i="21"/>
  <c r="BB234" i="21"/>
  <c r="BC234" i="21"/>
  <c r="AI232" i="21"/>
  <c r="AH232" i="21"/>
  <c r="AY232" i="21"/>
  <c r="AX232" i="21"/>
  <c r="AL226" i="21"/>
  <c r="AM226" i="21"/>
  <c r="BB226" i="21"/>
  <c r="BC226" i="21"/>
  <c r="AI224" i="21"/>
  <c r="AH224" i="21"/>
  <c r="AY224" i="21"/>
  <c r="AX224" i="21"/>
  <c r="AL218" i="21"/>
  <c r="AM218" i="21"/>
  <c r="BB218" i="21"/>
  <c r="BC218" i="21"/>
  <c r="AH216" i="21"/>
  <c r="AI216" i="21"/>
  <c r="AX216" i="21"/>
  <c r="AY216" i="21"/>
  <c r="AL210" i="21"/>
  <c r="AM210" i="21"/>
  <c r="BB210" i="21"/>
  <c r="BC210" i="21"/>
  <c r="AI203" i="21"/>
  <c r="AH203" i="21"/>
  <c r="AY203" i="21"/>
  <c r="AX203" i="21"/>
  <c r="AD201" i="21"/>
  <c r="AE201" i="21"/>
  <c r="AT201" i="21"/>
  <c r="AU201" i="21"/>
  <c r="AI195" i="21"/>
  <c r="AH195" i="21"/>
  <c r="AY195" i="21"/>
  <c r="AX195" i="21"/>
  <c r="AD193" i="21"/>
  <c r="AE193" i="21"/>
  <c r="AT193" i="21"/>
  <c r="AU193" i="21"/>
  <c r="AI187" i="21"/>
  <c r="AH187" i="21"/>
  <c r="AY187" i="21"/>
  <c r="AX187" i="21"/>
  <c r="AD185" i="21"/>
  <c r="AE185" i="21"/>
  <c r="AT185" i="21"/>
  <c r="AU185" i="21"/>
  <c r="AI179" i="21"/>
  <c r="AH179" i="21"/>
  <c r="AY179" i="21"/>
  <c r="AX179" i="21"/>
  <c r="AD177" i="21"/>
  <c r="AE177" i="21"/>
  <c r="AT177" i="21"/>
  <c r="AU177" i="21"/>
  <c r="AH171" i="21"/>
  <c r="AI171" i="21"/>
  <c r="AX171" i="21"/>
  <c r="AY171" i="21"/>
  <c r="AH163" i="21"/>
  <c r="AI163" i="21"/>
  <c r="AX163" i="21"/>
  <c r="AY163" i="21"/>
  <c r="AH149" i="21"/>
  <c r="AI149" i="21"/>
  <c r="AX149" i="21"/>
  <c r="AY149" i="21"/>
  <c r="AH141" i="21"/>
  <c r="AI141" i="21"/>
  <c r="AX141" i="21"/>
  <c r="AY141" i="21"/>
  <c r="AH133" i="21"/>
  <c r="AI133" i="21"/>
  <c r="AX133" i="21"/>
  <c r="AY133" i="21"/>
  <c r="AT347" i="21"/>
  <c r="AI346" i="21"/>
  <c r="AQ344" i="21"/>
  <c r="AY342" i="21"/>
  <c r="AI338" i="21"/>
  <c r="AQ336" i="21"/>
  <c r="AY334" i="21"/>
  <c r="AI330" i="21"/>
  <c r="AQ328" i="21"/>
  <c r="AY326" i="21"/>
  <c r="BB347" i="21"/>
  <c r="AD324" i="21"/>
  <c r="AQ322" i="21"/>
  <c r="AU297" i="21"/>
  <c r="AH342" i="21"/>
  <c r="AH340" i="21"/>
  <c r="AH334" i="21"/>
  <c r="AH332" i="21"/>
  <c r="AH326" i="21"/>
  <c r="AH324" i="21"/>
  <c r="AY322" i="21"/>
  <c r="AP346" i="21"/>
  <c r="AP338" i="21"/>
  <c r="AP330" i="21"/>
  <c r="AE298" i="21"/>
  <c r="AI297" i="21"/>
  <c r="AE296" i="21"/>
  <c r="AI295" i="21"/>
  <c r="AQ289" i="21"/>
  <c r="AY298" i="21"/>
  <c r="AQ296" i="21"/>
  <c r="BG294" i="21"/>
  <c r="BC293" i="21"/>
  <c r="AL298" i="21"/>
  <c r="AT291" i="21"/>
  <c r="AT285" i="21"/>
  <c r="AU283" i="21"/>
  <c r="AU279" i="21"/>
  <c r="AL279" i="21"/>
  <c r="AA279" i="21"/>
  <c r="BB289" i="21"/>
  <c r="BB285" i="21"/>
  <c r="AD277" i="21"/>
  <c r="AT275" i="21"/>
  <c r="AT271" i="21"/>
  <c r="AD269" i="21"/>
  <c r="AT263" i="21"/>
  <c r="AD261" i="21"/>
  <c r="AT255" i="21"/>
  <c r="AD253" i="21"/>
  <c r="AT247" i="21"/>
  <c r="AD245" i="21"/>
  <c r="AE267" i="21"/>
  <c r="AE259" i="21"/>
  <c r="AE251" i="21"/>
  <c r="AU243" i="21"/>
  <c r="AM235" i="21"/>
  <c r="AM231" i="21"/>
  <c r="AM223" i="21"/>
  <c r="AX278" i="21"/>
  <c r="AL239" i="21"/>
  <c r="BB275" i="21"/>
  <c r="BB271" i="21"/>
  <c r="BB267" i="21"/>
  <c r="BB263" i="21"/>
  <c r="BB259" i="21"/>
  <c r="BB255" i="21"/>
  <c r="BB251" i="21"/>
  <c r="BB247" i="21"/>
  <c r="AQ277" i="21"/>
  <c r="AQ273" i="21"/>
  <c r="AP243" i="21"/>
  <c r="AP239" i="21"/>
  <c r="AE222" i="21"/>
  <c r="BF214" i="21"/>
  <c r="Z214" i="21"/>
  <c r="AM211" i="21"/>
  <c r="AP210" i="21"/>
  <c r="AU228" i="21"/>
  <c r="AU214" i="21"/>
  <c r="AU234" i="21"/>
  <c r="BF216" i="21"/>
  <c r="AE232" i="21"/>
  <c r="AU224" i="21"/>
  <c r="BC205" i="21"/>
  <c r="AM203" i="21"/>
  <c r="AM195" i="21"/>
  <c r="BC189" i="21"/>
  <c r="AM187" i="21"/>
  <c r="AM179" i="21"/>
  <c r="AE173" i="21"/>
  <c r="AQ167" i="21"/>
  <c r="AL161" i="21"/>
  <c r="AQ159" i="21"/>
  <c r="AT212" i="21"/>
  <c r="AL199" i="21"/>
  <c r="AE175" i="21"/>
  <c r="BF169" i="21"/>
  <c r="AA207" i="21"/>
  <c r="AL201" i="21"/>
  <c r="BB193" i="21"/>
  <c r="AL169" i="21"/>
  <c r="BB165" i="21"/>
  <c r="AI164" i="21"/>
  <c r="AI160" i="21"/>
  <c r="Z111" i="21"/>
  <c r="Z103" i="21"/>
  <c r="BF171" i="21"/>
  <c r="BF167" i="21"/>
  <c r="AD161" i="21"/>
  <c r="AX117" i="21"/>
  <c r="AX109" i="21"/>
  <c r="Z105" i="21"/>
  <c r="Z173" i="21"/>
  <c r="AP169" i="21"/>
  <c r="AU163" i="21"/>
  <c r="AQ109" i="21"/>
  <c r="AQ127" i="21"/>
  <c r="BB153" i="21"/>
  <c r="BB149" i="21"/>
  <c r="BB145" i="21"/>
  <c r="BB141" i="21"/>
  <c r="BB137" i="21"/>
  <c r="BB133" i="21"/>
  <c r="BB129" i="21"/>
  <c r="BC115" i="21"/>
  <c r="AU112" i="21"/>
  <c r="AU106" i="21"/>
  <c r="AP165" i="21"/>
  <c r="AQ151" i="21"/>
  <c r="BG143" i="21"/>
  <c r="BG133" i="21"/>
  <c r="AA127" i="21"/>
  <c r="AQ147" i="21"/>
  <c r="AQ139" i="21"/>
  <c r="AQ115" i="21"/>
  <c r="AP163" i="21"/>
  <c r="AP161" i="21"/>
  <c r="AY157" i="21"/>
  <c r="AA117" i="21"/>
  <c r="AM107" i="21"/>
  <c r="AA149" i="21"/>
  <c r="BG141" i="21"/>
  <c r="BG135" i="21"/>
  <c r="AY111" i="21"/>
  <c r="AH291" i="21"/>
  <c r="AI291" i="21"/>
  <c r="AX291" i="21"/>
  <c r="AY291" i="21"/>
  <c r="AH283" i="21"/>
  <c r="AI283" i="21"/>
  <c r="AX283" i="21"/>
  <c r="AY283" i="21"/>
  <c r="AH275" i="21"/>
  <c r="AI275" i="21"/>
  <c r="AX275" i="21"/>
  <c r="AY275" i="21"/>
  <c r="AH267" i="21"/>
  <c r="AI267" i="21"/>
  <c r="AX267" i="21"/>
  <c r="AY267" i="21"/>
  <c r="AH259" i="21"/>
  <c r="AI259" i="21"/>
  <c r="AX259" i="21"/>
  <c r="AY259" i="21"/>
  <c r="AH251" i="21"/>
  <c r="AI251" i="21"/>
  <c r="AX251" i="21"/>
  <c r="AY251" i="21"/>
  <c r="AI243" i="21"/>
  <c r="AH243" i="21"/>
  <c r="AY243" i="21"/>
  <c r="AX243" i="21"/>
  <c r="AL236" i="21"/>
  <c r="AM236" i="21"/>
  <c r="BB236" i="21"/>
  <c r="BC236" i="21"/>
  <c r="AI234" i="21"/>
  <c r="AH234" i="21"/>
  <c r="AY234" i="21"/>
  <c r="AX234" i="21"/>
  <c r="AL228" i="21"/>
  <c r="AM228" i="21"/>
  <c r="BB228" i="21"/>
  <c r="BC228" i="21"/>
  <c r="AI226" i="21"/>
  <c r="AH226" i="21"/>
  <c r="AY226" i="21"/>
  <c r="AX226" i="21"/>
  <c r="AL220" i="21"/>
  <c r="AM220" i="21"/>
  <c r="BB220" i="21"/>
  <c r="BC220" i="21"/>
  <c r="AI218" i="21"/>
  <c r="AH218" i="21"/>
  <c r="AY218" i="21"/>
  <c r="AX218" i="21"/>
  <c r="AL212" i="21"/>
  <c r="AM212" i="21"/>
  <c r="BB212" i="21"/>
  <c r="BC212" i="21"/>
  <c r="AH210" i="21"/>
  <c r="AI210" i="21"/>
  <c r="AX210" i="21"/>
  <c r="AY210" i="21"/>
  <c r="AI205" i="21"/>
  <c r="AH205" i="21"/>
  <c r="AY205" i="21"/>
  <c r="AX205" i="21"/>
  <c r="AD203" i="21"/>
  <c r="AE203" i="21"/>
  <c r="AT203" i="21"/>
  <c r="AU203" i="21"/>
  <c r="AI197" i="21"/>
  <c r="AH197" i="21"/>
  <c r="AY197" i="21"/>
  <c r="AX197" i="21"/>
  <c r="AD195" i="21"/>
  <c r="AE195" i="21"/>
  <c r="AT195" i="21"/>
  <c r="AU195" i="21"/>
  <c r="AI189" i="21"/>
  <c r="AH189" i="21"/>
  <c r="AY189" i="21"/>
  <c r="AX189" i="21"/>
  <c r="AD187" i="21"/>
  <c r="AE187" i="21"/>
  <c r="AT187" i="21"/>
  <c r="AU187" i="21"/>
  <c r="AI181" i="21"/>
  <c r="AH181" i="21"/>
  <c r="AY181" i="21"/>
  <c r="AX181" i="21"/>
  <c r="AD179" i="21"/>
  <c r="AE179" i="21"/>
  <c r="AT179" i="21"/>
  <c r="AU179" i="21"/>
  <c r="AH173" i="21"/>
  <c r="AI173" i="21"/>
  <c r="AX173" i="21"/>
  <c r="AY173" i="21"/>
  <c r="AH165" i="21"/>
  <c r="AI165" i="21"/>
  <c r="AX165" i="21"/>
  <c r="AY165" i="21"/>
  <c r="AH151" i="21"/>
  <c r="AI151" i="21"/>
  <c r="AX151" i="21"/>
  <c r="AY151" i="21"/>
  <c r="AH143" i="21"/>
  <c r="AI143" i="21"/>
  <c r="AX143" i="21"/>
  <c r="AY143" i="21"/>
  <c r="AH135" i="21"/>
  <c r="AI135" i="21"/>
  <c r="AX135" i="21"/>
  <c r="AY135" i="21"/>
  <c r="AH127" i="21"/>
  <c r="AX127" i="21"/>
  <c r="AY127" i="21"/>
  <c r="AX347" i="21"/>
  <c r="AY346" i="21"/>
  <c r="AY344" i="21"/>
  <c r="BG342" i="21"/>
  <c r="AY336" i="21"/>
  <c r="BG334" i="21"/>
  <c r="AY328" i="21"/>
  <c r="BG326" i="21"/>
  <c r="AA340" i="21"/>
  <c r="AA332" i="21"/>
  <c r="AA324" i="21"/>
  <c r="BB322" i="21"/>
  <c r="AQ297" i="21"/>
  <c r="BG322" i="21"/>
  <c r="AU298" i="21"/>
  <c r="BG289" i="21"/>
  <c r="BG281" i="21"/>
  <c r="AT296" i="21"/>
  <c r="AD289" i="21"/>
  <c r="BB281" i="21"/>
  <c r="AI268" i="21"/>
  <c r="AI260" i="21"/>
  <c r="AI252" i="21"/>
  <c r="BF279" i="21"/>
  <c r="AA273" i="21"/>
  <c r="BB279" i="21"/>
  <c r="Z281" i="21"/>
  <c r="AD293" i="21"/>
  <c r="AL287" i="21"/>
  <c r="AL283" i="21"/>
  <c r="AU267" i="21"/>
  <c r="AU259" i="21"/>
  <c r="AU251" i="21"/>
  <c r="BB239" i="21"/>
  <c r="BF241" i="21"/>
  <c r="Z241" i="21"/>
  <c r="AL277" i="21"/>
  <c r="AL273" i="21"/>
  <c r="AL269" i="21"/>
  <c r="AL265" i="21"/>
  <c r="AL261" i="21"/>
  <c r="AL257" i="21"/>
  <c r="AL253" i="21"/>
  <c r="AL249" i="21"/>
  <c r="AL245" i="21"/>
  <c r="BG277" i="21"/>
  <c r="BG273" i="21"/>
  <c r="AL241" i="21"/>
  <c r="AU222" i="21"/>
  <c r="AP216" i="21"/>
  <c r="BF212" i="21"/>
  <c r="Z212" i="21"/>
  <c r="AE236" i="21"/>
  <c r="AE220" i="21"/>
  <c r="AE216" i="21"/>
  <c r="AE218" i="21"/>
  <c r="AU232" i="21"/>
  <c r="AM209" i="21"/>
  <c r="BC195" i="21"/>
  <c r="AM185" i="21"/>
  <c r="BC179" i="21"/>
  <c r="AM177" i="21"/>
  <c r="AL173" i="21"/>
  <c r="BB167" i="21"/>
  <c r="BG161" i="21"/>
  <c r="BB159" i="21"/>
  <c r="Z175" i="21"/>
  <c r="AP171" i="21"/>
  <c r="AL207" i="21"/>
  <c r="AL175" i="21"/>
  <c r="AE169" i="21"/>
  <c r="AQ207" i="21"/>
  <c r="BB201" i="21"/>
  <c r="AU173" i="21"/>
  <c r="AE159" i="21"/>
  <c r="AA110" i="21"/>
  <c r="AD111" i="21"/>
  <c r="AT103" i="21"/>
  <c r="Z171" i="21"/>
  <c r="AE171" i="21"/>
  <c r="AT159" i="21"/>
  <c r="BB109" i="21"/>
  <c r="AD105" i="21"/>
  <c r="AD167" i="21"/>
  <c r="AY116" i="21"/>
  <c r="AQ110" i="21"/>
  <c r="AQ102" i="21"/>
  <c r="AA115" i="21"/>
  <c r="AA155" i="21"/>
  <c r="AL151" i="21"/>
  <c r="AL147" i="21"/>
  <c r="AL143" i="21"/>
  <c r="AL139" i="21"/>
  <c r="AL135" i="21"/>
  <c r="AL131" i="21"/>
  <c r="AL127" i="21"/>
  <c r="AQ114" i="21"/>
  <c r="BG153" i="21"/>
  <c r="BG145" i="21"/>
  <c r="AQ135" i="21"/>
  <c r="AQ149" i="21"/>
  <c r="AQ141" i="21"/>
  <c r="AY108" i="21"/>
  <c r="AM159" i="21"/>
  <c r="AY155" i="21"/>
  <c r="AY113" i="21"/>
  <c r="BC163" i="21"/>
  <c r="AA151" i="21"/>
  <c r="AA143" i="21"/>
  <c r="AA137" i="21"/>
  <c r="AH293" i="21"/>
  <c r="AI293" i="21"/>
  <c r="AX293" i="21"/>
  <c r="AY293" i="21"/>
  <c r="AH285" i="21"/>
  <c r="AI285" i="21"/>
  <c r="AX285" i="21"/>
  <c r="AY285" i="21"/>
  <c r="AH277" i="21"/>
  <c r="AI277" i="21"/>
  <c r="AX277" i="21"/>
  <c r="AY277" i="21"/>
  <c r="AH269" i="21"/>
  <c r="AI269" i="21"/>
  <c r="AX269" i="21"/>
  <c r="AY269" i="21"/>
  <c r="AH261" i="21"/>
  <c r="AI261" i="21"/>
  <c r="AX261" i="21"/>
  <c r="AY261" i="21"/>
  <c r="AH253" i="21"/>
  <c r="AI253" i="21"/>
  <c r="AX253" i="21"/>
  <c r="AY253" i="21"/>
  <c r="AH245" i="21"/>
  <c r="AI245" i="21"/>
  <c r="AX245" i="21"/>
  <c r="AY245" i="21"/>
  <c r="AI236" i="21"/>
  <c r="AH236" i="21"/>
  <c r="AY236" i="21"/>
  <c r="AX236" i="21"/>
  <c r="AL230" i="21"/>
  <c r="AM230" i="21"/>
  <c r="BB230" i="21"/>
  <c r="BC230" i="21"/>
  <c r="AI228" i="21"/>
  <c r="AH228" i="21"/>
  <c r="AY228" i="21"/>
  <c r="AX228" i="21"/>
  <c r="AL222" i="21"/>
  <c r="AM222" i="21"/>
  <c r="BB222" i="21"/>
  <c r="BC222" i="21"/>
  <c r="AI220" i="21"/>
  <c r="AH220" i="21"/>
  <c r="AY220" i="21"/>
  <c r="AX220" i="21"/>
  <c r="AL214" i="21"/>
  <c r="AM214" i="21"/>
  <c r="BB214" i="21"/>
  <c r="BC214" i="21"/>
  <c r="AH212" i="21"/>
  <c r="AI212" i="21"/>
  <c r="AX212" i="21"/>
  <c r="AY212" i="21"/>
  <c r="AI207" i="21"/>
  <c r="AH207" i="21"/>
  <c r="AY207" i="21"/>
  <c r="AX207" i="21"/>
  <c r="AD205" i="21"/>
  <c r="AE205" i="21"/>
  <c r="AT205" i="21"/>
  <c r="AU205" i="21"/>
  <c r="AI199" i="21"/>
  <c r="AH199" i="21"/>
  <c r="AY199" i="21"/>
  <c r="AX199" i="21"/>
  <c r="AD197" i="21"/>
  <c r="AE197" i="21"/>
  <c r="AT197" i="21"/>
  <c r="AU197" i="21"/>
  <c r="AI191" i="21"/>
  <c r="AH191" i="21"/>
  <c r="AY191" i="21"/>
  <c r="AX191" i="21"/>
  <c r="AD189" i="21"/>
  <c r="AE189" i="21"/>
  <c r="AT189" i="21"/>
  <c r="AU189" i="21"/>
  <c r="AI183" i="21"/>
  <c r="AH183" i="21"/>
  <c r="AY183" i="21"/>
  <c r="AX183" i="21"/>
  <c r="AD181" i="21"/>
  <c r="AE181" i="21"/>
  <c r="AT181" i="21"/>
  <c r="AU181" i="21"/>
  <c r="AH175" i="21"/>
  <c r="AI175" i="21"/>
  <c r="AY175" i="21"/>
  <c r="AX175" i="21"/>
  <c r="AH167" i="21"/>
  <c r="AI167" i="21"/>
  <c r="AX167" i="21"/>
  <c r="AY167" i="21"/>
  <c r="AH159" i="21"/>
  <c r="AI159" i="21"/>
  <c r="AX159" i="21"/>
  <c r="AY159" i="21"/>
  <c r="Z157" i="21"/>
  <c r="AA157" i="21"/>
  <c r="AP157" i="21"/>
  <c r="AQ157" i="21"/>
  <c r="BF157" i="21"/>
  <c r="BG157" i="21"/>
  <c r="AH153" i="21"/>
  <c r="AI153" i="21"/>
  <c r="AX153" i="21"/>
  <c r="AY153" i="21"/>
  <c r="AH145" i="21"/>
  <c r="AI145" i="21"/>
  <c r="AX145" i="21"/>
  <c r="AY145" i="21"/>
  <c r="AH137" i="21"/>
  <c r="AI137" i="21"/>
  <c r="AX137" i="21"/>
  <c r="AY137" i="21"/>
  <c r="AH129" i="21"/>
  <c r="AI129" i="21"/>
  <c r="AX129" i="21"/>
  <c r="AY129" i="21"/>
  <c r="BG346" i="21"/>
  <c r="AI296" i="21"/>
  <c r="AL296" i="21"/>
  <c r="BB287" i="21"/>
  <c r="BB283" i="21"/>
  <c r="AD273" i="21"/>
  <c r="AD265" i="21"/>
  <c r="AD257" i="21"/>
  <c r="AD249" i="21"/>
  <c r="AL243" i="21"/>
  <c r="BB277" i="21"/>
  <c r="BB273" i="21"/>
  <c r="BB269" i="21"/>
  <c r="BB265" i="21"/>
  <c r="BB261" i="21"/>
  <c r="BB257" i="21"/>
  <c r="BB253" i="21"/>
  <c r="BB249" i="21"/>
  <c r="BB245" i="21"/>
  <c r="AU241" i="21"/>
  <c r="AQ275" i="21"/>
  <c r="BB241" i="21"/>
  <c r="AE230" i="21"/>
  <c r="AU236" i="21"/>
  <c r="AU220" i="21"/>
  <c r="AU216" i="21"/>
  <c r="AE226" i="21"/>
  <c r="AU218" i="21"/>
  <c r="AM183" i="21"/>
  <c r="BC177" i="21"/>
  <c r="AU169" i="21"/>
  <c r="AA165" i="21"/>
  <c r="AU171" i="21"/>
  <c r="BG207" i="21"/>
  <c r="BB173" i="21"/>
  <c r="AH111" i="21"/>
  <c r="AL171" i="21"/>
  <c r="AT161" i="21"/>
  <c r="AQ133" i="21"/>
  <c r="AQ155" i="21"/>
  <c r="BB151" i="21"/>
  <c r="BB147" i="21"/>
  <c r="BB143" i="21"/>
  <c r="BB139" i="21"/>
  <c r="BB135" i="21"/>
  <c r="BB127" i="21"/>
  <c r="BC116" i="21"/>
  <c r="BG147" i="21"/>
  <c r="AA139" i="21"/>
  <c r="AQ131" i="21"/>
  <c r="AI110" i="21"/>
  <c r="BG151" i="21"/>
  <c r="AQ143" i="21"/>
  <c r="AE116" i="21"/>
  <c r="AM108" i="21"/>
  <c r="AM104" i="21"/>
  <c r="AA153" i="21"/>
  <c r="AA145" i="21"/>
  <c r="BG137" i="21"/>
  <c r="AI108" i="21"/>
  <c r="F419" i="3"/>
  <c r="F418" i="3"/>
  <c r="F417" i="3"/>
  <c r="F416" i="3"/>
  <c r="F415" i="3"/>
  <c r="F414" i="3"/>
  <c r="F413" i="3"/>
  <c r="F412" i="3"/>
  <c r="F411" i="3"/>
  <c r="F410" i="3"/>
  <c r="F409" i="3"/>
  <c r="F408" i="3"/>
  <c r="B18" i="26"/>
  <c r="B19" i="26"/>
  <c r="C18" i="26"/>
  <c r="C19" i="26"/>
  <c r="C17" i="26"/>
  <c r="B17" i="26"/>
  <c r="C13" i="26"/>
  <c r="C12" i="26"/>
  <c r="B13" i="26"/>
  <c r="B12" i="26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4" i="15"/>
  <c r="P4" i="15"/>
  <c r="O4" i="15"/>
  <c r="P5" i="13"/>
  <c r="Q5" i="13"/>
  <c r="P6" i="13"/>
  <c r="Q6" i="13"/>
  <c r="P7" i="13"/>
  <c r="Q7" i="13"/>
  <c r="P8" i="13"/>
  <c r="Q8" i="13"/>
  <c r="P9" i="13"/>
  <c r="Q9" i="13"/>
  <c r="P10" i="13"/>
  <c r="Q10" i="13"/>
  <c r="P11" i="13"/>
  <c r="Q11" i="13"/>
  <c r="P12" i="13"/>
  <c r="Q12" i="13"/>
  <c r="P13" i="13"/>
  <c r="Q13" i="13"/>
  <c r="P14" i="13"/>
  <c r="Q14" i="13"/>
  <c r="P15" i="13"/>
  <c r="Q15" i="13"/>
  <c r="P16" i="13"/>
  <c r="Q16" i="13"/>
  <c r="P17" i="13"/>
  <c r="Q17" i="13"/>
  <c r="P18" i="13"/>
  <c r="Q18" i="13"/>
  <c r="P19" i="13"/>
  <c r="Q19" i="13"/>
  <c r="P20" i="13"/>
  <c r="Q20" i="13"/>
  <c r="P21" i="13"/>
  <c r="Q21" i="13"/>
  <c r="P22" i="13"/>
  <c r="Q22" i="13"/>
  <c r="P23" i="13"/>
  <c r="Q23" i="13"/>
  <c r="P24" i="13"/>
  <c r="Q24" i="13"/>
  <c r="P25" i="13"/>
  <c r="Q25" i="13"/>
  <c r="P26" i="13"/>
  <c r="Q26" i="13"/>
  <c r="P27" i="13"/>
  <c r="Q27" i="13"/>
  <c r="P28" i="13"/>
  <c r="Q28" i="13"/>
  <c r="P29" i="13"/>
  <c r="Q29" i="13"/>
  <c r="P30" i="13"/>
  <c r="Q30" i="13"/>
  <c r="Q4" i="13"/>
  <c r="P4" i="13"/>
  <c r="S5" i="16"/>
  <c r="T5" i="16"/>
  <c r="S6" i="16"/>
  <c r="T6" i="16"/>
  <c r="S7" i="16"/>
  <c r="T7" i="16"/>
  <c r="S8" i="16"/>
  <c r="T8" i="16"/>
  <c r="S9" i="16"/>
  <c r="T9" i="16"/>
  <c r="S10" i="16"/>
  <c r="T10" i="16"/>
  <c r="S11" i="16"/>
  <c r="T11" i="16"/>
  <c r="S12" i="16"/>
  <c r="T12" i="16"/>
  <c r="S13" i="16"/>
  <c r="T13" i="16"/>
  <c r="S14" i="16"/>
  <c r="T14" i="16"/>
  <c r="S15" i="16"/>
  <c r="T15" i="16"/>
  <c r="S16" i="16"/>
  <c r="T16" i="16"/>
  <c r="S17" i="16"/>
  <c r="T17" i="16"/>
  <c r="S18" i="16"/>
  <c r="T18" i="16"/>
  <c r="S19" i="16"/>
  <c r="T19" i="16"/>
  <c r="S20" i="16"/>
  <c r="T20" i="16"/>
  <c r="S21" i="16"/>
  <c r="T21" i="16"/>
  <c r="S22" i="16"/>
  <c r="T22" i="16"/>
  <c r="S23" i="16"/>
  <c r="T23" i="16"/>
  <c r="S24" i="16"/>
  <c r="T24" i="16"/>
  <c r="S25" i="16"/>
  <c r="T25" i="16"/>
  <c r="S26" i="16"/>
  <c r="T26" i="16"/>
  <c r="S27" i="16"/>
  <c r="T27" i="16"/>
  <c r="S28" i="16"/>
  <c r="T28" i="16"/>
  <c r="S29" i="16"/>
  <c r="T29" i="16"/>
  <c r="S30" i="16"/>
  <c r="T30" i="16"/>
  <c r="S31" i="16"/>
  <c r="T31" i="16"/>
  <c r="S32" i="16"/>
  <c r="T32" i="16"/>
  <c r="S33" i="16"/>
  <c r="T33" i="16"/>
  <c r="S34" i="16"/>
  <c r="T34" i="16"/>
  <c r="S35" i="16"/>
  <c r="T35" i="16"/>
  <c r="S36" i="16"/>
  <c r="S4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B23" i="24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4" i="16"/>
  <c r="R5" i="18"/>
  <c r="S5" i="18"/>
  <c r="T5" i="18"/>
  <c r="R6" i="18"/>
  <c r="S6" i="18"/>
  <c r="T6" i="18"/>
  <c r="R7" i="18"/>
  <c r="S7" i="18"/>
  <c r="T7" i="18"/>
  <c r="R8" i="18"/>
  <c r="S8" i="18"/>
  <c r="T8" i="18"/>
  <c r="R9" i="18"/>
  <c r="S9" i="18"/>
  <c r="T9" i="18"/>
  <c r="R10" i="18"/>
  <c r="S10" i="18"/>
  <c r="T10" i="18"/>
  <c r="F141" i="3"/>
  <c r="R11" i="18"/>
  <c r="S11" i="18"/>
  <c r="T11" i="18"/>
  <c r="R12" i="18"/>
  <c r="S12" i="18"/>
  <c r="T12" i="18"/>
  <c r="R13" i="18"/>
  <c r="S13" i="18"/>
  <c r="T13" i="18"/>
  <c r="R14" i="18"/>
  <c r="S14" i="18"/>
  <c r="T14" i="18"/>
  <c r="R15" i="18"/>
  <c r="S15" i="18"/>
  <c r="T15" i="18"/>
  <c r="R16" i="18"/>
  <c r="S16" i="18"/>
  <c r="T16" i="18"/>
  <c r="R17" i="18"/>
  <c r="S17" i="18"/>
  <c r="T17" i="18"/>
  <c r="R18" i="18"/>
  <c r="S18" i="18"/>
  <c r="T18" i="18"/>
  <c r="R19" i="18"/>
  <c r="S19" i="18"/>
  <c r="T19" i="18"/>
  <c r="R20" i="18"/>
  <c r="S20" i="18"/>
  <c r="T20" i="18"/>
  <c r="R21" i="18"/>
  <c r="S21" i="18"/>
  <c r="T21" i="18"/>
  <c r="R22" i="18"/>
  <c r="S22" i="18"/>
  <c r="T22" i="18"/>
  <c r="R23" i="18"/>
  <c r="S23" i="18"/>
  <c r="T23" i="18"/>
  <c r="T4" i="18"/>
  <c r="S4" i="18"/>
  <c r="R4" i="18"/>
  <c r="V5" i="17"/>
  <c r="W5" i="17"/>
  <c r="X5" i="17"/>
  <c r="V6" i="17"/>
  <c r="W6" i="17"/>
  <c r="X6" i="17"/>
  <c r="V7" i="17"/>
  <c r="W7" i="17"/>
  <c r="X7" i="17"/>
  <c r="V8" i="17"/>
  <c r="W8" i="17"/>
  <c r="X8" i="17"/>
  <c r="V9" i="17"/>
  <c r="W9" i="17"/>
  <c r="X9" i="17"/>
  <c r="V10" i="17"/>
  <c r="W10" i="17"/>
  <c r="X10" i="17"/>
  <c r="V11" i="17"/>
  <c r="W11" i="17"/>
  <c r="X11" i="17"/>
  <c r="V12" i="17"/>
  <c r="W12" i="17"/>
  <c r="X12" i="17"/>
  <c r="V13" i="17"/>
  <c r="W13" i="17"/>
  <c r="X13" i="17"/>
  <c r="V14" i="17"/>
  <c r="W14" i="17"/>
  <c r="X14" i="17"/>
  <c r="V15" i="17"/>
  <c r="W15" i="17"/>
  <c r="X15" i="17"/>
  <c r="V16" i="17"/>
  <c r="W16" i="17"/>
  <c r="X16" i="17"/>
  <c r="V17" i="17"/>
  <c r="W17" i="17"/>
  <c r="X17" i="17"/>
  <c r="V18" i="17"/>
  <c r="W18" i="17"/>
  <c r="X18" i="17"/>
  <c r="V19" i="17"/>
  <c r="W19" i="17"/>
  <c r="X19" i="17"/>
  <c r="V20" i="17"/>
  <c r="W20" i="17"/>
  <c r="X20" i="17"/>
  <c r="V21" i="17"/>
  <c r="W21" i="17"/>
  <c r="X21" i="17"/>
  <c r="V22" i="17"/>
  <c r="W22" i="17"/>
  <c r="X22" i="17"/>
  <c r="V23" i="17"/>
  <c r="W23" i="17"/>
  <c r="X23" i="17"/>
  <c r="V24" i="17"/>
  <c r="W24" i="17"/>
  <c r="X24" i="17"/>
  <c r="V25" i="17"/>
  <c r="W25" i="17"/>
  <c r="X25" i="17"/>
  <c r="V26" i="17"/>
  <c r="W26" i="17"/>
  <c r="X26" i="17"/>
  <c r="V27" i="17"/>
  <c r="W27" i="17"/>
  <c r="X27" i="17"/>
  <c r="V28" i="17"/>
  <c r="W28" i="17"/>
  <c r="X28" i="17"/>
  <c r="V29" i="17"/>
  <c r="W29" i="17"/>
  <c r="X29" i="17"/>
  <c r="V30" i="17"/>
  <c r="W30" i="17"/>
  <c r="X30" i="17"/>
  <c r="V31" i="17"/>
  <c r="W31" i="17"/>
  <c r="X31" i="17"/>
  <c r="V32" i="17"/>
  <c r="W32" i="17"/>
  <c r="X32" i="17"/>
  <c r="V33" i="17"/>
  <c r="W33" i="17"/>
  <c r="X33" i="17"/>
  <c r="V34" i="17"/>
  <c r="W34" i="17"/>
  <c r="X34" i="17"/>
  <c r="V35" i="17"/>
  <c r="W35" i="17"/>
  <c r="X35" i="17"/>
  <c r="V36" i="17"/>
  <c r="W36" i="17"/>
  <c r="X36" i="17"/>
  <c r="V37" i="17"/>
  <c r="W37" i="17"/>
  <c r="X37" i="17"/>
  <c r="V38" i="17"/>
  <c r="W38" i="17"/>
  <c r="X38" i="17"/>
  <c r="V39" i="17"/>
  <c r="W39" i="17"/>
  <c r="X39" i="17"/>
  <c r="V40" i="17"/>
  <c r="W40" i="17"/>
  <c r="X40" i="17"/>
  <c r="V41" i="17"/>
  <c r="W41" i="17"/>
  <c r="X41" i="17"/>
  <c r="V42" i="17"/>
  <c r="W42" i="17"/>
  <c r="X42" i="17"/>
  <c r="V43" i="17"/>
  <c r="W43" i="17"/>
  <c r="X43" i="17"/>
  <c r="V44" i="17"/>
  <c r="W44" i="17"/>
  <c r="X44" i="17"/>
  <c r="V45" i="17"/>
  <c r="W45" i="17"/>
  <c r="X45" i="17"/>
  <c r="V46" i="17"/>
  <c r="W46" i="17"/>
  <c r="X46" i="17"/>
  <c r="V47" i="17"/>
  <c r="W47" i="17"/>
  <c r="X47" i="17"/>
  <c r="V48" i="17"/>
  <c r="W48" i="17"/>
  <c r="X48" i="17"/>
  <c r="V49" i="17"/>
  <c r="W49" i="17"/>
  <c r="X49" i="17"/>
  <c r="V50" i="17"/>
  <c r="W50" i="17"/>
  <c r="X50" i="17"/>
  <c r="V51" i="17"/>
  <c r="W51" i="17"/>
  <c r="X51" i="17"/>
  <c r="V52" i="17"/>
  <c r="W52" i="17"/>
  <c r="X52" i="17"/>
  <c r="V53" i="17"/>
  <c r="W53" i="17"/>
  <c r="X53" i="17"/>
  <c r="V54" i="17"/>
  <c r="W54" i="17"/>
  <c r="X54" i="17"/>
  <c r="V55" i="17"/>
  <c r="W55" i="17"/>
  <c r="X55" i="17"/>
  <c r="V56" i="17"/>
  <c r="W56" i="17"/>
  <c r="X56" i="17"/>
  <c r="V57" i="17"/>
  <c r="W57" i="17"/>
  <c r="X57" i="17"/>
  <c r="V58" i="17"/>
  <c r="W58" i="17"/>
  <c r="X58" i="17"/>
  <c r="V59" i="17"/>
  <c r="W59" i="17"/>
  <c r="X59" i="17"/>
  <c r="V60" i="17"/>
  <c r="W60" i="17"/>
  <c r="X60" i="17"/>
  <c r="V61" i="17"/>
  <c r="W61" i="17"/>
  <c r="X61" i="17"/>
  <c r="V62" i="17"/>
  <c r="W62" i="17"/>
  <c r="X62" i="17"/>
  <c r="V63" i="17"/>
  <c r="W63" i="17"/>
  <c r="X63" i="17"/>
  <c r="V64" i="17"/>
  <c r="W64" i="17"/>
  <c r="X64" i="17"/>
  <c r="V65" i="17"/>
  <c r="W65" i="17"/>
  <c r="X65" i="17"/>
  <c r="V66" i="17"/>
  <c r="W66" i="17"/>
  <c r="X66" i="17"/>
  <c r="V67" i="17"/>
  <c r="W67" i="17"/>
  <c r="X67" i="17"/>
  <c r="V68" i="17"/>
  <c r="W68" i="17"/>
  <c r="X68" i="17"/>
  <c r="V69" i="17"/>
  <c r="W69" i="17"/>
  <c r="X69" i="17"/>
  <c r="V70" i="17"/>
  <c r="W70" i="17"/>
  <c r="X70" i="17"/>
  <c r="V71" i="17"/>
  <c r="W71" i="17"/>
  <c r="X71" i="17"/>
  <c r="V72" i="17"/>
  <c r="W72" i="17"/>
  <c r="X72" i="17"/>
  <c r="V73" i="17"/>
  <c r="W73" i="17"/>
  <c r="X73" i="17"/>
  <c r="V74" i="17"/>
  <c r="W74" i="17"/>
  <c r="X74" i="17"/>
  <c r="V75" i="17"/>
  <c r="W75" i="17"/>
  <c r="X75" i="17"/>
  <c r="V76" i="17"/>
  <c r="W76" i="17"/>
  <c r="X76" i="17"/>
  <c r="V77" i="17"/>
  <c r="W77" i="17"/>
  <c r="X77" i="17"/>
  <c r="V78" i="17"/>
  <c r="W78" i="17"/>
  <c r="X78" i="17"/>
  <c r="V79" i="17"/>
  <c r="W79" i="17"/>
  <c r="X79" i="17"/>
  <c r="V80" i="17"/>
  <c r="W80" i="17"/>
  <c r="X80" i="17"/>
  <c r="V81" i="17"/>
  <c r="W81" i="17"/>
  <c r="X81" i="17"/>
  <c r="V82" i="17"/>
  <c r="W82" i="17"/>
  <c r="X82" i="17"/>
  <c r="V83" i="17"/>
  <c r="W83" i="17"/>
  <c r="X83" i="17"/>
  <c r="V84" i="17"/>
  <c r="W84" i="17"/>
  <c r="X84" i="17"/>
  <c r="V85" i="17"/>
  <c r="W85" i="17"/>
  <c r="X85" i="17"/>
  <c r="V86" i="17"/>
  <c r="W86" i="17"/>
  <c r="X86" i="17"/>
  <c r="V87" i="17"/>
  <c r="W87" i="17"/>
  <c r="X87" i="17"/>
  <c r="V88" i="17"/>
  <c r="W88" i="17"/>
  <c r="X88" i="17"/>
  <c r="V89" i="17"/>
  <c r="W89" i="17"/>
  <c r="X89" i="17"/>
  <c r="V90" i="17"/>
  <c r="W90" i="17"/>
  <c r="X90" i="17"/>
  <c r="V91" i="17"/>
  <c r="W91" i="17"/>
  <c r="X91" i="17"/>
  <c r="V92" i="17"/>
  <c r="W92" i="17"/>
  <c r="X92" i="17"/>
  <c r="V93" i="17"/>
  <c r="W93" i="17"/>
  <c r="X93" i="17"/>
  <c r="V94" i="17"/>
  <c r="W94" i="17"/>
  <c r="X94" i="17"/>
  <c r="V95" i="17"/>
  <c r="W95" i="17"/>
  <c r="X95" i="17"/>
  <c r="V96" i="17"/>
  <c r="W96" i="17"/>
  <c r="X96" i="17"/>
  <c r="V97" i="17"/>
  <c r="W97" i="17"/>
  <c r="X97" i="17"/>
  <c r="V98" i="17"/>
  <c r="W98" i="17"/>
  <c r="X98" i="17"/>
  <c r="V99" i="17"/>
  <c r="W99" i="17"/>
  <c r="X99" i="17"/>
  <c r="V100" i="17"/>
  <c r="W100" i="17"/>
  <c r="X100" i="17"/>
  <c r="V101" i="17"/>
  <c r="W101" i="17"/>
  <c r="X101" i="17"/>
  <c r="V102" i="17"/>
  <c r="W102" i="17"/>
  <c r="X102" i="17"/>
  <c r="V103" i="17"/>
  <c r="W103" i="17"/>
  <c r="X103" i="17"/>
  <c r="V104" i="17"/>
  <c r="W104" i="17"/>
  <c r="X104" i="17"/>
  <c r="V105" i="17"/>
  <c r="W105" i="17"/>
  <c r="X105" i="17"/>
  <c r="V106" i="17"/>
  <c r="W106" i="17"/>
  <c r="X106" i="17"/>
  <c r="V107" i="17"/>
  <c r="W107" i="17"/>
  <c r="X107" i="17"/>
  <c r="V108" i="17"/>
  <c r="W108" i="17"/>
  <c r="X108" i="17"/>
  <c r="V109" i="17"/>
  <c r="W109" i="17"/>
  <c r="X109" i="17"/>
  <c r="V110" i="17"/>
  <c r="W110" i="17"/>
  <c r="X110" i="17"/>
  <c r="V111" i="17"/>
  <c r="W111" i="17"/>
  <c r="X111" i="17"/>
  <c r="V112" i="17"/>
  <c r="W112" i="17"/>
  <c r="X112" i="17"/>
  <c r="V113" i="17"/>
  <c r="W113" i="17"/>
  <c r="X113" i="17"/>
  <c r="V114" i="17"/>
  <c r="W114" i="17"/>
  <c r="X114" i="17"/>
  <c r="V115" i="17"/>
  <c r="W115" i="17"/>
  <c r="X115" i="17"/>
  <c r="V116" i="17"/>
  <c r="W116" i="17"/>
  <c r="X116" i="17"/>
  <c r="V117" i="17"/>
  <c r="W117" i="17"/>
  <c r="X117" i="17"/>
  <c r="V118" i="17"/>
  <c r="W118" i="17"/>
  <c r="X118" i="17"/>
  <c r="V119" i="17"/>
  <c r="W119" i="17"/>
  <c r="X119" i="17"/>
  <c r="V120" i="17"/>
  <c r="W120" i="17"/>
  <c r="X120" i="17"/>
  <c r="V121" i="17"/>
  <c r="W121" i="17"/>
  <c r="X121" i="17"/>
  <c r="V122" i="17"/>
  <c r="W122" i="17"/>
  <c r="X122" i="17"/>
  <c r="V123" i="17"/>
  <c r="W123" i="17"/>
  <c r="X123" i="17"/>
  <c r="V124" i="17"/>
  <c r="W124" i="17"/>
  <c r="X124" i="17"/>
  <c r="V125" i="17"/>
  <c r="W125" i="17"/>
  <c r="X125" i="17"/>
  <c r="V126" i="17"/>
  <c r="W126" i="17"/>
  <c r="X126" i="17"/>
  <c r="V127" i="17"/>
  <c r="W127" i="17"/>
  <c r="X127" i="17"/>
  <c r="V128" i="17"/>
  <c r="W128" i="17"/>
  <c r="X128" i="17"/>
  <c r="V129" i="17"/>
  <c r="W129" i="17"/>
  <c r="X129" i="17"/>
  <c r="V130" i="17"/>
  <c r="W130" i="17"/>
  <c r="X130" i="17"/>
  <c r="V131" i="17"/>
  <c r="W131" i="17"/>
  <c r="X131" i="17"/>
  <c r="V132" i="17"/>
  <c r="W132" i="17"/>
  <c r="X132" i="17"/>
  <c r="V133" i="17"/>
  <c r="W133" i="17"/>
  <c r="X133" i="17"/>
  <c r="V134" i="17"/>
  <c r="W134" i="17"/>
  <c r="X134" i="17"/>
  <c r="V135" i="17"/>
  <c r="W135" i="17"/>
  <c r="X135" i="17"/>
  <c r="V136" i="17"/>
  <c r="W136" i="17"/>
  <c r="X136" i="17"/>
  <c r="V137" i="17"/>
  <c r="W137" i="17"/>
  <c r="X137" i="17"/>
  <c r="V138" i="17"/>
  <c r="W138" i="17"/>
  <c r="X138" i="17"/>
  <c r="V139" i="17"/>
  <c r="W139" i="17"/>
  <c r="X139" i="17"/>
  <c r="V140" i="17"/>
  <c r="W140" i="17"/>
  <c r="X140" i="17"/>
  <c r="V141" i="17"/>
  <c r="W141" i="17"/>
  <c r="X141" i="17"/>
  <c r="V142" i="17"/>
  <c r="W142" i="17"/>
  <c r="X142" i="17"/>
  <c r="V143" i="17"/>
  <c r="W143" i="17"/>
  <c r="X143" i="17"/>
  <c r="V144" i="17"/>
  <c r="W144" i="17"/>
  <c r="X144" i="17"/>
  <c r="V145" i="17"/>
  <c r="W145" i="17"/>
  <c r="X145" i="17"/>
  <c r="V146" i="17"/>
  <c r="W146" i="17"/>
  <c r="X146" i="17"/>
  <c r="V147" i="17"/>
  <c r="W147" i="17"/>
  <c r="X147" i="17"/>
  <c r="V148" i="17"/>
  <c r="W148" i="17"/>
  <c r="X148" i="17"/>
  <c r="V149" i="17"/>
  <c r="W149" i="17"/>
  <c r="X149" i="17"/>
  <c r="V150" i="17"/>
  <c r="W150" i="17"/>
  <c r="X150" i="17"/>
  <c r="V151" i="17"/>
  <c r="W151" i="17"/>
  <c r="X151" i="17"/>
  <c r="V152" i="17"/>
  <c r="W152" i="17"/>
  <c r="X152" i="17"/>
  <c r="V153" i="17"/>
  <c r="W153" i="17"/>
  <c r="X153" i="17"/>
  <c r="V154" i="17"/>
  <c r="W154" i="17"/>
  <c r="X154" i="17"/>
  <c r="V155" i="17"/>
  <c r="W155" i="17"/>
  <c r="X155" i="17"/>
  <c r="V156" i="17"/>
  <c r="W156" i="17"/>
  <c r="X156" i="17"/>
  <c r="V157" i="17"/>
  <c r="W157" i="17"/>
  <c r="X157" i="17"/>
  <c r="V158" i="17"/>
  <c r="W158" i="17"/>
  <c r="X158" i="17"/>
  <c r="V159" i="17"/>
  <c r="W159" i="17"/>
  <c r="X159" i="17"/>
  <c r="V160" i="17"/>
  <c r="W160" i="17"/>
  <c r="X160" i="17"/>
  <c r="V161" i="17"/>
  <c r="W161" i="17"/>
  <c r="X161" i="17"/>
  <c r="V162" i="17"/>
  <c r="W162" i="17"/>
  <c r="X162" i="17"/>
  <c r="V163" i="17"/>
  <c r="W163" i="17"/>
  <c r="X163" i="17"/>
  <c r="V164" i="17"/>
  <c r="W164" i="17"/>
  <c r="X164" i="17"/>
  <c r="V165" i="17"/>
  <c r="W165" i="17"/>
  <c r="X165" i="17"/>
  <c r="V166" i="17"/>
  <c r="W166" i="17"/>
  <c r="X166" i="17"/>
  <c r="V167" i="17"/>
  <c r="W167" i="17"/>
  <c r="X167" i="17"/>
  <c r="V168" i="17"/>
  <c r="W168" i="17"/>
  <c r="X168" i="17"/>
  <c r="V169" i="17"/>
  <c r="W169" i="17"/>
  <c r="X169" i="17"/>
  <c r="V170" i="17"/>
  <c r="W170" i="17"/>
  <c r="X170" i="17"/>
  <c r="V171" i="17"/>
  <c r="W171" i="17"/>
  <c r="X171" i="17"/>
  <c r="V172" i="17"/>
  <c r="W172" i="17"/>
  <c r="X172" i="17"/>
  <c r="V173" i="17"/>
  <c r="W173" i="17"/>
  <c r="X173" i="17"/>
  <c r="V174" i="17"/>
  <c r="W174" i="17"/>
  <c r="X174" i="17"/>
  <c r="V175" i="17"/>
  <c r="W175" i="17"/>
  <c r="X175" i="17"/>
  <c r="V176" i="17"/>
  <c r="W176" i="17"/>
  <c r="X176" i="17"/>
  <c r="V177" i="17"/>
  <c r="W177" i="17"/>
  <c r="X177" i="17"/>
  <c r="V178" i="17"/>
  <c r="W178" i="17"/>
  <c r="X178" i="17"/>
  <c r="V179" i="17"/>
  <c r="W179" i="17"/>
  <c r="X179" i="17"/>
  <c r="V180" i="17"/>
  <c r="W180" i="17"/>
  <c r="X180" i="17"/>
  <c r="V181" i="17"/>
  <c r="W181" i="17"/>
  <c r="X181" i="17"/>
  <c r="V182" i="17"/>
  <c r="W182" i="17"/>
  <c r="X182" i="17"/>
  <c r="V183" i="17"/>
  <c r="W183" i="17"/>
  <c r="X183" i="17"/>
  <c r="V184" i="17"/>
  <c r="W184" i="17"/>
  <c r="X184" i="17"/>
  <c r="V185" i="17"/>
  <c r="W185" i="17"/>
  <c r="X185" i="17"/>
  <c r="V186" i="17"/>
  <c r="W186" i="17"/>
  <c r="X186" i="17"/>
  <c r="V187" i="17"/>
  <c r="W187" i="17"/>
  <c r="X187" i="17"/>
  <c r="V188" i="17"/>
  <c r="W188" i="17"/>
  <c r="X188" i="17"/>
  <c r="V189" i="17"/>
  <c r="W189" i="17"/>
  <c r="X189" i="17"/>
  <c r="V190" i="17"/>
  <c r="W190" i="17"/>
  <c r="X190" i="17"/>
  <c r="V191" i="17"/>
  <c r="W191" i="17"/>
  <c r="X191" i="17"/>
  <c r="V192" i="17"/>
  <c r="W192" i="17"/>
  <c r="X192" i="17"/>
  <c r="V193" i="17"/>
  <c r="W193" i="17"/>
  <c r="X193" i="17"/>
  <c r="V194" i="17"/>
  <c r="W194" i="17"/>
  <c r="X194" i="17"/>
  <c r="V195" i="17"/>
  <c r="W195" i="17"/>
  <c r="X195" i="17"/>
  <c r="V196" i="17"/>
  <c r="W196" i="17"/>
  <c r="X196" i="17"/>
  <c r="V197" i="17"/>
  <c r="W197" i="17"/>
  <c r="X197" i="17"/>
  <c r="V198" i="17"/>
  <c r="W198" i="17"/>
  <c r="X198" i="17"/>
  <c r="V199" i="17"/>
  <c r="W199" i="17"/>
  <c r="X199" i="17"/>
  <c r="V200" i="17"/>
  <c r="W200" i="17"/>
  <c r="X200" i="17"/>
  <c r="V201" i="17"/>
  <c r="W201" i="17"/>
  <c r="X201" i="17"/>
  <c r="V202" i="17"/>
  <c r="W202" i="17"/>
  <c r="X202" i="17"/>
  <c r="V203" i="17"/>
  <c r="W203" i="17"/>
  <c r="X203" i="17"/>
  <c r="V204" i="17"/>
  <c r="W204" i="17"/>
  <c r="X204" i="17"/>
  <c r="V205" i="17"/>
  <c r="W205" i="17"/>
  <c r="X205" i="17"/>
  <c r="V206" i="17"/>
  <c r="W206" i="17"/>
  <c r="X206" i="17"/>
  <c r="V207" i="17"/>
  <c r="W207" i="17"/>
  <c r="X207" i="17"/>
  <c r="V208" i="17"/>
  <c r="W208" i="17"/>
  <c r="X208" i="17"/>
  <c r="V209" i="17"/>
  <c r="W209" i="17"/>
  <c r="X209" i="17"/>
  <c r="V210" i="17"/>
  <c r="W210" i="17"/>
  <c r="X210" i="17"/>
  <c r="V211" i="17"/>
  <c r="W211" i="17"/>
  <c r="X211" i="17"/>
  <c r="V212" i="17"/>
  <c r="W212" i="17"/>
  <c r="X212" i="17"/>
  <c r="V213" i="17"/>
  <c r="W213" i="17"/>
  <c r="X213" i="17"/>
  <c r="V214" i="17"/>
  <c r="W214" i="17"/>
  <c r="X214" i="17"/>
  <c r="V215" i="17"/>
  <c r="W215" i="17"/>
  <c r="X215" i="17"/>
  <c r="V216" i="17"/>
  <c r="W216" i="17"/>
  <c r="X216" i="17"/>
  <c r="V217" i="17"/>
  <c r="W217" i="17"/>
  <c r="X217" i="17"/>
  <c r="V218" i="17"/>
  <c r="W218" i="17"/>
  <c r="X218" i="17"/>
  <c r="V219" i="17"/>
  <c r="W219" i="17"/>
  <c r="X219" i="17"/>
  <c r="V220" i="17"/>
  <c r="W220" i="17"/>
  <c r="X220" i="17"/>
  <c r="V221" i="17"/>
  <c r="W221" i="17"/>
  <c r="X221" i="17"/>
  <c r="V222" i="17"/>
  <c r="W222" i="17"/>
  <c r="X222" i="17"/>
  <c r="V223" i="17"/>
  <c r="W223" i="17"/>
  <c r="X223" i="17"/>
  <c r="V224" i="17"/>
  <c r="W224" i="17"/>
  <c r="X224" i="17"/>
  <c r="V225" i="17"/>
  <c r="W225" i="17"/>
  <c r="X225" i="17"/>
  <c r="V226" i="17"/>
  <c r="W226" i="17"/>
  <c r="X226" i="17"/>
  <c r="V227" i="17"/>
  <c r="W227" i="17"/>
  <c r="X227" i="17"/>
  <c r="V228" i="17"/>
  <c r="W228" i="17"/>
  <c r="X228" i="17"/>
  <c r="V229" i="17"/>
  <c r="W229" i="17"/>
  <c r="X229" i="17"/>
  <c r="V230" i="17"/>
  <c r="W230" i="17"/>
  <c r="X230" i="17"/>
  <c r="V231" i="17"/>
  <c r="W231" i="17"/>
  <c r="X231" i="17"/>
  <c r="V232" i="17"/>
  <c r="W232" i="17"/>
  <c r="X232" i="17"/>
  <c r="V233" i="17"/>
  <c r="W233" i="17"/>
  <c r="X233" i="17"/>
  <c r="V234" i="17"/>
  <c r="W234" i="17"/>
  <c r="X234" i="17"/>
  <c r="V235" i="17"/>
  <c r="W235" i="17"/>
  <c r="X235" i="17"/>
  <c r="V236" i="17"/>
  <c r="W236" i="17"/>
  <c r="X236" i="17"/>
  <c r="V237" i="17"/>
  <c r="W237" i="17"/>
  <c r="X237" i="17"/>
  <c r="V238" i="17"/>
  <c r="W238" i="17"/>
  <c r="X238" i="17"/>
  <c r="V239" i="17"/>
  <c r="W239" i="17"/>
  <c r="X239" i="17"/>
  <c r="V240" i="17"/>
  <c r="W240" i="17"/>
  <c r="X240" i="17"/>
  <c r="V241" i="17"/>
  <c r="W241" i="17"/>
  <c r="X241" i="17"/>
  <c r="V242" i="17"/>
  <c r="W242" i="17"/>
  <c r="X242" i="17"/>
  <c r="V243" i="17"/>
  <c r="W243" i="17"/>
  <c r="X243" i="17"/>
  <c r="V244" i="17"/>
  <c r="W244" i="17"/>
  <c r="X244" i="17"/>
  <c r="V245" i="17"/>
  <c r="W245" i="17"/>
  <c r="X245" i="17"/>
  <c r="V246" i="17"/>
  <c r="W246" i="17"/>
  <c r="X246" i="17"/>
  <c r="V247" i="17"/>
  <c r="W247" i="17"/>
  <c r="X247" i="17"/>
  <c r="V248" i="17"/>
  <c r="W248" i="17"/>
  <c r="X248" i="17"/>
  <c r="V249" i="17"/>
  <c r="W249" i="17"/>
  <c r="X249" i="17"/>
  <c r="V250" i="17"/>
  <c r="W250" i="17"/>
  <c r="X250" i="17"/>
  <c r="V251" i="17"/>
  <c r="W251" i="17"/>
  <c r="X251" i="17"/>
  <c r="V252" i="17"/>
  <c r="W252" i="17"/>
  <c r="X252" i="17"/>
  <c r="V253" i="17"/>
  <c r="W253" i="17"/>
  <c r="X253" i="17"/>
  <c r="V254" i="17"/>
  <c r="W254" i="17"/>
  <c r="X254" i="17"/>
  <c r="V255" i="17"/>
  <c r="W255" i="17"/>
  <c r="X255" i="17"/>
  <c r="V256" i="17"/>
  <c r="W256" i="17"/>
  <c r="X256" i="17"/>
  <c r="V257" i="17"/>
  <c r="W257" i="17"/>
  <c r="X257" i="17"/>
  <c r="V258" i="17"/>
  <c r="W258" i="17"/>
  <c r="X258" i="17"/>
  <c r="V259" i="17"/>
  <c r="W259" i="17"/>
  <c r="X259" i="17"/>
  <c r="V260" i="17"/>
  <c r="W260" i="17"/>
  <c r="X260" i="17"/>
  <c r="V261" i="17"/>
  <c r="W261" i="17"/>
  <c r="X261" i="17"/>
  <c r="V262" i="17"/>
  <c r="W262" i="17"/>
  <c r="X262" i="17"/>
  <c r="V263" i="17"/>
  <c r="W263" i="17"/>
  <c r="X263" i="17"/>
  <c r="V264" i="17"/>
  <c r="W264" i="17"/>
  <c r="X264" i="17"/>
  <c r="V265" i="17"/>
  <c r="W265" i="17"/>
  <c r="X265" i="17"/>
  <c r="V266" i="17"/>
  <c r="W266" i="17"/>
  <c r="X266" i="17"/>
  <c r="V267" i="17"/>
  <c r="W267" i="17"/>
  <c r="X267" i="17"/>
  <c r="V268" i="17"/>
  <c r="W268" i="17"/>
  <c r="X268" i="17"/>
  <c r="V269" i="17"/>
  <c r="W269" i="17"/>
  <c r="X269" i="17"/>
  <c r="V270" i="17"/>
  <c r="W270" i="17"/>
  <c r="X270" i="17"/>
  <c r="V271" i="17"/>
  <c r="W271" i="17"/>
  <c r="X271" i="17"/>
  <c r="V272" i="17"/>
  <c r="W272" i="17"/>
  <c r="X272" i="17"/>
  <c r="V273" i="17"/>
  <c r="W273" i="17"/>
  <c r="X273" i="17"/>
  <c r="V274" i="17"/>
  <c r="W274" i="17"/>
  <c r="X274" i="17"/>
  <c r="V275" i="17"/>
  <c r="W275" i="17"/>
  <c r="X275" i="17"/>
  <c r="V276" i="17"/>
  <c r="W276" i="17"/>
  <c r="X276" i="17"/>
  <c r="V277" i="17"/>
  <c r="W277" i="17"/>
  <c r="X277" i="17"/>
  <c r="V278" i="17"/>
  <c r="W278" i="17"/>
  <c r="X278" i="17"/>
  <c r="V279" i="17"/>
  <c r="W279" i="17"/>
  <c r="X279" i="17"/>
  <c r="V280" i="17"/>
  <c r="W280" i="17"/>
  <c r="X280" i="17"/>
  <c r="V281" i="17"/>
  <c r="W281" i="17"/>
  <c r="X281" i="17"/>
  <c r="V282" i="17"/>
  <c r="W282" i="17"/>
  <c r="X282" i="17"/>
  <c r="V283" i="17"/>
  <c r="W283" i="17"/>
  <c r="X283" i="17"/>
  <c r="V284" i="17"/>
  <c r="W284" i="17"/>
  <c r="X284" i="17"/>
  <c r="V285" i="17"/>
  <c r="W285" i="17"/>
  <c r="X285" i="17"/>
  <c r="V286" i="17"/>
  <c r="W286" i="17"/>
  <c r="X286" i="17"/>
  <c r="V287" i="17"/>
  <c r="W287" i="17"/>
  <c r="X287" i="17"/>
  <c r="V288" i="17"/>
  <c r="W288" i="17"/>
  <c r="X288" i="17"/>
  <c r="V289" i="17"/>
  <c r="W289" i="17"/>
  <c r="X289" i="17"/>
  <c r="V290" i="17"/>
  <c r="W290" i="17"/>
  <c r="X290" i="17"/>
  <c r="V291" i="17"/>
  <c r="W291" i="17"/>
  <c r="X291" i="17"/>
  <c r="V292" i="17"/>
  <c r="W292" i="17"/>
  <c r="X292" i="17"/>
  <c r="V293" i="17"/>
  <c r="W293" i="17"/>
  <c r="X293" i="17"/>
  <c r="V294" i="17"/>
  <c r="W294" i="17"/>
  <c r="X294" i="17"/>
  <c r="V295" i="17"/>
  <c r="W295" i="17"/>
  <c r="X295" i="17"/>
  <c r="V296" i="17"/>
  <c r="W296" i="17"/>
  <c r="X296" i="17"/>
  <c r="V297" i="17"/>
  <c r="W297" i="17"/>
  <c r="X297" i="17"/>
  <c r="V298" i="17"/>
  <c r="W298" i="17"/>
  <c r="X298" i="17"/>
  <c r="V299" i="17"/>
  <c r="W299" i="17"/>
  <c r="X299" i="17"/>
  <c r="V300" i="17"/>
  <c r="W300" i="17"/>
  <c r="X300" i="17"/>
  <c r="V301" i="17"/>
  <c r="W301" i="17"/>
  <c r="X301" i="17"/>
  <c r="V302" i="17"/>
  <c r="W302" i="17"/>
  <c r="X302" i="17"/>
  <c r="V303" i="17"/>
  <c r="W303" i="17"/>
  <c r="X303" i="17"/>
  <c r="V304" i="17"/>
  <c r="W304" i="17"/>
  <c r="X304" i="17"/>
  <c r="V305" i="17"/>
  <c r="W305" i="17"/>
  <c r="X305" i="17"/>
  <c r="V306" i="17"/>
  <c r="W306" i="17"/>
  <c r="X306" i="17"/>
  <c r="V307" i="17"/>
  <c r="W307" i="17"/>
  <c r="X307" i="17"/>
  <c r="V308" i="17"/>
  <c r="W308" i="17"/>
  <c r="X308" i="17"/>
  <c r="V309" i="17"/>
  <c r="W309" i="17"/>
  <c r="X309" i="17"/>
  <c r="V310" i="17"/>
  <c r="W310" i="17"/>
  <c r="X310" i="17"/>
  <c r="V311" i="17"/>
  <c r="W311" i="17"/>
  <c r="X311" i="17"/>
  <c r="V312" i="17"/>
  <c r="W312" i="17"/>
  <c r="X312" i="17"/>
  <c r="V313" i="17"/>
  <c r="W313" i="17"/>
  <c r="X313" i="17"/>
  <c r="V314" i="17"/>
  <c r="W314" i="17"/>
  <c r="X314" i="17"/>
  <c r="V315" i="17"/>
  <c r="W315" i="17"/>
  <c r="X315" i="17"/>
  <c r="V316" i="17"/>
  <c r="W316" i="17"/>
  <c r="X316" i="17"/>
  <c r="V317" i="17"/>
  <c r="W317" i="17"/>
  <c r="X317" i="17"/>
  <c r="V318" i="17"/>
  <c r="W318" i="17"/>
  <c r="X318" i="17"/>
  <c r="V319" i="17"/>
  <c r="W319" i="17"/>
  <c r="X319" i="17"/>
  <c r="V320" i="17"/>
  <c r="W320" i="17"/>
  <c r="X320" i="17"/>
  <c r="V321" i="17"/>
  <c r="W321" i="17"/>
  <c r="X321" i="17"/>
  <c r="V322" i="17"/>
  <c r="W322" i="17"/>
  <c r="X322" i="17"/>
  <c r="V323" i="17"/>
  <c r="W323" i="17"/>
  <c r="X323" i="17"/>
  <c r="V324" i="17"/>
  <c r="W324" i="17"/>
  <c r="X324" i="17"/>
  <c r="V325" i="17"/>
  <c r="W325" i="17"/>
  <c r="X325" i="17"/>
  <c r="V326" i="17"/>
  <c r="W326" i="17"/>
  <c r="X326" i="17"/>
  <c r="V327" i="17"/>
  <c r="W327" i="17"/>
  <c r="X327" i="17"/>
  <c r="V328" i="17"/>
  <c r="W328" i="17"/>
  <c r="X328" i="17"/>
  <c r="V329" i="17"/>
  <c r="W329" i="17"/>
  <c r="X329" i="17"/>
  <c r="V330" i="17"/>
  <c r="W330" i="17"/>
  <c r="X330" i="17"/>
  <c r="V331" i="17"/>
  <c r="W331" i="17"/>
  <c r="X331" i="17"/>
  <c r="V332" i="17"/>
  <c r="W332" i="17"/>
  <c r="X332" i="17"/>
  <c r="V333" i="17"/>
  <c r="W333" i="17"/>
  <c r="X333" i="17"/>
  <c r="V334" i="17"/>
  <c r="W334" i="17"/>
  <c r="X334" i="17"/>
  <c r="V335" i="17"/>
  <c r="W335" i="17"/>
  <c r="X335" i="17"/>
  <c r="V336" i="17"/>
  <c r="W336" i="17"/>
  <c r="X336" i="17"/>
  <c r="V337" i="17"/>
  <c r="W337" i="17"/>
  <c r="X337" i="17"/>
  <c r="V338" i="17"/>
  <c r="W338" i="17"/>
  <c r="X338" i="17"/>
  <c r="V339" i="17"/>
  <c r="W339" i="17"/>
  <c r="X339" i="17"/>
  <c r="V340" i="17"/>
  <c r="W340" i="17"/>
  <c r="X340" i="17"/>
  <c r="V341" i="17"/>
  <c r="W341" i="17"/>
  <c r="X341" i="17"/>
  <c r="V342" i="17"/>
  <c r="W342" i="17"/>
  <c r="X342" i="17"/>
  <c r="V343" i="17"/>
  <c r="W343" i="17"/>
  <c r="X343" i="17"/>
  <c r="V344" i="17"/>
  <c r="W344" i="17"/>
  <c r="X344" i="17"/>
  <c r="V345" i="17"/>
  <c r="W345" i="17"/>
  <c r="X345" i="17"/>
  <c r="V346" i="17"/>
  <c r="W346" i="17"/>
  <c r="X346" i="17"/>
  <c r="V347" i="17"/>
  <c r="W347" i="17"/>
  <c r="X347" i="17"/>
  <c r="V348" i="17"/>
  <c r="W348" i="17"/>
  <c r="X348" i="17"/>
  <c r="V349" i="17"/>
  <c r="W349" i="17"/>
  <c r="X349" i="17"/>
  <c r="V350" i="17"/>
  <c r="W350" i="17"/>
  <c r="X350" i="17"/>
  <c r="V351" i="17"/>
  <c r="W351" i="17"/>
  <c r="X351" i="17"/>
  <c r="V352" i="17"/>
  <c r="W352" i="17"/>
  <c r="X352" i="17"/>
  <c r="V353" i="17"/>
  <c r="W353" i="17"/>
  <c r="X353" i="17"/>
  <c r="V354" i="17"/>
  <c r="W354" i="17"/>
  <c r="X354" i="17"/>
  <c r="V355" i="17"/>
  <c r="W355" i="17"/>
  <c r="X355" i="17"/>
  <c r="V356" i="17"/>
  <c r="W356" i="17"/>
  <c r="X356" i="17"/>
  <c r="V357" i="17"/>
  <c r="W357" i="17"/>
  <c r="X357" i="17"/>
  <c r="V358" i="17"/>
  <c r="W358" i="17"/>
  <c r="X358" i="17"/>
  <c r="V359" i="17"/>
  <c r="W359" i="17"/>
  <c r="X359" i="17"/>
  <c r="V360" i="17"/>
  <c r="W360" i="17"/>
  <c r="X360" i="17"/>
  <c r="V361" i="17"/>
  <c r="W361" i="17"/>
  <c r="X361" i="17"/>
  <c r="V362" i="17"/>
  <c r="W362" i="17"/>
  <c r="X362" i="17"/>
  <c r="V363" i="17"/>
  <c r="W363" i="17"/>
  <c r="X363" i="17"/>
  <c r="V364" i="17"/>
  <c r="W364" i="17"/>
  <c r="X364" i="17"/>
  <c r="V365" i="17"/>
  <c r="W365" i="17"/>
  <c r="X365" i="17"/>
  <c r="V366" i="17"/>
  <c r="W366" i="17"/>
  <c r="X366" i="17"/>
  <c r="V367" i="17"/>
  <c r="W367" i="17"/>
  <c r="X367" i="17"/>
  <c r="V368" i="17"/>
  <c r="W368" i="17"/>
  <c r="X368" i="17"/>
  <c r="V369" i="17"/>
  <c r="W369" i="17"/>
  <c r="X369" i="17"/>
  <c r="V370" i="17"/>
  <c r="W370" i="17"/>
  <c r="X370" i="17"/>
  <c r="V371" i="17"/>
  <c r="W371" i="17"/>
  <c r="X371" i="17"/>
  <c r="V372" i="17"/>
  <c r="W372" i="17"/>
  <c r="X372" i="17"/>
  <c r="V373" i="17"/>
  <c r="W373" i="17"/>
  <c r="X373" i="17"/>
  <c r="V374" i="17"/>
  <c r="W374" i="17"/>
  <c r="X374" i="17"/>
  <c r="V375" i="17"/>
  <c r="W375" i="17"/>
  <c r="X375" i="17"/>
  <c r="V376" i="17"/>
  <c r="W376" i="17"/>
  <c r="X376" i="17"/>
  <c r="V377" i="17"/>
  <c r="W377" i="17"/>
  <c r="X377" i="17"/>
  <c r="V378" i="17"/>
  <c r="W378" i="17"/>
  <c r="X378" i="17"/>
  <c r="V379" i="17"/>
  <c r="W379" i="17"/>
  <c r="X379" i="17"/>
  <c r="V380" i="17"/>
  <c r="W380" i="17"/>
  <c r="X380" i="17"/>
  <c r="V381" i="17"/>
  <c r="W381" i="17"/>
  <c r="X381" i="17"/>
  <c r="V382" i="17"/>
  <c r="W382" i="17"/>
  <c r="X382" i="17"/>
  <c r="V383" i="17"/>
  <c r="W383" i="17"/>
  <c r="X383" i="17"/>
  <c r="V384" i="17"/>
  <c r="W384" i="17"/>
  <c r="X384" i="17"/>
  <c r="V385" i="17"/>
  <c r="W385" i="17"/>
  <c r="X385" i="17"/>
  <c r="V386" i="17"/>
  <c r="W386" i="17"/>
  <c r="X386" i="17"/>
  <c r="V387" i="17"/>
  <c r="W387" i="17"/>
  <c r="X387" i="17"/>
  <c r="V388" i="17"/>
  <c r="W388" i="17"/>
  <c r="X388" i="17"/>
  <c r="V389" i="17"/>
  <c r="W389" i="17"/>
  <c r="X389" i="17"/>
  <c r="V390" i="17"/>
  <c r="W390" i="17"/>
  <c r="X390" i="17"/>
  <c r="V391" i="17"/>
  <c r="W391" i="17"/>
  <c r="X391" i="17"/>
  <c r="V392" i="17"/>
  <c r="W392" i="17"/>
  <c r="X392" i="17"/>
  <c r="V393" i="17"/>
  <c r="W393" i="17"/>
  <c r="X393" i="17"/>
  <c r="V394" i="17"/>
  <c r="W394" i="17"/>
  <c r="X394" i="17"/>
  <c r="V395" i="17"/>
  <c r="W395" i="17"/>
  <c r="X395" i="17"/>
  <c r="V396" i="17"/>
  <c r="W396" i="17"/>
  <c r="X396" i="17"/>
  <c r="V397" i="17"/>
  <c r="W397" i="17"/>
  <c r="X397" i="17"/>
  <c r="V398" i="17"/>
  <c r="W398" i="17"/>
  <c r="X398" i="17"/>
  <c r="V399" i="17"/>
  <c r="W399" i="17"/>
  <c r="X399" i="17"/>
  <c r="V400" i="17"/>
  <c r="W400" i="17"/>
  <c r="X400" i="17"/>
  <c r="V401" i="17"/>
  <c r="W401" i="17"/>
  <c r="X401" i="17"/>
  <c r="V402" i="17"/>
  <c r="W402" i="17"/>
  <c r="X402" i="17"/>
  <c r="V403" i="17"/>
  <c r="W403" i="17"/>
  <c r="X403" i="17"/>
  <c r="V404" i="17"/>
  <c r="W404" i="17"/>
  <c r="X404" i="17"/>
  <c r="V405" i="17"/>
  <c r="W405" i="17"/>
  <c r="X405" i="17"/>
  <c r="V406" i="17"/>
  <c r="W406" i="17"/>
  <c r="X406" i="17"/>
  <c r="V407" i="17"/>
  <c r="W407" i="17"/>
  <c r="X407" i="17"/>
  <c r="V408" i="17"/>
  <c r="W408" i="17"/>
  <c r="X408" i="17"/>
  <c r="V409" i="17"/>
  <c r="W409" i="17"/>
  <c r="X409" i="17"/>
  <c r="V410" i="17"/>
  <c r="W410" i="17"/>
  <c r="X410" i="17"/>
  <c r="V411" i="17"/>
  <c r="W411" i="17"/>
  <c r="X411" i="17"/>
  <c r="V412" i="17"/>
  <c r="W412" i="17"/>
  <c r="X412" i="17"/>
  <c r="V413" i="17"/>
  <c r="W413" i="17"/>
  <c r="X413" i="17"/>
  <c r="V414" i="17"/>
  <c r="W414" i="17"/>
  <c r="X414" i="17"/>
  <c r="V415" i="17"/>
  <c r="W415" i="17"/>
  <c r="X415" i="17"/>
  <c r="V416" i="17"/>
  <c r="W416" i="17"/>
  <c r="X416" i="17"/>
  <c r="V417" i="17"/>
  <c r="W417" i="17"/>
  <c r="X417" i="17"/>
  <c r="V418" i="17"/>
  <c r="W418" i="17"/>
  <c r="X418" i="17"/>
  <c r="V419" i="17"/>
  <c r="W419" i="17"/>
  <c r="X419" i="17"/>
  <c r="V420" i="17"/>
  <c r="W420" i="17"/>
  <c r="X420" i="17"/>
  <c r="V421" i="17"/>
  <c r="W421" i="17"/>
  <c r="X421" i="17"/>
  <c r="V422" i="17"/>
  <c r="W422" i="17"/>
  <c r="X422" i="17"/>
  <c r="V423" i="17"/>
  <c r="W423" i="17"/>
  <c r="X423" i="17"/>
  <c r="V424" i="17"/>
  <c r="W424" i="17"/>
  <c r="X424" i="17"/>
  <c r="V425" i="17"/>
  <c r="W425" i="17"/>
  <c r="X425" i="17"/>
  <c r="V426" i="17"/>
  <c r="W426" i="17"/>
  <c r="X426" i="17"/>
  <c r="V427" i="17"/>
  <c r="W427" i="17"/>
  <c r="X427" i="17"/>
  <c r="V428" i="17"/>
  <c r="W428" i="17"/>
  <c r="X428" i="17"/>
  <c r="V429" i="17"/>
  <c r="W429" i="17"/>
  <c r="X429" i="17"/>
  <c r="V430" i="17"/>
  <c r="W430" i="17"/>
  <c r="X430" i="17"/>
  <c r="V431" i="17"/>
  <c r="W431" i="17"/>
  <c r="X431" i="17"/>
  <c r="V432" i="17"/>
  <c r="W432" i="17"/>
  <c r="X432" i="17"/>
  <c r="V433" i="17"/>
  <c r="W433" i="17"/>
  <c r="X433" i="17"/>
  <c r="V434" i="17"/>
  <c r="W434" i="17"/>
  <c r="X434" i="17"/>
  <c r="V435" i="17"/>
  <c r="W435" i="17"/>
  <c r="X435" i="17"/>
  <c r="V436" i="17"/>
  <c r="W436" i="17"/>
  <c r="X436" i="17"/>
  <c r="V437" i="17"/>
  <c r="W437" i="17"/>
  <c r="X437" i="17"/>
  <c r="V438" i="17"/>
  <c r="W438" i="17"/>
  <c r="X438" i="17"/>
  <c r="V439" i="17"/>
  <c r="W439" i="17"/>
  <c r="X439" i="17"/>
  <c r="V440" i="17"/>
  <c r="W440" i="17"/>
  <c r="X440" i="17"/>
  <c r="V441" i="17"/>
  <c r="W441" i="17"/>
  <c r="X441" i="17"/>
  <c r="V442" i="17"/>
  <c r="W442" i="17"/>
  <c r="X442" i="17"/>
  <c r="V443" i="17"/>
  <c r="W443" i="17"/>
  <c r="X443" i="17"/>
  <c r="V444" i="17"/>
  <c r="W444" i="17"/>
  <c r="X444" i="17"/>
  <c r="V445" i="17"/>
  <c r="W445" i="17"/>
  <c r="X445" i="17"/>
  <c r="V446" i="17"/>
  <c r="W446" i="17"/>
  <c r="X446" i="17"/>
  <c r="V447" i="17"/>
  <c r="W447" i="17"/>
  <c r="X447" i="17"/>
  <c r="V448" i="17"/>
  <c r="W448" i="17"/>
  <c r="X448" i="17"/>
  <c r="V449" i="17"/>
  <c r="W449" i="17"/>
  <c r="X449" i="17"/>
  <c r="V450" i="17"/>
  <c r="W450" i="17"/>
  <c r="X450" i="17"/>
  <c r="V451" i="17"/>
  <c r="W451" i="17"/>
  <c r="X451" i="17"/>
  <c r="V452" i="17"/>
  <c r="W452" i="17"/>
  <c r="X452" i="17"/>
  <c r="V453" i="17"/>
  <c r="W453" i="17"/>
  <c r="X453" i="17"/>
  <c r="V454" i="17"/>
  <c r="W454" i="17"/>
  <c r="X454" i="17"/>
  <c r="V455" i="17"/>
  <c r="W455" i="17"/>
  <c r="X455" i="17"/>
  <c r="V456" i="17"/>
  <c r="W456" i="17"/>
  <c r="X456" i="17"/>
  <c r="V457" i="17"/>
  <c r="W457" i="17"/>
  <c r="X457" i="17"/>
  <c r="V458" i="17"/>
  <c r="W458" i="17"/>
  <c r="X458" i="17"/>
  <c r="V459" i="17"/>
  <c r="W459" i="17"/>
  <c r="X459" i="17"/>
  <c r="V460" i="17"/>
  <c r="W460" i="17"/>
  <c r="X460" i="17"/>
  <c r="V461" i="17"/>
  <c r="W461" i="17"/>
  <c r="X461" i="17"/>
  <c r="V462" i="17"/>
  <c r="W462" i="17"/>
  <c r="X462" i="17"/>
  <c r="V463" i="17"/>
  <c r="W463" i="17"/>
  <c r="X463" i="17"/>
  <c r="V464" i="17"/>
  <c r="W464" i="17"/>
  <c r="X464" i="17"/>
  <c r="V465" i="17"/>
  <c r="W465" i="17"/>
  <c r="X465" i="17"/>
  <c r="V466" i="17"/>
  <c r="W466" i="17"/>
  <c r="X466" i="17"/>
  <c r="V467" i="17"/>
  <c r="W467" i="17"/>
  <c r="X467" i="17"/>
  <c r="V468" i="17"/>
  <c r="W468" i="17"/>
  <c r="X468" i="17"/>
  <c r="V469" i="17"/>
  <c r="W469" i="17"/>
  <c r="X469" i="17"/>
  <c r="V470" i="17"/>
  <c r="W470" i="17"/>
  <c r="X470" i="17"/>
  <c r="V471" i="17"/>
  <c r="W471" i="17"/>
  <c r="X471" i="17"/>
  <c r="V472" i="17"/>
  <c r="W472" i="17"/>
  <c r="X472" i="17"/>
  <c r="V473" i="17"/>
  <c r="W473" i="17"/>
  <c r="X473" i="17"/>
  <c r="V474" i="17"/>
  <c r="W474" i="17"/>
  <c r="X474" i="17"/>
  <c r="V475" i="17"/>
  <c r="W475" i="17"/>
  <c r="X475" i="17"/>
  <c r="V476" i="17"/>
  <c r="W476" i="17"/>
  <c r="X476" i="17"/>
  <c r="V477" i="17"/>
  <c r="W477" i="17"/>
  <c r="X477" i="17"/>
  <c r="V478" i="17"/>
  <c r="W478" i="17"/>
  <c r="X478" i="17"/>
  <c r="V479" i="17"/>
  <c r="W479" i="17"/>
  <c r="X479" i="17"/>
  <c r="V480" i="17"/>
  <c r="W480" i="17"/>
  <c r="X480" i="17"/>
  <c r="V481" i="17"/>
  <c r="W481" i="17"/>
  <c r="X481" i="17"/>
  <c r="V482" i="17"/>
  <c r="W482" i="17"/>
  <c r="X482" i="17"/>
  <c r="V483" i="17"/>
  <c r="W483" i="17"/>
  <c r="X483" i="17"/>
  <c r="V484" i="17"/>
  <c r="W484" i="17"/>
  <c r="X484" i="17"/>
  <c r="V485" i="17"/>
  <c r="W485" i="17"/>
  <c r="X485" i="17"/>
  <c r="V486" i="17"/>
  <c r="W486" i="17"/>
  <c r="X486" i="17"/>
  <c r="V487" i="17"/>
  <c r="W487" i="17"/>
  <c r="X487" i="17"/>
  <c r="V488" i="17"/>
  <c r="W488" i="17"/>
  <c r="X488" i="17"/>
  <c r="V489" i="17"/>
  <c r="W489" i="17"/>
  <c r="X489" i="17"/>
  <c r="V490" i="17"/>
  <c r="W490" i="17"/>
  <c r="X490" i="17"/>
  <c r="V491" i="17"/>
  <c r="W491" i="17"/>
  <c r="X491" i="17"/>
  <c r="V492" i="17"/>
  <c r="W492" i="17"/>
  <c r="X492" i="17"/>
  <c r="V493" i="17"/>
  <c r="W493" i="17"/>
  <c r="X493" i="17"/>
  <c r="V494" i="17"/>
  <c r="W494" i="17"/>
  <c r="X494" i="17"/>
  <c r="V495" i="17"/>
  <c r="W495" i="17"/>
  <c r="X495" i="17"/>
  <c r="V496" i="17"/>
  <c r="W496" i="17"/>
  <c r="X496" i="17"/>
  <c r="V497" i="17"/>
  <c r="W497" i="17"/>
  <c r="X497" i="17"/>
  <c r="V498" i="17"/>
  <c r="W498" i="17"/>
  <c r="X498" i="17"/>
  <c r="V499" i="17"/>
  <c r="W499" i="17"/>
  <c r="X499" i="17"/>
  <c r="V500" i="17"/>
  <c r="W500" i="17"/>
  <c r="X500" i="17"/>
  <c r="V501" i="17"/>
  <c r="W501" i="17"/>
  <c r="X501" i="17"/>
  <c r="V502" i="17"/>
  <c r="W502" i="17"/>
  <c r="X502" i="17"/>
  <c r="V503" i="17"/>
  <c r="W503" i="17"/>
  <c r="X503" i="17"/>
  <c r="V504" i="17"/>
  <c r="W504" i="17"/>
  <c r="X504" i="17"/>
  <c r="V505" i="17"/>
  <c r="W505" i="17"/>
  <c r="X505" i="17"/>
  <c r="V506" i="17"/>
  <c r="W506" i="17"/>
  <c r="X506" i="17"/>
  <c r="V507" i="17"/>
  <c r="W507" i="17"/>
  <c r="X507" i="17"/>
  <c r="V508" i="17"/>
  <c r="W508" i="17"/>
  <c r="X508" i="17"/>
  <c r="V509" i="17"/>
  <c r="W509" i="17"/>
  <c r="X509" i="17"/>
  <c r="V510" i="17"/>
  <c r="W510" i="17"/>
  <c r="X510" i="17"/>
  <c r="V511" i="17"/>
  <c r="W511" i="17"/>
  <c r="X511" i="17"/>
  <c r="V512" i="17"/>
  <c r="W512" i="17"/>
  <c r="X512" i="17"/>
  <c r="V513" i="17"/>
  <c r="W513" i="17"/>
  <c r="X513" i="17"/>
  <c r="V514" i="17"/>
  <c r="W514" i="17"/>
  <c r="X514" i="17"/>
  <c r="V515" i="17"/>
  <c r="W515" i="17"/>
  <c r="X515" i="17"/>
  <c r="V516" i="17"/>
  <c r="W516" i="17"/>
  <c r="X516" i="17"/>
  <c r="V517" i="17"/>
  <c r="W517" i="17"/>
  <c r="X517" i="17"/>
  <c r="V518" i="17"/>
  <c r="W518" i="17"/>
  <c r="X518" i="17"/>
  <c r="V519" i="17"/>
  <c r="W519" i="17"/>
  <c r="X519" i="17"/>
  <c r="V520" i="17"/>
  <c r="W520" i="17"/>
  <c r="X520" i="17"/>
  <c r="V521" i="17"/>
  <c r="W521" i="17"/>
  <c r="X521" i="17"/>
  <c r="V522" i="17"/>
  <c r="W522" i="17"/>
  <c r="X522" i="17"/>
  <c r="V523" i="17"/>
  <c r="W523" i="17"/>
  <c r="X523" i="17"/>
  <c r="V524" i="17"/>
  <c r="W524" i="17"/>
  <c r="X524" i="17"/>
  <c r="V525" i="17"/>
  <c r="W525" i="17"/>
  <c r="X525" i="17"/>
  <c r="V526" i="17"/>
  <c r="W526" i="17"/>
  <c r="X526" i="17"/>
  <c r="V527" i="17"/>
  <c r="W527" i="17"/>
  <c r="X527" i="17"/>
  <c r="V528" i="17"/>
  <c r="W528" i="17"/>
  <c r="X528" i="17"/>
  <c r="V529" i="17"/>
  <c r="W529" i="17"/>
  <c r="X529" i="17"/>
  <c r="V530" i="17"/>
  <c r="W530" i="17"/>
  <c r="X530" i="17"/>
  <c r="V531" i="17"/>
  <c r="W531" i="17"/>
  <c r="X531" i="17"/>
  <c r="V532" i="17"/>
  <c r="W532" i="17"/>
  <c r="X532" i="17"/>
  <c r="V533" i="17"/>
  <c r="W533" i="17"/>
  <c r="X533" i="17"/>
  <c r="V534" i="17"/>
  <c r="W534" i="17"/>
  <c r="X534" i="17"/>
  <c r="V535" i="17"/>
  <c r="W535" i="17"/>
  <c r="X535" i="17"/>
  <c r="V536" i="17"/>
  <c r="W536" i="17"/>
  <c r="X536" i="17"/>
  <c r="V537" i="17"/>
  <c r="W537" i="17"/>
  <c r="X537" i="17"/>
  <c r="V538" i="17"/>
  <c r="W538" i="17"/>
  <c r="X538" i="17"/>
  <c r="V539" i="17"/>
  <c r="W539" i="17"/>
  <c r="X539" i="17"/>
  <c r="V540" i="17"/>
  <c r="W540" i="17"/>
  <c r="X540" i="17"/>
  <c r="V541" i="17"/>
  <c r="W541" i="17"/>
  <c r="X541" i="17"/>
  <c r="V542" i="17"/>
  <c r="W542" i="17"/>
  <c r="X542" i="17"/>
  <c r="V543" i="17"/>
  <c r="W543" i="17"/>
  <c r="X543" i="17"/>
  <c r="V544" i="17"/>
  <c r="W544" i="17"/>
  <c r="X544" i="17"/>
  <c r="V545" i="17"/>
  <c r="W545" i="17"/>
  <c r="X545" i="17"/>
  <c r="V546" i="17"/>
  <c r="W546" i="17"/>
  <c r="X546" i="17"/>
  <c r="V547" i="17"/>
  <c r="W547" i="17"/>
  <c r="X547" i="17"/>
  <c r="V548" i="17"/>
  <c r="W548" i="17"/>
  <c r="X548" i="17"/>
  <c r="V549" i="17"/>
  <c r="W549" i="17"/>
  <c r="X549" i="17"/>
  <c r="V550" i="17"/>
  <c r="W550" i="17"/>
  <c r="X550" i="17"/>
  <c r="V551" i="17"/>
  <c r="W551" i="17"/>
  <c r="X551" i="17"/>
  <c r="V552" i="17"/>
  <c r="W552" i="17"/>
  <c r="X552" i="17"/>
  <c r="V553" i="17"/>
  <c r="W553" i="17"/>
  <c r="X553" i="17"/>
  <c r="V554" i="17"/>
  <c r="W554" i="17"/>
  <c r="X554" i="17"/>
  <c r="V555" i="17"/>
  <c r="W555" i="17"/>
  <c r="X555" i="17"/>
  <c r="V556" i="17"/>
  <c r="W556" i="17"/>
  <c r="X556" i="17"/>
  <c r="V557" i="17"/>
  <c r="W557" i="17"/>
  <c r="X557" i="17"/>
  <c r="V558" i="17"/>
  <c r="W558" i="17"/>
  <c r="X558" i="17"/>
  <c r="V559" i="17"/>
  <c r="W559" i="17"/>
  <c r="X559" i="17"/>
  <c r="V560" i="17"/>
  <c r="W560" i="17"/>
  <c r="X560" i="17"/>
  <c r="V561" i="17"/>
  <c r="W561" i="17"/>
  <c r="X561" i="17"/>
  <c r="V562" i="17"/>
  <c r="W562" i="17"/>
  <c r="X562" i="17"/>
  <c r="V563" i="17"/>
  <c r="W563" i="17"/>
  <c r="X563" i="17"/>
  <c r="V564" i="17"/>
  <c r="W564" i="17"/>
  <c r="X564" i="17"/>
  <c r="V565" i="17"/>
  <c r="W565" i="17"/>
  <c r="X565" i="17"/>
  <c r="V566" i="17"/>
  <c r="W566" i="17"/>
  <c r="X566" i="17"/>
  <c r="V567" i="17"/>
  <c r="W567" i="17"/>
  <c r="X567" i="17"/>
  <c r="V568" i="17"/>
  <c r="W568" i="17"/>
  <c r="X568" i="17"/>
  <c r="V569" i="17"/>
  <c r="W569" i="17"/>
  <c r="X569" i="17"/>
  <c r="V570" i="17"/>
  <c r="W570" i="17"/>
  <c r="X570" i="17"/>
  <c r="V571" i="17"/>
  <c r="W571" i="17"/>
  <c r="X571" i="17"/>
  <c r="V572" i="17"/>
  <c r="W572" i="17"/>
  <c r="X572" i="17"/>
  <c r="V573" i="17"/>
  <c r="W573" i="17"/>
  <c r="X573" i="17"/>
  <c r="V574" i="17"/>
  <c r="W574" i="17"/>
  <c r="X574" i="17"/>
  <c r="V575" i="17"/>
  <c r="W575" i="17"/>
  <c r="X575" i="17"/>
  <c r="V576" i="17"/>
  <c r="W576" i="17"/>
  <c r="X576" i="17"/>
  <c r="V577" i="17"/>
  <c r="W577" i="17"/>
  <c r="X577" i="17"/>
  <c r="V578" i="17"/>
  <c r="W578" i="17"/>
  <c r="X578" i="17"/>
  <c r="V579" i="17"/>
  <c r="W579" i="17"/>
  <c r="X579" i="17"/>
  <c r="V580" i="17"/>
  <c r="W580" i="17"/>
  <c r="X580" i="17"/>
  <c r="V581" i="17"/>
  <c r="W581" i="17"/>
  <c r="X581" i="17"/>
  <c r="V582" i="17"/>
  <c r="W582" i="17"/>
  <c r="X582" i="17"/>
  <c r="V583" i="17"/>
  <c r="W583" i="17"/>
  <c r="X583" i="17"/>
  <c r="V584" i="17"/>
  <c r="W584" i="17"/>
  <c r="X584" i="17"/>
  <c r="V585" i="17"/>
  <c r="W585" i="17"/>
  <c r="X585" i="17"/>
  <c r="V586" i="17"/>
  <c r="W586" i="17"/>
  <c r="X586" i="17"/>
  <c r="V587" i="17"/>
  <c r="W587" i="17"/>
  <c r="X587" i="17"/>
  <c r="V588" i="17"/>
  <c r="W588" i="17"/>
  <c r="X588" i="17"/>
  <c r="V589" i="17"/>
  <c r="W589" i="17"/>
  <c r="X589" i="17"/>
  <c r="V590" i="17"/>
  <c r="W590" i="17"/>
  <c r="X590" i="17"/>
  <c r="V591" i="17"/>
  <c r="W591" i="17"/>
  <c r="X591" i="17"/>
  <c r="V592" i="17"/>
  <c r="W592" i="17"/>
  <c r="X592" i="17"/>
  <c r="V593" i="17"/>
  <c r="W593" i="17"/>
  <c r="X593" i="17"/>
  <c r="V594" i="17"/>
  <c r="W594" i="17"/>
  <c r="X594" i="17"/>
  <c r="V595" i="17"/>
  <c r="W595" i="17"/>
  <c r="X595" i="17"/>
  <c r="V596" i="17"/>
  <c r="W596" i="17"/>
  <c r="X596" i="17"/>
  <c r="V597" i="17"/>
  <c r="W597" i="17"/>
  <c r="X597" i="17"/>
  <c r="V598" i="17"/>
  <c r="W598" i="17"/>
  <c r="X598" i="17"/>
  <c r="V599" i="17"/>
  <c r="W599" i="17"/>
  <c r="X599" i="17"/>
  <c r="V600" i="17"/>
  <c r="W600" i="17"/>
  <c r="X600" i="17"/>
  <c r="V601" i="17"/>
  <c r="W601" i="17"/>
  <c r="X601" i="17"/>
  <c r="V602" i="17"/>
  <c r="W602" i="17"/>
  <c r="X602" i="17"/>
  <c r="V603" i="17"/>
  <c r="W603" i="17"/>
  <c r="X603" i="17"/>
  <c r="V604" i="17"/>
  <c r="W604" i="17"/>
  <c r="X604" i="17"/>
  <c r="V605" i="17"/>
  <c r="W605" i="17"/>
  <c r="X605" i="17"/>
  <c r="V606" i="17"/>
  <c r="W606" i="17"/>
  <c r="X606" i="17"/>
  <c r="V607" i="17"/>
  <c r="W607" i="17"/>
  <c r="X607" i="17"/>
  <c r="V608" i="17"/>
  <c r="W608" i="17"/>
  <c r="X608" i="17"/>
  <c r="V609" i="17"/>
  <c r="W609" i="17"/>
  <c r="X609" i="17"/>
  <c r="V610" i="17"/>
  <c r="W610" i="17"/>
  <c r="X610" i="17"/>
  <c r="V611" i="17"/>
  <c r="W611" i="17"/>
  <c r="X611" i="17"/>
  <c r="V612" i="17"/>
  <c r="W612" i="17"/>
  <c r="X612" i="17"/>
  <c r="V613" i="17"/>
  <c r="W613" i="17"/>
  <c r="X613" i="17"/>
  <c r="V614" i="17"/>
  <c r="W614" i="17"/>
  <c r="X614" i="17"/>
  <c r="V615" i="17"/>
  <c r="W615" i="17"/>
  <c r="X615" i="17"/>
  <c r="V616" i="17"/>
  <c r="W616" i="17"/>
  <c r="X616" i="17"/>
  <c r="V617" i="17"/>
  <c r="W617" i="17"/>
  <c r="X617" i="17"/>
  <c r="V618" i="17"/>
  <c r="W618" i="17"/>
  <c r="X618" i="17"/>
  <c r="V619" i="17"/>
  <c r="W619" i="17"/>
  <c r="X619" i="17"/>
  <c r="V620" i="17"/>
  <c r="W620" i="17"/>
  <c r="X620" i="17"/>
  <c r="V621" i="17"/>
  <c r="W621" i="17"/>
  <c r="X621" i="17"/>
  <c r="V622" i="17"/>
  <c r="W622" i="17"/>
  <c r="X622" i="17"/>
  <c r="V623" i="17"/>
  <c r="W623" i="17"/>
  <c r="X623" i="17"/>
  <c r="V624" i="17"/>
  <c r="W624" i="17"/>
  <c r="X624" i="17"/>
  <c r="V625" i="17"/>
  <c r="W625" i="17"/>
  <c r="X625" i="17"/>
  <c r="V626" i="17"/>
  <c r="W626" i="17"/>
  <c r="X626" i="17"/>
  <c r="V627" i="17"/>
  <c r="W627" i="17"/>
  <c r="X627" i="17"/>
  <c r="V628" i="17"/>
  <c r="W628" i="17"/>
  <c r="X628" i="17"/>
  <c r="V629" i="17"/>
  <c r="W629" i="17"/>
  <c r="X629" i="17"/>
  <c r="V630" i="17"/>
  <c r="W630" i="17"/>
  <c r="X630" i="17"/>
  <c r="V631" i="17"/>
  <c r="W631" i="17"/>
  <c r="X631" i="17"/>
  <c r="V632" i="17"/>
  <c r="W632" i="17"/>
  <c r="X632" i="17"/>
  <c r="V633" i="17"/>
  <c r="W633" i="17"/>
  <c r="X633" i="17"/>
  <c r="V634" i="17"/>
  <c r="W634" i="17"/>
  <c r="X634" i="17"/>
  <c r="V635" i="17"/>
  <c r="W635" i="17"/>
  <c r="X635" i="17"/>
  <c r="V636" i="17"/>
  <c r="W636" i="17"/>
  <c r="X636" i="17"/>
  <c r="V637" i="17"/>
  <c r="W637" i="17"/>
  <c r="X637" i="17"/>
  <c r="V638" i="17"/>
  <c r="W638" i="17"/>
  <c r="X638" i="17"/>
  <c r="V639" i="17"/>
  <c r="W639" i="17"/>
  <c r="X639" i="17"/>
  <c r="V640" i="17"/>
  <c r="W640" i="17"/>
  <c r="X640" i="17"/>
  <c r="V641" i="17"/>
  <c r="W641" i="17"/>
  <c r="X641" i="17"/>
  <c r="V642" i="17"/>
  <c r="W642" i="17"/>
  <c r="X642" i="17"/>
  <c r="V643" i="17"/>
  <c r="W643" i="17"/>
  <c r="X643" i="17"/>
  <c r="V644" i="17"/>
  <c r="W644" i="17"/>
  <c r="X644" i="17"/>
  <c r="V645" i="17"/>
  <c r="W645" i="17"/>
  <c r="X645" i="17"/>
  <c r="V646" i="17"/>
  <c r="W646" i="17"/>
  <c r="X646" i="17"/>
  <c r="V647" i="17"/>
  <c r="W647" i="17"/>
  <c r="X647" i="17"/>
  <c r="V648" i="17"/>
  <c r="W648" i="17"/>
  <c r="X648" i="17"/>
  <c r="V649" i="17"/>
  <c r="W649" i="17"/>
  <c r="X649" i="17"/>
  <c r="V650" i="17"/>
  <c r="W650" i="17"/>
  <c r="X650" i="17"/>
  <c r="V651" i="17"/>
  <c r="W651" i="17"/>
  <c r="X651" i="17"/>
  <c r="V652" i="17"/>
  <c r="W652" i="17"/>
  <c r="X652" i="17"/>
  <c r="V653" i="17"/>
  <c r="W653" i="17"/>
  <c r="X653" i="17"/>
  <c r="V654" i="17"/>
  <c r="W654" i="17"/>
  <c r="X654" i="17"/>
  <c r="V655" i="17"/>
  <c r="W655" i="17"/>
  <c r="X655" i="17"/>
  <c r="V656" i="17"/>
  <c r="W656" i="17"/>
  <c r="X656" i="17"/>
  <c r="V657" i="17"/>
  <c r="W657" i="17"/>
  <c r="X657" i="17"/>
  <c r="V658" i="17"/>
  <c r="W658" i="17"/>
  <c r="X658" i="17"/>
  <c r="V659" i="17"/>
  <c r="W659" i="17"/>
  <c r="X659" i="17"/>
  <c r="V660" i="17"/>
  <c r="W660" i="17"/>
  <c r="X660" i="17"/>
  <c r="V661" i="17"/>
  <c r="W661" i="17"/>
  <c r="X661" i="17"/>
  <c r="V662" i="17"/>
  <c r="W662" i="17"/>
  <c r="X662" i="17"/>
  <c r="V663" i="17"/>
  <c r="W663" i="17"/>
  <c r="X663" i="17"/>
  <c r="V664" i="17"/>
  <c r="W664" i="17"/>
  <c r="X664" i="17"/>
  <c r="V665" i="17"/>
  <c r="W665" i="17"/>
  <c r="X665" i="17"/>
  <c r="V666" i="17"/>
  <c r="W666" i="17"/>
  <c r="X666" i="17"/>
  <c r="V667" i="17"/>
  <c r="W667" i="17"/>
  <c r="X667" i="17"/>
  <c r="V668" i="17"/>
  <c r="W668" i="17"/>
  <c r="X668" i="17"/>
  <c r="V669" i="17"/>
  <c r="W669" i="17"/>
  <c r="X669" i="17"/>
  <c r="V670" i="17"/>
  <c r="W670" i="17"/>
  <c r="X670" i="17"/>
  <c r="V671" i="17"/>
  <c r="W671" i="17"/>
  <c r="X671" i="17"/>
  <c r="V672" i="17"/>
  <c r="W672" i="17"/>
  <c r="X672" i="17"/>
  <c r="V673" i="17"/>
  <c r="W673" i="17"/>
  <c r="X673" i="17"/>
  <c r="V674" i="17"/>
  <c r="W674" i="17"/>
  <c r="X674" i="17"/>
  <c r="V675" i="17"/>
  <c r="W675" i="17"/>
  <c r="X675" i="17"/>
  <c r="V676" i="17"/>
  <c r="W676" i="17"/>
  <c r="X676" i="17"/>
  <c r="V677" i="17"/>
  <c r="W677" i="17"/>
  <c r="X677" i="17"/>
  <c r="V678" i="17"/>
  <c r="W678" i="17"/>
  <c r="X678" i="17"/>
  <c r="V679" i="17"/>
  <c r="W679" i="17"/>
  <c r="X679" i="17"/>
  <c r="V680" i="17"/>
  <c r="W680" i="17"/>
  <c r="X680" i="17"/>
  <c r="V681" i="17"/>
  <c r="W681" i="17"/>
  <c r="X681" i="17"/>
  <c r="V682" i="17"/>
  <c r="W682" i="17"/>
  <c r="X682" i="17"/>
  <c r="V683" i="17"/>
  <c r="W683" i="17"/>
  <c r="X683" i="17"/>
  <c r="V684" i="17"/>
  <c r="W684" i="17"/>
  <c r="X684" i="17"/>
  <c r="V685" i="17"/>
  <c r="W685" i="17"/>
  <c r="X685" i="17"/>
  <c r="V686" i="17"/>
  <c r="W686" i="17"/>
  <c r="X686" i="17"/>
  <c r="V687" i="17"/>
  <c r="W687" i="17"/>
  <c r="X687" i="17"/>
  <c r="V688" i="17"/>
  <c r="W688" i="17"/>
  <c r="X688" i="17"/>
  <c r="V689" i="17"/>
  <c r="W689" i="17"/>
  <c r="X689" i="17"/>
  <c r="V690" i="17"/>
  <c r="W690" i="17"/>
  <c r="X690" i="17"/>
  <c r="V691" i="17"/>
  <c r="W691" i="17"/>
  <c r="X691" i="17"/>
  <c r="V692" i="17"/>
  <c r="W692" i="17"/>
  <c r="X692" i="17"/>
  <c r="V693" i="17"/>
  <c r="W693" i="17"/>
  <c r="X693" i="17"/>
  <c r="V694" i="17"/>
  <c r="W694" i="17"/>
  <c r="X694" i="17"/>
  <c r="V695" i="17"/>
  <c r="W695" i="17"/>
  <c r="X695" i="17"/>
  <c r="V696" i="17"/>
  <c r="W696" i="17"/>
  <c r="X696" i="17"/>
  <c r="V697" i="17"/>
  <c r="W697" i="17"/>
  <c r="X697" i="17"/>
  <c r="V698" i="17"/>
  <c r="W698" i="17"/>
  <c r="X698" i="17"/>
  <c r="V699" i="17"/>
  <c r="W699" i="17"/>
  <c r="X699" i="17"/>
  <c r="V700" i="17"/>
  <c r="W700" i="17"/>
  <c r="X700" i="17"/>
  <c r="V701" i="17"/>
  <c r="W701" i="17"/>
  <c r="X701" i="17"/>
  <c r="V702" i="17"/>
  <c r="W702" i="17"/>
  <c r="X702" i="17"/>
  <c r="V703" i="17"/>
  <c r="W703" i="17"/>
  <c r="X703" i="17"/>
  <c r="V704" i="17"/>
  <c r="W704" i="17"/>
  <c r="X704" i="17"/>
  <c r="V705" i="17"/>
  <c r="W705" i="17"/>
  <c r="X705" i="17"/>
  <c r="V706" i="17"/>
  <c r="W706" i="17"/>
  <c r="X706" i="17"/>
  <c r="V707" i="17"/>
  <c r="W707" i="17"/>
  <c r="X707" i="17"/>
  <c r="V708" i="17"/>
  <c r="W708" i="17"/>
  <c r="X708" i="17"/>
  <c r="V709" i="17"/>
  <c r="W709" i="17"/>
  <c r="X709" i="17"/>
  <c r="V710" i="17"/>
  <c r="W710" i="17"/>
  <c r="X710" i="17"/>
  <c r="W4" i="17"/>
  <c r="V4" i="17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L10" i="13"/>
  <c r="O22" i="13"/>
  <c r="C19" i="25"/>
  <c r="O24" i="13"/>
  <c r="C21" i="25"/>
  <c r="O25" i="13"/>
  <c r="C22" i="25"/>
  <c r="O27" i="13"/>
  <c r="C24" i="25"/>
  <c r="O29" i="13"/>
  <c r="C26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O21" i="13"/>
  <c r="C18" i="25"/>
  <c r="B19" i="25"/>
  <c r="B22" i="25"/>
  <c r="B24" i="25"/>
  <c r="O28" i="13"/>
  <c r="B25" i="25"/>
  <c r="B26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21" i="25"/>
  <c r="O30" i="13"/>
  <c r="B27" i="25"/>
  <c r="C25" i="25"/>
  <c r="L5" i="13"/>
  <c r="L6" i="13"/>
  <c r="L7" i="13"/>
  <c r="L8" i="13"/>
  <c r="L9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P12" i="16"/>
  <c r="P24" i="16"/>
  <c r="P25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O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N5" i="23"/>
  <c r="N4" i="23"/>
  <c r="C10" i="23"/>
  <c r="D38" i="23"/>
  <c r="E34" i="23"/>
  <c r="E31" i="23"/>
  <c r="E30" i="23"/>
  <c r="E27" i="23"/>
  <c r="E26" i="23"/>
  <c r="E23" i="23"/>
  <c r="E19" i="23"/>
  <c r="E18" i="23"/>
  <c r="D41" i="23"/>
  <c r="D35" i="23"/>
  <c r="D34" i="23"/>
  <c r="D31" i="23"/>
  <c r="D30" i="23"/>
  <c r="D27" i="23"/>
  <c r="D26" i="23"/>
  <c r="D23" i="23"/>
  <c r="D22" i="23"/>
  <c r="D19" i="23"/>
  <c r="D18" i="23"/>
  <c r="F18" i="23" s="1"/>
  <c r="M4" i="18"/>
  <c r="C17" i="24"/>
  <c r="C19" i="24"/>
  <c r="B24" i="24"/>
  <c r="B17" i="24"/>
  <c r="B19" i="24"/>
  <c r="C18" i="24"/>
  <c r="C23" i="24"/>
  <c r="B18" i="24"/>
  <c r="C24" i="24"/>
  <c r="C5" i="26"/>
  <c r="B5" i="26"/>
  <c r="C6" i="26"/>
  <c r="B6" i="26"/>
  <c r="C8" i="26"/>
  <c r="B7" i="26"/>
  <c r="C4" i="26"/>
  <c r="C7" i="26"/>
  <c r="B8" i="26"/>
  <c r="B4" i="26"/>
  <c r="H8" i="25"/>
  <c r="H12" i="25"/>
  <c r="H13" i="25"/>
  <c r="H9" i="25"/>
  <c r="H14" i="25"/>
  <c r="D21" i="23"/>
  <c r="F21" i="23" s="1"/>
  <c r="D25" i="23"/>
  <c r="D33" i="23"/>
  <c r="D39" i="23"/>
  <c r="E17" i="23"/>
  <c r="F17" i="23" s="1"/>
  <c r="E21" i="23"/>
  <c r="E25" i="23"/>
  <c r="E33" i="23"/>
  <c r="E39" i="23"/>
  <c r="F39" i="23" s="1"/>
  <c r="E38" i="23"/>
  <c r="C11" i="23"/>
  <c r="C7" i="23"/>
  <c r="D20" i="23"/>
  <c r="D24" i="23"/>
  <c r="D28" i="23"/>
  <c r="D32" i="23"/>
  <c r="D36" i="23"/>
  <c r="F36" i="23" s="1"/>
  <c r="D42" i="23"/>
  <c r="E20" i="23"/>
  <c r="E24" i="23"/>
  <c r="E28" i="23"/>
  <c r="F28" i="23" s="1"/>
  <c r="E32" i="23"/>
  <c r="E36" i="23"/>
  <c r="E42" i="23"/>
  <c r="D37" i="23"/>
  <c r="F37" i="23" s="1"/>
  <c r="C8" i="23"/>
  <c r="C4" i="23"/>
  <c r="D17" i="23"/>
  <c r="E35" i="23"/>
  <c r="F35" i="23" s="1"/>
  <c r="E41" i="23"/>
  <c r="F41" i="23"/>
  <c r="E37" i="23"/>
  <c r="F38" i="23"/>
  <c r="F19" i="23"/>
  <c r="F23" i="23"/>
  <c r="F27" i="23"/>
  <c r="F31" i="23"/>
  <c r="F26" i="23"/>
  <c r="F30" i="23"/>
  <c r="F34" i="23"/>
  <c r="F25" i="23"/>
  <c r="F33" i="23"/>
  <c r="P177" i="11"/>
  <c r="Q177" i="11"/>
  <c r="P183" i="11"/>
  <c r="Q183" i="11"/>
  <c r="P160" i="11"/>
  <c r="Q160" i="11"/>
  <c r="Q32" i="11"/>
  <c r="Q33" i="11"/>
  <c r="Q34" i="11"/>
  <c r="Q35" i="11"/>
  <c r="R35" i="11" s="1"/>
  <c r="U4" i="17"/>
  <c r="Q36" i="11"/>
  <c r="Q37" i="11"/>
  <c r="Q38" i="11"/>
  <c r="Q39" i="11"/>
  <c r="Q40" i="11"/>
  <c r="Q41" i="11"/>
  <c r="Q43" i="11"/>
  <c r="Q31" i="11"/>
  <c r="P31" i="11"/>
  <c r="P32" i="11"/>
  <c r="P33" i="11"/>
  <c r="R33" i="11" s="1"/>
  <c r="P34" i="11"/>
  <c r="R34" i="11" s="1"/>
  <c r="P35" i="11"/>
  <c r="P36" i="11"/>
  <c r="P37" i="11"/>
  <c r="P38" i="11"/>
  <c r="P39" i="11"/>
  <c r="P40" i="11"/>
  <c r="P41" i="11"/>
  <c r="P43" i="11"/>
  <c r="C21" i="11"/>
  <c r="C9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8" i="22"/>
  <c r="Z9" i="22"/>
  <c r="Z10" i="22"/>
  <c r="Z11" i="22"/>
  <c r="Z12" i="22"/>
  <c r="Z13" i="22"/>
  <c r="Z14" i="22"/>
  <c r="Z15" i="22"/>
  <c r="Z16" i="22"/>
  <c r="AB16" i="22" s="1"/>
  <c r="Z18" i="22"/>
  <c r="Z19" i="22"/>
  <c r="AB19" i="22" s="1"/>
  <c r="Z20" i="22"/>
  <c r="AB20" i="22"/>
  <c r="Z8" i="22"/>
  <c r="V8" i="22"/>
  <c r="X8" i="22" s="1"/>
  <c r="V9" i="22"/>
  <c r="V10" i="22"/>
  <c r="V11" i="22"/>
  <c r="V12" i="22"/>
  <c r="V13" i="22"/>
  <c r="V14" i="22"/>
  <c r="V15" i="22"/>
  <c r="V16" i="22"/>
  <c r="V18" i="22"/>
  <c r="X18" i="22"/>
  <c r="V19" i="22"/>
  <c r="X19" i="22"/>
  <c r="V20" i="22"/>
  <c r="AD8" i="22"/>
  <c r="BK8" i="22" s="1"/>
  <c r="BC9" i="22"/>
  <c r="BC10" i="22"/>
  <c r="BC11" i="22"/>
  <c r="BC12" i="22"/>
  <c r="BC13" i="22"/>
  <c r="BC14" i="22"/>
  <c r="BC15" i="22"/>
  <c r="BC16" i="22"/>
  <c r="BC17" i="22"/>
  <c r="BC18" i="22"/>
  <c r="BC19" i="22"/>
  <c r="BC20" i="22"/>
  <c r="BC8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8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M707" i="17"/>
  <c r="Y707" i="17" s="1"/>
  <c r="AD707" i="17" s="1"/>
  <c r="P707" i="17"/>
  <c r="T707" i="17"/>
  <c r="AA707" i="17"/>
  <c r="U707" i="17"/>
  <c r="AB707" i="17"/>
  <c r="AC707" i="17"/>
  <c r="M708" i="17"/>
  <c r="Y708" i="17" s="1"/>
  <c r="AD708" i="17" s="1"/>
  <c r="P708" i="17"/>
  <c r="T708" i="17"/>
  <c r="AA708" i="17"/>
  <c r="U708" i="17"/>
  <c r="AB708" i="17"/>
  <c r="AC708" i="17"/>
  <c r="M709" i="17"/>
  <c r="Y709" i="17" s="1"/>
  <c r="AD709" i="17" s="1"/>
  <c r="P709" i="17"/>
  <c r="T709" i="17"/>
  <c r="AA709" i="17"/>
  <c r="U709" i="17"/>
  <c r="AB709" i="17"/>
  <c r="AC709" i="17"/>
  <c r="M710" i="17"/>
  <c r="Y710" i="17" s="1"/>
  <c r="AD710" i="17" s="1"/>
  <c r="P710" i="17"/>
  <c r="T710" i="17"/>
  <c r="AA710" i="17"/>
  <c r="U710" i="17"/>
  <c r="AC710" i="17"/>
  <c r="AB710" i="17"/>
  <c r="R177" i="11"/>
  <c r="X16" i="22"/>
  <c r="AB18" i="22"/>
  <c r="AB8" i="22"/>
  <c r="X20" i="22"/>
  <c r="Y8" i="22"/>
  <c r="Y16" i="22"/>
  <c r="Y18" i="22"/>
  <c r="Y19" i="22"/>
  <c r="Y20" i="22"/>
  <c r="AC8" i="22"/>
  <c r="AC18" i="22"/>
  <c r="AC19" i="22"/>
  <c r="AC20" i="22"/>
  <c r="P4" i="17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P335" i="17"/>
  <c r="P336" i="17"/>
  <c r="P337" i="17"/>
  <c r="P338" i="17"/>
  <c r="P339" i="17"/>
  <c r="P340" i="17"/>
  <c r="P341" i="17"/>
  <c r="P342" i="17"/>
  <c r="P343" i="17"/>
  <c r="P344" i="17"/>
  <c r="P345" i="17"/>
  <c r="P346" i="17"/>
  <c r="P347" i="17"/>
  <c r="P348" i="17"/>
  <c r="P349" i="17"/>
  <c r="P350" i="17"/>
  <c r="P351" i="17"/>
  <c r="P352" i="17"/>
  <c r="P353" i="17"/>
  <c r="P354" i="17"/>
  <c r="P355" i="17"/>
  <c r="P356" i="17"/>
  <c r="P357" i="17"/>
  <c r="P358" i="17"/>
  <c r="P359" i="17"/>
  <c r="P360" i="17"/>
  <c r="P361" i="17"/>
  <c r="P362" i="17"/>
  <c r="P363" i="17"/>
  <c r="P364" i="17"/>
  <c r="P365" i="17"/>
  <c r="P366" i="17"/>
  <c r="P367" i="17"/>
  <c r="P368" i="17"/>
  <c r="P369" i="17"/>
  <c r="P370" i="17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7" i="17"/>
  <c r="P388" i="17"/>
  <c r="P389" i="17"/>
  <c r="P390" i="17"/>
  <c r="P391" i="17"/>
  <c r="P392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6" i="17"/>
  <c r="P407" i="17"/>
  <c r="P408" i="17"/>
  <c r="P409" i="17"/>
  <c r="P410" i="17"/>
  <c r="P411" i="17"/>
  <c r="P412" i="17"/>
  <c r="P413" i="17"/>
  <c r="P414" i="17"/>
  <c r="P415" i="17"/>
  <c r="P416" i="17"/>
  <c r="P417" i="17"/>
  <c r="P418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1" i="17"/>
  <c r="P432" i="17"/>
  <c r="P433" i="17"/>
  <c r="P434" i="17"/>
  <c r="P435" i="17"/>
  <c r="P436" i="17"/>
  <c r="P437" i="17"/>
  <c r="P438" i="17"/>
  <c r="P439" i="17"/>
  <c r="P440" i="17"/>
  <c r="P441" i="17"/>
  <c r="P442" i="17"/>
  <c r="P443" i="17"/>
  <c r="P444" i="17"/>
  <c r="P445" i="17"/>
  <c r="P446" i="17"/>
  <c r="P447" i="17"/>
  <c r="P448" i="17"/>
  <c r="P449" i="17"/>
  <c r="P450" i="17"/>
  <c r="P451" i="17"/>
  <c r="P452" i="17"/>
  <c r="P453" i="17"/>
  <c r="P454" i="17"/>
  <c r="P455" i="17"/>
  <c r="P456" i="17"/>
  <c r="P457" i="17"/>
  <c r="P458" i="17"/>
  <c r="P459" i="17"/>
  <c r="P460" i="17"/>
  <c r="P461" i="17"/>
  <c r="P462" i="17"/>
  <c r="P463" i="17"/>
  <c r="P464" i="17"/>
  <c r="P465" i="17"/>
  <c r="P466" i="17"/>
  <c r="P467" i="17"/>
  <c r="P468" i="17"/>
  <c r="P469" i="17"/>
  <c r="P470" i="17"/>
  <c r="P471" i="17"/>
  <c r="P472" i="17"/>
  <c r="P473" i="17"/>
  <c r="P474" i="17"/>
  <c r="P475" i="17"/>
  <c r="P476" i="17"/>
  <c r="P477" i="17"/>
  <c r="P478" i="17"/>
  <c r="P479" i="17"/>
  <c r="P480" i="17"/>
  <c r="P481" i="17"/>
  <c r="P482" i="17"/>
  <c r="P483" i="17"/>
  <c r="P484" i="17"/>
  <c r="P485" i="17"/>
  <c r="P486" i="17"/>
  <c r="P487" i="17"/>
  <c r="P488" i="17"/>
  <c r="P489" i="17"/>
  <c r="P490" i="17"/>
  <c r="P491" i="17"/>
  <c r="P492" i="17"/>
  <c r="P493" i="17"/>
  <c r="P494" i="17"/>
  <c r="P495" i="17"/>
  <c r="P496" i="17"/>
  <c r="P497" i="17"/>
  <c r="P498" i="17"/>
  <c r="P499" i="17"/>
  <c r="P500" i="17"/>
  <c r="P501" i="17"/>
  <c r="P502" i="17"/>
  <c r="P503" i="17"/>
  <c r="P504" i="17"/>
  <c r="P505" i="17"/>
  <c r="P506" i="17"/>
  <c r="P507" i="17"/>
  <c r="P508" i="17"/>
  <c r="P509" i="17"/>
  <c r="P510" i="17"/>
  <c r="P511" i="17"/>
  <c r="P512" i="17"/>
  <c r="P513" i="17"/>
  <c r="P514" i="17"/>
  <c r="P515" i="17"/>
  <c r="P516" i="17"/>
  <c r="P517" i="17"/>
  <c r="P518" i="17"/>
  <c r="P519" i="17"/>
  <c r="P520" i="17"/>
  <c r="P521" i="17"/>
  <c r="P522" i="17"/>
  <c r="P523" i="17"/>
  <c r="P524" i="17"/>
  <c r="P525" i="17"/>
  <c r="P526" i="17"/>
  <c r="P527" i="17"/>
  <c r="P528" i="17"/>
  <c r="P529" i="17"/>
  <c r="P530" i="17"/>
  <c r="P531" i="17"/>
  <c r="P532" i="17"/>
  <c r="P533" i="17"/>
  <c r="P534" i="17"/>
  <c r="P535" i="17"/>
  <c r="P536" i="17"/>
  <c r="P537" i="17"/>
  <c r="P538" i="17"/>
  <c r="P539" i="17"/>
  <c r="P540" i="17"/>
  <c r="P541" i="17"/>
  <c r="P542" i="17"/>
  <c r="P543" i="17"/>
  <c r="P544" i="17"/>
  <c r="P545" i="17"/>
  <c r="P546" i="17"/>
  <c r="P547" i="17"/>
  <c r="P548" i="17"/>
  <c r="P549" i="17"/>
  <c r="P550" i="17"/>
  <c r="P551" i="17"/>
  <c r="P552" i="17"/>
  <c r="P553" i="17"/>
  <c r="P554" i="17"/>
  <c r="P555" i="17"/>
  <c r="P556" i="17"/>
  <c r="P557" i="17"/>
  <c r="P558" i="17"/>
  <c r="P559" i="17"/>
  <c r="P560" i="17"/>
  <c r="P561" i="17"/>
  <c r="P562" i="17"/>
  <c r="P563" i="17"/>
  <c r="P564" i="17"/>
  <c r="P565" i="17"/>
  <c r="P566" i="17"/>
  <c r="P567" i="17"/>
  <c r="P568" i="17"/>
  <c r="P569" i="17"/>
  <c r="P570" i="17"/>
  <c r="P571" i="17"/>
  <c r="P572" i="17"/>
  <c r="P573" i="17"/>
  <c r="P574" i="17"/>
  <c r="P575" i="17"/>
  <c r="P576" i="17"/>
  <c r="P577" i="17"/>
  <c r="P578" i="17"/>
  <c r="P579" i="17"/>
  <c r="P580" i="17"/>
  <c r="P581" i="17"/>
  <c r="P582" i="17"/>
  <c r="P583" i="17"/>
  <c r="P584" i="17"/>
  <c r="P585" i="17"/>
  <c r="P586" i="17"/>
  <c r="P587" i="17"/>
  <c r="P588" i="17"/>
  <c r="P589" i="17"/>
  <c r="P590" i="17"/>
  <c r="P591" i="17"/>
  <c r="P592" i="17"/>
  <c r="P593" i="17"/>
  <c r="P594" i="17"/>
  <c r="P595" i="17"/>
  <c r="P596" i="17"/>
  <c r="P597" i="17"/>
  <c r="P598" i="17"/>
  <c r="P599" i="17"/>
  <c r="P600" i="17"/>
  <c r="P601" i="17"/>
  <c r="P602" i="17"/>
  <c r="P603" i="17"/>
  <c r="P604" i="17"/>
  <c r="P605" i="17"/>
  <c r="P606" i="17"/>
  <c r="P607" i="17"/>
  <c r="P608" i="17"/>
  <c r="P609" i="17"/>
  <c r="P610" i="17"/>
  <c r="P611" i="17"/>
  <c r="P612" i="17"/>
  <c r="P613" i="17"/>
  <c r="P614" i="17"/>
  <c r="P615" i="17"/>
  <c r="P616" i="17"/>
  <c r="P617" i="17"/>
  <c r="P618" i="17"/>
  <c r="P619" i="17"/>
  <c r="P620" i="17"/>
  <c r="P621" i="17"/>
  <c r="P622" i="17"/>
  <c r="P623" i="17"/>
  <c r="P624" i="17"/>
  <c r="P625" i="17"/>
  <c r="P626" i="17"/>
  <c r="P627" i="17"/>
  <c r="P628" i="17"/>
  <c r="P629" i="17"/>
  <c r="P630" i="17"/>
  <c r="P631" i="17"/>
  <c r="P632" i="17"/>
  <c r="P633" i="17"/>
  <c r="P634" i="17"/>
  <c r="P635" i="17"/>
  <c r="P636" i="17"/>
  <c r="P637" i="17"/>
  <c r="P638" i="17"/>
  <c r="P639" i="17"/>
  <c r="P640" i="17"/>
  <c r="P641" i="17"/>
  <c r="P642" i="17"/>
  <c r="P643" i="17"/>
  <c r="P644" i="17"/>
  <c r="P645" i="17"/>
  <c r="P646" i="17"/>
  <c r="P647" i="17"/>
  <c r="P648" i="17"/>
  <c r="P649" i="17"/>
  <c r="P650" i="17"/>
  <c r="P651" i="17"/>
  <c r="P652" i="17"/>
  <c r="P653" i="17"/>
  <c r="P654" i="17"/>
  <c r="P655" i="17"/>
  <c r="P656" i="17"/>
  <c r="P657" i="17"/>
  <c r="P658" i="17"/>
  <c r="P659" i="17"/>
  <c r="P660" i="17"/>
  <c r="P661" i="17"/>
  <c r="P662" i="17"/>
  <c r="P663" i="17"/>
  <c r="P664" i="17"/>
  <c r="P665" i="17"/>
  <c r="P666" i="17"/>
  <c r="P667" i="17"/>
  <c r="P668" i="17"/>
  <c r="P669" i="17"/>
  <c r="P670" i="17"/>
  <c r="P671" i="17"/>
  <c r="P672" i="17"/>
  <c r="P673" i="17"/>
  <c r="P674" i="17"/>
  <c r="P675" i="17"/>
  <c r="P676" i="17"/>
  <c r="P677" i="17"/>
  <c r="P678" i="17"/>
  <c r="P679" i="17"/>
  <c r="P680" i="17"/>
  <c r="P681" i="17"/>
  <c r="P682" i="17"/>
  <c r="P683" i="17"/>
  <c r="P684" i="17"/>
  <c r="P685" i="17"/>
  <c r="P686" i="17"/>
  <c r="P687" i="17"/>
  <c r="P688" i="17"/>
  <c r="P689" i="17"/>
  <c r="P690" i="17"/>
  <c r="P691" i="17"/>
  <c r="P692" i="17"/>
  <c r="P693" i="17"/>
  <c r="P694" i="17"/>
  <c r="P695" i="17"/>
  <c r="P696" i="17"/>
  <c r="P697" i="17"/>
  <c r="P698" i="17"/>
  <c r="P699" i="17"/>
  <c r="P700" i="17"/>
  <c r="P701" i="17"/>
  <c r="P702" i="17"/>
  <c r="P703" i="17"/>
  <c r="P704" i="17"/>
  <c r="P705" i="17"/>
  <c r="P706" i="17"/>
  <c r="B18" i="28"/>
  <c r="C14" i="11"/>
  <c r="C15" i="11"/>
  <c r="C16" i="11"/>
  <c r="C17" i="11"/>
  <c r="C19" i="11"/>
  <c r="C20" i="11"/>
  <c r="C22" i="11"/>
  <c r="C23" i="11"/>
  <c r="C26" i="28"/>
  <c r="C28" i="28"/>
  <c r="C29" i="28"/>
  <c r="C30" i="28"/>
  <c r="C31" i="28"/>
  <c r="C33" i="28"/>
  <c r="C34" i="28"/>
  <c r="C35" i="28"/>
  <c r="C36" i="28"/>
  <c r="C37" i="28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Y539" i="17" s="1"/>
  <c r="AD539" i="17" s="1"/>
  <c r="M540" i="17"/>
  <c r="M541" i="17"/>
  <c r="M542" i="17"/>
  <c r="M543" i="17"/>
  <c r="M544" i="17"/>
  <c r="Y544" i="17" s="1"/>
  <c r="AD544" i="17" s="1"/>
  <c r="M545" i="17"/>
  <c r="M546" i="17"/>
  <c r="M547" i="17"/>
  <c r="M548" i="17"/>
  <c r="M549" i="17"/>
  <c r="M550" i="17"/>
  <c r="M551" i="17"/>
  <c r="Y551" i="17" s="1"/>
  <c r="AD551" i="17" s="1"/>
  <c r="M552" i="17"/>
  <c r="M553" i="17"/>
  <c r="M554" i="17"/>
  <c r="M555" i="17"/>
  <c r="M556" i="17"/>
  <c r="M557" i="17"/>
  <c r="M558" i="17"/>
  <c r="M559" i="17"/>
  <c r="M560" i="17"/>
  <c r="Y560" i="17" s="1"/>
  <c r="AD560" i="17" s="1"/>
  <c r="M561" i="17"/>
  <c r="M562" i="17"/>
  <c r="M563" i="17"/>
  <c r="Y563" i="17" s="1"/>
  <c r="AD563" i="17" s="1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Y576" i="17" s="1"/>
  <c r="AD576" i="17" s="1"/>
  <c r="M577" i="17"/>
  <c r="M578" i="17"/>
  <c r="M579" i="17"/>
  <c r="M580" i="17"/>
  <c r="M581" i="17"/>
  <c r="M582" i="17"/>
  <c r="M583" i="17"/>
  <c r="M584" i="17"/>
  <c r="Y584" i="17" s="1"/>
  <c r="AD584" i="17" s="1"/>
  <c r="M585" i="17"/>
  <c r="M586" i="17"/>
  <c r="M587" i="17"/>
  <c r="M588" i="17"/>
  <c r="M589" i="17"/>
  <c r="M590" i="17"/>
  <c r="M591" i="17"/>
  <c r="M592" i="17"/>
  <c r="M593" i="17"/>
  <c r="M594" i="17"/>
  <c r="M595" i="17"/>
  <c r="Y595" i="17" s="1"/>
  <c r="AD595" i="17" s="1"/>
  <c r="M596" i="17"/>
  <c r="M597" i="17"/>
  <c r="M598" i="17"/>
  <c r="M599" i="17"/>
  <c r="M600" i="17"/>
  <c r="M601" i="17"/>
  <c r="M602" i="17"/>
  <c r="M603" i="17"/>
  <c r="Y603" i="17" s="1"/>
  <c r="AD603" i="17" s="1"/>
  <c r="M604" i="17"/>
  <c r="M605" i="17"/>
  <c r="M606" i="17"/>
  <c r="M607" i="17"/>
  <c r="M608" i="17"/>
  <c r="M609" i="17"/>
  <c r="M610" i="17"/>
  <c r="M611" i="17"/>
  <c r="M612" i="17"/>
  <c r="Y612" i="17" s="1"/>
  <c r="AD612" i="17" s="1"/>
  <c r="M613" i="17"/>
  <c r="M614" i="17"/>
  <c r="M615" i="17"/>
  <c r="M616" i="17"/>
  <c r="M617" i="17"/>
  <c r="M618" i="17"/>
  <c r="M619" i="17"/>
  <c r="M620" i="17"/>
  <c r="Y620" i="17" s="1"/>
  <c r="AD620" i="17" s="1"/>
  <c r="M621" i="17"/>
  <c r="M622" i="17"/>
  <c r="M623" i="17"/>
  <c r="M624" i="17"/>
  <c r="M625" i="17"/>
  <c r="M626" i="17"/>
  <c r="M627" i="17"/>
  <c r="Y627" i="17" s="1"/>
  <c r="AD627" i="17" s="1"/>
  <c r="M628" i="17"/>
  <c r="M629" i="17"/>
  <c r="M630" i="17"/>
  <c r="M631" i="17"/>
  <c r="M632" i="17"/>
  <c r="Y632" i="17" s="1"/>
  <c r="AD632" i="17" s="1"/>
  <c r="M633" i="17"/>
  <c r="M634" i="17"/>
  <c r="M635" i="17"/>
  <c r="M636" i="17"/>
  <c r="M637" i="17"/>
  <c r="M638" i="17"/>
  <c r="M639" i="17"/>
  <c r="M640" i="17"/>
  <c r="Y640" i="17" s="1"/>
  <c r="AD640" i="17" s="1"/>
  <c r="M641" i="17"/>
  <c r="M642" i="17"/>
  <c r="M643" i="17"/>
  <c r="Y643" i="17" s="1"/>
  <c r="AD643" i="17" s="1"/>
  <c r="M644" i="17"/>
  <c r="M645" i="17"/>
  <c r="M646" i="17"/>
  <c r="M647" i="17"/>
  <c r="Y647" i="17" s="1"/>
  <c r="AD647" i="17" s="1"/>
  <c r="M648" i="17"/>
  <c r="M649" i="17"/>
  <c r="M650" i="17"/>
  <c r="M651" i="17"/>
  <c r="M652" i="17"/>
  <c r="Y652" i="17" s="1"/>
  <c r="AD652" i="17" s="1"/>
  <c r="M653" i="17"/>
  <c r="M654" i="17"/>
  <c r="M655" i="17"/>
  <c r="M656" i="17"/>
  <c r="M657" i="17"/>
  <c r="M658" i="17"/>
  <c r="M659" i="17"/>
  <c r="M660" i="17"/>
  <c r="M661" i="17"/>
  <c r="M662" i="17"/>
  <c r="M663" i="17"/>
  <c r="Y663" i="17" s="1"/>
  <c r="AD663" i="17" s="1"/>
  <c r="M664" i="17"/>
  <c r="Y664" i="17" s="1"/>
  <c r="AD664" i="17" s="1"/>
  <c r="M665" i="17"/>
  <c r="M666" i="17"/>
  <c r="M667" i="17"/>
  <c r="M668" i="17"/>
  <c r="M669" i="17"/>
  <c r="M670" i="17"/>
  <c r="M671" i="17"/>
  <c r="Y671" i="17" s="1"/>
  <c r="AD671" i="17" s="1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Y684" i="17" s="1"/>
  <c r="AD684" i="17" s="1"/>
  <c r="M685" i="17"/>
  <c r="M686" i="17"/>
  <c r="M687" i="17"/>
  <c r="Y687" i="17" s="1"/>
  <c r="AD687" i="17" s="1"/>
  <c r="M688" i="17"/>
  <c r="M689" i="17"/>
  <c r="M690" i="17"/>
  <c r="M691" i="17"/>
  <c r="M692" i="17"/>
  <c r="M693" i="17"/>
  <c r="M694" i="17"/>
  <c r="M695" i="17"/>
  <c r="M696" i="17"/>
  <c r="Y696" i="17" s="1"/>
  <c r="AD696" i="17" s="1"/>
  <c r="M697" i="17"/>
  <c r="M698" i="17"/>
  <c r="M699" i="17"/>
  <c r="Y699" i="17" s="1"/>
  <c r="AD699" i="17" s="1"/>
  <c r="M700" i="17"/>
  <c r="M701" i="17"/>
  <c r="M702" i="17"/>
  <c r="M703" i="17"/>
  <c r="M704" i="17"/>
  <c r="Y704" i="17" s="1"/>
  <c r="AD704" i="17" s="1"/>
  <c r="M705" i="17"/>
  <c r="M706" i="17"/>
  <c r="M4" i="17"/>
  <c r="K124" i="39"/>
  <c r="C39" i="28"/>
  <c r="L124" i="39"/>
  <c r="M124" i="39"/>
  <c r="N124" i="39"/>
  <c r="P124" i="39" s="1"/>
  <c r="K125" i="39"/>
  <c r="L125" i="39"/>
  <c r="M125" i="39"/>
  <c r="N125" i="39"/>
  <c r="O125" i="39" s="1"/>
  <c r="K126" i="39"/>
  <c r="L126" i="39"/>
  <c r="M126" i="39"/>
  <c r="N126" i="39"/>
  <c r="O126" i="39" s="1"/>
  <c r="K127" i="39"/>
  <c r="L127" i="39"/>
  <c r="M127" i="39"/>
  <c r="N127" i="39"/>
  <c r="O127" i="39" s="1"/>
  <c r="K128" i="39"/>
  <c r="L128" i="39"/>
  <c r="M128" i="39"/>
  <c r="N128" i="39"/>
  <c r="O128" i="39" s="1"/>
  <c r="K129" i="39"/>
  <c r="L129" i="39"/>
  <c r="M129" i="39"/>
  <c r="N129" i="39"/>
  <c r="P129" i="39"/>
  <c r="K130" i="39"/>
  <c r="L130" i="39"/>
  <c r="M130" i="39"/>
  <c r="N130" i="39"/>
  <c r="P130" i="39" s="1"/>
  <c r="K131" i="39"/>
  <c r="N46" i="17"/>
  <c r="L131" i="39"/>
  <c r="O47" i="17"/>
  <c r="M131" i="39"/>
  <c r="N131" i="39"/>
  <c r="P131" i="39" s="1"/>
  <c r="K23" i="39"/>
  <c r="L23" i="39"/>
  <c r="M23" i="39"/>
  <c r="N23" i="39"/>
  <c r="P23" i="39" s="1"/>
  <c r="K24" i="39"/>
  <c r="L24" i="39"/>
  <c r="M24" i="39"/>
  <c r="N24" i="39"/>
  <c r="O24" i="39" s="1"/>
  <c r="K25" i="39"/>
  <c r="L25" i="39"/>
  <c r="M25" i="39"/>
  <c r="N25" i="39"/>
  <c r="O25" i="39" s="1"/>
  <c r="K26" i="39"/>
  <c r="L26" i="39"/>
  <c r="M26" i="39"/>
  <c r="N26" i="39"/>
  <c r="P26" i="39" s="1"/>
  <c r="K27" i="39"/>
  <c r="L27" i="39"/>
  <c r="M27" i="39"/>
  <c r="N27" i="39"/>
  <c r="O27" i="39" s="1"/>
  <c r="K28" i="39"/>
  <c r="L28" i="39"/>
  <c r="M28" i="39"/>
  <c r="N28" i="39"/>
  <c r="P28" i="39"/>
  <c r="K29" i="39"/>
  <c r="L29" i="39"/>
  <c r="M29" i="39"/>
  <c r="N29" i="39"/>
  <c r="O29" i="39" s="1"/>
  <c r="K30" i="39"/>
  <c r="L30" i="39"/>
  <c r="M30" i="39"/>
  <c r="N30" i="39"/>
  <c r="P30" i="39" s="1"/>
  <c r="K31" i="39"/>
  <c r="L31" i="39"/>
  <c r="M31" i="39"/>
  <c r="N31" i="39"/>
  <c r="P31" i="39" s="1"/>
  <c r="K32" i="39"/>
  <c r="L32" i="39"/>
  <c r="M32" i="39"/>
  <c r="N32" i="39"/>
  <c r="O32" i="39" s="1"/>
  <c r="P32" i="39"/>
  <c r="K33" i="39"/>
  <c r="L33" i="39"/>
  <c r="M33" i="39"/>
  <c r="N33" i="39"/>
  <c r="O33" i="39" s="1"/>
  <c r="K34" i="39"/>
  <c r="L34" i="39"/>
  <c r="M34" i="39"/>
  <c r="N34" i="39"/>
  <c r="P34" i="39" s="1"/>
  <c r="K35" i="39"/>
  <c r="L35" i="39"/>
  <c r="M35" i="39"/>
  <c r="N35" i="39"/>
  <c r="O35" i="39" s="1"/>
  <c r="K36" i="39"/>
  <c r="L36" i="39"/>
  <c r="M36" i="39"/>
  <c r="N36" i="39"/>
  <c r="P36" i="39" s="1"/>
  <c r="K37" i="39"/>
  <c r="L37" i="39"/>
  <c r="M37" i="39"/>
  <c r="N37" i="39"/>
  <c r="O37" i="39" s="1"/>
  <c r="K38" i="39"/>
  <c r="L38" i="39"/>
  <c r="M38" i="39"/>
  <c r="N38" i="39"/>
  <c r="P38" i="39" s="1"/>
  <c r="K39" i="39"/>
  <c r="L39" i="39"/>
  <c r="M39" i="39"/>
  <c r="N39" i="39"/>
  <c r="P39" i="39" s="1"/>
  <c r="K40" i="39"/>
  <c r="L40" i="39"/>
  <c r="M40" i="39"/>
  <c r="N40" i="39"/>
  <c r="P40" i="39" s="1"/>
  <c r="K41" i="39"/>
  <c r="L41" i="39"/>
  <c r="M41" i="39"/>
  <c r="N41" i="39"/>
  <c r="O41" i="39" s="1"/>
  <c r="K42" i="39"/>
  <c r="L42" i="39"/>
  <c r="M42" i="39"/>
  <c r="N42" i="39"/>
  <c r="P42" i="39" s="1"/>
  <c r="K43" i="39"/>
  <c r="L43" i="39"/>
  <c r="M43" i="39"/>
  <c r="N43" i="39"/>
  <c r="O43" i="39" s="1"/>
  <c r="K44" i="39"/>
  <c r="L44" i="39"/>
  <c r="M44" i="39"/>
  <c r="N44" i="39"/>
  <c r="O44" i="39"/>
  <c r="K45" i="39"/>
  <c r="L45" i="39"/>
  <c r="M45" i="39"/>
  <c r="N45" i="39"/>
  <c r="O45" i="39" s="1"/>
  <c r="K46" i="39"/>
  <c r="L46" i="39"/>
  <c r="M46" i="39"/>
  <c r="N46" i="39"/>
  <c r="P46" i="39" s="1"/>
  <c r="K47" i="39"/>
  <c r="L47" i="39"/>
  <c r="M47" i="39"/>
  <c r="N47" i="39"/>
  <c r="O47" i="39" s="1"/>
  <c r="K48" i="39"/>
  <c r="L48" i="39"/>
  <c r="M48" i="39"/>
  <c r="N48" i="39"/>
  <c r="O48" i="39"/>
  <c r="K49" i="39"/>
  <c r="L49" i="39"/>
  <c r="M49" i="39"/>
  <c r="N49" i="39"/>
  <c r="O49" i="39" s="1"/>
  <c r="K50" i="39"/>
  <c r="L50" i="39"/>
  <c r="M50" i="39"/>
  <c r="N50" i="39"/>
  <c r="P50" i="39" s="1"/>
  <c r="K51" i="39"/>
  <c r="L51" i="39"/>
  <c r="M51" i="39"/>
  <c r="N51" i="39"/>
  <c r="O51" i="39" s="1"/>
  <c r="K52" i="39"/>
  <c r="L52" i="39"/>
  <c r="M52" i="39"/>
  <c r="N52" i="39"/>
  <c r="P52" i="39" s="1"/>
  <c r="K53" i="39"/>
  <c r="L53" i="39"/>
  <c r="M53" i="39"/>
  <c r="N53" i="39"/>
  <c r="O53" i="39" s="1"/>
  <c r="K54" i="39"/>
  <c r="L54" i="39"/>
  <c r="M54" i="39"/>
  <c r="N54" i="39"/>
  <c r="P54" i="39" s="1"/>
  <c r="K55" i="39"/>
  <c r="L55" i="39"/>
  <c r="M55" i="39"/>
  <c r="N55" i="39"/>
  <c r="P55" i="39" s="1"/>
  <c r="K56" i="39"/>
  <c r="L56" i="39"/>
  <c r="M56" i="39"/>
  <c r="N56" i="39"/>
  <c r="O56" i="39" s="1"/>
  <c r="K57" i="39"/>
  <c r="L57" i="39"/>
  <c r="M57" i="39"/>
  <c r="N57" i="39"/>
  <c r="O57" i="39" s="1"/>
  <c r="K58" i="39"/>
  <c r="L58" i="39"/>
  <c r="M58" i="39"/>
  <c r="N58" i="39"/>
  <c r="P58" i="39" s="1"/>
  <c r="K59" i="39"/>
  <c r="L59" i="39"/>
  <c r="M59" i="39"/>
  <c r="N59" i="39"/>
  <c r="O59" i="39" s="1"/>
  <c r="K60" i="39"/>
  <c r="L60" i="39"/>
  <c r="M60" i="39"/>
  <c r="N60" i="39"/>
  <c r="O60" i="39"/>
  <c r="K61" i="39"/>
  <c r="L61" i="39"/>
  <c r="M61" i="39"/>
  <c r="N61" i="39"/>
  <c r="O61" i="39" s="1"/>
  <c r="K62" i="39"/>
  <c r="L62" i="39"/>
  <c r="M62" i="39"/>
  <c r="N62" i="39"/>
  <c r="P62" i="39" s="1"/>
  <c r="K63" i="39"/>
  <c r="L63" i="39"/>
  <c r="M63" i="39"/>
  <c r="N63" i="39"/>
  <c r="O63" i="39" s="1"/>
  <c r="K64" i="39"/>
  <c r="L64" i="39"/>
  <c r="M64" i="39"/>
  <c r="N64" i="39"/>
  <c r="O64" i="39"/>
  <c r="K65" i="39"/>
  <c r="L65" i="39"/>
  <c r="M65" i="39"/>
  <c r="N65" i="39"/>
  <c r="O65" i="39" s="1"/>
  <c r="K66" i="39"/>
  <c r="L66" i="39"/>
  <c r="M66" i="39"/>
  <c r="N66" i="39"/>
  <c r="P66" i="39" s="1"/>
  <c r="K67" i="39"/>
  <c r="L67" i="39"/>
  <c r="M67" i="39"/>
  <c r="N67" i="39"/>
  <c r="P67" i="39" s="1"/>
  <c r="K68" i="39"/>
  <c r="L68" i="39"/>
  <c r="M68" i="39"/>
  <c r="N68" i="39"/>
  <c r="P68" i="39" s="1"/>
  <c r="K69" i="39"/>
  <c r="L69" i="39"/>
  <c r="M69" i="39"/>
  <c r="N69" i="39"/>
  <c r="O69" i="39" s="1"/>
  <c r="K70" i="39"/>
  <c r="L70" i="39"/>
  <c r="M70" i="39"/>
  <c r="N70" i="39"/>
  <c r="P70" i="39" s="1"/>
  <c r="K71" i="39"/>
  <c r="L71" i="39"/>
  <c r="M71" i="39"/>
  <c r="N71" i="39"/>
  <c r="O71" i="39" s="1"/>
  <c r="K72" i="39"/>
  <c r="L72" i="39"/>
  <c r="M72" i="39"/>
  <c r="N72" i="39"/>
  <c r="O72" i="39" s="1"/>
  <c r="K73" i="39"/>
  <c r="L73" i="39"/>
  <c r="M73" i="39"/>
  <c r="N73" i="39"/>
  <c r="O73" i="39" s="1"/>
  <c r="K74" i="39"/>
  <c r="L74" i="39"/>
  <c r="M74" i="39"/>
  <c r="N74" i="39"/>
  <c r="P74" i="39" s="1"/>
  <c r="K75" i="39"/>
  <c r="L75" i="39"/>
  <c r="M75" i="39"/>
  <c r="N75" i="39"/>
  <c r="O75" i="39" s="1"/>
  <c r="K76" i="39"/>
  <c r="L76" i="39"/>
  <c r="M76" i="39"/>
  <c r="N76" i="39"/>
  <c r="O76" i="39"/>
  <c r="K77" i="39"/>
  <c r="L77" i="39"/>
  <c r="M77" i="39"/>
  <c r="N77" i="39"/>
  <c r="O77" i="39" s="1"/>
  <c r="K78" i="39"/>
  <c r="L78" i="39"/>
  <c r="M78" i="39"/>
  <c r="N78" i="39"/>
  <c r="P78" i="39" s="1"/>
  <c r="K79" i="39"/>
  <c r="L79" i="39"/>
  <c r="M79" i="39"/>
  <c r="N79" i="39"/>
  <c r="P79" i="39" s="1"/>
  <c r="K80" i="39"/>
  <c r="L80" i="39"/>
  <c r="M80" i="39"/>
  <c r="N80" i="39"/>
  <c r="P80" i="39" s="1"/>
  <c r="O80" i="39"/>
  <c r="K81" i="39"/>
  <c r="L81" i="39"/>
  <c r="M81" i="39"/>
  <c r="N81" i="39"/>
  <c r="O81" i="39" s="1"/>
  <c r="K82" i="39"/>
  <c r="L82" i="39"/>
  <c r="M82" i="39"/>
  <c r="N82" i="39"/>
  <c r="P82" i="39" s="1"/>
  <c r="K83" i="39"/>
  <c r="L83" i="39"/>
  <c r="M83" i="39"/>
  <c r="N83" i="39"/>
  <c r="O83" i="39" s="1"/>
  <c r="K84" i="39"/>
  <c r="L84" i="39"/>
  <c r="M84" i="39"/>
  <c r="N84" i="39"/>
  <c r="P84" i="39" s="1"/>
  <c r="K85" i="39"/>
  <c r="L85" i="39"/>
  <c r="M85" i="39"/>
  <c r="N85" i="39"/>
  <c r="O85" i="39" s="1"/>
  <c r="K86" i="39"/>
  <c r="L86" i="39"/>
  <c r="M86" i="39"/>
  <c r="N86" i="39"/>
  <c r="O86" i="39" s="1"/>
  <c r="K87" i="39"/>
  <c r="L87" i="39"/>
  <c r="M87" i="39"/>
  <c r="N87" i="39"/>
  <c r="O87" i="39" s="1"/>
  <c r="K88" i="39"/>
  <c r="L88" i="39"/>
  <c r="M88" i="39"/>
  <c r="N88" i="39"/>
  <c r="O88" i="39" s="1"/>
  <c r="K89" i="39"/>
  <c r="L89" i="39"/>
  <c r="M89" i="39"/>
  <c r="N89" i="39"/>
  <c r="O89" i="39" s="1"/>
  <c r="K90" i="39"/>
  <c r="L90" i="39"/>
  <c r="M90" i="39"/>
  <c r="N90" i="39"/>
  <c r="O90" i="39" s="1"/>
  <c r="K91" i="39"/>
  <c r="L91" i="39"/>
  <c r="M91" i="39"/>
  <c r="N91" i="39"/>
  <c r="O91" i="39" s="1"/>
  <c r="K92" i="39"/>
  <c r="L92" i="39"/>
  <c r="M92" i="39"/>
  <c r="N92" i="39"/>
  <c r="O92" i="39" s="1"/>
  <c r="P92" i="39"/>
  <c r="K93" i="39"/>
  <c r="N222" i="17"/>
  <c r="L93" i="39"/>
  <c r="M93" i="39"/>
  <c r="N93" i="39"/>
  <c r="O93" i="39" s="1"/>
  <c r="K94" i="39"/>
  <c r="N62" i="17"/>
  <c r="L94" i="39"/>
  <c r="M94" i="39"/>
  <c r="N94" i="39"/>
  <c r="O94" i="39"/>
  <c r="K95" i="39"/>
  <c r="N158" i="17"/>
  <c r="L95" i="39"/>
  <c r="O151" i="17"/>
  <c r="M95" i="39"/>
  <c r="N95" i="39"/>
  <c r="O95" i="39" s="1"/>
  <c r="K96" i="39"/>
  <c r="N350" i="17"/>
  <c r="L96" i="39"/>
  <c r="O351" i="17"/>
  <c r="M96" i="39"/>
  <c r="N96" i="39"/>
  <c r="P96" i="39" s="1"/>
  <c r="K97" i="39"/>
  <c r="N286" i="17"/>
  <c r="L97" i="39"/>
  <c r="M97" i="39"/>
  <c r="N97" i="39"/>
  <c r="O97" i="39" s="1"/>
  <c r="K98" i="39"/>
  <c r="N190" i="17"/>
  <c r="L98" i="39"/>
  <c r="M98" i="39"/>
  <c r="N98" i="39"/>
  <c r="P98" i="39" s="1"/>
  <c r="K99" i="39"/>
  <c r="N126" i="17"/>
  <c r="L99" i="39"/>
  <c r="O127" i="17"/>
  <c r="M99" i="39"/>
  <c r="N99" i="39"/>
  <c r="O99" i="39" s="1"/>
  <c r="K100" i="39"/>
  <c r="N318" i="17"/>
  <c r="L100" i="39"/>
  <c r="M100" i="39"/>
  <c r="N100" i="39"/>
  <c r="P100" i="39" s="1"/>
  <c r="K101" i="39"/>
  <c r="N94" i="17"/>
  <c r="L101" i="39"/>
  <c r="O87" i="17"/>
  <c r="M101" i="39"/>
  <c r="N101" i="39"/>
  <c r="O101" i="39" s="1"/>
  <c r="K102" i="39"/>
  <c r="L102" i="39"/>
  <c r="M102" i="39"/>
  <c r="N102" i="39"/>
  <c r="P102" i="39" s="1"/>
  <c r="K103" i="39"/>
  <c r="L103" i="39"/>
  <c r="M103" i="39"/>
  <c r="N103" i="39"/>
  <c r="O103" i="39"/>
  <c r="K104" i="39"/>
  <c r="L104" i="39"/>
  <c r="M104" i="39"/>
  <c r="N104" i="39"/>
  <c r="O104" i="39" s="1"/>
  <c r="K105" i="39"/>
  <c r="L105" i="39"/>
  <c r="M105" i="39"/>
  <c r="N105" i="39"/>
  <c r="O105" i="39" s="1"/>
  <c r="K106" i="39"/>
  <c r="L106" i="39"/>
  <c r="M106" i="39"/>
  <c r="N106" i="39"/>
  <c r="P106" i="39" s="1"/>
  <c r="K107" i="39"/>
  <c r="L107" i="39"/>
  <c r="M107" i="39"/>
  <c r="N107" i="39"/>
  <c r="O107" i="39"/>
  <c r="K108" i="39"/>
  <c r="L108" i="39"/>
  <c r="M108" i="39"/>
  <c r="N108" i="39"/>
  <c r="O108" i="39" s="1"/>
  <c r="K109" i="39"/>
  <c r="L109" i="39"/>
  <c r="M109" i="39"/>
  <c r="N109" i="39"/>
  <c r="O109" i="39" s="1"/>
  <c r="K110" i="39"/>
  <c r="L110" i="39"/>
  <c r="M110" i="39"/>
  <c r="N110" i="39"/>
  <c r="O110" i="39" s="1"/>
  <c r="K111" i="39"/>
  <c r="L111" i="39"/>
  <c r="M111" i="39"/>
  <c r="N111" i="39"/>
  <c r="O111" i="39" s="1"/>
  <c r="K112" i="39"/>
  <c r="L112" i="39"/>
  <c r="M112" i="39"/>
  <c r="N112" i="39"/>
  <c r="O112" i="39" s="1"/>
  <c r="K113" i="39"/>
  <c r="L113" i="39"/>
  <c r="M113" i="39"/>
  <c r="N113" i="39"/>
  <c r="O113" i="39" s="1"/>
  <c r="K114" i="39"/>
  <c r="L114" i="39"/>
  <c r="M114" i="39"/>
  <c r="N114" i="39"/>
  <c r="P114" i="39" s="1"/>
  <c r="K115" i="39"/>
  <c r="L115" i="39"/>
  <c r="M115" i="39"/>
  <c r="N115" i="39"/>
  <c r="O115" i="39" s="1"/>
  <c r="K116" i="39"/>
  <c r="C27" i="28"/>
  <c r="L116" i="39"/>
  <c r="M116" i="39"/>
  <c r="N116" i="39"/>
  <c r="O116" i="39"/>
  <c r="K117" i="39"/>
  <c r="L117" i="39"/>
  <c r="M117" i="39"/>
  <c r="N117" i="39"/>
  <c r="P117" i="39" s="1"/>
  <c r="K118" i="39"/>
  <c r="L118" i="39"/>
  <c r="M118" i="39"/>
  <c r="N118" i="39"/>
  <c r="P118" i="39" s="1"/>
  <c r="K119" i="39"/>
  <c r="L119" i="39"/>
  <c r="M119" i="39"/>
  <c r="N119" i="39"/>
  <c r="O119" i="39" s="1"/>
  <c r="K120" i="39"/>
  <c r="L120" i="39"/>
  <c r="M120" i="39"/>
  <c r="N120" i="39"/>
  <c r="O120" i="39" s="1"/>
  <c r="K121" i="39"/>
  <c r="L121" i="39"/>
  <c r="M121" i="39"/>
  <c r="N121" i="39"/>
  <c r="O121" i="39" s="1"/>
  <c r="K122" i="39"/>
  <c r="L122" i="39"/>
  <c r="M122" i="39"/>
  <c r="N122" i="39"/>
  <c r="P122" i="39" s="1"/>
  <c r="K123" i="39"/>
  <c r="L123" i="39"/>
  <c r="M123" i="39"/>
  <c r="N123" i="39"/>
  <c r="O123" i="39" s="1"/>
  <c r="O247" i="17"/>
  <c r="P22" i="16"/>
  <c r="P8" i="16"/>
  <c r="O4" i="18"/>
  <c r="P23" i="16"/>
  <c r="O279" i="17"/>
  <c r="P13" i="16"/>
  <c r="P27" i="16"/>
  <c r="O215" i="17"/>
  <c r="P9" i="16"/>
  <c r="P11" i="16"/>
  <c r="O311" i="17"/>
  <c r="P26" i="16"/>
  <c r="P21" i="16"/>
  <c r="P10" i="16"/>
  <c r="P15" i="16"/>
  <c r="O183" i="17"/>
  <c r="O23" i="13"/>
  <c r="B20" i="25"/>
  <c r="C28" i="25"/>
  <c r="O55" i="17"/>
  <c r="P20" i="16"/>
  <c r="N254" i="17"/>
  <c r="N4" i="18"/>
  <c r="O391" i="17"/>
  <c r="O707" i="17"/>
  <c r="O710" i="17"/>
  <c r="O708" i="17"/>
  <c r="O709" i="17"/>
  <c r="N494" i="17"/>
  <c r="N709" i="17"/>
  <c r="N707" i="17"/>
  <c r="N710" i="17"/>
  <c r="N708" i="17"/>
  <c r="N703" i="17"/>
  <c r="O700" i="17"/>
  <c r="N695" i="17"/>
  <c r="O692" i="17"/>
  <c r="N687" i="17"/>
  <c r="O684" i="17"/>
  <c r="N679" i="17"/>
  <c r="O676" i="17"/>
  <c r="N671" i="17"/>
  <c r="O668" i="17"/>
  <c r="N663" i="17"/>
  <c r="O660" i="17"/>
  <c r="N655" i="17"/>
  <c r="O652" i="17"/>
  <c r="N647" i="17"/>
  <c r="O644" i="17"/>
  <c r="N639" i="17"/>
  <c r="O636" i="17"/>
  <c r="N631" i="17"/>
  <c r="O628" i="17"/>
  <c r="N623" i="17"/>
  <c r="O620" i="17"/>
  <c r="N615" i="17"/>
  <c r="O612" i="17"/>
  <c r="N607" i="17"/>
  <c r="O604" i="17"/>
  <c r="N599" i="17"/>
  <c r="O596" i="17"/>
  <c r="N591" i="17"/>
  <c r="O588" i="17"/>
  <c r="N583" i="17"/>
  <c r="O580" i="17"/>
  <c r="N575" i="17"/>
  <c r="O572" i="17"/>
  <c r="N567" i="17"/>
  <c r="O564" i="17"/>
  <c r="N559" i="17"/>
  <c r="O556" i="17"/>
  <c r="N551" i="17"/>
  <c r="O548" i="17"/>
  <c r="N543" i="17"/>
  <c r="O540" i="17"/>
  <c r="N535" i="17"/>
  <c r="O532" i="17"/>
  <c r="N527" i="17"/>
  <c r="O524" i="17"/>
  <c r="N519" i="17"/>
  <c r="O516" i="17"/>
  <c r="O495" i="17"/>
  <c r="O499" i="17"/>
  <c r="N486" i="17"/>
  <c r="O483" i="17"/>
  <c r="N470" i="17"/>
  <c r="O467" i="17"/>
  <c r="N454" i="17"/>
  <c r="O451" i="17"/>
  <c r="N438" i="17"/>
  <c r="O435" i="17"/>
  <c r="N422" i="17"/>
  <c r="O419" i="17"/>
  <c r="N406" i="17"/>
  <c r="O403" i="17"/>
  <c r="N390" i="17"/>
  <c r="O387" i="17"/>
  <c r="N374" i="17"/>
  <c r="O371" i="17"/>
  <c r="N358" i="17"/>
  <c r="O355" i="17"/>
  <c r="N342" i="17"/>
  <c r="O339" i="17"/>
  <c r="N326" i="17"/>
  <c r="O323" i="17"/>
  <c r="N310" i="17"/>
  <c r="O307" i="17"/>
  <c r="N294" i="17"/>
  <c r="O291" i="17"/>
  <c r="N278" i="17"/>
  <c r="O275" i="17"/>
  <c r="N262" i="17"/>
  <c r="O259" i="17"/>
  <c r="N246" i="17"/>
  <c r="O243" i="17"/>
  <c r="N230" i="17"/>
  <c r="O227" i="17"/>
  <c r="N214" i="17"/>
  <c r="O211" i="17"/>
  <c r="N198" i="17"/>
  <c r="O195" i="17"/>
  <c r="N182" i="17"/>
  <c r="O179" i="17"/>
  <c r="N166" i="17"/>
  <c r="O163" i="17"/>
  <c r="N150" i="17"/>
  <c r="O147" i="17"/>
  <c r="N134" i="17"/>
  <c r="O131" i="17"/>
  <c r="N118" i="17"/>
  <c r="O115" i="17"/>
  <c r="N102" i="17"/>
  <c r="O99" i="17"/>
  <c r="N86" i="17"/>
  <c r="O83" i="17"/>
  <c r="N70" i="17"/>
  <c r="O67" i="17"/>
  <c r="N54" i="17"/>
  <c r="O51" i="17"/>
  <c r="C25" i="28"/>
  <c r="O704" i="17"/>
  <c r="N699" i="17"/>
  <c r="O696" i="17"/>
  <c r="N691" i="17"/>
  <c r="O688" i="17"/>
  <c r="N683" i="17"/>
  <c r="O680" i="17"/>
  <c r="N675" i="17"/>
  <c r="O672" i="17"/>
  <c r="N667" i="17"/>
  <c r="O664" i="17"/>
  <c r="N659" i="17"/>
  <c r="O656" i="17"/>
  <c r="N651" i="17"/>
  <c r="O648" i="17"/>
  <c r="N643" i="17"/>
  <c r="O640" i="17"/>
  <c r="N635" i="17"/>
  <c r="O632" i="17"/>
  <c r="N627" i="17"/>
  <c r="O624" i="17"/>
  <c r="N619" i="17"/>
  <c r="O616" i="17"/>
  <c r="N611" i="17"/>
  <c r="O608" i="17"/>
  <c r="N603" i="17"/>
  <c r="O600" i="17"/>
  <c r="N595" i="17"/>
  <c r="O592" i="17"/>
  <c r="N587" i="17"/>
  <c r="O584" i="17"/>
  <c r="N579" i="17"/>
  <c r="O576" i="17"/>
  <c r="N571" i="17"/>
  <c r="O568" i="17"/>
  <c r="N563" i="17"/>
  <c r="O560" i="17"/>
  <c r="N555" i="17"/>
  <c r="O552" i="17"/>
  <c r="N547" i="17"/>
  <c r="O544" i="17"/>
  <c r="N539" i="17"/>
  <c r="O536" i="17"/>
  <c r="N531" i="17"/>
  <c r="O528" i="17"/>
  <c r="N523" i="17"/>
  <c r="O520" i="17"/>
  <c r="N515" i="17"/>
  <c r="O512" i="17"/>
  <c r="O509" i="17"/>
  <c r="O503" i="17"/>
  <c r="O507" i="17"/>
  <c r="O491" i="17"/>
  <c r="N478" i="17"/>
  <c r="O475" i="17"/>
  <c r="N462" i="17"/>
  <c r="O459" i="17"/>
  <c r="N446" i="17"/>
  <c r="O443" i="17"/>
  <c r="N430" i="17"/>
  <c r="O427" i="17"/>
  <c r="N414" i="17"/>
  <c r="O411" i="17"/>
  <c r="N398" i="17"/>
  <c r="O395" i="17"/>
  <c r="N382" i="17"/>
  <c r="O379" i="17"/>
  <c r="N366" i="17"/>
  <c r="O363" i="17"/>
  <c r="O347" i="17"/>
  <c r="N334" i="17"/>
  <c r="O331" i="17"/>
  <c r="O315" i="17"/>
  <c r="N302" i="17"/>
  <c r="O299" i="17"/>
  <c r="O283" i="17"/>
  <c r="N270" i="17"/>
  <c r="O267" i="17"/>
  <c r="O251" i="17"/>
  <c r="N238" i="17"/>
  <c r="O235" i="17"/>
  <c r="O219" i="17"/>
  <c r="N206" i="17"/>
  <c r="O203" i="17"/>
  <c r="O187" i="17"/>
  <c r="N174" i="17"/>
  <c r="O171" i="17"/>
  <c r="O155" i="17"/>
  <c r="N142" i="17"/>
  <c r="O139" i="17"/>
  <c r="O123" i="17"/>
  <c r="N110" i="17"/>
  <c r="O107" i="17"/>
  <c r="O91" i="17"/>
  <c r="N78" i="17"/>
  <c r="O75" i="17"/>
  <c r="O59" i="17"/>
  <c r="N706" i="17"/>
  <c r="O703" i="17"/>
  <c r="N702" i="17"/>
  <c r="O699" i="17"/>
  <c r="N698" i="17"/>
  <c r="O695" i="17"/>
  <c r="N694" i="17"/>
  <c r="O691" i="17"/>
  <c r="N690" i="17"/>
  <c r="O687" i="17"/>
  <c r="N686" i="17"/>
  <c r="O683" i="17"/>
  <c r="N682" i="17"/>
  <c r="O679" i="17"/>
  <c r="N678" i="17"/>
  <c r="O675" i="17"/>
  <c r="N674" i="17"/>
  <c r="O671" i="17"/>
  <c r="N670" i="17"/>
  <c r="O667" i="17"/>
  <c r="N666" i="17"/>
  <c r="O663" i="17"/>
  <c r="N662" i="17"/>
  <c r="O659" i="17"/>
  <c r="N658" i="17"/>
  <c r="O655" i="17"/>
  <c r="N654" i="17"/>
  <c r="O651" i="17"/>
  <c r="N650" i="17"/>
  <c r="O647" i="17"/>
  <c r="N646" i="17"/>
  <c r="O643" i="17"/>
  <c r="N642" i="17"/>
  <c r="O639" i="17"/>
  <c r="N638" i="17"/>
  <c r="O635" i="17"/>
  <c r="N634" i="17"/>
  <c r="O631" i="17"/>
  <c r="N630" i="17"/>
  <c r="O627" i="17"/>
  <c r="N626" i="17"/>
  <c r="O623" i="17"/>
  <c r="N622" i="17"/>
  <c r="O619" i="17"/>
  <c r="N618" i="17"/>
  <c r="O615" i="17"/>
  <c r="N614" i="17"/>
  <c r="O611" i="17"/>
  <c r="N610" i="17"/>
  <c r="O607" i="17"/>
  <c r="N606" i="17"/>
  <c r="O603" i="17"/>
  <c r="N602" i="17"/>
  <c r="O599" i="17"/>
  <c r="N598" i="17"/>
  <c r="O595" i="17"/>
  <c r="N594" i="17"/>
  <c r="O591" i="17"/>
  <c r="N590" i="17"/>
  <c r="O587" i="17"/>
  <c r="N586" i="17"/>
  <c r="O583" i="17"/>
  <c r="N582" i="17"/>
  <c r="O579" i="17"/>
  <c r="N578" i="17"/>
  <c r="O575" i="17"/>
  <c r="N574" i="17"/>
  <c r="O571" i="17"/>
  <c r="N570" i="17"/>
  <c r="O567" i="17"/>
  <c r="N566" i="17"/>
  <c r="O563" i="17"/>
  <c r="N562" i="17"/>
  <c r="O559" i="17"/>
  <c r="N558" i="17"/>
  <c r="O555" i="17"/>
  <c r="N554" i="17"/>
  <c r="O551" i="17"/>
  <c r="N550" i="17"/>
  <c r="O547" i="17"/>
  <c r="N546" i="17"/>
  <c r="O543" i="17"/>
  <c r="N542" i="17"/>
  <c r="O539" i="17"/>
  <c r="N538" i="17"/>
  <c r="O535" i="17"/>
  <c r="N534" i="17"/>
  <c r="O531" i="17"/>
  <c r="N530" i="17"/>
  <c r="O527" i="17"/>
  <c r="N526" i="17"/>
  <c r="O523" i="17"/>
  <c r="N522" i="17"/>
  <c r="O519" i="17"/>
  <c r="N518" i="17"/>
  <c r="O515" i="17"/>
  <c r="N514" i="17"/>
  <c r="O511" i="17"/>
  <c r="N506" i="17"/>
  <c r="N502" i="17"/>
  <c r="N498" i="17"/>
  <c r="N391" i="17"/>
  <c r="N395" i="17"/>
  <c r="N399" i="17"/>
  <c r="N403" i="17"/>
  <c r="N407" i="17"/>
  <c r="N411" i="17"/>
  <c r="N415" i="17"/>
  <c r="N419" i="17"/>
  <c r="N423" i="17"/>
  <c r="N427" i="17"/>
  <c r="N431" i="17"/>
  <c r="N435" i="17"/>
  <c r="N439" i="17"/>
  <c r="N443" i="17"/>
  <c r="N447" i="17"/>
  <c r="N451" i="17"/>
  <c r="N455" i="17"/>
  <c r="N459" i="17"/>
  <c r="N463" i="17"/>
  <c r="N467" i="17"/>
  <c r="N471" i="17"/>
  <c r="N475" i="17"/>
  <c r="N479" i="17"/>
  <c r="N483" i="17"/>
  <c r="N487" i="17"/>
  <c r="N491" i="17"/>
  <c r="N495" i="17"/>
  <c r="N499" i="17"/>
  <c r="N503" i="17"/>
  <c r="N507" i="17"/>
  <c r="N511" i="17"/>
  <c r="N392" i="17"/>
  <c r="N396" i="17"/>
  <c r="N400" i="17"/>
  <c r="N404" i="17"/>
  <c r="N408" i="17"/>
  <c r="N412" i="17"/>
  <c r="N416" i="17"/>
  <c r="N420" i="17"/>
  <c r="N424" i="17"/>
  <c r="N428" i="17"/>
  <c r="N432" i="17"/>
  <c r="N436" i="17"/>
  <c r="N440" i="17"/>
  <c r="N444" i="17"/>
  <c r="N448" i="17"/>
  <c r="N452" i="17"/>
  <c r="N456" i="17"/>
  <c r="N460" i="17"/>
  <c r="N464" i="17"/>
  <c r="N468" i="17"/>
  <c r="N472" i="17"/>
  <c r="N476" i="17"/>
  <c r="N480" i="17"/>
  <c r="N484" i="17"/>
  <c r="N488" i="17"/>
  <c r="N492" i="17"/>
  <c r="N496" i="17"/>
  <c r="N500" i="17"/>
  <c r="N504" i="17"/>
  <c r="N508" i="17"/>
  <c r="N393" i="17"/>
  <c r="N397" i="17"/>
  <c r="N401" i="17"/>
  <c r="N405" i="17"/>
  <c r="N409" i="17"/>
  <c r="N413" i="17"/>
  <c r="N417" i="17"/>
  <c r="N421" i="17"/>
  <c r="N425" i="17"/>
  <c r="N429" i="17"/>
  <c r="N433" i="17"/>
  <c r="N437" i="17"/>
  <c r="N441" i="17"/>
  <c r="N445" i="17"/>
  <c r="N449" i="17"/>
  <c r="N453" i="17"/>
  <c r="N457" i="17"/>
  <c r="N461" i="17"/>
  <c r="N465" i="17"/>
  <c r="N469" i="17"/>
  <c r="N473" i="17"/>
  <c r="N477" i="17"/>
  <c r="N481" i="17"/>
  <c r="N485" i="17"/>
  <c r="N489" i="17"/>
  <c r="N243" i="17"/>
  <c r="N247" i="17"/>
  <c r="N251" i="17"/>
  <c r="N255" i="17"/>
  <c r="N259" i="17"/>
  <c r="N263" i="17"/>
  <c r="N267" i="17"/>
  <c r="N271" i="17"/>
  <c r="N244" i="17"/>
  <c r="N248" i="17"/>
  <c r="N252" i="17"/>
  <c r="N256" i="17"/>
  <c r="N260" i="17"/>
  <c r="N264" i="17"/>
  <c r="N268" i="17"/>
  <c r="N241" i="17"/>
  <c r="N245" i="17"/>
  <c r="N249" i="17"/>
  <c r="N253" i="17"/>
  <c r="N257" i="17"/>
  <c r="N261" i="17"/>
  <c r="N265" i="17"/>
  <c r="N269" i="17"/>
  <c r="N83" i="17"/>
  <c r="N87" i="17"/>
  <c r="N91" i="17"/>
  <c r="N95" i="17"/>
  <c r="N99" i="17"/>
  <c r="N103" i="17"/>
  <c r="N107" i="17"/>
  <c r="N111" i="17"/>
  <c r="N115" i="17"/>
  <c r="N119" i="17"/>
  <c r="N123" i="17"/>
  <c r="N84" i="17"/>
  <c r="N88" i="17"/>
  <c r="N92" i="17"/>
  <c r="N96" i="17"/>
  <c r="N100" i="17"/>
  <c r="N104" i="17"/>
  <c r="N108" i="17"/>
  <c r="N112" i="17"/>
  <c r="N116" i="17"/>
  <c r="N120" i="17"/>
  <c r="N124" i="17"/>
  <c r="N85" i="17"/>
  <c r="N89" i="17"/>
  <c r="N93" i="17"/>
  <c r="N97" i="17"/>
  <c r="N101" i="17"/>
  <c r="N105" i="17"/>
  <c r="N109" i="17"/>
  <c r="N113" i="17"/>
  <c r="N117" i="17"/>
  <c r="N121" i="17"/>
  <c r="N311" i="17"/>
  <c r="N315" i="17"/>
  <c r="N319" i="17"/>
  <c r="N323" i="17"/>
  <c r="N327" i="17"/>
  <c r="N331" i="17"/>
  <c r="N335" i="17"/>
  <c r="N339" i="17"/>
  <c r="N343" i="17"/>
  <c r="N347" i="17"/>
  <c r="N312" i="17"/>
  <c r="N316" i="17"/>
  <c r="N320" i="17"/>
  <c r="N324" i="17"/>
  <c r="N328" i="17"/>
  <c r="N332" i="17"/>
  <c r="N336" i="17"/>
  <c r="N340" i="17"/>
  <c r="N344" i="17"/>
  <c r="N309" i="17"/>
  <c r="N313" i="17"/>
  <c r="N317" i="17"/>
  <c r="N321" i="17"/>
  <c r="N325" i="17"/>
  <c r="N329" i="17"/>
  <c r="N333" i="17"/>
  <c r="N337" i="17"/>
  <c r="N341" i="17"/>
  <c r="N345" i="17"/>
  <c r="N127" i="17"/>
  <c r="N131" i="17"/>
  <c r="N135" i="17"/>
  <c r="N139" i="17"/>
  <c r="N143" i="17"/>
  <c r="N147" i="17"/>
  <c r="N128" i="17"/>
  <c r="N132" i="17"/>
  <c r="N136" i="17"/>
  <c r="N140" i="17"/>
  <c r="N144" i="17"/>
  <c r="N148" i="17"/>
  <c r="N125" i="17"/>
  <c r="N129" i="17"/>
  <c r="N133" i="17"/>
  <c r="N137" i="17"/>
  <c r="N141" i="17"/>
  <c r="N145" i="17"/>
  <c r="N149" i="17"/>
  <c r="N183" i="17"/>
  <c r="N187" i="17"/>
  <c r="N191" i="17"/>
  <c r="N195" i="17"/>
  <c r="N199" i="17"/>
  <c r="N203" i="17"/>
  <c r="N207" i="17"/>
  <c r="N211" i="17"/>
  <c r="N184" i="17"/>
  <c r="N188" i="17"/>
  <c r="N192" i="17"/>
  <c r="N196" i="17"/>
  <c r="N200" i="17"/>
  <c r="N204" i="17"/>
  <c r="N208" i="17"/>
  <c r="N185" i="17"/>
  <c r="N189" i="17"/>
  <c r="N193" i="17"/>
  <c r="N197" i="17"/>
  <c r="N201" i="17"/>
  <c r="N205" i="17"/>
  <c r="N209" i="17"/>
  <c r="N275" i="17"/>
  <c r="N279" i="17"/>
  <c r="N283" i="17"/>
  <c r="N287" i="17"/>
  <c r="N291" i="17"/>
  <c r="N295" i="17"/>
  <c r="N299" i="17"/>
  <c r="N303" i="17"/>
  <c r="N307" i="17"/>
  <c r="N272" i="17"/>
  <c r="N276" i="17"/>
  <c r="N280" i="17"/>
  <c r="N284" i="17"/>
  <c r="N288" i="17"/>
  <c r="N292" i="17"/>
  <c r="N296" i="17"/>
  <c r="N300" i="17"/>
  <c r="N304" i="17"/>
  <c r="N308" i="17"/>
  <c r="N273" i="17"/>
  <c r="N277" i="17"/>
  <c r="N281" i="17"/>
  <c r="N285" i="17"/>
  <c r="N289" i="17"/>
  <c r="N293" i="17"/>
  <c r="N297" i="17"/>
  <c r="N301" i="17"/>
  <c r="N305" i="17"/>
  <c r="N351" i="17"/>
  <c r="N355" i="17"/>
  <c r="N359" i="17"/>
  <c r="N363" i="17"/>
  <c r="N367" i="17"/>
  <c r="N371" i="17"/>
  <c r="N375" i="17"/>
  <c r="N379" i="17"/>
  <c r="N383" i="17"/>
  <c r="N387" i="17"/>
  <c r="N348" i="17"/>
  <c r="N352" i="17"/>
  <c r="N356" i="17"/>
  <c r="N360" i="17"/>
  <c r="N364" i="17"/>
  <c r="N368" i="17"/>
  <c r="N372" i="17"/>
  <c r="N376" i="17"/>
  <c r="N380" i="17"/>
  <c r="N384" i="17"/>
  <c r="N388" i="17"/>
  <c r="N349" i="17"/>
  <c r="N353" i="17"/>
  <c r="N357" i="17"/>
  <c r="N361" i="17"/>
  <c r="N365" i="17"/>
  <c r="N369" i="17"/>
  <c r="N373" i="17"/>
  <c r="N377" i="17"/>
  <c r="N381" i="17"/>
  <c r="N385" i="17"/>
  <c r="N389" i="17"/>
  <c r="N151" i="17"/>
  <c r="N155" i="17"/>
  <c r="N159" i="17"/>
  <c r="N163" i="17"/>
  <c r="N167" i="17"/>
  <c r="N171" i="17"/>
  <c r="N175" i="17"/>
  <c r="N179" i="17"/>
  <c r="N152" i="17"/>
  <c r="N156" i="17"/>
  <c r="N160" i="17"/>
  <c r="N164" i="17"/>
  <c r="N168" i="17"/>
  <c r="N172" i="17"/>
  <c r="N176" i="17"/>
  <c r="N180" i="17"/>
  <c r="N153" i="17"/>
  <c r="N157" i="17"/>
  <c r="N161" i="17"/>
  <c r="N165" i="17"/>
  <c r="N169" i="17"/>
  <c r="N173" i="17"/>
  <c r="N177" i="17"/>
  <c r="N181" i="17"/>
  <c r="N51" i="17"/>
  <c r="N55" i="17"/>
  <c r="N59" i="17"/>
  <c r="N63" i="17"/>
  <c r="N67" i="17"/>
  <c r="N71" i="17"/>
  <c r="N75" i="17"/>
  <c r="N79" i="17"/>
  <c r="N52" i="17"/>
  <c r="N56" i="17"/>
  <c r="N60" i="17"/>
  <c r="N64" i="17"/>
  <c r="N68" i="17"/>
  <c r="N72" i="17"/>
  <c r="N76" i="17"/>
  <c r="N80" i="17"/>
  <c r="N53" i="17"/>
  <c r="N57" i="17"/>
  <c r="N61" i="17"/>
  <c r="N65" i="17"/>
  <c r="N69" i="17"/>
  <c r="N73" i="17"/>
  <c r="N77" i="17"/>
  <c r="N81" i="17"/>
  <c r="N215" i="17"/>
  <c r="N219" i="17"/>
  <c r="N223" i="17"/>
  <c r="N227" i="17"/>
  <c r="N231" i="17"/>
  <c r="N235" i="17"/>
  <c r="N239" i="17"/>
  <c r="N212" i="17"/>
  <c r="N216" i="17"/>
  <c r="N220" i="17"/>
  <c r="N224" i="17"/>
  <c r="N228" i="17"/>
  <c r="N232" i="17"/>
  <c r="N236" i="17"/>
  <c r="N240" i="17"/>
  <c r="N213" i="17"/>
  <c r="N217" i="17"/>
  <c r="N221" i="17"/>
  <c r="N225" i="17"/>
  <c r="N229" i="17"/>
  <c r="N233" i="17"/>
  <c r="N237" i="17"/>
  <c r="N47" i="17"/>
  <c r="N48" i="17"/>
  <c r="N45" i="17"/>
  <c r="N49" i="17"/>
  <c r="C38" i="28"/>
  <c r="C32" i="28"/>
  <c r="O706" i="17"/>
  <c r="N705" i="17"/>
  <c r="O702" i="17"/>
  <c r="N701" i="17"/>
  <c r="O698" i="17"/>
  <c r="N697" i="17"/>
  <c r="O694" i="17"/>
  <c r="N693" i="17"/>
  <c r="O690" i="17"/>
  <c r="N689" i="17"/>
  <c r="O686" i="17"/>
  <c r="N685" i="17"/>
  <c r="O682" i="17"/>
  <c r="N681" i="17"/>
  <c r="O678" i="17"/>
  <c r="N677" i="17"/>
  <c r="O674" i="17"/>
  <c r="N673" i="17"/>
  <c r="O670" i="17"/>
  <c r="N669" i="17"/>
  <c r="O666" i="17"/>
  <c r="N665" i="17"/>
  <c r="O662" i="17"/>
  <c r="N661" i="17"/>
  <c r="O658" i="17"/>
  <c r="N657" i="17"/>
  <c r="O654" i="17"/>
  <c r="N653" i="17"/>
  <c r="O650" i="17"/>
  <c r="N649" i="17"/>
  <c r="O646" i="17"/>
  <c r="N645" i="17"/>
  <c r="O642" i="17"/>
  <c r="N641" i="17"/>
  <c r="O638" i="17"/>
  <c r="N637" i="17"/>
  <c r="O634" i="17"/>
  <c r="N633" i="17"/>
  <c r="O630" i="17"/>
  <c r="N629" i="17"/>
  <c r="O626" i="17"/>
  <c r="N625" i="17"/>
  <c r="O622" i="17"/>
  <c r="N621" i="17"/>
  <c r="O618" i="17"/>
  <c r="N617" i="17"/>
  <c r="O614" i="17"/>
  <c r="N613" i="17"/>
  <c r="O610" i="17"/>
  <c r="N609" i="17"/>
  <c r="O606" i="17"/>
  <c r="N605" i="17"/>
  <c r="O602" i="17"/>
  <c r="N601" i="17"/>
  <c r="O598" i="17"/>
  <c r="N597" i="17"/>
  <c r="O594" i="17"/>
  <c r="N593" i="17"/>
  <c r="O590" i="17"/>
  <c r="N589" i="17"/>
  <c r="O586" i="17"/>
  <c r="N585" i="17"/>
  <c r="O582" i="17"/>
  <c r="N581" i="17"/>
  <c r="O578" i="17"/>
  <c r="N577" i="17"/>
  <c r="O574" i="17"/>
  <c r="N573" i="17"/>
  <c r="O570" i="17"/>
  <c r="N569" i="17"/>
  <c r="O566" i="17"/>
  <c r="N565" i="17"/>
  <c r="O562" i="17"/>
  <c r="N561" i="17"/>
  <c r="O558" i="17"/>
  <c r="N557" i="17"/>
  <c r="O554" i="17"/>
  <c r="N553" i="17"/>
  <c r="O550" i="17"/>
  <c r="N549" i="17"/>
  <c r="O546" i="17"/>
  <c r="N545" i="17"/>
  <c r="O542" i="17"/>
  <c r="N541" i="17"/>
  <c r="O538" i="17"/>
  <c r="N537" i="17"/>
  <c r="O534" i="17"/>
  <c r="N533" i="17"/>
  <c r="O530" i="17"/>
  <c r="N529" i="17"/>
  <c r="O526" i="17"/>
  <c r="N525" i="17"/>
  <c r="O522" i="17"/>
  <c r="N521" i="17"/>
  <c r="O518" i="17"/>
  <c r="N517" i="17"/>
  <c r="O514" i="17"/>
  <c r="N513" i="17"/>
  <c r="N510" i="17"/>
  <c r="O506" i="17"/>
  <c r="O502" i="17"/>
  <c r="O498" i="17"/>
  <c r="O494" i="17"/>
  <c r="N490" i="17"/>
  <c r="O487" i="17"/>
  <c r="N482" i="17"/>
  <c r="O479" i="17"/>
  <c r="N474" i="17"/>
  <c r="O471" i="17"/>
  <c r="N466" i="17"/>
  <c r="O463" i="17"/>
  <c r="N458" i="17"/>
  <c r="O455" i="17"/>
  <c r="N450" i="17"/>
  <c r="O447" i="17"/>
  <c r="N442" i="17"/>
  <c r="O439" i="17"/>
  <c r="N434" i="17"/>
  <c r="O431" i="17"/>
  <c r="N426" i="17"/>
  <c r="O423" i="17"/>
  <c r="N418" i="17"/>
  <c r="O415" i="17"/>
  <c r="N410" i="17"/>
  <c r="O407" i="17"/>
  <c r="N402" i="17"/>
  <c r="O399" i="17"/>
  <c r="N394" i="17"/>
  <c r="N386" i="17"/>
  <c r="O383" i="17"/>
  <c r="N378" i="17"/>
  <c r="O375" i="17"/>
  <c r="N370" i="17"/>
  <c r="O367" i="17"/>
  <c r="N362" i="17"/>
  <c r="O359" i="17"/>
  <c r="N354" i="17"/>
  <c r="N346" i="17"/>
  <c r="O343" i="17"/>
  <c r="N338" i="17"/>
  <c r="O335" i="17"/>
  <c r="N330" i="17"/>
  <c r="O327" i="17"/>
  <c r="N322" i="17"/>
  <c r="O319" i="17"/>
  <c r="N314" i="17"/>
  <c r="N306" i="17"/>
  <c r="O303" i="17"/>
  <c r="N298" i="17"/>
  <c r="O295" i="17"/>
  <c r="N290" i="17"/>
  <c r="O287" i="17"/>
  <c r="N282" i="17"/>
  <c r="N274" i="17"/>
  <c r="O271" i="17"/>
  <c r="N266" i="17"/>
  <c r="O263" i="17"/>
  <c r="N258" i="17"/>
  <c r="O255" i="17"/>
  <c r="N250" i="17"/>
  <c r="N242" i="17"/>
  <c r="O239" i="17"/>
  <c r="N234" i="17"/>
  <c r="O231" i="17"/>
  <c r="N226" i="17"/>
  <c r="O223" i="17"/>
  <c r="N218" i="17"/>
  <c r="N210" i="17"/>
  <c r="O207" i="17"/>
  <c r="N202" i="17"/>
  <c r="O199" i="17"/>
  <c r="N194" i="17"/>
  <c r="O191" i="17"/>
  <c r="N186" i="17"/>
  <c r="N178" i="17"/>
  <c r="O175" i="17"/>
  <c r="N170" i="17"/>
  <c r="O167" i="17"/>
  <c r="N162" i="17"/>
  <c r="O159" i="17"/>
  <c r="N154" i="17"/>
  <c r="N146" i="17"/>
  <c r="O143" i="17"/>
  <c r="N138" i="17"/>
  <c r="O135" i="17"/>
  <c r="N130" i="17"/>
  <c r="N122" i="17"/>
  <c r="O119" i="17"/>
  <c r="N114" i="17"/>
  <c r="O111" i="17"/>
  <c r="N106" i="17"/>
  <c r="O103" i="17"/>
  <c r="N98" i="17"/>
  <c r="O95" i="17"/>
  <c r="N90" i="17"/>
  <c r="N82" i="17"/>
  <c r="O79" i="17"/>
  <c r="N74" i="17"/>
  <c r="O71" i="17"/>
  <c r="N66" i="17"/>
  <c r="O63" i="17"/>
  <c r="N58" i="17"/>
  <c r="N50" i="17"/>
  <c r="O392" i="17"/>
  <c r="O396" i="17"/>
  <c r="O400" i="17"/>
  <c r="O404" i="17"/>
  <c r="O408" i="17"/>
  <c r="O412" i="17"/>
  <c r="O416" i="17"/>
  <c r="O420" i="17"/>
  <c r="O424" i="17"/>
  <c r="O428" i="17"/>
  <c r="O432" i="17"/>
  <c r="O436" i="17"/>
  <c r="O440" i="17"/>
  <c r="O444" i="17"/>
  <c r="O448" i="17"/>
  <c r="O452" i="17"/>
  <c r="O456" i="17"/>
  <c r="O460" i="17"/>
  <c r="O464" i="17"/>
  <c r="O468" i="17"/>
  <c r="O472" i="17"/>
  <c r="O476" i="17"/>
  <c r="O480" i="17"/>
  <c r="O484" i="17"/>
  <c r="O488" i="17"/>
  <c r="O492" i="17"/>
  <c r="O496" i="17"/>
  <c r="O500" i="17"/>
  <c r="O504" i="17"/>
  <c r="O508" i="17"/>
  <c r="O393" i="17"/>
  <c r="O397" i="17"/>
  <c r="O401" i="17"/>
  <c r="O405" i="17"/>
  <c r="O409" i="17"/>
  <c r="O413" i="17"/>
  <c r="O417" i="17"/>
  <c r="O421" i="17"/>
  <c r="O425" i="17"/>
  <c r="O429" i="17"/>
  <c r="O433" i="17"/>
  <c r="O437" i="17"/>
  <c r="O441" i="17"/>
  <c r="O445" i="17"/>
  <c r="O449" i="17"/>
  <c r="O453" i="17"/>
  <c r="O457" i="17"/>
  <c r="O461" i="17"/>
  <c r="O465" i="17"/>
  <c r="O469" i="17"/>
  <c r="O473" i="17"/>
  <c r="O477" i="17"/>
  <c r="O481" i="17"/>
  <c r="O485" i="17"/>
  <c r="O489" i="17"/>
  <c r="O493" i="17"/>
  <c r="O497" i="17"/>
  <c r="O501" i="17"/>
  <c r="O505" i="17"/>
  <c r="O390" i="17"/>
  <c r="O394" i="17"/>
  <c r="O398" i="17"/>
  <c r="O402" i="17"/>
  <c r="O406" i="17"/>
  <c r="O410" i="17"/>
  <c r="O414" i="17"/>
  <c r="O418" i="17"/>
  <c r="O422" i="17"/>
  <c r="O426" i="17"/>
  <c r="O430" i="17"/>
  <c r="O434" i="17"/>
  <c r="O438" i="17"/>
  <c r="O442" i="17"/>
  <c r="O446" i="17"/>
  <c r="O450" i="17"/>
  <c r="O454" i="17"/>
  <c r="O458" i="17"/>
  <c r="O462" i="17"/>
  <c r="O466" i="17"/>
  <c r="O470" i="17"/>
  <c r="O474" i="17"/>
  <c r="O478" i="17"/>
  <c r="O482" i="17"/>
  <c r="O486" i="17"/>
  <c r="O490" i="17"/>
  <c r="O244" i="17"/>
  <c r="O248" i="17"/>
  <c r="O252" i="17"/>
  <c r="O256" i="17"/>
  <c r="O260" i="17"/>
  <c r="O264" i="17"/>
  <c r="O268" i="17"/>
  <c r="O241" i="17"/>
  <c r="O245" i="17"/>
  <c r="O249" i="17"/>
  <c r="O253" i="17"/>
  <c r="O257" i="17"/>
  <c r="O261" i="17"/>
  <c r="O265" i="17"/>
  <c r="O269" i="17"/>
  <c r="O242" i="17"/>
  <c r="O246" i="17"/>
  <c r="O250" i="17"/>
  <c r="O254" i="17"/>
  <c r="O258" i="17"/>
  <c r="O262" i="17"/>
  <c r="O266" i="17"/>
  <c r="O270" i="17"/>
  <c r="O84" i="17"/>
  <c r="O88" i="17"/>
  <c r="O92" i="17"/>
  <c r="O96" i="17"/>
  <c r="O100" i="17"/>
  <c r="O104" i="17"/>
  <c r="O108" i="17"/>
  <c r="O112" i="17"/>
  <c r="O116" i="17"/>
  <c r="O120" i="17"/>
  <c r="O124" i="17"/>
  <c r="O85" i="17"/>
  <c r="O89" i="17"/>
  <c r="O93" i="17"/>
  <c r="O97" i="17"/>
  <c r="O101" i="17"/>
  <c r="O105" i="17"/>
  <c r="O109" i="17"/>
  <c r="O113" i="17"/>
  <c r="O117" i="17"/>
  <c r="O121" i="17"/>
  <c r="O86" i="17"/>
  <c r="O90" i="17"/>
  <c r="O94" i="17"/>
  <c r="O98" i="17"/>
  <c r="O102" i="17"/>
  <c r="O106" i="17"/>
  <c r="O110" i="17"/>
  <c r="O114" i="17"/>
  <c r="O118" i="17"/>
  <c r="O122" i="17"/>
  <c r="O312" i="17"/>
  <c r="O316" i="17"/>
  <c r="O320" i="17"/>
  <c r="O324" i="17"/>
  <c r="O328" i="17"/>
  <c r="O332" i="17"/>
  <c r="O336" i="17"/>
  <c r="O340" i="17"/>
  <c r="O344" i="17"/>
  <c r="O309" i="17"/>
  <c r="O313" i="17"/>
  <c r="O317" i="17"/>
  <c r="O321" i="17"/>
  <c r="O325" i="17"/>
  <c r="O329" i="17"/>
  <c r="O333" i="17"/>
  <c r="O337" i="17"/>
  <c r="O341" i="17"/>
  <c r="O345" i="17"/>
  <c r="O310" i="17"/>
  <c r="O314" i="17"/>
  <c r="O318" i="17"/>
  <c r="O322" i="17"/>
  <c r="O326" i="17"/>
  <c r="O330" i="17"/>
  <c r="O334" i="17"/>
  <c r="O338" i="17"/>
  <c r="O342" i="17"/>
  <c r="O346" i="17"/>
  <c r="O128" i="17"/>
  <c r="O132" i="17"/>
  <c r="O136" i="17"/>
  <c r="O140" i="17"/>
  <c r="O144" i="17"/>
  <c r="O148" i="17"/>
  <c r="O125" i="17"/>
  <c r="O129" i="17"/>
  <c r="O133" i="17"/>
  <c r="O137" i="17"/>
  <c r="O141" i="17"/>
  <c r="O145" i="17"/>
  <c r="O149" i="17"/>
  <c r="O126" i="17"/>
  <c r="O130" i="17"/>
  <c r="O134" i="17"/>
  <c r="O138" i="17"/>
  <c r="O142" i="17"/>
  <c r="O146" i="17"/>
  <c r="O150" i="17"/>
  <c r="O184" i="17"/>
  <c r="O188" i="17"/>
  <c r="O192" i="17"/>
  <c r="O196" i="17"/>
  <c r="O200" i="17"/>
  <c r="O204" i="17"/>
  <c r="O208" i="17"/>
  <c r="O185" i="17"/>
  <c r="O189" i="17"/>
  <c r="O193" i="17"/>
  <c r="O197" i="17"/>
  <c r="O201" i="17"/>
  <c r="O205" i="17"/>
  <c r="O209" i="17"/>
  <c r="O182" i="17"/>
  <c r="O186" i="17"/>
  <c r="O190" i="17"/>
  <c r="O194" i="17"/>
  <c r="O198" i="17"/>
  <c r="O202" i="17"/>
  <c r="O206" i="17"/>
  <c r="O210" i="17"/>
  <c r="O272" i="17"/>
  <c r="O276" i="17"/>
  <c r="O280" i="17"/>
  <c r="O284" i="17"/>
  <c r="O288" i="17"/>
  <c r="O292" i="17"/>
  <c r="O296" i="17"/>
  <c r="O300" i="17"/>
  <c r="O304" i="17"/>
  <c r="O308" i="17"/>
  <c r="O273" i="17"/>
  <c r="O277" i="17"/>
  <c r="O281" i="17"/>
  <c r="O285" i="17"/>
  <c r="O289" i="17"/>
  <c r="O293" i="17"/>
  <c r="O297" i="17"/>
  <c r="O301" i="17"/>
  <c r="O305" i="17"/>
  <c r="O274" i="17"/>
  <c r="O278" i="17"/>
  <c r="O282" i="17"/>
  <c r="O286" i="17"/>
  <c r="O290" i="17"/>
  <c r="O294" i="17"/>
  <c r="O298" i="17"/>
  <c r="O302" i="17"/>
  <c r="O306" i="17"/>
  <c r="O348" i="17"/>
  <c r="O352" i="17"/>
  <c r="O356" i="17"/>
  <c r="O360" i="17"/>
  <c r="O364" i="17"/>
  <c r="O368" i="17"/>
  <c r="O372" i="17"/>
  <c r="O376" i="17"/>
  <c r="O380" i="17"/>
  <c r="O384" i="17"/>
  <c r="O388" i="17"/>
  <c r="O349" i="17"/>
  <c r="O353" i="17"/>
  <c r="O357" i="17"/>
  <c r="O361" i="17"/>
  <c r="O365" i="17"/>
  <c r="O369" i="17"/>
  <c r="O373" i="17"/>
  <c r="O377" i="17"/>
  <c r="O381" i="17"/>
  <c r="O385" i="17"/>
  <c r="O389" i="17"/>
  <c r="O350" i="17"/>
  <c r="O354" i="17"/>
  <c r="O358" i="17"/>
  <c r="O362" i="17"/>
  <c r="O366" i="17"/>
  <c r="O370" i="17"/>
  <c r="O374" i="17"/>
  <c r="O378" i="17"/>
  <c r="O382" i="17"/>
  <c r="O386" i="17"/>
  <c r="O152" i="17"/>
  <c r="O156" i="17"/>
  <c r="O160" i="17"/>
  <c r="O164" i="17"/>
  <c r="O168" i="17"/>
  <c r="O172" i="17"/>
  <c r="O176" i="17"/>
  <c r="O180" i="17"/>
  <c r="O153" i="17"/>
  <c r="O157" i="17"/>
  <c r="O161" i="17"/>
  <c r="O165" i="17"/>
  <c r="O169" i="17"/>
  <c r="O173" i="17"/>
  <c r="O177" i="17"/>
  <c r="O181" i="17"/>
  <c r="O154" i="17"/>
  <c r="O158" i="17"/>
  <c r="O162" i="17"/>
  <c r="O166" i="17"/>
  <c r="O170" i="17"/>
  <c r="O174" i="17"/>
  <c r="O178" i="17"/>
  <c r="O52" i="17"/>
  <c r="O56" i="17"/>
  <c r="O60" i="17"/>
  <c r="O64" i="17"/>
  <c r="O68" i="17"/>
  <c r="O72" i="17"/>
  <c r="O76" i="17"/>
  <c r="O80" i="17"/>
  <c r="O53" i="17"/>
  <c r="O57" i="17"/>
  <c r="O61" i="17"/>
  <c r="O65" i="17"/>
  <c r="O69" i="17"/>
  <c r="O73" i="17"/>
  <c r="O77" i="17"/>
  <c r="O81" i="17"/>
  <c r="O54" i="17"/>
  <c r="O58" i="17"/>
  <c r="O62" i="17"/>
  <c r="O66" i="17"/>
  <c r="O70" i="17"/>
  <c r="O74" i="17"/>
  <c r="O78" i="17"/>
  <c r="O82" i="17"/>
  <c r="O212" i="17"/>
  <c r="O216" i="17"/>
  <c r="O220" i="17"/>
  <c r="O224" i="17"/>
  <c r="O228" i="17"/>
  <c r="O232" i="17"/>
  <c r="O236" i="17"/>
  <c r="O240" i="17"/>
  <c r="O213" i="17"/>
  <c r="O217" i="17"/>
  <c r="O221" i="17"/>
  <c r="O225" i="17"/>
  <c r="O229" i="17"/>
  <c r="O233" i="17"/>
  <c r="O237" i="17"/>
  <c r="O214" i="17"/>
  <c r="O218" i="17"/>
  <c r="O222" i="17"/>
  <c r="O226" i="17"/>
  <c r="O230" i="17"/>
  <c r="O234" i="17"/>
  <c r="O238" i="17"/>
  <c r="O48" i="17"/>
  <c r="O45" i="17"/>
  <c r="O49" i="17"/>
  <c r="O46" i="17"/>
  <c r="O50" i="17"/>
  <c r="O705" i="17"/>
  <c r="N704" i="17"/>
  <c r="O701" i="17"/>
  <c r="N700" i="17"/>
  <c r="O697" i="17"/>
  <c r="N696" i="17"/>
  <c r="O693" i="17"/>
  <c r="N692" i="17"/>
  <c r="O689" i="17"/>
  <c r="N688" i="17"/>
  <c r="O685" i="17"/>
  <c r="N684" i="17"/>
  <c r="O681" i="17"/>
  <c r="N680" i="17"/>
  <c r="O677" i="17"/>
  <c r="N676" i="17"/>
  <c r="O673" i="17"/>
  <c r="N672" i="17"/>
  <c r="O669" i="17"/>
  <c r="N668" i="17"/>
  <c r="O665" i="17"/>
  <c r="N664" i="17"/>
  <c r="O661" i="17"/>
  <c r="N660" i="17"/>
  <c r="O657" i="17"/>
  <c r="N656" i="17"/>
  <c r="O653" i="17"/>
  <c r="N652" i="17"/>
  <c r="O649" i="17"/>
  <c r="N648" i="17"/>
  <c r="O645" i="17"/>
  <c r="N644" i="17"/>
  <c r="O641" i="17"/>
  <c r="N640" i="17"/>
  <c r="O637" i="17"/>
  <c r="N636" i="17"/>
  <c r="O633" i="17"/>
  <c r="N632" i="17"/>
  <c r="O629" i="17"/>
  <c r="N628" i="17"/>
  <c r="O625" i="17"/>
  <c r="N624" i="17"/>
  <c r="O621" i="17"/>
  <c r="N620" i="17"/>
  <c r="O617" i="17"/>
  <c r="N616" i="17"/>
  <c r="O613" i="17"/>
  <c r="N612" i="17"/>
  <c r="O609" i="17"/>
  <c r="N608" i="17"/>
  <c r="O605" i="17"/>
  <c r="N604" i="17"/>
  <c r="O601" i="17"/>
  <c r="N600" i="17"/>
  <c r="O597" i="17"/>
  <c r="N596" i="17"/>
  <c r="O593" i="17"/>
  <c r="N592" i="17"/>
  <c r="O589" i="17"/>
  <c r="N588" i="17"/>
  <c r="O585" i="17"/>
  <c r="N584" i="17"/>
  <c r="O581" i="17"/>
  <c r="N580" i="17"/>
  <c r="O577" i="17"/>
  <c r="N576" i="17"/>
  <c r="O573" i="17"/>
  <c r="N572" i="17"/>
  <c r="O569" i="17"/>
  <c r="N568" i="17"/>
  <c r="O565" i="17"/>
  <c r="N564" i="17"/>
  <c r="O561" i="17"/>
  <c r="N560" i="17"/>
  <c r="O557" i="17"/>
  <c r="N556" i="17"/>
  <c r="O553" i="17"/>
  <c r="N552" i="17"/>
  <c r="O549" i="17"/>
  <c r="N548" i="17"/>
  <c r="O545" i="17"/>
  <c r="N544" i="17"/>
  <c r="O541" i="17"/>
  <c r="N540" i="17"/>
  <c r="O537" i="17"/>
  <c r="N536" i="17"/>
  <c r="O533" i="17"/>
  <c r="N532" i="17"/>
  <c r="O529" i="17"/>
  <c r="N528" i="17"/>
  <c r="O525" i="17"/>
  <c r="N524" i="17"/>
  <c r="O521" i="17"/>
  <c r="N520" i="17"/>
  <c r="O517" i="17"/>
  <c r="N516" i="17"/>
  <c r="O513" i="17"/>
  <c r="N512" i="17"/>
  <c r="O510" i="17"/>
  <c r="N509" i="17"/>
  <c r="N505" i="17"/>
  <c r="N501" i="17"/>
  <c r="N497" i="17"/>
  <c r="N493" i="17"/>
  <c r="P65" i="39"/>
  <c r="P25" i="39"/>
  <c r="P103" i="39"/>
  <c r="P126" i="39"/>
  <c r="P119" i="39"/>
  <c r="P87" i="39"/>
  <c r="P27" i="39"/>
  <c r="P121" i="39"/>
  <c r="P41" i="39"/>
  <c r="P95" i="39"/>
  <c r="P63" i="39"/>
  <c r="P33" i="39"/>
  <c r="P123" i="39"/>
  <c r="P115" i="39"/>
  <c r="P107" i="39"/>
  <c r="P91" i="39"/>
  <c r="P75" i="39"/>
  <c r="P59" i="39"/>
  <c r="P43" i="39"/>
  <c r="P109" i="39"/>
  <c r="P125" i="39"/>
  <c r="C25" i="11"/>
  <c r="O129" i="39"/>
  <c r="P120" i="39"/>
  <c r="P116" i="39"/>
  <c r="P94" i="39"/>
  <c r="P76" i="39"/>
  <c r="P72" i="39"/>
  <c r="P64" i="39"/>
  <c r="P60" i="39"/>
  <c r="P56" i="39"/>
  <c r="P48" i="39"/>
  <c r="P44" i="39"/>
  <c r="O114" i="39"/>
  <c r="O106" i="39"/>
  <c r="O70" i="39"/>
  <c r="O54" i="39"/>
  <c r="O38" i="39"/>
  <c r="O28" i="39"/>
  <c r="O26" i="39"/>
  <c r="H7" i="25"/>
  <c r="B18" i="25"/>
  <c r="H5" i="25"/>
  <c r="C27" i="25"/>
  <c r="H10" i="25"/>
  <c r="H11" i="25"/>
  <c r="B28" i="25"/>
  <c r="N6" i="23"/>
  <c r="E22" i="23"/>
  <c r="F22" i="23" s="1"/>
  <c r="C5" i="23"/>
  <c r="C6" i="23"/>
  <c r="N7" i="23"/>
  <c r="E29" i="23"/>
  <c r="N8" i="23"/>
  <c r="E40" i="23"/>
  <c r="C9" i="23"/>
  <c r="D29" i="23"/>
  <c r="F29" i="23" s="1"/>
  <c r="D40" i="23"/>
  <c r="L4" i="39"/>
  <c r="L5" i="39"/>
  <c r="L6" i="39"/>
  <c r="L7" i="39"/>
  <c r="L8" i="39"/>
  <c r="L9" i="39"/>
  <c r="L10" i="39"/>
  <c r="C19" i="38" s="1"/>
  <c r="L11" i="39"/>
  <c r="C18" i="38" s="1"/>
  <c r="L12" i="39"/>
  <c r="L13" i="39"/>
  <c r="L14" i="39"/>
  <c r="L15" i="39"/>
  <c r="L16" i="39"/>
  <c r="L17" i="39"/>
  <c r="L18" i="39"/>
  <c r="L19" i="39"/>
  <c r="L20" i="39"/>
  <c r="L21" i="39"/>
  <c r="L22" i="39"/>
  <c r="L3" i="39"/>
  <c r="K3" i="39"/>
  <c r="C23" i="28" s="1"/>
  <c r="K4" i="39"/>
  <c r="K5" i="39"/>
  <c r="K6" i="39"/>
  <c r="K7" i="39"/>
  <c r="K8" i="39"/>
  <c r="K9" i="39"/>
  <c r="K10" i="39"/>
  <c r="C24" i="28" s="1"/>
  <c r="K11" i="39"/>
  <c r="K12" i="39"/>
  <c r="K13" i="39"/>
  <c r="K14" i="39"/>
  <c r="K15" i="39"/>
  <c r="K16" i="39"/>
  <c r="K17" i="39"/>
  <c r="K18" i="39"/>
  <c r="K19" i="39"/>
  <c r="K20" i="39"/>
  <c r="K21" i="39"/>
  <c r="K22" i="39"/>
  <c r="P5" i="16"/>
  <c r="P14" i="16"/>
  <c r="P18" i="16"/>
  <c r="P17" i="16"/>
  <c r="P4" i="16"/>
  <c r="P7" i="16"/>
  <c r="P16" i="16"/>
  <c r="B22" i="24"/>
  <c r="P28" i="16"/>
  <c r="P6" i="16"/>
  <c r="C22" i="24"/>
  <c r="P19" i="16"/>
  <c r="B9" i="30"/>
  <c r="O8" i="17"/>
  <c r="O12" i="17"/>
  <c r="O16" i="17"/>
  <c r="O20" i="17"/>
  <c r="O24" i="17"/>
  <c r="O28" i="17"/>
  <c r="O32" i="17"/>
  <c r="O36" i="17"/>
  <c r="O40" i="17"/>
  <c r="O44" i="17"/>
  <c r="O5" i="17"/>
  <c r="O9" i="17"/>
  <c r="O13" i="17"/>
  <c r="O17" i="17"/>
  <c r="O21" i="17"/>
  <c r="O25" i="17"/>
  <c r="O29" i="17"/>
  <c r="O33" i="17"/>
  <c r="O37" i="17"/>
  <c r="O41" i="17"/>
  <c r="O6" i="17"/>
  <c r="O10" i="17"/>
  <c r="O14" i="17"/>
  <c r="O18" i="17"/>
  <c r="O22" i="17"/>
  <c r="O26" i="17"/>
  <c r="O30" i="17"/>
  <c r="O34" i="17"/>
  <c r="O38" i="17"/>
  <c r="O42" i="17"/>
  <c r="O4" i="17"/>
  <c r="O7" i="17"/>
  <c r="O15" i="17"/>
  <c r="O23" i="17"/>
  <c r="O31" i="17"/>
  <c r="O39" i="17"/>
  <c r="O11" i="17"/>
  <c r="O19" i="17"/>
  <c r="O27" i="17"/>
  <c r="O35" i="17"/>
  <c r="O43" i="17"/>
  <c r="N7" i="17"/>
  <c r="N11" i="17"/>
  <c r="N15" i="17"/>
  <c r="N19" i="17"/>
  <c r="N23" i="17"/>
  <c r="N27" i="17"/>
  <c r="N31" i="17"/>
  <c r="N35" i="17"/>
  <c r="N39" i="17"/>
  <c r="N43" i="17"/>
  <c r="N8" i="17"/>
  <c r="N12" i="17"/>
  <c r="N16" i="17"/>
  <c r="N20" i="17"/>
  <c r="N24" i="17"/>
  <c r="N28" i="17"/>
  <c r="N32" i="17"/>
  <c r="N36" i="17"/>
  <c r="N40" i="17"/>
  <c r="N44" i="17"/>
  <c r="N5" i="17"/>
  <c r="N9" i="17"/>
  <c r="N13" i="17"/>
  <c r="N17" i="17"/>
  <c r="N21" i="17"/>
  <c r="N25" i="17"/>
  <c r="N29" i="17"/>
  <c r="N33" i="17"/>
  <c r="N37" i="17"/>
  <c r="N41" i="17"/>
  <c r="N4" i="17"/>
  <c r="N10" i="17"/>
  <c r="N18" i="17"/>
  <c r="N26" i="17"/>
  <c r="N34" i="17"/>
  <c r="N42" i="17"/>
  <c r="N6" i="17"/>
  <c r="N14" i="17"/>
  <c r="N22" i="17"/>
  <c r="N30" i="17"/>
  <c r="N38" i="17"/>
  <c r="N22" i="39"/>
  <c r="O22" i="39" s="1"/>
  <c r="M22" i="39"/>
  <c r="N21" i="39"/>
  <c r="O21" i="39" s="1"/>
  <c r="M21" i="39"/>
  <c r="N20" i="39"/>
  <c r="O20" i="39" s="1"/>
  <c r="M20" i="39"/>
  <c r="N19" i="39"/>
  <c r="O19" i="39" s="1"/>
  <c r="M19" i="39"/>
  <c r="N18" i="39"/>
  <c r="O18" i="39" s="1"/>
  <c r="M18" i="39"/>
  <c r="N17" i="39"/>
  <c r="P17" i="39" s="1"/>
  <c r="M17" i="39"/>
  <c r="N16" i="39"/>
  <c r="O16" i="39" s="1"/>
  <c r="M16" i="39"/>
  <c r="N15" i="39"/>
  <c r="O15" i="39" s="1"/>
  <c r="M15" i="39"/>
  <c r="N14" i="39"/>
  <c r="O14" i="39" s="1"/>
  <c r="M14" i="39"/>
  <c r="N13" i="39"/>
  <c r="O13" i="39"/>
  <c r="M13" i="39"/>
  <c r="N12" i="39"/>
  <c r="O12" i="39" s="1"/>
  <c r="M12" i="39"/>
  <c r="N11" i="39"/>
  <c r="O11" i="39" s="1"/>
  <c r="M11" i="39"/>
  <c r="N10" i="39"/>
  <c r="O10" i="39" s="1"/>
  <c r="M10" i="39"/>
  <c r="N9" i="39"/>
  <c r="P9" i="39" s="1"/>
  <c r="O9" i="39"/>
  <c r="M9" i="39"/>
  <c r="N8" i="39"/>
  <c r="O8" i="39" s="1"/>
  <c r="M8" i="39"/>
  <c r="N7" i="39"/>
  <c r="O7" i="39" s="1"/>
  <c r="M7" i="39"/>
  <c r="N6" i="39"/>
  <c r="O6" i="39" s="1"/>
  <c r="M6" i="39"/>
  <c r="N5" i="39"/>
  <c r="O5" i="39" s="1"/>
  <c r="M5" i="39"/>
  <c r="N4" i="39"/>
  <c r="O4" i="39" s="1"/>
  <c r="M4" i="39"/>
  <c r="N3" i="39"/>
  <c r="O3" i="39" s="1"/>
  <c r="M3" i="39"/>
  <c r="H6" i="25"/>
  <c r="C20" i="25"/>
  <c r="P6" i="39"/>
  <c r="P10" i="39"/>
  <c r="P12" i="39"/>
  <c r="P13" i="39"/>
  <c r="P18" i="39"/>
  <c r="P20" i="39"/>
  <c r="P22" i="39"/>
  <c r="BB9" i="22"/>
  <c r="BB10" i="22"/>
  <c r="BB11" i="22"/>
  <c r="BB12" i="22"/>
  <c r="BB13" i="22"/>
  <c r="BB14" i="22"/>
  <c r="BB15" i="22"/>
  <c r="BB16" i="22"/>
  <c r="BB18" i="22"/>
  <c r="BB19" i="22"/>
  <c r="BB20" i="22"/>
  <c r="BB8" i="22"/>
  <c r="AX9" i="22"/>
  <c r="AX10" i="22"/>
  <c r="AX11" i="22"/>
  <c r="AX12" i="22"/>
  <c r="AX13" i="22"/>
  <c r="AX14" i="22"/>
  <c r="AX15" i="22"/>
  <c r="AX16" i="22"/>
  <c r="AX18" i="22"/>
  <c r="AX19" i="22"/>
  <c r="AX20" i="22"/>
  <c r="AX8" i="22"/>
  <c r="AT9" i="22"/>
  <c r="AT10" i="22"/>
  <c r="AT11" i="22"/>
  <c r="AT12" i="22"/>
  <c r="AT13" i="22"/>
  <c r="AT14" i="22"/>
  <c r="AT15" i="22"/>
  <c r="AT16" i="22"/>
  <c r="AT18" i="22"/>
  <c r="AT19" i="22"/>
  <c r="AT20" i="22"/>
  <c r="AT8" i="22"/>
  <c r="AP9" i="22"/>
  <c r="AP10" i="22"/>
  <c r="AP11" i="22"/>
  <c r="AP12" i="22"/>
  <c r="AP13" i="22"/>
  <c r="AP14" i="22"/>
  <c r="AP15" i="22"/>
  <c r="AP16" i="22"/>
  <c r="AP18" i="22"/>
  <c r="AP19" i="22"/>
  <c r="AP20" i="22"/>
  <c r="AP8" i="22"/>
  <c r="AL9" i="22"/>
  <c r="AL10" i="22"/>
  <c r="AL11" i="22"/>
  <c r="AL12" i="22"/>
  <c r="AL13" i="22"/>
  <c r="AL14" i="22"/>
  <c r="AL15" i="22"/>
  <c r="AL16" i="22"/>
  <c r="AL18" i="22"/>
  <c r="AL19" i="22"/>
  <c r="AL20" i="22"/>
  <c r="AL8" i="22"/>
  <c r="AH9" i="22"/>
  <c r="AH10" i="22"/>
  <c r="AH11" i="22"/>
  <c r="AH12" i="22"/>
  <c r="AH13" i="22"/>
  <c r="AH14" i="22"/>
  <c r="AH15" i="22"/>
  <c r="AH16" i="22"/>
  <c r="AH18" i="22"/>
  <c r="AH19" i="22"/>
  <c r="AH20" i="22"/>
  <c r="AH8" i="22"/>
  <c r="BN8" i="22" s="1"/>
  <c r="AD9" i="22"/>
  <c r="BK9" i="22" s="1"/>
  <c r="AD10" i="22"/>
  <c r="BK10" i="22" s="1"/>
  <c r="AD11" i="22"/>
  <c r="BK11" i="22" s="1"/>
  <c r="AD12" i="22"/>
  <c r="BK12" i="22" s="1"/>
  <c r="AD13" i="22"/>
  <c r="BK13" i="22" s="1"/>
  <c r="AD14" i="22"/>
  <c r="BK14" i="22" s="1"/>
  <c r="BM14" i="22" s="1"/>
  <c r="AD15" i="22"/>
  <c r="BK15" i="22" s="1"/>
  <c r="AD16" i="22"/>
  <c r="BK16" i="22" s="1"/>
  <c r="BM16" i="22" s="1"/>
  <c r="AD18" i="22"/>
  <c r="BK18" i="22" s="1"/>
  <c r="AD19" i="22"/>
  <c r="BK19" i="22" s="1"/>
  <c r="BM19" i="22" s="1"/>
  <c r="AD20" i="22"/>
  <c r="BK20" i="22" s="1"/>
  <c r="T9" i="22"/>
  <c r="T10" i="22"/>
  <c r="T11" i="22"/>
  <c r="T12" i="22"/>
  <c r="T13" i="22"/>
  <c r="T14" i="22"/>
  <c r="T15" i="22"/>
  <c r="T16" i="22"/>
  <c r="T17" i="22"/>
  <c r="T18" i="22"/>
  <c r="T19" i="22"/>
  <c r="T20" i="22"/>
  <c r="T8" i="22"/>
  <c r="R9" i="22"/>
  <c r="BG9" i="22"/>
  <c r="S9" i="22"/>
  <c r="R10" i="22"/>
  <c r="BG10" i="22"/>
  <c r="S10" i="22"/>
  <c r="R11" i="22"/>
  <c r="BG11" i="22"/>
  <c r="S11" i="22"/>
  <c r="R12" i="22"/>
  <c r="BG12" i="22"/>
  <c r="S12" i="22"/>
  <c r="R13" i="22"/>
  <c r="BG13" i="22"/>
  <c r="S13" i="22"/>
  <c r="R14" i="22"/>
  <c r="BG14" i="22"/>
  <c r="S14" i="22"/>
  <c r="R15" i="22"/>
  <c r="BG15" i="22"/>
  <c r="S15" i="22"/>
  <c r="R16" i="22"/>
  <c r="BG16" i="22"/>
  <c r="S16" i="22"/>
  <c r="R17" i="22"/>
  <c r="BG17" i="22"/>
  <c r="S17" i="22"/>
  <c r="R18" i="22"/>
  <c r="BG18" i="22"/>
  <c r="S18" i="22"/>
  <c r="R19" i="22"/>
  <c r="BG19" i="22"/>
  <c r="S19" i="22"/>
  <c r="R20" i="22"/>
  <c r="BG20" i="22"/>
  <c r="S20" i="22"/>
  <c r="S8" i="22"/>
  <c r="U8" i="21"/>
  <c r="R8" i="22"/>
  <c r="BG8" i="22"/>
  <c r="T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C27" i="22"/>
  <c r="B9" i="31"/>
  <c r="G16" i="31"/>
  <c r="F16" i="31"/>
  <c r="I16" i="31"/>
  <c r="I15" i="31"/>
  <c r="G15" i="31"/>
  <c r="F15" i="31"/>
  <c r="D15" i="31"/>
  <c r="H15" i="31"/>
  <c r="E15" i="31"/>
  <c r="D16" i="31"/>
  <c r="C16" i="31"/>
  <c r="H16" i="31"/>
  <c r="E16" i="31"/>
  <c r="C15" i="31"/>
  <c r="D33" i="22"/>
  <c r="D29" i="22"/>
  <c r="D30" i="22"/>
  <c r="D27" i="22"/>
  <c r="D31" i="22"/>
  <c r="D32" i="22"/>
  <c r="D28" i="22"/>
  <c r="BH8" i="22"/>
  <c r="BI8" i="22"/>
  <c r="BI20" i="22"/>
  <c r="BH20" i="22"/>
  <c r="BH18" i="22"/>
  <c r="BI18" i="22"/>
  <c r="BH16" i="22"/>
  <c r="BI16" i="22"/>
  <c r="BI14" i="22"/>
  <c r="BH14" i="22"/>
  <c r="BI12" i="22"/>
  <c r="BH12" i="22"/>
  <c r="BI10" i="22"/>
  <c r="BH10" i="22"/>
  <c r="BH19" i="22"/>
  <c r="BI19" i="22"/>
  <c r="BI17" i="22"/>
  <c r="BH17" i="22"/>
  <c r="BH15" i="22"/>
  <c r="BI15" i="22"/>
  <c r="BH13" i="22"/>
  <c r="BI13" i="22"/>
  <c r="BH11" i="22"/>
  <c r="BI11" i="22"/>
  <c r="BH9" i="22"/>
  <c r="BI9" i="22"/>
  <c r="C3" i="27"/>
  <c r="B9" i="38"/>
  <c r="B19" i="38"/>
  <c r="BD9" i="21"/>
  <c r="BD10" i="21"/>
  <c r="BD11" i="21"/>
  <c r="BD12" i="21"/>
  <c r="BD13" i="21"/>
  <c r="BD14" i="21"/>
  <c r="BD15" i="21"/>
  <c r="BD16" i="21"/>
  <c r="BD17" i="21"/>
  <c r="BD18" i="21"/>
  <c r="BD19" i="21"/>
  <c r="BD20" i="21"/>
  <c r="BD21" i="21"/>
  <c r="BD22" i="21"/>
  <c r="BD23" i="21"/>
  <c r="BD24" i="21"/>
  <c r="BD25" i="21"/>
  <c r="BD26" i="21"/>
  <c r="BD27" i="21"/>
  <c r="BD28" i="21"/>
  <c r="BD29" i="21"/>
  <c r="BD30" i="21"/>
  <c r="BD31" i="21"/>
  <c r="BD32" i="21"/>
  <c r="BD33" i="21"/>
  <c r="BD34" i="21"/>
  <c r="BD35" i="21"/>
  <c r="BD36" i="21"/>
  <c r="BD37" i="21"/>
  <c r="BD38" i="21"/>
  <c r="BD39" i="21"/>
  <c r="BD40" i="21"/>
  <c r="BD41" i="21"/>
  <c r="BD42" i="21"/>
  <c r="BD43" i="21"/>
  <c r="BD44" i="21"/>
  <c r="BD45" i="21"/>
  <c r="BD46" i="21"/>
  <c r="BD47" i="21"/>
  <c r="BD48" i="21"/>
  <c r="BD49" i="21"/>
  <c r="BD50" i="21"/>
  <c r="BD51" i="21"/>
  <c r="BD52" i="21"/>
  <c r="BD53" i="21"/>
  <c r="BD54" i="21"/>
  <c r="BD55" i="21"/>
  <c r="BD56" i="21"/>
  <c r="BD57" i="21"/>
  <c r="BD58" i="21"/>
  <c r="BD59" i="21"/>
  <c r="BD60" i="21"/>
  <c r="BD61" i="21"/>
  <c r="BD62" i="21"/>
  <c r="BD63" i="21"/>
  <c r="BD64" i="21"/>
  <c r="BD65" i="21"/>
  <c r="BD66" i="21"/>
  <c r="BD67" i="21"/>
  <c r="BD68" i="21"/>
  <c r="BD69" i="21"/>
  <c r="BD70" i="21"/>
  <c r="BD71" i="21"/>
  <c r="BD72" i="21"/>
  <c r="BD73" i="21"/>
  <c r="BD74" i="21"/>
  <c r="BD75" i="21"/>
  <c r="BD76" i="21"/>
  <c r="BD77" i="21"/>
  <c r="BD78" i="21"/>
  <c r="BD79" i="21"/>
  <c r="BD80" i="21"/>
  <c r="BD81" i="21"/>
  <c r="BD82" i="21"/>
  <c r="BD83" i="21"/>
  <c r="BD84" i="21"/>
  <c r="BD85" i="21"/>
  <c r="BD86" i="21"/>
  <c r="BD87" i="21"/>
  <c r="BD88" i="21"/>
  <c r="BD89" i="21"/>
  <c r="BD90" i="21"/>
  <c r="BD8" i="21"/>
  <c r="AZ9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6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7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8" i="21"/>
  <c r="AV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8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37" i="21"/>
  <c r="AN38" i="21"/>
  <c r="AN39" i="21"/>
  <c r="AN40" i="21"/>
  <c r="AN41" i="21"/>
  <c r="AN42" i="21"/>
  <c r="AN43" i="21"/>
  <c r="AN44" i="21"/>
  <c r="AN45" i="21"/>
  <c r="AN46" i="21"/>
  <c r="AN47" i="21"/>
  <c r="AN48" i="21"/>
  <c r="AN49" i="21"/>
  <c r="AN50" i="21"/>
  <c r="AN51" i="21"/>
  <c r="AN52" i="21"/>
  <c r="AN53" i="21"/>
  <c r="AN54" i="21"/>
  <c r="AN55" i="21"/>
  <c r="AQ55" i="21" s="1"/>
  <c r="AN56" i="21"/>
  <c r="AN57" i="21"/>
  <c r="AN58" i="21"/>
  <c r="AN59" i="21"/>
  <c r="AN60" i="21"/>
  <c r="AN61" i="21"/>
  <c r="AN62" i="21"/>
  <c r="AN63" i="21"/>
  <c r="AQ63" i="21" s="1"/>
  <c r="AN64" i="21"/>
  <c r="AN65" i="21"/>
  <c r="AN66" i="21"/>
  <c r="AN67" i="21"/>
  <c r="AP67" i="21" s="1"/>
  <c r="AN68" i="21"/>
  <c r="AN69" i="21"/>
  <c r="AN70" i="21"/>
  <c r="AN71" i="21"/>
  <c r="AQ71" i="21" s="1"/>
  <c r="AN72" i="21"/>
  <c r="AN73" i="21"/>
  <c r="AN74" i="21"/>
  <c r="AN75" i="21"/>
  <c r="AQ75" i="21" s="1"/>
  <c r="AN76" i="21"/>
  <c r="AN77" i="21"/>
  <c r="AN78" i="21"/>
  <c r="AN79" i="21"/>
  <c r="AP79" i="21" s="1"/>
  <c r="AN80" i="21"/>
  <c r="AN81" i="21"/>
  <c r="AN82" i="21"/>
  <c r="AN83" i="21"/>
  <c r="AQ83" i="21" s="1"/>
  <c r="AN84" i="21"/>
  <c r="AN85" i="21"/>
  <c r="AN86" i="21"/>
  <c r="AN87" i="21"/>
  <c r="AQ87" i="21" s="1"/>
  <c r="AN88" i="21"/>
  <c r="AN89" i="21"/>
  <c r="AN90" i="21"/>
  <c r="AN8" i="21"/>
  <c r="AJ9" i="21"/>
  <c r="AJ10" i="21"/>
  <c r="AJ11" i="21"/>
  <c r="AJ12" i="21"/>
  <c r="AL12" i="21" s="1"/>
  <c r="AJ13" i="21"/>
  <c r="AM13" i="21" s="1"/>
  <c r="AJ14" i="21"/>
  <c r="AJ15" i="21"/>
  <c r="AJ16" i="21"/>
  <c r="AL16" i="21" s="1"/>
  <c r="AJ17" i="21"/>
  <c r="AM17" i="21" s="1"/>
  <c r="AJ18" i="21"/>
  <c r="AJ19" i="21"/>
  <c r="AJ20" i="21"/>
  <c r="AL20" i="21" s="1"/>
  <c r="AJ21" i="21"/>
  <c r="AM21" i="21" s="1"/>
  <c r="AJ22" i="21"/>
  <c r="AJ23" i="21"/>
  <c r="AJ24" i="21"/>
  <c r="AL24" i="21" s="1"/>
  <c r="AJ25" i="21"/>
  <c r="AL25" i="21" s="1"/>
  <c r="AJ26" i="21"/>
  <c r="AJ27" i="21"/>
  <c r="AJ28" i="21"/>
  <c r="AL28" i="21" s="1"/>
  <c r="AJ29" i="21"/>
  <c r="AL29" i="21" s="1"/>
  <c r="AJ30" i="21"/>
  <c r="AJ31" i="21"/>
  <c r="AJ32" i="21"/>
  <c r="AM32" i="21" s="1"/>
  <c r="AJ33" i="21"/>
  <c r="AL33" i="21" s="1"/>
  <c r="AJ34" i="21"/>
  <c r="AJ35" i="21"/>
  <c r="AJ36" i="21"/>
  <c r="AM36" i="21" s="1"/>
  <c r="AJ37" i="21"/>
  <c r="AL37" i="21" s="1"/>
  <c r="AJ38" i="21"/>
  <c r="AJ39" i="21"/>
  <c r="AJ40" i="21"/>
  <c r="AM40" i="21" s="1"/>
  <c r="AJ41" i="21"/>
  <c r="AL41" i="21" s="1"/>
  <c r="AJ42" i="21"/>
  <c r="AJ43" i="21"/>
  <c r="AJ44" i="21"/>
  <c r="AM44" i="21" s="1"/>
  <c r="AJ45" i="21"/>
  <c r="AL45" i="21" s="1"/>
  <c r="AJ46" i="21"/>
  <c r="AJ47" i="21"/>
  <c r="AJ48" i="21"/>
  <c r="AM48" i="21" s="1"/>
  <c r="AJ49" i="21"/>
  <c r="AM49" i="21" s="1"/>
  <c r="AJ50" i="21"/>
  <c r="AJ51" i="21"/>
  <c r="AJ52" i="21"/>
  <c r="AM52" i="21" s="1"/>
  <c r="AJ53" i="21"/>
  <c r="AM53" i="21" s="1"/>
  <c r="AJ54" i="21"/>
  <c r="AJ55" i="21"/>
  <c r="AJ56" i="21"/>
  <c r="AL56" i="21" s="1"/>
  <c r="AJ57" i="21"/>
  <c r="AM57" i="21" s="1"/>
  <c r="AJ58" i="21"/>
  <c r="AM58" i="21" s="1"/>
  <c r="AJ59" i="21"/>
  <c r="AJ60" i="21"/>
  <c r="AM60" i="21" s="1"/>
  <c r="AJ61" i="21"/>
  <c r="AL61" i="21" s="1"/>
  <c r="AJ62" i="21"/>
  <c r="AL62" i="21" s="1"/>
  <c r="AJ63" i="21"/>
  <c r="AJ64" i="21"/>
  <c r="AL64" i="21" s="1"/>
  <c r="AJ65" i="21"/>
  <c r="AL65" i="21" s="1"/>
  <c r="AJ66" i="21"/>
  <c r="AL66" i="21" s="1"/>
  <c r="AJ67" i="21"/>
  <c r="AJ68" i="21"/>
  <c r="AM68" i="21" s="1"/>
  <c r="AJ69" i="21"/>
  <c r="AM69" i="21" s="1"/>
  <c r="AJ70" i="21"/>
  <c r="AL70" i="21" s="1"/>
  <c r="AJ71" i="21"/>
  <c r="AJ72" i="21"/>
  <c r="AM72" i="21" s="1"/>
  <c r="AJ73" i="21"/>
  <c r="AM73" i="21" s="1"/>
  <c r="AJ74" i="21"/>
  <c r="AL74" i="21" s="1"/>
  <c r="AJ75" i="21"/>
  <c r="AM75" i="21" s="1"/>
  <c r="AJ76" i="21"/>
  <c r="AM76" i="21" s="1"/>
  <c r="AJ77" i="21"/>
  <c r="AL77" i="21" s="1"/>
  <c r="AJ78" i="21"/>
  <c r="AL78" i="21" s="1"/>
  <c r="AJ79" i="21"/>
  <c r="AL79" i="21" s="1"/>
  <c r="AJ80" i="21"/>
  <c r="AL80" i="21" s="1"/>
  <c r="AJ81" i="21"/>
  <c r="AL81" i="21" s="1"/>
  <c r="AJ82" i="21"/>
  <c r="AM82" i="21" s="1"/>
  <c r="AJ83" i="21"/>
  <c r="AL83" i="21" s="1"/>
  <c r="AJ84" i="21"/>
  <c r="AL84" i="21" s="1"/>
  <c r="AJ85" i="21"/>
  <c r="AL85" i="21" s="1"/>
  <c r="AJ86" i="21"/>
  <c r="AL86" i="21" s="1"/>
  <c r="AJ87" i="21"/>
  <c r="AL87" i="21" s="1"/>
  <c r="AJ88" i="21"/>
  <c r="AM88" i="21" s="1"/>
  <c r="AJ89" i="21"/>
  <c r="AM89" i="21" s="1"/>
  <c r="AJ90" i="21"/>
  <c r="AL90" i="21" s="1"/>
  <c r="AJ8" i="21"/>
  <c r="AF9" i="21"/>
  <c r="BI9" i="21" s="1"/>
  <c r="AF10" i="21"/>
  <c r="AF11" i="21"/>
  <c r="AH11" i="21" s="1"/>
  <c r="AF12" i="21"/>
  <c r="AF13" i="21"/>
  <c r="AH13" i="21" s="1"/>
  <c r="AF14" i="21"/>
  <c r="AI14" i="21" s="1"/>
  <c r="AF15" i="21"/>
  <c r="W15" i="21" s="1"/>
  <c r="AF16" i="21"/>
  <c r="AH16" i="21" s="1"/>
  <c r="AF17" i="21"/>
  <c r="W17" i="21" s="1"/>
  <c r="AF18" i="21"/>
  <c r="AF19" i="21"/>
  <c r="AH19" i="21" s="1"/>
  <c r="AF20" i="21"/>
  <c r="AF21" i="21"/>
  <c r="BI21" i="21" s="1"/>
  <c r="AF22" i="21"/>
  <c r="AF23" i="21"/>
  <c r="AI23" i="21" s="1"/>
  <c r="AF24" i="21"/>
  <c r="AF25" i="21"/>
  <c r="AI25" i="21" s="1"/>
  <c r="AF26" i="21"/>
  <c r="AF27" i="21"/>
  <c r="AI27" i="21" s="1"/>
  <c r="AF28" i="21"/>
  <c r="AF29" i="21"/>
  <c r="BI29" i="21" s="1"/>
  <c r="AF30" i="21"/>
  <c r="AH30" i="21" s="1"/>
  <c r="AF31" i="21"/>
  <c r="AH31" i="21" s="1"/>
  <c r="AF32" i="21"/>
  <c r="AH32" i="21" s="1"/>
  <c r="AF33" i="21"/>
  <c r="AH33" i="21" s="1"/>
  <c r="AF34" i="21"/>
  <c r="AF35" i="21"/>
  <c r="W35" i="21" s="1"/>
  <c r="AF36" i="21"/>
  <c r="AH36" i="21" s="1"/>
  <c r="AF37" i="21"/>
  <c r="AI37" i="21" s="1"/>
  <c r="AF38" i="21"/>
  <c r="AI38" i="21" s="1"/>
  <c r="AF39" i="21"/>
  <c r="AI39" i="21" s="1"/>
  <c r="AF40" i="21"/>
  <c r="AF41" i="21"/>
  <c r="AH41" i="21" s="1"/>
  <c r="AF42" i="21"/>
  <c r="AF43" i="21"/>
  <c r="AI43" i="21" s="1"/>
  <c r="AF44" i="21"/>
  <c r="AI44" i="21" s="1"/>
  <c r="AF45" i="21"/>
  <c r="W45" i="21" s="1"/>
  <c r="AF46" i="21"/>
  <c r="AF47" i="21"/>
  <c r="AI47" i="21" s="1"/>
  <c r="AF48" i="21"/>
  <c r="AF49" i="21"/>
  <c r="AI49" i="21" s="1"/>
  <c r="AF50" i="21"/>
  <c r="AF51" i="21"/>
  <c r="AH51" i="21" s="1"/>
  <c r="AF52" i="21"/>
  <c r="AI52" i="21" s="1"/>
  <c r="AF53" i="21"/>
  <c r="AH53" i="21" s="1"/>
  <c r="AF54" i="21"/>
  <c r="AH54" i="21" s="1"/>
  <c r="AF55" i="21"/>
  <c r="W55" i="21" s="1"/>
  <c r="AF56" i="21"/>
  <c r="AF57" i="21"/>
  <c r="AI57" i="21" s="1"/>
  <c r="AF58" i="21"/>
  <c r="AH58" i="21" s="1"/>
  <c r="AF59" i="21"/>
  <c r="AI59" i="21" s="1"/>
  <c r="AF60" i="21"/>
  <c r="AF61" i="21"/>
  <c r="AI61" i="21" s="1"/>
  <c r="AF62" i="21"/>
  <c r="AF63" i="21"/>
  <c r="AH63" i="21" s="1"/>
  <c r="AF64" i="21"/>
  <c r="AI64" i="21" s="1"/>
  <c r="AF65" i="21"/>
  <c r="AH65" i="21" s="1"/>
  <c r="AF66" i="21"/>
  <c r="AI66" i="21" s="1"/>
  <c r="AF67" i="21"/>
  <c r="W67" i="21" s="1"/>
  <c r="AF68" i="21"/>
  <c r="AF69" i="21"/>
  <c r="AI69" i="21" s="1"/>
  <c r="AF70" i="21"/>
  <c r="AF71" i="21"/>
  <c r="AI71" i="21" s="1"/>
  <c r="AF72" i="21"/>
  <c r="AF73" i="21"/>
  <c r="AI73" i="21" s="1"/>
  <c r="AF74" i="21"/>
  <c r="AF75" i="21"/>
  <c r="AF76" i="21"/>
  <c r="AF77" i="21"/>
  <c r="AI77" i="21" s="1"/>
  <c r="AF78" i="21"/>
  <c r="AF79" i="21"/>
  <c r="AI79" i="21" s="1"/>
  <c r="AF80" i="21"/>
  <c r="AF81" i="21"/>
  <c r="W81" i="21" s="1"/>
  <c r="AF82" i="21"/>
  <c r="AF83" i="21"/>
  <c r="AH83" i="21" s="1"/>
  <c r="AF84" i="21"/>
  <c r="AF85" i="21"/>
  <c r="AI85" i="21" s="1"/>
  <c r="AF86" i="21"/>
  <c r="AF87" i="21"/>
  <c r="AH87" i="21" s="1"/>
  <c r="AF88" i="21"/>
  <c r="AI88" i="21" s="1"/>
  <c r="AF89" i="21"/>
  <c r="AI89" i="21" s="1"/>
  <c r="AF90" i="21"/>
  <c r="AI90" i="21" s="1"/>
  <c r="AF8" i="21"/>
  <c r="AB9" i="21"/>
  <c r="AD9" i="21" s="1"/>
  <c r="AB10" i="21"/>
  <c r="AE10" i="21" s="1"/>
  <c r="AB11" i="21"/>
  <c r="AE11" i="21" s="1"/>
  <c r="AB12" i="21"/>
  <c r="AE12" i="21" s="1"/>
  <c r="AB13" i="21"/>
  <c r="AE13" i="21" s="1"/>
  <c r="AB14" i="21"/>
  <c r="AD14" i="21" s="1"/>
  <c r="AB15" i="21"/>
  <c r="AD15" i="21" s="1"/>
  <c r="AB16" i="21"/>
  <c r="AE16" i="21" s="1"/>
  <c r="AB17" i="21"/>
  <c r="AD17" i="21" s="1"/>
  <c r="AB18" i="21"/>
  <c r="AE18" i="21" s="1"/>
  <c r="AB19" i="21"/>
  <c r="AE19" i="21" s="1"/>
  <c r="AB20" i="21"/>
  <c r="AE20" i="21" s="1"/>
  <c r="AB21" i="21"/>
  <c r="AD21" i="21" s="1"/>
  <c r="AB22" i="21"/>
  <c r="AE22" i="21" s="1"/>
  <c r="AB23" i="21"/>
  <c r="AE23" i="21" s="1"/>
  <c r="AB24" i="21"/>
  <c r="AE24" i="21" s="1"/>
  <c r="AB25" i="21"/>
  <c r="AE25" i="21" s="1"/>
  <c r="AB26" i="21"/>
  <c r="AD26" i="21" s="1"/>
  <c r="AB27" i="21"/>
  <c r="AE27" i="21" s="1"/>
  <c r="AB28" i="21"/>
  <c r="AE28" i="21" s="1"/>
  <c r="AB29" i="21"/>
  <c r="AD29" i="21" s="1"/>
  <c r="AB30" i="21"/>
  <c r="AD30" i="21" s="1"/>
  <c r="AB31" i="21"/>
  <c r="AE31" i="21" s="1"/>
  <c r="AB32" i="21"/>
  <c r="AD32" i="21" s="1"/>
  <c r="AB33" i="21"/>
  <c r="AD33" i="21" s="1"/>
  <c r="AB34" i="21"/>
  <c r="AD34" i="21" s="1"/>
  <c r="AB35" i="21"/>
  <c r="AE35" i="21" s="1"/>
  <c r="AB36" i="21"/>
  <c r="AD36" i="21" s="1"/>
  <c r="AB37" i="21"/>
  <c r="AD37" i="21" s="1"/>
  <c r="AB38" i="21"/>
  <c r="AE38" i="21" s="1"/>
  <c r="AB39" i="21"/>
  <c r="AE39" i="21" s="1"/>
  <c r="AB40" i="21"/>
  <c r="AE40" i="21" s="1"/>
  <c r="AB41" i="21"/>
  <c r="AE41" i="21" s="1"/>
  <c r="AB42" i="21"/>
  <c r="AE42" i="21" s="1"/>
  <c r="AB43" i="21"/>
  <c r="AE43" i="21" s="1"/>
  <c r="AB44" i="21"/>
  <c r="AE44" i="21" s="1"/>
  <c r="AB45" i="21"/>
  <c r="AD45" i="21" s="1"/>
  <c r="AB46" i="21"/>
  <c r="AE46" i="21" s="1"/>
  <c r="AB47" i="21"/>
  <c r="AE47" i="21" s="1"/>
  <c r="AB48" i="21"/>
  <c r="AD48" i="21" s="1"/>
  <c r="AB49" i="21"/>
  <c r="AD49" i="21" s="1"/>
  <c r="AB50" i="21"/>
  <c r="AE50" i="21" s="1"/>
  <c r="AB51" i="21"/>
  <c r="AD51" i="21" s="1"/>
  <c r="AB52" i="21"/>
  <c r="AE52" i="21" s="1"/>
  <c r="AB53" i="21"/>
  <c r="AD53" i="21" s="1"/>
  <c r="AB54" i="21"/>
  <c r="AD54" i="21" s="1"/>
  <c r="AB55" i="21"/>
  <c r="AE55" i="21" s="1"/>
  <c r="AB56" i="21"/>
  <c r="AE56" i="21" s="1"/>
  <c r="AB57" i="21"/>
  <c r="AE57" i="21" s="1"/>
  <c r="AB58" i="21"/>
  <c r="AE58" i="21" s="1"/>
  <c r="AB59" i="21"/>
  <c r="AD59" i="21" s="1"/>
  <c r="AB60" i="21"/>
  <c r="AE60" i="21" s="1"/>
  <c r="AB61" i="21"/>
  <c r="AD61" i="21" s="1"/>
  <c r="AB62" i="21"/>
  <c r="AE62" i="21" s="1"/>
  <c r="AB63" i="21"/>
  <c r="AD63" i="21" s="1"/>
  <c r="AB64" i="21"/>
  <c r="AE64" i="21" s="1"/>
  <c r="AB65" i="21"/>
  <c r="AE65" i="21" s="1"/>
  <c r="AB66" i="21"/>
  <c r="AD66" i="21" s="1"/>
  <c r="AB67" i="21"/>
  <c r="AE67" i="21" s="1"/>
  <c r="AB68" i="21"/>
  <c r="AE68" i="21" s="1"/>
  <c r="AB69" i="21"/>
  <c r="AD69" i="21" s="1"/>
  <c r="AB70" i="21"/>
  <c r="AE70" i="21" s="1"/>
  <c r="AB71" i="21"/>
  <c r="AE71" i="21" s="1"/>
  <c r="AB72" i="21"/>
  <c r="AE72" i="21" s="1"/>
  <c r="AB73" i="21"/>
  <c r="AE73" i="21" s="1"/>
  <c r="AB74" i="21"/>
  <c r="AD74" i="21" s="1"/>
  <c r="AB75" i="21"/>
  <c r="AE75" i="21" s="1"/>
  <c r="AB76" i="21"/>
  <c r="AE76" i="21" s="1"/>
  <c r="AB77" i="21"/>
  <c r="AD77" i="21" s="1"/>
  <c r="AB78" i="21"/>
  <c r="AE78" i="21" s="1"/>
  <c r="AB79" i="21"/>
  <c r="AE79" i="21" s="1"/>
  <c r="AB80" i="21"/>
  <c r="AE80" i="21" s="1"/>
  <c r="AB81" i="21"/>
  <c r="AE81" i="21" s="1"/>
  <c r="AB82" i="21"/>
  <c r="AE82" i="21" s="1"/>
  <c r="AB83" i="21"/>
  <c r="AD83" i="21" s="1"/>
  <c r="AB84" i="21"/>
  <c r="AE84" i="21" s="1"/>
  <c r="AB85" i="21"/>
  <c r="AD85" i="21" s="1"/>
  <c r="AB86" i="21"/>
  <c r="AD86" i="21" s="1"/>
  <c r="AB87" i="21"/>
  <c r="AE87" i="21" s="1"/>
  <c r="AB88" i="21"/>
  <c r="AD88" i="21" s="1"/>
  <c r="AB89" i="21"/>
  <c r="AE89" i="21" s="1"/>
  <c r="AB90" i="21"/>
  <c r="AD90" i="21" s="1"/>
  <c r="AB8" i="21"/>
  <c r="X8" i="21"/>
  <c r="X9" i="21"/>
  <c r="X10" i="21"/>
  <c r="AA10" i="21" s="1"/>
  <c r="X11" i="21"/>
  <c r="X12" i="21"/>
  <c r="BI12" i="21" s="1"/>
  <c r="X13" i="21"/>
  <c r="X14" i="21"/>
  <c r="W14" i="21" s="1"/>
  <c r="X15" i="21"/>
  <c r="X16" i="21"/>
  <c r="W16" i="21" s="1"/>
  <c r="X17" i="21"/>
  <c r="Z17" i="21" s="1"/>
  <c r="X18" i="21"/>
  <c r="AA18" i="21" s="1"/>
  <c r="X19" i="21"/>
  <c r="Z19" i="21" s="1"/>
  <c r="X20" i="21"/>
  <c r="Z20" i="21" s="1"/>
  <c r="X21" i="21"/>
  <c r="AA21" i="21" s="1"/>
  <c r="X22" i="21"/>
  <c r="AA22" i="21" s="1"/>
  <c r="X23" i="21"/>
  <c r="X24" i="21"/>
  <c r="AA24" i="21" s="1"/>
  <c r="X25" i="21"/>
  <c r="X26" i="21"/>
  <c r="AA26" i="21" s="1"/>
  <c r="X27" i="21"/>
  <c r="X28" i="21"/>
  <c r="Z28" i="21" s="1"/>
  <c r="X29" i="21"/>
  <c r="Z29" i="21" s="1"/>
  <c r="X30" i="21"/>
  <c r="Z30" i="21" s="1"/>
  <c r="X31" i="21"/>
  <c r="X32" i="21"/>
  <c r="W32" i="21" s="1"/>
  <c r="X33" i="21"/>
  <c r="X34" i="21"/>
  <c r="AA34" i="21" s="1"/>
  <c r="X35" i="21"/>
  <c r="X36" i="21"/>
  <c r="AA36" i="21" s="1"/>
  <c r="X37" i="21"/>
  <c r="X38" i="21"/>
  <c r="AA38" i="21" s="1"/>
  <c r="X39" i="21"/>
  <c r="X40" i="21"/>
  <c r="AA40" i="21" s="1"/>
  <c r="X41" i="21"/>
  <c r="AA41" i="21" s="1"/>
  <c r="X42" i="21"/>
  <c r="AA42" i="21" s="1"/>
  <c r="X43" i="21"/>
  <c r="AA43" i="21" s="1"/>
  <c r="X44" i="21"/>
  <c r="W44" i="21" s="1"/>
  <c r="X45" i="21"/>
  <c r="AA45" i="21" s="1"/>
  <c r="X46" i="21"/>
  <c r="Z46" i="21" s="1"/>
  <c r="X47" i="21"/>
  <c r="X48" i="21"/>
  <c r="BI48" i="21" s="1"/>
  <c r="X49" i="21"/>
  <c r="X50" i="21"/>
  <c r="Z50" i="21" s="1"/>
  <c r="X51" i="21"/>
  <c r="X52" i="21"/>
  <c r="Z52" i="21" s="1"/>
  <c r="X53" i="21"/>
  <c r="X54" i="21"/>
  <c r="X55" i="21"/>
  <c r="AA55" i="21" s="1"/>
  <c r="X56" i="21"/>
  <c r="Z56" i="21" s="1"/>
  <c r="X57" i="21"/>
  <c r="Z57" i="21" s="1"/>
  <c r="X58" i="21"/>
  <c r="Z58" i="21" s="1"/>
  <c r="X59" i="21"/>
  <c r="X60" i="21"/>
  <c r="AA60" i="21" s="1"/>
  <c r="X61" i="21"/>
  <c r="X62" i="21"/>
  <c r="AA62" i="21" s="1"/>
  <c r="X63" i="21"/>
  <c r="X64" i="21"/>
  <c r="X65" i="21"/>
  <c r="Z65" i="21" s="1"/>
  <c r="X66" i="21"/>
  <c r="Z66" i="21" s="1"/>
  <c r="X67" i="21"/>
  <c r="Z67" i="21" s="1"/>
  <c r="X68" i="21"/>
  <c r="Z68" i="21" s="1"/>
  <c r="X69" i="21"/>
  <c r="X70" i="21"/>
  <c r="Z70" i="21" s="1"/>
  <c r="X71" i="21"/>
  <c r="X72" i="21"/>
  <c r="AA72" i="21" s="1"/>
  <c r="X73" i="21"/>
  <c r="X74" i="21"/>
  <c r="Z74" i="21" s="1"/>
  <c r="X75" i="21"/>
  <c r="Z75" i="21" s="1"/>
  <c r="X76" i="21"/>
  <c r="BI76" i="21" s="1"/>
  <c r="X77" i="21"/>
  <c r="X78" i="21"/>
  <c r="AA78" i="21" s="1"/>
  <c r="X79" i="21"/>
  <c r="X80" i="21"/>
  <c r="AA80" i="21" s="1"/>
  <c r="X81" i="21"/>
  <c r="Z81" i="21" s="1"/>
  <c r="X82" i="21"/>
  <c r="AA82" i="21" s="1"/>
  <c r="X83" i="21"/>
  <c r="Z83" i="21" s="1"/>
  <c r="X84" i="21"/>
  <c r="Z84" i="21" s="1"/>
  <c r="X85" i="21"/>
  <c r="AA85" i="21" s="1"/>
  <c r="X86" i="21"/>
  <c r="BI86" i="21" s="1"/>
  <c r="X87" i="21"/>
  <c r="X88" i="21"/>
  <c r="W88" i="21" s="1"/>
  <c r="X89" i="21"/>
  <c r="Z89" i="21" s="1"/>
  <c r="X90" i="21"/>
  <c r="W90" i="21" s="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V9" i="21"/>
  <c r="Y9" i="21"/>
  <c r="V10" i="21"/>
  <c r="AG10" i="21"/>
  <c r="V11" i="21"/>
  <c r="AG11" i="21"/>
  <c r="V12" i="21"/>
  <c r="BE12" i="21"/>
  <c r="V13" i="21"/>
  <c r="Y13" i="21"/>
  <c r="V14" i="21"/>
  <c r="AG14" i="21"/>
  <c r="V15" i="21"/>
  <c r="AG15" i="21"/>
  <c r="V16" i="21"/>
  <c r="Y16" i="21"/>
  <c r="V17" i="21"/>
  <c r="Y17" i="21"/>
  <c r="V18" i="21"/>
  <c r="AG18" i="21"/>
  <c r="V19" i="21"/>
  <c r="AC19" i="21"/>
  <c r="V20" i="21"/>
  <c r="Y20" i="21"/>
  <c r="V21" i="21"/>
  <c r="Y21" i="21"/>
  <c r="V22" i="21"/>
  <c r="AG22" i="21"/>
  <c r="V23" i="21"/>
  <c r="AC23" i="21"/>
  <c r="V24" i="21"/>
  <c r="Y24" i="21"/>
  <c r="V25" i="21"/>
  <c r="Y25" i="21"/>
  <c r="V26" i="21"/>
  <c r="AC26" i="21"/>
  <c r="V27" i="21"/>
  <c r="AC27" i="21"/>
  <c r="V28" i="21"/>
  <c r="AC28" i="21"/>
  <c r="V29" i="21"/>
  <c r="Y29" i="21"/>
  <c r="V30" i="21"/>
  <c r="AC30" i="21"/>
  <c r="V31" i="21"/>
  <c r="AC31" i="21"/>
  <c r="V32" i="21"/>
  <c r="AC32" i="21"/>
  <c r="V33" i="21"/>
  <c r="AG33" i="21"/>
  <c r="V34" i="21"/>
  <c r="AC34" i="21"/>
  <c r="V35" i="21"/>
  <c r="AG35" i="21"/>
  <c r="V36" i="21"/>
  <c r="Y36" i="21"/>
  <c r="V37" i="21"/>
  <c r="AC37" i="21"/>
  <c r="V38" i="21"/>
  <c r="AG38" i="21"/>
  <c r="V39" i="21"/>
  <c r="Y39" i="21"/>
  <c r="V40" i="21"/>
  <c r="Y40" i="21"/>
  <c r="V41" i="21"/>
  <c r="AC41" i="21"/>
  <c r="V42" i="21"/>
  <c r="Y42" i="21"/>
  <c r="V43" i="21"/>
  <c r="Y43" i="21"/>
  <c r="V44" i="21"/>
  <c r="AG44" i="21"/>
  <c r="V45" i="21"/>
  <c r="Y45" i="21"/>
  <c r="V46" i="21"/>
  <c r="Y46" i="21"/>
  <c r="V47" i="21"/>
  <c r="AC47" i="21"/>
  <c r="V48" i="21"/>
  <c r="AC48" i="21"/>
  <c r="V49" i="21"/>
  <c r="AG49" i="21"/>
  <c r="V50" i="21"/>
  <c r="AC50" i="21"/>
  <c r="V51" i="21"/>
  <c r="AG51" i="21"/>
  <c r="V52" i="21"/>
  <c r="Y52" i="21"/>
  <c r="V53" i="21"/>
  <c r="AC53" i="21"/>
  <c r="V54" i="21"/>
  <c r="AG54" i="21"/>
  <c r="V55" i="21"/>
  <c r="Y55" i="21"/>
  <c r="V56" i="21"/>
  <c r="AC56" i="21"/>
  <c r="V57" i="21"/>
  <c r="Y57" i="21"/>
  <c r="V58" i="21"/>
  <c r="AC58" i="21"/>
  <c r="V59" i="21"/>
  <c r="AC59" i="21"/>
  <c r="V60" i="21"/>
  <c r="Y60" i="21"/>
  <c r="V61" i="21"/>
  <c r="AC61" i="21"/>
  <c r="V62" i="21"/>
  <c r="AC62" i="21"/>
  <c r="V63" i="21"/>
  <c r="AG63" i="21"/>
  <c r="V64" i="21"/>
  <c r="AC64" i="21"/>
  <c r="V65" i="21"/>
  <c r="Y65" i="21"/>
  <c r="V66" i="21"/>
  <c r="AK66" i="21"/>
  <c r="V67" i="21"/>
  <c r="Y67" i="21"/>
  <c r="V68" i="21"/>
  <c r="Y68" i="21"/>
  <c r="V69" i="21"/>
  <c r="AC69" i="21"/>
  <c r="V70" i="21"/>
  <c r="Y70" i="21"/>
  <c r="V71" i="21"/>
  <c r="Y71" i="21"/>
  <c r="V72" i="21"/>
  <c r="Y72" i="21"/>
  <c r="V73" i="21"/>
  <c r="AG73" i="21"/>
  <c r="V74" i="21"/>
  <c r="AC74" i="21"/>
  <c r="V75" i="21"/>
  <c r="Y75" i="21"/>
  <c r="V76" i="21"/>
  <c r="AC76" i="21"/>
  <c r="V77" i="21"/>
  <c r="Y77" i="21"/>
  <c r="V78" i="21"/>
  <c r="Y78" i="21"/>
  <c r="V79" i="21"/>
  <c r="Y79" i="21"/>
  <c r="V80" i="21"/>
  <c r="Y80" i="21"/>
  <c r="V81" i="21"/>
  <c r="Y81" i="21"/>
  <c r="V82" i="21"/>
  <c r="AC82" i="21"/>
  <c r="V83" i="21"/>
  <c r="Y83" i="21"/>
  <c r="V84" i="21"/>
  <c r="AC84" i="21"/>
  <c r="V85" i="21"/>
  <c r="AC85" i="21"/>
  <c r="V86" i="21"/>
  <c r="Y86" i="21"/>
  <c r="V87" i="21"/>
  <c r="Y87" i="21"/>
  <c r="V88" i="21"/>
  <c r="Y88" i="21"/>
  <c r="V89" i="21"/>
  <c r="AG89" i="21"/>
  <c r="V90" i="21"/>
  <c r="AC90" i="21"/>
  <c r="V91" i="21"/>
  <c r="Y91" i="21"/>
  <c r="V92" i="21"/>
  <c r="AC92" i="21"/>
  <c r="V93" i="21"/>
  <c r="AC93" i="21"/>
  <c r="V94" i="21"/>
  <c r="Y94" i="21"/>
  <c r="V95" i="21"/>
  <c r="Y95" i="21"/>
  <c r="V96" i="21"/>
  <c r="Y96" i="21"/>
  <c r="V97" i="21"/>
  <c r="Y97" i="21"/>
  <c r="V98" i="21"/>
  <c r="AC98" i="21"/>
  <c r="V99" i="21"/>
  <c r="Y99" i="21"/>
  <c r="V100" i="21"/>
  <c r="AG100" i="21"/>
  <c r="V8" i="21"/>
  <c r="BA81" i="21"/>
  <c r="AS30" i="21"/>
  <c r="BE9" i="21"/>
  <c r="BE95" i="21"/>
  <c r="AS91" i="21"/>
  <c r="BA88" i="21"/>
  <c r="AO85" i="21"/>
  <c r="B16" i="38"/>
  <c r="D9" i="38"/>
  <c r="AS83" i="21"/>
  <c r="BA65" i="21"/>
  <c r="AK30" i="21"/>
  <c r="AW93" i="21"/>
  <c r="BA56" i="21"/>
  <c r="AW41" i="21"/>
  <c r="BE30" i="21"/>
  <c r="AS25" i="21"/>
  <c r="B51" i="38"/>
  <c r="B47" i="38"/>
  <c r="B43" i="38"/>
  <c r="B39" i="38"/>
  <c r="B35" i="38"/>
  <c r="B31" i="38"/>
  <c r="B25" i="38"/>
  <c r="B21" i="38"/>
  <c r="B52" i="38"/>
  <c r="B48" i="38"/>
  <c r="B44" i="38"/>
  <c r="B40" i="38"/>
  <c r="B36" i="38"/>
  <c r="B32" i="38"/>
  <c r="B28" i="38"/>
  <c r="B22" i="38"/>
  <c r="B18" i="38"/>
  <c r="B53" i="38"/>
  <c r="B49" i="38"/>
  <c r="B45" i="38"/>
  <c r="B41" i="38"/>
  <c r="B37" i="38"/>
  <c r="B33" i="38"/>
  <c r="B29" i="38"/>
  <c r="B23" i="38"/>
  <c r="B50" i="38"/>
  <c r="B46" i="38"/>
  <c r="B42" i="38"/>
  <c r="B38" i="38"/>
  <c r="B34" i="38"/>
  <c r="B30" i="38"/>
  <c r="B24" i="38"/>
  <c r="B20" i="38"/>
  <c r="B17" i="38"/>
  <c r="B27" i="38"/>
  <c r="B26" i="38"/>
  <c r="BE83" i="21"/>
  <c r="BA36" i="21"/>
  <c r="AC35" i="21"/>
  <c r="AO30" i="21"/>
  <c r="AS35" i="21"/>
  <c r="AK97" i="21"/>
  <c r="AO95" i="21"/>
  <c r="AK93" i="21"/>
  <c r="AK83" i="21"/>
  <c r="AK73" i="21"/>
  <c r="AK56" i="21"/>
  <c r="AK49" i="21"/>
  <c r="BA46" i="21"/>
  <c r="BA43" i="21"/>
  <c r="AK41" i="21"/>
  <c r="BA35" i="21"/>
  <c r="AW23" i="21"/>
  <c r="AS81" i="21"/>
  <c r="BE79" i="21"/>
  <c r="BA77" i="21"/>
  <c r="BE75" i="21"/>
  <c r="AW56" i="21"/>
  <c r="AG56" i="21"/>
  <c r="BE52" i="21"/>
  <c r="BA51" i="21"/>
  <c r="BA32" i="21"/>
  <c r="Y64" i="21"/>
  <c r="AG62" i="21"/>
  <c r="BE56" i="21"/>
  <c r="AO56" i="21"/>
  <c r="Y56" i="21"/>
  <c r="AC52" i="21"/>
  <c r="BA40" i="21"/>
  <c r="Y19" i="21"/>
  <c r="BE99" i="21"/>
  <c r="AC81" i="21"/>
  <c r="AO79" i="21"/>
  <c r="AK77" i="21"/>
  <c r="AO75" i="21"/>
  <c r="AO69" i="21"/>
  <c r="BA66" i="21"/>
  <c r="BE64" i="21"/>
  <c r="BA62" i="21"/>
  <c r="BA60" i="21"/>
  <c r="AS56" i="21"/>
  <c r="AK54" i="21"/>
  <c r="BA52" i="21"/>
  <c r="AK51" i="21"/>
  <c r="BA38" i="21"/>
  <c r="AG32" i="21"/>
  <c r="BA30" i="21"/>
  <c r="Y30" i="21"/>
  <c r="AW27" i="21"/>
  <c r="AW22" i="21"/>
  <c r="BE19" i="21"/>
  <c r="AK17" i="21"/>
  <c r="BA14" i="21"/>
  <c r="AO98" i="21"/>
  <c r="BE91" i="21"/>
  <c r="AK91" i="21"/>
  <c r="BA85" i="21"/>
  <c r="AG85" i="21"/>
  <c r="AS77" i="21"/>
  <c r="AC77" i="21"/>
  <c r="AW75" i="21"/>
  <c r="AG75" i="21"/>
  <c r="AS68" i="21"/>
  <c r="BE67" i="21"/>
  <c r="AO48" i="21"/>
  <c r="BE44" i="21"/>
  <c r="BA98" i="21"/>
  <c r="BE93" i="21"/>
  <c r="Y93" i="21"/>
  <c r="AO91" i="21"/>
  <c r="BE85" i="21"/>
  <c r="AK85" i="21"/>
  <c r="BA83" i="21"/>
  <c r="AC83" i="21"/>
  <c r="AW77" i="21"/>
  <c r="AG77" i="21"/>
  <c r="BA75" i="21"/>
  <c r="AK75" i="21"/>
  <c r="BE69" i="21"/>
  <c r="BE68" i="21"/>
  <c r="AC65" i="21"/>
  <c r="AW64" i="21"/>
  <c r="AK63" i="21"/>
  <c r="AO62" i="21"/>
  <c r="AW61" i="21"/>
  <c r="AK60" i="21"/>
  <c r="BA49" i="21"/>
  <c r="BA48" i="21"/>
  <c r="AK46" i="21"/>
  <c r="AO41" i="21"/>
  <c r="AC40" i="21"/>
  <c r="AC38" i="21"/>
  <c r="BE27" i="21"/>
  <c r="Y27" i="21"/>
  <c r="AK26" i="21"/>
  <c r="BA21" i="21"/>
  <c r="AK16" i="21"/>
  <c r="AK15" i="21"/>
  <c r="AG13" i="21"/>
  <c r="AK9" i="21"/>
  <c r="AK65" i="21"/>
  <c r="AK40" i="21"/>
  <c r="AK38" i="21"/>
  <c r="AG27" i="21"/>
  <c r="BA26" i="21"/>
  <c r="BA15" i="21"/>
  <c r="AS13" i="21"/>
  <c r="AW9" i="21"/>
  <c r="BA100" i="21"/>
  <c r="AG98" i="21"/>
  <c r="AO93" i="21"/>
  <c r="BA91" i="21"/>
  <c r="AC91" i="21"/>
  <c r="AW85" i="21"/>
  <c r="Y85" i="21"/>
  <c r="AO83" i="21"/>
  <c r="BE77" i="21"/>
  <c r="AO77" i="21"/>
  <c r="AS75" i="21"/>
  <c r="AC75" i="21"/>
  <c r="AK68" i="21"/>
  <c r="AO67" i="21"/>
  <c r="AC66" i="21"/>
  <c r="AS65" i="21"/>
  <c r="BA54" i="21"/>
  <c r="AS52" i="21"/>
  <c r="AG48" i="21"/>
  <c r="AS44" i="21"/>
  <c r="BE41" i="21"/>
  <c r="Y41" i="21"/>
  <c r="AS40" i="21"/>
  <c r="AS38" i="21"/>
  <c r="AK35" i="21"/>
  <c r="AO27" i="21"/>
  <c r="BE24" i="21"/>
  <c r="AO23" i="21"/>
  <c r="AW19" i="21"/>
  <c r="AK18" i="21"/>
  <c r="BA13" i="21"/>
  <c r="BA9" i="21"/>
  <c r="AC100" i="21"/>
  <c r="AW98" i="21"/>
  <c r="Y98" i="21"/>
  <c r="AG95" i="21"/>
  <c r="BA89" i="21"/>
  <c r="BE87" i="21"/>
  <c r="AG79" i="21"/>
  <c r="BA69" i="21"/>
  <c r="AK69" i="21"/>
  <c r="AO68" i="21"/>
  <c r="AS67" i="21"/>
  <c r="AC67" i="21"/>
  <c r="AS66" i="21"/>
  <c r="AO64" i="21"/>
  <c r="BA63" i="21"/>
  <c r="BE62" i="21"/>
  <c r="AK62" i="21"/>
  <c r="Y61" i="21"/>
  <c r="AS60" i="21"/>
  <c r="AW58" i="21"/>
  <c r="BE49" i="21"/>
  <c r="AO49" i="21"/>
  <c r="Y49" i="21"/>
  <c r="AW48" i="21"/>
  <c r="Y48" i="21"/>
  <c r="AC46" i="21"/>
  <c r="AC44" i="21"/>
  <c r="AS43" i="21"/>
  <c r="BA41" i="21"/>
  <c r="AG41" i="21"/>
  <c r="BE38" i="21"/>
  <c r="AO38" i="21"/>
  <c r="Y38" i="21"/>
  <c r="BE35" i="21"/>
  <c r="AO35" i="21"/>
  <c r="Y35" i="21"/>
  <c r="BA28" i="21"/>
  <c r="BA25" i="21"/>
  <c r="BA22" i="21"/>
  <c r="AC22" i="21"/>
  <c r="AO15" i="21"/>
  <c r="AK13" i="21"/>
  <c r="AK11" i="21"/>
  <c r="AK10" i="21"/>
  <c r="AK100" i="21"/>
  <c r="AW67" i="21"/>
  <c r="AG67" i="21"/>
  <c r="AK61" i="21"/>
  <c r="BE58" i="21"/>
  <c r="AS49" i="21"/>
  <c r="AC49" i="21"/>
  <c r="AK22" i="21"/>
  <c r="BA11" i="21"/>
  <c r="BA10" i="21"/>
  <c r="AS100" i="21"/>
  <c r="BE98" i="21"/>
  <c r="AK98" i="21"/>
  <c r="BA96" i="21"/>
  <c r="AW95" i="21"/>
  <c r="BA93" i="21"/>
  <c r="AG93" i="21"/>
  <c r="AW91" i="21"/>
  <c r="AG91" i="21"/>
  <c r="AK89" i="21"/>
  <c r="AO87" i="21"/>
  <c r="AS85" i="21"/>
  <c r="AW83" i="21"/>
  <c r="AG83" i="21"/>
  <c r="AK81" i="21"/>
  <c r="BA80" i="21"/>
  <c r="AW79" i="21"/>
  <c r="BA73" i="21"/>
  <c r="BA72" i="21"/>
  <c r="AO71" i="21"/>
  <c r="AS69" i="21"/>
  <c r="Y69" i="21"/>
  <c r="BA68" i="21"/>
  <c r="AC68" i="21"/>
  <c r="BA67" i="21"/>
  <c r="AK67" i="21"/>
  <c r="AW62" i="21"/>
  <c r="Y62" i="21"/>
  <c r="AO61" i="21"/>
  <c r="AC60" i="21"/>
  <c r="AW49" i="21"/>
  <c r="AK48" i="21"/>
  <c r="AS46" i="21"/>
  <c r="BA44" i="21"/>
  <c r="AC43" i="21"/>
  <c r="AW38" i="21"/>
  <c r="AW35" i="21"/>
  <c r="AK33" i="21"/>
  <c r="AO32" i="21"/>
  <c r="AW30" i="21"/>
  <c r="AG30" i="21"/>
  <c r="AG28" i="21"/>
  <c r="AK25" i="21"/>
  <c r="AS22" i="21"/>
  <c r="AO19" i="21"/>
  <c r="BA18" i="21"/>
  <c r="BA17" i="21"/>
  <c r="BA16" i="21"/>
  <c r="BE15" i="21"/>
  <c r="Y15" i="21"/>
  <c r="AK14" i="21"/>
  <c r="AW13" i="21"/>
  <c r="AC13" i="21"/>
  <c r="AO9" i="21"/>
  <c r="AS89" i="21"/>
  <c r="AW87" i="21"/>
  <c r="BE71" i="21"/>
  <c r="AW69" i="21"/>
  <c r="AG69" i="21"/>
  <c r="AK43" i="21"/>
  <c r="BA33" i="21"/>
  <c r="AO28" i="21"/>
  <c r="BE100" i="21"/>
  <c r="AO100" i="21"/>
  <c r="Y100" i="21"/>
  <c r="AW99" i="21"/>
  <c r="AS98" i="21"/>
  <c r="AS97" i="21"/>
  <c r="AC96" i="21"/>
  <c r="BA95" i="21"/>
  <c r="AK95" i="21"/>
  <c r="BE89" i="21"/>
  <c r="AO89" i="21"/>
  <c r="Y89" i="21"/>
  <c r="AS88" i="21"/>
  <c r="AS87" i="21"/>
  <c r="AC87" i="21"/>
  <c r="AW81" i="21"/>
  <c r="AG81" i="21"/>
  <c r="AC80" i="21"/>
  <c r="BA79" i="21"/>
  <c r="AK79" i="21"/>
  <c r="BE73" i="21"/>
  <c r="AO73" i="21"/>
  <c r="Y73" i="21"/>
  <c r="AS72" i="21"/>
  <c r="AS71" i="21"/>
  <c r="AC71" i="21"/>
  <c r="AW65" i="21"/>
  <c r="AG65" i="21"/>
  <c r="AG64" i="21"/>
  <c r="BE63" i="21"/>
  <c r="AO63" i="21"/>
  <c r="Y63" i="21"/>
  <c r="AW60" i="21"/>
  <c r="AG60" i="21"/>
  <c r="BA58" i="21"/>
  <c r="BE54" i="21"/>
  <c r="AO54" i="21"/>
  <c r="Y54" i="21"/>
  <c r="AK52" i="21"/>
  <c r="BE51" i="21"/>
  <c r="AO51" i="21"/>
  <c r="Y51" i="21"/>
  <c r="AW46" i="21"/>
  <c r="AG46" i="21"/>
  <c r="AW43" i="21"/>
  <c r="AG43" i="21"/>
  <c r="AW40" i="21"/>
  <c r="AG40" i="21"/>
  <c r="BE36" i="21"/>
  <c r="AC36" i="21"/>
  <c r="BE33" i="21"/>
  <c r="AO33" i="21"/>
  <c r="Y33" i="21"/>
  <c r="AW32" i="21"/>
  <c r="Y32" i="21"/>
  <c r="AW28" i="21"/>
  <c r="Y28" i="21"/>
  <c r="AW26" i="21"/>
  <c r="AG26" i="21"/>
  <c r="AC25" i="21"/>
  <c r="BA24" i="21"/>
  <c r="AG23" i="21"/>
  <c r="BE22" i="21"/>
  <c r="AO22" i="21"/>
  <c r="Y22" i="21"/>
  <c r="AS21" i="21"/>
  <c r="AG19" i="21"/>
  <c r="BE18" i="21"/>
  <c r="AO18" i="21"/>
  <c r="Y18" i="21"/>
  <c r="AS17" i="21"/>
  <c r="AS15" i="21"/>
  <c r="AC15" i="21"/>
  <c r="BE14" i="21"/>
  <c r="AO14" i="21"/>
  <c r="Y14" i="21"/>
  <c r="BE11" i="21"/>
  <c r="AO11" i="21"/>
  <c r="Y11" i="21"/>
  <c r="AG9" i="21"/>
  <c r="AK96" i="21"/>
  <c r="AC89" i="21"/>
  <c r="AG87" i="21"/>
  <c r="AK80" i="21"/>
  <c r="AS73" i="21"/>
  <c r="AC73" i="21"/>
  <c r="AW71" i="21"/>
  <c r="AG71" i="21"/>
  <c r="AS63" i="21"/>
  <c r="AC63" i="21"/>
  <c r="AS54" i="21"/>
  <c r="AC54" i="21"/>
  <c r="AS51" i="21"/>
  <c r="AC51" i="21"/>
  <c r="AK36" i="21"/>
  <c r="AS33" i="21"/>
  <c r="AC33" i="21"/>
  <c r="AS18" i="21"/>
  <c r="AC18" i="21"/>
  <c r="AW15" i="21"/>
  <c r="AS14" i="21"/>
  <c r="AC14" i="21"/>
  <c r="BE13" i="21"/>
  <c r="AO13" i="21"/>
  <c r="AS11" i="21"/>
  <c r="AC11" i="21"/>
  <c r="BE10" i="21"/>
  <c r="AO10" i="21"/>
  <c r="Y10" i="21"/>
  <c r="AW100" i="21"/>
  <c r="AG99" i="21"/>
  <c r="AC97" i="21"/>
  <c r="AS96" i="21"/>
  <c r="AS95" i="21"/>
  <c r="AC95" i="21"/>
  <c r="AS93" i="21"/>
  <c r="AW89" i="21"/>
  <c r="AC88" i="21"/>
  <c r="BA87" i="21"/>
  <c r="AK87" i="21"/>
  <c r="BE81" i="21"/>
  <c r="AO81" i="21"/>
  <c r="AS80" i="21"/>
  <c r="AS79" i="21"/>
  <c r="AC79" i="21"/>
  <c r="AW73" i="21"/>
  <c r="AC72" i="21"/>
  <c r="BA71" i="21"/>
  <c r="AK71" i="21"/>
  <c r="AW68" i="21"/>
  <c r="AG68" i="21"/>
  <c r="BE65" i="21"/>
  <c r="AO65" i="21"/>
  <c r="AW63" i="21"/>
  <c r="AS62" i="21"/>
  <c r="BA61" i="21"/>
  <c r="AG61" i="21"/>
  <c r="BE60" i="21"/>
  <c r="AO60" i="21"/>
  <c r="AG58" i="21"/>
  <c r="AW54" i="21"/>
  <c r="AW51" i="21"/>
  <c r="BE46" i="21"/>
  <c r="AO46" i="21"/>
  <c r="AK44" i="21"/>
  <c r="BE43" i="21"/>
  <c r="AO43" i="21"/>
  <c r="AS41" i="21"/>
  <c r="BE40" i="21"/>
  <c r="AO40" i="21"/>
  <c r="AS36" i="21"/>
  <c r="AW33" i="21"/>
  <c r="AK32" i="21"/>
  <c r="BE28" i="21"/>
  <c r="AK28" i="21"/>
  <c r="BE26" i="21"/>
  <c r="AO26" i="21"/>
  <c r="Y26" i="21"/>
  <c r="AK24" i="21"/>
  <c r="AC21" i="21"/>
  <c r="AK20" i="21"/>
  <c r="AW18" i="21"/>
  <c r="AC17" i="21"/>
  <c r="AW14" i="21"/>
  <c r="AW11" i="21"/>
  <c r="AS10" i="21"/>
  <c r="AC10" i="21"/>
  <c r="AO99" i="21"/>
  <c r="AK88" i="21"/>
  <c r="AK72" i="21"/>
  <c r="AS26" i="21"/>
  <c r="AW24" i="21"/>
  <c r="BE23" i="21"/>
  <c r="Y23" i="21"/>
  <c r="AK21" i="21"/>
  <c r="BA20" i="21"/>
  <c r="AW10" i="21"/>
  <c r="AS9" i="21"/>
  <c r="AC9" i="21"/>
  <c r="Y66" i="21"/>
  <c r="AG66" i="21"/>
  <c r="AO66" i="21"/>
  <c r="AW66" i="21"/>
  <c r="BE66" i="21"/>
  <c r="BE97" i="21"/>
  <c r="AW97" i="21"/>
  <c r="AG97" i="21"/>
  <c r="BA94" i="21"/>
  <c r="AS94" i="21"/>
  <c r="AK94" i="21"/>
  <c r="AC94" i="21"/>
  <c r="BE92" i="21"/>
  <c r="AW92" i="21"/>
  <c r="AO92" i="21"/>
  <c r="AG92" i="21"/>
  <c r="Y92" i="21"/>
  <c r="BE90" i="21"/>
  <c r="AW90" i="21"/>
  <c r="AO90" i="21"/>
  <c r="AG90" i="21"/>
  <c r="Y90" i="21"/>
  <c r="BA86" i="21"/>
  <c r="AS86" i="21"/>
  <c r="AK86" i="21"/>
  <c r="AC86" i="21"/>
  <c r="BE84" i="21"/>
  <c r="AW84" i="21"/>
  <c r="AO84" i="21"/>
  <c r="AG84" i="21"/>
  <c r="Y84" i="21"/>
  <c r="BE82" i="21"/>
  <c r="AW82" i="21"/>
  <c r="AO82" i="21"/>
  <c r="AG82" i="21"/>
  <c r="Y82" i="21"/>
  <c r="BA78" i="21"/>
  <c r="AS78" i="21"/>
  <c r="AK78" i="21"/>
  <c r="AC78" i="21"/>
  <c r="BE76" i="21"/>
  <c r="AW76" i="21"/>
  <c r="AO76" i="21"/>
  <c r="AG76" i="21"/>
  <c r="Y76" i="21"/>
  <c r="BE74" i="21"/>
  <c r="AW74" i="21"/>
  <c r="AO74" i="21"/>
  <c r="AG74" i="21"/>
  <c r="Y74" i="21"/>
  <c r="BA70" i="21"/>
  <c r="AS70" i="21"/>
  <c r="AK70" i="21"/>
  <c r="AC70" i="21"/>
  <c r="BA99" i="21"/>
  <c r="AS99" i="21"/>
  <c r="AK99" i="21"/>
  <c r="AC99" i="21"/>
  <c r="BA97" i="21"/>
  <c r="AO97" i="21"/>
  <c r="BE96" i="21"/>
  <c r="AW96" i="21"/>
  <c r="AO96" i="21"/>
  <c r="AG96" i="21"/>
  <c r="BE94" i="21"/>
  <c r="AW94" i="21"/>
  <c r="AO94" i="21"/>
  <c r="AG94" i="21"/>
  <c r="BA92" i="21"/>
  <c r="AS92" i="21"/>
  <c r="AK92" i="21"/>
  <c r="BA90" i="21"/>
  <c r="AS90" i="21"/>
  <c r="AK90" i="21"/>
  <c r="BE88" i="21"/>
  <c r="AW88" i="21"/>
  <c r="AO88" i="21"/>
  <c r="AG88" i="21"/>
  <c r="BE86" i="21"/>
  <c r="AW86" i="21"/>
  <c r="AO86" i="21"/>
  <c r="AG86" i="21"/>
  <c r="BA84" i="21"/>
  <c r="AS84" i="21"/>
  <c r="AK84" i="21"/>
  <c r="BA82" i="21"/>
  <c r="AS82" i="21"/>
  <c r="AK82" i="21"/>
  <c r="BE80" i="21"/>
  <c r="AW80" i="21"/>
  <c r="AO80" i="21"/>
  <c r="AG80" i="21"/>
  <c r="BE78" i="21"/>
  <c r="AW78" i="21"/>
  <c r="AO78" i="21"/>
  <c r="AG78" i="21"/>
  <c r="BA76" i="21"/>
  <c r="AS76" i="21"/>
  <c r="AK76" i="21"/>
  <c r="BA74" i="21"/>
  <c r="AS74" i="21"/>
  <c r="AK74" i="21"/>
  <c r="BE72" i="21"/>
  <c r="AW72" i="21"/>
  <c r="AO72" i="21"/>
  <c r="AG72" i="21"/>
  <c r="BE70" i="21"/>
  <c r="AW70" i="21"/>
  <c r="AO70" i="21"/>
  <c r="AG70" i="21"/>
  <c r="BE59" i="21"/>
  <c r="AW59" i="21"/>
  <c r="AO59" i="21"/>
  <c r="AG59" i="21"/>
  <c r="Y59" i="21"/>
  <c r="Y58" i="21"/>
  <c r="BA55" i="21"/>
  <c r="AS55" i="21"/>
  <c r="AK55" i="21"/>
  <c r="AC55" i="21"/>
  <c r="BE53" i="21"/>
  <c r="AW53" i="21"/>
  <c r="AO53" i="21"/>
  <c r="AG53" i="21"/>
  <c r="Y53" i="21"/>
  <c r="AW52" i="21"/>
  <c r="AG52" i="21"/>
  <c r="BE50" i="21"/>
  <c r="AW50" i="21"/>
  <c r="AO50" i="21"/>
  <c r="AG50" i="21"/>
  <c r="Y50" i="21"/>
  <c r="BE47" i="21"/>
  <c r="AW47" i="21"/>
  <c r="AO47" i="21"/>
  <c r="AG47" i="21"/>
  <c r="Y47" i="21"/>
  <c r="BA45" i="21"/>
  <c r="AS45" i="21"/>
  <c r="AK45" i="21"/>
  <c r="AC45" i="21"/>
  <c r="AO44" i="21"/>
  <c r="Y44" i="21"/>
  <c r="BA42" i="21"/>
  <c r="AS42" i="21"/>
  <c r="AK42" i="21"/>
  <c r="AC42" i="21"/>
  <c r="BA39" i="21"/>
  <c r="AS39" i="21"/>
  <c r="AK39" i="21"/>
  <c r="AC39" i="21"/>
  <c r="BE37" i="21"/>
  <c r="AW37" i="21"/>
  <c r="AO37" i="21"/>
  <c r="AG37" i="21"/>
  <c r="Y37" i="21"/>
  <c r="AW36" i="21"/>
  <c r="AG36" i="21"/>
  <c r="BE34" i="21"/>
  <c r="AW34" i="21"/>
  <c r="AO34" i="21"/>
  <c r="AG34" i="21"/>
  <c r="Y34" i="21"/>
  <c r="BE31" i="21"/>
  <c r="AW31" i="21"/>
  <c r="AO31" i="21"/>
  <c r="AG31" i="21"/>
  <c r="Y31" i="21"/>
  <c r="BA29" i="21"/>
  <c r="AS29" i="21"/>
  <c r="AK29" i="21"/>
  <c r="AC29" i="21"/>
  <c r="AG24" i="21"/>
  <c r="AW20" i="21"/>
  <c r="AG20" i="21"/>
  <c r="AW16" i="21"/>
  <c r="AG16" i="21"/>
  <c r="BA12" i="21"/>
  <c r="AW12" i="21"/>
  <c r="AS12" i="21"/>
  <c r="AO12" i="21"/>
  <c r="AK12" i="21"/>
  <c r="AG12" i="21"/>
  <c r="AC12" i="21"/>
  <c r="Y12" i="21"/>
  <c r="BA64" i="21"/>
  <c r="AS64" i="21"/>
  <c r="AK64" i="21"/>
  <c r="BE61" i="21"/>
  <c r="AS61" i="21"/>
  <c r="BA59" i="21"/>
  <c r="AS59" i="21"/>
  <c r="AK59" i="21"/>
  <c r="AO58" i="21"/>
  <c r="BE55" i="21"/>
  <c r="AW55" i="21"/>
  <c r="AO55" i="21"/>
  <c r="AG55" i="21"/>
  <c r="BA53" i="21"/>
  <c r="AS53" i="21"/>
  <c r="AK53" i="21"/>
  <c r="AO52" i="21"/>
  <c r="BA50" i="21"/>
  <c r="AS50" i="21"/>
  <c r="AK50" i="21"/>
  <c r="BE48" i="21"/>
  <c r="AS48" i="21"/>
  <c r="BA47" i="21"/>
  <c r="AS47" i="21"/>
  <c r="AK47" i="21"/>
  <c r="BE45" i="21"/>
  <c r="AW45" i="21"/>
  <c r="AO45" i="21"/>
  <c r="AG45" i="21"/>
  <c r="AW44" i="21"/>
  <c r="BE42" i="21"/>
  <c r="AW42" i="21"/>
  <c r="AO42" i="21"/>
  <c r="AG42" i="21"/>
  <c r="BE39" i="21"/>
  <c r="AW39" i="21"/>
  <c r="AO39" i="21"/>
  <c r="AG39" i="21"/>
  <c r="BA37" i="21"/>
  <c r="AS37" i="21"/>
  <c r="AK37" i="21"/>
  <c r="AO36" i="21"/>
  <c r="BA34" i="21"/>
  <c r="AS34" i="21"/>
  <c r="AK34" i="21"/>
  <c r="BE32" i="21"/>
  <c r="AS32" i="21"/>
  <c r="BA31" i="21"/>
  <c r="AS31" i="21"/>
  <c r="AK31" i="21"/>
  <c r="BE29" i="21"/>
  <c r="AW29" i="21"/>
  <c r="AO29" i="21"/>
  <c r="AG29" i="21"/>
  <c r="AS28" i="21"/>
  <c r="BA27" i="21"/>
  <c r="AS27" i="21"/>
  <c r="AK27" i="21"/>
  <c r="BE25" i="21"/>
  <c r="AW25" i="21"/>
  <c r="AO25" i="21"/>
  <c r="AG25" i="21"/>
  <c r="AS24" i="21"/>
  <c r="AC24" i="21"/>
  <c r="BA23" i="21"/>
  <c r="AS23" i="21"/>
  <c r="AK23" i="21"/>
  <c r="BE21" i="21"/>
  <c r="AW21" i="21"/>
  <c r="AO21" i="21"/>
  <c r="AG21" i="21"/>
  <c r="AS20" i="21"/>
  <c r="AC20" i="21"/>
  <c r="BA19" i="21"/>
  <c r="AS19" i="21"/>
  <c r="AK19" i="21"/>
  <c r="BE17" i="21"/>
  <c r="AW17" i="21"/>
  <c r="AO17" i="21"/>
  <c r="AG17" i="21"/>
  <c r="AS16" i="21"/>
  <c r="AC16" i="21"/>
  <c r="AO24" i="21"/>
  <c r="BE20" i="21"/>
  <c r="AO20" i="21"/>
  <c r="BE16" i="21"/>
  <c r="AO16" i="21"/>
  <c r="AK58" i="21"/>
  <c r="BA57" i="21"/>
  <c r="AS57" i="21"/>
  <c r="AK57" i="21"/>
  <c r="AC57" i="21"/>
  <c r="AS58" i="21"/>
  <c r="BE57" i="21"/>
  <c r="AW57" i="21"/>
  <c r="AO57" i="21"/>
  <c r="AG57" i="21"/>
  <c r="S5" i="15"/>
  <c r="V5" i="15" s="1"/>
  <c r="P5" i="15"/>
  <c r="T5" i="15"/>
  <c r="R5" i="15"/>
  <c r="U5" i="15"/>
  <c r="S6" i="15"/>
  <c r="V6" i="15" s="1"/>
  <c r="P6" i="15"/>
  <c r="T6" i="15"/>
  <c r="R6" i="15"/>
  <c r="U6" i="15"/>
  <c r="S7" i="15"/>
  <c r="V7" i="15" s="1"/>
  <c r="P7" i="15"/>
  <c r="T7" i="15"/>
  <c r="R7" i="15"/>
  <c r="U7" i="15"/>
  <c r="S8" i="15"/>
  <c r="V8" i="15" s="1"/>
  <c r="P8" i="15"/>
  <c r="T8" i="15"/>
  <c r="R8" i="15"/>
  <c r="U8" i="15"/>
  <c r="S9" i="15"/>
  <c r="P9" i="15"/>
  <c r="T9" i="15"/>
  <c r="R9" i="15"/>
  <c r="U9" i="15"/>
  <c r="S10" i="15"/>
  <c r="V10" i="15" s="1"/>
  <c r="P10" i="15"/>
  <c r="T10" i="15"/>
  <c r="R10" i="15"/>
  <c r="U10" i="15"/>
  <c r="S11" i="15"/>
  <c r="V11" i="15" s="1"/>
  <c r="P11" i="15"/>
  <c r="T11" i="15"/>
  <c r="R11" i="15"/>
  <c r="U11" i="15"/>
  <c r="S12" i="15"/>
  <c r="V12" i="15" s="1"/>
  <c r="P12" i="15"/>
  <c r="T12" i="15"/>
  <c r="R12" i="15"/>
  <c r="U12" i="15"/>
  <c r="S13" i="15"/>
  <c r="V13" i="15" s="1"/>
  <c r="P13" i="15"/>
  <c r="T13" i="15"/>
  <c r="R13" i="15"/>
  <c r="U13" i="15"/>
  <c r="S14" i="15"/>
  <c r="V14" i="15" s="1"/>
  <c r="P14" i="15"/>
  <c r="T14" i="15"/>
  <c r="R14" i="15"/>
  <c r="U14" i="15"/>
  <c r="S15" i="15"/>
  <c r="V15" i="15" s="1"/>
  <c r="P15" i="15"/>
  <c r="T15" i="15"/>
  <c r="R15" i="15"/>
  <c r="U15" i="15"/>
  <c r="S16" i="15"/>
  <c r="V16" i="15" s="1"/>
  <c r="P16" i="15"/>
  <c r="T16" i="15"/>
  <c r="R16" i="15"/>
  <c r="U16" i="15"/>
  <c r="S17" i="15"/>
  <c r="V17" i="15" s="1"/>
  <c r="P17" i="15"/>
  <c r="T17" i="15"/>
  <c r="R17" i="15"/>
  <c r="U17" i="15"/>
  <c r="S18" i="15"/>
  <c r="V18" i="15" s="1"/>
  <c r="P18" i="15"/>
  <c r="T18" i="15"/>
  <c r="R18" i="15"/>
  <c r="U18" i="15"/>
  <c r="S19" i="15"/>
  <c r="V19" i="15" s="1"/>
  <c r="P19" i="15"/>
  <c r="T19" i="15"/>
  <c r="R19" i="15"/>
  <c r="U19" i="15"/>
  <c r="S20" i="15"/>
  <c r="V20" i="15" s="1"/>
  <c r="P20" i="15"/>
  <c r="T20" i="15"/>
  <c r="R20" i="15"/>
  <c r="U20" i="15"/>
  <c r="D38" i="38"/>
  <c r="C38" i="38"/>
  <c r="C32" i="38"/>
  <c r="D32" i="38"/>
  <c r="C31" i="38"/>
  <c r="D31" i="38"/>
  <c r="D26" i="38"/>
  <c r="C26" i="38"/>
  <c r="C24" i="38"/>
  <c r="D24" i="38"/>
  <c r="D42" i="38"/>
  <c r="C42" i="38"/>
  <c r="C23" i="38"/>
  <c r="D23" i="38"/>
  <c r="D41" i="38"/>
  <c r="C41" i="38"/>
  <c r="D18" i="38"/>
  <c r="C36" i="38"/>
  <c r="D36" i="38"/>
  <c r="C52" i="38"/>
  <c r="D52" i="38"/>
  <c r="C35" i="38"/>
  <c r="D35" i="38"/>
  <c r="C51" i="38"/>
  <c r="D51" i="38"/>
  <c r="D16" i="38"/>
  <c r="D54" i="38" s="1"/>
  <c r="D19" i="38"/>
  <c r="D53" i="38"/>
  <c r="C53" i="38"/>
  <c r="C47" i="38"/>
  <c r="D47" i="38"/>
  <c r="D17" i="38"/>
  <c r="D34" i="38"/>
  <c r="C34" i="38"/>
  <c r="D50" i="38"/>
  <c r="C50" i="38"/>
  <c r="D33" i="38"/>
  <c r="C33" i="38"/>
  <c r="D49" i="38"/>
  <c r="C49" i="38"/>
  <c r="C28" i="38"/>
  <c r="D28" i="38"/>
  <c r="C44" i="38"/>
  <c r="D44" i="38"/>
  <c r="D25" i="38"/>
  <c r="C25" i="38"/>
  <c r="C43" i="38"/>
  <c r="D43" i="38"/>
  <c r="D20" i="38"/>
  <c r="D37" i="38"/>
  <c r="C37" i="38"/>
  <c r="C48" i="38"/>
  <c r="D48" i="38"/>
  <c r="C27" i="38"/>
  <c r="D27" i="38"/>
  <c r="D30" i="38"/>
  <c r="C30" i="38"/>
  <c r="D46" i="38"/>
  <c r="C46" i="38"/>
  <c r="D29" i="38"/>
  <c r="C29" i="38"/>
  <c r="D45" i="38"/>
  <c r="C45" i="38"/>
  <c r="D22" i="38"/>
  <c r="C22" i="38"/>
  <c r="C40" i="38"/>
  <c r="D40" i="38"/>
  <c r="D21" i="38"/>
  <c r="C39" i="38"/>
  <c r="D39" i="38"/>
  <c r="V9" i="15"/>
  <c r="B66" i="38"/>
  <c r="B82" i="38"/>
  <c r="B98" i="38"/>
  <c r="AP53" i="38"/>
  <c r="AJ53" i="38"/>
  <c r="AD53" i="38"/>
  <c r="X53" i="38"/>
  <c r="R53" i="38"/>
  <c r="L53" i="38"/>
  <c r="F53" i="38"/>
  <c r="AQ53" i="38"/>
  <c r="AK53" i="38"/>
  <c r="AE53" i="38"/>
  <c r="Y53" i="38"/>
  <c r="S53" i="38"/>
  <c r="N53" i="38"/>
  <c r="H53" i="38"/>
  <c r="AM53" i="38"/>
  <c r="AG53" i="38"/>
  <c r="AA53" i="38"/>
  <c r="U53" i="38"/>
  <c r="O53" i="38"/>
  <c r="I53" i="38"/>
  <c r="AN53" i="38"/>
  <c r="AH53" i="38"/>
  <c r="AB53" i="38"/>
  <c r="V53" i="38"/>
  <c r="P53" i="38"/>
  <c r="K53" i="38"/>
  <c r="E53" i="38"/>
  <c r="B73" i="38"/>
  <c r="AP44" i="38"/>
  <c r="AJ44" i="38"/>
  <c r="AD44" i="38"/>
  <c r="X44" i="38"/>
  <c r="R44" i="38"/>
  <c r="L44" i="38"/>
  <c r="F44" i="38"/>
  <c r="AQ44" i="38"/>
  <c r="AK44" i="38"/>
  <c r="AE44" i="38"/>
  <c r="Y44" i="38"/>
  <c r="S44" i="38"/>
  <c r="N44" i="38"/>
  <c r="H44" i="38"/>
  <c r="B89" i="38"/>
  <c r="AM44" i="38"/>
  <c r="AG44" i="38"/>
  <c r="AA44" i="38"/>
  <c r="U44" i="38"/>
  <c r="O44" i="38"/>
  <c r="I44" i="38"/>
  <c r="AN44" i="38"/>
  <c r="AH44" i="38"/>
  <c r="AB44" i="38"/>
  <c r="V44" i="38"/>
  <c r="P44" i="38"/>
  <c r="K44" i="38"/>
  <c r="E44" i="38"/>
  <c r="B68" i="38"/>
  <c r="AM39" i="38"/>
  <c r="AG39" i="38"/>
  <c r="AA39" i="38"/>
  <c r="U39" i="38"/>
  <c r="O39" i="38"/>
  <c r="I39" i="38"/>
  <c r="B84" i="38"/>
  <c r="AN39" i="38"/>
  <c r="AH39" i="38"/>
  <c r="AB39" i="38"/>
  <c r="V39" i="38"/>
  <c r="P39" i="38"/>
  <c r="K39" i="38"/>
  <c r="E39" i="38"/>
  <c r="AP39" i="38"/>
  <c r="AJ39" i="38"/>
  <c r="AD39" i="38"/>
  <c r="X39" i="38"/>
  <c r="R39" i="38"/>
  <c r="L39" i="38"/>
  <c r="F39" i="38"/>
  <c r="AQ39" i="38"/>
  <c r="AK39" i="38"/>
  <c r="AE39" i="38"/>
  <c r="Y39" i="38"/>
  <c r="S39" i="38"/>
  <c r="N39" i="38"/>
  <c r="H39" i="38"/>
  <c r="B63" i="38"/>
  <c r="B79" i="38"/>
  <c r="AQ50" i="38"/>
  <c r="AK50" i="38"/>
  <c r="AE50" i="38"/>
  <c r="AA50" i="38"/>
  <c r="U50" i="38"/>
  <c r="O50" i="38"/>
  <c r="I50" i="38"/>
  <c r="B95" i="38"/>
  <c r="AM50" i="38"/>
  <c r="AG50" i="38"/>
  <c r="AB50" i="38"/>
  <c r="V50" i="38"/>
  <c r="P50" i="38"/>
  <c r="K50" i="38"/>
  <c r="E50" i="38"/>
  <c r="AN50" i="38"/>
  <c r="AH50" i="38"/>
  <c r="X50" i="38"/>
  <c r="R50" i="38"/>
  <c r="L50" i="38"/>
  <c r="F50" i="38"/>
  <c r="AP50" i="38"/>
  <c r="AJ50" i="38"/>
  <c r="AD50" i="38"/>
  <c r="Y50" i="38"/>
  <c r="S50" i="38"/>
  <c r="N50" i="38"/>
  <c r="H50" i="38"/>
  <c r="B62" i="38"/>
  <c r="B78" i="38"/>
  <c r="B94" i="38"/>
  <c r="AN49" i="38"/>
  <c r="AH49" i="38"/>
  <c r="AB49" i="38"/>
  <c r="V49" i="38"/>
  <c r="P49" i="38"/>
  <c r="K49" i="38"/>
  <c r="E49" i="38"/>
  <c r="AP49" i="38"/>
  <c r="AJ49" i="38"/>
  <c r="AD49" i="38"/>
  <c r="X49" i="38"/>
  <c r="R49" i="38"/>
  <c r="L49" i="38"/>
  <c r="F49" i="38"/>
  <c r="AQ49" i="38"/>
  <c r="AK49" i="38"/>
  <c r="AE49" i="38"/>
  <c r="Y49" i="38"/>
  <c r="S49" i="38"/>
  <c r="N49" i="38"/>
  <c r="H49" i="38"/>
  <c r="AM49" i="38"/>
  <c r="AG49" i="38"/>
  <c r="AA49" i="38"/>
  <c r="U49" i="38"/>
  <c r="O49" i="38"/>
  <c r="I49" i="38"/>
  <c r="B69" i="38"/>
  <c r="AQ40" i="38"/>
  <c r="AK40" i="38"/>
  <c r="AE40" i="38"/>
  <c r="Y40" i="38"/>
  <c r="S40" i="38"/>
  <c r="N40" i="38"/>
  <c r="H40" i="38"/>
  <c r="AM40" i="38"/>
  <c r="AG40" i="38"/>
  <c r="AA40" i="38"/>
  <c r="U40" i="38"/>
  <c r="O40" i="38"/>
  <c r="I40" i="38"/>
  <c r="B85" i="38"/>
  <c r="AN40" i="38"/>
  <c r="AH40" i="38"/>
  <c r="AB40" i="38"/>
  <c r="V40" i="38"/>
  <c r="W40" i="38"/>
  <c r="P40" i="38"/>
  <c r="K40" i="38"/>
  <c r="E40" i="38"/>
  <c r="AP40" i="38"/>
  <c r="AJ40" i="38"/>
  <c r="AD40" i="38"/>
  <c r="X40" i="38"/>
  <c r="R40" i="38"/>
  <c r="L40" i="38"/>
  <c r="F40" i="38"/>
  <c r="B64" i="38"/>
  <c r="B80" i="38"/>
  <c r="AN51" i="38"/>
  <c r="AH51" i="38"/>
  <c r="X51" i="38"/>
  <c r="R51" i="38"/>
  <c r="L51" i="38"/>
  <c r="F51" i="38"/>
  <c r="AP51" i="38"/>
  <c r="AJ51" i="38"/>
  <c r="AD51" i="38"/>
  <c r="Y51" i="38"/>
  <c r="S51" i="38"/>
  <c r="N51" i="38"/>
  <c r="H51" i="38"/>
  <c r="B96" i="38"/>
  <c r="AQ51" i="38"/>
  <c r="AK51" i="38"/>
  <c r="AE51" i="38"/>
  <c r="AA51" i="38"/>
  <c r="U51" i="38"/>
  <c r="O51" i="38"/>
  <c r="I51" i="38"/>
  <c r="AM51" i="38"/>
  <c r="AG51" i="38"/>
  <c r="AB51" i="38"/>
  <c r="V51" i="38"/>
  <c r="P51" i="38"/>
  <c r="K51" i="38"/>
  <c r="M51" i="38"/>
  <c r="E51" i="38"/>
  <c r="B75" i="38"/>
  <c r="B91" i="38"/>
  <c r="AM46" i="38"/>
  <c r="AG46" i="38"/>
  <c r="AA46" i="38"/>
  <c r="U46" i="38"/>
  <c r="O46" i="38"/>
  <c r="I46" i="38"/>
  <c r="AN46" i="38"/>
  <c r="AH46" i="38"/>
  <c r="AB46" i="38"/>
  <c r="V46" i="38"/>
  <c r="P46" i="38"/>
  <c r="K46" i="38"/>
  <c r="E46" i="38"/>
  <c r="AP46" i="38"/>
  <c r="AJ46" i="38"/>
  <c r="AD46" i="38"/>
  <c r="X46" i="38"/>
  <c r="R46" i="38"/>
  <c r="L46" i="38"/>
  <c r="F46" i="38"/>
  <c r="AQ46" i="38"/>
  <c r="AK46" i="38"/>
  <c r="AE46" i="38"/>
  <c r="Y46" i="38"/>
  <c r="S46" i="38"/>
  <c r="N46" i="38"/>
  <c r="H46" i="38"/>
  <c r="B74" i="38"/>
  <c r="AN45" i="38"/>
  <c r="AH45" i="38"/>
  <c r="AB45" i="38"/>
  <c r="V45" i="38"/>
  <c r="P45" i="38"/>
  <c r="K45" i="38"/>
  <c r="E45" i="38"/>
  <c r="AP45" i="38"/>
  <c r="AJ45" i="38"/>
  <c r="AD45" i="38"/>
  <c r="X45" i="38"/>
  <c r="R45" i="38"/>
  <c r="L45" i="38"/>
  <c r="F45" i="38"/>
  <c r="AQ45" i="38"/>
  <c r="AK45" i="38"/>
  <c r="AE45" i="38"/>
  <c r="Y45" i="38"/>
  <c r="S45" i="38"/>
  <c r="N45" i="38"/>
  <c r="H45" i="38"/>
  <c r="B90" i="38"/>
  <c r="AM45" i="38"/>
  <c r="AG45" i="38"/>
  <c r="AA45" i="38"/>
  <c r="U45" i="38"/>
  <c r="O45" i="38"/>
  <c r="I45" i="38"/>
  <c r="B65" i="38"/>
  <c r="B81" i="38"/>
  <c r="AQ52" i="38"/>
  <c r="AK52" i="38"/>
  <c r="AE52" i="38"/>
  <c r="Y52" i="38"/>
  <c r="S52" i="38"/>
  <c r="N52" i="38"/>
  <c r="H52" i="38"/>
  <c r="AM52" i="38"/>
  <c r="AG52" i="38"/>
  <c r="AA52" i="38"/>
  <c r="U52" i="38"/>
  <c r="O52" i="38"/>
  <c r="I52" i="38"/>
  <c r="E52" i="38"/>
  <c r="AN52" i="38"/>
  <c r="AH52" i="38"/>
  <c r="AB52" i="38"/>
  <c r="V52" i="38"/>
  <c r="P52" i="38"/>
  <c r="K52" i="38"/>
  <c r="F52" i="38"/>
  <c r="B97" i="38"/>
  <c r="AP52" i="38"/>
  <c r="AJ52" i="38"/>
  <c r="AD52" i="38"/>
  <c r="X52" i="38"/>
  <c r="R52" i="38"/>
  <c r="L52" i="38"/>
  <c r="B76" i="38"/>
  <c r="AQ47" i="38"/>
  <c r="AK47" i="38"/>
  <c r="AE47" i="38"/>
  <c r="Y47" i="38"/>
  <c r="S47" i="38"/>
  <c r="N47" i="38"/>
  <c r="H47" i="38"/>
  <c r="B92" i="38"/>
  <c r="AM47" i="38"/>
  <c r="AG47" i="38"/>
  <c r="AA47" i="38"/>
  <c r="U47" i="38"/>
  <c r="O47" i="38"/>
  <c r="I47" i="38"/>
  <c r="AN47" i="38"/>
  <c r="AH47" i="38"/>
  <c r="AB47" i="38"/>
  <c r="V47" i="38"/>
  <c r="P47" i="38"/>
  <c r="K47" i="38"/>
  <c r="E47" i="38"/>
  <c r="AP47" i="38"/>
  <c r="AJ47" i="38"/>
  <c r="AD47" i="38"/>
  <c r="X47" i="38"/>
  <c r="R47" i="38"/>
  <c r="L47" i="38"/>
  <c r="F47" i="38"/>
  <c r="B71" i="38"/>
  <c r="B87" i="38"/>
  <c r="AM42" i="38"/>
  <c r="AG42" i="38"/>
  <c r="AA42" i="38"/>
  <c r="U42" i="38"/>
  <c r="O42" i="38"/>
  <c r="E42" i="38"/>
  <c r="AN42" i="38"/>
  <c r="AH42" i="38"/>
  <c r="AB42" i="38"/>
  <c r="V42" i="38"/>
  <c r="P42" i="38"/>
  <c r="K42" i="38"/>
  <c r="F42" i="38"/>
  <c r="AP42" i="38"/>
  <c r="AJ42" i="38"/>
  <c r="AD42" i="38"/>
  <c r="X42" i="38"/>
  <c r="R42" i="38"/>
  <c r="L42" i="38"/>
  <c r="H42" i="38"/>
  <c r="AQ42" i="38"/>
  <c r="AK42" i="38"/>
  <c r="AE42" i="38"/>
  <c r="Y42" i="38"/>
  <c r="S42" i="38"/>
  <c r="N42" i="38"/>
  <c r="I42" i="38"/>
  <c r="AO49" i="38"/>
  <c r="M49" i="38"/>
  <c r="B70" i="38"/>
  <c r="AP41" i="38"/>
  <c r="AJ41" i="38"/>
  <c r="AD41" i="38"/>
  <c r="X41" i="38"/>
  <c r="R41" i="38"/>
  <c r="L41" i="38"/>
  <c r="F41" i="38"/>
  <c r="AQ41" i="38"/>
  <c r="AK41" i="38"/>
  <c r="AE41" i="38"/>
  <c r="Y41" i="38"/>
  <c r="S41" i="38"/>
  <c r="N41" i="38"/>
  <c r="H41" i="38"/>
  <c r="AM41" i="38"/>
  <c r="AG41" i="38"/>
  <c r="AA41" i="38"/>
  <c r="U41" i="38"/>
  <c r="O41" i="38"/>
  <c r="I41" i="38"/>
  <c r="B86" i="38"/>
  <c r="AN41" i="38"/>
  <c r="AH41" i="38"/>
  <c r="AB41" i="38"/>
  <c r="V41" i="38"/>
  <c r="P41" i="38"/>
  <c r="K41" i="38"/>
  <c r="E41" i="38"/>
  <c r="B61" i="38"/>
  <c r="B77" i="38"/>
  <c r="AP48" i="38"/>
  <c r="AJ48" i="38"/>
  <c r="AD48" i="38"/>
  <c r="X48" i="38"/>
  <c r="R48" i="38"/>
  <c r="L48" i="38"/>
  <c r="F48" i="38"/>
  <c r="AQ48" i="38"/>
  <c r="AK48" i="38"/>
  <c r="AE48" i="38"/>
  <c r="Y48" i="38"/>
  <c r="S48" i="38"/>
  <c r="N48" i="38"/>
  <c r="H48" i="38"/>
  <c r="AM48" i="38"/>
  <c r="AG48" i="38"/>
  <c r="AA48" i="38"/>
  <c r="U48" i="38"/>
  <c r="O48" i="38"/>
  <c r="I48" i="38"/>
  <c r="B93" i="38"/>
  <c r="AN48" i="38"/>
  <c r="AH48" i="38"/>
  <c r="AB48" i="38"/>
  <c r="V48" i="38"/>
  <c r="P48" i="38"/>
  <c r="K48" i="38"/>
  <c r="E48" i="38"/>
  <c r="B72" i="38"/>
  <c r="AQ43" i="38"/>
  <c r="AK43" i="38"/>
  <c r="AE43" i="38"/>
  <c r="Y43" i="38"/>
  <c r="S43" i="38"/>
  <c r="N43" i="38"/>
  <c r="H43" i="38"/>
  <c r="B88" i="38"/>
  <c r="AM43" i="38"/>
  <c r="AG43" i="38"/>
  <c r="AA43" i="38"/>
  <c r="U43" i="38"/>
  <c r="O43" i="38"/>
  <c r="I43" i="38"/>
  <c r="AN43" i="38"/>
  <c r="AH43" i="38"/>
  <c r="AB43" i="38"/>
  <c r="V43" i="38"/>
  <c r="P43" i="38"/>
  <c r="K43" i="38"/>
  <c r="E43" i="38"/>
  <c r="AP43" i="38"/>
  <c r="AJ43" i="38"/>
  <c r="AD43" i="38"/>
  <c r="X43" i="38"/>
  <c r="R43" i="38"/>
  <c r="L43" i="38"/>
  <c r="F43" i="38"/>
  <c r="B67" i="38"/>
  <c r="B83" i="38"/>
  <c r="D88" i="38"/>
  <c r="C88" i="38"/>
  <c r="D72" i="38"/>
  <c r="C72" i="38"/>
  <c r="D93" i="38"/>
  <c r="C93" i="38"/>
  <c r="D81" i="38"/>
  <c r="C81" i="38"/>
  <c r="C90" i="38"/>
  <c r="D90" i="38"/>
  <c r="D80" i="38"/>
  <c r="C80" i="38"/>
  <c r="D85" i="38"/>
  <c r="C85" i="38"/>
  <c r="D84" i="38"/>
  <c r="C84" i="38"/>
  <c r="D73" i="38"/>
  <c r="C73" i="38"/>
  <c r="C98" i="38"/>
  <c r="D98" i="38"/>
  <c r="C83" i="38"/>
  <c r="D83" i="38"/>
  <c r="C61" i="38"/>
  <c r="C86" i="38"/>
  <c r="D86" i="38"/>
  <c r="C71" i="38"/>
  <c r="D71" i="38"/>
  <c r="D97" i="38"/>
  <c r="C97" i="38"/>
  <c r="C74" i="38"/>
  <c r="D74" i="38"/>
  <c r="C91" i="38"/>
  <c r="D91" i="38"/>
  <c r="D96" i="38"/>
  <c r="C96" i="38"/>
  <c r="D69" i="38"/>
  <c r="C69" i="38"/>
  <c r="C94" i="38"/>
  <c r="D94" i="38"/>
  <c r="C66" i="38"/>
  <c r="D77" i="38"/>
  <c r="C77" i="38"/>
  <c r="C87" i="38"/>
  <c r="D87" i="38"/>
  <c r="D64" i="38"/>
  <c r="C95" i="38"/>
  <c r="D95" i="38"/>
  <c r="C79" i="38"/>
  <c r="D79" i="38"/>
  <c r="D89" i="38"/>
  <c r="C89" i="38"/>
  <c r="C82" i="38"/>
  <c r="D82" i="38"/>
  <c r="C67" i="38"/>
  <c r="D67" i="38"/>
  <c r="C70" i="38"/>
  <c r="D70" i="38"/>
  <c r="D92" i="38"/>
  <c r="C92" i="38"/>
  <c r="D76" i="38"/>
  <c r="C76" i="38"/>
  <c r="C75" i="38"/>
  <c r="D75" i="38"/>
  <c r="C78" i="38"/>
  <c r="D78" i="38"/>
  <c r="D68" i="38"/>
  <c r="C68" i="38"/>
  <c r="AF40" i="38"/>
  <c r="AI51" i="38"/>
  <c r="J39" i="38"/>
  <c r="AL52" i="38"/>
  <c r="Z40" i="38"/>
  <c r="AC49" i="38"/>
  <c r="AC42" i="38"/>
  <c r="AT53" i="38"/>
  <c r="AL43" i="38"/>
  <c r="AO43" i="38"/>
  <c r="M48" i="38"/>
  <c r="Z47" i="38"/>
  <c r="AI47" i="38"/>
  <c r="Z52" i="38"/>
  <c r="G52" i="38"/>
  <c r="AF45" i="38"/>
  <c r="M45" i="38"/>
  <c r="W51" i="38"/>
  <c r="Q42" i="38"/>
  <c r="AO42" i="38"/>
  <c r="J50" i="38"/>
  <c r="AF50" i="38"/>
  <c r="T39" i="38"/>
  <c r="AR39" i="38"/>
  <c r="AF43" i="38"/>
  <c r="T47" i="38"/>
  <c r="AR47" i="38"/>
  <c r="T52" i="38"/>
  <c r="AR52" i="38"/>
  <c r="Z46" i="38"/>
  <c r="AI46" i="38"/>
  <c r="AT40" i="38"/>
  <c r="M40" i="38"/>
  <c r="M39" i="38"/>
  <c r="J41" i="38"/>
  <c r="AL41" i="38"/>
  <c r="M42" i="38"/>
  <c r="AO51" i="38"/>
  <c r="AL51" i="38"/>
  <c r="T51" i="38"/>
  <c r="Q49" i="38"/>
  <c r="W43" i="38"/>
  <c r="T48" i="38"/>
  <c r="AR48" i="38"/>
  <c r="Z45" i="38"/>
  <c r="Z49" i="38"/>
  <c r="Z50" i="38"/>
  <c r="AC44" i="38"/>
  <c r="AF53" i="38"/>
  <c r="J48" i="38"/>
  <c r="AL48" i="38"/>
  <c r="T41" i="38"/>
  <c r="AR41" i="38"/>
  <c r="Q45" i="38"/>
  <c r="AO45" i="38"/>
  <c r="AL46" i="38"/>
  <c r="T46" i="38"/>
  <c r="AR46" i="38"/>
  <c r="AC46" i="38"/>
  <c r="T40" i="38"/>
  <c r="AR40" i="38"/>
  <c r="AI49" i="38"/>
  <c r="AL50" i="38"/>
  <c r="T50" i="38"/>
  <c r="AC50" i="38"/>
  <c r="Z39" i="38"/>
  <c r="W44" i="38"/>
  <c r="Z44" i="38"/>
  <c r="M53" i="38"/>
  <c r="Z43" i="38"/>
  <c r="J42" i="38"/>
  <c r="W42" i="38"/>
  <c r="AF52" i="38"/>
  <c r="AI45" i="38"/>
  <c r="Q46" i="38"/>
  <c r="AC51" i="38"/>
  <c r="M44" i="38"/>
  <c r="Q44" i="38"/>
  <c r="AO44" i="38"/>
  <c r="AI53" i="38"/>
  <c r="T53" i="38"/>
  <c r="AR53" i="38"/>
  <c r="M47" i="38"/>
  <c r="AL39" i="38"/>
  <c r="G48" i="38"/>
  <c r="AS48" i="38"/>
  <c r="AS41" i="38"/>
  <c r="G41" i="38"/>
  <c r="AS47" i="38"/>
  <c r="G47" i="38"/>
  <c r="P90" i="38"/>
  <c r="S90" i="38"/>
  <c r="AB90" i="38"/>
  <c r="N90" i="38"/>
  <c r="K90" i="38"/>
  <c r="Y90" i="38"/>
  <c r="E90" i="38"/>
  <c r="AA90" i="38"/>
  <c r="O90" i="38"/>
  <c r="Q90" i="38"/>
  <c r="H90" i="38"/>
  <c r="L90" i="38"/>
  <c r="U90" i="38"/>
  <c r="I90" i="38"/>
  <c r="X90" i="38"/>
  <c r="R90" i="38"/>
  <c r="T90" i="38"/>
  <c r="V90" i="38"/>
  <c r="F90" i="38"/>
  <c r="Q43" i="38"/>
  <c r="AC48" i="38"/>
  <c r="AC41" i="38"/>
  <c r="AF42" i="38"/>
  <c r="J47" i="38"/>
  <c r="W52" i="38"/>
  <c r="AS45" i="38"/>
  <c r="Q51" i="38"/>
  <c r="J51" i="38"/>
  <c r="AF51" i="38"/>
  <c r="AL40" i="38"/>
  <c r="Q40" i="38"/>
  <c r="AO40" i="38"/>
  <c r="J49" i="38"/>
  <c r="AL49" i="38"/>
  <c r="AO50" i="38"/>
  <c r="Q50" i="38"/>
  <c r="AT39" i="38"/>
  <c r="AF39" i="38"/>
  <c r="AI39" i="38"/>
  <c r="AT44" i="38"/>
  <c r="I93" i="38"/>
  <c r="L93" i="38"/>
  <c r="K93" i="38"/>
  <c r="N93" i="38"/>
  <c r="E93" i="38"/>
  <c r="H93" i="38"/>
  <c r="AB93" i="38"/>
  <c r="U93" i="38"/>
  <c r="P93" i="38"/>
  <c r="O93" i="38"/>
  <c r="R93" i="38"/>
  <c r="S93" i="38"/>
  <c r="V93" i="38"/>
  <c r="F93" i="38"/>
  <c r="Y93" i="38"/>
  <c r="X93" i="38"/>
  <c r="AA93" i="38"/>
  <c r="AC93" i="38"/>
  <c r="AA86" i="38"/>
  <c r="I86" i="38"/>
  <c r="H86" i="38"/>
  <c r="O86" i="38"/>
  <c r="N86" i="38"/>
  <c r="Y86" i="38"/>
  <c r="E86" i="38"/>
  <c r="K86" i="38"/>
  <c r="L86" i="38"/>
  <c r="S86" i="38"/>
  <c r="P86" i="38"/>
  <c r="AB86" i="38"/>
  <c r="X86" i="38"/>
  <c r="R86" i="38"/>
  <c r="T86" i="38"/>
  <c r="F86" i="38"/>
  <c r="V86" i="38"/>
  <c r="U86" i="38"/>
  <c r="AB91" i="38"/>
  <c r="E91" i="38"/>
  <c r="Y91" i="38"/>
  <c r="K91" i="38"/>
  <c r="F91" i="38"/>
  <c r="V91" i="38"/>
  <c r="AA91" i="38"/>
  <c r="R91" i="38"/>
  <c r="X91" i="38"/>
  <c r="P91" i="38"/>
  <c r="H91" i="38"/>
  <c r="I91" i="38"/>
  <c r="U91" i="38"/>
  <c r="L91" i="38"/>
  <c r="O91" i="38"/>
  <c r="S91" i="38"/>
  <c r="N91" i="38"/>
  <c r="AS51" i="38"/>
  <c r="G51" i="38"/>
  <c r="G39" i="38"/>
  <c r="AS39" i="38"/>
  <c r="AU39" i="38"/>
  <c r="U89" i="38"/>
  <c r="L89" i="38"/>
  <c r="S89" i="38"/>
  <c r="N89" i="38"/>
  <c r="I89" i="38"/>
  <c r="H89" i="38"/>
  <c r="AB89" i="38"/>
  <c r="Y89" i="38"/>
  <c r="P89" i="38"/>
  <c r="AA89" i="38"/>
  <c r="AC89" i="38"/>
  <c r="R89" i="38"/>
  <c r="E89" i="38"/>
  <c r="F89" i="38"/>
  <c r="O89" i="38"/>
  <c r="K89" i="38"/>
  <c r="V89" i="38"/>
  <c r="X89" i="38"/>
  <c r="K98" i="38"/>
  <c r="H98" i="38"/>
  <c r="AB98" i="38"/>
  <c r="F98" i="38"/>
  <c r="V98" i="38"/>
  <c r="E98" i="38"/>
  <c r="AA98" i="38"/>
  <c r="AC98" i="38"/>
  <c r="Y98" i="38"/>
  <c r="U98" i="38"/>
  <c r="O98" i="38"/>
  <c r="X98" i="38"/>
  <c r="L98" i="38"/>
  <c r="P98" i="38"/>
  <c r="I98" i="38"/>
  <c r="S98" i="38"/>
  <c r="N98" i="38"/>
  <c r="R98" i="38"/>
  <c r="M43" i="38"/>
  <c r="AI43" i="38"/>
  <c r="J43" i="38"/>
  <c r="W48" i="38"/>
  <c r="AT48" i="38"/>
  <c r="AF48" i="38"/>
  <c r="W41" i="38"/>
  <c r="AT41" i="38"/>
  <c r="AF41" i="38"/>
  <c r="Z42" i="38"/>
  <c r="AT42" i="38"/>
  <c r="AI42" i="38"/>
  <c r="AC47" i="38"/>
  <c r="M52" i="38"/>
  <c r="Q52" i="38"/>
  <c r="AO52" i="38"/>
  <c r="T45" i="38"/>
  <c r="AR45" i="38"/>
  <c r="W45" i="38"/>
  <c r="W46" i="38"/>
  <c r="AT51" i="38"/>
  <c r="AI40" i="38"/>
  <c r="W49" i="38"/>
  <c r="AT49" i="38"/>
  <c r="AF49" i="38"/>
  <c r="AT50" i="38"/>
  <c r="M50" i="38"/>
  <c r="AI50" i="38"/>
  <c r="AC39" i="38"/>
  <c r="T44" i="38"/>
  <c r="AR44" i="38"/>
  <c r="Q53" i="38"/>
  <c r="AO53" i="38"/>
  <c r="Z53" i="38"/>
  <c r="AS43" i="38"/>
  <c r="G43" i="38"/>
  <c r="G42" i="38"/>
  <c r="AS42" i="38"/>
  <c r="U92" i="38"/>
  <c r="E92" i="38"/>
  <c r="S92" i="38"/>
  <c r="N92" i="38"/>
  <c r="P92" i="38"/>
  <c r="O92" i="38"/>
  <c r="Y92" i="38"/>
  <c r="I92" i="38"/>
  <c r="H92" i="38"/>
  <c r="X92" i="38"/>
  <c r="AA92" i="38"/>
  <c r="R92" i="38"/>
  <c r="L92" i="38"/>
  <c r="F92" i="38"/>
  <c r="K92" i="38"/>
  <c r="V92" i="38"/>
  <c r="AB92" i="38"/>
  <c r="U96" i="38"/>
  <c r="P96" i="38"/>
  <c r="AA96" i="38"/>
  <c r="F96" i="38"/>
  <c r="V96" i="38"/>
  <c r="L96" i="38"/>
  <c r="S96" i="38"/>
  <c r="E96" i="38"/>
  <c r="Y96" i="38"/>
  <c r="I96" i="38"/>
  <c r="X96" i="38"/>
  <c r="K96" i="38"/>
  <c r="O96" i="38"/>
  <c r="R96" i="38"/>
  <c r="T96" i="38"/>
  <c r="AB96" i="38"/>
  <c r="N96" i="38"/>
  <c r="H96" i="38"/>
  <c r="J96" i="38"/>
  <c r="AS40" i="38"/>
  <c r="AU40" i="38"/>
  <c r="G40" i="38"/>
  <c r="AS49" i="38"/>
  <c r="AU49" i="38"/>
  <c r="G49" i="38"/>
  <c r="G50" i="38"/>
  <c r="AS50" i="38"/>
  <c r="AU50" i="38"/>
  <c r="Y84" i="38"/>
  <c r="U84" i="38"/>
  <c r="X84" i="38"/>
  <c r="K84" i="38"/>
  <c r="N84" i="38"/>
  <c r="P84" i="38"/>
  <c r="AA84" i="38"/>
  <c r="I84" i="38"/>
  <c r="E84" i="38"/>
  <c r="H84" i="38"/>
  <c r="AB84" i="38"/>
  <c r="O84" i="38"/>
  <c r="R84" i="38"/>
  <c r="V84" i="38"/>
  <c r="S84" i="38"/>
  <c r="L84" i="38"/>
  <c r="F84" i="38"/>
  <c r="AS53" i="38"/>
  <c r="AU53" i="38"/>
  <c r="G53" i="38"/>
  <c r="AT43" i="38"/>
  <c r="T43" i="38"/>
  <c r="AR43" i="38"/>
  <c r="AC43" i="38"/>
  <c r="Q48" i="38"/>
  <c r="AO48" i="38"/>
  <c r="Z48" i="38"/>
  <c r="Q41" i="38"/>
  <c r="AO41" i="38"/>
  <c r="Z41" i="38"/>
  <c r="T42" i="38"/>
  <c r="AR42" i="38"/>
  <c r="AL47" i="38"/>
  <c r="Q47" i="38"/>
  <c r="AO47" i="38"/>
  <c r="W47" i="38"/>
  <c r="AT52" i="38"/>
  <c r="AI52" i="38"/>
  <c r="J45" i="38"/>
  <c r="AL45" i="38"/>
  <c r="AT46" i="38"/>
  <c r="AF46" i="38"/>
  <c r="M46" i="38"/>
  <c r="AO46" i="38"/>
  <c r="AR51" i="38"/>
  <c r="Z51" i="38"/>
  <c r="AC40" i="38"/>
  <c r="J40" i="38"/>
  <c r="AR50" i="38"/>
  <c r="W39" i="38"/>
  <c r="U88" i="38"/>
  <c r="E88" i="38"/>
  <c r="X88" i="38"/>
  <c r="S88" i="38"/>
  <c r="F88" i="38"/>
  <c r="V88" i="38"/>
  <c r="P88" i="38"/>
  <c r="O88" i="38"/>
  <c r="I88" i="38"/>
  <c r="Y88" i="38"/>
  <c r="H88" i="38"/>
  <c r="AB88" i="38"/>
  <c r="AA88" i="38"/>
  <c r="N88" i="38"/>
  <c r="L88" i="38"/>
  <c r="K88" i="38"/>
  <c r="R88" i="38"/>
  <c r="AB87" i="38"/>
  <c r="L87" i="38"/>
  <c r="K87" i="38"/>
  <c r="F87" i="38"/>
  <c r="V87" i="38"/>
  <c r="AA87" i="38"/>
  <c r="R87" i="38"/>
  <c r="P87" i="38"/>
  <c r="I87" i="38"/>
  <c r="U87" i="38"/>
  <c r="X87" i="38"/>
  <c r="H87" i="38"/>
  <c r="E87" i="38"/>
  <c r="Y87" i="38"/>
  <c r="O87" i="38"/>
  <c r="Q87" i="38"/>
  <c r="S87" i="38"/>
  <c r="N87" i="38"/>
  <c r="I97" i="38"/>
  <c r="P97" i="38"/>
  <c r="S97" i="38"/>
  <c r="E97" i="38"/>
  <c r="L97" i="38"/>
  <c r="U97" i="38"/>
  <c r="X97" i="38"/>
  <c r="AA97" i="38"/>
  <c r="N97" i="38"/>
  <c r="H97" i="38"/>
  <c r="K97" i="38"/>
  <c r="M97" i="38"/>
  <c r="Y97" i="38"/>
  <c r="V97" i="38"/>
  <c r="R97" i="38"/>
  <c r="AB97" i="38"/>
  <c r="O97" i="38"/>
  <c r="F97" i="38"/>
  <c r="G45" i="38"/>
  <c r="AT45" i="38"/>
  <c r="AU45" i="38"/>
  <c r="AS46" i="38"/>
  <c r="G46" i="38"/>
  <c r="U85" i="38"/>
  <c r="X85" i="38"/>
  <c r="K85" i="38"/>
  <c r="R85" i="38"/>
  <c r="I85" i="38"/>
  <c r="P85" i="38"/>
  <c r="Y85" i="38"/>
  <c r="H85" i="38"/>
  <c r="AB85" i="38"/>
  <c r="O85" i="38"/>
  <c r="Q85" i="38"/>
  <c r="F85" i="38"/>
  <c r="V85" i="38"/>
  <c r="L85" i="38"/>
  <c r="E85" i="38"/>
  <c r="AA85" i="38"/>
  <c r="N85" i="38"/>
  <c r="S85" i="38"/>
  <c r="O94" i="38"/>
  <c r="Y94" i="38"/>
  <c r="H94" i="38"/>
  <c r="L94" i="38"/>
  <c r="K94" i="38"/>
  <c r="F94" i="38"/>
  <c r="V94" i="38"/>
  <c r="AB94" i="38"/>
  <c r="E94" i="38"/>
  <c r="AA94" i="38"/>
  <c r="X94" i="38"/>
  <c r="U94" i="38"/>
  <c r="I94" i="38"/>
  <c r="S94" i="38"/>
  <c r="P94" i="38"/>
  <c r="N94" i="38"/>
  <c r="R94" i="38"/>
  <c r="L95" i="38"/>
  <c r="AB95" i="38"/>
  <c r="Y95" i="38"/>
  <c r="H95" i="38"/>
  <c r="E95" i="38"/>
  <c r="AA95" i="38"/>
  <c r="F95" i="38"/>
  <c r="S95" i="38"/>
  <c r="V95" i="38"/>
  <c r="I95" i="38"/>
  <c r="X95" i="38"/>
  <c r="P95" i="38"/>
  <c r="U95" i="38"/>
  <c r="K95" i="38"/>
  <c r="N95" i="38"/>
  <c r="O95" i="38"/>
  <c r="Q95" i="38"/>
  <c r="R95" i="38"/>
  <c r="AS44" i="38"/>
  <c r="AU44" i="38"/>
  <c r="G44" i="38"/>
  <c r="AI48" i="38"/>
  <c r="M41" i="38"/>
  <c r="AI41" i="38"/>
  <c r="AL42" i="38"/>
  <c r="AT47" i="38"/>
  <c r="AF47" i="38"/>
  <c r="AS52" i="38"/>
  <c r="AU52" i="38"/>
  <c r="AC52" i="38"/>
  <c r="J52" i="38"/>
  <c r="AC45" i="38"/>
  <c r="J46" i="38"/>
  <c r="T49" i="38"/>
  <c r="AR49" i="38"/>
  <c r="W50" i="38"/>
  <c r="Q39" i="38"/>
  <c r="AO39" i="38"/>
  <c r="AI44" i="38"/>
  <c r="J44" i="38"/>
  <c r="AF44" i="38"/>
  <c r="AL44" i="38"/>
  <c r="W53" i="38"/>
  <c r="AC53" i="38"/>
  <c r="J53" i="38"/>
  <c r="AL53" i="38"/>
  <c r="W58" i="21"/>
  <c r="R4" i="15"/>
  <c r="U4" i="15"/>
  <c r="T4" i="15"/>
  <c r="S4" i="15"/>
  <c r="V4" i="15" s="1"/>
  <c r="N5" i="13"/>
  <c r="S5" i="13"/>
  <c r="O5" i="13"/>
  <c r="T5" i="13"/>
  <c r="R5" i="13"/>
  <c r="U5" i="13"/>
  <c r="N6" i="13"/>
  <c r="S6" i="13"/>
  <c r="O6" i="13"/>
  <c r="T6" i="13"/>
  <c r="R6" i="13"/>
  <c r="U6" i="13"/>
  <c r="N7" i="13"/>
  <c r="S7" i="13"/>
  <c r="O7" i="13"/>
  <c r="T7" i="13"/>
  <c r="R7" i="13"/>
  <c r="V7" i="13" s="1"/>
  <c r="U7" i="13"/>
  <c r="N8" i="13"/>
  <c r="S8" i="13"/>
  <c r="O8" i="13"/>
  <c r="T8" i="13"/>
  <c r="R8" i="13"/>
  <c r="U8" i="13"/>
  <c r="N9" i="13"/>
  <c r="S9" i="13"/>
  <c r="O9" i="13"/>
  <c r="T9" i="13"/>
  <c r="R9" i="13"/>
  <c r="U9" i="13"/>
  <c r="N10" i="13"/>
  <c r="S10" i="13"/>
  <c r="O10" i="13"/>
  <c r="T10" i="13"/>
  <c r="R10" i="13"/>
  <c r="U10" i="13"/>
  <c r="N11" i="13"/>
  <c r="S11" i="13"/>
  <c r="O11" i="13"/>
  <c r="T11" i="13"/>
  <c r="R11" i="13"/>
  <c r="U11" i="13"/>
  <c r="N12" i="13"/>
  <c r="O12" i="13"/>
  <c r="T12" i="13"/>
  <c r="R12" i="13"/>
  <c r="S12" i="13"/>
  <c r="U12" i="13"/>
  <c r="N13" i="13"/>
  <c r="O13" i="13"/>
  <c r="T13" i="13"/>
  <c r="R13" i="13"/>
  <c r="S13" i="13"/>
  <c r="U13" i="13"/>
  <c r="N14" i="13"/>
  <c r="S14" i="13"/>
  <c r="O14" i="13"/>
  <c r="T14" i="13"/>
  <c r="R14" i="13"/>
  <c r="U14" i="13"/>
  <c r="N15" i="13"/>
  <c r="S15" i="13"/>
  <c r="O15" i="13"/>
  <c r="T15" i="13"/>
  <c r="R15" i="13"/>
  <c r="U15" i="13"/>
  <c r="N16" i="13"/>
  <c r="S16" i="13"/>
  <c r="O16" i="13"/>
  <c r="T16" i="13"/>
  <c r="R16" i="13"/>
  <c r="U16" i="13"/>
  <c r="N17" i="13"/>
  <c r="S17" i="13"/>
  <c r="O17" i="13"/>
  <c r="T17" i="13"/>
  <c r="R17" i="13"/>
  <c r="U17" i="13"/>
  <c r="N18" i="13"/>
  <c r="S18" i="13"/>
  <c r="O18" i="13"/>
  <c r="T18" i="13"/>
  <c r="R18" i="13"/>
  <c r="U18" i="13"/>
  <c r="N19" i="13"/>
  <c r="S19" i="13"/>
  <c r="O19" i="13"/>
  <c r="T19" i="13"/>
  <c r="R19" i="13"/>
  <c r="U19" i="13"/>
  <c r="N20" i="13"/>
  <c r="O20" i="13"/>
  <c r="T20" i="13"/>
  <c r="R20" i="13"/>
  <c r="V20" i="13" s="1"/>
  <c r="S20" i="13"/>
  <c r="U20" i="13"/>
  <c r="N21" i="13"/>
  <c r="T21" i="13"/>
  <c r="R21" i="13"/>
  <c r="S21" i="13"/>
  <c r="U21" i="13"/>
  <c r="N22" i="13"/>
  <c r="S22" i="13"/>
  <c r="T22" i="13"/>
  <c r="R22" i="13"/>
  <c r="V22" i="13" s="1"/>
  <c r="U22" i="13"/>
  <c r="N23" i="13"/>
  <c r="S23" i="13"/>
  <c r="T23" i="13"/>
  <c r="R23" i="13"/>
  <c r="V23" i="13" s="1"/>
  <c r="U23" i="13"/>
  <c r="N24" i="13"/>
  <c r="S24" i="13"/>
  <c r="T24" i="13"/>
  <c r="R24" i="13"/>
  <c r="U24" i="13"/>
  <c r="N25" i="13"/>
  <c r="S25" i="13"/>
  <c r="T25" i="13"/>
  <c r="R25" i="13"/>
  <c r="V25" i="13" s="1"/>
  <c r="U25" i="13"/>
  <c r="N26" i="13"/>
  <c r="S26" i="13"/>
  <c r="O26" i="13"/>
  <c r="T26" i="13"/>
  <c r="R26" i="13"/>
  <c r="V26" i="13" s="1"/>
  <c r="U26" i="13"/>
  <c r="N27" i="13"/>
  <c r="S27" i="13"/>
  <c r="T27" i="13"/>
  <c r="R27" i="13"/>
  <c r="U27" i="13"/>
  <c r="N28" i="13"/>
  <c r="T28" i="13"/>
  <c r="R28" i="13"/>
  <c r="S28" i="13"/>
  <c r="U28" i="13"/>
  <c r="N29" i="13"/>
  <c r="T29" i="13"/>
  <c r="R29" i="13"/>
  <c r="V29" i="13" s="1"/>
  <c r="S29" i="13"/>
  <c r="U29" i="13"/>
  <c r="N30" i="13"/>
  <c r="S30" i="13"/>
  <c r="T30" i="13"/>
  <c r="R30" i="13"/>
  <c r="U30" i="13"/>
  <c r="U4" i="13"/>
  <c r="O4" i="13"/>
  <c r="R4" i="13"/>
  <c r="V4" i="13" s="1"/>
  <c r="N4" i="13"/>
  <c r="S4" i="13"/>
  <c r="Q5" i="16"/>
  <c r="V5" i="16"/>
  <c r="U5" i="16"/>
  <c r="X5" i="16"/>
  <c r="Q6" i="16"/>
  <c r="V6" i="16"/>
  <c r="W6" i="16"/>
  <c r="U6" i="16"/>
  <c r="X6" i="16"/>
  <c r="Q7" i="16"/>
  <c r="V7" i="16"/>
  <c r="U7" i="16"/>
  <c r="Y7" i="16" s="1"/>
  <c r="X7" i="16"/>
  <c r="Q8" i="16"/>
  <c r="V8" i="16"/>
  <c r="W8" i="16"/>
  <c r="U8" i="16"/>
  <c r="Y8" i="16" s="1"/>
  <c r="X8" i="16"/>
  <c r="Q9" i="16"/>
  <c r="V9" i="16"/>
  <c r="W9" i="16"/>
  <c r="U9" i="16"/>
  <c r="X9" i="16"/>
  <c r="Q10" i="16"/>
  <c r="V10" i="16"/>
  <c r="W10" i="16"/>
  <c r="U10" i="16"/>
  <c r="X10" i="16"/>
  <c r="Q11" i="16"/>
  <c r="V11" i="16"/>
  <c r="W11" i="16"/>
  <c r="U11" i="16"/>
  <c r="Y11" i="16" s="1"/>
  <c r="X11" i="16"/>
  <c r="Q12" i="16"/>
  <c r="V12" i="16"/>
  <c r="W12" i="16"/>
  <c r="U12" i="16"/>
  <c r="X12" i="16"/>
  <c r="Q13" i="16"/>
  <c r="V13" i="16"/>
  <c r="W13" i="16"/>
  <c r="U13" i="16"/>
  <c r="X13" i="16"/>
  <c r="Q14" i="16"/>
  <c r="V14" i="16"/>
  <c r="U14" i="16"/>
  <c r="Y14" i="16" s="1"/>
  <c r="W14" i="16"/>
  <c r="X14" i="16"/>
  <c r="Q15" i="16"/>
  <c r="V15" i="16"/>
  <c r="W15" i="16"/>
  <c r="U15" i="16"/>
  <c r="X15" i="16"/>
  <c r="Q16" i="16"/>
  <c r="W16" i="16"/>
  <c r="U16" i="16"/>
  <c r="V16" i="16"/>
  <c r="X16" i="16"/>
  <c r="Q17" i="16"/>
  <c r="V17" i="16"/>
  <c r="W17" i="16"/>
  <c r="U17" i="16"/>
  <c r="Y17" i="16" s="1"/>
  <c r="X17" i="16"/>
  <c r="Q18" i="16"/>
  <c r="V18" i="16"/>
  <c r="W18" i="16"/>
  <c r="U18" i="16"/>
  <c r="X18" i="16"/>
  <c r="Q19" i="16"/>
  <c r="V19" i="16"/>
  <c r="W19" i="16"/>
  <c r="U19" i="16"/>
  <c r="Y19" i="16" s="1"/>
  <c r="X19" i="16"/>
  <c r="Q20" i="16"/>
  <c r="V20" i="16"/>
  <c r="W20" i="16"/>
  <c r="U20" i="16"/>
  <c r="Y20" i="16" s="1"/>
  <c r="X20" i="16"/>
  <c r="Q21" i="16"/>
  <c r="V21" i="16"/>
  <c r="W21" i="16"/>
  <c r="U21" i="16"/>
  <c r="Y21" i="16" s="1"/>
  <c r="X21" i="16"/>
  <c r="Q22" i="16"/>
  <c r="V22" i="16"/>
  <c r="U22" i="16"/>
  <c r="W22" i="16"/>
  <c r="X22" i="16"/>
  <c r="Q23" i="16"/>
  <c r="V23" i="16"/>
  <c r="W23" i="16"/>
  <c r="U23" i="16"/>
  <c r="Y23" i="16" s="1"/>
  <c r="X23" i="16"/>
  <c r="Q24" i="16"/>
  <c r="W24" i="16"/>
  <c r="U24" i="16"/>
  <c r="V24" i="16"/>
  <c r="X24" i="16"/>
  <c r="Q25" i="16"/>
  <c r="V25" i="16"/>
  <c r="W25" i="16"/>
  <c r="U25" i="16"/>
  <c r="X25" i="16"/>
  <c r="Q26" i="16"/>
  <c r="V26" i="16"/>
  <c r="W26" i="16"/>
  <c r="U26" i="16"/>
  <c r="X26" i="16"/>
  <c r="Q27" i="16"/>
  <c r="V27" i="16"/>
  <c r="W27" i="16"/>
  <c r="U27" i="16"/>
  <c r="Y27" i="16" s="1"/>
  <c r="X27" i="16"/>
  <c r="Q28" i="16"/>
  <c r="V28" i="16"/>
  <c r="W28" i="16"/>
  <c r="U28" i="16"/>
  <c r="Y28" i="16" s="1"/>
  <c r="X28" i="16"/>
  <c r="Q29" i="16"/>
  <c r="V29" i="16"/>
  <c r="W29" i="16"/>
  <c r="U29" i="16"/>
  <c r="X29" i="16"/>
  <c r="Q30" i="16"/>
  <c r="V30" i="16"/>
  <c r="U30" i="16"/>
  <c r="Y30" i="16" s="1"/>
  <c r="W30" i="16"/>
  <c r="X30" i="16"/>
  <c r="Q31" i="16"/>
  <c r="V31" i="16"/>
  <c r="W31" i="16"/>
  <c r="U31" i="16"/>
  <c r="Y31" i="16" s="1"/>
  <c r="X31" i="16"/>
  <c r="Q32" i="16"/>
  <c r="W32" i="16"/>
  <c r="U32" i="16"/>
  <c r="Y32" i="16" s="1"/>
  <c r="V32" i="16"/>
  <c r="X32" i="16"/>
  <c r="Q33" i="16"/>
  <c r="V33" i="16"/>
  <c r="W33" i="16"/>
  <c r="U33" i="16"/>
  <c r="Y33" i="16" s="1"/>
  <c r="X33" i="16"/>
  <c r="Q34" i="16"/>
  <c r="V34" i="16"/>
  <c r="W34" i="16"/>
  <c r="U34" i="16"/>
  <c r="X34" i="16"/>
  <c r="Q35" i="16"/>
  <c r="V35" i="16"/>
  <c r="W35" i="16"/>
  <c r="U35" i="16"/>
  <c r="Y35" i="16" s="1"/>
  <c r="X35" i="16"/>
  <c r="Q36" i="16"/>
  <c r="V36" i="16"/>
  <c r="W36" i="16"/>
  <c r="U36" i="16"/>
  <c r="X36" i="16"/>
  <c r="Q37" i="16"/>
  <c r="V37" i="16"/>
  <c r="W37" i="16"/>
  <c r="U37" i="16"/>
  <c r="Y37" i="16" s="1"/>
  <c r="X37" i="16"/>
  <c r="Q38" i="16"/>
  <c r="V38" i="16"/>
  <c r="U38" i="16"/>
  <c r="W38" i="16"/>
  <c r="X38" i="16"/>
  <c r="Q39" i="16"/>
  <c r="V39" i="16"/>
  <c r="W39" i="16"/>
  <c r="U39" i="16"/>
  <c r="Y39" i="16" s="1"/>
  <c r="X39" i="16"/>
  <c r="Q40" i="16"/>
  <c r="W40" i="16"/>
  <c r="U40" i="16"/>
  <c r="Y40" i="16" s="1"/>
  <c r="V40" i="16"/>
  <c r="X40" i="16"/>
  <c r="Q41" i="16"/>
  <c r="V41" i="16"/>
  <c r="W41" i="16"/>
  <c r="U41" i="16"/>
  <c r="X41" i="16"/>
  <c r="Q42" i="16"/>
  <c r="V42" i="16"/>
  <c r="W42" i="16"/>
  <c r="U42" i="16"/>
  <c r="X42" i="16"/>
  <c r="Q43" i="16"/>
  <c r="V43" i="16"/>
  <c r="W43" i="16"/>
  <c r="U43" i="16"/>
  <c r="Y43" i="16" s="1"/>
  <c r="X43" i="16"/>
  <c r="Q44" i="16"/>
  <c r="V44" i="16"/>
  <c r="W44" i="16"/>
  <c r="U44" i="16"/>
  <c r="X44" i="16"/>
  <c r="Q45" i="16"/>
  <c r="V45" i="16"/>
  <c r="U45" i="16"/>
  <c r="W45" i="16"/>
  <c r="X45" i="16"/>
  <c r="Q46" i="16"/>
  <c r="W46" i="16"/>
  <c r="U46" i="16"/>
  <c r="V46" i="16"/>
  <c r="X46" i="16"/>
  <c r="Q47" i="16"/>
  <c r="V47" i="16"/>
  <c r="W47" i="16"/>
  <c r="U47" i="16"/>
  <c r="Y47" i="16" s="1"/>
  <c r="X47" i="16"/>
  <c r="Q48" i="16"/>
  <c r="V48" i="16"/>
  <c r="W48" i="16"/>
  <c r="U48" i="16"/>
  <c r="X48" i="16"/>
  <c r="Q49" i="16"/>
  <c r="V49" i="16"/>
  <c r="U49" i="16"/>
  <c r="W49" i="16"/>
  <c r="X49" i="16"/>
  <c r="Q50" i="16"/>
  <c r="W50" i="16"/>
  <c r="U50" i="16"/>
  <c r="V50" i="16"/>
  <c r="X50" i="16"/>
  <c r="Q51" i="16"/>
  <c r="V51" i="16"/>
  <c r="W51" i="16"/>
  <c r="U51" i="16"/>
  <c r="Y51" i="16" s="1"/>
  <c r="X51" i="16"/>
  <c r="Q52" i="16"/>
  <c r="X52" i="16"/>
  <c r="U52" i="16"/>
  <c r="V52" i="16"/>
  <c r="W52" i="16"/>
  <c r="X4" i="16"/>
  <c r="U4" i="16"/>
  <c r="Q4" i="16"/>
  <c r="V4" i="16"/>
  <c r="X4" i="18"/>
  <c r="Y4" i="18"/>
  <c r="Y23" i="18"/>
  <c r="Q23" i="18"/>
  <c r="W23" i="18"/>
  <c r="P23" i="18"/>
  <c r="V23" i="18"/>
  <c r="U23" i="18"/>
  <c r="Y22" i="18"/>
  <c r="Q22" i="18"/>
  <c r="W22" i="18"/>
  <c r="P22" i="18"/>
  <c r="V22" i="18"/>
  <c r="U22" i="18"/>
  <c r="Z22" i="18" s="1"/>
  <c r="Y21" i="18"/>
  <c r="Q21" i="18"/>
  <c r="W21" i="18"/>
  <c r="P21" i="18"/>
  <c r="V21" i="18"/>
  <c r="U21" i="18"/>
  <c r="Y20" i="18"/>
  <c r="Q20" i="18"/>
  <c r="W20" i="18"/>
  <c r="P20" i="18"/>
  <c r="V20" i="18"/>
  <c r="U20" i="18"/>
  <c r="Z20" i="18" s="1"/>
  <c r="Y19" i="18"/>
  <c r="Q19" i="18"/>
  <c r="W19" i="18"/>
  <c r="P19" i="18"/>
  <c r="V19" i="18"/>
  <c r="U19" i="18"/>
  <c r="Z19" i="18" s="1"/>
  <c r="Y18" i="18"/>
  <c r="Q18" i="18"/>
  <c r="W18" i="18"/>
  <c r="P18" i="18"/>
  <c r="V18" i="18"/>
  <c r="U18" i="18"/>
  <c r="Z18" i="18" s="1"/>
  <c r="Y17" i="18"/>
  <c r="Q17" i="18"/>
  <c r="W17" i="18"/>
  <c r="P17" i="18"/>
  <c r="V17" i="18"/>
  <c r="U17" i="18"/>
  <c r="Y16" i="18"/>
  <c r="Q16" i="18"/>
  <c r="W16" i="18"/>
  <c r="P16" i="18"/>
  <c r="V16" i="18"/>
  <c r="U16" i="18"/>
  <c r="Z16" i="18" s="1"/>
  <c r="Y15" i="18"/>
  <c r="Q15" i="18"/>
  <c r="W15" i="18"/>
  <c r="P15" i="18"/>
  <c r="V15" i="18"/>
  <c r="U15" i="18"/>
  <c r="Y14" i="18"/>
  <c r="Q14" i="18"/>
  <c r="W14" i="18"/>
  <c r="P14" i="18"/>
  <c r="V14" i="18"/>
  <c r="U14" i="18"/>
  <c r="Z14" i="18" s="1"/>
  <c r="Y13" i="18"/>
  <c r="Q13" i="18"/>
  <c r="W13" i="18"/>
  <c r="P13" i="18"/>
  <c r="V13" i="18"/>
  <c r="U13" i="18"/>
  <c r="Y12" i="18"/>
  <c r="Q12" i="18"/>
  <c r="W12" i="18"/>
  <c r="P12" i="18"/>
  <c r="V12" i="18"/>
  <c r="U12" i="18"/>
  <c r="Z12" i="18" s="1"/>
  <c r="Y11" i="18"/>
  <c r="Q11" i="18"/>
  <c r="W11" i="18"/>
  <c r="P11" i="18"/>
  <c r="V11" i="18"/>
  <c r="U11" i="18"/>
  <c r="Z11" i="18" s="1"/>
  <c r="Y10" i="18"/>
  <c r="Q10" i="18"/>
  <c r="W10" i="18"/>
  <c r="P10" i="18"/>
  <c r="V10" i="18"/>
  <c r="U10" i="18"/>
  <c r="Z10" i="18" s="1"/>
  <c r="Y9" i="18"/>
  <c r="Q9" i="18"/>
  <c r="W9" i="18"/>
  <c r="P9" i="18"/>
  <c r="V9" i="18"/>
  <c r="U9" i="18"/>
  <c r="Z9" i="18" s="1"/>
  <c r="Y8" i="18"/>
  <c r="Q8" i="18"/>
  <c r="W8" i="18"/>
  <c r="P8" i="18"/>
  <c r="V8" i="18"/>
  <c r="U8" i="18"/>
  <c r="Z8" i="18" s="1"/>
  <c r="Y7" i="18"/>
  <c r="Q7" i="18"/>
  <c r="W7" i="18"/>
  <c r="P7" i="18"/>
  <c r="V7" i="18"/>
  <c r="U7" i="18"/>
  <c r="Z7" i="18" s="1"/>
  <c r="Y6" i="18"/>
  <c r="Q6" i="18"/>
  <c r="W6" i="18"/>
  <c r="P6" i="18"/>
  <c r="V6" i="18"/>
  <c r="U6" i="18"/>
  <c r="Z6" i="18" s="1"/>
  <c r="Y5" i="18"/>
  <c r="Q5" i="18"/>
  <c r="W5" i="18"/>
  <c r="P5" i="18"/>
  <c r="V5" i="18"/>
  <c r="U5" i="18"/>
  <c r="Q4" i="18"/>
  <c r="P4" i="18"/>
  <c r="V4" i="18"/>
  <c r="U4" i="18"/>
  <c r="Y534" i="17"/>
  <c r="Y538" i="17"/>
  <c r="AD538" i="17" s="1"/>
  <c r="Y542" i="17"/>
  <c r="Y546" i="17"/>
  <c r="Y550" i="17"/>
  <c r="Y554" i="17"/>
  <c r="AD554" i="17" s="1"/>
  <c r="Y558" i="17"/>
  <c r="Y562" i="17"/>
  <c r="AD562" i="17" s="1"/>
  <c r="Y566" i="17"/>
  <c r="Y570" i="17"/>
  <c r="AD570" i="17" s="1"/>
  <c r="Y572" i="17"/>
  <c r="Y578" i="17"/>
  <c r="AD578" i="17" s="1"/>
  <c r="Y580" i="17"/>
  <c r="Y582" i="17"/>
  <c r="AD582" i="17" s="1"/>
  <c r="Y586" i="17"/>
  <c r="Y588" i="17"/>
  <c r="AD588" i="17" s="1"/>
  <c r="Y592" i="17"/>
  <c r="AD592" i="17" s="1"/>
  <c r="Y594" i="17"/>
  <c r="AD594" i="17" s="1"/>
  <c r="Y596" i="17"/>
  <c r="Y598" i="17"/>
  <c r="Y600" i="17"/>
  <c r="Y602" i="17"/>
  <c r="AD602" i="17" s="1"/>
  <c r="Y604" i="17"/>
  <c r="Y608" i="17"/>
  <c r="Y610" i="17"/>
  <c r="Y614" i="17"/>
  <c r="AD614" i="17" s="1"/>
  <c r="Y616" i="17"/>
  <c r="Y618" i="17"/>
  <c r="Y623" i="17"/>
  <c r="Y624" i="17"/>
  <c r="AD624" i="17" s="1"/>
  <c r="Y626" i="17"/>
  <c r="Y628" i="17"/>
  <c r="Y630" i="17"/>
  <c r="AD630" i="17" s="1"/>
  <c r="Y631" i="17"/>
  <c r="Y634" i="17"/>
  <c r="Y635" i="17"/>
  <c r="Y636" i="17"/>
  <c r="AD636" i="17" s="1"/>
  <c r="Y642" i="17"/>
  <c r="Y644" i="17"/>
  <c r="Y646" i="17"/>
  <c r="AD646" i="17" s="1"/>
  <c r="Y648" i="17"/>
  <c r="Y650" i="17"/>
  <c r="AD650" i="17" s="1"/>
  <c r="Y651" i="17"/>
  <c r="Y655" i="17"/>
  <c r="AD655" i="17" s="1"/>
  <c r="Y656" i="17"/>
  <c r="Y658" i="17"/>
  <c r="AD658" i="17" s="1"/>
  <c r="Y659" i="17"/>
  <c r="Y660" i="17"/>
  <c r="AD660" i="17" s="1"/>
  <c r="Y662" i="17"/>
  <c r="Y666" i="17"/>
  <c r="Y667" i="17"/>
  <c r="AD667" i="17" s="1"/>
  <c r="Y668" i="17"/>
  <c r="AD668" i="17" s="1"/>
  <c r="Y672" i="17"/>
  <c r="Y674" i="17"/>
  <c r="AD674" i="17" s="1"/>
  <c r="Y676" i="17"/>
  <c r="Y678" i="17"/>
  <c r="Y679" i="17"/>
  <c r="Y680" i="17"/>
  <c r="AD680" i="17" s="1"/>
  <c r="Y682" i="17"/>
  <c r="Y688" i="17"/>
  <c r="Y690" i="17"/>
  <c r="Y691" i="17"/>
  <c r="Y692" i="17"/>
  <c r="Y694" i="17"/>
  <c r="Y695" i="17"/>
  <c r="AD695" i="17" s="1"/>
  <c r="Y698" i="17"/>
  <c r="Y700" i="17"/>
  <c r="AD700" i="17" s="1"/>
  <c r="Y705" i="17"/>
  <c r="AD705" i="17" s="1"/>
  <c r="Y706" i="17"/>
  <c r="AC706" i="17"/>
  <c r="U706" i="17"/>
  <c r="AB706" i="17"/>
  <c r="T706" i="17"/>
  <c r="AA706" i="17"/>
  <c r="AC705" i="17"/>
  <c r="U705" i="17"/>
  <c r="AB705" i="17"/>
  <c r="T705" i="17"/>
  <c r="AA705" i="17"/>
  <c r="AC704" i="17"/>
  <c r="U704" i="17"/>
  <c r="AB704" i="17"/>
  <c r="T704" i="17"/>
  <c r="AA704" i="17"/>
  <c r="Y703" i="17"/>
  <c r="AC703" i="17"/>
  <c r="U703" i="17"/>
  <c r="AB703" i="17"/>
  <c r="T703" i="17"/>
  <c r="AA703" i="17"/>
  <c r="Y702" i="17"/>
  <c r="AC702" i="17"/>
  <c r="U702" i="17"/>
  <c r="AB702" i="17"/>
  <c r="T702" i="17"/>
  <c r="AA702" i="17"/>
  <c r="Y701" i="17"/>
  <c r="AC701" i="17"/>
  <c r="U701" i="17"/>
  <c r="AB701" i="17"/>
  <c r="T701" i="17"/>
  <c r="AA701" i="17"/>
  <c r="AC700" i="17"/>
  <c r="U700" i="17"/>
  <c r="AB700" i="17"/>
  <c r="T700" i="17"/>
  <c r="AA700" i="17"/>
  <c r="AC699" i="17"/>
  <c r="U699" i="17"/>
  <c r="AB699" i="17"/>
  <c r="T699" i="17"/>
  <c r="AA699" i="17"/>
  <c r="AC698" i="17"/>
  <c r="U698" i="17"/>
  <c r="AB698" i="17"/>
  <c r="T698" i="17"/>
  <c r="AA698" i="17"/>
  <c r="Y697" i="17"/>
  <c r="AD697" i="17" s="1"/>
  <c r="AC697" i="17"/>
  <c r="U697" i="17"/>
  <c r="AB697" i="17"/>
  <c r="T697" i="17"/>
  <c r="AA697" i="17"/>
  <c r="AC696" i="17"/>
  <c r="U696" i="17"/>
  <c r="AB696" i="17"/>
  <c r="T696" i="17"/>
  <c r="AA696" i="17"/>
  <c r="AC695" i="17"/>
  <c r="U695" i="17"/>
  <c r="AB695" i="17"/>
  <c r="T695" i="17"/>
  <c r="AA695" i="17"/>
  <c r="AC694" i="17"/>
  <c r="U694" i="17"/>
  <c r="AB694" i="17"/>
  <c r="T694" i="17"/>
  <c r="AA694" i="17"/>
  <c r="Y693" i="17"/>
  <c r="AC693" i="17"/>
  <c r="U693" i="17"/>
  <c r="AB693" i="17"/>
  <c r="T693" i="17"/>
  <c r="AA693" i="17"/>
  <c r="AC692" i="17"/>
  <c r="U692" i="17"/>
  <c r="AB692" i="17"/>
  <c r="T692" i="17"/>
  <c r="AA692" i="17"/>
  <c r="AC691" i="17"/>
  <c r="U691" i="17"/>
  <c r="AB691" i="17"/>
  <c r="T691" i="17"/>
  <c r="AA691" i="17"/>
  <c r="AC690" i="17"/>
  <c r="U690" i="17"/>
  <c r="AB690" i="17"/>
  <c r="T690" i="17"/>
  <c r="AA690" i="17"/>
  <c r="Y689" i="17"/>
  <c r="AC689" i="17"/>
  <c r="U689" i="17"/>
  <c r="AB689" i="17"/>
  <c r="T689" i="17"/>
  <c r="AA689" i="17"/>
  <c r="AC688" i="17"/>
  <c r="U688" i="17"/>
  <c r="AB688" i="17"/>
  <c r="T688" i="17"/>
  <c r="AA688" i="17"/>
  <c r="AC687" i="17"/>
  <c r="U687" i="17"/>
  <c r="AB687" i="17"/>
  <c r="T687" i="17"/>
  <c r="AA687" i="17"/>
  <c r="Y686" i="17"/>
  <c r="AC686" i="17"/>
  <c r="U686" i="17"/>
  <c r="AB686" i="17"/>
  <c r="T686" i="17"/>
  <c r="AA686" i="17"/>
  <c r="Y685" i="17"/>
  <c r="AD685" i="17" s="1"/>
  <c r="AC685" i="17"/>
  <c r="U685" i="17"/>
  <c r="AB685" i="17"/>
  <c r="T685" i="17"/>
  <c r="AA685" i="17"/>
  <c r="AC684" i="17"/>
  <c r="U684" i="17"/>
  <c r="AB684" i="17"/>
  <c r="T684" i="17"/>
  <c r="AA684" i="17"/>
  <c r="Y683" i="17"/>
  <c r="AC683" i="17"/>
  <c r="U683" i="17"/>
  <c r="AB683" i="17"/>
  <c r="T683" i="17"/>
  <c r="AA683" i="17"/>
  <c r="AC682" i="17"/>
  <c r="U682" i="17"/>
  <c r="AB682" i="17"/>
  <c r="T682" i="17"/>
  <c r="AA682" i="17"/>
  <c r="Y681" i="17"/>
  <c r="AD681" i="17" s="1"/>
  <c r="AC681" i="17"/>
  <c r="U681" i="17"/>
  <c r="AB681" i="17"/>
  <c r="T681" i="17"/>
  <c r="AA681" i="17"/>
  <c r="AC680" i="17"/>
  <c r="U680" i="17"/>
  <c r="AB680" i="17"/>
  <c r="T680" i="17"/>
  <c r="AA680" i="17"/>
  <c r="AC679" i="17"/>
  <c r="U679" i="17"/>
  <c r="AB679" i="17"/>
  <c r="T679" i="17"/>
  <c r="AA679" i="17"/>
  <c r="AC678" i="17"/>
  <c r="U678" i="17"/>
  <c r="AB678" i="17"/>
  <c r="T678" i="17"/>
  <c r="AA678" i="17"/>
  <c r="Y677" i="17"/>
  <c r="AC677" i="17"/>
  <c r="U677" i="17"/>
  <c r="AB677" i="17"/>
  <c r="T677" i="17"/>
  <c r="AA677" i="17"/>
  <c r="AC676" i="17"/>
  <c r="U676" i="17"/>
  <c r="AB676" i="17"/>
  <c r="T676" i="17"/>
  <c r="AA676" i="17"/>
  <c r="Y675" i="17"/>
  <c r="AD675" i="17" s="1"/>
  <c r="AC675" i="17"/>
  <c r="U675" i="17"/>
  <c r="AB675" i="17"/>
  <c r="T675" i="17"/>
  <c r="AA675" i="17"/>
  <c r="AC674" i="17"/>
  <c r="U674" i="17"/>
  <c r="AB674" i="17"/>
  <c r="T674" i="17"/>
  <c r="AA674" i="17"/>
  <c r="Y673" i="17"/>
  <c r="AC673" i="17"/>
  <c r="U673" i="17"/>
  <c r="AB673" i="17"/>
  <c r="T673" i="17"/>
  <c r="AA673" i="17"/>
  <c r="AC672" i="17"/>
  <c r="U672" i="17"/>
  <c r="AB672" i="17"/>
  <c r="T672" i="17"/>
  <c r="AA672" i="17"/>
  <c r="AC671" i="17"/>
  <c r="U671" i="17"/>
  <c r="AB671" i="17"/>
  <c r="T671" i="17"/>
  <c r="AA671" i="17"/>
  <c r="Y670" i="17"/>
  <c r="AC670" i="17"/>
  <c r="U670" i="17"/>
  <c r="AB670" i="17"/>
  <c r="T670" i="17"/>
  <c r="AA670" i="17"/>
  <c r="Y669" i="17"/>
  <c r="AC669" i="17"/>
  <c r="U669" i="17"/>
  <c r="AB669" i="17"/>
  <c r="T669" i="17"/>
  <c r="AA669" i="17"/>
  <c r="AC668" i="17"/>
  <c r="U668" i="17"/>
  <c r="AB668" i="17"/>
  <c r="T668" i="17"/>
  <c r="AA668" i="17"/>
  <c r="AC667" i="17"/>
  <c r="U667" i="17"/>
  <c r="AB667" i="17"/>
  <c r="T667" i="17"/>
  <c r="AA667" i="17"/>
  <c r="AC666" i="17"/>
  <c r="U666" i="17"/>
  <c r="AB666" i="17"/>
  <c r="T666" i="17"/>
  <c r="AA666" i="17"/>
  <c r="Y665" i="17"/>
  <c r="AD665" i="17" s="1"/>
  <c r="AC665" i="17"/>
  <c r="U665" i="17"/>
  <c r="AB665" i="17"/>
  <c r="T665" i="17"/>
  <c r="AA665" i="17"/>
  <c r="AC664" i="17"/>
  <c r="U664" i="17"/>
  <c r="AB664" i="17"/>
  <c r="T664" i="17"/>
  <c r="AA664" i="17"/>
  <c r="AC663" i="17"/>
  <c r="U663" i="17"/>
  <c r="AB663" i="17"/>
  <c r="T663" i="17"/>
  <c r="AA663" i="17"/>
  <c r="AC662" i="17"/>
  <c r="U662" i="17"/>
  <c r="AB662" i="17"/>
  <c r="T662" i="17"/>
  <c r="AA662" i="17"/>
  <c r="Y661" i="17"/>
  <c r="AC661" i="17"/>
  <c r="U661" i="17"/>
  <c r="AB661" i="17"/>
  <c r="T661" i="17"/>
  <c r="AA661" i="17"/>
  <c r="AC660" i="17"/>
  <c r="U660" i="17"/>
  <c r="AB660" i="17"/>
  <c r="T660" i="17"/>
  <c r="AA660" i="17"/>
  <c r="AC659" i="17"/>
  <c r="U659" i="17"/>
  <c r="AB659" i="17"/>
  <c r="T659" i="17"/>
  <c r="AA659" i="17"/>
  <c r="AC658" i="17"/>
  <c r="U658" i="17"/>
  <c r="AB658" i="17"/>
  <c r="T658" i="17"/>
  <c r="AA658" i="17"/>
  <c r="Y657" i="17"/>
  <c r="AD657" i="17" s="1"/>
  <c r="AC657" i="17"/>
  <c r="U657" i="17"/>
  <c r="AB657" i="17"/>
  <c r="T657" i="17"/>
  <c r="AA657" i="17"/>
  <c r="AC656" i="17"/>
  <c r="U656" i="17"/>
  <c r="AB656" i="17"/>
  <c r="T656" i="17"/>
  <c r="AA656" i="17"/>
  <c r="AC655" i="17"/>
  <c r="U655" i="17"/>
  <c r="AB655" i="17"/>
  <c r="T655" i="17"/>
  <c r="AA655" i="17"/>
  <c r="Y654" i="17"/>
  <c r="AD654" i="17" s="1"/>
  <c r="AC654" i="17"/>
  <c r="U654" i="17"/>
  <c r="AB654" i="17"/>
  <c r="T654" i="17"/>
  <c r="AA654" i="17"/>
  <c r="Y653" i="17"/>
  <c r="AC653" i="17"/>
  <c r="U653" i="17"/>
  <c r="AB653" i="17"/>
  <c r="T653" i="17"/>
  <c r="AA653" i="17"/>
  <c r="AC652" i="17"/>
  <c r="U652" i="17"/>
  <c r="AB652" i="17"/>
  <c r="T652" i="17"/>
  <c r="AA652" i="17"/>
  <c r="AC651" i="17"/>
  <c r="U651" i="17"/>
  <c r="AB651" i="17"/>
  <c r="T651" i="17"/>
  <c r="AA651" i="17"/>
  <c r="AC650" i="17"/>
  <c r="U650" i="17"/>
  <c r="AB650" i="17"/>
  <c r="T650" i="17"/>
  <c r="AA650" i="17"/>
  <c r="Y649" i="17"/>
  <c r="AC649" i="17"/>
  <c r="U649" i="17"/>
  <c r="AB649" i="17"/>
  <c r="T649" i="17"/>
  <c r="AA649" i="17"/>
  <c r="AC648" i="17"/>
  <c r="U648" i="17"/>
  <c r="AB648" i="17"/>
  <c r="T648" i="17"/>
  <c r="AA648" i="17"/>
  <c r="AC647" i="17"/>
  <c r="U647" i="17"/>
  <c r="AB647" i="17"/>
  <c r="T647" i="17"/>
  <c r="AA647" i="17"/>
  <c r="AC646" i="17"/>
  <c r="U646" i="17"/>
  <c r="AB646" i="17"/>
  <c r="T646" i="17"/>
  <c r="AA646" i="17"/>
  <c r="Y645" i="17"/>
  <c r="AC645" i="17"/>
  <c r="U645" i="17"/>
  <c r="AB645" i="17"/>
  <c r="T645" i="17"/>
  <c r="AA645" i="17"/>
  <c r="AC644" i="17"/>
  <c r="U644" i="17"/>
  <c r="AB644" i="17"/>
  <c r="T644" i="17"/>
  <c r="AA644" i="17"/>
  <c r="AC643" i="17"/>
  <c r="U643" i="17"/>
  <c r="AB643" i="17"/>
  <c r="T643" i="17"/>
  <c r="AA643" i="17"/>
  <c r="AC642" i="17"/>
  <c r="U642" i="17"/>
  <c r="AB642" i="17"/>
  <c r="T642" i="17"/>
  <c r="AA642" i="17"/>
  <c r="Y641" i="17"/>
  <c r="AC641" i="17"/>
  <c r="U641" i="17"/>
  <c r="AB641" i="17"/>
  <c r="T641" i="17"/>
  <c r="AA641" i="17"/>
  <c r="AC640" i="17"/>
  <c r="U640" i="17"/>
  <c r="AB640" i="17"/>
  <c r="T640" i="17"/>
  <c r="AA640" i="17"/>
  <c r="Y639" i="17"/>
  <c r="AC639" i="17"/>
  <c r="U639" i="17"/>
  <c r="AB639" i="17"/>
  <c r="T639" i="17"/>
  <c r="AA639" i="17"/>
  <c r="Y638" i="17"/>
  <c r="AC638" i="17"/>
  <c r="U638" i="17"/>
  <c r="AB638" i="17"/>
  <c r="T638" i="17"/>
  <c r="AA638" i="17"/>
  <c r="Y637" i="17"/>
  <c r="AC637" i="17"/>
  <c r="U637" i="17"/>
  <c r="AB637" i="17"/>
  <c r="T637" i="17"/>
  <c r="AA637" i="17"/>
  <c r="AC636" i="17"/>
  <c r="U636" i="17"/>
  <c r="AB636" i="17"/>
  <c r="T636" i="17"/>
  <c r="AA636" i="17"/>
  <c r="AC635" i="17"/>
  <c r="U635" i="17"/>
  <c r="AB635" i="17"/>
  <c r="T635" i="17"/>
  <c r="AA635" i="17"/>
  <c r="AC634" i="17"/>
  <c r="U634" i="17"/>
  <c r="AB634" i="17"/>
  <c r="T634" i="17"/>
  <c r="AA634" i="17"/>
  <c r="Y633" i="17"/>
  <c r="AC633" i="17"/>
  <c r="U633" i="17"/>
  <c r="AB633" i="17"/>
  <c r="T633" i="17"/>
  <c r="AA633" i="17"/>
  <c r="AC632" i="17"/>
  <c r="U632" i="17"/>
  <c r="AB632" i="17"/>
  <c r="T632" i="17"/>
  <c r="AA632" i="17"/>
  <c r="AC631" i="17"/>
  <c r="U631" i="17"/>
  <c r="AB631" i="17"/>
  <c r="T631" i="17"/>
  <c r="AA631" i="17"/>
  <c r="AC630" i="17"/>
  <c r="U630" i="17"/>
  <c r="AB630" i="17"/>
  <c r="T630" i="17"/>
  <c r="AA630" i="17"/>
  <c r="Y629" i="17"/>
  <c r="AC629" i="17"/>
  <c r="U629" i="17"/>
  <c r="AB629" i="17"/>
  <c r="T629" i="17"/>
  <c r="AA629" i="17"/>
  <c r="AC628" i="17"/>
  <c r="U628" i="17"/>
  <c r="AB628" i="17"/>
  <c r="T628" i="17"/>
  <c r="AA628" i="17"/>
  <c r="AC627" i="17"/>
  <c r="U627" i="17"/>
  <c r="AB627" i="17"/>
  <c r="T627" i="17"/>
  <c r="AA627" i="17"/>
  <c r="AC626" i="17"/>
  <c r="U626" i="17"/>
  <c r="AB626" i="17"/>
  <c r="T626" i="17"/>
  <c r="AA626" i="17"/>
  <c r="Y625" i="17"/>
  <c r="AD625" i="17" s="1"/>
  <c r="AC625" i="17"/>
  <c r="U625" i="17"/>
  <c r="AB625" i="17"/>
  <c r="T625" i="17"/>
  <c r="AA625" i="17"/>
  <c r="AC624" i="17"/>
  <c r="U624" i="17"/>
  <c r="AB624" i="17"/>
  <c r="T624" i="17"/>
  <c r="AA624" i="17"/>
  <c r="AC623" i="17"/>
  <c r="U623" i="17"/>
  <c r="AB623" i="17"/>
  <c r="T623" i="17"/>
  <c r="AA623" i="17"/>
  <c r="Y622" i="17"/>
  <c r="AD622" i="17" s="1"/>
  <c r="AC622" i="17"/>
  <c r="U622" i="17"/>
  <c r="AB622" i="17"/>
  <c r="T622" i="17"/>
  <c r="AA622" i="17"/>
  <c r="Y621" i="17"/>
  <c r="AD621" i="17" s="1"/>
  <c r="AC621" i="17"/>
  <c r="U621" i="17"/>
  <c r="AB621" i="17"/>
  <c r="T621" i="17"/>
  <c r="AA621" i="17"/>
  <c r="AC620" i="17"/>
  <c r="U620" i="17"/>
  <c r="AB620" i="17"/>
  <c r="T620" i="17"/>
  <c r="AA620" i="17"/>
  <c r="Y619" i="17"/>
  <c r="AC619" i="17"/>
  <c r="U619" i="17"/>
  <c r="AB619" i="17"/>
  <c r="T619" i="17"/>
  <c r="AA619" i="17"/>
  <c r="AC618" i="17"/>
  <c r="U618" i="17"/>
  <c r="AB618" i="17"/>
  <c r="T618" i="17"/>
  <c r="AA618" i="17"/>
  <c r="Y617" i="17"/>
  <c r="AD617" i="17" s="1"/>
  <c r="AC617" i="17"/>
  <c r="U617" i="17"/>
  <c r="AB617" i="17"/>
  <c r="T617" i="17"/>
  <c r="AA617" i="17"/>
  <c r="AC616" i="17"/>
  <c r="U616" i="17"/>
  <c r="AB616" i="17"/>
  <c r="T616" i="17"/>
  <c r="AA616" i="17"/>
  <c r="Y615" i="17"/>
  <c r="AC615" i="17"/>
  <c r="U615" i="17"/>
  <c r="AB615" i="17"/>
  <c r="T615" i="17"/>
  <c r="AA615" i="17"/>
  <c r="AC614" i="17"/>
  <c r="U614" i="17"/>
  <c r="AB614" i="17"/>
  <c r="T614" i="17"/>
  <c r="AA614" i="17"/>
  <c r="Y613" i="17"/>
  <c r="AC613" i="17"/>
  <c r="U613" i="17"/>
  <c r="AB613" i="17"/>
  <c r="T613" i="17"/>
  <c r="AA613" i="17"/>
  <c r="AC612" i="17"/>
  <c r="U612" i="17"/>
  <c r="AB612" i="17"/>
  <c r="T612" i="17"/>
  <c r="AA612" i="17"/>
  <c r="Y611" i="17"/>
  <c r="AC611" i="17"/>
  <c r="U611" i="17"/>
  <c r="AB611" i="17"/>
  <c r="T611" i="17"/>
  <c r="AA611" i="17"/>
  <c r="AC610" i="17"/>
  <c r="U610" i="17"/>
  <c r="AB610" i="17"/>
  <c r="T610" i="17"/>
  <c r="AA610" i="17"/>
  <c r="Y609" i="17"/>
  <c r="AC609" i="17"/>
  <c r="U609" i="17"/>
  <c r="AB609" i="17"/>
  <c r="T609" i="17"/>
  <c r="AA609" i="17"/>
  <c r="AC608" i="17"/>
  <c r="U608" i="17"/>
  <c r="AB608" i="17"/>
  <c r="T608" i="17"/>
  <c r="AA608" i="17"/>
  <c r="Y607" i="17"/>
  <c r="AC607" i="17"/>
  <c r="U607" i="17"/>
  <c r="AB607" i="17"/>
  <c r="T607" i="17"/>
  <c r="AA607" i="17"/>
  <c r="Y606" i="17"/>
  <c r="AC606" i="17"/>
  <c r="U606" i="17"/>
  <c r="AB606" i="17"/>
  <c r="T606" i="17"/>
  <c r="AA606" i="17"/>
  <c r="Y605" i="17"/>
  <c r="AC605" i="17"/>
  <c r="U605" i="17"/>
  <c r="AB605" i="17"/>
  <c r="T605" i="17"/>
  <c r="AA605" i="17"/>
  <c r="AC604" i="17"/>
  <c r="U604" i="17"/>
  <c r="AB604" i="17"/>
  <c r="T604" i="17"/>
  <c r="AA604" i="17"/>
  <c r="AC603" i="17"/>
  <c r="U603" i="17"/>
  <c r="AB603" i="17"/>
  <c r="T603" i="17"/>
  <c r="AA603" i="17"/>
  <c r="AC602" i="17"/>
  <c r="U602" i="17"/>
  <c r="AB602" i="17"/>
  <c r="T602" i="17"/>
  <c r="AA602" i="17"/>
  <c r="Y601" i="17"/>
  <c r="AC601" i="17"/>
  <c r="U601" i="17"/>
  <c r="AB601" i="17"/>
  <c r="T601" i="17"/>
  <c r="AA601" i="17"/>
  <c r="AC600" i="17"/>
  <c r="U600" i="17"/>
  <c r="AB600" i="17"/>
  <c r="T600" i="17"/>
  <c r="AA600" i="17"/>
  <c r="Y599" i="17"/>
  <c r="AD599" i="17" s="1"/>
  <c r="AC599" i="17"/>
  <c r="U599" i="17"/>
  <c r="AB599" i="17"/>
  <c r="T599" i="17"/>
  <c r="AA599" i="17"/>
  <c r="AC598" i="17"/>
  <c r="U598" i="17"/>
  <c r="AB598" i="17"/>
  <c r="T598" i="17"/>
  <c r="AA598" i="17"/>
  <c r="Y597" i="17"/>
  <c r="AC597" i="17"/>
  <c r="U597" i="17"/>
  <c r="AB597" i="17"/>
  <c r="T597" i="17"/>
  <c r="AA597" i="17"/>
  <c r="AC596" i="17"/>
  <c r="U596" i="17"/>
  <c r="AB596" i="17"/>
  <c r="T596" i="17"/>
  <c r="AA596" i="17"/>
  <c r="AC595" i="17"/>
  <c r="U595" i="17"/>
  <c r="AB595" i="17"/>
  <c r="T595" i="17"/>
  <c r="AA595" i="17"/>
  <c r="AC594" i="17"/>
  <c r="U594" i="17"/>
  <c r="AB594" i="17"/>
  <c r="T594" i="17"/>
  <c r="AA594" i="17"/>
  <c r="Y593" i="17"/>
  <c r="AC593" i="17"/>
  <c r="U593" i="17"/>
  <c r="AB593" i="17"/>
  <c r="T593" i="17"/>
  <c r="AA593" i="17"/>
  <c r="AC592" i="17"/>
  <c r="U592" i="17"/>
  <c r="AB592" i="17"/>
  <c r="T592" i="17"/>
  <c r="AA592" i="17"/>
  <c r="Y591" i="17"/>
  <c r="AD591" i="17" s="1"/>
  <c r="AC591" i="17"/>
  <c r="U591" i="17"/>
  <c r="AB591" i="17"/>
  <c r="T591" i="17"/>
  <c r="AA591" i="17"/>
  <c r="Y590" i="17"/>
  <c r="AD590" i="17" s="1"/>
  <c r="AC590" i="17"/>
  <c r="U590" i="17"/>
  <c r="AB590" i="17"/>
  <c r="T590" i="17"/>
  <c r="AA590" i="17"/>
  <c r="Y589" i="17"/>
  <c r="AD589" i="17" s="1"/>
  <c r="AC589" i="17"/>
  <c r="U589" i="17"/>
  <c r="AB589" i="17"/>
  <c r="T589" i="17"/>
  <c r="AA589" i="17"/>
  <c r="AC588" i="17"/>
  <c r="U588" i="17"/>
  <c r="AB588" i="17"/>
  <c r="T588" i="17"/>
  <c r="AA588" i="17"/>
  <c r="Y587" i="17"/>
  <c r="AC587" i="17"/>
  <c r="U587" i="17"/>
  <c r="AB587" i="17"/>
  <c r="T587" i="17"/>
  <c r="AA587" i="17"/>
  <c r="AC586" i="17"/>
  <c r="U586" i="17"/>
  <c r="AB586" i="17"/>
  <c r="T586" i="17"/>
  <c r="AA586" i="17"/>
  <c r="Y585" i="17"/>
  <c r="AD585" i="17" s="1"/>
  <c r="AC585" i="17"/>
  <c r="U585" i="17"/>
  <c r="AB585" i="17"/>
  <c r="T585" i="17"/>
  <c r="AA585" i="17"/>
  <c r="AC584" i="17"/>
  <c r="U584" i="17"/>
  <c r="AB584" i="17"/>
  <c r="T584" i="17"/>
  <c r="AA584" i="17"/>
  <c r="Y583" i="17"/>
  <c r="AC583" i="17"/>
  <c r="U583" i="17"/>
  <c r="AB583" i="17"/>
  <c r="T583" i="17"/>
  <c r="AA583" i="17"/>
  <c r="AC582" i="17"/>
  <c r="U582" i="17"/>
  <c r="AB582" i="17"/>
  <c r="T582" i="17"/>
  <c r="AA582" i="17"/>
  <c r="Y581" i="17"/>
  <c r="AC581" i="17"/>
  <c r="U581" i="17"/>
  <c r="AB581" i="17"/>
  <c r="T581" i="17"/>
  <c r="AA581" i="17"/>
  <c r="AC580" i="17"/>
  <c r="U580" i="17"/>
  <c r="AB580" i="17"/>
  <c r="T580" i="17"/>
  <c r="AA580" i="17"/>
  <c r="Y579" i="17"/>
  <c r="AC579" i="17"/>
  <c r="U579" i="17"/>
  <c r="AB579" i="17"/>
  <c r="T579" i="17"/>
  <c r="AA579" i="17"/>
  <c r="AC578" i="17"/>
  <c r="U578" i="17"/>
  <c r="AB578" i="17"/>
  <c r="T578" i="17"/>
  <c r="AA578" i="17"/>
  <c r="Y577" i="17"/>
  <c r="AC577" i="17"/>
  <c r="U577" i="17"/>
  <c r="AB577" i="17"/>
  <c r="T577" i="17"/>
  <c r="AA577" i="17"/>
  <c r="AC576" i="17"/>
  <c r="U576" i="17"/>
  <c r="AB576" i="17"/>
  <c r="T576" i="17"/>
  <c r="AA576" i="17"/>
  <c r="Y575" i="17"/>
  <c r="AC575" i="17"/>
  <c r="U575" i="17"/>
  <c r="AB575" i="17"/>
  <c r="T575" i="17"/>
  <c r="AA575" i="17"/>
  <c r="Y574" i="17"/>
  <c r="AC574" i="17"/>
  <c r="U574" i="17"/>
  <c r="AB574" i="17"/>
  <c r="T574" i="17"/>
  <c r="AA574" i="17"/>
  <c r="Y573" i="17"/>
  <c r="AC573" i="17"/>
  <c r="U573" i="17"/>
  <c r="AB573" i="17"/>
  <c r="T573" i="17"/>
  <c r="AA573" i="17"/>
  <c r="AC572" i="17"/>
  <c r="U572" i="17"/>
  <c r="AB572" i="17"/>
  <c r="T572" i="17"/>
  <c r="AA572" i="17"/>
  <c r="Y571" i="17"/>
  <c r="AD571" i="17" s="1"/>
  <c r="AC571" i="17"/>
  <c r="U571" i="17"/>
  <c r="AB571" i="17"/>
  <c r="T571" i="17"/>
  <c r="AA571" i="17"/>
  <c r="AC570" i="17"/>
  <c r="U570" i="17"/>
  <c r="AB570" i="17"/>
  <c r="T570" i="17"/>
  <c r="AA570" i="17"/>
  <c r="Y569" i="17"/>
  <c r="AC569" i="17"/>
  <c r="U569" i="17"/>
  <c r="AB569" i="17"/>
  <c r="T569" i="17"/>
  <c r="AA569" i="17"/>
  <c r="Y568" i="17"/>
  <c r="AC568" i="17"/>
  <c r="U568" i="17"/>
  <c r="AB568" i="17"/>
  <c r="T568" i="17"/>
  <c r="AA568" i="17"/>
  <c r="Y567" i="17"/>
  <c r="AC567" i="17"/>
  <c r="U567" i="17"/>
  <c r="AB567" i="17"/>
  <c r="T567" i="17"/>
  <c r="AA567" i="17"/>
  <c r="AC566" i="17"/>
  <c r="U566" i="17"/>
  <c r="AB566" i="17"/>
  <c r="T566" i="17"/>
  <c r="AA566" i="17"/>
  <c r="Y565" i="17"/>
  <c r="AC565" i="17"/>
  <c r="U565" i="17"/>
  <c r="AB565" i="17"/>
  <c r="T565" i="17"/>
  <c r="AA565" i="17"/>
  <c r="Y564" i="17"/>
  <c r="AD564" i="17" s="1"/>
  <c r="AC564" i="17"/>
  <c r="U564" i="17"/>
  <c r="AB564" i="17"/>
  <c r="T564" i="17"/>
  <c r="AA564" i="17"/>
  <c r="AC563" i="17"/>
  <c r="U563" i="17"/>
  <c r="AB563" i="17"/>
  <c r="T563" i="17"/>
  <c r="AA563" i="17"/>
  <c r="AC562" i="17"/>
  <c r="U562" i="17"/>
  <c r="AB562" i="17"/>
  <c r="T562" i="17"/>
  <c r="AA562" i="17"/>
  <c r="Y561" i="17"/>
  <c r="AC561" i="17"/>
  <c r="U561" i="17"/>
  <c r="AB561" i="17"/>
  <c r="T561" i="17"/>
  <c r="AA561" i="17"/>
  <c r="AC560" i="17"/>
  <c r="U560" i="17"/>
  <c r="AB560" i="17"/>
  <c r="T560" i="17"/>
  <c r="AA560" i="17"/>
  <c r="Y559" i="17"/>
  <c r="AD559" i="17" s="1"/>
  <c r="AC559" i="17"/>
  <c r="U559" i="17"/>
  <c r="AB559" i="17"/>
  <c r="T559" i="17"/>
  <c r="AA559" i="17"/>
  <c r="AC558" i="17"/>
  <c r="U558" i="17"/>
  <c r="AB558" i="17"/>
  <c r="T558" i="17"/>
  <c r="AA558" i="17"/>
  <c r="Y557" i="17"/>
  <c r="AC557" i="17"/>
  <c r="U557" i="17"/>
  <c r="AB557" i="17"/>
  <c r="T557" i="17"/>
  <c r="AA557" i="17"/>
  <c r="Y556" i="17"/>
  <c r="AC556" i="17"/>
  <c r="U556" i="17"/>
  <c r="AB556" i="17"/>
  <c r="T556" i="17"/>
  <c r="AA556" i="17"/>
  <c r="Y555" i="17"/>
  <c r="AC555" i="17"/>
  <c r="U555" i="17"/>
  <c r="AB555" i="17"/>
  <c r="T555" i="17"/>
  <c r="AA555" i="17"/>
  <c r="AC554" i="17"/>
  <c r="U554" i="17"/>
  <c r="AB554" i="17"/>
  <c r="T554" i="17"/>
  <c r="AA554" i="17"/>
  <c r="Y553" i="17"/>
  <c r="AC553" i="17"/>
  <c r="U553" i="17"/>
  <c r="AB553" i="17"/>
  <c r="T553" i="17"/>
  <c r="AA553" i="17"/>
  <c r="Y552" i="17"/>
  <c r="AD552" i="17" s="1"/>
  <c r="AC552" i="17"/>
  <c r="U552" i="17"/>
  <c r="AB552" i="17"/>
  <c r="T552" i="17"/>
  <c r="AA552" i="17"/>
  <c r="AC551" i="17"/>
  <c r="U551" i="17"/>
  <c r="AB551" i="17"/>
  <c r="T551" i="17"/>
  <c r="AA551" i="17"/>
  <c r="AC550" i="17"/>
  <c r="U550" i="17"/>
  <c r="AB550" i="17"/>
  <c r="T550" i="17"/>
  <c r="AA550" i="17"/>
  <c r="Y549" i="17"/>
  <c r="AC549" i="17"/>
  <c r="U549" i="17"/>
  <c r="AB549" i="17"/>
  <c r="T549" i="17"/>
  <c r="AA549" i="17"/>
  <c r="Y548" i="17"/>
  <c r="AC548" i="17"/>
  <c r="U548" i="17"/>
  <c r="AB548" i="17"/>
  <c r="T548" i="17"/>
  <c r="AA548" i="17"/>
  <c r="Y547" i="17"/>
  <c r="AD547" i="17" s="1"/>
  <c r="AC547" i="17"/>
  <c r="U547" i="17"/>
  <c r="AB547" i="17"/>
  <c r="T547" i="17"/>
  <c r="AA547" i="17"/>
  <c r="AC546" i="17"/>
  <c r="U546" i="17"/>
  <c r="AB546" i="17"/>
  <c r="T546" i="17"/>
  <c r="AA546" i="17"/>
  <c r="Y545" i="17"/>
  <c r="AD545" i="17" s="1"/>
  <c r="AC545" i="17"/>
  <c r="U545" i="17"/>
  <c r="AB545" i="17"/>
  <c r="T545" i="17"/>
  <c r="AA545" i="17"/>
  <c r="AC544" i="17"/>
  <c r="U544" i="17"/>
  <c r="AB544" i="17"/>
  <c r="T544" i="17"/>
  <c r="AA544" i="17"/>
  <c r="Y543" i="17"/>
  <c r="AC543" i="17"/>
  <c r="U543" i="17"/>
  <c r="AB543" i="17"/>
  <c r="T543" i="17"/>
  <c r="AA543" i="17"/>
  <c r="AC542" i="17"/>
  <c r="U542" i="17"/>
  <c r="AB542" i="17"/>
  <c r="T542" i="17"/>
  <c r="AA542" i="17"/>
  <c r="Y541" i="17"/>
  <c r="AD541" i="17" s="1"/>
  <c r="AC541" i="17"/>
  <c r="U541" i="17"/>
  <c r="AB541" i="17"/>
  <c r="T541" i="17"/>
  <c r="AA541" i="17"/>
  <c r="Y540" i="17"/>
  <c r="AD540" i="17" s="1"/>
  <c r="AC540" i="17"/>
  <c r="U540" i="17"/>
  <c r="AB540" i="17"/>
  <c r="T540" i="17"/>
  <c r="AA540" i="17"/>
  <c r="AC539" i="17"/>
  <c r="U539" i="17"/>
  <c r="AB539" i="17"/>
  <c r="T539" i="17"/>
  <c r="AA539" i="17"/>
  <c r="AC538" i="17"/>
  <c r="U538" i="17"/>
  <c r="AB538" i="17"/>
  <c r="T538" i="17"/>
  <c r="AA538" i="17"/>
  <c r="Y537" i="17"/>
  <c r="AC537" i="17"/>
  <c r="U537" i="17"/>
  <c r="AB537" i="17"/>
  <c r="T537" i="17"/>
  <c r="AA537" i="17"/>
  <c r="Y536" i="17"/>
  <c r="AC536" i="17"/>
  <c r="U536" i="17"/>
  <c r="AB536" i="17"/>
  <c r="T536" i="17"/>
  <c r="AA536" i="17"/>
  <c r="Y535" i="17"/>
  <c r="AC535" i="17"/>
  <c r="U535" i="17"/>
  <c r="AB535" i="17"/>
  <c r="T535" i="17"/>
  <c r="AA535" i="17"/>
  <c r="AC534" i="17"/>
  <c r="U534" i="17"/>
  <c r="AB534" i="17"/>
  <c r="T534" i="17"/>
  <c r="AA534" i="17"/>
  <c r="Y4" i="17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AC5" i="17"/>
  <c r="AC6" i="17"/>
  <c r="AC7" i="17"/>
  <c r="AC8" i="17"/>
  <c r="AC9" i="17"/>
  <c r="AC10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119" i="17"/>
  <c r="AC120" i="17"/>
  <c r="AC121" i="17"/>
  <c r="AC122" i="17"/>
  <c r="AC123" i="17"/>
  <c r="AC124" i="17"/>
  <c r="AC125" i="17"/>
  <c r="AC126" i="17"/>
  <c r="AC127" i="17"/>
  <c r="AC128" i="17"/>
  <c r="AC129" i="17"/>
  <c r="AC130" i="17"/>
  <c r="AC131" i="17"/>
  <c r="AC132" i="17"/>
  <c r="AC133" i="17"/>
  <c r="AC134" i="17"/>
  <c r="AC135" i="17"/>
  <c r="AC136" i="17"/>
  <c r="AC137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7" i="17"/>
  <c r="AC158" i="17"/>
  <c r="AC159" i="17"/>
  <c r="AC160" i="17"/>
  <c r="AC161" i="17"/>
  <c r="AC162" i="17"/>
  <c r="AC163" i="17"/>
  <c r="AC164" i="17"/>
  <c r="AC165" i="17"/>
  <c r="AC166" i="17"/>
  <c r="AC167" i="17"/>
  <c r="AC168" i="17"/>
  <c r="AC169" i="17"/>
  <c r="AC170" i="17"/>
  <c r="AC171" i="17"/>
  <c r="AC172" i="17"/>
  <c r="AC173" i="17"/>
  <c r="AC174" i="17"/>
  <c r="AC175" i="17"/>
  <c r="AC176" i="17"/>
  <c r="AC177" i="17"/>
  <c r="AC178" i="17"/>
  <c r="AC179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276" i="17"/>
  <c r="AC277" i="17"/>
  <c r="AC278" i="17"/>
  <c r="AC279" i="17"/>
  <c r="AC280" i="17"/>
  <c r="AC281" i="17"/>
  <c r="AC282" i="17"/>
  <c r="AC283" i="17"/>
  <c r="AC284" i="17"/>
  <c r="AC285" i="17"/>
  <c r="AC286" i="17"/>
  <c r="AC287" i="17"/>
  <c r="AC288" i="17"/>
  <c r="AC289" i="17"/>
  <c r="AC290" i="17"/>
  <c r="AC291" i="17"/>
  <c r="AC292" i="17"/>
  <c r="AC293" i="17"/>
  <c r="AC294" i="17"/>
  <c r="AC295" i="17"/>
  <c r="AC296" i="17"/>
  <c r="AC297" i="17"/>
  <c r="AC298" i="17"/>
  <c r="AC299" i="17"/>
  <c r="AC300" i="17"/>
  <c r="AC301" i="17"/>
  <c r="AC302" i="17"/>
  <c r="AC303" i="17"/>
  <c r="AC304" i="17"/>
  <c r="AC305" i="17"/>
  <c r="AC306" i="17"/>
  <c r="AC307" i="17"/>
  <c r="AC308" i="17"/>
  <c r="AC309" i="17"/>
  <c r="AC310" i="17"/>
  <c r="AC311" i="17"/>
  <c r="AC312" i="17"/>
  <c r="AC313" i="17"/>
  <c r="AC314" i="17"/>
  <c r="AC315" i="17"/>
  <c r="AC316" i="17"/>
  <c r="AC317" i="17"/>
  <c r="AC318" i="17"/>
  <c r="AC319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AC335" i="17"/>
  <c r="AC336" i="17"/>
  <c r="AC337" i="17"/>
  <c r="AC338" i="17"/>
  <c r="AC339" i="17"/>
  <c r="AC340" i="17"/>
  <c r="AC341" i="17"/>
  <c r="AC342" i="17"/>
  <c r="AC343" i="17"/>
  <c r="AC344" i="17"/>
  <c r="AC345" i="17"/>
  <c r="AC346" i="17"/>
  <c r="AC347" i="17"/>
  <c r="AC348" i="17"/>
  <c r="AC349" i="17"/>
  <c r="AC350" i="17"/>
  <c r="AC351" i="17"/>
  <c r="AC352" i="17"/>
  <c r="AC353" i="17"/>
  <c r="AC354" i="17"/>
  <c r="AC355" i="17"/>
  <c r="AC356" i="17"/>
  <c r="AC357" i="17"/>
  <c r="AC358" i="17"/>
  <c r="AC359" i="17"/>
  <c r="AC360" i="17"/>
  <c r="AC361" i="17"/>
  <c r="AC362" i="17"/>
  <c r="AC363" i="17"/>
  <c r="AC364" i="17"/>
  <c r="AC365" i="17"/>
  <c r="AC366" i="17"/>
  <c r="AC367" i="17"/>
  <c r="AC368" i="17"/>
  <c r="AC369" i="17"/>
  <c r="AC370" i="17"/>
  <c r="AC371" i="17"/>
  <c r="AC372" i="17"/>
  <c r="AC373" i="17"/>
  <c r="AC374" i="17"/>
  <c r="AC375" i="17"/>
  <c r="AC376" i="17"/>
  <c r="AC377" i="17"/>
  <c r="AC378" i="17"/>
  <c r="AC379" i="17"/>
  <c r="AC380" i="17"/>
  <c r="AC381" i="17"/>
  <c r="AC382" i="17"/>
  <c r="AC383" i="17"/>
  <c r="AC384" i="17"/>
  <c r="AC385" i="17"/>
  <c r="AC386" i="17"/>
  <c r="AC387" i="17"/>
  <c r="AC388" i="17"/>
  <c r="AC389" i="17"/>
  <c r="AC390" i="17"/>
  <c r="AC391" i="17"/>
  <c r="AC392" i="17"/>
  <c r="AC393" i="17"/>
  <c r="AC394" i="17"/>
  <c r="AC395" i="17"/>
  <c r="AC396" i="17"/>
  <c r="AC397" i="17"/>
  <c r="AC398" i="17"/>
  <c r="AC399" i="17"/>
  <c r="AC400" i="17"/>
  <c r="AC401" i="17"/>
  <c r="AC402" i="17"/>
  <c r="AC403" i="17"/>
  <c r="AC404" i="17"/>
  <c r="AC405" i="17"/>
  <c r="AC406" i="17"/>
  <c r="AC407" i="17"/>
  <c r="AC408" i="17"/>
  <c r="AC409" i="17"/>
  <c r="AC410" i="17"/>
  <c r="AC411" i="17"/>
  <c r="AC412" i="17"/>
  <c r="AC413" i="17"/>
  <c r="AC414" i="17"/>
  <c r="AC415" i="17"/>
  <c r="AC416" i="17"/>
  <c r="AC417" i="17"/>
  <c r="AC418" i="17"/>
  <c r="AC419" i="17"/>
  <c r="AC420" i="17"/>
  <c r="AC421" i="17"/>
  <c r="AC422" i="17"/>
  <c r="AC423" i="17"/>
  <c r="AC424" i="17"/>
  <c r="AC425" i="17"/>
  <c r="AC426" i="17"/>
  <c r="AC427" i="17"/>
  <c r="AC428" i="17"/>
  <c r="AC429" i="17"/>
  <c r="AC430" i="17"/>
  <c r="AC431" i="17"/>
  <c r="AC432" i="17"/>
  <c r="AC433" i="17"/>
  <c r="AC434" i="17"/>
  <c r="AC435" i="17"/>
  <c r="AC436" i="17"/>
  <c r="AC437" i="17"/>
  <c r="AC438" i="17"/>
  <c r="AC439" i="17"/>
  <c r="AC440" i="17"/>
  <c r="AC441" i="17"/>
  <c r="AC442" i="17"/>
  <c r="AC443" i="17"/>
  <c r="AC444" i="17"/>
  <c r="AC445" i="17"/>
  <c r="AC446" i="17"/>
  <c r="AC447" i="17"/>
  <c r="AC448" i="17"/>
  <c r="AC449" i="17"/>
  <c r="AC450" i="17"/>
  <c r="AC451" i="17"/>
  <c r="AC452" i="17"/>
  <c r="AC453" i="17"/>
  <c r="AC454" i="17"/>
  <c r="AC455" i="17"/>
  <c r="AC456" i="17"/>
  <c r="AC457" i="17"/>
  <c r="AC458" i="17"/>
  <c r="AC459" i="17"/>
  <c r="AC460" i="17"/>
  <c r="AC461" i="17"/>
  <c r="AC462" i="17"/>
  <c r="AC463" i="17"/>
  <c r="AC464" i="17"/>
  <c r="AC465" i="17"/>
  <c r="AC466" i="17"/>
  <c r="AC467" i="17"/>
  <c r="AC468" i="17"/>
  <c r="AC469" i="17"/>
  <c r="AC470" i="17"/>
  <c r="AC471" i="17"/>
  <c r="AC472" i="17"/>
  <c r="AC473" i="17"/>
  <c r="AC474" i="17"/>
  <c r="AC475" i="17"/>
  <c r="AC476" i="17"/>
  <c r="AC477" i="17"/>
  <c r="AC478" i="17"/>
  <c r="AC479" i="17"/>
  <c r="AC480" i="17"/>
  <c r="AC481" i="17"/>
  <c r="AC482" i="17"/>
  <c r="AC483" i="17"/>
  <c r="AC484" i="17"/>
  <c r="AC485" i="17"/>
  <c r="AC486" i="17"/>
  <c r="AC487" i="17"/>
  <c r="AC488" i="17"/>
  <c r="AC489" i="17"/>
  <c r="AC490" i="17"/>
  <c r="AC491" i="17"/>
  <c r="AC492" i="17"/>
  <c r="AC493" i="17"/>
  <c r="AC494" i="17"/>
  <c r="AC495" i="17"/>
  <c r="AC496" i="17"/>
  <c r="AC497" i="17"/>
  <c r="AC498" i="17"/>
  <c r="AC499" i="17"/>
  <c r="AC500" i="17"/>
  <c r="AC501" i="17"/>
  <c r="AC502" i="17"/>
  <c r="AC503" i="17"/>
  <c r="AC504" i="17"/>
  <c r="AC505" i="17"/>
  <c r="AC506" i="17"/>
  <c r="AC507" i="17"/>
  <c r="AC508" i="17"/>
  <c r="AC509" i="17"/>
  <c r="AC510" i="17"/>
  <c r="AC511" i="17"/>
  <c r="AC512" i="17"/>
  <c r="AC513" i="17"/>
  <c r="AC514" i="17"/>
  <c r="AC515" i="17"/>
  <c r="AC516" i="17"/>
  <c r="AC517" i="17"/>
  <c r="AC518" i="17"/>
  <c r="AC519" i="17"/>
  <c r="AC520" i="17"/>
  <c r="AC521" i="17"/>
  <c r="AC522" i="17"/>
  <c r="AC523" i="17"/>
  <c r="AC524" i="17"/>
  <c r="AC525" i="17"/>
  <c r="AC526" i="17"/>
  <c r="AC527" i="17"/>
  <c r="AC528" i="17"/>
  <c r="AC529" i="17"/>
  <c r="AC530" i="17"/>
  <c r="AC531" i="17"/>
  <c r="AC532" i="17"/>
  <c r="AC533" i="17"/>
  <c r="F4" i="3"/>
  <c r="F5" i="3"/>
  <c r="F66" i="3"/>
  <c r="X4" i="17"/>
  <c r="AC4" i="17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3" i="3"/>
  <c r="T5" i="17"/>
  <c r="AA5" i="17"/>
  <c r="T6" i="17"/>
  <c r="AA6" i="17"/>
  <c r="T7" i="17"/>
  <c r="AA7" i="17"/>
  <c r="T8" i="17"/>
  <c r="AA8" i="17"/>
  <c r="T9" i="17"/>
  <c r="AA9" i="17"/>
  <c r="T10" i="17"/>
  <c r="AA10" i="17"/>
  <c r="T11" i="17"/>
  <c r="AA11" i="17"/>
  <c r="T12" i="17"/>
  <c r="AA12" i="17"/>
  <c r="T13" i="17"/>
  <c r="AA13" i="17"/>
  <c r="T14" i="17"/>
  <c r="AA14" i="17"/>
  <c r="T15" i="17"/>
  <c r="AA15" i="17"/>
  <c r="T16" i="17"/>
  <c r="AA16" i="17"/>
  <c r="T17" i="17"/>
  <c r="AA17" i="17"/>
  <c r="T18" i="17"/>
  <c r="AA18" i="17"/>
  <c r="T19" i="17"/>
  <c r="AA19" i="17"/>
  <c r="T20" i="17"/>
  <c r="AA20" i="17"/>
  <c r="T21" i="17"/>
  <c r="AA21" i="17"/>
  <c r="T22" i="17"/>
  <c r="AA22" i="17"/>
  <c r="T23" i="17"/>
  <c r="AA23" i="17"/>
  <c r="T24" i="17"/>
  <c r="AA24" i="17"/>
  <c r="T25" i="17"/>
  <c r="AA25" i="17"/>
  <c r="T26" i="17"/>
  <c r="AA26" i="17"/>
  <c r="T27" i="17"/>
  <c r="AA27" i="17"/>
  <c r="T28" i="17"/>
  <c r="AA28" i="17"/>
  <c r="T29" i="17"/>
  <c r="AA29" i="17"/>
  <c r="T30" i="17"/>
  <c r="AA30" i="17"/>
  <c r="T31" i="17"/>
  <c r="AA31" i="17"/>
  <c r="T32" i="17"/>
  <c r="AA32" i="17"/>
  <c r="T33" i="17"/>
  <c r="AA33" i="17"/>
  <c r="T34" i="17"/>
  <c r="AA34" i="17"/>
  <c r="T35" i="17"/>
  <c r="AA35" i="17"/>
  <c r="T36" i="17"/>
  <c r="AA36" i="17"/>
  <c r="T37" i="17"/>
  <c r="AA37" i="17"/>
  <c r="T38" i="17"/>
  <c r="AA38" i="17"/>
  <c r="T39" i="17"/>
  <c r="AA39" i="17"/>
  <c r="T40" i="17"/>
  <c r="AA40" i="17"/>
  <c r="T41" i="17"/>
  <c r="AA41" i="17"/>
  <c r="T42" i="17"/>
  <c r="AA42" i="17"/>
  <c r="T43" i="17"/>
  <c r="AA43" i="17"/>
  <c r="T44" i="17"/>
  <c r="AA44" i="17"/>
  <c r="T45" i="17"/>
  <c r="AA45" i="17"/>
  <c r="T46" i="17"/>
  <c r="AA46" i="17"/>
  <c r="T47" i="17"/>
  <c r="AA47" i="17"/>
  <c r="T48" i="17"/>
  <c r="AA48" i="17"/>
  <c r="T49" i="17"/>
  <c r="AA49" i="17"/>
  <c r="T50" i="17"/>
  <c r="AA50" i="17"/>
  <c r="T51" i="17"/>
  <c r="AA51" i="17"/>
  <c r="T52" i="17"/>
  <c r="AA52" i="17"/>
  <c r="T53" i="17"/>
  <c r="AA53" i="17"/>
  <c r="T54" i="17"/>
  <c r="AA54" i="17"/>
  <c r="T55" i="17"/>
  <c r="AA55" i="17"/>
  <c r="T56" i="17"/>
  <c r="AA56" i="17"/>
  <c r="T57" i="17"/>
  <c r="AA57" i="17"/>
  <c r="T58" i="17"/>
  <c r="AA58" i="17"/>
  <c r="T59" i="17"/>
  <c r="AA59" i="17"/>
  <c r="T60" i="17"/>
  <c r="AA60" i="17"/>
  <c r="T61" i="17"/>
  <c r="AA61" i="17"/>
  <c r="T62" i="17"/>
  <c r="AA62" i="17"/>
  <c r="T63" i="17"/>
  <c r="AA63" i="17"/>
  <c r="T64" i="17"/>
  <c r="AA64" i="17"/>
  <c r="T65" i="17"/>
  <c r="AA65" i="17"/>
  <c r="T66" i="17"/>
  <c r="AA66" i="17"/>
  <c r="T67" i="17"/>
  <c r="AA67" i="17"/>
  <c r="T68" i="17"/>
  <c r="AA68" i="17"/>
  <c r="T69" i="17"/>
  <c r="AA69" i="17"/>
  <c r="T70" i="17"/>
  <c r="AA70" i="17"/>
  <c r="T71" i="17"/>
  <c r="AA71" i="17"/>
  <c r="T72" i="17"/>
  <c r="AA72" i="17"/>
  <c r="T73" i="17"/>
  <c r="AA73" i="17"/>
  <c r="T74" i="17"/>
  <c r="AA74" i="17"/>
  <c r="T75" i="17"/>
  <c r="AA75" i="17"/>
  <c r="T76" i="17"/>
  <c r="AA76" i="17"/>
  <c r="T77" i="17"/>
  <c r="AA77" i="17"/>
  <c r="T78" i="17"/>
  <c r="AA78" i="17"/>
  <c r="T79" i="17"/>
  <c r="AA79" i="17"/>
  <c r="T80" i="17"/>
  <c r="AA80" i="17"/>
  <c r="T81" i="17"/>
  <c r="AA81" i="17"/>
  <c r="T82" i="17"/>
  <c r="AA82" i="17"/>
  <c r="T83" i="17"/>
  <c r="AA83" i="17"/>
  <c r="T84" i="17"/>
  <c r="AA84" i="17"/>
  <c r="T85" i="17"/>
  <c r="AA85" i="17"/>
  <c r="T86" i="17"/>
  <c r="AA86" i="17"/>
  <c r="T87" i="17"/>
  <c r="AA87" i="17"/>
  <c r="T88" i="17"/>
  <c r="AA88" i="17"/>
  <c r="T89" i="17"/>
  <c r="AA89" i="17"/>
  <c r="T90" i="17"/>
  <c r="AA90" i="17"/>
  <c r="T91" i="17"/>
  <c r="AA91" i="17"/>
  <c r="T92" i="17"/>
  <c r="AA92" i="17"/>
  <c r="T93" i="17"/>
  <c r="AA93" i="17"/>
  <c r="T94" i="17"/>
  <c r="AA94" i="17"/>
  <c r="T95" i="17"/>
  <c r="AA95" i="17"/>
  <c r="T96" i="17"/>
  <c r="AA96" i="17"/>
  <c r="T97" i="17"/>
  <c r="AA97" i="17"/>
  <c r="T98" i="17"/>
  <c r="AA98" i="17"/>
  <c r="T99" i="17"/>
  <c r="AA99" i="17"/>
  <c r="T100" i="17"/>
  <c r="AA100" i="17"/>
  <c r="T101" i="17"/>
  <c r="AA101" i="17"/>
  <c r="T102" i="17"/>
  <c r="AA102" i="17"/>
  <c r="T103" i="17"/>
  <c r="AA103" i="17"/>
  <c r="T104" i="17"/>
  <c r="AA104" i="17"/>
  <c r="T105" i="17"/>
  <c r="AA105" i="17"/>
  <c r="T106" i="17"/>
  <c r="AA106" i="17"/>
  <c r="T107" i="17"/>
  <c r="AA107" i="17"/>
  <c r="T108" i="17"/>
  <c r="AA108" i="17"/>
  <c r="T109" i="17"/>
  <c r="AA109" i="17"/>
  <c r="T110" i="17"/>
  <c r="AA110" i="17"/>
  <c r="T111" i="17"/>
  <c r="AA111" i="17"/>
  <c r="T112" i="17"/>
  <c r="AA112" i="17"/>
  <c r="T113" i="17"/>
  <c r="AA113" i="17"/>
  <c r="T114" i="17"/>
  <c r="AA114" i="17"/>
  <c r="T115" i="17"/>
  <c r="AA115" i="17"/>
  <c r="T116" i="17"/>
  <c r="AA116" i="17"/>
  <c r="T117" i="17"/>
  <c r="AA117" i="17"/>
  <c r="T118" i="17"/>
  <c r="AA118" i="17"/>
  <c r="T119" i="17"/>
  <c r="AA119" i="17"/>
  <c r="T120" i="17"/>
  <c r="AA120" i="17"/>
  <c r="T121" i="17"/>
  <c r="AA121" i="17"/>
  <c r="T122" i="17"/>
  <c r="AA122" i="17"/>
  <c r="T123" i="17"/>
  <c r="AA123" i="17"/>
  <c r="T124" i="17"/>
  <c r="AA124" i="17"/>
  <c r="T125" i="17"/>
  <c r="AA125" i="17"/>
  <c r="T126" i="17"/>
  <c r="AA126" i="17"/>
  <c r="T127" i="17"/>
  <c r="AA127" i="17"/>
  <c r="T128" i="17"/>
  <c r="AA128" i="17"/>
  <c r="T129" i="17"/>
  <c r="AA129" i="17"/>
  <c r="T130" i="17"/>
  <c r="AA130" i="17"/>
  <c r="T131" i="17"/>
  <c r="AA131" i="17"/>
  <c r="T132" i="17"/>
  <c r="AA132" i="17"/>
  <c r="T133" i="17"/>
  <c r="AA133" i="17"/>
  <c r="T134" i="17"/>
  <c r="AA134" i="17"/>
  <c r="T135" i="17"/>
  <c r="AA135" i="17"/>
  <c r="T136" i="17"/>
  <c r="AA136" i="17"/>
  <c r="T137" i="17"/>
  <c r="AA137" i="17"/>
  <c r="T138" i="17"/>
  <c r="AA138" i="17"/>
  <c r="T139" i="17"/>
  <c r="AA139" i="17"/>
  <c r="T140" i="17"/>
  <c r="AA140" i="17"/>
  <c r="T141" i="17"/>
  <c r="AA141" i="17"/>
  <c r="T142" i="17"/>
  <c r="AA142" i="17"/>
  <c r="T143" i="17"/>
  <c r="AA143" i="17"/>
  <c r="T144" i="17"/>
  <c r="AA144" i="17"/>
  <c r="T145" i="17"/>
  <c r="AA145" i="17"/>
  <c r="T146" i="17"/>
  <c r="AA146" i="17"/>
  <c r="T147" i="17"/>
  <c r="AA147" i="17"/>
  <c r="T148" i="17"/>
  <c r="AA148" i="17"/>
  <c r="T149" i="17"/>
  <c r="AA149" i="17"/>
  <c r="T150" i="17"/>
  <c r="AA150" i="17"/>
  <c r="T151" i="17"/>
  <c r="AA151" i="17"/>
  <c r="T152" i="17"/>
  <c r="AA152" i="17"/>
  <c r="T153" i="17"/>
  <c r="AA153" i="17"/>
  <c r="T154" i="17"/>
  <c r="AA154" i="17"/>
  <c r="T155" i="17"/>
  <c r="AA155" i="17"/>
  <c r="T156" i="17"/>
  <c r="AA156" i="17"/>
  <c r="T157" i="17"/>
  <c r="AA157" i="17"/>
  <c r="T158" i="17"/>
  <c r="AA158" i="17"/>
  <c r="T159" i="17"/>
  <c r="AA159" i="17"/>
  <c r="T160" i="17"/>
  <c r="AA160" i="17"/>
  <c r="T161" i="17"/>
  <c r="AA161" i="17"/>
  <c r="T162" i="17"/>
  <c r="AA162" i="17"/>
  <c r="T163" i="17"/>
  <c r="AA163" i="17"/>
  <c r="T164" i="17"/>
  <c r="AA164" i="17"/>
  <c r="T165" i="17"/>
  <c r="AA165" i="17"/>
  <c r="T166" i="17"/>
  <c r="AA166" i="17"/>
  <c r="T167" i="17"/>
  <c r="AA167" i="17"/>
  <c r="T168" i="17"/>
  <c r="AA168" i="17"/>
  <c r="T169" i="17"/>
  <c r="AA169" i="17"/>
  <c r="T170" i="17"/>
  <c r="AA170" i="17"/>
  <c r="T171" i="17"/>
  <c r="AA171" i="17"/>
  <c r="T172" i="17"/>
  <c r="AA172" i="17"/>
  <c r="T173" i="17"/>
  <c r="AA173" i="17"/>
  <c r="T174" i="17"/>
  <c r="AA174" i="17"/>
  <c r="T175" i="17"/>
  <c r="AA175" i="17"/>
  <c r="T176" i="17"/>
  <c r="AA176" i="17"/>
  <c r="T177" i="17"/>
  <c r="AA177" i="17"/>
  <c r="T178" i="17"/>
  <c r="AA178" i="17"/>
  <c r="T179" i="17"/>
  <c r="AA179" i="17"/>
  <c r="T180" i="17"/>
  <c r="AA180" i="17"/>
  <c r="T181" i="17"/>
  <c r="AA181" i="17"/>
  <c r="T182" i="17"/>
  <c r="AA182" i="17"/>
  <c r="T183" i="17"/>
  <c r="AA183" i="17"/>
  <c r="T184" i="17"/>
  <c r="AA184" i="17"/>
  <c r="T185" i="17"/>
  <c r="AA185" i="17"/>
  <c r="T186" i="17"/>
  <c r="AA186" i="17"/>
  <c r="T187" i="17"/>
  <c r="AA187" i="17"/>
  <c r="T188" i="17"/>
  <c r="AA188" i="17"/>
  <c r="T189" i="17"/>
  <c r="AA189" i="17"/>
  <c r="T190" i="17"/>
  <c r="AA190" i="17"/>
  <c r="T191" i="17"/>
  <c r="AA191" i="17"/>
  <c r="T192" i="17"/>
  <c r="AA192" i="17"/>
  <c r="T193" i="17"/>
  <c r="AA193" i="17"/>
  <c r="T194" i="17"/>
  <c r="AA194" i="17"/>
  <c r="T195" i="17"/>
  <c r="AA195" i="17"/>
  <c r="T196" i="17"/>
  <c r="AA196" i="17"/>
  <c r="T197" i="17"/>
  <c r="AA197" i="17"/>
  <c r="T198" i="17"/>
  <c r="AA198" i="17"/>
  <c r="T199" i="17"/>
  <c r="AA199" i="17"/>
  <c r="T200" i="17"/>
  <c r="AA200" i="17"/>
  <c r="T201" i="17"/>
  <c r="AA201" i="17"/>
  <c r="T202" i="17"/>
  <c r="AA202" i="17"/>
  <c r="T203" i="17"/>
  <c r="AA203" i="17"/>
  <c r="T204" i="17"/>
  <c r="AA204" i="17"/>
  <c r="T205" i="17"/>
  <c r="AA205" i="17"/>
  <c r="T206" i="17"/>
  <c r="AA206" i="17"/>
  <c r="T207" i="17"/>
  <c r="AA207" i="17"/>
  <c r="T208" i="17"/>
  <c r="AA208" i="17"/>
  <c r="T209" i="17"/>
  <c r="AA209" i="17"/>
  <c r="T210" i="17"/>
  <c r="AA210" i="17"/>
  <c r="T211" i="17"/>
  <c r="AA211" i="17"/>
  <c r="T212" i="17"/>
  <c r="AA212" i="17"/>
  <c r="T213" i="17"/>
  <c r="AA213" i="17"/>
  <c r="T214" i="17"/>
  <c r="AA214" i="17"/>
  <c r="T215" i="17"/>
  <c r="AA215" i="17"/>
  <c r="T216" i="17"/>
  <c r="AA216" i="17"/>
  <c r="T217" i="17"/>
  <c r="AA217" i="17"/>
  <c r="T218" i="17"/>
  <c r="AA218" i="17"/>
  <c r="T219" i="17"/>
  <c r="AA219" i="17"/>
  <c r="T220" i="17"/>
  <c r="AA220" i="17"/>
  <c r="T221" i="17"/>
  <c r="AA221" i="17"/>
  <c r="T222" i="17"/>
  <c r="AA222" i="17"/>
  <c r="T223" i="17"/>
  <c r="AA223" i="17"/>
  <c r="T224" i="17"/>
  <c r="AA224" i="17"/>
  <c r="T225" i="17"/>
  <c r="AA225" i="17"/>
  <c r="T226" i="17"/>
  <c r="AA226" i="17"/>
  <c r="T227" i="17"/>
  <c r="AA227" i="17"/>
  <c r="T228" i="17"/>
  <c r="AA228" i="17"/>
  <c r="T229" i="17"/>
  <c r="AA229" i="17"/>
  <c r="T230" i="17"/>
  <c r="AA230" i="17"/>
  <c r="T231" i="17"/>
  <c r="AA231" i="17"/>
  <c r="T232" i="17"/>
  <c r="AA232" i="17"/>
  <c r="T233" i="17"/>
  <c r="AA233" i="17"/>
  <c r="T234" i="17"/>
  <c r="AA234" i="17"/>
  <c r="T235" i="17"/>
  <c r="AA235" i="17"/>
  <c r="T236" i="17"/>
  <c r="AA236" i="17"/>
  <c r="T237" i="17"/>
  <c r="AA237" i="17"/>
  <c r="T238" i="17"/>
  <c r="AA238" i="17"/>
  <c r="T239" i="17"/>
  <c r="AA239" i="17"/>
  <c r="T240" i="17"/>
  <c r="AA240" i="17"/>
  <c r="T241" i="17"/>
  <c r="AA241" i="17"/>
  <c r="T242" i="17"/>
  <c r="AA242" i="17"/>
  <c r="T243" i="17"/>
  <c r="AA243" i="17"/>
  <c r="T244" i="17"/>
  <c r="AA244" i="17"/>
  <c r="T245" i="17"/>
  <c r="AA245" i="17"/>
  <c r="T246" i="17"/>
  <c r="AA246" i="17"/>
  <c r="T247" i="17"/>
  <c r="AA247" i="17"/>
  <c r="T248" i="17"/>
  <c r="AA248" i="17"/>
  <c r="T249" i="17"/>
  <c r="AA249" i="17"/>
  <c r="T250" i="17"/>
  <c r="AA250" i="17"/>
  <c r="T251" i="17"/>
  <c r="AA251" i="17"/>
  <c r="T252" i="17"/>
  <c r="AA252" i="17"/>
  <c r="T253" i="17"/>
  <c r="AA253" i="17"/>
  <c r="T254" i="17"/>
  <c r="AA254" i="17"/>
  <c r="T255" i="17"/>
  <c r="AA255" i="17"/>
  <c r="T256" i="17"/>
  <c r="AA256" i="17"/>
  <c r="T257" i="17"/>
  <c r="AA257" i="17"/>
  <c r="T258" i="17"/>
  <c r="AA258" i="17"/>
  <c r="T259" i="17"/>
  <c r="AA259" i="17"/>
  <c r="T260" i="17"/>
  <c r="AA260" i="17"/>
  <c r="T261" i="17"/>
  <c r="AA261" i="17"/>
  <c r="T262" i="17"/>
  <c r="AA262" i="17"/>
  <c r="T263" i="17"/>
  <c r="AA263" i="17"/>
  <c r="T264" i="17"/>
  <c r="AA264" i="17"/>
  <c r="T265" i="17"/>
  <c r="AA265" i="17"/>
  <c r="T266" i="17"/>
  <c r="AA266" i="17"/>
  <c r="T267" i="17"/>
  <c r="AA267" i="17"/>
  <c r="T268" i="17"/>
  <c r="AA268" i="17"/>
  <c r="T269" i="17"/>
  <c r="AA269" i="17"/>
  <c r="T270" i="17"/>
  <c r="AA270" i="17"/>
  <c r="T271" i="17"/>
  <c r="AA271" i="17"/>
  <c r="T272" i="17"/>
  <c r="AA272" i="17"/>
  <c r="T273" i="17"/>
  <c r="AA273" i="17"/>
  <c r="T274" i="17"/>
  <c r="AA274" i="17"/>
  <c r="T275" i="17"/>
  <c r="AA275" i="17"/>
  <c r="T276" i="17"/>
  <c r="AA276" i="17"/>
  <c r="T277" i="17"/>
  <c r="AA277" i="17"/>
  <c r="T278" i="17"/>
  <c r="AA278" i="17"/>
  <c r="T279" i="17"/>
  <c r="AA279" i="17"/>
  <c r="T280" i="17"/>
  <c r="AA280" i="17"/>
  <c r="T281" i="17"/>
  <c r="AA281" i="17"/>
  <c r="T282" i="17"/>
  <c r="AA282" i="17"/>
  <c r="T283" i="17"/>
  <c r="AA283" i="17"/>
  <c r="T284" i="17"/>
  <c r="AA284" i="17"/>
  <c r="T285" i="17"/>
  <c r="AA285" i="17"/>
  <c r="T286" i="17"/>
  <c r="AA286" i="17"/>
  <c r="T287" i="17"/>
  <c r="AA287" i="17"/>
  <c r="T288" i="17"/>
  <c r="AA288" i="17"/>
  <c r="T289" i="17"/>
  <c r="AA289" i="17"/>
  <c r="T290" i="17"/>
  <c r="AA290" i="17"/>
  <c r="T291" i="17"/>
  <c r="AA291" i="17"/>
  <c r="T292" i="17"/>
  <c r="AA292" i="17"/>
  <c r="T293" i="17"/>
  <c r="AA293" i="17"/>
  <c r="T294" i="17"/>
  <c r="AA294" i="17"/>
  <c r="T295" i="17"/>
  <c r="AA295" i="17"/>
  <c r="T296" i="17"/>
  <c r="AA296" i="17"/>
  <c r="T297" i="17"/>
  <c r="AA297" i="17"/>
  <c r="T298" i="17"/>
  <c r="AA298" i="17"/>
  <c r="T299" i="17"/>
  <c r="AA299" i="17"/>
  <c r="T300" i="17"/>
  <c r="AA300" i="17"/>
  <c r="T301" i="17"/>
  <c r="AA301" i="17"/>
  <c r="T302" i="17"/>
  <c r="AA302" i="17"/>
  <c r="T303" i="17"/>
  <c r="AA303" i="17"/>
  <c r="T304" i="17"/>
  <c r="AA304" i="17"/>
  <c r="T305" i="17"/>
  <c r="AA305" i="17"/>
  <c r="T306" i="17"/>
  <c r="AA306" i="17"/>
  <c r="T307" i="17"/>
  <c r="AA307" i="17"/>
  <c r="T308" i="17"/>
  <c r="AA308" i="17"/>
  <c r="T309" i="17"/>
  <c r="AA309" i="17"/>
  <c r="T310" i="17"/>
  <c r="AA310" i="17"/>
  <c r="T311" i="17"/>
  <c r="AA311" i="17"/>
  <c r="T312" i="17"/>
  <c r="AA312" i="17"/>
  <c r="T313" i="17"/>
  <c r="AA313" i="17"/>
  <c r="T314" i="17"/>
  <c r="AA314" i="17"/>
  <c r="T315" i="17"/>
  <c r="AA315" i="17"/>
  <c r="T316" i="17"/>
  <c r="AA316" i="17"/>
  <c r="T317" i="17"/>
  <c r="AA317" i="17"/>
  <c r="T318" i="17"/>
  <c r="AA318" i="17"/>
  <c r="T319" i="17"/>
  <c r="AA319" i="17"/>
  <c r="T320" i="17"/>
  <c r="AA320" i="17"/>
  <c r="T321" i="17"/>
  <c r="AA321" i="17"/>
  <c r="T322" i="17"/>
  <c r="AA322" i="17"/>
  <c r="T323" i="17"/>
  <c r="AA323" i="17"/>
  <c r="T324" i="17"/>
  <c r="AA324" i="17"/>
  <c r="T325" i="17"/>
  <c r="AA325" i="17"/>
  <c r="T326" i="17"/>
  <c r="AA326" i="17"/>
  <c r="T327" i="17"/>
  <c r="AA327" i="17"/>
  <c r="T328" i="17"/>
  <c r="AA328" i="17"/>
  <c r="T329" i="17"/>
  <c r="AA329" i="17"/>
  <c r="T330" i="17"/>
  <c r="AA330" i="17"/>
  <c r="T331" i="17"/>
  <c r="AA331" i="17"/>
  <c r="T332" i="17"/>
  <c r="AA332" i="17"/>
  <c r="T333" i="17"/>
  <c r="AA333" i="17"/>
  <c r="T334" i="17"/>
  <c r="AA334" i="17"/>
  <c r="T335" i="17"/>
  <c r="AA335" i="17"/>
  <c r="T336" i="17"/>
  <c r="AA336" i="17"/>
  <c r="T337" i="17"/>
  <c r="AA337" i="17"/>
  <c r="T338" i="17"/>
  <c r="AA338" i="17"/>
  <c r="T339" i="17"/>
  <c r="AA339" i="17"/>
  <c r="T340" i="17"/>
  <c r="AA340" i="17"/>
  <c r="T341" i="17"/>
  <c r="AA341" i="17"/>
  <c r="T342" i="17"/>
  <c r="AA342" i="17"/>
  <c r="T343" i="17"/>
  <c r="AA343" i="17"/>
  <c r="T344" i="17"/>
  <c r="AA344" i="17"/>
  <c r="T345" i="17"/>
  <c r="AA345" i="17"/>
  <c r="T346" i="17"/>
  <c r="AA346" i="17"/>
  <c r="T347" i="17"/>
  <c r="AA347" i="17"/>
  <c r="T348" i="17"/>
  <c r="AA348" i="17"/>
  <c r="T349" i="17"/>
  <c r="AA349" i="17"/>
  <c r="T350" i="17"/>
  <c r="AA350" i="17"/>
  <c r="T351" i="17"/>
  <c r="AA351" i="17"/>
  <c r="T352" i="17"/>
  <c r="AA352" i="17"/>
  <c r="T353" i="17"/>
  <c r="AA353" i="17"/>
  <c r="T354" i="17"/>
  <c r="AA354" i="17"/>
  <c r="T355" i="17"/>
  <c r="AA355" i="17"/>
  <c r="T356" i="17"/>
  <c r="AA356" i="17"/>
  <c r="T357" i="17"/>
  <c r="AA357" i="17"/>
  <c r="T358" i="17"/>
  <c r="AA358" i="17"/>
  <c r="T359" i="17"/>
  <c r="AA359" i="17"/>
  <c r="T360" i="17"/>
  <c r="AA360" i="17"/>
  <c r="T361" i="17"/>
  <c r="AA361" i="17"/>
  <c r="T362" i="17"/>
  <c r="AA362" i="17"/>
  <c r="T363" i="17"/>
  <c r="AA363" i="17"/>
  <c r="T364" i="17"/>
  <c r="AA364" i="17"/>
  <c r="T365" i="17"/>
  <c r="AA365" i="17"/>
  <c r="T366" i="17"/>
  <c r="AA366" i="17"/>
  <c r="T367" i="17"/>
  <c r="AA367" i="17"/>
  <c r="T368" i="17"/>
  <c r="AA368" i="17"/>
  <c r="T369" i="17"/>
  <c r="AA369" i="17"/>
  <c r="T370" i="17"/>
  <c r="AA370" i="17"/>
  <c r="T371" i="17"/>
  <c r="AA371" i="17"/>
  <c r="T372" i="17"/>
  <c r="AA372" i="17"/>
  <c r="T373" i="17"/>
  <c r="AA373" i="17"/>
  <c r="T374" i="17"/>
  <c r="AA374" i="17"/>
  <c r="T375" i="17"/>
  <c r="AA375" i="17"/>
  <c r="T376" i="17"/>
  <c r="AA376" i="17"/>
  <c r="T377" i="17"/>
  <c r="AA377" i="17"/>
  <c r="T378" i="17"/>
  <c r="AA378" i="17"/>
  <c r="T379" i="17"/>
  <c r="AA379" i="17"/>
  <c r="T380" i="17"/>
  <c r="AA380" i="17"/>
  <c r="T381" i="17"/>
  <c r="AA381" i="17"/>
  <c r="T382" i="17"/>
  <c r="AA382" i="17"/>
  <c r="T383" i="17"/>
  <c r="AA383" i="17"/>
  <c r="T384" i="17"/>
  <c r="AA384" i="17"/>
  <c r="T385" i="17"/>
  <c r="AA385" i="17"/>
  <c r="T386" i="17"/>
  <c r="AA386" i="17"/>
  <c r="T387" i="17"/>
  <c r="AA387" i="17"/>
  <c r="T388" i="17"/>
  <c r="AA388" i="17"/>
  <c r="T389" i="17"/>
  <c r="AA389" i="17"/>
  <c r="T390" i="17"/>
  <c r="AA390" i="17"/>
  <c r="T391" i="17"/>
  <c r="AA391" i="17"/>
  <c r="T392" i="17"/>
  <c r="AA392" i="17"/>
  <c r="T393" i="17"/>
  <c r="AA393" i="17"/>
  <c r="T394" i="17"/>
  <c r="AA394" i="17"/>
  <c r="T395" i="17"/>
  <c r="AA395" i="17"/>
  <c r="T396" i="17"/>
  <c r="AA396" i="17"/>
  <c r="T397" i="17"/>
  <c r="AA397" i="17"/>
  <c r="T398" i="17"/>
  <c r="AA398" i="17"/>
  <c r="T399" i="17"/>
  <c r="AA399" i="17"/>
  <c r="T400" i="17"/>
  <c r="AA400" i="17"/>
  <c r="T401" i="17"/>
  <c r="AA401" i="17"/>
  <c r="T402" i="17"/>
  <c r="AA402" i="17"/>
  <c r="T403" i="17"/>
  <c r="AA403" i="17"/>
  <c r="T404" i="17"/>
  <c r="AA404" i="17"/>
  <c r="T405" i="17"/>
  <c r="AA405" i="17"/>
  <c r="T406" i="17"/>
  <c r="AA406" i="17"/>
  <c r="T407" i="17"/>
  <c r="AA407" i="17"/>
  <c r="T408" i="17"/>
  <c r="AA408" i="17"/>
  <c r="T409" i="17"/>
  <c r="AA409" i="17"/>
  <c r="T410" i="17"/>
  <c r="AA410" i="17"/>
  <c r="T411" i="17"/>
  <c r="AA411" i="17"/>
  <c r="T412" i="17"/>
  <c r="AA412" i="17"/>
  <c r="T413" i="17"/>
  <c r="AA413" i="17"/>
  <c r="T414" i="17"/>
  <c r="AA414" i="17"/>
  <c r="T415" i="17"/>
  <c r="AA415" i="17"/>
  <c r="T416" i="17"/>
  <c r="AA416" i="17"/>
  <c r="T417" i="17"/>
  <c r="AA417" i="17"/>
  <c r="T418" i="17"/>
  <c r="AA418" i="17"/>
  <c r="T419" i="17"/>
  <c r="AA419" i="17"/>
  <c r="T420" i="17"/>
  <c r="AA420" i="17"/>
  <c r="T421" i="17"/>
  <c r="AA421" i="17"/>
  <c r="T422" i="17"/>
  <c r="AA422" i="17"/>
  <c r="T423" i="17"/>
  <c r="AA423" i="17"/>
  <c r="T424" i="17"/>
  <c r="AA424" i="17"/>
  <c r="T425" i="17"/>
  <c r="AA425" i="17"/>
  <c r="T426" i="17"/>
  <c r="AA426" i="17"/>
  <c r="T427" i="17"/>
  <c r="AA427" i="17"/>
  <c r="T428" i="17"/>
  <c r="AA428" i="17"/>
  <c r="T429" i="17"/>
  <c r="AA429" i="17"/>
  <c r="T430" i="17"/>
  <c r="AA430" i="17"/>
  <c r="T431" i="17"/>
  <c r="AA431" i="17"/>
  <c r="T432" i="17"/>
  <c r="AA432" i="17"/>
  <c r="T433" i="17"/>
  <c r="AA433" i="17"/>
  <c r="T434" i="17"/>
  <c r="AA434" i="17"/>
  <c r="T435" i="17"/>
  <c r="AA435" i="17"/>
  <c r="T436" i="17"/>
  <c r="AA436" i="17"/>
  <c r="T437" i="17"/>
  <c r="AA437" i="17"/>
  <c r="T438" i="17"/>
  <c r="AA438" i="17"/>
  <c r="T439" i="17"/>
  <c r="AA439" i="17"/>
  <c r="T440" i="17"/>
  <c r="AA440" i="17"/>
  <c r="T441" i="17"/>
  <c r="AA441" i="17"/>
  <c r="T442" i="17"/>
  <c r="AA442" i="17"/>
  <c r="T443" i="17"/>
  <c r="AA443" i="17"/>
  <c r="T444" i="17"/>
  <c r="AA444" i="17"/>
  <c r="T445" i="17"/>
  <c r="AA445" i="17"/>
  <c r="T446" i="17"/>
  <c r="AA446" i="17"/>
  <c r="T447" i="17"/>
  <c r="AA447" i="17"/>
  <c r="T448" i="17"/>
  <c r="AA448" i="17"/>
  <c r="T449" i="17"/>
  <c r="AA449" i="17"/>
  <c r="T450" i="17"/>
  <c r="AA450" i="17"/>
  <c r="T451" i="17"/>
  <c r="AA451" i="17"/>
  <c r="T452" i="17"/>
  <c r="AA452" i="17"/>
  <c r="T453" i="17"/>
  <c r="AA453" i="17"/>
  <c r="T454" i="17"/>
  <c r="AA454" i="17"/>
  <c r="T455" i="17"/>
  <c r="AA455" i="17"/>
  <c r="T456" i="17"/>
  <c r="AA456" i="17"/>
  <c r="T457" i="17"/>
  <c r="AA457" i="17"/>
  <c r="T458" i="17"/>
  <c r="AA458" i="17"/>
  <c r="T459" i="17"/>
  <c r="AA459" i="17"/>
  <c r="T460" i="17"/>
  <c r="AA460" i="17"/>
  <c r="T461" i="17"/>
  <c r="AA461" i="17"/>
  <c r="T462" i="17"/>
  <c r="AA462" i="17"/>
  <c r="T463" i="17"/>
  <c r="AA463" i="17"/>
  <c r="T464" i="17"/>
  <c r="AA464" i="17"/>
  <c r="T465" i="17"/>
  <c r="AA465" i="17"/>
  <c r="T466" i="17"/>
  <c r="AA466" i="17"/>
  <c r="T467" i="17"/>
  <c r="AA467" i="17"/>
  <c r="T468" i="17"/>
  <c r="AA468" i="17"/>
  <c r="T469" i="17"/>
  <c r="AA469" i="17"/>
  <c r="T470" i="17"/>
  <c r="AA470" i="17"/>
  <c r="T471" i="17"/>
  <c r="AA471" i="17"/>
  <c r="T472" i="17"/>
  <c r="AA472" i="17"/>
  <c r="T473" i="17"/>
  <c r="AA473" i="17"/>
  <c r="T474" i="17"/>
  <c r="AA474" i="17"/>
  <c r="T475" i="17"/>
  <c r="AA475" i="17"/>
  <c r="T476" i="17"/>
  <c r="AA476" i="17"/>
  <c r="T477" i="17"/>
  <c r="AA477" i="17"/>
  <c r="T478" i="17"/>
  <c r="AA478" i="17"/>
  <c r="T479" i="17"/>
  <c r="AA479" i="17"/>
  <c r="T480" i="17"/>
  <c r="AA480" i="17"/>
  <c r="T481" i="17"/>
  <c r="AA481" i="17"/>
  <c r="T482" i="17"/>
  <c r="AA482" i="17"/>
  <c r="T483" i="17"/>
  <c r="AA483" i="17"/>
  <c r="T484" i="17"/>
  <c r="AA484" i="17"/>
  <c r="T485" i="17"/>
  <c r="AA485" i="17"/>
  <c r="T486" i="17"/>
  <c r="AA486" i="17"/>
  <c r="T487" i="17"/>
  <c r="AA487" i="17"/>
  <c r="T488" i="17"/>
  <c r="AA488" i="17"/>
  <c r="T489" i="17"/>
  <c r="AA489" i="17"/>
  <c r="T490" i="17"/>
  <c r="AA490" i="17"/>
  <c r="T491" i="17"/>
  <c r="AA491" i="17"/>
  <c r="T492" i="17"/>
  <c r="AA492" i="17"/>
  <c r="T493" i="17"/>
  <c r="AA493" i="17"/>
  <c r="T494" i="17"/>
  <c r="AA494" i="17"/>
  <c r="T495" i="17"/>
  <c r="AA495" i="17"/>
  <c r="T496" i="17"/>
  <c r="AA496" i="17"/>
  <c r="T497" i="17"/>
  <c r="AA497" i="17"/>
  <c r="T498" i="17"/>
  <c r="AA498" i="17"/>
  <c r="T499" i="17"/>
  <c r="AA499" i="17"/>
  <c r="T500" i="17"/>
  <c r="AA500" i="17"/>
  <c r="T501" i="17"/>
  <c r="AA501" i="17"/>
  <c r="T502" i="17"/>
  <c r="AA502" i="17"/>
  <c r="T503" i="17"/>
  <c r="AA503" i="17"/>
  <c r="T504" i="17"/>
  <c r="AA504" i="17"/>
  <c r="T505" i="17"/>
  <c r="AA505" i="17"/>
  <c r="T506" i="17"/>
  <c r="AA506" i="17"/>
  <c r="T507" i="17"/>
  <c r="AA507" i="17"/>
  <c r="T508" i="17"/>
  <c r="AA508" i="17"/>
  <c r="T509" i="17"/>
  <c r="AA509" i="17"/>
  <c r="T510" i="17"/>
  <c r="AA510" i="17"/>
  <c r="T511" i="17"/>
  <c r="AA511" i="17"/>
  <c r="T512" i="17"/>
  <c r="AA512" i="17"/>
  <c r="T513" i="17"/>
  <c r="AA513" i="17"/>
  <c r="T514" i="17"/>
  <c r="AA514" i="17"/>
  <c r="T515" i="17"/>
  <c r="AA515" i="17"/>
  <c r="T516" i="17"/>
  <c r="AA516" i="17"/>
  <c r="T517" i="17"/>
  <c r="AA517" i="17"/>
  <c r="T518" i="17"/>
  <c r="AA518" i="17"/>
  <c r="T519" i="17"/>
  <c r="AA519" i="17"/>
  <c r="T520" i="17"/>
  <c r="AA520" i="17"/>
  <c r="T521" i="17"/>
  <c r="AA521" i="17"/>
  <c r="T522" i="17"/>
  <c r="AA522" i="17"/>
  <c r="T523" i="17"/>
  <c r="AA523" i="17"/>
  <c r="T524" i="17"/>
  <c r="AA524" i="17"/>
  <c r="T525" i="17"/>
  <c r="AA525" i="17"/>
  <c r="T526" i="17"/>
  <c r="AA526" i="17"/>
  <c r="T527" i="17"/>
  <c r="AA527" i="17"/>
  <c r="T528" i="17"/>
  <c r="AA528" i="17"/>
  <c r="T529" i="17"/>
  <c r="AA529" i="17"/>
  <c r="T530" i="17"/>
  <c r="AA530" i="17"/>
  <c r="T531" i="17"/>
  <c r="AA531" i="17"/>
  <c r="T532" i="17"/>
  <c r="AA532" i="17"/>
  <c r="T533" i="17"/>
  <c r="AA533" i="17"/>
  <c r="T4" i="17"/>
  <c r="AA4" i="17"/>
  <c r="T4" i="13"/>
  <c r="B23" i="25"/>
  <c r="C23" i="25"/>
  <c r="W7" i="16"/>
  <c r="B21" i="24"/>
  <c r="C21" i="24"/>
  <c r="F23" i="32" s="1"/>
  <c r="W4" i="16"/>
  <c r="B25" i="24"/>
  <c r="E27" i="32" s="1"/>
  <c r="C25" i="24"/>
  <c r="W5" i="16"/>
  <c r="B20" i="24"/>
  <c r="C20" i="24"/>
  <c r="F22" i="32" s="1"/>
  <c r="W4" i="18"/>
  <c r="D67" i="23"/>
  <c r="D63" i="23"/>
  <c r="C68" i="23"/>
  <c r="E68" i="23" s="1"/>
  <c r="C63" i="23"/>
  <c r="C56" i="23"/>
  <c r="C53" i="23"/>
  <c r="D49" i="23"/>
  <c r="D68" i="23"/>
  <c r="D64" i="23"/>
  <c r="C64" i="23"/>
  <c r="C66" i="23"/>
  <c r="D56" i="23"/>
  <c r="C54" i="23"/>
  <c r="C50" i="23"/>
  <c r="D48" i="23"/>
  <c r="D65" i="23"/>
  <c r="D62" i="23"/>
  <c r="C65" i="23"/>
  <c r="E65" i="23" s="1"/>
  <c r="C61" i="23"/>
  <c r="D54" i="23"/>
  <c r="D51" i="23"/>
  <c r="C49" i="23"/>
  <c r="D66" i="23"/>
  <c r="D61" i="23"/>
  <c r="C67" i="23"/>
  <c r="C62" i="23"/>
  <c r="C55" i="23"/>
  <c r="C52" i="23"/>
  <c r="D53" i="23"/>
  <c r="F4" i="23"/>
  <c r="D52" i="23"/>
  <c r="D50" i="23"/>
  <c r="F5" i="23"/>
  <c r="C48" i="23"/>
  <c r="D55" i="23"/>
  <c r="C51" i="23"/>
  <c r="V17" i="13"/>
  <c r="V13" i="13"/>
  <c r="V9" i="13"/>
  <c r="V5" i="13"/>
  <c r="V21" i="13"/>
  <c r="AV19" i="22"/>
  <c r="AW19" i="22"/>
  <c r="AO19" i="22"/>
  <c r="AN19" i="22"/>
  <c r="AO20" i="22"/>
  <c r="AN20" i="22"/>
  <c r="AR19" i="22"/>
  <c r="AS19" i="22"/>
  <c r="AK20" i="22"/>
  <c r="AJ20" i="22"/>
  <c r="AK19" i="22"/>
  <c r="AJ19" i="22"/>
  <c r="AV20" i="22"/>
  <c r="AW20" i="22"/>
  <c r="BA20" i="22"/>
  <c r="AZ20" i="22"/>
  <c r="AR20" i="22"/>
  <c r="AS20" i="22"/>
  <c r="BE19" i="22"/>
  <c r="BD19" i="22"/>
  <c r="AG19" i="22"/>
  <c r="AF19" i="22"/>
  <c r="U19" i="22"/>
  <c r="BN19" i="22"/>
  <c r="BE20" i="22"/>
  <c r="BD20" i="22"/>
  <c r="BA19" i="22"/>
  <c r="AZ19" i="22"/>
  <c r="AG20" i="22"/>
  <c r="AF20" i="22"/>
  <c r="BN20" i="22"/>
  <c r="U20" i="22"/>
  <c r="D14" i="21"/>
  <c r="W89" i="38"/>
  <c r="J97" i="38"/>
  <c r="W94" i="38"/>
  <c r="Q98" i="38"/>
  <c r="AC90" i="38"/>
  <c r="G90" i="38"/>
  <c r="J84" i="38"/>
  <c r="AC86" i="38"/>
  <c r="Q94" i="38"/>
  <c r="M90" i="38"/>
  <c r="T94" i="38"/>
  <c r="J91" i="38"/>
  <c r="M95" i="38"/>
  <c r="AU46" i="38"/>
  <c r="T84" i="38"/>
  <c r="Q91" i="38"/>
  <c r="G98" i="38"/>
  <c r="J94" i="38"/>
  <c r="J85" i="38"/>
  <c r="Q97" i="38"/>
  <c r="AC97" i="38"/>
  <c r="AC87" i="38"/>
  <c r="J88" i="38"/>
  <c r="W92" i="38"/>
  <c r="J98" i="38"/>
  <c r="T88" i="38"/>
  <c r="Z88" i="38"/>
  <c r="W88" i="38"/>
  <c r="Q84" i="38"/>
  <c r="J89" i="38"/>
  <c r="J87" i="38"/>
  <c r="AU42" i="38"/>
  <c r="M98" i="38"/>
  <c r="Z89" i="38"/>
  <c r="AC91" i="38"/>
  <c r="M91" i="38"/>
  <c r="W86" i="38"/>
  <c r="T95" i="38"/>
  <c r="AC95" i="38"/>
  <c r="Z85" i="38"/>
  <c r="M88" i="38"/>
  <c r="G88" i="38"/>
  <c r="T92" i="38"/>
  <c r="J92" i="38"/>
  <c r="G92" i="38"/>
  <c r="T98" i="38"/>
  <c r="J86" i="38"/>
  <c r="AC88" i="38"/>
  <c r="M96" i="38"/>
  <c r="W96" i="38"/>
  <c r="Q89" i="38"/>
  <c r="Q86" i="38"/>
  <c r="T93" i="38"/>
  <c r="M93" i="38"/>
  <c r="M92" i="38"/>
  <c r="AC92" i="38"/>
  <c r="AE93" i="38"/>
  <c r="W93" i="38"/>
  <c r="W90" i="38"/>
  <c r="J90" i="38"/>
  <c r="G95" i="38"/>
  <c r="AE95" i="38"/>
  <c r="G85" i="38"/>
  <c r="AE85" i="38"/>
  <c r="G96" i="38"/>
  <c r="AE96" i="38"/>
  <c r="W95" i="38"/>
  <c r="Z94" i="38"/>
  <c r="M94" i="38"/>
  <c r="AC85" i="38"/>
  <c r="M85" i="38"/>
  <c r="Z87" i="38"/>
  <c r="T87" i="38"/>
  <c r="AE87" i="38"/>
  <c r="Q88" i="38"/>
  <c r="AC84" i="38"/>
  <c r="M84" i="38"/>
  <c r="Z96" i="38"/>
  <c r="AD96" i="38"/>
  <c r="AE92" i="38"/>
  <c r="AD98" i="38"/>
  <c r="Z86" i="38"/>
  <c r="G89" i="38"/>
  <c r="AE89" i="38"/>
  <c r="W85" i="38"/>
  <c r="W87" i="38"/>
  <c r="AE88" i="38"/>
  <c r="AU51" i="38"/>
  <c r="AU48" i="38"/>
  <c r="G94" i="38"/>
  <c r="AD94" i="38"/>
  <c r="AD87" i="38"/>
  <c r="G87" i="38"/>
  <c r="AD84" i="38"/>
  <c r="G84" i="38"/>
  <c r="G91" i="38"/>
  <c r="AE91" i="38"/>
  <c r="G86" i="38"/>
  <c r="AD86" i="38"/>
  <c r="AD93" i="38"/>
  <c r="AF93" i="38"/>
  <c r="G93" i="38"/>
  <c r="AE94" i="38"/>
  <c r="T85" i="38"/>
  <c r="AE97" i="38"/>
  <c r="W97" i="38"/>
  <c r="AD92" i="38"/>
  <c r="AF92" i="38"/>
  <c r="AU43" i="38"/>
  <c r="AE98" i="38"/>
  <c r="T89" i="38"/>
  <c r="T91" i="38"/>
  <c r="AU41" i="38"/>
  <c r="G97" i="38"/>
  <c r="AD97" i="38"/>
  <c r="AF97" i="38"/>
  <c r="J95" i="38"/>
  <c r="Z95" i="38"/>
  <c r="AD95" i="38"/>
  <c r="AF95" i="38"/>
  <c r="AC94" i="38"/>
  <c r="AD85" i="38"/>
  <c r="AF85" i="38"/>
  <c r="T97" i="38"/>
  <c r="Z97" i="38"/>
  <c r="M87" i="38"/>
  <c r="AD88" i="38"/>
  <c r="AE84" i="38"/>
  <c r="W84" i="38"/>
  <c r="Z84" i="38"/>
  <c r="Q96" i="38"/>
  <c r="AC96" i="38"/>
  <c r="Z92" i="38"/>
  <c r="Q92" i="38"/>
  <c r="Z98" i="38"/>
  <c r="W98" i="38"/>
  <c r="M89" i="38"/>
  <c r="AD89" i="38"/>
  <c r="AF89" i="38"/>
  <c r="Z91" i="38"/>
  <c r="W91" i="38"/>
  <c r="AD91" i="38"/>
  <c r="AF91" i="38"/>
  <c r="AE86" i="38"/>
  <c r="M86" i="38"/>
  <c r="Z93" i="38"/>
  <c r="Q93" i="38"/>
  <c r="J93" i="38"/>
  <c r="AE90" i="38"/>
  <c r="Z90" i="38"/>
  <c r="AD90" i="38"/>
  <c r="AF90" i="38"/>
  <c r="AU47" i="38"/>
  <c r="W57" i="21"/>
  <c r="W41" i="21"/>
  <c r="W29" i="21"/>
  <c r="W21" i="21"/>
  <c r="W72" i="21"/>
  <c r="W85" i="21"/>
  <c r="W51" i="21"/>
  <c r="W84" i="21"/>
  <c r="AD87" i="21"/>
  <c r="AY91" i="21"/>
  <c r="AX91" i="21"/>
  <c r="AY85" i="21"/>
  <c r="AX85" i="21"/>
  <c r="AY95" i="21"/>
  <c r="AX95" i="21"/>
  <c r="AY97" i="21"/>
  <c r="AX97" i="21"/>
  <c r="AH89" i="21"/>
  <c r="AT82" i="21"/>
  <c r="AU82" i="21"/>
  <c r="AX94" i="21"/>
  <c r="AY94" i="21"/>
  <c r="AM87" i="21"/>
  <c r="AT84" i="21"/>
  <c r="AU84" i="21"/>
  <c r="AY98" i="21"/>
  <c r="AX98" i="21"/>
  <c r="AX90" i="21"/>
  <c r="AY90" i="21"/>
  <c r="BI85" i="21"/>
  <c r="AY89" i="21"/>
  <c r="AX89" i="21"/>
  <c r="AX88" i="21"/>
  <c r="AY88" i="21"/>
  <c r="AY99" i="21"/>
  <c r="AX99" i="21"/>
  <c r="BF85" i="21"/>
  <c r="BG85" i="21"/>
  <c r="BH85" i="21"/>
  <c r="AQ85" i="21"/>
  <c r="AP85" i="21"/>
  <c r="AX96" i="21"/>
  <c r="AY96" i="21"/>
  <c r="AD82" i="21"/>
  <c r="BF89" i="21"/>
  <c r="BG89" i="21"/>
  <c r="BB84" i="21"/>
  <c r="BC84" i="21"/>
  <c r="AU87" i="21"/>
  <c r="AT87" i="21"/>
  <c r="BC87" i="21"/>
  <c r="BB87" i="21"/>
  <c r="BB86" i="21"/>
  <c r="BC86" i="21"/>
  <c r="BB90" i="21"/>
  <c r="BC90" i="21"/>
  <c r="AP82" i="21"/>
  <c r="AQ82" i="21"/>
  <c r="BB77" i="21"/>
  <c r="BC77" i="21"/>
  <c r="AE63" i="21"/>
  <c r="AM55" i="21"/>
  <c r="AL55" i="21"/>
  <c r="AT50" i="21"/>
  <c r="AU50" i="21"/>
  <c r="BH34" i="21"/>
  <c r="BG34" i="21"/>
  <c r="BF34" i="21"/>
  <c r="AA28" i="21"/>
  <c r="AD16" i="21"/>
  <c r="AX72" i="21"/>
  <c r="AY72" i="21"/>
  <c r="AL68" i="21"/>
  <c r="AM62" i="21"/>
  <c r="BF55" i="21"/>
  <c r="BG55" i="21"/>
  <c r="AQ48" i="21"/>
  <c r="AP48" i="21"/>
  <c r="BH48" i="21"/>
  <c r="AD42" i="21"/>
  <c r="AI19" i="21"/>
  <c r="BF13" i="21"/>
  <c r="BG13" i="21"/>
  <c r="Z9" i="21"/>
  <c r="BH86" i="21"/>
  <c r="AP86" i="21"/>
  <c r="AQ86" i="21"/>
  <c r="AA81" i="21"/>
  <c r="AD76" i="21"/>
  <c r="AA65" i="21"/>
  <c r="AI54" i="21"/>
  <c r="AY47" i="21"/>
  <c r="AX47" i="21"/>
  <c r="BH39" i="21"/>
  <c r="AQ39" i="21"/>
  <c r="AP39" i="21"/>
  <c r="Z32" i="21"/>
  <c r="AA32" i="21"/>
  <c r="AT25" i="21"/>
  <c r="AU25" i="21"/>
  <c r="AA19" i="21"/>
  <c r="BB9" i="21"/>
  <c r="BC9" i="21"/>
  <c r="BH75" i="21"/>
  <c r="AP75" i="21"/>
  <c r="AD71" i="21"/>
  <c r="AI60" i="21"/>
  <c r="AL44" i="21"/>
  <c r="AH40" i="21"/>
  <c r="AM35" i="21"/>
  <c r="AL35" i="21"/>
  <c r="AY28" i="21"/>
  <c r="AX28" i="21"/>
  <c r="AM22" i="21"/>
  <c r="AL22" i="21"/>
  <c r="BC15" i="21"/>
  <c r="BB15" i="21"/>
  <c r="BC11" i="21"/>
  <c r="BB11" i="21"/>
  <c r="AD89" i="21"/>
  <c r="AY83" i="21"/>
  <c r="AX83" i="21"/>
  <c r="AM79" i="21"/>
  <c r="BF72" i="21"/>
  <c r="BG72" i="21"/>
  <c r="AT64" i="21"/>
  <c r="AU64" i="21"/>
  <c r="BC56" i="21"/>
  <c r="BB56" i="21"/>
  <c r="BG51" i="21"/>
  <c r="BF51" i="21"/>
  <c r="AU46" i="21"/>
  <c r="AT46" i="21"/>
  <c r="AH37" i="21"/>
  <c r="AY24" i="21"/>
  <c r="AX24" i="21"/>
  <c r="AI18" i="21"/>
  <c r="BG80" i="21"/>
  <c r="BF80" i="21"/>
  <c r="BF73" i="21"/>
  <c r="BG73" i="21"/>
  <c r="BH69" i="21"/>
  <c r="AP69" i="21"/>
  <c r="AQ69" i="21"/>
  <c r="AY64" i="21"/>
  <c r="AX64" i="21"/>
  <c r="AL58" i="21"/>
  <c r="BF49" i="21"/>
  <c r="BG49" i="21"/>
  <c r="AX43" i="21"/>
  <c r="AY43" i="21"/>
  <c r="AM39" i="21"/>
  <c r="AL39" i="21"/>
  <c r="AT34" i="21"/>
  <c r="AU34" i="21"/>
  <c r="AY21" i="21"/>
  <c r="AX21" i="21"/>
  <c r="AA15" i="21"/>
  <c r="Z15" i="21"/>
  <c r="Z11" i="21"/>
  <c r="AH82" i="21"/>
  <c r="AY77" i="21"/>
  <c r="AX77" i="21"/>
  <c r="AE66" i="21"/>
  <c r="AH61" i="21"/>
  <c r="AU55" i="21"/>
  <c r="AT55" i="21"/>
  <c r="BB50" i="21"/>
  <c r="BC50" i="21"/>
  <c r="AX33" i="21"/>
  <c r="AY33" i="21"/>
  <c r="AA27" i="21"/>
  <c r="Z27" i="21"/>
  <c r="BF20" i="21"/>
  <c r="BG20" i="21"/>
  <c r="AI78" i="21"/>
  <c r="AI72" i="21"/>
  <c r="AH68" i="21"/>
  <c r="AQ61" i="21"/>
  <c r="AP61" i="21"/>
  <c r="BH61" i="21"/>
  <c r="AX53" i="21"/>
  <c r="AY53" i="21"/>
  <c r="AM47" i="21"/>
  <c r="AL47" i="21"/>
  <c r="AM41" i="21"/>
  <c r="AU36" i="21"/>
  <c r="AT36" i="21"/>
  <c r="BH30" i="21"/>
  <c r="AQ30" i="21"/>
  <c r="AP30" i="21"/>
  <c r="BH23" i="21"/>
  <c r="BG23" i="21"/>
  <c r="BF23" i="21"/>
  <c r="BG17" i="21"/>
  <c r="BF17" i="21"/>
  <c r="AL13" i="21"/>
  <c r="AE88" i="21"/>
  <c r="AX86" i="21"/>
  <c r="AY86" i="21"/>
  <c r="AU80" i="21"/>
  <c r="AT80" i="21"/>
  <c r="BB65" i="21"/>
  <c r="BC65" i="21"/>
  <c r="AY58" i="21"/>
  <c r="AX58" i="21"/>
  <c r="BC53" i="21"/>
  <c r="BB53" i="21"/>
  <c r="AE33" i="21"/>
  <c r="AH26" i="21"/>
  <c r="AP19" i="21"/>
  <c r="AQ19" i="21"/>
  <c r="BF9" i="21"/>
  <c r="BG9" i="21"/>
  <c r="AU75" i="21"/>
  <c r="AT75" i="21"/>
  <c r="AL60" i="21"/>
  <c r="AA53" i="21"/>
  <c r="BH45" i="21"/>
  <c r="AQ45" i="21"/>
  <c r="AP45" i="21"/>
  <c r="BC40" i="21"/>
  <c r="BB40" i="21"/>
  <c r="BG35" i="21"/>
  <c r="BF35" i="21"/>
  <c r="AU30" i="21"/>
  <c r="AT30" i="21"/>
  <c r="BG22" i="21"/>
  <c r="BF22" i="21"/>
  <c r="AI16" i="21"/>
  <c r="AI12" i="21"/>
  <c r="BC83" i="21"/>
  <c r="BB83" i="21"/>
  <c r="AH79" i="21"/>
  <c r="BG56" i="21"/>
  <c r="BF56" i="21"/>
  <c r="BB36" i="21"/>
  <c r="BC36" i="21"/>
  <c r="BC23" i="21"/>
  <c r="BB23" i="21"/>
  <c r="AI17" i="21"/>
  <c r="BB73" i="21"/>
  <c r="BC73" i="21"/>
  <c r="AL69" i="21"/>
  <c r="BG62" i="21"/>
  <c r="BF62" i="21"/>
  <c r="BC57" i="21"/>
  <c r="BB57" i="21"/>
  <c r="AL49" i="21"/>
  <c r="BC42" i="21"/>
  <c r="BB42" i="21"/>
  <c r="BH38" i="21"/>
  <c r="AQ38" i="21"/>
  <c r="AP38" i="21"/>
  <c r="AL32" i="21"/>
  <c r="BG25" i="21"/>
  <c r="BF25" i="21"/>
  <c r="AM20" i="21"/>
  <c r="AQ14" i="21"/>
  <c r="BH14" i="21"/>
  <c r="AP14" i="21"/>
  <c r="AQ10" i="21"/>
  <c r="AP10" i="21"/>
  <c r="BH10" i="21"/>
  <c r="AU88" i="21"/>
  <c r="AT88" i="21"/>
  <c r="AE85" i="21"/>
  <c r="Z87" i="21"/>
  <c r="AD81" i="21"/>
  <c r="AL76" i="21"/>
  <c r="BG58" i="21"/>
  <c r="BF58" i="21"/>
  <c r="AE54" i="21"/>
  <c r="AI48" i="21"/>
  <c r="BH42" i="21"/>
  <c r="AP42" i="21"/>
  <c r="AQ42" i="21"/>
  <c r="AM33" i="21"/>
  <c r="AQ26" i="21"/>
  <c r="BH26" i="21"/>
  <c r="AP26" i="21"/>
  <c r="AA20" i="21"/>
  <c r="BB75" i="21"/>
  <c r="BC75" i="21"/>
  <c r="AI67" i="21"/>
  <c r="AU60" i="21"/>
  <c r="AT60" i="21"/>
  <c r="AP53" i="21"/>
  <c r="AQ53" i="21"/>
  <c r="BG45" i="21"/>
  <c r="BF45" i="21"/>
  <c r="BI41" i="21"/>
  <c r="BC30" i="21"/>
  <c r="BB30" i="21"/>
  <c r="AD23" i="21"/>
  <c r="AT16" i="21"/>
  <c r="AU16" i="21"/>
  <c r="AX12" i="21"/>
  <c r="AY12" i="21"/>
  <c r="BH79" i="21"/>
  <c r="BH72" i="21"/>
  <c r="AP72" i="21"/>
  <c r="AQ72" i="21"/>
  <c r="BH63" i="21"/>
  <c r="AH52" i="21"/>
  <c r="AH46" i="21"/>
  <c r="AA37" i="21"/>
  <c r="BH29" i="21"/>
  <c r="AQ29" i="21"/>
  <c r="AP29" i="21"/>
  <c r="AD24" i="21"/>
  <c r="AU17" i="21"/>
  <c r="AT17" i="21"/>
  <c r="AU69" i="21"/>
  <c r="AT69" i="21"/>
  <c r="AI58" i="21"/>
  <c r="AT49" i="21"/>
  <c r="AU49" i="21"/>
  <c r="AD43" i="21"/>
  <c r="AY38" i="21"/>
  <c r="AX38" i="21"/>
  <c r="BB32" i="21"/>
  <c r="BC32" i="21"/>
  <c r="AY20" i="21"/>
  <c r="AX20" i="21"/>
  <c r="AY14" i="21"/>
  <c r="AX14" i="21"/>
  <c r="AY10" i="21"/>
  <c r="AX10" i="21"/>
  <c r="BH89" i="21"/>
  <c r="AQ89" i="21"/>
  <c r="AP89" i="21"/>
  <c r="BG87" i="21"/>
  <c r="BF87" i="21"/>
  <c r="BH83" i="21"/>
  <c r="AD79" i="21"/>
  <c r="AL72" i="21"/>
  <c r="BI64" i="21"/>
  <c r="AU56" i="21"/>
  <c r="AT56" i="21"/>
  <c r="AX51" i="21"/>
  <c r="AY51" i="21"/>
  <c r="AM46" i="21"/>
  <c r="AL46" i="21"/>
  <c r="BG36" i="21"/>
  <c r="BF36" i="21"/>
  <c r="AY29" i="21"/>
  <c r="AX29" i="21"/>
  <c r="AM80" i="21"/>
  <c r="AX73" i="21"/>
  <c r="AY73" i="21"/>
  <c r="AM64" i="21"/>
  <c r="AX49" i="21"/>
  <c r="AY49" i="21"/>
  <c r="BH43" i="21"/>
  <c r="AQ43" i="21"/>
  <c r="AP43" i="21"/>
  <c r="AE34" i="21"/>
  <c r="BC28" i="21"/>
  <c r="BB28" i="21"/>
  <c r="AE21" i="21"/>
  <c r="BC14" i="21"/>
  <c r="BB14" i="21"/>
  <c r="BC10" i="21"/>
  <c r="BB10" i="21"/>
  <c r="BF88" i="21"/>
  <c r="BG88" i="21"/>
  <c r="BF81" i="21"/>
  <c r="BG81" i="21"/>
  <c r="BH77" i="21"/>
  <c r="AP77" i="21"/>
  <c r="AQ77" i="21"/>
  <c r="BF65" i="21"/>
  <c r="BG65" i="21"/>
  <c r="AD55" i="21"/>
  <c r="AL50" i="21"/>
  <c r="AM50" i="21"/>
  <c r="AX42" i="21"/>
  <c r="AY42" i="21"/>
  <c r="AP33" i="21"/>
  <c r="BH33" i="21"/>
  <c r="AQ33" i="21"/>
  <c r="BC26" i="21"/>
  <c r="BB26" i="21"/>
  <c r="AT20" i="21"/>
  <c r="AU20" i="21"/>
  <c r="BB12" i="21"/>
  <c r="BC12" i="21"/>
  <c r="AY76" i="21"/>
  <c r="AX76" i="21"/>
  <c r="AA61" i="21"/>
  <c r="AI53" i="21"/>
  <c r="AD41" i="21"/>
  <c r="AI36" i="21"/>
  <c r="AI30" i="21"/>
  <c r="AT23" i="21"/>
  <c r="AU23" i="21"/>
  <c r="AL17" i="21"/>
  <c r="AD13" i="21"/>
  <c r="AT86" i="21"/>
  <c r="AU86" i="21"/>
  <c r="AH90" i="21"/>
  <c r="AH86" i="21"/>
  <c r="AH80" i="21"/>
  <c r="AU65" i="21"/>
  <c r="AT65" i="21"/>
  <c r="AL53" i="21"/>
  <c r="BH47" i="21"/>
  <c r="BG47" i="21"/>
  <c r="BF47" i="21"/>
  <c r="AT32" i="21"/>
  <c r="AU32" i="21"/>
  <c r="AD19" i="21"/>
  <c r="AX9" i="21"/>
  <c r="AY9" i="21"/>
  <c r="AL75" i="21"/>
  <c r="AT70" i="21"/>
  <c r="AU70" i="21"/>
  <c r="BF66" i="21"/>
  <c r="BG66" i="21"/>
  <c r="AD60" i="21"/>
  <c r="BB52" i="21"/>
  <c r="BC52" i="21"/>
  <c r="Z45" i="21"/>
  <c r="AU40" i="21"/>
  <c r="AT40" i="21"/>
  <c r="AY35" i="21"/>
  <c r="AX35" i="21"/>
  <c r="AM30" i="21"/>
  <c r="AL30" i="21"/>
  <c r="AY22" i="21"/>
  <c r="AX22" i="21"/>
  <c r="BH15" i="21"/>
  <c r="BG15" i="21"/>
  <c r="BF15" i="21"/>
  <c r="BG11" i="21"/>
  <c r="BF11" i="21"/>
  <c r="AU83" i="21"/>
  <c r="AT83" i="21"/>
  <c r="AX70" i="21"/>
  <c r="AY70" i="21"/>
  <c r="Z63" i="21"/>
  <c r="AY56" i="21"/>
  <c r="AX56" i="21"/>
  <c r="BC51" i="21"/>
  <c r="BB51" i="21"/>
  <c r="AT45" i="21"/>
  <c r="AU45" i="21"/>
  <c r="BH36" i="21"/>
  <c r="AQ36" i="21"/>
  <c r="AP36" i="21"/>
  <c r="AT28" i="21"/>
  <c r="AU28" i="21"/>
  <c r="AH23" i="21"/>
  <c r="BC80" i="21"/>
  <c r="BB80" i="21"/>
  <c r="AT73" i="21"/>
  <c r="AU73" i="21"/>
  <c r="AE69" i="21"/>
  <c r="AX62" i="21"/>
  <c r="AY62" i="21"/>
  <c r="AL57" i="21"/>
  <c r="AE49" i="21"/>
  <c r="AM42" i="21"/>
  <c r="AL42" i="21"/>
  <c r="AH38" i="21"/>
  <c r="AY31" i="21"/>
  <c r="AX31" i="21"/>
  <c r="AM25" i="21"/>
  <c r="AH14" i="21"/>
  <c r="AI10" i="21"/>
  <c r="BB85" i="21"/>
  <c r="BC85" i="21"/>
  <c r="BB81" i="21"/>
  <c r="BC81" i="21"/>
  <c r="AM77" i="21"/>
  <c r="AA68" i="21"/>
  <c r="AM61" i="21"/>
  <c r="BC54" i="21"/>
  <c r="BB54" i="21"/>
  <c r="AD44" i="21"/>
  <c r="Z34" i="21"/>
  <c r="AD27" i="21"/>
  <c r="AL21" i="21"/>
  <c r="BF76" i="21"/>
  <c r="BG76" i="21"/>
  <c r="BG71" i="21"/>
  <c r="BF71" i="21"/>
  <c r="BG67" i="21"/>
  <c r="BF67" i="21"/>
  <c r="AT61" i="21"/>
  <c r="AU61" i="21"/>
  <c r="AU47" i="21"/>
  <c r="AT47" i="21"/>
  <c r="AX41" i="21"/>
  <c r="AY41" i="21"/>
  <c r="AM37" i="21"/>
  <c r="BH31" i="21"/>
  <c r="BG31" i="21"/>
  <c r="BF31" i="21"/>
  <c r="BH25" i="21"/>
  <c r="AQ25" i="21"/>
  <c r="AP25" i="21"/>
  <c r="BB17" i="21"/>
  <c r="BC17" i="21"/>
  <c r="BH13" i="21"/>
  <c r="AP13" i="21"/>
  <c r="AQ13" i="21"/>
  <c r="AD80" i="21"/>
  <c r="AM74" i="21"/>
  <c r="AD64" i="21"/>
  <c r="BH58" i="21"/>
  <c r="AQ58" i="21"/>
  <c r="AP58" i="21"/>
  <c r="AU53" i="21"/>
  <c r="AT53" i="21"/>
  <c r="BG46" i="21"/>
  <c r="BF46" i="21"/>
  <c r="AD31" i="21"/>
  <c r="AU18" i="21"/>
  <c r="AT18" i="21"/>
  <c r="AL9" i="21"/>
  <c r="AM9" i="21"/>
  <c r="AP66" i="21"/>
  <c r="AQ66" i="21"/>
  <c r="AT59" i="21"/>
  <c r="AU59" i="21"/>
  <c r="AQ50" i="21"/>
  <c r="AP50" i="21"/>
  <c r="BC43" i="21"/>
  <c r="BB43" i="21"/>
  <c r="AU39" i="21"/>
  <c r="AT39" i="21"/>
  <c r="BB34" i="21"/>
  <c r="BC34" i="21"/>
  <c r="AU21" i="21"/>
  <c r="AT21" i="21"/>
  <c r="AL15" i="21"/>
  <c r="AM15" i="21"/>
  <c r="AM11" i="21"/>
  <c r="AL11" i="21"/>
  <c r="AM90" i="21"/>
  <c r="AT77" i="21"/>
  <c r="AU77" i="21"/>
  <c r="BC61" i="21"/>
  <c r="BB61" i="21"/>
  <c r="AD50" i="21"/>
  <c r="AX44" i="21"/>
  <c r="AY44" i="21"/>
  <c r="AQ34" i="21"/>
  <c r="AP34" i="21"/>
  <c r="AQ27" i="21"/>
  <c r="BH27" i="21"/>
  <c r="AP27" i="21"/>
  <c r="BG21" i="21"/>
  <c r="BF21" i="21"/>
  <c r="AD72" i="21"/>
  <c r="AD68" i="21"/>
  <c r="BH55" i="21"/>
  <c r="AP55" i="21"/>
  <c r="Z48" i="21"/>
  <c r="AA48" i="21"/>
  <c r="BF41" i="21"/>
  <c r="BG41" i="21"/>
  <c r="BC37" i="21"/>
  <c r="BB37" i="21"/>
  <c r="BB25" i="21"/>
  <c r="BC25" i="21"/>
  <c r="AX13" i="21"/>
  <c r="AY13" i="21"/>
  <c r="Z86" i="21"/>
  <c r="AX80" i="21"/>
  <c r="AY80" i="21"/>
  <c r="BB74" i="21"/>
  <c r="BC74" i="21"/>
  <c r="AQ64" i="21"/>
  <c r="BH64" i="21"/>
  <c r="AP64" i="21"/>
  <c r="BC58" i="21"/>
  <c r="BB58" i="21"/>
  <c r="AH47" i="21"/>
  <c r="AU31" i="21"/>
  <c r="AT31" i="21"/>
  <c r="AH25" i="21"/>
  <c r="BC18" i="21"/>
  <c r="BB18" i="21"/>
  <c r="AT9" i="21"/>
  <c r="AU9" i="21"/>
  <c r="BB70" i="21"/>
  <c r="BC70" i="21"/>
  <c r="BC66" i="21"/>
  <c r="BB66" i="21"/>
  <c r="BI60" i="21"/>
  <c r="Z60" i="21"/>
  <c r="BH50" i="21"/>
  <c r="BG50" i="21"/>
  <c r="BF50" i="21"/>
  <c r="BI44" i="21"/>
  <c r="AA44" i="21"/>
  <c r="Z40" i="21"/>
  <c r="AD35" i="21"/>
  <c r="AI28" i="21"/>
  <c r="AD22" i="21"/>
  <c r="AT15" i="21"/>
  <c r="AU15" i="21"/>
  <c r="AU11" i="21"/>
  <c r="AT11" i="21"/>
  <c r="AE86" i="21"/>
  <c r="AH85" i="21"/>
  <c r="AD84" i="21"/>
  <c r="BB89" i="21"/>
  <c r="BC89" i="21"/>
  <c r="AY84" i="21"/>
  <c r="AX84" i="21"/>
  <c r="AT74" i="21"/>
  <c r="AU74" i="21"/>
  <c r="AM65" i="21"/>
  <c r="BG57" i="21"/>
  <c r="BF57" i="21"/>
  <c r="AQ47" i="21"/>
  <c r="AP47" i="21"/>
  <c r="AX39" i="21"/>
  <c r="AY39" i="21"/>
  <c r="AE32" i="21"/>
  <c r="AY25" i="21"/>
  <c r="AX25" i="21"/>
  <c r="BG18" i="21"/>
  <c r="BF18" i="21"/>
  <c r="AP9" i="21"/>
  <c r="BH9" i="21"/>
  <c r="AQ9" i="21"/>
  <c r="AD75" i="21"/>
  <c r="AD70" i="21"/>
  <c r="AM66" i="21"/>
  <c r="BB59" i="21"/>
  <c r="BC59" i="21"/>
  <c r="BH52" i="21"/>
  <c r="AP52" i="21"/>
  <c r="AQ52" i="21"/>
  <c r="BB44" i="21"/>
  <c r="BC44" i="21"/>
  <c r="AL40" i="21"/>
  <c r="BH35" i="21"/>
  <c r="AQ35" i="21"/>
  <c r="AP35" i="21"/>
  <c r="AE30" i="21"/>
  <c r="AQ22" i="21"/>
  <c r="BH22" i="21"/>
  <c r="AP22" i="21"/>
  <c r="AX15" i="21"/>
  <c r="AY15" i="21"/>
  <c r="AY11" i="21"/>
  <c r="AX11" i="21"/>
  <c r="AM83" i="21"/>
  <c r="AT78" i="21"/>
  <c r="AU78" i="21"/>
  <c r="AH70" i="21"/>
  <c r="AQ56" i="21"/>
  <c r="BH56" i="21"/>
  <c r="AP56" i="21"/>
  <c r="AT51" i="21"/>
  <c r="AU51" i="21"/>
  <c r="AE45" i="21"/>
  <c r="AX34" i="21"/>
  <c r="AY34" i="21"/>
  <c r="AD28" i="21"/>
  <c r="AX16" i="21"/>
  <c r="AY16" i="21"/>
  <c r="AP80" i="21"/>
  <c r="BH80" i="21"/>
  <c r="AQ80" i="21"/>
  <c r="AL73" i="21"/>
  <c r="BF68" i="21"/>
  <c r="BG68" i="21"/>
  <c r="BH62" i="21"/>
  <c r="AQ62" i="21"/>
  <c r="AP62" i="21"/>
  <c r="AT48" i="21"/>
  <c r="AU48" i="21"/>
  <c r="Z38" i="21"/>
  <c r="AI31" i="21"/>
  <c r="Z25" i="21"/>
  <c r="AX19" i="21"/>
  <c r="AY19" i="21"/>
  <c r="Z14" i="21"/>
  <c r="BH90" i="21"/>
  <c r="BF90" i="21"/>
  <c r="BG90" i="21"/>
  <c r="AT85" i="21"/>
  <c r="AU85" i="21"/>
  <c r="BC88" i="21"/>
  <c r="BB88" i="21"/>
  <c r="AU81" i="21"/>
  <c r="AT81" i="21"/>
  <c r="AE77" i="21"/>
  <c r="BH66" i="21"/>
  <c r="AT66" i="21"/>
  <c r="AU66" i="21"/>
  <c r="AY59" i="21"/>
  <c r="AX59" i="21"/>
  <c r="AU54" i="21"/>
  <c r="AT54" i="21"/>
  <c r="BF48" i="21"/>
  <c r="BG48" i="21"/>
  <c r="BB33" i="21"/>
  <c r="BC33" i="21"/>
  <c r="BG26" i="21"/>
  <c r="BF26" i="21"/>
  <c r="Z21" i="21"/>
  <c r="AT12" i="21"/>
  <c r="AU12" i="21"/>
  <c r="BH76" i="21"/>
  <c r="AQ76" i="21"/>
  <c r="AP76" i="21"/>
  <c r="AY71" i="21"/>
  <c r="AX71" i="21"/>
  <c r="AX67" i="21"/>
  <c r="AY67" i="21"/>
  <c r="AE61" i="21"/>
  <c r="AD47" i="21"/>
  <c r="BH41" i="21"/>
  <c r="AP41" i="21"/>
  <c r="AQ41" i="21"/>
  <c r="AQ31" i="21"/>
  <c r="AP31" i="21"/>
  <c r="Z24" i="21"/>
  <c r="BH17" i="21"/>
  <c r="AQ17" i="21"/>
  <c r="AP17" i="21"/>
  <c r="AI13" i="21"/>
  <c r="BF84" i="21"/>
  <c r="BG84" i="21"/>
  <c r="BG79" i="21"/>
  <c r="BF79" i="21"/>
  <c r="BG63" i="21"/>
  <c r="BF63" i="21"/>
  <c r="AD58" i="21"/>
  <c r="AE53" i="21"/>
  <c r="AY46" i="21"/>
  <c r="AX46" i="21"/>
  <c r="BH37" i="21"/>
  <c r="BF37" i="21"/>
  <c r="BG37" i="21"/>
  <c r="BC24" i="21"/>
  <c r="BB24" i="21"/>
  <c r="AM18" i="21"/>
  <c r="AL18" i="21"/>
  <c r="AE9" i="21"/>
  <c r="BH74" i="21"/>
  <c r="BF74" i="21"/>
  <c r="BG74" i="21"/>
  <c r="BB64" i="21"/>
  <c r="BC64" i="21"/>
  <c r="AE59" i="21"/>
  <c r="AA50" i="21"/>
  <c r="AT43" i="21"/>
  <c r="AU43" i="21"/>
  <c r="AD39" i="21"/>
  <c r="AL34" i="21"/>
  <c r="AM34" i="21"/>
  <c r="AY27" i="21"/>
  <c r="AX27" i="21"/>
  <c r="AI21" i="21"/>
  <c r="AE15" i="21"/>
  <c r="AD11" i="21"/>
  <c r="AY100" i="21"/>
  <c r="AX100" i="21"/>
  <c r="BH87" i="21"/>
  <c r="AP87" i="21"/>
  <c r="AM78" i="21"/>
  <c r="BF70" i="21"/>
  <c r="BG70" i="21"/>
  <c r="AU63" i="21"/>
  <c r="AT63" i="21"/>
  <c r="AD56" i="21"/>
  <c r="AI51" i="21"/>
  <c r="BB45" i="21"/>
  <c r="BC45" i="21"/>
  <c r="Z36" i="21"/>
  <c r="BG28" i="21"/>
  <c r="BF28" i="21"/>
  <c r="AX23" i="21"/>
  <c r="AY23" i="21"/>
  <c r="AE17" i="21"/>
  <c r="BF78" i="21"/>
  <c r="BG78" i="21"/>
  <c r="AH73" i="21"/>
  <c r="BC68" i="21"/>
  <c r="BB68" i="21"/>
  <c r="BC62" i="21"/>
  <c r="BB62" i="21"/>
  <c r="AD57" i="21"/>
  <c r="AH49" i="21"/>
  <c r="AU38" i="21"/>
  <c r="AT38" i="21"/>
  <c r="BF32" i="21"/>
  <c r="BG32" i="21"/>
  <c r="BB27" i="21"/>
  <c r="BC27" i="21"/>
  <c r="AD20" i="21"/>
  <c r="AM14" i="21"/>
  <c r="AL14" i="21"/>
  <c r="AM10" i="21"/>
  <c r="AL10" i="21"/>
  <c r="AA88" i="21"/>
  <c r="AP81" i="21"/>
  <c r="BH81" i="21"/>
  <c r="AQ81" i="21"/>
  <c r="Z77" i="21"/>
  <c r="BH65" i="21"/>
  <c r="AP65" i="21"/>
  <c r="AQ65" i="21"/>
  <c r="BH59" i="21"/>
  <c r="BG59" i="21"/>
  <c r="BF59" i="21"/>
  <c r="AY54" i="21"/>
  <c r="AX54" i="21"/>
  <c r="BB48" i="21"/>
  <c r="BC48" i="21"/>
  <c r="Z33" i="21"/>
  <c r="AA33" i="21"/>
  <c r="AM26" i="21"/>
  <c r="AL26" i="21"/>
  <c r="BH19" i="21"/>
  <c r="BG19" i="21"/>
  <c r="BF19" i="21"/>
  <c r="BG75" i="21"/>
  <c r="BF75" i="21"/>
  <c r="AU71" i="21"/>
  <c r="AT71" i="21"/>
  <c r="AU67" i="21"/>
  <c r="AT67" i="21"/>
  <c r="AY60" i="21"/>
  <c r="AX60" i="21"/>
  <c r="AL52" i="21"/>
  <c r="AH45" i="21"/>
  <c r="AY40" i="21"/>
  <c r="AX40" i="21"/>
  <c r="BC35" i="21"/>
  <c r="BB35" i="21"/>
  <c r="AT29" i="21"/>
  <c r="AU29" i="21"/>
  <c r="BC22" i="21"/>
  <c r="BB22" i="21"/>
  <c r="BC16" i="21"/>
  <c r="BB16" i="21"/>
  <c r="BH12" i="21"/>
  <c r="AP12" i="21"/>
  <c r="AQ12" i="21"/>
  <c r="AY87" i="21"/>
  <c r="AX87" i="21"/>
  <c r="AI83" i="21"/>
  <c r="BB78" i="21"/>
  <c r="BC78" i="21"/>
  <c r="Z72" i="21"/>
  <c r="BC63" i="21"/>
  <c r="BB63" i="21"/>
  <c r="AM56" i="21"/>
  <c r="BH51" i="21"/>
  <c r="AP51" i="21"/>
  <c r="AQ51" i="21"/>
  <c r="AD46" i="21"/>
  <c r="AL36" i="21"/>
  <c r="AH29" i="21"/>
  <c r="AY17" i="21"/>
  <c r="AX17" i="21"/>
  <c r="Z80" i="21"/>
  <c r="AP73" i="21"/>
  <c r="AQ73" i="21"/>
  <c r="BH73" i="21"/>
  <c r="Z69" i="21"/>
  <c r="AU57" i="21"/>
  <c r="AT57" i="21"/>
  <c r="AP49" i="21"/>
  <c r="BH49" i="21"/>
  <c r="AQ49" i="21"/>
  <c r="AH43" i="21"/>
  <c r="BC38" i="21"/>
  <c r="BB38" i="21"/>
  <c r="AM28" i="21"/>
  <c r="BH20" i="21"/>
  <c r="AQ20" i="21"/>
  <c r="AP20" i="21"/>
  <c r="AU14" i="21"/>
  <c r="AT14" i="21"/>
  <c r="AU10" i="21"/>
  <c r="AT10" i="21"/>
  <c r="AL88" i="21"/>
  <c r="AY81" i="21"/>
  <c r="AX81" i="21"/>
  <c r="AH77" i="21"/>
  <c r="AX65" i="21"/>
  <c r="AY65" i="21"/>
  <c r="BG54" i="21"/>
  <c r="BF54" i="21"/>
  <c r="AH42" i="21"/>
  <c r="AI33" i="21"/>
  <c r="AU26" i="21"/>
  <c r="AT26" i="21"/>
  <c r="AI20" i="21"/>
  <c r="AM12" i="21"/>
  <c r="AH76" i="21"/>
  <c r="BC71" i="21"/>
  <c r="BB71" i="21"/>
  <c r="BC67" i="21"/>
  <c r="BB67" i="21"/>
  <c r="BG60" i="21"/>
  <c r="BF60" i="21"/>
  <c r="BG52" i="21"/>
  <c r="BF52" i="21"/>
  <c r="AY45" i="21"/>
  <c r="AX45" i="21"/>
  <c r="BG40" i="21"/>
  <c r="BF40" i="21"/>
  <c r="AA30" i="21"/>
  <c r="BI23" i="21"/>
  <c r="AA17" i="21"/>
  <c r="BG12" i="21"/>
  <c r="BF12" i="21"/>
  <c r="AP90" i="21"/>
  <c r="AQ90" i="21"/>
  <c r="AX92" i="21"/>
  <c r="AY92" i="21"/>
  <c r="AM86" i="21"/>
  <c r="AM85" i="21"/>
  <c r="BH88" i="21"/>
  <c r="AP88" i="21"/>
  <c r="AQ88" i="21"/>
  <c r="AM81" i="21"/>
  <c r="BB76" i="21"/>
  <c r="BC76" i="21"/>
  <c r="AH66" i="21"/>
  <c r="AH59" i="21"/>
  <c r="AL54" i="21"/>
  <c r="AM54" i="21"/>
  <c r="AY48" i="21"/>
  <c r="AX48" i="21"/>
  <c r="BF42" i="21"/>
  <c r="BG42" i="21"/>
  <c r="AT33" i="21"/>
  <c r="AU33" i="21"/>
  <c r="AY26" i="21"/>
  <c r="AX26" i="21"/>
  <c r="BC20" i="21"/>
  <c r="BB20" i="21"/>
  <c r="AD12" i="21"/>
  <c r="Z76" i="21"/>
  <c r="BH71" i="21"/>
  <c r="AP71" i="21"/>
  <c r="AQ67" i="21"/>
  <c r="BB60" i="21"/>
  <c r="BC60" i="21"/>
  <c r="BH53" i="21"/>
  <c r="BF53" i="21"/>
  <c r="BG53" i="21"/>
  <c r="AI41" i="21"/>
  <c r="AY36" i="21"/>
  <c r="AX36" i="21"/>
  <c r="Z31" i="21"/>
  <c r="AP23" i="21"/>
  <c r="AQ23" i="21"/>
  <c r="BF16" i="21"/>
  <c r="BG16" i="21"/>
  <c r="Z13" i="21"/>
  <c r="AA13" i="21"/>
  <c r="BH84" i="21"/>
  <c r="AP84" i="21"/>
  <c r="AQ84" i="21"/>
  <c r="AY79" i="21"/>
  <c r="AX79" i="21"/>
  <c r="BC72" i="21"/>
  <c r="BB72" i="21"/>
  <c r="AY63" i="21"/>
  <c r="AX63" i="21"/>
  <c r="AX57" i="21"/>
  <c r="AY57" i="21"/>
  <c r="AU52" i="21"/>
  <c r="AT52" i="21"/>
  <c r="BH46" i="21"/>
  <c r="AQ46" i="21"/>
  <c r="AP46" i="21"/>
  <c r="AP37" i="21"/>
  <c r="AQ37" i="21"/>
  <c r="BG29" i="21"/>
  <c r="BF29" i="21"/>
  <c r="BH24" i="21"/>
  <c r="AQ24" i="21"/>
  <c r="AP24" i="21"/>
  <c r="AD18" i="21"/>
  <c r="BB82" i="21"/>
  <c r="BC82" i="21"/>
  <c r="AP74" i="21"/>
  <c r="AQ74" i="21"/>
  <c r="BB69" i="21"/>
  <c r="BC69" i="21"/>
  <c r="AH64" i="21"/>
  <c r="AU58" i="21"/>
  <c r="AT58" i="21"/>
  <c r="BB49" i="21"/>
  <c r="BC49" i="21"/>
  <c r="AL43" i="21"/>
  <c r="AM43" i="21"/>
  <c r="BF38" i="21"/>
  <c r="BG38" i="21"/>
  <c r="AM27" i="21"/>
  <c r="AL27" i="21"/>
  <c r="BG14" i="21"/>
  <c r="BF14" i="21"/>
  <c r="BG10" i="21"/>
  <c r="BF10" i="21"/>
  <c r="AI87" i="21"/>
  <c r="BH82" i="21"/>
  <c r="BF82" i="21"/>
  <c r="BG82" i="21"/>
  <c r="BH70" i="21"/>
  <c r="AP70" i="21"/>
  <c r="AQ70" i="21"/>
  <c r="AM63" i="21"/>
  <c r="AL63" i="21"/>
  <c r="BC55" i="21"/>
  <c r="BB55" i="21"/>
  <c r="AA51" i="21"/>
  <c r="AM45" i="21"/>
  <c r="AP28" i="21"/>
  <c r="AQ28" i="21"/>
  <c r="BH28" i="21"/>
  <c r="AM23" i="21"/>
  <c r="AL23" i="21"/>
  <c r="BH16" i="21"/>
  <c r="AQ16" i="21"/>
  <c r="AP16" i="21"/>
  <c r="BH78" i="21"/>
  <c r="AP78" i="21"/>
  <c r="AQ78" i="21"/>
  <c r="Z73" i="21"/>
  <c r="BI73" i="21"/>
  <c r="AU68" i="21"/>
  <c r="AT68" i="21"/>
  <c r="AU62" i="21"/>
  <c r="AT62" i="21"/>
  <c r="AU42" i="21"/>
  <c r="AT42" i="21"/>
  <c r="AL38" i="21"/>
  <c r="AM38" i="21"/>
  <c r="AY32" i="21"/>
  <c r="AX32" i="21"/>
  <c r="AH27" i="21"/>
  <c r="BC19" i="21"/>
  <c r="BB19" i="21"/>
  <c r="AE14" i="21"/>
  <c r="AD10" i="21"/>
  <c r="BF86" i="21"/>
  <c r="BG86" i="21"/>
  <c r="AH81" i="21"/>
  <c r="AT76" i="21"/>
  <c r="AU76" i="21"/>
  <c r="AI65" i="21"/>
  <c r="AQ59" i="21"/>
  <c r="AP59" i="21"/>
  <c r="BH54" i="21"/>
  <c r="AQ54" i="21"/>
  <c r="AP54" i="21"/>
  <c r="AL48" i="21"/>
  <c r="BF39" i="21"/>
  <c r="BG39" i="21"/>
  <c r="AP32" i="21"/>
  <c r="AQ32" i="21"/>
  <c r="BH32" i="21"/>
  <c r="AE26" i="21"/>
  <c r="AU19" i="21"/>
  <c r="AT19" i="21"/>
  <c r="AY75" i="21"/>
  <c r="AX75" i="21"/>
  <c r="AM71" i="21"/>
  <c r="AL71" i="21"/>
  <c r="AM67" i="21"/>
  <c r="AL67" i="21"/>
  <c r="BH60" i="21"/>
  <c r="AQ60" i="21"/>
  <c r="AP60" i="21"/>
  <c r="BI52" i="21"/>
  <c r="BG44" i="21"/>
  <c r="BF44" i="21"/>
  <c r="AQ40" i="21"/>
  <c r="BH40" i="21"/>
  <c r="AP40" i="21"/>
  <c r="AT35" i="21"/>
  <c r="AU35" i="21"/>
  <c r="AE29" i="21"/>
  <c r="AU22" i="21"/>
  <c r="AT22" i="21"/>
  <c r="AA16" i="21"/>
  <c r="Z12" i="21"/>
  <c r="AL89" i="21"/>
  <c r="AY93" i="21"/>
  <c r="AX93" i="21"/>
  <c r="BG83" i="21"/>
  <c r="BF83" i="21"/>
  <c r="AU79" i="21"/>
  <c r="AT79" i="21"/>
  <c r="BF64" i="21"/>
  <c r="BG64" i="21"/>
  <c r="AA57" i="21"/>
  <c r="AD52" i="21"/>
  <c r="BC46" i="21"/>
  <c r="BB46" i="21"/>
  <c r="AX37" i="21"/>
  <c r="AY37" i="21"/>
  <c r="AL31" i="21"/>
  <c r="AM31" i="21"/>
  <c r="BG24" i="21"/>
  <c r="BF24" i="21"/>
  <c r="AQ18" i="21"/>
  <c r="BH18" i="21"/>
  <c r="AP18" i="21"/>
  <c r="AH74" i="21"/>
  <c r="AY69" i="21"/>
  <c r="AX69" i="21"/>
  <c r="AI50" i="21"/>
  <c r="BG43" i="21"/>
  <c r="BF43" i="21"/>
  <c r="BC39" i="21"/>
  <c r="BB39" i="21"/>
  <c r="AA35" i="21"/>
  <c r="AM29" i="21"/>
  <c r="AH15" i="21"/>
  <c r="AI11" i="21"/>
  <c r="AE90" i="21"/>
  <c r="AX82" i="21"/>
  <c r="AY82" i="21"/>
  <c r="BF77" i="21"/>
  <c r="BG77" i="21"/>
  <c r="AX66" i="21"/>
  <c r="AY66" i="21"/>
  <c r="AY61" i="21"/>
  <c r="AX61" i="21"/>
  <c r="AA56" i="21"/>
  <c r="BI56" i="21"/>
  <c r="AE51" i="21"/>
  <c r="AH44" i="21"/>
  <c r="BF33" i="21"/>
  <c r="BG33" i="21"/>
  <c r="AT27" i="21"/>
  <c r="AU27" i="21"/>
  <c r="BH21" i="21"/>
  <c r="AQ21" i="21"/>
  <c r="AP21" i="21"/>
  <c r="AX78" i="21"/>
  <c r="AY78" i="21"/>
  <c r="AU72" i="21"/>
  <c r="AT72" i="21"/>
  <c r="AQ68" i="21"/>
  <c r="BH68" i="21"/>
  <c r="AP68" i="21"/>
  <c r="AI55" i="21"/>
  <c r="BC47" i="21"/>
  <c r="BB47" i="21"/>
  <c r="AT41" i="21"/>
  <c r="AU41" i="21"/>
  <c r="AE37" i="21"/>
  <c r="AY30" i="21"/>
  <c r="AX30" i="21"/>
  <c r="AH24" i="21"/>
  <c r="AU13" i="21"/>
  <c r="AT13" i="21"/>
  <c r="AT89" i="21"/>
  <c r="AU89" i="21"/>
  <c r="AI84" i="21"/>
  <c r="BC79" i="21"/>
  <c r="BB79" i="21"/>
  <c r="AE74" i="21"/>
  <c r="AD65" i="21"/>
  <c r="BH57" i="21"/>
  <c r="AQ57" i="21"/>
  <c r="AP57" i="21"/>
  <c r="AY52" i="21"/>
  <c r="AX52" i="21"/>
  <c r="Z47" i="21"/>
  <c r="AH39" i="21"/>
  <c r="BB31" i="21"/>
  <c r="BC31" i="21"/>
  <c r="AD25" i="21"/>
  <c r="AY18" i="21"/>
  <c r="AX18" i="21"/>
  <c r="AH9" i="21"/>
  <c r="AX74" i="21"/>
  <c r="AY74" i="21"/>
  <c r="BF69" i="21"/>
  <c r="BG69" i="21"/>
  <c r="AL59" i="21"/>
  <c r="AM59" i="21"/>
  <c r="AX50" i="21"/>
  <c r="AY50" i="21"/>
  <c r="BH44" i="21"/>
  <c r="AP44" i="21"/>
  <c r="AQ44" i="21"/>
  <c r="AD40" i="21"/>
  <c r="AI35" i="21"/>
  <c r="BB29" i="21"/>
  <c r="BC29" i="21"/>
  <c r="AH22" i="21"/>
  <c r="AQ15" i="21"/>
  <c r="AP15" i="21"/>
  <c r="AQ11" i="21"/>
  <c r="BH11" i="21"/>
  <c r="AP11" i="21"/>
  <c r="AT90" i="21"/>
  <c r="AU90" i="21"/>
  <c r="AE83" i="21"/>
  <c r="AD78" i="21"/>
  <c r="AA67" i="21"/>
  <c r="BG61" i="21"/>
  <c r="BF61" i="21"/>
  <c r="AI56" i="21"/>
  <c r="AL51" i="21"/>
  <c r="AM51" i="21"/>
  <c r="AU44" i="21"/>
  <c r="AT44" i="21"/>
  <c r="AH34" i="21"/>
  <c r="BG27" i="21"/>
  <c r="BF27" i="21"/>
  <c r="BB21" i="21"/>
  <c r="BC21" i="21"/>
  <c r="AM16" i="21"/>
  <c r="Z79" i="21"/>
  <c r="AD73" i="21"/>
  <c r="AY68" i="21"/>
  <c r="AX68" i="21"/>
  <c r="AI62" i="21"/>
  <c r="AX55" i="21"/>
  <c r="AY55" i="21"/>
  <c r="AE48" i="21"/>
  <c r="BB41" i="21"/>
  <c r="BC41" i="21"/>
  <c r="AU37" i="21"/>
  <c r="AT37" i="21"/>
  <c r="BG30" i="21"/>
  <c r="BF30" i="21"/>
  <c r="AT24" i="21"/>
  <c r="AU24" i="21"/>
  <c r="AL19" i="21"/>
  <c r="AM19" i="21"/>
  <c r="BB13" i="21"/>
  <c r="BC13" i="21"/>
  <c r="Y49" i="16"/>
  <c r="Y45" i="16"/>
  <c r="Y41" i="16"/>
  <c r="Y29" i="16"/>
  <c r="Y25" i="16"/>
  <c r="Y13" i="16"/>
  <c r="Y9" i="16"/>
  <c r="Y5" i="16"/>
  <c r="V10" i="13"/>
  <c r="Y18" i="16"/>
  <c r="V18" i="13"/>
  <c r="Y10" i="16"/>
  <c r="V30" i="13"/>
  <c r="V14" i="13"/>
  <c r="V15" i="13"/>
  <c r="V6" i="13"/>
  <c r="V19" i="13"/>
  <c r="Y6" i="16"/>
  <c r="V24" i="13"/>
  <c r="V8" i="13"/>
  <c r="V28" i="13"/>
  <c r="V12" i="13"/>
  <c r="V27" i="13"/>
  <c r="V16" i="13"/>
  <c r="V11" i="13"/>
  <c r="Y4" i="16"/>
  <c r="Y15" i="16"/>
  <c r="Y50" i="16"/>
  <c r="Y34" i="16"/>
  <c r="Y46" i="16"/>
  <c r="Y22" i="16"/>
  <c r="Y52" i="16"/>
  <c r="Y36" i="16"/>
  <c r="Y38" i="16"/>
  <c r="Y24" i="16"/>
  <c r="Y44" i="16"/>
  <c r="Y42" i="16"/>
  <c r="Y26" i="16"/>
  <c r="Y12" i="16"/>
  <c r="Y48" i="16"/>
  <c r="Y16" i="16"/>
  <c r="Z4" i="18"/>
  <c r="E63" i="23"/>
  <c r="E61" i="23"/>
  <c r="AF96" i="38"/>
  <c r="AF88" i="38"/>
  <c r="AF87" i="38"/>
  <c r="AF84" i="38"/>
  <c r="AF86" i="38"/>
  <c r="AF94" i="38"/>
  <c r="AF98" i="38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89" i="17"/>
  <c r="Y190" i="17"/>
  <c r="Y191" i="17"/>
  <c r="Y192" i="17"/>
  <c r="Y193" i="17"/>
  <c r="Y194" i="17"/>
  <c r="Y195" i="17"/>
  <c r="Y196" i="17"/>
  <c r="Y197" i="17"/>
  <c r="Y198" i="17"/>
  <c r="Y199" i="17"/>
  <c r="Y200" i="17"/>
  <c r="Y201" i="17"/>
  <c r="Y202" i="17"/>
  <c r="Y203" i="17"/>
  <c r="Y204" i="17"/>
  <c r="Y205" i="17"/>
  <c r="Y206" i="17"/>
  <c r="Y207" i="17"/>
  <c r="Y208" i="17"/>
  <c r="Y209" i="17"/>
  <c r="Y210" i="17"/>
  <c r="Y211" i="17"/>
  <c r="Y212" i="17"/>
  <c r="Y213" i="17"/>
  <c r="Y214" i="17"/>
  <c r="Y215" i="17"/>
  <c r="Y216" i="17"/>
  <c r="Y217" i="17"/>
  <c r="Y218" i="17"/>
  <c r="Y219" i="17"/>
  <c r="Y220" i="17"/>
  <c r="Y221" i="17"/>
  <c r="Y222" i="17"/>
  <c r="Y223" i="17"/>
  <c r="Y224" i="17"/>
  <c r="Y225" i="17"/>
  <c r="Y226" i="17"/>
  <c r="Y227" i="17"/>
  <c r="Y228" i="17"/>
  <c r="Y229" i="17"/>
  <c r="Y230" i="17"/>
  <c r="Y231" i="17"/>
  <c r="Y232" i="17"/>
  <c r="Y233" i="17"/>
  <c r="Y234" i="17"/>
  <c r="Y235" i="17"/>
  <c r="Y236" i="17"/>
  <c r="Y237" i="17"/>
  <c r="Y238" i="17"/>
  <c r="Y239" i="17"/>
  <c r="Y240" i="17"/>
  <c r="Y241" i="17"/>
  <c r="Y242" i="17"/>
  <c r="Y243" i="17"/>
  <c r="Y244" i="17"/>
  <c r="Y245" i="17"/>
  <c r="Y246" i="17"/>
  <c r="Y247" i="17"/>
  <c r="Y248" i="17"/>
  <c r="Y249" i="17"/>
  <c r="Y250" i="17"/>
  <c r="Y251" i="17"/>
  <c r="Y252" i="17"/>
  <c r="Y253" i="17"/>
  <c r="Y254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Y273" i="17"/>
  <c r="Y274" i="17"/>
  <c r="Y275" i="17"/>
  <c r="Y276" i="17"/>
  <c r="Y277" i="17"/>
  <c r="Y278" i="17"/>
  <c r="Y279" i="17"/>
  <c r="Y280" i="17"/>
  <c r="Y281" i="17"/>
  <c r="Y282" i="17"/>
  <c r="Y283" i="17"/>
  <c r="Y284" i="17"/>
  <c r="Y285" i="17"/>
  <c r="Y286" i="17"/>
  <c r="Y287" i="17"/>
  <c r="Y288" i="17"/>
  <c r="Y289" i="17"/>
  <c r="Y290" i="17"/>
  <c r="Y291" i="17"/>
  <c r="Y292" i="17"/>
  <c r="Y293" i="17"/>
  <c r="Y294" i="17"/>
  <c r="Y295" i="17"/>
  <c r="Y296" i="17"/>
  <c r="Y297" i="17"/>
  <c r="Y298" i="17"/>
  <c r="Y299" i="17"/>
  <c r="Y300" i="17"/>
  <c r="Y301" i="17"/>
  <c r="Y302" i="17"/>
  <c r="Y303" i="17"/>
  <c r="Y304" i="17"/>
  <c r="Y305" i="17"/>
  <c r="Y306" i="17"/>
  <c r="Y307" i="17"/>
  <c r="Y308" i="17"/>
  <c r="Y309" i="17"/>
  <c r="Y310" i="17"/>
  <c r="Y311" i="17"/>
  <c r="Y312" i="17"/>
  <c r="Y313" i="17"/>
  <c r="Y314" i="17"/>
  <c r="Y315" i="17"/>
  <c r="Y316" i="17"/>
  <c r="Y317" i="17"/>
  <c r="Y318" i="17"/>
  <c r="Y319" i="17"/>
  <c r="Y320" i="17"/>
  <c r="Y321" i="17"/>
  <c r="Y322" i="17"/>
  <c r="Y323" i="17"/>
  <c r="Y324" i="17"/>
  <c r="Y325" i="17"/>
  <c r="Y326" i="17"/>
  <c r="Y327" i="17"/>
  <c r="Y328" i="17"/>
  <c r="Y329" i="17"/>
  <c r="Y330" i="17"/>
  <c r="Y331" i="17"/>
  <c r="Y332" i="17"/>
  <c r="Y333" i="17"/>
  <c r="Y334" i="17"/>
  <c r="Y335" i="17"/>
  <c r="Y336" i="17"/>
  <c r="Y337" i="17"/>
  <c r="Y338" i="17"/>
  <c r="Y339" i="17"/>
  <c r="Y340" i="17"/>
  <c r="Y341" i="17"/>
  <c r="Y342" i="17"/>
  <c r="Y343" i="17"/>
  <c r="Y344" i="17"/>
  <c r="Y345" i="17"/>
  <c r="Y346" i="17"/>
  <c r="Y347" i="17"/>
  <c r="Y348" i="17"/>
  <c r="Y349" i="17"/>
  <c r="Y350" i="17"/>
  <c r="Y351" i="17"/>
  <c r="Y352" i="17"/>
  <c r="Y353" i="17"/>
  <c r="Y354" i="17"/>
  <c r="Y355" i="17"/>
  <c r="Y356" i="17"/>
  <c r="Y357" i="17"/>
  <c r="Y358" i="17"/>
  <c r="Y359" i="17"/>
  <c r="Y360" i="17"/>
  <c r="Y361" i="17"/>
  <c r="Y362" i="17"/>
  <c r="Y363" i="17"/>
  <c r="Y364" i="17"/>
  <c r="Y365" i="17"/>
  <c r="Y366" i="17"/>
  <c r="Y367" i="17"/>
  <c r="Y368" i="17"/>
  <c r="Y369" i="17"/>
  <c r="Y370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Y401" i="17"/>
  <c r="Y402" i="17"/>
  <c r="Y403" i="17"/>
  <c r="Y404" i="17"/>
  <c r="Y405" i="17"/>
  <c r="Y406" i="17"/>
  <c r="Y407" i="17"/>
  <c r="Y408" i="17"/>
  <c r="Y409" i="17"/>
  <c r="Y410" i="17"/>
  <c r="Y411" i="17"/>
  <c r="Y412" i="17"/>
  <c r="Y413" i="17"/>
  <c r="Y414" i="17"/>
  <c r="Y415" i="17"/>
  <c r="Y416" i="17"/>
  <c r="Y417" i="17"/>
  <c r="Y418" i="17"/>
  <c r="Y419" i="17"/>
  <c r="Y420" i="17"/>
  <c r="Y421" i="17"/>
  <c r="Y422" i="17"/>
  <c r="Y423" i="17"/>
  <c r="Y424" i="17"/>
  <c r="Y425" i="17"/>
  <c r="Y426" i="17"/>
  <c r="Y427" i="17"/>
  <c r="Y428" i="17"/>
  <c r="Y429" i="17"/>
  <c r="Y430" i="17"/>
  <c r="Y431" i="17"/>
  <c r="Y432" i="17"/>
  <c r="Y433" i="17"/>
  <c r="Y434" i="17"/>
  <c r="Y435" i="17"/>
  <c r="Y436" i="17"/>
  <c r="Y437" i="17"/>
  <c r="Y438" i="17"/>
  <c r="Y439" i="17"/>
  <c r="Y440" i="17"/>
  <c r="Y441" i="17"/>
  <c r="Y442" i="17"/>
  <c r="Y443" i="17"/>
  <c r="Y444" i="17"/>
  <c r="Y445" i="17"/>
  <c r="Y446" i="17"/>
  <c r="Y447" i="17"/>
  <c r="Y448" i="17"/>
  <c r="Y449" i="17"/>
  <c r="Y450" i="17"/>
  <c r="Y451" i="17"/>
  <c r="Y452" i="17"/>
  <c r="Y453" i="17"/>
  <c r="Y454" i="17"/>
  <c r="Y455" i="17"/>
  <c r="Y456" i="17"/>
  <c r="Y457" i="17"/>
  <c r="Y458" i="17"/>
  <c r="Y459" i="17"/>
  <c r="Y460" i="17"/>
  <c r="Y461" i="17"/>
  <c r="Y462" i="17"/>
  <c r="Y463" i="17"/>
  <c r="Y464" i="17"/>
  <c r="Y465" i="17"/>
  <c r="Y466" i="17"/>
  <c r="Y467" i="17"/>
  <c r="Y468" i="17"/>
  <c r="Y469" i="17"/>
  <c r="Y470" i="17"/>
  <c r="Y471" i="17"/>
  <c r="Y472" i="17"/>
  <c r="Y473" i="17"/>
  <c r="Y474" i="17"/>
  <c r="Y475" i="17"/>
  <c r="Y476" i="17"/>
  <c r="Y477" i="17"/>
  <c r="Y478" i="17"/>
  <c r="Y479" i="17"/>
  <c r="Y480" i="17"/>
  <c r="Y481" i="17"/>
  <c r="Y482" i="17"/>
  <c r="Y483" i="17"/>
  <c r="Y484" i="17"/>
  <c r="Y485" i="17"/>
  <c r="Y486" i="17"/>
  <c r="Y487" i="17"/>
  <c r="Y488" i="17"/>
  <c r="Y489" i="17"/>
  <c r="Y490" i="17"/>
  <c r="Y491" i="17"/>
  <c r="Y492" i="17"/>
  <c r="Y493" i="17"/>
  <c r="Y494" i="17"/>
  <c r="Y495" i="17"/>
  <c r="Y496" i="17"/>
  <c r="Y497" i="17"/>
  <c r="Y498" i="17"/>
  <c r="Y499" i="17"/>
  <c r="Y500" i="17"/>
  <c r="Y501" i="17"/>
  <c r="Y502" i="17"/>
  <c r="Y503" i="17"/>
  <c r="Y504" i="17"/>
  <c r="Y505" i="17"/>
  <c r="Y506" i="17"/>
  <c r="Y507" i="17"/>
  <c r="Y508" i="17"/>
  <c r="Y509" i="17"/>
  <c r="Y510" i="17"/>
  <c r="Y511" i="17"/>
  <c r="Y512" i="17"/>
  <c r="Y513" i="17"/>
  <c r="Y514" i="17"/>
  <c r="Y515" i="17"/>
  <c r="Y516" i="17"/>
  <c r="Y517" i="17"/>
  <c r="Y518" i="17"/>
  <c r="Y519" i="17"/>
  <c r="Y520" i="17"/>
  <c r="Y521" i="17"/>
  <c r="Y522" i="17"/>
  <c r="Y523" i="17"/>
  <c r="Y524" i="17"/>
  <c r="Y525" i="17"/>
  <c r="Y526" i="17"/>
  <c r="Y527" i="17"/>
  <c r="Y528" i="17"/>
  <c r="Y529" i="17"/>
  <c r="Y530" i="17"/>
  <c r="Y531" i="17"/>
  <c r="Y532" i="17"/>
  <c r="Y533" i="17"/>
  <c r="Y5" i="17"/>
  <c r="Y6" i="17"/>
  <c r="Y7" i="17"/>
  <c r="Y8" i="17"/>
  <c r="Y9" i="17"/>
  <c r="Y10" i="17"/>
  <c r="Y11" i="17"/>
  <c r="Y12" i="17"/>
  <c r="Y13" i="17"/>
  <c r="F27" i="32"/>
  <c r="F26" i="32"/>
  <c r="E26" i="32"/>
  <c r="F25" i="32"/>
  <c r="E25" i="32"/>
  <c r="F24" i="32"/>
  <c r="E24" i="32"/>
  <c r="E23" i="32"/>
  <c r="G23" i="32" s="1"/>
  <c r="E22" i="32"/>
  <c r="F21" i="32"/>
  <c r="E21" i="32"/>
  <c r="F20" i="32"/>
  <c r="E20" i="32"/>
  <c r="F19" i="32"/>
  <c r="E19" i="32"/>
  <c r="S707" i="17"/>
  <c r="Z707" i="17"/>
  <c r="S708" i="17"/>
  <c r="Z708" i="17"/>
  <c r="Q709" i="17"/>
  <c r="Q710" i="17"/>
  <c r="R707" i="17"/>
  <c r="R708" i="17"/>
  <c r="Q707" i="17"/>
  <c r="Q708" i="17"/>
  <c r="S710" i="17"/>
  <c r="Z710" i="17"/>
  <c r="S709" i="17"/>
  <c r="Z709" i="17"/>
  <c r="R709" i="17"/>
  <c r="R710" i="17"/>
  <c r="X22" i="18"/>
  <c r="X18" i="18"/>
  <c r="X14" i="18"/>
  <c r="X10" i="18"/>
  <c r="X6" i="18"/>
  <c r="S5" i="17"/>
  <c r="Z5" i="17"/>
  <c r="Q7" i="17"/>
  <c r="R8" i="17"/>
  <c r="S9" i="17"/>
  <c r="Z9" i="17"/>
  <c r="Q11" i="17"/>
  <c r="R12" i="17"/>
  <c r="S13" i="17"/>
  <c r="Z13" i="17"/>
  <c r="Q15" i="17"/>
  <c r="R16" i="17"/>
  <c r="S17" i="17"/>
  <c r="Z17" i="17"/>
  <c r="Q19" i="17"/>
  <c r="R20" i="17"/>
  <c r="S21" i="17"/>
  <c r="Z21" i="17"/>
  <c r="Q23" i="17"/>
  <c r="R24" i="17"/>
  <c r="S25" i="17"/>
  <c r="Z25" i="17"/>
  <c r="Q27" i="17"/>
  <c r="R28" i="17"/>
  <c r="S29" i="17"/>
  <c r="Z29" i="17"/>
  <c r="Q31" i="17"/>
  <c r="R32" i="17"/>
  <c r="S33" i="17"/>
  <c r="Z33" i="17"/>
  <c r="Q35" i="17"/>
  <c r="R36" i="17"/>
  <c r="S37" i="17"/>
  <c r="Z37" i="17"/>
  <c r="Q39" i="17"/>
  <c r="R40" i="17"/>
  <c r="S41" i="17"/>
  <c r="Z41" i="17"/>
  <c r="Q43" i="17"/>
  <c r="R44" i="17"/>
  <c r="S45" i="17"/>
  <c r="Z45" i="17"/>
  <c r="Q47" i="17"/>
  <c r="R48" i="17"/>
  <c r="S49" i="17"/>
  <c r="Z49" i="17"/>
  <c r="Q51" i="17"/>
  <c r="R52" i="17"/>
  <c r="S53" i="17"/>
  <c r="Z53" i="17"/>
  <c r="Q55" i="17"/>
  <c r="R56" i="17"/>
  <c r="S57" i="17"/>
  <c r="Z57" i="17"/>
  <c r="Q59" i="17"/>
  <c r="R60" i="17"/>
  <c r="S61" i="17"/>
  <c r="Z61" i="17"/>
  <c r="Q63" i="17"/>
  <c r="R64" i="17"/>
  <c r="S65" i="17"/>
  <c r="Z65" i="17"/>
  <c r="Q67" i="17"/>
  <c r="R68" i="17"/>
  <c r="S69" i="17"/>
  <c r="Z69" i="17"/>
  <c r="Q71" i="17"/>
  <c r="R72" i="17"/>
  <c r="S73" i="17"/>
  <c r="Z73" i="17"/>
  <c r="Q75" i="17"/>
  <c r="R76" i="17"/>
  <c r="S77" i="17"/>
  <c r="Z77" i="17"/>
  <c r="Q79" i="17"/>
  <c r="R80" i="17"/>
  <c r="S81" i="17"/>
  <c r="Z81" i="17"/>
  <c r="Q83" i="17"/>
  <c r="R84" i="17"/>
  <c r="S85" i="17"/>
  <c r="Z85" i="17"/>
  <c r="Q87" i="17"/>
  <c r="R88" i="17"/>
  <c r="S89" i="17"/>
  <c r="Z89" i="17"/>
  <c r="Q91" i="17"/>
  <c r="R92" i="17"/>
  <c r="S93" i="17"/>
  <c r="Z93" i="17"/>
  <c r="Q95" i="17"/>
  <c r="R96" i="17"/>
  <c r="S97" i="17"/>
  <c r="Z97" i="17"/>
  <c r="Q99" i="17"/>
  <c r="R100" i="17"/>
  <c r="S101" i="17"/>
  <c r="Z101" i="17"/>
  <c r="Q103" i="17"/>
  <c r="R104" i="17"/>
  <c r="S105" i="17"/>
  <c r="Z105" i="17"/>
  <c r="Q107" i="17"/>
  <c r="R108" i="17"/>
  <c r="S109" i="17"/>
  <c r="Z109" i="17"/>
  <c r="Q111" i="17"/>
  <c r="R112" i="17"/>
  <c r="S113" i="17"/>
  <c r="Z113" i="17"/>
  <c r="Q115" i="17"/>
  <c r="R116" i="17"/>
  <c r="S117" i="17"/>
  <c r="Z117" i="17"/>
  <c r="Q119" i="17"/>
  <c r="R120" i="17"/>
  <c r="S121" i="17"/>
  <c r="Z121" i="17"/>
  <c r="Q123" i="17"/>
  <c r="R124" i="17"/>
  <c r="S125" i="17"/>
  <c r="Z125" i="17"/>
  <c r="Q127" i="17"/>
  <c r="R128" i="17"/>
  <c r="S129" i="17"/>
  <c r="Z129" i="17"/>
  <c r="Q131" i="17"/>
  <c r="R132" i="17"/>
  <c r="S133" i="17"/>
  <c r="Z133" i="17"/>
  <c r="Q135" i="17"/>
  <c r="R136" i="17"/>
  <c r="S137" i="17"/>
  <c r="Z137" i="17"/>
  <c r="Q139" i="17"/>
  <c r="R140" i="17"/>
  <c r="S141" i="17"/>
  <c r="Z141" i="17"/>
  <c r="Q143" i="17"/>
  <c r="R144" i="17"/>
  <c r="S145" i="17"/>
  <c r="Z145" i="17"/>
  <c r="Q147" i="17"/>
  <c r="R148" i="17"/>
  <c r="S149" i="17"/>
  <c r="Z149" i="17"/>
  <c r="Q151" i="17"/>
  <c r="R152" i="17"/>
  <c r="S153" i="17"/>
  <c r="Z153" i="17"/>
  <c r="Q155" i="17"/>
  <c r="R156" i="17"/>
  <c r="S157" i="17"/>
  <c r="Z157" i="17"/>
  <c r="Q159" i="17"/>
  <c r="R160" i="17"/>
  <c r="S161" i="17"/>
  <c r="Z161" i="17"/>
  <c r="Q163" i="17"/>
  <c r="R164" i="17"/>
  <c r="S165" i="17"/>
  <c r="Z165" i="17"/>
  <c r="Q167" i="17"/>
  <c r="R168" i="17"/>
  <c r="S169" i="17"/>
  <c r="Z169" i="17"/>
  <c r="Q171" i="17"/>
  <c r="R172" i="17"/>
  <c r="S173" i="17"/>
  <c r="Z173" i="17"/>
  <c r="Q175" i="17"/>
  <c r="R176" i="17"/>
  <c r="S177" i="17"/>
  <c r="Z177" i="17"/>
  <c r="Q179" i="17"/>
  <c r="R180" i="17"/>
  <c r="S181" i="17"/>
  <c r="Z181" i="17"/>
  <c r="Q183" i="17"/>
  <c r="R184" i="17"/>
  <c r="S185" i="17"/>
  <c r="Z185" i="17"/>
  <c r="Q187" i="17"/>
  <c r="R188" i="17"/>
  <c r="S189" i="17"/>
  <c r="Z189" i="17"/>
  <c r="Q191" i="17"/>
  <c r="R192" i="17"/>
  <c r="S193" i="17"/>
  <c r="Z193" i="17"/>
  <c r="Q195" i="17"/>
  <c r="R196" i="17"/>
  <c r="S197" i="17"/>
  <c r="Z197" i="17"/>
  <c r="Q199" i="17"/>
  <c r="R200" i="17"/>
  <c r="S201" i="17"/>
  <c r="Z201" i="17"/>
  <c r="Q203" i="17"/>
  <c r="R204" i="17"/>
  <c r="S205" i="17"/>
  <c r="Z205" i="17"/>
  <c r="Q207" i="17"/>
  <c r="R208" i="17"/>
  <c r="S209" i="17"/>
  <c r="Z209" i="17"/>
  <c r="Q211" i="17"/>
  <c r="R212" i="17"/>
  <c r="S213" i="17"/>
  <c r="Z213" i="17"/>
  <c r="Q215" i="17"/>
  <c r="R216" i="17"/>
  <c r="S217" i="17"/>
  <c r="Z217" i="17"/>
  <c r="Q219" i="17"/>
  <c r="R220" i="17"/>
  <c r="S221" i="17"/>
  <c r="Z221" i="17"/>
  <c r="Q223" i="17"/>
  <c r="R224" i="17"/>
  <c r="S225" i="17"/>
  <c r="Z225" i="17"/>
  <c r="Q227" i="17"/>
  <c r="R228" i="17"/>
  <c r="S229" i="17"/>
  <c r="Z229" i="17"/>
  <c r="Q231" i="17"/>
  <c r="R232" i="17"/>
  <c r="S233" i="17"/>
  <c r="Z233" i="17"/>
  <c r="Q235" i="17"/>
  <c r="R236" i="17"/>
  <c r="S237" i="17"/>
  <c r="Z237" i="17"/>
  <c r="Q239" i="17"/>
  <c r="R240" i="17"/>
  <c r="S241" i="17"/>
  <c r="Z241" i="17"/>
  <c r="Q243" i="17"/>
  <c r="R244" i="17"/>
  <c r="S245" i="17"/>
  <c r="Z245" i="17"/>
  <c r="Q247" i="17"/>
  <c r="R248" i="17"/>
  <c r="S249" i="17"/>
  <c r="Z249" i="17"/>
  <c r="Q251" i="17"/>
  <c r="R252" i="17"/>
  <c r="S253" i="17"/>
  <c r="Z253" i="17"/>
  <c r="Q255" i="17"/>
  <c r="R256" i="17"/>
  <c r="S257" i="17"/>
  <c r="Z257" i="17"/>
  <c r="Q259" i="17"/>
  <c r="R260" i="17"/>
  <c r="S261" i="17"/>
  <c r="Z261" i="17"/>
  <c r="Q263" i="17"/>
  <c r="R264" i="17"/>
  <c r="S265" i="17"/>
  <c r="Z265" i="17"/>
  <c r="Q267" i="17"/>
  <c r="R268" i="17"/>
  <c r="S269" i="17"/>
  <c r="Z269" i="17"/>
  <c r="Q271" i="17"/>
  <c r="R272" i="17"/>
  <c r="S273" i="17"/>
  <c r="Z273" i="17"/>
  <c r="Q275" i="17"/>
  <c r="R276" i="17"/>
  <c r="S277" i="17"/>
  <c r="Z277" i="17"/>
  <c r="Q279" i="17"/>
  <c r="R280" i="17"/>
  <c r="S281" i="17"/>
  <c r="Z281" i="17"/>
  <c r="Q283" i="17"/>
  <c r="R284" i="17"/>
  <c r="S285" i="17"/>
  <c r="Z285" i="17"/>
  <c r="Q287" i="17"/>
  <c r="R288" i="17"/>
  <c r="S289" i="17"/>
  <c r="Z289" i="17"/>
  <c r="Q291" i="17"/>
  <c r="R292" i="17"/>
  <c r="X23" i="18"/>
  <c r="Z23" i="18"/>
  <c r="X20" i="18"/>
  <c r="X17" i="18"/>
  <c r="Z17" i="18"/>
  <c r="X7" i="18"/>
  <c r="Q5" i="17"/>
  <c r="S6" i="17"/>
  <c r="Z6" i="17"/>
  <c r="S8" i="17"/>
  <c r="Z8" i="17"/>
  <c r="R10" i="17"/>
  <c r="Q12" i="17"/>
  <c r="Q14" i="17"/>
  <c r="S15" i="17"/>
  <c r="Z15" i="17"/>
  <c r="R17" i="17"/>
  <c r="R19" i="17"/>
  <c r="Q21" i="17"/>
  <c r="S22" i="17"/>
  <c r="Z22" i="17"/>
  <c r="S24" i="17"/>
  <c r="Z24" i="17"/>
  <c r="R26" i="17"/>
  <c r="Q28" i="17"/>
  <c r="Q30" i="17"/>
  <c r="S31" i="17"/>
  <c r="Z31" i="17"/>
  <c r="R33" i="17"/>
  <c r="R35" i="17"/>
  <c r="Q37" i="17"/>
  <c r="S38" i="17"/>
  <c r="Z38" i="17"/>
  <c r="S40" i="17"/>
  <c r="Z40" i="17"/>
  <c r="R42" i="17"/>
  <c r="Q44" i="17"/>
  <c r="Q46" i="17"/>
  <c r="S47" i="17"/>
  <c r="Z47" i="17"/>
  <c r="R49" i="17"/>
  <c r="R51" i="17"/>
  <c r="Q53" i="17"/>
  <c r="S54" i="17"/>
  <c r="Z54" i="17"/>
  <c r="S56" i="17"/>
  <c r="Z56" i="17"/>
  <c r="R58" i="17"/>
  <c r="Q60" i="17"/>
  <c r="Q62" i="17"/>
  <c r="S63" i="17"/>
  <c r="Z63" i="17"/>
  <c r="R65" i="17"/>
  <c r="R67" i="17"/>
  <c r="Q69" i="17"/>
  <c r="S70" i="17"/>
  <c r="Z70" i="17"/>
  <c r="S72" i="17"/>
  <c r="Z72" i="17"/>
  <c r="R74" i="17"/>
  <c r="Q76" i="17"/>
  <c r="Q78" i="17"/>
  <c r="S79" i="17"/>
  <c r="Z79" i="17"/>
  <c r="R81" i="17"/>
  <c r="R83" i="17"/>
  <c r="Q85" i="17"/>
  <c r="S86" i="17"/>
  <c r="Z86" i="17"/>
  <c r="S88" i="17"/>
  <c r="Z88" i="17"/>
  <c r="R90" i="17"/>
  <c r="Q92" i="17"/>
  <c r="Q94" i="17"/>
  <c r="S95" i="17"/>
  <c r="Z95" i="17"/>
  <c r="R97" i="17"/>
  <c r="R99" i="17"/>
  <c r="Q101" i="17"/>
  <c r="S102" i="17"/>
  <c r="Z102" i="17"/>
  <c r="S104" i="17"/>
  <c r="Z104" i="17"/>
  <c r="R106" i="17"/>
  <c r="Q108" i="17"/>
  <c r="Q110" i="17"/>
  <c r="S111" i="17"/>
  <c r="Z111" i="17"/>
  <c r="R113" i="17"/>
  <c r="R115" i="17"/>
  <c r="Q117" i="17"/>
  <c r="S118" i="17"/>
  <c r="Z118" i="17"/>
  <c r="S120" i="17"/>
  <c r="Z120" i="17"/>
  <c r="R122" i="17"/>
  <c r="Q124" i="17"/>
  <c r="Q126" i="17"/>
  <c r="S127" i="17"/>
  <c r="Z127" i="17"/>
  <c r="R129" i="17"/>
  <c r="R131" i="17"/>
  <c r="Q133" i="17"/>
  <c r="S134" i="17"/>
  <c r="Z134" i="17"/>
  <c r="S136" i="17"/>
  <c r="Z136" i="17"/>
  <c r="R138" i="17"/>
  <c r="Q140" i="17"/>
  <c r="Q142" i="17"/>
  <c r="S143" i="17"/>
  <c r="Z143" i="17"/>
  <c r="R145" i="17"/>
  <c r="R147" i="17"/>
  <c r="Q149" i="17"/>
  <c r="S150" i="17"/>
  <c r="Z150" i="17"/>
  <c r="S152" i="17"/>
  <c r="Z152" i="17"/>
  <c r="R154" i="17"/>
  <c r="Q156" i="17"/>
  <c r="Q158" i="17"/>
  <c r="S159" i="17"/>
  <c r="Z159" i="17"/>
  <c r="R161" i="17"/>
  <c r="R163" i="17"/>
  <c r="Q165" i="17"/>
  <c r="S166" i="17"/>
  <c r="Z166" i="17"/>
  <c r="S168" i="17"/>
  <c r="Z168" i="17"/>
  <c r="R170" i="17"/>
  <c r="Q172" i="17"/>
  <c r="Q174" i="17"/>
  <c r="S175" i="17"/>
  <c r="Z175" i="17"/>
  <c r="R177" i="17"/>
  <c r="R179" i="17"/>
  <c r="Q181" i="17"/>
  <c r="S182" i="17"/>
  <c r="Z182" i="17"/>
  <c r="S184" i="17"/>
  <c r="Z184" i="17"/>
  <c r="R186" i="17"/>
  <c r="Q188" i="17"/>
  <c r="Q190" i="17"/>
  <c r="S191" i="17"/>
  <c r="Z191" i="17"/>
  <c r="R193" i="17"/>
  <c r="R195" i="17"/>
  <c r="Q197" i="17"/>
  <c r="S198" i="17"/>
  <c r="Z198" i="17"/>
  <c r="S200" i="17"/>
  <c r="Z200" i="17"/>
  <c r="R202" i="17"/>
  <c r="Q204" i="17"/>
  <c r="Q206" i="17"/>
  <c r="S207" i="17"/>
  <c r="Z207" i="17"/>
  <c r="R209" i="17"/>
  <c r="R211" i="17"/>
  <c r="Q213" i="17"/>
  <c r="S214" i="17"/>
  <c r="Z214" i="17"/>
  <c r="S216" i="17"/>
  <c r="Z216" i="17"/>
  <c r="R218" i="17"/>
  <c r="Q220" i="17"/>
  <c r="Q222" i="17"/>
  <c r="S223" i="17"/>
  <c r="Z223" i="17"/>
  <c r="R225" i="17"/>
  <c r="R227" i="17"/>
  <c r="Q229" i="17"/>
  <c r="S230" i="17"/>
  <c r="Z230" i="17"/>
  <c r="S232" i="17"/>
  <c r="Z232" i="17"/>
  <c r="R234" i="17"/>
  <c r="Q236" i="17"/>
  <c r="Q238" i="17"/>
  <c r="S239" i="17"/>
  <c r="Z239" i="17"/>
  <c r="R241" i="17"/>
  <c r="R243" i="17"/>
  <c r="Q245" i="17"/>
  <c r="S246" i="17"/>
  <c r="Z246" i="17"/>
  <c r="S248" i="17"/>
  <c r="Z248" i="17"/>
  <c r="R250" i="17"/>
  <c r="Q252" i="17"/>
  <c r="Q254" i="17"/>
  <c r="S255" i="17"/>
  <c r="Z255" i="17"/>
  <c r="R257" i="17"/>
  <c r="R259" i="17"/>
  <c r="Q261" i="17"/>
  <c r="S262" i="17"/>
  <c r="Z262" i="17"/>
  <c r="S264" i="17"/>
  <c r="Z264" i="17"/>
  <c r="R266" i="17"/>
  <c r="Q268" i="17"/>
  <c r="Q270" i="17"/>
  <c r="S271" i="17"/>
  <c r="Z271" i="17"/>
  <c r="R273" i="17"/>
  <c r="R275" i="17"/>
  <c r="Q277" i="17"/>
  <c r="S278" i="17"/>
  <c r="Z278" i="17"/>
  <c r="S280" i="17"/>
  <c r="Z280" i="17"/>
  <c r="R282" i="17"/>
  <c r="Q284" i="17"/>
  <c r="Q286" i="17"/>
  <c r="S287" i="17"/>
  <c r="Z287" i="17"/>
  <c r="R289" i="17"/>
  <c r="R291" i="17"/>
  <c r="Q293" i="17"/>
  <c r="R294" i="17"/>
  <c r="S295" i="17"/>
  <c r="Z295" i="17"/>
  <c r="Q297" i="17"/>
  <c r="R298" i="17"/>
  <c r="S299" i="17"/>
  <c r="Z299" i="17"/>
  <c r="Q301" i="17"/>
  <c r="R302" i="17"/>
  <c r="S303" i="17"/>
  <c r="Z303" i="17"/>
  <c r="Q305" i="17"/>
  <c r="R306" i="17"/>
  <c r="S307" i="17"/>
  <c r="Z307" i="17"/>
  <c r="Q309" i="17"/>
  <c r="R310" i="17"/>
  <c r="S311" i="17"/>
  <c r="Z311" i="17"/>
  <c r="Q313" i="17"/>
  <c r="R314" i="17"/>
  <c r="S315" i="17"/>
  <c r="Z315" i="17"/>
  <c r="Q317" i="17"/>
  <c r="R318" i="17"/>
  <c r="S319" i="17"/>
  <c r="Z319" i="17"/>
  <c r="Q321" i="17"/>
  <c r="R322" i="17"/>
  <c r="S323" i="17"/>
  <c r="Z323" i="17"/>
  <c r="Q325" i="17"/>
  <c r="R326" i="17"/>
  <c r="S327" i="17"/>
  <c r="Z327" i="17"/>
  <c r="Q329" i="17"/>
  <c r="R330" i="17"/>
  <c r="S331" i="17"/>
  <c r="Z331" i="17"/>
  <c r="Q333" i="17"/>
  <c r="R334" i="17"/>
  <c r="S335" i="17"/>
  <c r="Z335" i="17"/>
  <c r="Q337" i="17"/>
  <c r="R338" i="17"/>
  <c r="S339" i="17"/>
  <c r="Z339" i="17"/>
  <c r="Q341" i="17"/>
  <c r="R342" i="17"/>
  <c r="S343" i="17"/>
  <c r="Z343" i="17"/>
  <c r="Q345" i="17"/>
  <c r="R346" i="17"/>
  <c r="S347" i="17"/>
  <c r="Z347" i="17"/>
  <c r="Q349" i="17"/>
  <c r="R350" i="17"/>
  <c r="S351" i="17"/>
  <c r="Z351" i="17"/>
  <c r="Q353" i="17"/>
  <c r="R354" i="17"/>
  <c r="S355" i="17"/>
  <c r="Z355" i="17"/>
  <c r="Q357" i="17"/>
  <c r="R358" i="17"/>
  <c r="S359" i="17"/>
  <c r="Z359" i="17"/>
  <c r="Q361" i="17"/>
  <c r="R362" i="17"/>
  <c r="S363" i="17"/>
  <c r="Z363" i="17"/>
  <c r="Q365" i="17"/>
  <c r="R366" i="17"/>
  <c r="S367" i="17"/>
  <c r="Z367" i="17"/>
  <c r="Q369" i="17"/>
  <c r="R370" i="17"/>
  <c r="S371" i="17"/>
  <c r="Z371" i="17"/>
  <c r="Q373" i="17"/>
  <c r="R374" i="17"/>
  <c r="S375" i="17"/>
  <c r="Z375" i="17"/>
  <c r="Q377" i="17"/>
  <c r="R378" i="17"/>
  <c r="S379" i="17"/>
  <c r="Z379" i="17"/>
  <c r="Q381" i="17"/>
  <c r="R382" i="17"/>
  <c r="S383" i="17"/>
  <c r="Z383" i="17"/>
  <c r="Q385" i="17"/>
  <c r="R386" i="17"/>
  <c r="S387" i="17"/>
  <c r="Z387" i="17"/>
  <c r="Q389" i="17"/>
  <c r="R390" i="17"/>
  <c r="S391" i="17"/>
  <c r="Z391" i="17"/>
  <c r="Q393" i="17"/>
  <c r="R394" i="17"/>
  <c r="S395" i="17"/>
  <c r="Z395" i="17"/>
  <c r="Q397" i="17"/>
  <c r="R398" i="17"/>
  <c r="S399" i="17"/>
  <c r="Z399" i="17"/>
  <c r="Q401" i="17"/>
  <c r="R402" i="17"/>
  <c r="S403" i="17"/>
  <c r="Z403" i="17"/>
  <c r="Q405" i="17"/>
  <c r="X19" i="18"/>
  <c r="X5" i="18"/>
  <c r="Z5" i="18"/>
  <c r="Q6" i="17"/>
  <c r="Q8" i="17"/>
  <c r="S10" i="17"/>
  <c r="Z10" i="17"/>
  <c r="Q13" i="17"/>
  <c r="R15" i="17"/>
  <c r="Q18" i="17"/>
  <c r="Q20" i="17"/>
  <c r="R22" i="17"/>
  <c r="Q25" i="17"/>
  <c r="R27" i="17"/>
  <c r="R29" i="17"/>
  <c r="Q32" i="17"/>
  <c r="R34" i="17"/>
  <c r="S36" i="17"/>
  <c r="Z36" i="17"/>
  <c r="R39" i="17"/>
  <c r="R41" i="17"/>
  <c r="S43" i="17"/>
  <c r="Z43" i="17"/>
  <c r="R46" i="17"/>
  <c r="S48" i="17"/>
  <c r="Z48" i="17"/>
  <c r="S50" i="17"/>
  <c r="Z50" i="17"/>
  <c r="R53" i="17"/>
  <c r="S55" i="17"/>
  <c r="Z55" i="17"/>
  <c r="Q58" i="17"/>
  <c r="S60" i="17"/>
  <c r="Z60" i="17"/>
  <c r="S62" i="17"/>
  <c r="Z62" i="17"/>
  <c r="Q65" i="17"/>
  <c r="S67" i="17"/>
  <c r="Z67" i="17"/>
  <c r="Q70" i="17"/>
  <c r="Q72" i="17"/>
  <c r="S74" i="17"/>
  <c r="Z74" i="17"/>
  <c r="Q77" i="17"/>
  <c r="R79" i="17"/>
  <c r="Q82" i="17"/>
  <c r="Q84" i="17"/>
  <c r="R86" i="17"/>
  <c r="Q89" i="17"/>
  <c r="R91" i="17"/>
  <c r="R93" i="17"/>
  <c r="Q96" i="17"/>
  <c r="R98" i="17"/>
  <c r="S100" i="17"/>
  <c r="Z100" i="17"/>
  <c r="R103" i="17"/>
  <c r="R105" i="17"/>
  <c r="S107" i="17"/>
  <c r="Z107" i="17"/>
  <c r="R110" i="17"/>
  <c r="S112" i="17"/>
  <c r="Z112" i="17"/>
  <c r="S114" i="17"/>
  <c r="Z114" i="17"/>
  <c r="R117" i="17"/>
  <c r="S119" i="17"/>
  <c r="Z119" i="17"/>
  <c r="Q122" i="17"/>
  <c r="S124" i="17"/>
  <c r="Z124" i="17"/>
  <c r="S126" i="17"/>
  <c r="Z126" i="17"/>
  <c r="Q129" i="17"/>
  <c r="S131" i="17"/>
  <c r="Z131" i="17"/>
  <c r="Q134" i="17"/>
  <c r="Q136" i="17"/>
  <c r="S138" i="17"/>
  <c r="Z138" i="17"/>
  <c r="Q141" i="17"/>
  <c r="R143" i="17"/>
  <c r="Q146" i="17"/>
  <c r="Q148" i="17"/>
  <c r="R150" i="17"/>
  <c r="Q153" i="17"/>
  <c r="R155" i="17"/>
  <c r="R157" i="17"/>
  <c r="Q160" i="17"/>
  <c r="R162" i="17"/>
  <c r="S164" i="17"/>
  <c r="Z164" i="17"/>
  <c r="R167" i="17"/>
  <c r="R169" i="17"/>
  <c r="S171" i="17"/>
  <c r="Z171" i="17"/>
  <c r="R174" i="17"/>
  <c r="S176" i="17"/>
  <c r="Z176" i="17"/>
  <c r="S178" i="17"/>
  <c r="Z178" i="17"/>
  <c r="R181" i="17"/>
  <c r="S183" i="17"/>
  <c r="Z183" i="17"/>
  <c r="Q186" i="17"/>
  <c r="S188" i="17"/>
  <c r="Z188" i="17"/>
  <c r="S190" i="17"/>
  <c r="Z190" i="17"/>
  <c r="Q193" i="17"/>
  <c r="S195" i="17"/>
  <c r="Z195" i="17"/>
  <c r="Q198" i="17"/>
  <c r="Q200" i="17"/>
  <c r="S202" i="17"/>
  <c r="Z202" i="17"/>
  <c r="Q205" i="17"/>
  <c r="R207" i="17"/>
  <c r="Q210" i="17"/>
  <c r="Q212" i="17"/>
  <c r="R214" i="17"/>
  <c r="Q217" i="17"/>
  <c r="R219" i="17"/>
  <c r="R221" i="17"/>
  <c r="Q224" i="17"/>
  <c r="R226" i="17"/>
  <c r="S228" i="17"/>
  <c r="Z228" i="17"/>
  <c r="R231" i="17"/>
  <c r="R233" i="17"/>
  <c r="S235" i="17"/>
  <c r="Z235" i="17"/>
  <c r="R238" i="17"/>
  <c r="S240" i="17"/>
  <c r="Z240" i="17"/>
  <c r="S242" i="17"/>
  <c r="Z242" i="17"/>
  <c r="R245" i="17"/>
  <c r="S247" i="17"/>
  <c r="Z247" i="17"/>
  <c r="Q250" i="17"/>
  <c r="S252" i="17"/>
  <c r="Z252" i="17"/>
  <c r="S254" i="17"/>
  <c r="Z254" i="17"/>
  <c r="Q257" i="17"/>
  <c r="S259" i="17"/>
  <c r="Z259" i="17"/>
  <c r="Q262" i="17"/>
  <c r="Q264" i="17"/>
  <c r="S266" i="17"/>
  <c r="Z266" i="17"/>
  <c r="Q269" i="17"/>
  <c r="R271" i="17"/>
  <c r="Q274" i="17"/>
  <c r="Q276" i="17"/>
  <c r="R278" i="17"/>
  <c r="Q281" i="17"/>
  <c r="R283" i="17"/>
  <c r="R285" i="17"/>
  <c r="Q288" i="17"/>
  <c r="R290" i="17"/>
  <c r="S292" i="17"/>
  <c r="Z292" i="17"/>
  <c r="S294" i="17"/>
  <c r="Z294" i="17"/>
  <c r="R296" i="17"/>
  <c r="Q298" i="17"/>
  <c r="Q300" i="17"/>
  <c r="S301" i="17"/>
  <c r="Z301" i="17"/>
  <c r="R303" i="17"/>
  <c r="R305" i="17"/>
  <c r="Q307" i="17"/>
  <c r="S308" i="17"/>
  <c r="Z308" i="17"/>
  <c r="S310" i="17"/>
  <c r="Z310" i="17"/>
  <c r="R312" i="17"/>
  <c r="Q314" i="17"/>
  <c r="Q316" i="17"/>
  <c r="S317" i="17"/>
  <c r="Z317" i="17"/>
  <c r="R319" i="17"/>
  <c r="R321" i="17"/>
  <c r="Q323" i="17"/>
  <c r="S324" i="17"/>
  <c r="Z324" i="17"/>
  <c r="S326" i="17"/>
  <c r="Z326" i="17"/>
  <c r="R328" i="17"/>
  <c r="Q330" i="17"/>
  <c r="Q332" i="17"/>
  <c r="S333" i="17"/>
  <c r="Z333" i="17"/>
  <c r="R335" i="17"/>
  <c r="R337" i="17"/>
  <c r="Q339" i="17"/>
  <c r="S340" i="17"/>
  <c r="Z340" i="17"/>
  <c r="S342" i="17"/>
  <c r="Z342" i="17"/>
  <c r="R344" i="17"/>
  <c r="Q346" i="17"/>
  <c r="Q348" i="17"/>
  <c r="S349" i="17"/>
  <c r="Z349" i="17"/>
  <c r="R351" i="17"/>
  <c r="R353" i="17"/>
  <c r="Q355" i="17"/>
  <c r="S356" i="17"/>
  <c r="Z356" i="17"/>
  <c r="S358" i="17"/>
  <c r="Z358" i="17"/>
  <c r="R360" i="17"/>
  <c r="Q362" i="17"/>
  <c r="Q364" i="17"/>
  <c r="S365" i="17"/>
  <c r="Z365" i="17"/>
  <c r="R367" i="17"/>
  <c r="R369" i="17"/>
  <c r="Q371" i="17"/>
  <c r="S372" i="17"/>
  <c r="Z372" i="17"/>
  <c r="S374" i="17"/>
  <c r="Z374" i="17"/>
  <c r="R376" i="17"/>
  <c r="Q378" i="17"/>
  <c r="Q380" i="17"/>
  <c r="S381" i="17"/>
  <c r="Z381" i="17"/>
  <c r="R383" i="17"/>
  <c r="R385" i="17"/>
  <c r="Q387" i="17"/>
  <c r="S388" i="17"/>
  <c r="Z388" i="17"/>
  <c r="S390" i="17"/>
  <c r="R392" i="17"/>
  <c r="Q394" i="17"/>
  <c r="Q396" i="17"/>
  <c r="S397" i="17"/>
  <c r="Z397" i="17"/>
  <c r="R399" i="17"/>
  <c r="R401" i="17"/>
  <c r="Q403" i="17"/>
  <c r="S404" i="17"/>
  <c r="Z404" i="17"/>
  <c r="R406" i="17"/>
  <c r="S407" i="17"/>
  <c r="Z407" i="17"/>
  <c r="Q409" i="17"/>
  <c r="R410" i="17"/>
  <c r="S411" i="17"/>
  <c r="Z411" i="17"/>
  <c r="Q413" i="17"/>
  <c r="R414" i="17"/>
  <c r="S415" i="17"/>
  <c r="Z415" i="17"/>
  <c r="Q417" i="17"/>
  <c r="R418" i="17"/>
  <c r="S419" i="17"/>
  <c r="Z419" i="17"/>
  <c r="Q421" i="17"/>
  <c r="R422" i="17"/>
  <c r="S423" i="17"/>
  <c r="Z423" i="17"/>
  <c r="Q425" i="17"/>
  <c r="R426" i="17"/>
  <c r="S427" i="17"/>
  <c r="Z427" i="17"/>
  <c r="Q429" i="17"/>
  <c r="R430" i="17"/>
  <c r="S431" i="17"/>
  <c r="Z431" i="17"/>
  <c r="Q433" i="17"/>
  <c r="R434" i="17"/>
  <c r="S435" i="17"/>
  <c r="Z435" i="17"/>
  <c r="Q437" i="17"/>
  <c r="R438" i="17"/>
  <c r="S439" i="17"/>
  <c r="Z439" i="17"/>
  <c r="Q441" i="17"/>
  <c r="R442" i="17"/>
  <c r="S443" i="17"/>
  <c r="Z443" i="17"/>
  <c r="Q445" i="17"/>
  <c r="R446" i="17"/>
  <c r="S447" i="17"/>
  <c r="Z447" i="17"/>
  <c r="Q449" i="17"/>
  <c r="R450" i="17"/>
  <c r="S451" i="17"/>
  <c r="Z451" i="17"/>
  <c r="Q453" i="17"/>
  <c r="R454" i="17"/>
  <c r="S455" i="17"/>
  <c r="Z455" i="17"/>
  <c r="Q457" i="17"/>
  <c r="R458" i="17"/>
  <c r="S459" i="17"/>
  <c r="Z459" i="17"/>
  <c r="Q461" i="17"/>
  <c r="R462" i="17"/>
  <c r="S463" i="17"/>
  <c r="Z463" i="17"/>
  <c r="Q465" i="17"/>
  <c r="R466" i="17"/>
  <c r="S467" i="17"/>
  <c r="Z467" i="17"/>
  <c r="Q469" i="17"/>
  <c r="R470" i="17"/>
  <c r="S471" i="17"/>
  <c r="Z471" i="17"/>
  <c r="Q473" i="17"/>
  <c r="R474" i="17"/>
  <c r="S475" i="17"/>
  <c r="Z475" i="17"/>
  <c r="Q477" i="17"/>
  <c r="R478" i="17"/>
  <c r="S479" i="17"/>
  <c r="Z479" i="17"/>
  <c r="Q481" i="17"/>
  <c r="R482" i="17"/>
  <c r="S483" i="17"/>
  <c r="Z483" i="17"/>
  <c r="Q485" i="17"/>
  <c r="R486" i="17"/>
  <c r="S487" i="17"/>
  <c r="Z487" i="17"/>
  <c r="Q489" i="17"/>
  <c r="R490" i="17"/>
  <c r="S491" i="17"/>
  <c r="Z491" i="17"/>
  <c r="Q493" i="17"/>
  <c r="R494" i="17"/>
  <c r="S495" i="17"/>
  <c r="Z495" i="17"/>
  <c r="Q497" i="17"/>
  <c r="R498" i="17"/>
  <c r="S499" i="17"/>
  <c r="Z499" i="17"/>
  <c r="Q501" i="17"/>
  <c r="R502" i="17"/>
  <c r="S503" i="17"/>
  <c r="Z503" i="17"/>
  <c r="Q505" i="17"/>
  <c r="R506" i="17"/>
  <c r="S507" i="17"/>
  <c r="Z507" i="17"/>
  <c r="Q509" i="17"/>
  <c r="R510" i="17"/>
  <c r="S511" i="17"/>
  <c r="Z511" i="17"/>
  <c r="Q513" i="17"/>
  <c r="R514" i="17"/>
  <c r="S515" i="17"/>
  <c r="Z515" i="17"/>
  <c r="Q517" i="17"/>
  <c r="R518" i="17"/>
  <c r="S519" i="17"/>
  <c r="Z519" i="17"/>
  <c r="Q521" i="17"/>
  <c r="R522" i="17"/>
  <c r="S523" i="17"/>
  <c r="Z523" i="17"/>
  <c r="Q525" i="17"/>
  <c r="R526" i="17"/>
  <c r="S527" i="17"/>
  <c r="Q529" i="17"/>
  <c r="R530" i="17"/>
  <c r="S531" i="17"/>
  <c r="Q533" i="17"/>
  <c r="R534" i="17"/>
  <c r="S535" i="17"/>
  <c r="Z535" i="17"/>
  <c r="AD535" i="17"/>
  <c r="Q537" i="17"/>
  <c r="R538" i="17"/>
  <c r="S539" i="17"/>
  <c r="Z539" i="17"/>
  <c r="Q541" i="17"/>
  <c r="R542" i="17"/>
  <c r="S543" i="17"/>
  <c r="Z543" i="17"/>
  <c r="AD543" i="17"/>
  <c r="Q545" i="17"/>
  <c r="R546" i="17"/>
  <c r="S547" i="17"/>
  <c r="Z547" i="17"/>
  <c r="Q549" i="17"/>
  <c r="R550" i="17"/>
  <c r="S551" i="17"/>
  <c r="Z551" i="17"/>
  <c r="Q553" i="17"/>
  <c r="R554" i="17"/>
  <c r="S555" i="17"/>
  <c r="Z555" i="17"/>
  <c r="AD555" i="17"/>
  <c r="Q557" i="17"/>
  <c r="R558" i="17"/>
  <c r="S559" i="17"/>
  <c r="Z559" i="17"/>
  <c r="Q561" i="17"/>
  <c r="R562" i="17"/>
  <c r="S563" i="17"/>
  <c r="Z563" i="17"/>
  <c r="Q565" i="17"/>
  <c r="R566" i="17"/>
  <c r="S567" i="17"/>
  <c r="Z567" i="17"/>
  <c r="AD567" i="17"/>
  <c r="Q569" i="17"/>
  <c r="R570" i="17"/>
  <c r="S571" i="17"/>
  <c r="Z571" i="17"/>
  <c r="Q573" i="17"/>
  <c r="R574" i="17"/>
  <c r="S575" i="17"/>
  <c r="Z575" i="17"/>
  <c r="AD575" i="17"/>
  <c r="Q577" i="17"/>
  <c r="R578" i="17"/>
  <c r="S579" i="17"/>
  <c r="Z579" i="17"/>
  <c r="AD579" i="17"/>
  <c r="Q581" i="17"/>
  <c r="R582" i="17"/>
  <c r="S583" i="17"/>
  <c r="Z583" i="17"/>
  <c r="AD583" i="17"/>
  <c r="Q585" i="17"/>
  <c r="R586" i="17"/>
  <c r="S587" i="17"/>
  <c r="Z587" i="17"/>
  <c r="AD587" i="17"/>
  <c r="Q589" i="17"/>
  <c r="R590" i="17"/>
  <c r="S591" i="17"/>
  <c r="Z591" i="17"/>
  <c r="Q593" i="17"/>
  <c r="R594" i="17"/>
  <c r="S595" i="17"/>
  <c r="Z595" i="17"/>
  <c r="Q597" i="17"/>
  <c r="R598" i="17"/>
  <c r="S599" i="17"/>
  <c r="Z599" i="17"/>
  <c r="Q601" i="17"/>
  <c r="R602" i="17"/>
  <c r="S603" i="17"/>
  <c r="Z603" i="17"/>
  <c r="Q605" i="17"/>
  <c r="R606" i="17"/>
  <c r="S607" i="17"/>
  <c r="Z607" i="17"/>
  <c r="AD607" i="17"/>
  <c r="Q609" i="17"/>
  <c r="R610" i="17"/>
  <c r="S611" i="17"/>
  <c r="Z611" i="17"/>
  <c r="AD611" i="17"/>
  <c r="Q613" i="17"/>
  <c r="R614" i="17"/>
  <c r="S615" i="17"/>
  <c r="Z615" i="17"/>
  <c r="AD615" i="17"/>
  <c r="Q617" i="17"/>
  <c r="R618" i="17"/>
  <c r="S619" i="17"/>
  <c r="Z619" i="17"/>
  <c r="AD619" i="17"/>
  <c r="Q621" i="17"/>
  <c r="R622" i="17"/>
  <c r="S623" i="17"/>
  <c r="Z623" i="17"/>
  <c r="AD623" i="17"/>
  <c r="Q625" i="17"/>
  <c r="R626" i="17"/>
  <c r="S627" i="17"/>
  <c r="Z627" i="17"/>
  <c r="Q629" i="17"/>
  <c r="R630" i="17"/>
  <c r="S631" i="17"/>
  <c r="Z631" i="17"/>
  <c r="AD631" i="17"/>
  <c r="Q633" i="17"/>
  <c r="R634" i="17"/>
  <c r="S635" i="17"/>
  <c r="Z635" i="17"/>
  <c r="AD635" i="17"/>
  <c r="Q637" i="17"/>
  <c r="R638" i="17"/>
  <c r="S639" i="17"/>
  <c r="Z639" i="17"/>
  <c r="AD639" i="17"/>
  <c r="Q641" i="17"/>
  <c r="R642" i="17"/>
  <c r="S643" i="17"/>
  <c r="Z643" i="17"/>
  <c r="Q645" i="17"/>
  <c r="R646" i="17"/>
  <c r="S647" i="17"/>
  <c r="Z647" i="17"/>
  <c r="Q649" i="17"/>
  <c r="R650" i="17"/>
  <c r="S651" i="17"/>
  <c r="Z651" i="17"/>
  <c r="AD651" i="17"/>
  <c r="Q653" i="17"/>
  <c r="R654" i="17"/>
  <c r="S655" i="17"/>
  <c r="Z655" i="17"/>
  <c r="Q657" i="17"/>
  <c r="R658" i="17"/>
  <c r="S659" i="17"/>
  <c r="Z659" i="17"/>
  <c r="AD659" i="17"/>
  <c r="Q661" i="17"/>
  <c r="R662" i="17"/>
  <c r="S663" i="17"/>
  <c r="Z663" i="17"/>
  <c r="Q665" i="17"/>
  <c r="R666" i="17"/>
  <c r="S667" i="17"/>
  <c r="Z667" i="17"/>
  <c r="Q669" i="17"/>
  <c r="R670" i="17"/>
  <c r="S671" i="17"/>
  <c r="Z671" i="17"/>
  <c r="Q673" i="17"/>
  <c r="R674" i="17"/>
  <c r="S675" i="17"/>
  <c r="Z675" i="17"/>
  <c r="Q677" i="17"/>
  <c r="R678" i="17"/>
  <c r="S679" i="17"/>
  <c r="Z679" i="17"/>
  <c r="AD679" i="17"/>
  <c r="Q681" i="17"/>
  <c r="R682" i="17"/>
  <c r="S683" i="17"/>
  <c r="Z683" i="17"/>
  <c r="AD683" i="17"/>
  <c r="Q685" i="17"/>
  <c r="R686" i="17"/>
  <c r="S687" i="17"/>
  <c r="Z687" i="17"/>
  <c r="Q689" i="17"/>
  <c r="R690" i="17"/>
  <c r="S691" i="17"/>
  <c r="Z691" i="17"/>
  <c r="AD691" i="17"/>
  <c r="Q693" i="17"/>
  <c r="Q173" i="11"/>
  <c r="R694" i="17"/>
  <c r="S695" i="17"/>
  <c r="Z695" i="17"/>
  <c r="Q697" i="17"/>
  <c r="R698" i="17"/>
  <c r="S699" i="17"/>
  <c r="Z699" i="17"/>
  <c r="Q701" i="17"/>
  <c r="R702" i="17"/>
  <c r="S703" i="17"/>
  <c r="Z703" i="17"/>
  <c r="AD703" i="17"/>
  <c r="Q705" i="17"/>
  <c r="R706" i="17"/>
  <c r="Q4" i="17"/>
  <c r="X11" i="18"/>
  <c r="X8" i="18"/>
  <c r="R6" i="17"/>
  <c r="Q9" i="17"/>
  <c r="R11" i="17"/>
  <c r="R13" i="17"/>
  <c r="Q16" i="17"/>
  <c r="R18" i="17"/>
  <c r="S20" i="17"/>
  <c r="Z20" i="17"/>
  <c r="R23" i="17"/>
  <c r="R25" i="17"/>
  <c r="S27" i="17"/>
  <c r="Z27" i="17"/>
  <c r="R30" i="17"/>
  <c r="S32" i="17"/>
  <c r="Z32" i="17"/>
  <c r="S34" i="17"/>
  <c r="Z34" i="17"/>
  <c r="R37" i="17"/>
  <c r="S39" i="17"/>
  <c r="Z39" i="17"/>
  <c r="Q42" i="17"/>
  <c r="S44" i="17"/>
  <c r="Z44" i="17"/>
  <c r="S46" i="17"/>
  <c r="Z46" i="17"/>
  <c r="Q49" i="17"/>
  <c r="S51" i="17"/>
  <c r="Z51" i="17"/>
  <c r="Q54" i="17"/>
  <c r="Q56" i="17"/>
  <c r="S58" i="17"/>
  <c r="Z58" i="17"/>
  <c r="Q61" i="17"/>
  <c r="R63" i="17"/>
  <c r="Q66" i="17"/>
  <c r="Q68" i="17"/>
  <c r="R70" i="17"/>
  <c r="Q73" i="17"/>
  <c r="R75" i="17"/>
  <c r="R77" i="17"/>
  <c r="Q80" i="17"/>
  <c r="R82" i="17"/>
  <c r="S84" i="17"/>
  <c r="Z84" i="17"/>
  <c r="R87" i="17"/>
  <c r="R89" i="17"/>
  <c r="S91" i="17"/>
  <c r="Z91" i="17"/>
  <c r="R94" i="17"/>
  <c r="S96" i="17"/>
  <c r="Z96" i="17"/>
  <c r="S98" i="17"/>
  <c r="Z98" i="17"/>
  <c r="R101" i="17"/>
  <c r="S103" i="17"/>
  <c r="Z103" i="17"/>
  <c r="Q106" i="17"/>
  <c r="S108" i="17"/>
  <c r="Z108" i="17"/>
  <c r="S110" i="17"/>
  <c r="Z110" i="17"/>
  <c r="Q113" i="17"/>
  <c r="S115" i="17"/>
  <c r="Z115" i="17"/>
  <c r="Q118" i="17"/>
  <c r="Q120" i="17"/>
  <c r="S122" i="17"/>
  <c r="Z122" i="17"/>
  <c r="Q125" i="17"/>
  <c r="R127" i="17"/>
  <c r="Q130" i="17"/>
  <c r="Q132" i="17"/>
  <c r="R134" i="17"/>
  <c r="Q137" i="17"/>
  <c r="R139" i="17"/>
  <c r="R141" i="17"/>
  <c r="Q144" i="17"/>
  <c r="R146" i="17"/>
  <c r="S148" i="17"/>
  <c r="Z148" i="17"/>
  <c r="R151" i="17"/>
  <c r="R153" i="17"/>
  <c r="S155" i="17"/>
  <c r="Z155" i="17"/>
  <c r="R158" i="17"/>
  <c r="S160" i="17"/>
  <c r="Z160" i="17"/>
  <c r="S162" i="17"/>
  <c r="Z162" i="17"/>
  <c r="R165" i="17"/>
  <c r="S167" i="17"/>
  <c r="Z167" i="17"/>
  <c r="Q170" i="17"/>
  <c r="S172" i="17"/>
  <c r="Z172" i="17"/>
  <c r="S174" i="17"/>
  <c r="Z174" i="17"/>
  <c r="Q177" i="17"/>
  <c r="S179" i="17"/>
  <c r="Z179" i="17"/>
  <c r="Q182" i="17"/>
  <c r="Q184" i="17"/>
  <c r="S186" i="17"/>
  <c r="Z186" i="17"/>
  <c r="Q189" i="17"/>
  <c r="R191" i="17"/>
  <c r="Q194" i="17"/>
  <c r="Q196" i="17"/>
  <c r="R198" i="17"/>
  <c r="Q201" i="17"/>
  <c r="R203" i="17"/>
  <c r="R205" i="17"/>
  <c r="Q208" i="17"/>
  <c r="R210" i="17"/>
  <c r="S212" i="17"/>
  <c r="Z212" i="17"/>
  <c r="R215" i="17"/>
  <c r="R217" i="17"/>
  <c r="S219" i="17"/>
  <c r="Z219" i="17"/>
  <c r="R222" i="17"/>
  <c r="S224" i="17"/>
  <c r="Z224" i="17"/>
  <c r="S226" i="17"/>
  <c r="Z226" i="17"/>
  <c r="R229" i="17"/>
  <c r="S231" i="17"/>
  <c r="Z231" i="17"/>
  <c r="Q234" i="17"/>
  <c r="S236" i="17"/>
  <c r="Z236" i="17"/>
  <c r="S238" i="17"/>
  <c r="Z238" i="17"/>
  <c r="Q241" i="17"/>
  <c r="S243" i="17"/>
  <c r="Z243" i="17"/>
  <c r="Q246" i="17"/>
  <c r="Q248" i="17"/>
  <c r="S250" i="17"/>
  <c r="Z250" i="17"/>
  <c r="Q253" i="17"/>
  <c r="R255" i="17"/>
  <c r="Q258" i="17"/>
  <c r="Q260" i="17"/>
  <c r="R262" i="17"/>
  <c r="Q265" i="17"/>
  <c r="R267" i="17"/>
  <c r="R269" i="17"/>
  <c r="Q272" i="17"/>
  <c r="R274" i="17"/>
  <c r="S276" i="17"/>
  <c r="Z276" i="17"/>
  <c r="R279" i="17"/>
  <c r="R281" i="17"/>
  <c r="S283" i="17"/>
  <c r="Z283" i="17"/>
  <c r="R286" i="17"/>
  <c r="S288" i="17"/>
  <c r="Z288" i="17"/>
  <c r="S290" i="17"/>
  <c r="Z290" i="17"/>
  <c r="R293" i="17"/>
  <c r="Q295" i="17"/>
  <c r="S296" i="17"/>
  <c r="Z296" i="17"/>
  <c r="S298" i="17"/>
  <c r="Z298" i="17"/>
  <c r="R300" i="17"/>
  <c r="Q302" i="17"/>
  <c r="Q304" i="17"/>
  <c r="S305" i="17"/>
  <c r="Z305" i="17"/>
  <c r="R307" i="17"/>
  <c r="R309" i="17"/>
  <c r="Q311" i="17"/>
  <c r="S312" i="17"/>
  <c r="Z312" i="17"/>
  <c r="S314" i="17"/>
  <c r="Z314" i="17"/>
  <c r="R316" i="17"/>
  <c r="Q318" i="17"/>
  <c r="Q320" i="17"/>
  <c r="S321" i="17"/>
  <c r="Z321" i="17"/>
  <c r="R323" i="17"/>
  <c r="R325" i="17"/>
  <c r="Q327" i="17"/>
  <c r="S328" i="17"/>
  <c r="Z328" i="17"/>
  <c r="S330" i="17"/>
  <c r="Z330" i="17"/>
  <c r="R332" i="17"/>
  <c r="Q334" i="17"/>
  <c r="Q336" i="17"/>
  <c r="S337" i="17"/>
  <c r="Z337" i="17"/>
  <c r="R339" i="17"/>
  <c r="R341" i="17"/>
  <c r="Q343" i="17"/>
  <c r="S344" i="17"/>
  <c r="Z344" i="17"/>
  <c r="S346" i="17"/>
  <c r="Z346" i="17"/>
  <c r="R348" i="17"/>
  <c r="Q350" i="17"/>
  <c r="Q352" i="17"/>
  <c r="S353" i="17"/>
  <c r="Z353" i="17"/>
  <c r="R355" i="17"/>
  <c r="R357" i="17"/>
  <c r="Q359" i="17"/>
  <c r="S360" i="17"/>
  <c r="Z360" i="17"/>
  <c r="S362" i="17"/>
  <c r="Z362" i="17"/>
  <c r="R364" i="17"/>
  <c r="Q366" i="17"/>
  <c r="Q368" i="17"/>
  <c r="S369" i="17"/>
  <c r="Z369" i="17"/>
  <c r="R371" i="17"/>
  <c r="R373" i="17"/>
  <c r="Q375" i="17"/>
  <c r="S376" i="17"/>
  <c r="Z376" i="17"/>
  <c r="S378" i="17"/>
  <c r="Z378" i="17"/>
  <c r="R380" i="17"/>
  <c r="Q382" i="17"/>
  <c r="Q384" i="17"/>
  <c r="S385" i="17"/>
  <c r="Z385" i="17"/>
  <c r="R387" i="17"/>
  <c r="R389" i="17"/>
  <c r="Q391" i="17"/>
  <c r="S392" i="17"/>
  <c r="Z392" i="17"/>
  <c r="S394" i="17"/>
  <c r="Z394" i="17"/>
  <c r="R396" i="17"/>
  <c r="Q398" i="17"/>
  <c r="Q400" i="17"/>
  <c r="S401" i="17"/>
  <c r="Z401" i="17"/>
  <c r="R403" i="17"/>
  <c r="R405" i="17"/>
  <c r="S406" i="17"/>
  <c r="Z406" i="17"/>
  <c r="Q408" i="17"/>
  <c r="R409" i="17"/>
  <c r="S410" i="17"/>
  <c r="Z410" i="17"/>
  <c r="Q412" i="17"/>
  <c r="R413" i="17"/>
  <c r="S414" i="17"/>
  <c r="Z414" i="17"/>
  <c r="Q416" i="17"/>
  <c r="R417" i="17"/>
  <c r="S418" i="17"/>
  <c r="Z418" i="17"/>
  <c r="Q420" i="17"/>
  <c r="R421" i="17"/>
  <c r="S422" i="17"/>
  <c r="Z422" i="17"/>
  <c r="Q424" i="17"/>
  <c r="R425" i="17"/>
  <c r="S426" i="17"/>
  <c r="Z426" i="17"/>
  <c r="Q428" i="17"/>
  <c r="R429" i="17"/>
  <c r="S430" i="17"/>
  <c r="Z430" i="17"/>
  <c r="Q432" i="17"/>
  <c r="R433" i="17"/>
  <c r="S434" i="17"/>
  <c r="Z434" i="17"/>
  <c r="Q436" i="17"/>
  <c r="R437" i="17"/>
  <c r="S438" i="17"/>
  <c r="Z438" i="17"/>
  <c r="Q440" i="17"/>
  <c r="R441" i="17"/>
  <c r="S442" i="17"/>
  <c r="Z442" i="17"/>
  <c r="Q444" i="17"/>
  <c r="R445" i="17"/>
  <c r="S446" i="17"/>
  <c r="Z446" i="17"/>
  <c r="Q448" i="17"/>
  <c r="R449" i="17"/>
  <c r="S450" i="17"/>
  <c r="Z450" i="17"/>
  <c r="Q452" i="17"/>
  <c r="R453" i="17"/>
  <c r="S454" i="17"/>
  <c r="Z454" i="17"/>
  <c r="Q456" i="17"/>
  <c r="R457" i="17"/>
  <c r="S458" i="17"/>
  <c r="Z458" i="17"/>
  <c r="Q460" i="17"/>
  <c r="R461" i="17"/>
  <c r="S462" i="17"/>
  <c r="Z462" i="17"/>
  <c r="Q464" i="17"/>
  <c r="R465" i="17"/>
  <c r="S466" i="17"/>
  <c r="Z466" i="17"/>
  <c r="Q468" i="17"/>
  <c r="R469" i="17"/>
  <c r="S470" i="17"/>
  <c r="Z470" i="17"/>
  <c r="Q472" i="17"/>
  <c r="R473" i="17"/>
  <c r="S474" i="17"/>
  <c r="Z474" i="17"/>
  <c r="Q476" i="17"/>
  <c r="R477" i="17"/>
  <c r="S478" i="17"/>
  <c r="Z478" i="17"/>
  <c r="Q480" i="17"/>
  <c r="R481" i="17"/>
  <c r="S482" i="17"/>
  <c r="Z482" i="17"/>
  <c r="Q484" i="17"/>
  <c r="R485" i="17"/>
  <c r="S486" i="17"/>
  <c r="Z486" i="17"/>
  <c r="Q488" i="17"/>
  <c r="R489" i="17"/>
  <c r="S490" i="17"/>
  <c r="Z490" i="17"/>
  <c r="X16" i="18"/>
  <c r="X13" i="18"/>
  <c r="Z13" i="18"/>
  <c r="R9" i="17"/>
  <c r="R14" i="17"/>
  <c r="S18" i="17"/>
  <c r="Z18" i="17"/>
  <c r="S23" i="17"/>
  <c r="Z23" i="17"/>
  <c r="S28" i="17"/>
  <c r="Z28" i="17"/>
  <c r="Q33" i="17"/>
  <c r="Q38" i="17"/>
  <c r="S42" i="17"/>
  <c r="Z42" i="17"/>
  <c r="R47" i="17"/>
  <c r="Q52" i="17"/>
  <c r="Q57" i="17"/>
  <c r="R61" i="17"/>
  <c r="R66" i="17"/>
  <c r="R71" i="17"/>
  <c r="S75" i="17"/>
  <c r="Z75" i="17"/>
  <c r="S80" i="17"/>
  <c r="Z80" i="17"/>
  <c r="R85" i="17"/>
  <c r="Q90" i="17"/>
  <c r="S94" i="17"/>
  <c r="Z94" i="17"/>
  <c r="S99" i="17"/>
  <c r="Z99" i="17"/>
  <c r="Q104" i="17"/>
  <c r="Q109" i="17"/>
  <c r="Q114" i="17"/>
  <c r="R118" i="17"/>
  <c r="R123" i="17"/>
  <c r="Q128" i="17"/>
  <c r="S132" i="17"/>
  <c r="Z132" i="17"/>
  <c r="R137" i="17"/>
  <c r="R142" i="17"/>
  <c r="S146" i="17"/>
  <c r="Z146" i="17"/>
  <c r="S151" i="17"/>
  <c r="Z151" i="17"/>
  <c r="S156" i="17"/>
  <c r="Z156" i="17"/>
  <c r="Q161" i="17"/>
  <c r="Q166" i="17"/>
  <c r="S170" i="17"/>
  <c r="Z170" i="17"/>
  <c r="R175" i="17"/>
  <c r="Q180" i="17"/>
  <c r="Q185" i="17"/>
  <c r="R189" i="17"/>
  <c r="R194" i="17"/>
  <c r="R199" i="17"/>
  <c r="S203" i="17"/>
  <c r="Z203" i="17"/>
  <c r="S208" i="17"/>
  <c r="Z208" i="17"/>
  <c r="R213" i="17"/>
  <c r="Q218" i="17"/>
  <c r="S222" i="17"/>
  <c r="Z222" i="17"/>
  <c r="S227" i="17"/>
  <c r="Z227" i="17"/>
  <c r="Q232" i="17"/>
  <c r="Q237" i="17"/>
  <c r="Q242" i="17"/>
  <c r="R246" i="17"/>
  <c r="R251" i="17"/>
  <c r="Q256" i="17"/>
  <c r="S260" i="17"/>
  <c r="Z260" i="17"/>
  <c r="R265" i="17"/>
  <c r="R270" i="17"/>
  <c r="S274" i="17"/>
  <c r="Z274" i="17"/>
  <c r="S279" i="17"/>
  <c r="Z279" i="17"/>
  <c r="S284" i="17"/>
  <c r="Z284" i="17"/>
  <c r="Q289" i="17"/>
  <c r="S293" i="17"/>
  <c r="Z293" i="17"/>
  <c r="R297" i="17"/>
  <c r="S300" i="17"/>
  <c r="Z300" i="17"/>
  <c r="R304" i="17"/>
  <c r="Q308" i="17"/>
  <c r="R311" i="17"/>
  <c r="Q315" i="17"/>
  <c r="S318" i="17"/>
  <c r="Z318" i="17"/>
  <c r="Q322" i="17"/>
  <c r="S325" i="17"/>
  <c r="Z325" i="17"/>
  <c r="R329" i="17"/>
  <c r="S332" i="17"/>
  <c r="Z332" i="17"/>
  <c r="R336" i="17"/>
  <c r="Q340" i="17"/>
  <c r="R343" i="17"/>
  <c r="Q347" i="17"/>
  <c r="S350" i="17"/>
  <c r="Z350" i="17"/>
  <c r="Q354" i="17"/>
  <c r="S357" i="17"/>
  <c r="Z357" i="17"/>
  <c r="R361" i="17"/>
  <c r="S364" i="17"/>
  <c r="Z364" i="17"/>
  <c r="R368" i="17"/>
  <c r="Q372" i="17"/>
  <c r="R375" i="17"/>
  <c r="Q379" i="17"/>
  <c r="S382" i="17"/>
  <c r="Z382" i="17"/>
  <c r="Q386" i="17"/>
  <c r="S389" i="17"/>
  <c r="Z389" i="17"/>
  <c r="R393" i="17"/>
  <c r="S396" i="17"/>
  <c r="Z396" i="17"/>
  <c r="R400" i="17"/>
  <c r="Q404" i="17"/>
  <c r="Q407" i="17"/>
  <c r="S409" i="17"/>
  <c r="Z409" i="17"/>
  <c r="R412" i="17"/>
  <c r="Q415" i="17"/>
  <c r="S417" i="17"/>
  <c r="Z417" i="17"/>
  <c r="R420" i="17"/>
  <c r="Q423" i="17"/>
  <c r="S425" i="17"/>
  <c r="Z425" i="17"/>
  <c r="R428" i="17"/>
  <c r="Q431" i="17"/>
  <c r="S433" i="17"/>
  <c r="Z433" i="17"/>
  <c r="R436" i="17"/>
  <c r="Q439" i="17"/>
  <c r="S441" i="17"/>
  <c r="Z441" i="17"/>
  <c r="R444" i="17"/>
  <c r="Q447" i="17"/>
  <c r="S449" i="17"/>
  <c r="Z449" i="17"/>
  <c r="R452" i="17"/>
  <c r="Q455" i="17"/>
  <c r="S457" i="17"/>
  <c r="Z457" i="17"/>
  <c r="R460" i="17"/>
  <c r="Q463" i="17"/>
  <c r="S465" i="17"/>
  <c r="Z465" i="17"/>
  <c r="R468" i="17"/>
  <c r="Q471" i="17"/>
  <c r="S473" i="17"/>
  <c r="Z473" i="17"/>
  <c r="R476" i="17"/>
  <c r="Q479" i="17"/>
  <c r="S481" i="17"/>
  <c r="Z481" i="17"/>
  <c r="R484" i="17"/>
  <c r="Q487" i="17"/>
  <c r="S489" i="17"/>
  <c r="Z489" i="17"/>
  <c r="Q492" i="17"/>
  <c r="S493" i="17"/>
  <c r="Z493" i="17"/>
  <c r="R495" i="17"/>
  <c r="R497" i="17"/>
  <c r="Q499" i="17"/>
  <c r="S500" i="17"/>
  <c r="Z500" i="17"/>
  <c r="S502" i="17"/>
  <c r="Z502" i="17"/>
  <c r="R504" i="17"/>
  <c r="Q506" i="17"/>
  <c r="Q508" i="17"/>
  <c r="S509" i="17"/>
  <c r="Z509" i="17"/>
  <c r="R511" i="17"/>
  <c r="R513" i="17"/>
  <c r="Q515" i="17"/>
  <c r="S516" i="17"/>
  <c r="Z516" i="17"/>
  <c r="S518" i="17"/>
  <c r="Z518" i="17"/>
  <c r="R520" i="17"/>
  <c r="Q522" i="17"/>
  <c r="Q524" i="17"/>
  <c r="S525" i="17"/>
  <c r="R527" i="17"/>
  <c r="R529" i="17"/>
  <c r="Q531" i="17"/>
  <c r="S532" i="17"/>
  <c r="S534" i="17"/>
  <c r="Z534" i="17"/>
  <c r="AD534" i="17"/>
  <c r="R536" i="17"/>
  <c r="Q538" i="17"/>
  <c r="Q540" i="17"/>
  <c r="S541" i="17"/>
  <c r="Z541" i="17"/>
  <c r="R543" i="17"/>
  <c r="R545" i="17"/>
  <c r="Q547" i="17"/>
  <c r="S548" i="17"/>
  <c r="Z548" i="17"/>
  <c r="AD548" i="17"/>
  <c r="S550" i="17"/>
  <c r="Z550" i="17"/>
  <c r="AD550" i="17"/>
  <c r="R552" i="17"/>
  <c r="Q554" i="17"/>
  <c r="Q556" i="17"/>
  <c r="S557" i="17"/>
  <c r="Z557" i="17"/>
  <c r="AD557" i="17"/>
  <c r="R559" i="17"/>
  <c r="R561" i="17"/>
  <c r="Q563" i="17"/>
  <c r="S564" i="17"/>
  <c r="Z564" i="17"/>
  <c r="S566" i="17"/>
  <c r="Z566" i="17"/>
  <c r="AD566" i="17"/>
  <c r="R568" i="17"/>
  <c r="Q570" i="17"/>
  <c r="Q572" i="17"/>
  <c r="S573" i="17"/>
  <c r="Z573" i="17"/>
  <c r="AD573" i="17"/>
  <c r="R575" i="17"/>
  <c r="R577" i="17"/>
  <c r="Q579" i="17"/>
  <c r="S580" i="17"/>
  <c r="Z580" i="17"/>
  <c r="AD580" i="17"/>
  <c r="S582" i="17"/>
  <c r="Z582" i="17"/>
  <c r="R584" i="17"/>
  <c r="Q586" i="17"/>
  <c r="Q588" i="17"/>
  <c r="S589" i="17"/>
  <c r="Z589" i="17"/>
  <c r="R591" i="17"/>
  <c r="R593" i="17"/>
  <c r="Q595" i="17"/>
  <c r="S596" i="17"/>
  <c r="Z596" i="17"/>
  <c r="AD596" i="17"/>
  <c r="S598" i="17"/>
  <c r="Z598" i="17"/>
  <c r="AD598" i="17"/>
  <c r="R600" i="17"/>
  <c r="Q602" i="17"/>
  <c r="Q604" i="17"/>
  <c r="S605" i="17"/>
  <c r="Z605" i="17"/>
  <c r="AD605" i="17"/>
  <c r="R607" i="17"/>
  <c r="R609" i="17"/>
  <c r="Q611" i="17"/>
  <c r="S612" i="17"/>
  <c r="Z612" i="17"/>
  <c r="S614" i="17"/>
  <c r="Z614" i="17"/>
  <c r="R616" i="17"/>
  <c r="Q618" i="17"/>
  <c r="Q620" i="17"/>
  <c r="S621" i="17"/>
  <c r="Z621" i="17"/>
  <c r="R623" i="17"/>
  <c r="R625" i="17"/>
  <c r="Q627" i="17"/>
  <c r="S628" i="17"/>
  <c r="Z628" i="17"/>
  <c r="AD628" i="17"/>
  <c r="S630" i="17"/>
  <c r="Z630" i="17"/>
  <c r="R632" i="17"/>
  <c r="Q634" i="17"/>
  <c r="Q636" i="17"/>
  <c r="S637" i="17"/>
  <c r="Z637" i="17"/>
  <c r="AD637" i="17"/>
  <c r="R639" i="17"/>
  <c r="R641" i="17"/>
  <c r="Q643" i="17"/>
  <c r="S644" i="17"/>
  <c r="Z644" i="17"/>
  <c r="AD644" i="17"/>
  <c r="S646" i="17"/>
  <c r="Z646" i="17"/>
  <c r="R648" i="17"/>
  <c r="Q650" i="17"/>
  <c r="Q652" i="17"/>
  <c r="S653" i="17"/>
  <c r="Z653" i="17"/>
  <c r="AD653" i="17"/>
  <c r="R655" i="17"/>
  <c r="R657" i="17"/>
  <c r="Q659" i="17"/>
  <c r="S660" i="17"/>
  <c r="Z660" i="17"/>
  <c r="S662" i="17"/>
  <c r="Z662" i="17"/>
  <c r="AD662" i="17"/>
  <c r="R664" i="17"/>
  <c r="Q666" i="17"/>
  <c r="Q668" i="17"/>
  <c r="S669" i="17"/>
  <c r="Z669" i="17"/>
  <c r="AD669" i="17"/>
  <c r="R671" i="17"/>
  <c r="R673" i="17"/>
  <c r="Q675" i="17"/>
  <c r="S676" i="17"/>
  <c r="Z676" i="17"/>
  <c r="AD676" i="17"/>
  <c r="S678" i="17"/>
  <c r="Z678" i="17"/>
  <c r="AD678" i="17"/>
  <c r="R680" i="17"/>
  <c r="Q682" i="17"/>
  <c r="Q684" i="17"/>
  <c r="S685" i="17"/>
  <c r="Z685" i="17"/>
  <c r="R687" i="17"/>
  <c r="R689" i="17"/>
  <c r="Q691" i="17"/>
  <c r="S692" i="17"/>
  <c r="Z692" i="17"/>
  <c r="AD692" i="17"/>
  <c r="S694" i="17"/>
  <c r="Z694" i="17"/>
  <c r="AD694" i="17"/>
  <c r="R696" i="17"/>
  <c r="Q698" i="17"/>
  <c r="Q700" i="17"/>
  <c r="S701" i="17"/>
  <c r="Z701" i="17"/>
  <c r="AD701" i="17"/>
  <c r="R703" i="17"/>
  <c r="R705" i="17"/>
  <c r="R102" i="17"/>
  <c r="S192" i="17"/>
  <c r="Z192" i="17"/>
  <c r="S211" i="17"/>
  <c r="Z211" i="17"/>
  <c r="Q221" i="17"/>
  <c r="R230" i="17"/>
  <c r="Q240" i="17"/>
  <c r="R249" i="17"/>
  <c r="S258" i="17"/>
  <c r="Z258" i="17"/>
  <c r="S268" i="17"/>
  <c r="Z268" i="17"/>
  <c r="Q278" i="17"/>
  <c r="R287" i="17"/>
  <c r="Q296" i="17"/>
  <c r="Q303" i="17"/>
  <c r="Q310" i="17"/>
  <c r="R317" i="17"/>
  <c r="R324" i="17"/>
  <c r="R331" i="17"/>
  <c r="S338" i="17"/>
  <c r="Z338" i="17"/>
  <c r="Q342" i="17"/>
  <c r="R349" i="17"/>
  <c r="R356" i="17"/>
  <c r="R363" i="17"/>
  <c r="S370" i="17"/>
  <c r="Z370" i="17"/>
  <c r="S377" i="17"/>
  <c r="Z377" i="17"/>
  <c r="S384" i="17"/>
  <c r="Z384" i="17"/>
  <c r="Q392" i="17"/>
  <c r="R395" i="17"/>
  <c r="S402" i="17"/>
  <c r="Z402" i="17"/>
  <c r="S408" i="17"/>
  <c r="Z408" i="17"/>
  <c r="Q414" i="17"/>
  <c r="X21" i="18"/>
  <c r="Z21" i="18"/>
  <c r="R5" i="17"/>
  <c r="Q10" i="17"/>
  <c r="S14" i="17"/>
  <c r="Z14" i="17"/>
  <c r="S19" i="17"/>
  <c r="Z19" i="17"/>
  <c r="Q24" i="17"/>
  <c r="Q29" i="17"/>
  <c r="Q34" i="17"/>
  <c r="R38" i="17"/>
  <c r="R43" i="17"/>
  <c r="Q48" i="17"/>
  <c r="S52" i="17"/>
  <c r="Z52" i="17"/>
  <c r="R57" i="17"/>
  <c r="R62" i="17"/>
  <c r="S66" i="17"/>
  <c r="Z66" i="17"/>
  <c r="S71" i="17"/>
  <c r="Z71" i="17"/>
  <c r="S76" i="17"/>
  <c r="Z76" i="17"/>
  <c r="Q81" i="17"/>
  <c r="Q86" i="17"/>
  <c r="S90" i="17"/>
  <c r="Z90" i="17"/>
  <c r="R95" i="17"/>
  <c r="Q100" i="17"/>
  <c r="Q105" i="17"/>
  <c r="R109" i="17"/>
  <c r="R114" i="17"/>
  <c r="R119" i="17"/>
  <c r="S123" i="17"/>
  <c r="Z123" i="17"/>
  <c r="S128" i="17"/>
  <c r="Z128" i="17"/>
  <c r="R133" i="17"/>
  <c r="Q138" i="17"/>
  <c r="S142" i="17"/>
  <c r="Z142" i="17"/>
  <c r="S147" i="17"/>
  <c r="Z147" i="17"/>
  <c r="Q152" i="17"/>
  <c r="Q157" i="17"/>
  <c r="Q162" i="17"/>
  <c r="R166" i="17"/>
  <c r="R171" i="17"/>
  <c r="Q176" i="17"/>
  <c r="S180" i="17"/>
  <c r="Z180" i="17"/>
  <c r="R185" i="17"/>
  <c r="R190" i="17"/>
  <c r="S194" i="17"/>
  <c r="Z194" i="17"/>
  <c r="S199" i="17"/>
  <c r="Z199" i="17"/>
  <c r="S204" i="17"/>
  <c r="Z204" i="17"/>
  <c r="Q209" i="17"/>
  <c r="Q214" i="17"/>
  <c r="S218" i="17"/>
  <c r="Z218" i="17"/>
  <c r="R223" i="17"/>
  <c r="Q228" i="17"/>
  <c r="Q233" i="17"/>
  <c r="R237" i="17"/>
  <c r="R242" i="17"/>
  <c r="R247" i="17"/>
  <c r="S251" i="17"/>
  <c r="Z251" i="17"/>
  <c r="S256" i="17"/>
  <c r="Z256" i="17"/>
  <c r="R261" i="17"/>
  <c r="Q266" i="17"/>
  <c r="S270" i="17"/>
  <c r="Z270" i="17"/>
  <c r="S275" i="17"/>
  <c r="Z275" i="17"/>
  <c r="Q280" i="17"/>
  <c r="Q285" i="17"/>
  <c r="Q290" i="17"/>
  <c r="Q294" i="17"/>
  <c r="S297" i="17"/>
  <c r="Z297" i="17"/>
  <c r="R301" i="17"/>
  <c r="S304" i="17"/>
  <c r="Z304" i="17"/>
  <c r="R308" i="17"/>
  <c r="Q312" i="17"/>
  <c r="R315" i="17"/>
  <c r="Q319" i="17"/>
  <c r="S322" i="17"/>
  <c r="Z322" i="17"/>
  <c r="Q326" i="17"/>
  <c r="S329" i="17"/>
  <c r="Z329" i="17"/>
  <c r="R333" i="17"/>
  <c r="S336" i="17"/>
  <c r="Z336" i="17"/>
  <c r="R340" i="17"/>
  <c r="Q344" i="17"/>
  <c r="R347" i="17"/>
  <c r="Q351" i="17"/>
  <c r="S354" i="17"/>
  <c r="Z354" i="17"/>
  <c r="Q358" i="17"/>
  <c r="S361" i="17"/>
  <c r="Z361" i="17"/>
  <c r="R365" i="17"/>
  <c r="S368" i="17"/>
  <c r="Z368" i="17"/>
  <c r="R372" i="17"/>
  <c r="Q376" i="17"/>
  <c r="R379" i="17"/>
  <c r="Q383" i="17"/>
  <c r="S386" i="17"/>
  <c r="Z386" i="17"/>
  <c r="Q390" i="17"/>
  <c r="S393" i="17"/>
  <c r="Z393" i="17"/>
  <c r="R397" i="17"/>
  <c r="S400" i="17"/>
  <c r="Z400" i="17"/>
  <c r="R404" i="17"/>
  <c r="R407" i="17"/>
  <c r="Q410" i="17"/>
  <c r="S412" i="17"/>
  <c r="Z412" i="17"/>
  <c r="R415" i="17"/>
  <c r="Q418" i="17"/>
  <c r="S420" i="17"/>
  <c r="Z420" i="17"/>
  <c r="R423" i="17"/>
  <c r="Q426" i="17"/>
  <c r="S428" i="17"/>
  <c r="Z428" i="17"/>
  <c r="R431" i="17"/>
  <c r="Q434" i="17"/>
  <c r="S436" i="17"/>
  <c r="Z436" i="17"/>
  <c r="R439" i="17"/>
  <c r="Q442" i="17"/>
  <c r="S444" i="17"/>
  <c r="Z444" i="17"/>
  <c r="R447" i="17"/>
  <c r="Q450" i="17"/>
  <c r="S452" i="17"/>
  <c r="Z452" i="17"/>
  <c r="R455" i="17"/>
  <c r="Q458" i="17"/>
  <c r="S460" i="17"/>
  <c r="Z460" i="17"/>
  <c r="R463" i="17"/>
  <c r="Q466" i="17"/>
  <c r="S468" i="17"/>
  <c r="Z468" i="17"/>
  <c r="R471" i="17"/>
  <c r="Q474" i="17"/>
  <c r="S476" i="17"/>
  <c r="Z476" i="17"/>
  <c r="R479" i="17"/>
  <c r="Q482" i="17"/>
  <c r="S484" i="17"/>
  <c r="Z484" i="17"/>
  <c r="R487" i="17"/>
  <c r="Q490" i="17"/>
  <c r="R492" i="17"/>
  <c r="Q494" i="17"/>
  <c r="Q496" i="17"/>
  <c r="S497" i="17"/>
  <c r="Z497" i="17"/>
  <c r="R499" i="17"/>
  <c r="R501" i="17"/>
  <c r="Q503" i="17"/>
  <c r="S504" i="17"/>
  <c r="Z504" i="17"/>
  <c r="S506" i="17"/>
  <c r="Z506" i="17"/>
  <c r="R508" i="17"/>
  <c r="Q510" i="17"/>
  <c r="Q512" i="17"/>
  <c r="S513" i="17"/>
  <c r="Z513" i="17"/>
  <c r="R515" i="17"/>
  <c r="R517" i="17"/>
  <c r="Q519" i="17"/>
  <c r="S520" i="17"/>
  <c r="Z520" i="17"/>
  <c r="S522" i="17"/>
  <c r="Z522" i="17"/>
  <c r="R524" i="17"/>
  <c r="Q526" i="17"/>
  <c r="Q528" i="17"/>
  <c r="S529" i="17"/>
  <c r="R531" i="17"/>
  <c r="R533" i="17"/>
  <c r="Q535" i="17"/>
  <c r="S536" i="17"/>
  <c r="Z536" i="17"/>
  <c r="AD536" i="17"/>
  <c r="S538" i="17"/>
  <c r="Z538" i="17"/>
  <c r="R540" i="17"/>
  <c r="Q542" i="17"/>
  <c r="Q544" i="17"/>
  <c r="S545" i="17"/>
  <c r="Z545" i="17"/>
  <c r="R547" i="17"/>
  <c r="R549" i="17"/>
  <c r="Q551" i="17"/>
  <c r="S552" i="17"/>
  <c r="Z552" i="17"/>
  <c r="S554" i="17"/>
  <c r="Z554" i="17"/>
  <c r="R556" i="17"/>
  <c r="Q558" i="17"/>
  <c r="Q560" i="17"/>
  <c r="S561" i="17"/>
  <c r="Z561" i="17"/>
  <c r="AD561" i="17"/>
  <c r="R563" i="17"/>
  <c r="R565" i="17"/>
  <c r="Q567" i="17"/>
  <c r="S568" i="17"/>
  <c r="Z568" i="17"/>
  <c r="AD568" i="17"/>
  <c r="S570" i="17"/>
  <c r="Z570" i="17"/>
  <c r="R572" i="17"/>
  <c r="Q574" i="17"/>
  <c r="Q576" i="17"/>
  <c r="S577" i="17"/>
  <c r="Z577" i="17"/>
  <c r="AD577" i="17"/>
  <c r="R579" i="17"/>
  <c r="R581" i="17"/>
  <c r="Q583" i="17"/>
  <c r="S584" i="17"/>
  <c r="Z584" i="17"/>
  <c r="S586" i="17"/>
  <c r="Z586" i="17"/>
  <c r="AD586" i="17"/>
  <c r="R588" i="17"/>
  <c r="Q590" i="17"/>
  <c r="Q592" i="17"/>
  <c r="S593" i="17"/>
  <c r="Z593" i="17"/>
  <c r="AD593" i="17"/>
  <c r="R595" i="17"/>
  <c r="R597" i="17"/>
  <c r="Q599" i="17"/>
  <c r="S600" i="17"/>
  <c r="Z600" i="17"/>
  <c r="AD600" i="17"/>
  <c r="S602" i="17"/>
  <c r="Z602" i="17"/>
  <c r="R604" i="17"/>
  <c r="Q606" i="17"/>
  <c r="Q608" i="17"/>
  <c r="S609" i="17"/>
  <c r="Z609" i="17"/>
  <c r="AD609" i="17"/>
  <c r="R611" i="17"/>
  <c r="R613" i="17"/>
  <c r="Q615" i="17"/>
  <c r="S616" i="17"/>
  <c r="Z616" i="17"/>
  <c r="AD616" i="17"/>
  <c r="S618" i="17"/>
  <c r="Z618" i="17"/>
  <c r="AD618" i="17"/>
  <c r="R620" i="17"/>
  <c r="Q622" i="17"/>
  <c r="Q624" i="17"/>
  <c r="S625" i="17"/>
  <c r="Z625" i="17"/>
  <c r="R627" i="17"/>
  <c r="R629" i="17"/>
  <c r="Q631" i="17"/>
  <c r="S632" i="17"/>
  <c r="Z632" i="17"/>
  <c r="S634" i="17"/>
  <c r="Z634" i="17"/>
  <c r="AD634" i="17"/>
  <c r="R636" i="17"/>
  <c r="Q638" i="17"/>
  <c r="Q640" i="17"/>
  <c r="S641" i="17"/>
  <c r="Z641" i="17"/>
  <c r="AD641" i="17"/>
  <c r="R643" i="17"/>
  <c r="R645" i="17"/>
  <c r="Q647" i="17"/>
  <c r="S648" i="17"/>
  <c r="Z648" i="17"/>
  <c r="AD648" i="17"/>
  <c r="S650" i="17"/>
  <c r="Z650" i="17"/>
  <c r="R652" i="17"/>
  <c r="Q654" i="17"/>
  <c r="Q656" i="17"/>
  <c r="S657" i="17"/>
  <c r="Z657" i="17"/>
  <c r="R659" i="17"/>
  <c r="R661" i="17"/>
  <c r="Q663" i="17"/>
  <c r="S664" i="17"/>
  <c r="Z664" i="17"/>
  <c r="S666" i="17"/>
  <c r="Z666" i="17"/>
  <c r="AD666" i="17"/>
  <c r="R668" i="17"/>
  <c r="Q670" i="17"/>
  <c r="Q672" i="17"/>
  <c r="S673" i="17"/>
  <c r="Z673" i="17"/>
  <c r="AD673" i="17"/>
  <c r="R675" i="17"/>
  <c r="R677" i="17"/>
  <c r="Q679" i="17"/>
  <c r="S680" i="17"/>
  <c r="Z680" i="17"/>
  <c r="S682" i="17"/>
  <c r="Z682" i="17"/>
  <c r="AD682" i="17"/>
  <c r="R684" i="17"/>
  <c r="Q686" i="17"/>
  <c r="Q688" i="17"/>
  <c r="S689" i="17"/>
  <c r="Z689" i="17"/>
  <c r="AD689" i="17"/>
  <c r="R691" i="17"/>
  <c r="R693" i="17"/>
  <c r="Q695" i="17"/>
  <c r="S696" i="17"/>
  <c r="Z696" i="17"/>
  <c r="S698" i="17"/>
  <c r="Z698" i="17"/>
  <c r="AD698" i="17"/>
  <c r="R700" i="17"/>
  <c r="Q702" i="17"/>
  <c r="Q704" i="17"/>
  <c r="S705" i="17"/>
  <c r="Z705" i="17"/>
  <c r="X15" i="18"/>
  <c r="Z15" i="18"/>
  <c r="X12" i="18"/>
  <c r="S7" i="17"/>
  <c r="Z7" i="17"/>
  <c r="S12" i="17"/>
  <c r="Z12" i="17"/>
  <c r="Q17" i="17"/>
  <c r="Q22" i="17"/>
  <c r="S26" i="17"/>
  <c r="Z26" i="17"/>
  <c r="R31" i="17"/>
  <c r="Q36" i="17"/>
  <c r="Q41" i="17"/>
  <c r="R45" i="17"/>
  <c r="R50" i="17"/>
  <c r="R55" i="17"/>
  <c r="S59" i="17"/>
  <c r="Z59" i="17"/>
  <c r="S64" i="17"/>
  <c r="Z64" i="17"/>
  <c r="R69" i="17"/>
  <c r="Q74" i="17"/>
  <c r="S78" i="17"/>
  <c r="Z78" i="17"/>
  <c r="S83" i="17"/>
  <c r="Z83" i="17"/>
  <c r="Q88" i="17"/>
  <c r="Q93" i="17"/>
  <c r="Q98" i="17"/>
  <c r="R107" i="17"/>
  <c r="Q112" i="17"/>
  <c r="S116" i="17"/>
  <c r="Z116" i="17"/>
  <c r="R121" i="17"/>
  <c r="R126" i="17"/>
  <c r="S130" i="17"/>
  <c r="Z130" i="17"/>
  <c r="S135" i="17"/>
  <c r="Z135" i="17"/>
  <c r="S140" i="17"/>
  <c r="Z140" i="17"/>
  <c r="Q145" i="17"/>
  <c r="Q150" i="17"/>
  <c r="S154" i="17"/>
  <c r="Z154" i="17"/>
  <c r="R159" i="17"/>
  <c r="Q164" i="17"/>
  <c r="Q169" i="17"/>
  <c r="R173" i="17"/>
  <c r="R178" i="17"/>
  <c r="R183" i="17"/>
  <c r="S187" i="17"/>
  <c r="Z187" i="17"/>
  <c r="R197" i="17"/>
  <c r="Q202" i="17"/>
  <c r="S206" i="17"/>
  <c r="Z206" i="17"/>
  <c r="Q216" i="17"/>
  <c r="Q226" i="17"/>
  <c r="R235" i="17"/>
  <c r="S244" i="17"/>
  <c r="Z244" i="17"/>
  <c r="R254" i="17"/>
  <c r="S263" i="17"/>
  <c r="Z263" i="17"/>
  <c r="Q273" i="17"/>
  <c r="S282" i="17"/>
  <c r="Z282" i="17"/>
  <c r="Q292" i="17"/>
  <c r="R299" i="17"/>
  <c r="S306" i="17"/>
  <c r="Z306" i="17"/>
  <c r="S313" i="17"/>
  <c r="Z313" i="17"/>
  <c r="S320" i="17"/>
  <c r="Z320" i="17"/>
  <c r="Q328" i="17"/>
  <c r="Q335" i="17"/>
  <c r="S345" i="17"/>
  <c r="Z345" i="17"/>
  <c r="S352" i="17"/>
  <c r="Z352" i="17"/>
  <c r="Q360" i="17"/>
  <c r="Q367" i="17"/>
  <c r="Q374" i="17"/>
  <c r="R381" i="17"/>
  <c r="R388" i="17"/>
  <c r="Q399" i="17"/>
  <c r="Q406" i="17"/>
  <c r="R411" i="17"/>
  <c r="R7" i="17"/>
  <c r="Q26" i="17"/>
  <c r="Q45" i="17"/>
  <c r="Q64" i="17"/>
  <c r="S82" i="17"/>
  <c r="Z82" i="17"/>
  <c r="Q102" i="17"/>
  <c r="Q121" i="17"/>
  <c r="S139" i="17"/>
  <c r="Z139" i="17"/>
  <c r="S158" i="17"/>
  <c r="Z158" i="17"/>
  <c r="Q178" i="17"/>
  <c r="S196" i="17"/>
  <c r="Z196" i="17"/>
  <c r="S215" i="17"/>
  <c r="Z215" i="17"/>
  <c r="S234" i="17"/>
  <c r="Z234" i="17"/>
  <c r="R253" i="17"/>
  <c r="S272" i="17"/>
  <c r="Z272" i="17"/>
  <c r="S291" i="17"/>
  <c r="Z291" i="17"/>
  <c r="Q306" i="17"/>
  <c r="R320" i="17"/>
  <c r="S334" i="17"/>
  <c r="Z334" i="17"/>
  <c r="S348" i="17"/>
  <c r="Z348" i="17"/>
  <c r="Q363" i="17"/>
  <c r="R377" i="17"/>
  <c r="R391" i="17"/>
  <c r="S405" i="17"/>
  <c r="Z405" i="17"/>
  <c r="R416" i="17"/>
  <c r="S421" i="17"/>
  <c r="Z421" i="17"/>
  <c r="Q427" i="17"/>
  <c r="R432" i="17"/>
  <c r="S437" i="17"/>
  <c r="Z437" i="17"/>
  <c r="Q443" i="17"/>
  <c r="R448" i="17"/>
  <c r="S453" i="17"/>
  <c r="Z453" i="17"/>
  <c r="Q459" i="17"/>
  <c r="R464" i="17"/>
  <c r="S469" i="17"/>
  <c r="Z469" i="17"/>
  <c r="Q475" i="17"/>
  <c r="R480" i="17"/>
  <c r="S485" i="17"/>
  <c r="Z485" i="17"/>
  <c r="Q491" i="17"/>
  <c r="S494" i="17"/>
  <c r="Z494" i="17"/>
  <c r="Q498" i="17"/>
  <c r="S501" i="17"/>
  <c r="Z501" i="17"/>
  <c r="R505" i="17"/>
  <c r="S508" i="17"/>
  <c r="Z508" i="17"/>
  <c r="R512" i="17"/>
  <c r="Q516" i="17"/>
  <c r="R519" i="17"/>
  <c r="Q523" i="17"/>
  <c r="S526" i="17"/>
  <c r="Q530" i="17"/>
  <c r="S533" i="17"/>
  <c r="R537" i="17"/>
  <c r="S540" i="17"/>
  <c r="Z540" i="17"/>
  <c r="R544" i="17"/>
  <c r="Q548" i="17"/>
  <c r="R551" i="17"/>
  <c r="Q555" i="17"/>
  <c r="S558" i="17"/>
  <c r="Z558" i="17"/>
  <c r="AD558" i="17"/>
  <c r="Q562" i="17"/>
  <c r="S565" i="17"/>
  <c r="Z565" i="17"/>
  <c r="AD565" i="17"/>
  <c r="R569" i="17"/>
  <c r="S572" i="17"/>
  <c r="Z572" i="17"/>
  <c r="AD572" i="17"/>
  <c r="R576" i="17"/>
  <c r="Q580" i="17"/>
  <c r="R583" i="17"/>
  <c r="Q587" i="17"/>
  <c r="S590" i="17"/>
  <c r="Z590" i="17"/>
  <c r="Q594" i="17"/>
  <c r="S597" i="17"/>
  <c r="Z597" i="17"/>
  <c r="AD597" i="17"/>
  <c r="R601" i="17"/>
  <c r="S604" i="17"/>
  <c r="Z604" i="17"/>
  <c r="AD604" i="17"/>
  <c r="R608" i="17"/>
  <c r="Q612" i="17"/>
  <c r="R615" i="17"/>
  <c r="Q619" i="17"/>
  <c r="S622" i="17"/>
  <c r="Z622" i="17"/>
  <c r="Q626" i="17"/>
  <c r="S629" i="17"/>
  <c r="Z629" i="17"/>
  <c r="AD629" i="17"/>
  <c r="R633" i="17"/>
  <c r="S636" i="17"/>
  <c r="Z636" i="17"/>
  <c r="R640" i="17"/>
  <c r="Q644" i="17"/>
  <c r="R647" i="17"/>
  <c r="Q651" i="17"/>
  <c r="S654" i="17"/>
  <c r="Z654" i="17"/>
  <c r="Q658" i="17"/>
  <c r="S661" i="17"/>
  <c r="Z661" i="17"/>
  <c r="AD661" i="17"/>
  <c r="R665" i="17"/>
  <c r="S668" i="17"/>
  <c r="Z668" i="17"/>
  <c r="R672" i="17"/>
  <c r="Q676" i="17"/>
  <c r="R679" i="17"/>
  <c r="Q683" i="17"/>
  <c r="S686" i="17"/>
  <c r="Z686" i="17"/>
  <c r="AD686" i="17"/>
  <c r="Q690" i="17"/>
  <c r="Q174" i="11"/>
  <c r="S693" i="17"/>
  <c r="Z693" i="17"/>
  <c r="AD693" i="17"/>
  <c r="R697" i="17"/>
  <c r="S700" i="17"/>
  <c r="Z700" i="17"/>
  <c r="R704" i="17"/>
  <c r="S16" i="17"/>
  <c r="Z16" i="17"/>
  <c r="S35" i="17"/>
  <c r="Z35" i="17"/>
  <c r="R54" i="17"/>
  <c r="R73" i="17"/>
  <c r="S92" i="17"/>
  <c r="Z92" i="17"/>
  <c r="R111" i="17"/>
  <c r="R130" i="17"/>
  <c r="R149" i="17"/>
  <c r="Q168" i="17"/>
  <c r="R187" i="17"/>
  <c r="R206" i="17"/>
  <c r="Q225" i="17"/>
  <c r="Q244" i="17"/>
  <c r="R263" i="17"/>
  <c r="Q282" i="17"/>
  <c r="Q299" i="17"/>
  <c r="R313" i="17"/>
  <c r="R327" i="17"/>
  <c r="S341" i="17"/>
  <c r="Z341" i="17"/>
  <c r="Q356" i="17"/>
  <c r="Q370" i="17"/>
  <c r="R384" i="17"/>
  <c r="S398" i="17"/>
  <c r="Z398" i="17"/>
  <c r="Q411" i="17"/>
  <c r="Q419" i="17"/>
  <c r="R424" i="17"/>
  <c r="S429" i="17"/>
  <c r="Z429" i="17"/>
  <c r="Q435" i="17"/>
  <c r="R440" i="17"/>
  <c r="S445" i="17"/>
  <c r="Z445" i="17"/>
  <c r="Q451" i="17"/>
  <c r="R456" i="17"/>
  <c r="S461" i="17"/>
  <c r="Z461" i="17"/>
  <c r="Q467" i="17"/>
  <c r="R472" i="17"/>
  <c r="S477" i="17"/>
  <c r="Z477" i="17"/>
  <c r="Q483" i="17"/>
  <c r="R488" i="17"/>
  <c r="S492" i="17"/>
  <c r="Z492" i="17"/>
  <c r="R496" i="17"/>
  <c r="Q500" i="17"/>
  <c r="R503" i="17"/>
  <c r="Q507" i="17"/>
  <c r="S510" i="17"/>
  <c r="Z510" i="17"/>
  <c r="Q514" i="17"/>
  <c r="S517" i="17"/>
  <c r="Z517" i="17"/>
  <c r="R521" i="17"/>
  <c r="S524" i="17"/>
  <c r="Z524" i="17"/>
  <c r="R528" i="17"/>
  <c r="Q532" i="17"/>
  <c r="R535" i="17"/>
  <c r="Q539" i="17"/>
  <c r="S542" i="17"/>
  <c r="Z542" i="17"/>
  <c r="AD542" i="17"/>
  <c r="Q546" i="17"/>
  <c r="S549" i="17"/>
  <c r="Z549" i="17"/>
  <c r="AD549" i="17"/>
  <c r="R553" i="17"/>
  <c r="S556" i="17"/>
  <c r="Z556" i="17"/>
  <c r="AD556" i="17"/>
  <c r="R560" i="17"/>
  <c r="Q564" i="17"/>
  <c r="R567" i="17"/>
  <c r="Q571" i="17"/>
  <c r="S574" i="17"/>
  <c r="Z574" i="17"/>
  <c r="AD574" i="17"/>
  <c r="Q578" i="17"/>
  <c r="S581" i="17"/>
  <c r="Z581" i="17"/>
  <c r="AD581" i="17"/>
  <c r="R585" i="17"/>
  <c r="S588" i="17"/>
  <c r="Z588" i="17"/>
  <c r="R592" i="17"/>
  <c r="Q596" i="17"/>
  <c r="R599" i="17"/>
  <c r="Q603" i="17"/>
  <c r="S606" i="17"/>
  <c r="Z606" i="17"/>
  <c r="AD606" i="17"/>
  <c r="Q610" i="17"/>
  <c r="S613" i="17"/>
  <c r="Z613" i="17"/>
  <c r="AD613" i="17"/>
  <c r="R617" i="17"/>
  <c r="S620" i="17"/>
  <c r="Z620" i="17"/>
  <c r="R624" i="17"/>
  <c r="Q628" i="17"/>
  <c r="R631" i="17"/>
  <c r="Q635" i="17"/>
  <c r="S638" i="17"/>
  <c r="Z638" i="17"/>
  <c r="AD638" i="17"/>
  <c r="Q642" i="17"/>
  <c r="S645" i="17"/>
  <c r="Z645" i="17"/>
  <c r="AD645" i="17"/>
  <c r="R649" i="17"/>
  <c r="S652" i="17"/>
  <c r="Z652" i="17"/>
  <c r="R656" i="17"/>
  <c r="Q660" i="17"/>
  <c r="R663" i="17"/>
  <c r="Q667" i="17"/>
  <c r="S670" i="17"/>
  <c r="Z670" i="17"/>
  <c r="AD670" i="17"/>
  <c r="Q674" i="17"/>
  <c r="S677" i="17"/>
  <c r="Z677" i="17"/>
  <c r="AD677" i="17"/>
  <c r="R681" i="17"/>
  <c r="S684" i="17"/>
  <c r="Z684" i="17"/>
  <c r="R688" i="17"/>
  <c r="Q692" i="17"/>
  <c r="R695" i="17"/>
  <c r="Q699" i="17"/>
  <c r="S702" i="17"/>
  <c r="Z702" i="17"/>
  <c r="AD702" i="17"/>
  <c r="Q706" i="17"/>
  <c r="R4" i="17"/>
  <c r="R21" i="17"/>
  <c r="Q40" i="17"/>
  <c r="R59" i="17"/>
  <c r="R78" i="17"/>
  <c r="Q97" i="17"/>
  <c r="Q116" i="17"/>
  <c r="R135" i="17"/>
  <c r="Q154" i="17"/>
  <c r="Q173" i="17"/>
  <c r="Q192" i="17"/>
  <c r="S210" i="17"/>
  <c r="Z210" i="17"/>
  <c r="Q230" i="17"/>
  <c r="Q249" i="17"/>
  <c r="S267" i="17"/>
  <c r="Z267" i="17"/>
  <c r="S286" i="17"/>
  <c r="Z286" i="17"/>
  <c r="S302" i="17"/>
  <c r="Z302" i="17"/>
  <c r="S316" i="17"/>
  <c r="Z316" i="17"/>
  <c r="Q331" i="17"/>
  <c r="R345" i="17"/>
  <c r="R359" i="17"/>
  <c r="S373" i="17"/>
  <c r="Z373" i="17"/>
  <c r="Q388" i="17"/>
  <c r="Q402" i="17"/>
  <c r="S413" i="17"/>
  <c r="Z413" i="17"/>
  <c r="R419" i="17"/>
  <c r="S424" i="17"/>
  <c r="Z424" i="17"/>
  <c r="Q430" i="17"/>
  <c r="R435" i="17"/>
  <c r="S440" i="17"/>
  <c r="Z440" i="17"/>
  <c r="Q446" i="17"/>
  <c r="R451" i="17"/>
  <c r="S456" i="17"/>
  <c r="Z456" i="17"/>
  <c r="Q462" i="17"/>
  <c r="R467" i="17"/>
  <c r="S472" i="17"/>
  <c r="Z472" i="17"/>
  <c r="Q478" i="17"/>
  <c r="R483" i="17"/>
  <c r="S488" i="17"/>
  <c r="Z488" i="17"/>
  <c r="R493" i="17"/>
  <c r="S496" i="17"/>
  <c r="Z496" i="17"/>
  <c r="R500" i="17"/>
  <c r="Q504" i="17"/>
  <c r="R507" i="17"/>
  <c r="Q511" i="17"/>
  <c r="S514" i="17"/>
  <c r="Z514" i="17"/>
  <c r="Q518" i="17"/>
  <c r="S521" i="17"/>
  <c r="Z521" i="17"/>
  <c r="R525" i="17"/>
  <c r="S528" i="17"/>
  <c r="R532" i="17"/>
  <c r="Q536" i="17"/>
  <c r="R539" i="17"/>
  <c r="Q543" i="17"/>
  <c r="S546" i="17"/>
  <c r="Z546" i="17"/>
  <c r="AD546" i="17"/>
  <c r="Q550" i="17"/>
  <c r="S553" i="17"/>
  <c r="Z553" i="17"/>
  <c r="AD553" i="17"/>
  <c r="R557" i="17"/>
  <c r="S560" i="17"/>
  <c r="Z560" i="17"/>
  <c r="R564" i="17"/>
  <c r="Q568" i="17"/>
  <c r="R571" i="17"/>
  <c r="Q575" i="17"/>
  <c r="S578" i="17"/>
  <c r="Z578" i="17"/>
  <c r="Q582" i="17"/>
  <c r="S585" i="17"/>
  <c r="Z585" i="17"/>
  <c r="R589" i="17"/>
  <c r="S592" i="17"/>
  <c r="Z592" i="17"/>
  <c r="R596" i="17"/>
  <c r="Q600" i="17"/>
  <c r="R603" i="17"/>
  <c r="Q607" i="17"/>
  <c r="S610" i="17"/>
  <c r="Z610" i="17"/>
  <c r="AD610" i="17"/>
  <c r="Q614" i="17"/>
  <c r="S617" i="17"/>
  <c r="Z617" i="17"/>
  <c r="R621" i="17"/>
  <c r="S624" i="17"/>
  <c r="Z624" i="17"/>
  <c r="R628" i="17"/>
  <c r="Q632" i="17"/>
  <c r="R635" i="17"/>
  <c r="Q639" i="17"/>
  <c r="S642" i="17"/>
  <c r="Z642" i="17"/>
  <c r="AD642" i="17"/>
  <c r="Q646" i="17"/>
  <c r="S649" i="17"/>
  <c r="Z649" i="17"/>
  <c r="AD649" i="17"/>
  <c r="R653" i="17"/>
  <c r="S656" i="17"/>
  <c r="Z656" i="17"/>
  <c r="AD656" i="17"/>
  <c r="R660" i="17"/>
  <c r="Q664" i="17"/>
  <c r="R667" i="17"/>
  <c r="Q671" i="17"/>
  <c r="S674" i="17"/>
  <c r="Z674" i="17"/>
  <c r="Q678" i="17"/>
  <c r="S681" i="17"/>
  <c r="Z681" i="17"/>
  <c r="R685" i="17"/>
  <c r="S688" i="17"/>
  <c r="Z688" i="17"/>
  <c r="AD688" i="17"/>
  <c r="R692" i="17"/>
  <c r="Q696" i="17"/>
  <c r="R699" i="17"/>
  <c r="Q703" i="17"/>
  <c r="S706" i="17"/>
  <c r="Z706" i="17"/>
  <c r="AD706" i="17"/>
  <c r="X9" i="18"/>
  <c r="S11" i="17"/>
  <c r="Z11" i="17"/>
  <c r="S30" i="17"/>
  <c r="Z30" i="17"/>
  <c r="Q50" i="17"/>
  <c r="P174" i="11"/>
  <c r="S68" i="17"/>
  <c r="Z68" i="17"/>
  <c r="S87" i="17"/>
  <c r="Z87" i="17"/>
  <c r="S106" i="17"/>
  <c r="Z106" i="17"/>
  <c r="R125" i="17"/>
  <c r="S144" i="17"/>
  <c r="Z144" i="17"/>
  <c r="S163" i="17"/>
  <c r="Z163" i="17"/>
  <c r="R182" i="17"/>
  <c r="R201" i="17"/>
  <c r="S220" i="17"/>
  <c r="Z220" i="17"/>
  <c r="R239" i="17"/>
  <c r="R258" i="17"/>
  <c r="R277" i="17"/>
  <c r="R295" i="17"/>
  <c r="S309" i="17"/>
  <c r="Z309" i="17"/>
  <c r="Q324" i="17"/>
  <c r="Q338" i="17"/>
  <c r="R352" i="17"/>
  <c r="S366" i="17"/>
  <c r="Z366" i="17"/>
  <c r="S380" i="17"/>
  <c r="Z380" i="17"/>
  <c r="Q395" i="17"/>
  <c r="R408" i="17"/>
  <c r="S416" i="17"/>
  <c r="Z416" i="17"/>
  <c r="Q422" i="17"/>
  <c r="R427" i="17"/>
  <c r="S432" i="17"/>
  <c r="Z432" i="17"/>
  <c r="Q438" i="17"/>
  <c r="R443" i="17"/>
  <c r="S448" i="17"/>
  <c r="Z448" i="17"/>
  <c r="Q454" i="17"/>
  <c r="R459" i="17"/>
  <c r="S464" i="17"/>
  <c r="Z464" i="17"/>
  <c r="Q470" i="17"/>
  <c r="R475" i="17"/>
  <c r="S480" i="17"/>
  <c r="Z480" i="17"/>
  <c r="Q486" i="17"/>
  <c r="R491" i="17"/>
  <c r="Q495" i="17"/>
  <c r="S498" i="17"/>
  <c r="Z498" i="17"/>
  <c r="Q502" i="17"/>
  <c r="S505" i="17"/>
  <c r="Z505" i="17"/>
  <c r="R509" i="17"/>
  <c r="S512" i="17"/>
  <c r="Z512" i="17"/>
  <c r="R516" i="17"/>
  <c r="Q520" i="17"/>
  <c r="R523" i="17"/>
  <c r="Q527" i="17"/>
  <c r="S530" i="17"/>
  <c r="Q534" i="17"/>
  <c r="S537" i="17"/>
  <c r="Z537" i="17"/>
  <c r="AD537" i="17"/>
  <c r="R541" i="17"/>
  <c r="S544" i="17"/>
  <c r="Z544" i="17"/>
  <c r="R548" i="17"/>
  <c r="Q552" i="17"/>
  <c r="R555" i="17"/>
  <c r="Q559" i="17"/>
  <c r="S562" i="17"/>
  <c r="Z562" i="17"/>
  <c r="Q566" i="17"/>
  <c r="S569" i="17"/>
  <c r="Z569" i="17"/>
  <c r="AD569" i="17"/>
  <c r="R573" i="17"/>
  <c r="S576" i="17"/>
  <c r="Z576" i="17"/>
  <c r="R580" i="17"/>
  <c r="Q584" i="17"/>
  <c r="R587" i="17"/>
  <c r="Q591" i="17"/>
  <c r="S594" i="17"/>
  <c r="Z594" i="17"/>
  <c r="Q598" i="17"/>
  <c r="S601" i="17"/>
  <c r="Z601" i="17"/>
  <c r="AD601" i="17"/>
  <c r="R605" i="17"/>
  <c r="S608" i="17"/>
  <c r="Z608" i="17"/>
  <c r="AD608" i="17"/>
  <c r="R612" i="17"/>
  <c r="Q616" i="17"/>
  <c r="R619" i="17"/>
  <c r="Q623" i="17"/>
  <c r="S626" i="17"/>
  <c r="Z626" i="17"/>
  <c r="AD626" i="17"/>
  <c r="Q630" i="17"/>
  <c r="S633" i="17"/>
  <c r="Z633" i="17"/>
  <c r="AD633" i="17"/>
  <c r="R637" i="17"/>
  <c r="S640" i="17"/>
  <c r="Z640" i="17"/>
  <c r="R644" i="17"/>
  <c r="Q648" i="17"/>
  <c r="R651" i="17"/>
  <c r="Q655" i="17"/>
  <c r="S658" i="17"/>
  <c r="Z658" i="17"/>
  <c r="Q662" i="17"/>
  <c r="S665" i="17"/>
  <c r="Z665" i="17"/>
  <c r="R669" i="17"/>
  <c r="S672" i="17"/>
  <c r="Z672" i="17"/>
  <c r="AD672" i="17"/>
  <c r="R676" i="17"/>
  <c r="Q680" i="17"/>
  <c r="R683" i="17"/>
  <c r="Q687" i="17"/>
  <c r="S690" i="17"/>
  <c r="Z690" i="17"/>
  <c r="AD690" i="17"/>
  <c r="Q694" i="17"/>
  <c r="S697" i="17"/>
  <c r="Z697" i="17"/>
  <c r="R701" i="17"/>
  <c r="S704" i="17"/>
  <c r="Z704" i="17"/>
  <c r="E14" i="32"/>
  <c r="F15" i="32"/>
  <c r="E16" i="32"/>
  <c r="F14" i="32"/>
  <c r="E15" i="32"/>
  <c r="E17" i="32"/>
  <c r="F16" i="32"/>
  <c r="F17" i="32"/>
  <c r="D24" i="24"/>
  <c r="D25" i="24"/>
  <c r="D19" i="26"/>
  <c r="D17" i="26"/>
  <c r="D13" i="26"/>
  <c r="D12" i="26"/>
  <c r="BJ167" i="22"/>
  <c r="BF167" i="22"/>
  <c r="AX167" i="22"/>
  <c r="AP167" i="22"/>
  <c r="AH167" i="22"/>
  <c r="Z167" i="22"/>
  <c r="BB167" i="22"/>
  <c r="AT167" i="22"/>
  <c r="AL167" i="22"/>
  <c r="AD167" i="22"/>
  <c r="V167" i="22"/>
  <c r="Q176" i="11"/>
  <c r="Q159" i="11"/>
  <c r="Q175" i="11"/>
  <c r="Q158" i="11"/>
  <c r="P176" i="11"/>
  <c r="R176" i="11" s="1"/>
  <c r="P159" i="11"/>
  <c r="D175" i="11"/>
  <c r="D161" i="11"/>
  <c r="D165" i="11"/>
  <c r="D144" i="11"/>
  <c r="D142" i="11"/>
  <c r="D131" i="11"/>
  <c r="D135" i="11"/>
  <c r="C175" i="11"/>
  <c r="C163" i="11"/>
  <c r="C144" i="11"/>
  <c r="C129" i="11"/>
  <c r="C133" i="11"/>
  <c r="D119" i="11"/>
  <c r="C118" i="11"/>
  <c r="D95" i="11"/>
  <c r="C92" i="11"/>
  <c r="D104" i="11"/>
  <c r="D108" i="11"/>
  <c r="D103" i="11"/>
  <c r="C106" i="11"/>
  <c r="C110" i="11"/>
  <c r="D68" i="11"/>
  <c r="D72" i="11"/>
  <c r="C69" i="11"/>
  <c r="C52" i="11"/>
  <c r="D52" i="11"/>
  <c r="D174" i="11"/>
  <c r="D160" i="11"/>
  <c r="D164" i="11"/>
  <c r="D143" i="11"/>
  <c r="D147" i="11"/>
  <c r="D130" i="11"/>
  <c r="D134" i="11"/>
  <c r="C174" i="11"/>
  <c r="C162" i="11"/>
  <c r="C143" i="11"/>
  <c r="C147" i="11"/>
  <c r="C132" i="11"/>
  <c r="C121" i="11"/>
  <c r="D118" i="11"/>
  <c r="C111" i="11"/>
  <c r="D94" i="11"/>
  <c r="C95" i="11"/>
  <c r="E95" i="11" s="1"/>
  <c r="D107" i="11"/>
  <c r="D111" i="11"/>
  <c r="C105" i="11"/>
  <c r="C109" i="11"/>
  <c r="U5" i="17"/>
  <c r="U6" i="17"/>
  <c r="U7" i="17"/>
  <c r="U8" i="17"/>
  <c r="C67" i="11"/>
  <c r="C73" i="11"/>
  <c r="D71" i="11"/>
  <c r="C68" i="11"/>
  <c r="C72" i="11"/>
  <c r="D55" i="11"/>
  <c r="C55" i="11"/>
  <c r="C173" i="11"/>
  <c r="D163" i="11"/>
  <c r="C159" i="11"/>
  <c r="D146" i="11"/>
  <c r="D129" i="11"/>
  <c r="D133" i="11"/>
  <c r="C128" i="11"/>
  <c r="C161" i="11"/>
  <c r="C165" i="11"/>
  <c r="C146" i="11"/>
  <c r="C131" i="11"/>
  <c r="C135" i="11"/>
  <c r="D121" i="11"/>
  <c r="C120" i="11"/>
  <c r="D93" i="11"/>
  <c r="C94" i="11"/>
  <c r="E94" i="11" s="1"/>
  <c r="D106" i="11"/>
  <c r="D110" i="11"/>
  <c r="C104" i="11"/>
  <c r="C108" i="11"/>
  <c r="D91" i="11"/>
  <c r="D70" i="11"/>
  <c r="D67" i="11"/>
  <c r="C71" i="11"/>
  <c r="D173" i="11"/>
  <c r="D162" i="11"/>
  <c r="D159" i="11"/>
  <c r="D145" i="11"/>
  <c r="C142" i="11"/>
  <c r="D132" i="11"/>
  <c r="D128" i="11"/>
  <c r="C160" i="11"/>
  <c r="C164" i="11"/>
  <c r="C145" i="11"/>
  <c r="C130" i="11"/>
  <c r="C134" i="11"/>
  <c r="D120" i="11"/>
  <c r="C119" i="11"/>
  <c r="D92" i="11"/>
  <c r="C93" i="11"/>
  <c r="E93" i="11" s="1"/>
  <c r="D105" i="11"/>
  <c r="D109" i="11"/>
  <c r="C103" i="11"/>
  <c r="C107" i="11"/>
  <c r="C91" i="11"/>
  <c r="D69" i="11"/>
  <c r="D73" i="11"/>
  <c r="C70" i="11"/>
  <c r="D53" i="11"/>
  <c r="C53" i="11"/>
  <c r="Q53" i="11"/>
  <c r="Q57" i="11"/>
  <c r="Q52" i="11"/>
  <c r="P55" i="11"/>
  <c r="P59" i="11"/>
  <c r="D81" i="11"/>
  <c r="C81" i="11"/>
  <c r="Q56" i="11"/>
  <c r="Q60" i="11"/>
  <c r="P58" i="11"/>
  <c r="D80" i="11"/>
  <c r="Q55" i="11"/>
  <c r="Q59" i="11"/>
  <c r="P53" i="11"/>
  <c r="P57" i="11"/>
  <c r="C80" i="11"/>
  <c r="D83" i="11"/>
  <c r="C83" i="11"/>
  <c r="Q58" i="11"/>
  <c r="P52" i="11"/>
  <c r="P56" i="11"/>
  <c r="P60" i="11"/>
  <c r="D82" i="11"/>
  <c r="C82" i="11"/>
  <c r="Q66" i="11"/>
  <c r="D35" i="11"/>
  <c r="D39" i="11"/>
  <c r="D43" i="11"/>
  <c r="C32" i="11"/>
  <c r="C36" i="11"/>
  <c r="C40" i="11"/>
  <c r="C44" i="11"/>
  <c r="Q141" i="11"/>
  <c r="Q127" i="11"/>
  <c r="Q117" i="11"/>
  <c r="Q102" i="11"/>
  <c r="D34" i="11"/>
  <c r="D38" i="11"/>
  <c r="D42" i="11"/>
  <c r="C35" i="11"/>
  <c r="C39" i="11"/>
  <c r="C43" i="11"/>
  <c r="Q178" i="11"/>
  <c r="D33" i="11"/>
  <c r="D37" i="11"/>
  <c r="D41" i="11"/>
  <c r="C34" i="11"/>
  <c r="C38" i="11"/>
  <c r="C42" i="11"/>
  <c r="D32" i="11"/>
  <c r="D36" i="11"/>
  <c r="D40" i="11"/>
  <c r="D44" i="11"/>
  <c r="C33" i="11"/>
  <c r="C37" i="11"/>
  <c r="C41" i="11"/>
  <c r="Q90" i="11"/>
  <c r="Q79" i="11"/>
  <c r="P179" i="11"/>
  <c r="P80" i="11"/>
  <c r="P67" i="11"/>
  <c r="P142" i="11"/>
  <c r="P128" i="11"/>
  <c r="P118" i="11"/>
  <c r="P103" i="11"/>
  <c r="P91" i="11"/>
  <c r="Q143" i="11"/>
  <c r="Q129" i="11"/>
  <c r="Q119" i="11"/>
  <c r="Q104" i="11"/>
  <c r="Q92" i="11"/>
  <c r="Q68" i="11"/>
  <c r="Q180" i="11"/>
  <c r="Q81" i="11"/>
  <c r="Q179" i="11"/>
  <c r="Q80" i="11"/>
  <c r="Q67" i="11"/>
  <c r="Q142" i="11"/>
  <c r="Q128" i="11"/>
  <c r="Q118" i="11"/>
  <c r="Q103" i="11"/>
  <c r="Q91" i="11"/>
  <c r="P158" i="11"/>
  <c r="P175" i="11"/>
  <c r="P181" i="11"/>
  <c r="P106" i="11"/>
  <c r="P83" i="11"/>
  <c r="P70" i="11"/>
  <c r="P173" i="11"/>
  <c r="R174" i="11"/>
  <c r="P141" i="11"/>
  <c r="P127" i="11"/>
  <c r="P117" i="11"/>
  <c r="P102" i="11"/>
  <c r="P90" i="11"/>
  <c r="P79" i="11"/>
  <c r="P178" i="11"/>
  <c r="P66" i="11"/>
  <c r="Q181" i="11"/>
  <c r="Q106" i="11"/>
  <c r="Q83" i="11"/>
  <c r="Q70" i="11"/>
  <c r="P143" i="11"/>
  <c r="P129" i="11"/>
  <c r="P119" i="11"/>
  <c r="P104" i="11"/>
  <c r="R104" i="11" s="1"/>
  <c r="P92" i="11"/>
  <c r="P68" i="11"/>
  <c r="R68" i="11" s="1"/>
  <c r="P180" i="11"/>
  <c r="P81" i="11"/>
  <c r="R81" i="11" s="1"/>
  <c r="X94" i="21"/>
  <c r="BD94" i="21"/>
  <c r="AB94" i="21"/>
  <c r="AN95" i="21"/>
  <c r="AP95" i="21" s="1"/>
  <c r="AR95" i="21"/>
  <c r="AF95" i="21"/>
  <c r="AZ95" i="21"/>
  <c r="AJ95" i="21"/>
  <c r="AL95" i="21" s="1"/>
  <c r="BD91" i="21"/>
  <c r="X91" i="21"/>
  <c r="AB91" i="21"/>
  <c r="X93" i="21"/>
  <c r="BD93" i="21"/>
  <c r="AB93" i="21"/>
  <c r="AN91" i="21"/>
  <c r="AR91" i="21"/>
  <c r="BH91" i="21" s="1"/>
  <c r="AF91" i="21"/>
  <c r="AZ91" i="21"/>
  <c r="AJ91" i="21"/>
  <c r="BD99" i="21"/>
  <c r="BF99" i="21" s="1"/>
  <c r="X99" i="21"/>
  <c r="AB99" i="21"/>
  <c r="BD95" i="21"/>
  <c r="X95" i="21"/>
  <c r="BI95" i="21" s="1"/>
  <c r="AB95" i="21"/>
  <c r="AB96" i="21"/>
  <c r="X96" i="21"/>
  <c r="BD96" i="21"/>
  <c r="BF96" i="21" s="1"/>
  <c r="X98" i="21"/>
  <c r="BD98" i="21"/>
  <c r="AB98" i="21"/>
  <c r="AR96" i="21"/>
  <c r="AU96" i="21" s="1"/>
  <c r="AF96" i="21"/>
  <c r="AZ96" i="21"/>
  <c r="AJ96" i="21"/>
  <c r="AN96" i="21"/>
  <c r="AQ96" i="21" s="1"/>
  <c r="AF97" i="21"/>
  <c r="AZ97" i="21"/>
  <c r="AJ97" i="21"/>
  <c r="AN97" i="21"/>
  <c r="AR97" i="21"/>
  <c r="Z390" i="17"/>
  <c r="V17" i="22"/>
  <c r="D9" i="22"/>
  <c r="Z17" i="22"/>
  <c r="BB17" i="22"/>
  <c r="D17" i="22" s="1"/>
  <c r="AL17" i="22"/>
  <c r="D13" i="22" s="1"/>
  <c r="AP17" i="22"/>
  <c r="D14" i="22" s="1"/>
  <c r="AD17" i="22"/>
  <c r="BK17" i="22" s="1"/>
  <c r="AT17" i="22"/>
  <c r="D15" i="22" s="1"/>
  <c r="AX17" i="22"/>
  <c r="D16" i="22" s="1"/>
  <c r="AH17" i="22"/>
  <c r="AZ94" i="21"/>
  <c r="AJ94" i="21"/>
  <c r="AL94" i="21" s="1"/>
  <c r="AN94" i="21"/>
  <c r="AR94" i="21"/>
  <c r="AF94" i="21"/>
  <c r="AB100" i="21"/>
  <c r="AD100" i="21" s="1"/>
  <c r="X100" i="21"/>
  <c r="BD100" i="21"/>
  <c r="AF93" i="21"/>
  <c r="AZ93" i="21"/>
  <c r="BC93" i="21" s="1"/>
  <c r="AJ93" i="21"/>
  <c r="AM93" i="21" s="1"/>
  <c r="AN93" i="21"/>
  <c r="AP93" i="21" s="1"/>
  <c r="AR93" i="21"/>
  <c r="AT93" i="21" s="1"/>
  <c r="X97" i="21"/>
  <c r="AA97" i="21" s="1"/>
  <c r="BD97" i="21"/>
  <c r="BF97" i="21" s="1"/>
  <c r="AB97" i="21"/>
  <c r="AR100" i="21"/>
  <c r="AF100" i="21"/>
  <c r="AH100" i="21" s="1"/>
  <c r="AZ100" i="21"/>
  <c r="BC100" i="21" s="1"/>
  <c r="AJ100" i="21"/>
  <c r="AL100" i="21" s="1"/>
  <c r="AN100" i="21"/>
  <c r="AZ98" i="21"/>
  <c r="BC98" i="21" s="1"/>
  <c r="AJ98" i="21"/>
  <c r="AN98" i="21"/>
  <c r="AR98" i="21"/>
  <c r="AF98" i="21"/>
  <c r="AI98" i="21" s="1"/>
  <c r="AB92" i="21"/>
  <c r="AE92" i="21" s="1"/>
  <c r="X92" i="21"/>
  <c r="D8" i="21" s="1"/>
  <c r="BD92" i="21"/>
  <c r="BG92" i="21" s="1"/>
  <c r="AN99" i="21"/>
  <c r="AQ99" i="21" s="1"/>
  <c r="AR99" i="21"/>
  <c r="AF99" i="21"/>
  <c r="AH99" i="21" s="1"/>
  <c r="AZ99" i="21"/>
  <c r="AJ99" i="21"/>
  <c r="AL99" i="21" s="1"/>
  <c r="AR92" i="21"/>
  <c r="AU92" i="21" s="1"/>
  <c r="AF92" i="21"/>
  <c r="AI92" i="21" s="1"/>
  <c r="AZ92" i="21"/>
  <c r="AJ92" i="21"/>
  <c r="AM92" i="21" s="1"/>
  <c r="AN92" i="21"/>
  <c r="BH92" i="21" s="1"/>
  <c r="AB79" i="38"/>
  <c r="AB83" i="38"/>
  <c r="AB81" i="38"/>
  <c r="AA76" i="38"/>
  <c r="AA80" i="38"/>
  <c r="AC80" i="38"/>
  <c r="AA79" i="38"/>
  <c r="AA77" i="38"/>
  <c r="AB75" i="38"/>
  <c r="AA75" i="38"/>
  <c r="AB80" i="38"/>
  <c r="AA83" i="38"/>
  <c r="AC83" i="38"/>
  <c r="AB77" i="38"/>
  <c r="AA81" i="38"/>
  <c r="AC81" i="38"/>
  <c r="AB76" i="38"/>
  <c r="AA78" i="38"/>
  <c r="AB82" i="38"/>
  <c r="AA82" i="38"/>
  <c r="AC82" i="38"/>
  <c r="AB78" i="38"/>
  <c r="AP37" i="38"/>
  <c r="R37" i="38"/>
  <c r="AK37" i="38"/>
  <c r="N37" i="38"/>
  <c r="AG37" i="38"/>
  <c r="I37" i="38"/>
  <c r="AH37" i="38"/>
  <c r="K37" i="38"/>
  <c r="X34" i="38"/>
  <c r="AP34" i="38"/>
  <c r="S34" i="38"/>
  <c r="AQ34" i="38"/>
  <c r="U34" i="38"/>
  <c r="AM34" i="38"/>
  <c r="P34" i="38"/>
  <c r="AQ33" i="38"/>
  <c r="S33" i="38"/>
  <c r="AM33" i="38"/>
  <c r="O33" i="38"/>
  <c r="AH33" i="38"/>
  <c r="K33" i="38"/>
  <c r="AJ33" i="38"/>
  <c r="L33" i="38"/>
  <c r="AM35" i="38"/>
  <c r="O35" i="38"/>
  <c r="AN35" i="38"/>
  <c r="P35" i="38"/>
  <c r="AJ35" i="38"/>
  <c r="L35" i="38"/>
  <c r="AE35" i="38"/>
  <c r="H35" i="38"/>
  <c r="AA30" i="38"/>
  <c r="V30" i="38"/>
  <c r="AN30" i="38"/>
  <c r="L30" i="38"/>
  <c r="AD30" i="38"/>
  <c r="H30" i="38"/>
  <c r="AQ36" i="38"/>
  <c r="S36" i="38"/>
  <c r="AM36" i="38"/>
  <c r="O36" i="38"/>
  <c r="AN36" i="38"/>
  <c r="P36" i="38"/>
  <c r="AJ36" i="38"/>
  <c r="L36" i="38"/>
  <c r="AP31" i="38"/>
  <c r="R31" i="38"/>
  <c r="AQ31" i="38"/>
  <c r="S31" i="38"/>
  <c r="AM31" i="38"/>
  <c r="O31" i="38"/>
  <c r="AH31" i="38"/>
  <c r="K31" i="38"/>
  <c r="AA32" i="38"/>
  <c r="E32" i="38"/>
  <c r="R32" i="38"/>
  <c r="AP32" i="38"/>
  <c r="S32" i="38"/>
  <c r="AQ32" i="38"/>
  <c r="U32" i="38"/>
  <c r="AH38" i="38"/>
  <c r="K38" i="38"/>
  <c r="AD38" i="38"/>
  <c r="F38" i="38"/>
  <c r="Y38" i="38"/>
  <c r="U38" i="38"/>
  <c r="O34" i="38"/>
  <c r="Q34" i="38"/>
  <c r="AB33" i="38"/>
  <c r="F33" i="38"/>
  <c r="AH35" i="38"/>
  <c r="F35" i="38"/>
  <c r="U30" i="38"/>
  <c r="W30" i="38"/>
  <c r="AH30" i="38"/>
  <c r="AK36" i="38"/>
  <c r="I36" i="38"/>
  <c r="AD36" i="38"/>
  <c r="L31" i="38"/>
  <c r="AG31" i="38"/>
  <c r="AI31" i="38"/>
  <c r="E31" i="38"/>
  <c r="V32" i="38"/>
  <c r="AJ32" i="38"/>
  <c r="O32" i="38"/>
  <c r="X38" i="38"/>
  <c r="Z38" i="38"/>
  <c r="AM38" i="38"/>
  <c r="X37" i="38"/>
  <c r="AQ37" i="38"/>
  <c r="S37" i="38"/>
  <c r="AM37" i="38"/>
  <c r="O37" i="38"/>
  <c r="AN37" i="38"/>
  <c r="P37" i="38"/>
  <c r="AH34" i="38"/>
  <c r="F34" i="38"/>
  <c r="Y34" i="38"/>
  <c r="AA34" i="38"/>
  <c r="V34" i="38"/>
  <c r="Y33" i="38"/>
  <c r="U33" i="38"/>
  <c r="AN33" i="38"/>
  <c r="P33" i="38"/>
  <c r="AP33" i="38"/>
  <c r="AR33" i="38"/>
  <c r="R33" i="38"/>
  <c r="T33" i="38"/>
  <c r="U35" i="38"/>
  <c r="W35" i="38"/>
  <c r="V35" i="38"/>
  <c r="AP35" i="38"/>
  <c r="R35" i="38"/>
  <c r="AK35" i="38"/>
  <c r="N35" i="38"/>
  <c r="AE30" i="38"/>
  <c r="I30" i="38"/>
  <c r="AB30" i="38"/>
  <c r="E30" i="38"/>
  <c r="R30" i="38"/>
  <c r="AJ30" i="38"/>
  <c r="N30" i="38"/>
  <c r="Y36" i="38"/>
  <c r="U36" i="38"/>
  <c r="V36" i="38"/>
  <c r="AP36" i="38"/>
  <c r="AR36" i="38"/>
  <c r="R36" i="38"/>
  <c r="X31" i="38"/>
  <c r="Y31" i="38"/>
  <c r="U31" i="38"/>
  <c r="AN31" i="38"/>
  <c r="P31" i="38"/>
  <c r="AG32" i="38"/>
  <c r="K32" i="38"/>
  <c r="AB32" i="38"/>
  <c r="X32" i="38"/>
  <c r="Y32" i="38"/>
  <c r="AN38" i="38"/>
  <c r="P38" i="38"/>
  <c r="AJ38" i="38"/>
  <c r="L38" i="38"/>
  <c r="AE38" i="38"/>
  <c r="H38" i="38"/>
  <c r="AA38" i="38"/>
  <c r="L37" i="38"/>
  <c r="H37" i="38"/>
  <c r="J37" i="38"/>
  <c r="AA37" i="38"/>
  <c r="E37" i="38"/>
  <c r="R34" i="38"/>
  <c r="N34" i="38"/>
  <c r="AG34" i="38"/>
  <c r="AI34" i="38"/>
  <c r="AK33" i="38"/>
  <c r="AG33" i="38"/>
  <c r="AI33" i="38"/>
  <c r="E33" i="38"/>
  <c r="AG35" i="38"/>
  <c r="AI35" i="38"/>
  <c r="K35" i="38"/>
  <c r="M35" i="38"/>
  <c r="Y35" i="38"/>
  <c r="AM30" i="38"/>
  <c r="AO30" i="38"/>
  <c r="F30" i="38"/>
  <c r="N36" i="38"/>
  <c r="AH36" i="38"/>
  <c r="F36" i="38"/>
  <c r="AK31" i="38"/>
  <c r="I31" i="38"/>
  <c r="L32" i="38"/>
  <c r="N32" i="38"/>
  <c r="E38" i="38"/>
  <c r="S38" i="38"/>
  <c r="AD37" i="38"/>
  <c r="F37" i="38"/>
  <c r="Y37" i="38"/>
  <c r="U37" i="38"/>
  <c r="V37" i="38"/>
  <c r="AN34" i="38"/>
  <c r="L34" i="38"/>
  <c r="AD34" i="38"/>
  <c r="H34" i="38"/>
  <c r="AE34" i="38"/>
  <c r="I34" i="38"/>
  <c r="AB34" i="38"/>
  <c r="E34" i="38"/>
  <c r="AE33" i="38"/>
  <c r="H33" i="38"/>
  <c r="AA33" i="38"/>
  <c r="AC33" i="38"/>
  <c r="V33" i="38"/>
  <c r="X33" i="38"/>
  <c r="Z33" i="38"/>
  <c r="AA35" i="38"/>
  <c r="AB35" i="38"/>
  <c r="E35" i="38"/>
  <c r="X35" i="38"/>
  <c r="Z35" i="38"/>
  <c r="AQ35" i="38"/>
  <c r="S35" i="38"/>
  <c r="AK30" i="38"/>
  <c r="O30" i="38"/>
  <c r="AG30" i="38"/>
  <c r="AI30" i="38"/>
  <c r="K30" i="38"/>
  <c r="X30" i="38"/>
  <c r="AP30" i="38"/>
  <c r="S30" i="38"/>
  <c r="AE36" i="38"/>
  <c r="H36" i="38"/>
  <c r="AA36" i="38"/>
  <c r="AB36" i="38"/>
  <c r="E36" i="38"/>
  <c r="X36" i="38"/>
  <c r="Z36" i="38"/>
  <c r="AD31" i="38"/>
  <c r="F31" i="38"/>
  <c r="AE31" i="38"/>
  <c r="H31" i="38"/>
  <c r="J31" i="38"/>
  <c r="AA31" i="38"/>
  <c r="V31" i="38"/>
  <c r="AM32" i="38"/>
  <c r="P32" i="38"/>
  <c r="AH32" i="38"/>
  <c r="F32" i="38"/>
  <c r="AD32" i="38"/>
  <c r="H32" i="38"/>
  <c r="AE32" i="38"/>
  <c r="I32" i="38"/>
  <c r="V38" i="38"/>
  <c r="AP38" i="38"/>
  <c r="R38" i="38"/>
  <c r="T38" i="38"/>
  <c r="AK38" i="38"/>
  <c r="N38" i="38"/>
  <c r="AG38" i="38"/>
  <c r="AI38" i="38"/>
  <c r="I38" i="38"/>
  <c r="AJ37" i="38"/>
  <c r="AL37" i="38"/>
  <c r="AE37" i="38"/>
  <c r="AB37" i="38"/>
  <c r="AJ34" i="38"/>
  <c r="AK34" i="38"/>
  <c r="K34" i="38"/>
  <c r="M34" i="38"/>
  <c r="N33" i="38"/>
  <c r="I33" i="38"/>
  <c r="AD33" i="38"/>
  <c r="I35" i="38"/>
  <c r="AD35" i="38"/>
  <c r="AF35" i="38"/>
  <c r="AQ30" i="38"/>
  <c r="P30" i="38"/>
  <c r="Y30" i="38"/>
  <c r="AG36" i="38"/>
  <c r="AI36" i="38"/>
  <c r="K36" i="38"/>
  <c r="M36" i="38"/>
  <c r="AJ31" i="38"/>
  <c r="AL31" i="38"/>
  <c r="N31" i="38"/>
  <c r="AB31" i="38"/>
  <c r="AN32" i="38"/>
  <c r="AK32" i="38"/>
  <c r="AB38" i="38"/>
  <c r="AQ38" i="38"/>
  <c r="O38" i="38"/>
  <c r="Q38" i="38"/>
  <c r="P80" i="38"/>
  <c r="V80" i="38"/>
  <c r="Y80" i="38"/>
  <c r="X80" i="38"/>
  <c r="Z80" i="38"/>
  <c r="S79" i="38"/>
  <c r="Y79" i="38"/>
  <c r="R79" i="38"/>
  <c r="N83" i="38"/>
  <c r="P83" i="38"/>
  <c r="V83" i="38"/>
  <c r="S82" i="38"/>
  <c r="O82" i="38"/>
  <c r="K82" i="38"/>
  <c r="L82" i="38"/>
  <c r="Y82" i="38"/>
  <c r="Y77" i="38"/>
  <c r="N77" i="38"/>
  <c r="R77" i="38"/>
  <c r="L81" i="38"/>
  <c r="N81" i="38"/>
  <c r="R81" i="38"/>
  <c r="N75" i="38"/>
  <c r="U75" i="38"/>
  <c r="R75" i="38"/>
  <c r="Y76" i="38"/>
  <c r="N76" i="38"/>
  <c r="R76" i="38"/>
  <c r="X76" i="38"/>
  <c r="X78" i="38"/>
  <c r="L78" i="38"/>
  <c r="Y78" i="38"/>
  <c r="Z78" i="38"/>
  <c r="R80" i="38"/>
  <c r="P79" i="38"/>
  <c r="X79" i="38"/>
  <c r="Z79" i="38"/>
  <c r="O79" i="38"/>
  <c r="Q79" i="38"/>
  <c r="K83" i="38"/>
  <c r="M83" i="38"/>
  <c r="U83" i="38"/>
  <c r="L83" i="38"/>
  <c r="R83" i="38"/>
  <c r="P82" i="38"/>
  <c r="K77" i="38"/>
  <c r="O77" i="38"/>
  <c r="S77" i="38"/>
  <c r="V81" i="38"/>
  <c r="U81" i="38"/>
  <c r="K81" i="38"/>
  <c r="O81" i="38"/>
  <c r="S75" i="38"/>
  <c r="U76" i="38"/>
  <c r="K76" i="38"/>
  <c r="O76" i="38"/>
  <c r="S78" i="38"/>
  <c r="P78" i="38"/>
  <c r="O78" i="38"/>
  <c r="R78" i="38"/>
  <c r="S80" i="38"/>
  <c r="O80" i="38"/>
  <c r="Q80" i="38"/>
  <c r="U80" i="38"/>
  <c r="W80" i="38"/>
  <c r="U79" i="38"/>
  <c r="V79" i="38"/>
  <c r="L79" i="38"/>
  <c r="N79" i="38"/>
  <c r="Y83" i="38"/>
  <c r="O83" i="38"/>
  <c r="Q83" i="38"/>
  <c r="U82" i="38"/>
  <c r="R82" i="38"/>
  <c r="X77" i="38"/>
  <c r="U77" i="38"/>
  <c r="X81" i="38"/>
  <c r="P81" i="38"/>
  <c r="X75" i="38"/>
  <c r="P75" i="38"/>
  <c r="V75" i="38"/>
  <c r="L76" i="38"/>
  <c r="P76" i="38"/>
  <c r="S76" i="38"/>
  <c r="U78" i="38"/>
  <c r="L80" i="38"/>
  <c r="N80" i="38"/>
  <c r="K80" i="38"/>
  <c r="M80" i="38"/>
  <c r="K79" i="38"/>
  <c r="M79" i="38"/>
  <c r="X83" i="38"/>
  <c r="Z83" i="38"/>
  <c r="S83" i="38"/>
  <c r="N82" i="38"/>
  <c r="X82" i="38"/>
  <c r="Z82" i="38"/>
  <c r="V82" i="38"/>
  <c r="P77" i="38"/>
  <c r="V77" i="38"/>
  <c r="L77" i="38"/>
  <c r="S81" i="38"/>
  <c r="Y81" i="38"/>
  <c r="L75" i="38"/>
  <c r="O75" i="38"/>
  <c r="Y75" i="38"/>
  <c r="K75" i="38"/>
  <c r="V76" i="38"/>
  <c r="V78" i="38"/>
  <c r="K78" i="38"/>
  <c r="M78" i="38"/>
  <c r="N78" i="38"/>
  <c r="H80" i="38"/>
  <c r="H79" i="38"/>
  <c r="I83" i="38"/>
  <c r="E77" i="38"/>
  <c r="I77" i="38"/>
  <c r="E81" i="38"/>
  <c r="I75" i="38"/>
  <c r="F78" i="38"/>
  <c r="E80" i="38"/>
  <c r="F80" i="38"/>
  <c r="F82" i="38"/>
  <c r="E82" i="38"/>
  <c r="H81" i="38"/>
  <c r="E75" i="38"/>
  <c r="F75" i="38"/>
  <c r="F76" i="38"/>
  <c r="E83" i="38"/>
  <c r="AD83" i="38"/>
  <c r="F83" i="38"/>
  <c r="H82" i="38"/>
  <c r="I82" i="38"/>
  <c r="F77" i="38"/>
  <c r="I81" i="38"/>
  <c r="F81" i="38"/>
  <c r="I78" i="38"/>
  <c r="H78" i="38"/>
  <c r="I80" i="38"/>
  <c r="I79" i="38"/>
  <c r="F79" i="38"/>
  <c r="E79" i="38"/>
  <c r="H83" i="38"/>
  <c r="H77" i="38"/>
  <c r="H75" i="38"/>
  <c r="E76" i="38"/>
  <c r="H76" i="38"/>
  <c r="I76" i="38"/>
  <c r="E78" i="38"/>
  <c r="AA72" i="38"/>
  <c r="AB71" i="38"/>
  <c r="AB74" i="38"/>
  <c r="AB73" i="38"/>
  <c r="AA71" i="38"/>
  <c r="AB72" i="38"/>
  <c r="AA74" i="38"/>
  <c r="AC74" i="38"/>
  <c r="AA73" i="38"/>
  <c r="AC73" i="38"/>
  <c r="AB67" i="38"/>
  <c r="AA62" i="38"/>
  <c r="AB70" i="38"/>
  <c r="AA70" i="38"/>
  <c r="AA63" i="38"/>
  <c r="AB63" i="38"/>
  <c r="AA65" i="38"/>
  <c r="AA69" i="38"/>
  <c r="AB62" i="38"/>
  <c r="AA67" i="38"/>
  <c r="AB64" i="38"/>
  <c r="AA64" i="38"/>
  <c r="AB65" i="38"/>
  <c r="AA61" i="38"/>
  <c r="AB68" i="38"/>
  <c r="AB69" i="38"/>
  <c r="AB61" i="38"/>
  <c r="AA68" i="38"/>
  <c r="AQ28" i="38"/>
  <c r="U28" i="38"/>
  <c r="AM28" i="38"/>
  <c r="P28" i="38"/>
  <c r="AN28" i="38"/>
  <c r="L28" i="38"/>
  <c r="AD28" i="38"/>
  <c r="H28" i="38"/>
  <c r="AH29" i="38"/>
  <c r="F29" i="38"/>
  <c r="X29" i="38"/>
  <c r="Y29" i="38"/>
  <c r="AA29" i="38"/>
  <c r="E29" i="38"/>
  <c r="AJ26" i="38"/>
  <c r="N26" i="38"/>
  <c r="AE26" i="38"/>
  <c r="I26" i="38"/>
  <c r="AB26" i="38"/>
  <c r="E26" i="38"/>
  <c r="R26" i="38"/>
  <c r="AH27" i="38"/>
  <c r="K27" i="38"/>
  <c r="AJ27" i="38"/>
  <c r="L27" i="38"/>
  <c r="AE27" i="38"/>
  <c r="H27" i="38"/>
  <c r="AA27" i="38"/>
  <c r="Y28" i="38"/>
  <c r="V28" i="38"/>
  <c r="R28" i="38"/>
  <c r="AJ28" i="38"/>
  <c r="N28" i="38"/>
  <c r="AN29" i="38"/>
  <c r="L29" i="38"/>
  <c r="AD29" i="38"/>
  <c r="H29" i="38"/>
  <c r="J29" i="38"/>
  <c r="AE29" i="38"/>
  <c r="I29" i="38"/>
  <c r="AG29" i="38"/>
  <c r="K29" i="38"/>
  <c r="M29" i="38"/>
  <c r="AP26" i="38"/>
  <c r="S26" i="38"/>
  <c r="AK26" i="38"/>
  <c r="O26" i="38"/>
  <c r="AG26" i="38"/>
  <c r="K26" i="38"/>
  <c r="X26" i="38"/>
  <c r="AN27" i="38"/>
  <c r="P27" i="38"/>
  <c r="AP27" i="38"/>
  <c r="R27" i="38"/>
  <c r="AK27" i="38"/>
  <c r="N27" i="38"/>
  <c r="AG27" i="38"/>
  <c r="I27" i="38"/>
  <c r="AE28" i="38"/>
  <c r="I28" i="38"/>
  <c r="AA28" i="38"/>
  <c r="E28" i="38"/>
  <c r="AB28" i="38"/>
  <c r="AP28" i="38"/>
  <c r="S28" i="38"/>
  <c r="R29" i="38"/>
  <c r="AJ29" i="38"/>
  <c r="N29" i="38"/>
  <c r="AK29" i="38"/>
  <c r="O29" i="38"/>
  <c r="AM29" i="38"/>
  <c r="P29" i="38"/>
  <c r="Y26" i="38"/>
  <c r="AQ26" i="38"/>
  <c r="U26" i="38"/>
  <c r="AM26" i="38"/>
  <c r="P26" i="38"/>
  <c r="AH26" i="38"/>
  <c r="F26" i="38"/>
  <c r="V27" i="38"/>
  <c r="X27" i="38"/>
  <c r="AQ27" i="38"/>
  <c r="S27" i="38"/>
  <c r="AM27" i="38"/>
  <c r="O27" i="38"/>
  <c r="AK28" i="38"/>
  <c r="O28" i="38"/>
  <c r="Q28" i="38"/>
  <c r="AG28" i="38"/>
  <c r="K28" i="38"/>
  <c r="AH28" i="38"/>
  <c r="F28" i="38"/>
  <c r="X28" i="38"/>
  <c r="AB29" i="38"/>
  <c r="AP29" i="38"/>
  <c r="S29" i="38"/>
  <c r="AQ29" i="38"/>
  <c r="U29" i="38"/>
  <c r="V29" i="38"/>
  <c r="AD26" i="38"/>
  <c r="AF26" i="38"/>
  <c r="H26" i="38"/>
  <c r="J26" i="38"/>
  <c r="AA26" i="38"/>
  <c r="AC26" i="38"/>
  <c r="V26" i="38"/>
  <c r="AN26" i="38"/>
  <c r="L26" i="38"/>
  <c r="AB27" i="38"/>
  <c r="E27" i="38"/>
  <c r="AD27" i="38"/>
  <c r="F27" i="38"/>
  <c r="Y27" i="38"/>
  <c r="U27" i="38"/>
  <c r="U72" i="38"/>
  <c r="S72" i="38"/>
  <c r="P71" i="38"/>
  <c r="K71" i="38"/>
  <c r="S71" i="38"/>
  <c r="S74" i="38"/>
  <c r="R74" i="38"/>
  <c r="V72" i="38"/>
  <c r="R72" i="38"/>
  <c r="L72" i="38"/>
  <c r="R71" i="38"/>
  <c r="Y71" i="38"/>
  <c r="U71" i="38"/>
  <c r="U74" i="38"/>
  <c r="L73" i="38"/>
  <c r="P73" i="38"/>
  <c r="O72" i="38"/>
  <c r="K72" i="38"/>
  <c r="M72" i="38"/>
  <c r="P72" i="38"/>
  <c r="L71" i="38"/>
  <c r="O71" i="38"/>
  <c r="X71" i="38"/>
  <c r="O74" i="38"/>
  <c r="V74" i="38"/>
  <c r="K74" i="38"/>
  <c r="P74" i="38"/>
  <c r="N74" i="38"/>
  <c r="U73" i="38"/>
  <c r="R73" i="38"/>
  <c r="X72" i="38"/>
  <c r="Y72" i="38"/>
  <c r="N72" i="38"/>
  <c r="N71" i="38"/>
  <c r="V71" i="38"/>
  <c r="L74" i="38"/>
  <c r="X74" i="38"/>
  <c r="Y74" i="38"/>
  <c r="Y73" i="38"/>
  <c r="N73" i="38"/>
  <c r="O73" i="38"/>
  <c r="Q73" i="38"/>
  <c r="K73" i="38"/>
  <c r="X73" i="38"/>
  <c r="Z73" i="38"/>
  <c r="S73" i="38"/>
  <c r="V73" i="38"/>
  <c r="K67" i="38"/>
  <c r="N64" i="38"/>
  <c r="O62" i="38"/>
  <c r="AA25" i="38"/>
  <c r="E25" i="38"/>
  <c r="AA24" i="38"/>
  <c r="F24" i="38"/>
  <c r="V23" i="38"/>
  <c r="AQ22" i="38"/>
  <c r="V22" i="38"/>
  <c r="AM20" i="38"/>
  <c r="H20" i="38"/>
  <c r="X19" i="38"/>
  <c r="AM18" i="38"/>
  <c r="L18" i="38"/>
  <c r="X17" i="38"/>
  <c r="AN16" i="38"/>
  <c r="L16" i="38"/>
  <c r="L67" i="38"/>
  <c r="L63" i="38"/>
  <c r="AB25" i="38"/>
  <c r="F25" i="38"/>
  <c r="AB24" i="38"/>
  <c r="AH23" i="38"/>
  <c r="L23" i="38"/>
  <c r="AB22" i="38"/>
  <c r="X20" i="38"/>
  <c r="AN19" i="38"/>
  <c r="S19" i="38"/>
  <c r="AD18" i="38"/>
  <c r="H18" i="38"/>
  <c r="J18" i="38" s="1"/>
  <c r="Y17" i="38"/>
  <c r="AD16" i="38"/>
  <c r="I16" i="38"/>
  <c r="U64" i="38"/>
  <c r="K62" i="38"/>
  <c r="X25" i="38"/>
  <c r="AN24" i="38"/>
  <c r="N24" i="38"/>
  <c r="AD23" i="38"/>
  <c r="I23" i="38"/>
  <c r="S22" i="38"/>
  <c r="AJ21" i="38"/>
  <c r="I21" i="38"/>
  <c r="S20" i="38"/>
  <c r="AP19" i="38"/>
  <c r="O19" i="38"/>
  <c r="AE18" i="38"/>
  <c r="I18" i="38"/>
  <c r="AA17" i="38"/>
  <c r="E17" i="38"/>
  <c r="AA16" i="38"/>
  <c r="L68" i="38"/>
  <c r="P63" i="38"/>
  <c r="AP25" i="38"/>
  <c r="O25" i="38"/>
  <c r="Y24" i="38"/>
  <c r="E24" i="38"/>
  <c r="U23" i="38"/>
  <c r="W23" i="38"/>
  <c r="AJ22" i="38"/>
  <c r="O22" i="38"/>
  <c r="AK21" i="38"/>
  <c r="AE20" i="38"/>
  <c r="L20" i="38"/>
  <c r="AA19" i="38"/>
  <c r="F19" i="38"/>
  <c r="AA18" i="38"/>
  <c r="F18" i="38"/>
  <c r="V17" i="38"/>
  <c r="AQ16" i="38"/>
  <c r="V16" i="38"/>
  <c r="AJ9" i="38"/>
  <c r="L61" i="38"/>
  <c r="V61" i="38"/>
  <c r="S68" i="38"/>
  <c r="Y68" i="38"/>
  <c r="P61" i="38"/>
  <c r="X65" i="38"/>
  <c r="Y69" i="38"/>
  <c r="U70" i="38"/>
  <c r="U68" i="38"/>
  <c r="R61" i="38"/>
  <c r="K61" i="38"/>
  <c r="R70" i="38"/>
  <c r="X69" i="38"/>
  <c r="N69" i="38"/>
  <c r="U65" i="38"/>
  <c r="R64" i="38"/>
  <c r="S61" i="38"/>
  <c r="N67" i="38"/>
  <c r="S70" i="38"/>
  <c r="S67" i="38"/>
  <c r="Y64" i="38"/>
  <c r="X62" i="38"/>
  <c r="AK25" i="38"/>
  <c r="K25" i="38"/>
  <c r="AE24" i="38"/>
  <c r="L24" i="38"/>
  <c r="AA23" i="38"/>
  <c r="F23" i="38"/>
  <c r="AA22" i="38"/>
  <c r="AC22" i="38"/>
  <c r="F22" i="38"/>
  <c r="AQ20" i="38"/>
  <c r="V20" i="38"/>
  <c r="AB19" i="38"/>
  <c r="H19" i="38"/>
  <c r="R18" i="38"/>
  <c r="AD17" i="38"/>
  <c r="H17" i="38"/>
  <c r="R16" i="38"/>
  <c r="U67" i="38"/>
  <c r="U63" i="38"/>
  <c r="AG25" i="38"/>
  <c r="L25" i="38"/>
  <c r="AG24" i="38"/>
  <c r="AM23" i="38"/>
  <c r="R23" i="38"/>
  <c r="AH22" i="38"/>
  <c r="AH20" i="38"/>
  <c r="I20" i="38"/>
  <c r="J20" i="38" s="1"/>
  <c r="Y19" i="38"/>
  <c r="AN18" i="38"/>
  <c r="N18" i="38"/>
  <c r="AE17" i="38"/>
  <c r="AJ16" i="38"/>
  <c r="N16" i="38"/>
  <c r="S62" i="38"/>
  <c r="AD25" i="38"/>
  <c r="H25" i="38"/>
  <c r="R24" i="38"/>
  <c r="AJ23" i="38"/>
  <c r="N23" i="38"/>
  <c r="X22" i="38"/>
  <c r="Y20" i="38"/>
  <c r="E20" i="38"/>
  <c r="U19" i="38"/>
  <c r="AJ18" i="38"/>
  <c r="O18" i="38"/>
  <c r="AK17" i="38"/>
  <c r="K17" i="38"/>
  <c r="AE16" i="38"/>
  <c r="E16" i="38"/>
  <c r="Y63" i="38"/>
  <c r="O61" i="38"/>
  <c r="Y25" i="38"/>
  <c r="AD24" i="38"/>
  <c r="AF24" i="38"/>
  <c r="K24" i="38"/>
  <c r="AE23" i="38"/>
  <c r="AP22" i="38"/>
  <c r="U22" i="38"/>
  <c r="W22" i="38"/>
  <c r="AK20" i="38"/>
  <c r="P20" i="38"/>
  <c r="AG19" i="38"/>
  <c r="K19" i="38"/>
  <c r="AG18" i="38"/>
  <c r="K18" i="38"/>
  <c r="AB17" i="38"/>
  <c r="F17" i="38"/>
  <c r="AB16" i="38"/>
  <c r="F16" i="38"/>
  <c r="K64" i="38"/>
  <c r="N63" i="38"/>
  <c r="S69" i="38"/>
  <c r="Y65" i="38"/>
  <c r="AA9" i="38"/>
  <c r="S65" i="38"/>
  <c r="O68" i="38"/>
  <c r="X70" i="38"/>
  <c r="X61" i="38"/>
  <c r="N65" i="38"/>
  <c r="U69" i="38"/>
  <c r="K68" i="38"/>
  <c r="P70" i="38"/>
  <c r="H9" i="38"/>
  <c r="I9" i="38"/>
  <c r="R63" i="38"/>
  <c r="L70" i="38"/>
  <c r="P68" i="38"/>
  <c r="K63" i="38"/>
  <c r="AQ25" i="38"/>
  <c r="P25" i="38"/>
  <c r="AK24" i="38"/>
  <c r="P24" i="38"/>
  <c r="AG23" i="38"/>
  <c r="K23" i="38"/>
  <c r="AG22" i="38"/>
  <c r="AI22" i="38"/>
  <c r="K22" i="38"/>
  <c r="AB21" i="38"/>
  <c r="AB20" i="38"/>
  <c r="AH19" i="38"/>
  <c r="L19" i="38"/>
  <c r="AB18" i="38"/>
  <c r="AC18" i="38" s="1"/>
  <c r="AH17" i="38"/>
  <c r="N17" i="38"/>
  <c r="X16" i="38"/>
  <c r="X68" i="38"/>
  <c r="P64" i="38"/>
  <c r="AM25" i="38"/>
  <c r="R25" i="38"/>
  <c r="AM24" i="38"/>
  <c r="H24" i="38"/>
  <c r="X23" i="38"/>
  <c r="AM22" i="38"/>
  <c r="L22" i="38"/>
  <c r="AN20" i="38"/>
  <c r="N20" i="38"/>
  <c r="AD19" i="38"/>
  <c r="I19" i="38"/>
  <c r="S18" i="38"/>
  <c r="AJ17" i="38"/>
  <c r="AL17" i="38" s="1"/>
  <c r="I17" i="38"/>
  <c r="S16" i="38"/>
  <c r="O67" i="38"/>
  <c r="O63" i="38"/>
  <c r="AH25" i="38"/>
  <c r="N25" i="38"/>
  <c r="X24" i="38"/>
  <c r="AN23" i="38"/>
  <c r="S23" i="38"/>
  <c r="AD22" i="38"/>
  <c r="H22" i="38"/>
  <c r="AD20" i="38"/>
  <c r="K20" i="38"/>
  <c r="AE19" i="38"/>
  <c r="AP18" i="38"/>
  <c r="U18" i="38"/>
  <c r="AQ17" i="38"/>
  <c r="P17" i="38"/>
  <c r="AK16" i="38"/>
  <c r="O16" i="38"/>
  <c r="P67" i="38"/>
  <c r="L64" i="38"/>
  <c r="N62" i="38"/>
  <c r="AE25" i="38"/>
  <c r="AJ24" i="38"/>
  <c r="O24" i="38"/>
  <c r="AK23" i="38"/>
  <c r="E23" i="38"/>
  <c r="Y22" i="38"/>
  <c r="E22" i="38"/>
  <c r="AP20" i="38"/>
  <c r="U20" i="38"/>
  <c r="AQ19" i="38"/>
  <c r="P19" i="38"/>
  <c r="AK18" i="38"/>
  <c r="P18" i="38"/>
  <c r="AG17" i="38"/>
  <c r="L17" i="38"/>
  <c r="AG16" i="38"/>
  <c r="K16" i="38"/>
  <c r="U62" i="38"/>
  <c r="N61" i="38"/>
  <c r="Y70" i="38"/>
  <c r="O70" i="38"/>
  <c r="Q70" i="38"/>
  <c r="AB9" i="38"/>
  <c r="O64" i="38"/>
  <c r="Q64" i="38" s="1"/>
  <c r="R62" i="38"/>
  <c r="V65" i="38"/>
  <c r="V67" i="38"/>
  <c r="O69" i="38"/>
  <c r="K70" i="38"/>
  <c r="X64" i="38"/>
  <c r="R67" i="38"/>
  <c r="T67" i="38"/>
  <c r="K69" i="38"/>
  <c r="L65" i="38"/>
  <c r="N70" i="38"/>
  <c r="N68" i="38"/>
  <c r="S63" i="38"/>
  <c r="U61" i="38"/>
  <c r="U25" i="38"/>
  <c r="AP24" i="38"/>
  <c r="U24" i="38"/>
  <c r="AQ23" i="38"/>
  <c r="P23" i="38"/>
  <c r="AK22" i="38"/>
  <c r="P22" i="38"/>
  <c r="AG20" i="38"/>
  <c r="AM19" i="38"/>
  <c r="R19" i="38"/>
  <c r="T19" i="38" s="1"/>
  <c r="AH18" i="38"/>
  <c r="AN17" i="38"/>
  <c r="S17" i="38"/>
  <c r="AH16" i="38"/>
  <c r="H16" i="38"/>
  <c r="P62" i="38"/>
  <c r="V25" i="38"/>
  <c r="AQ24" i="38"/>
  <c r="V24" i="38"/>
  <c r="AB23" i="38"/>
  <c r="H23" i="38"/>
  <c r="J23" i="38"/>
  <c r="R22" i="38"/>
  <c r="H21" i="38"/>
  <c r="J21" i="38" s="1"/>
  <c r="R20" i="38"/>
  <c r="T20" i="38" s="1"/>
  <c r="AJ19" i="38"/>
  <c r="N19" i="38"/>
  <c r="X18" i="38"/>
  <c r="AP17" i="38"/>
  <c r="AR17" i="38" s="1"/>
  <c r="O17" i="38"/>
  <c r="Q17" i="38" s="1"/>
  <c r="Y16" i="38"/>
  <c r="X67" i="38"/>
  <c r="X63" i="38"/>
  <c r="AN25" i="38"/>
  <c r="S25" i="38"/>
  <c r="AH24" i="38"/>
  <c r="I24" i="38"/>
  <c r="Y23" i="38"/>
  <c r="AN22" i="38"/>
  <c r="N22" i="38"/>
  <c r="AJ20" i="38"/>
  <c r="O20" i="38"/>
  <c r="AS20" i="38" s="1"/>
  <c r="AK19" i="38"/>
  <c r="E19" i="38"/>
  <c r="Y18" i="38"/>
  <c r="E18" i="38"/>
  <c r="G18" i="38" s="1"/>
  <c r="U17" i="38"/>
  <c r="AP16" i="38"/>
  <c r="U16" i="38"/>
  <c r="W16" i="38" s="1"/>
  <c r="Y67" i="38"/>
  <c r="V64" i="38"/>
  <c r="V62" i="38"/>
  <c r="AJ25" i="38"/>
  <c r="AL25" i="38"/>
  <c r="I25" i="38"/>
  <c r="S24" i="38"/>
  <c r="AP23" i="38"/>
  <c r="O23" i="38"/>
  <c r="AE22" i="38"/>
  <c r="I22" i="38"/>
  <c r="AA21" i="38"/>
  <c r="AA20" i="38"/>
  <c r="F20" i="38"/>
  <c r="V19" i="38"/>
  <c r="W19" i="38" s="1"/>
  <c r="AQ18" i="38"/>
  <c r="V18" i="38"/>
  <c r="AM17" i="38"/>
  <c r="AO17" i="38" s="1"/>
  <c r="R17" i="38"/>
  <c r="AM16" i="38"/>
  <c r="AO16" i="38" s="1"/>
  <c r="P16" i="38"/>
  <c r="O65" i="38"/>
  <c r="P65" i="38"/>
  <c r="L69" i="38"/>
  <c r="V69" i="38"/>
  <c r="Y62" i="38"/>
  <c r="R65" i="38"/>
  <c r="V70" i="38"/>
  <c r="V68" i="38"/>
  <c r="R69" i="38"/>
  <c r="S64" i="38"/>
  <c r="L62" i="38"/>
  <c r="M62" i="38" s="1"/>
  <c r="Y61" i="38"/>
  <c r="Z61" i="38" s="1"/>
  <c r="V63" i="38"/>
  <c r="W63" i="38" s="1"/>
  <c r="R68" i="38"/>
  <c r="T68" i="38"/>
  <c r="AK9" i="38"/>
  <c r="AL9" i="38" s="1"/>
  <c r="K65" i="38"/>
  <c r="P69" i="38"/>
  <c r="H72" i="38"/>
  <c r="H71" i="38"/>
  <c r="F71" i="38"/>
  <c r="I72" i="38"/>
  <c r="F74" i="38"/>
  <c r="I74" i="38"/>
  <c r="I73" i="38"/>
  <c r="E72" i="38"/>
  <c r="H73" i="38"/>
  <c r="E73" i="38"/>
  <c r="F73" i="38"/>
  <c r="AE73" i="38"/>
  <c r="F72" i="38"/>
  <c r="AE72" i="38"/>
  <c r="E71" i="38"/>
  <c r="I71" i="38"/>
  <c r="H74" i="38"/>
  <c r="E74" i="38"/>
  <c r="Z4" i="17"/>
  <c r="E64" i="38"/>
  <c r="E67" i="38"/>
  <c r="H62" i="38"/>
  <c r="I64" i="38"/>
  <c r="I63" i="38"/>
  <c r="E70" i="38"/>
  <c r="H64" i="38"/>
  <c r="F68" i="38"/>
  <c r="H61" i="38"/>
  <c r="I70" i="38"/>
  <c r="E68" i="38"/>
  <c r="H68" i="38"/>
  <c r="E63" i="38"/>
  <c r="I67" i="38"/>
  <c r="F70" i="38"/>
  <c r="E62" i="38"/>
  <c r="H69" i="38"/>
  <c r="F63" i="38"/>
  <c r="E69" i="38"/>
  <c r="I69" i="38"/>
  <c r="F64" i="38"/>
  <c r="H67" i="38"/>
  <c r="E61" i="38"/>
  <c r="F65" i="38"/>
  <c r="E65" i="38"/>
  <c r="F67" i="38"/>
  <c r="H65" i="38"/>
  <c r="I65" i="38"/>
  <c r="F62" i="38"/>
  <c r="I68" i="38"/>
  <c r="H63" i="38"/>
  <c r="H70" i="38"/>
  <c r="I61" i="38"/>
  <c r="J61" i="38" s="1"/>
  <c r="I62" i="38"/>
  <c r="F61" i="38"/>
  <c r="F69" i="38"/>
  <c r="G15" i="32"/>
  <c r="G16" i="32"/>
  <c r="E18" i="32"/>
  <c r="G18" i="32" s="1"/>
  <c r="G17" i="32"/>
  <c r="G14" i="32"/>
  <c r="F18" i="32"/>
  <c r="D4" i="26"/>
  <c r="D7" i="26"/>
  <c r="D8" i="26"/>
  <c r="D5" i="26"/>
  <c r="D6" i="26"/>
  <c r="AV167" i="22"/>
  <c r="AW167" i="22"/>
  <c r="AR167" i="22"/>
  <c r="AS167" i="22"/>
  <c r="Y167" i="22"/>
  <c r="X167" i="22"/>
  <c r="BE167" i="22"/>
  <c r="BD167" i="22"/>
  <c r="BA167" i="22"/>
  <c r="AZ167" i="22"/>
  <c r="BK167" i="22"/>
  <c r="BM167" i="22" s="1"/>
  <c r="U167" i="22"/>
  <c r="BN167" i="22"/>
  <c r="AF167" i="22"/>
  <c r="AG167" i="22"/>
  <c r="AB167" i="22"/>
  <c r="AC167" i="22"/>
  <c r="BH167" i="22"/>
  <c r="E18" i="22" s="1"/>
  <c r="F18" i="22" s="1"/>
  <c r="BI167" i="22"/>
  <c r="G18" i="22" s="1"/>
  <c r="H18" i="22" s="1"/>
  <c r="D18" i="22"/>
  <c r="AN167" i="22"/>
  <c r="AO167" i="22"/>
  <c r="AK167" i="22"/>
  <c r="AJ167" i="22"/>
  <c r="BL167" i="22"/>
  <c r="D19" i="22"/>
  <c r="R60" i="11"/>
  <c r="R53" i="11"/>
  <c r="R92" i="11"/>
  <c r="R143" i="11"/>
  <c r="R56" i="11"/>
  <c r="R180" i="11"/>
  <c r="R119" i="11"/>
  <c r="R106" i="11"/>
  <c r="R103" i="11"/>
  <c r="R67" i="11"/>
  <c r="R58" i="11"/>
  <c r="R117" i="11"/>
  <c r="C96" i="11"/>
  <c r="R66" i="11"/>
  <c r="R102" i="11"/>
  <c r="R158" i="11"/>
  <c r="R83" i="11"/>
  <c r="R91" i="11"/>
  <c r="R142" i="11"/>
  <c r="R57" i="11"/>
  <c r="R55" i="11"/>
  <c r="R90" i="11"/>
  <c r="R141" i="11"/>
  <c r="R70" i="11"/>
  <c r="R128" i="11"/>
  <c r="R179" i="11"/>
  <c r="R59" i="11"/>
  <c r="R79" i="11"/>
  <c r="R127" i="11"/>
  <c r="R52" i="11"/>
  <c r="R181" i="11"/>
  <c r="R118" i="11"/>
  <c r="R80" i="11"/>
  <c r="E92" i="11"/>
  <c r="Q23" i="38"/>
  <c r="J76" i="38"/>
  <c r="J82" i="38"/>
  <c r="T82" i="38"/>
  <c r="Q78" i="38"/>
  <c r="M81" i="38"/>
  <c r="T79" i="38"/>
  <c r="AL24" i="38"/>
  <c r="M24" i="38"/>
  <c r="J78" i="38"/>
  <c r="AE77" i="38"/>
  <c r="J81" i="38"/>
  <c r="J80" i="38"/>
  <c r="AL34" i="38"/>
  <c r="AC36" i="38"/>
  <c r="AT37" i="38"/>
  <c r="AT36" i="38"/>
  <c r="AC34" i="38"/>
  <c r="Q33" i="38"/>
  <c r="AR23" i="38"/>
  <c r="AO37" i="38"/>
  <c r="AO36" i="38"/>
  <c r="AO35" i="38"/>
  <c r="Z69" i="38"/>
  <c r="M73" i="38"/>
  <c r="Q71" i="38"/>
  <c r="Q77" i="38"/>
  <c r="T77" i="38"/>
  <c r="Z76" i="38"/>
  <c r="AC31" i="38"/>
  <c r="AF31" i="38"/>
  <c r="Q30" i="38"/>
  <c r="M32" i="38"/>
  <c r="W31" i="38"/>
  <c r="Q31" i="38"/>
  <c r="T31" i="38"/>
  <c r="AC75" i="38"/>
  <c r="Q24" i="38"/>
  <c r="T32" i="38"/>
  <c r="AL92" i="21"/>
  <c r="AM99" i="21"/>
  <c r="AP99" i="21"/>
  <c r="AH98" i="21"/>
  <c r="BB98" i="21"/>
  <c r="AI100" i="21"/>
  <c r="Z97" i="21"/>
  <c r="BB93" i="21"/>
  <c r="AE100" i="21"/>
  <c r="AM94" i="21"/>
  <c r="AU97" i="21"/>
  <c r="AT97" i="21"/>
  <c r="AI97" i="21"/>
  <c r="AH97" i="21"/>
  <c r="AI96" i="21"/>
  <c r="AH96" i="21"/>
  <c r="Z98" i="21"/>
  <c r="AA98" i="21"/>
  <c r="BI98" i="21"/>
  <c r="AE95" i="21"/>
  <c r="AD95" i="21"/>
  <c r="Z99" i="21"/>
  <c r="BI99" i="21"/>
  <c r="AA99" i="21"/>
  <c r="AI91" i="21"/>
  <c r="AH91" i="21"/>
  <c r="BG93" i="21"/>
  <c r="BF93" i="21"/>
  <c r="BF91" i="21"/>
  <c r="BG91" i="21"/>
  <c r="D16" i="21"/>
  <c r="AT95" i="21"/>
  <c r="AU95" i="21"/>
  <c r="Z94" i="21"/>
  <c r="AA94" i="21"/>
  <c r="AP92" i="21"/>
  <c r="AT92" i="21"/>
  <c r="AU99" i="21"/>
  <c r="AD92" i="21"/>
  <c r="AL98" i="21"/>
  <c r="BB100" i="21"/>
  <c r="BG97" i="21"/>
  <c r="AL93" i="21"/>
  <c r="AA100" i="21"/>
  <c r="BH94" i="21"/>
  <c r="AP94" i="21"/>
  <c r="BB97" i="21"/>
  <c r="BC97" i="21"/>
  <c r="BB96" i="21"/>
  <c r="BC96" i="21"/>
  <c r="BG98" i="21"/>
  <c r="BF98" i="21"/>
  <c r="AE96" i="21"/>
  <c r="AD96" i="21"/>
  <c r="AE99" i="21"/>
  <c r="AD99" i="21"/>
  <c r="BB91" i="21"/>
  <c r="BC91" i="21"/>
  <c r="AE93" i="21"/>
  <c r="AD93" i="21"/>
  <c r="Z91" i="21"/>
  <c r="BI91" i="21"/>
  <c r="AA91" i="21"/>
  <c r="AI95" i="21"/>
  <c r="AH95" i="21"/>
  <c r="BG94" i="21"/>
  <c r="BF94" i="21"/>
  <c r="AH92" i="21"/>
  <c r="AI99" i="21"/>
  <c r="AA92" i="21"/>
  <c r="Z92" i="21"/>
  <c r="AP98" i="21"/>
  <c r="AQ98" i="21"/>
  <c r="BH98" i="21"/>
  <c r="AM100" i="21"/>
  <c r="AD97" i="21"/>
  <c r="AE97" i="21"/>
  <c r="AQ93" i="21"/>
  <c r="BF100" i="21"/>
  <c r="BG100" i="21"/>
  <c r="AU94" i="21"/>
  <c r="AT94" i="21"/>
  <c r="D12" i="22"/>
  <c r="Y17" i="22"/>
  <c r="X17" i="22"/>
  <c r="AM97" i="21"/>
  <c r="AL97" i="21"/>
  <c r="AL96" i="21"/>
  <c r="AM96" i="21"/>
  <c r="AD98" i="21"/>
  <c r="AE98" i="21"/>
  <c r="AA96" i="21"/>
  <c r="Z96" i="21"/>
  <c r="BG95" i="21"/>
  <c r="BF95" i="21"/>
  <c r="AL91" i="21"/>
  <c r="AM91" i="21"/>
  <c r="D11" i="21"/>
  <c r="AQ91" i="21"/>
  <c r="AP91" i="21"/>
  <c r="AD91" i="21"/>
  <c r="AE91" i="21"/>
  <c r="BC95" i="21"/>
  <c r="BB95" i="21"/>
  <c r="AE94" i="21"/>
  <c r="AD94" i="21"/>
  <c r="BB92" i="21"/>
  <c r="BB99" i="21"/>
  <c r="BC99" i="21"/>
  <c r="BF92" i="21"/>
  <c r="AT98" i="21"/>
  <c r="AU98" i="21"/>
  <c r="AP100" i="21"/>
  <c r="AQ100" i="21"/>
  <c r="AT100" i="21"/>
  <c r="AU100" i="21"/>
  <c r="AU93" i="21"/>
  <c r="AI93" i="21"/>
  <c r="AH93" i="21"/>
  <c r="AH94" i="21"/>
  <c r="BC94" i="21"/>
  <c r="BB94" i="21"/>
  <c r="D11" i="22"/>
  <c r="AB17" i="22"/>
  <c r="D10" i="22"/>
  <c r="AC17" i="22"/>
  <c r="BH97" i="21"/>
  <c r="AP96" i="21"/>
  <c r="BG96" i="21"/>
  <c r="W95" i="21"/>
  <c r="AA95" i="21"/>
  <c r="AT91" i="21"/>
  <c r="D13" i="21"/>
  <c r="Z93" i="21"/>
  <c r="AQ95" i="21"/>
  <c r="W17" i="38"/>
  <c r="Q63" i="38"/>
  <c r="AD80" i="38"/>
  <c r="G80" i="38"/>
  <c r="G33" i="38"/>
  <c r="AS33" i="38"/>
  <c r="G31" i="38"/>
  <c r="AS31" i="38"/>
  <c r="AS32" i="38"/>
  <c r="G32" i="38"/>
  <c r="AF83" i="38"/>
  <c r="W77" i="38"/>
  <c r="T80" i="38"/>
  <c r="T75" i="38"/>
  <c r="Q82" i="38"/>
  <c r="AR30" i="38"/>
  <c r="AT35" i="38"/>
  <c r="AF38" i="38"/>
  <c r="J35" i="38"/>
  <c r="AD76" i="38"/>
  <c r="G76" i="38"/>
  <c r="AD79" i="38"/>
  <c r="G79" i="38"/>
  <c r="G83" i="38"/>
  <c r="AE83" i="38"/>
  <c r="G75" i="38"/>
  <c r="AD75" i="38"/>
  <c r="AD81" i="38"/>
  <c r="G81" i="38"/>
  <c r="AS38" i="38"/>
  <c r="AU38" i="38"/>
  <c r="G38" i="38"/>
  <c r="G30" i="38"/>
  <c r="AS30" i="38"/>
  <c r="AO24" i="38"/>
  <c r="AC17" i="38"/>
  <c r="J83" i="38"/>
  <c r="AE80" i="38"/>
  <c r="J79" i="38"/>
  <c r="Q75" i="38"/>
  <c r="W78" i="38"/>
  <c r="Z81" i="38"/>
  <c r="W82" i="38"/>
  <c r="W76" i="38"/>
  <c r="W81" i="38"/>
  <c r="M77" i="38"/>
  <c r="W83" i="38"/>
  <c r="T81" i="38"/>
  <c r="M82" i="38"/>
  <c r="AF33" i="38"/>
  <c r="AT32" i="38"/>
  <c r="AT31" i="38"/>
  <c r="J33" i="38"/>
  <c r="AT30" i="38"/>
  <c r="AC37" i="38"/>
  <c r="J38" i="38"/>
  <c r="T36" i="38"/>
  <c r="AO38" i="38"/>
  <c r="AF36" i="38"/>
  <c r="AT38" i="38"/>
  <c r="W32" i="38"/>
  <c r="AL36" i="38"/>
  <c r="AF30" i="38"/>
  <c r="AC30" i="38"/>
  <c r="AL35" i="38"/>
  <c r="M37" i="38"/>
  <c r="AC79" i="38"/>
  <c r="AS36" i="38"/>
  <c r="AU36" i="38"/>
  <c r="G36" i="38"/>
  <c r="AS37" i="38"/>
  <c r="AU37" i="38"/>
  <c r="G37" i="38"/>
  <c r="J77" i="38"/>
  <c r="AE81" i="38"/>
  <c r="AE75" i="38"/>
  <c r="AE82" i="38"/>
  <c r="M76" i="38"/>
  <c r="AF32" i="38"/>
  <c r="AO32" i="38"/>
  <c r="M30" i="38"/>
  <c r="AC35" i="38"/>
  <c r="AF34" i="38"/>
  <c r="W37" i="38"/>
  <c r="AC38" i="38"/>
  <c r="AL38" i="38"/>
  <c r="Z32" i="38"/>
  <c r="Z31" i="38"/>
  <c r="W36" i="38"/>
  <c r="T30" i="38"/>
  <c r="AR35" i="38"/>
  <c r="AT34" i="38"/>
  <c r="Q37" i="38"/>
  <c r="Z37" i="38"/>
  <c r="AL32" i="38"/>
  <c r="AT33" i="38"/>
  <c r="AR32" i="38"/>
  <c r="M31" i="38"/>
  <c r="Q36" i="38"/>
  <c r="J30" i="38"/>
  <c r="Q35" i="38"/>
  <c r="M33" i="38"/>
  <c r="W34" i="38"/>
  <c r="Z34" i="38"/>
  <c r="AI37" i="38"/>
  <c r="AR37" i="38"/>
  <c r="AC78" i="38"/>
  <c r="AC77" i="38"/>
  <c r="G78" i="38"/>
  <c r="AD78" i="38"/>
  <c r="AD82" i="38"/>
  <c r="G82" i="38"/>
  <c r="AD77" i="38"/>
  <c r="AF77" i="38"/>
  <c r="G77" i="38"/>
  <c r="G35" i="38"/>
  <c r="AS35" i="38"/>
  <c r="AU35" i="38"/>
  <c r="AS34" i="38"/>
  <c r="AU34" i="38"/>
  <c r="G34" i="38"/>
  <c r="T62" i="38"/>
  <c r="Z24" i="38"/>
  <c r="J75" i="38"/>
  <c r="AE79" i="38"/>
  <c r="AE76" i="38"/>
  <c r="AE78" i="38"/>
  <c r="M75" i="38"/>
  <c r="Z75" i="38"/>
  <c r="Z77" i="38"/>
  <c r="W79" i="38"/>
  <c r="T78" i="38"/>
  <c r="Q76" i="38"/>
  <c r="Q81" i="38"/>
  <c r="T83" i="38"/>
  <c r="T76" i="38"/>
  <c r="W75" i="38"/>
  <c r="AR38" i="38"/>
  <c r="J32" i="38"/>
  <c r="J36" i="38"/>
  <c r="Z30" i="38"/>
  <c r="J34" i="38"/>
  <c r="AF37" i="38"/>
  <c r="T34" i="38"/>
  <c r="AI32" i="38"/>
  <c r="AL30" i="38"/>
  <c r="T35" i="38"/>
  <c r="W33" i="38"/>
  <c r="Q32" i="38"/>
  <c r="W38" i="38"/>
  <c r="M38" i="38"/>
  <c r="AC32" i="38"/>
  <c r="AO31" i="38"/>
  <c r="AR31" i="38"/>
  <c r="AL33" i="38"/>
  <c r="AO33" i="38"/>
  <c r="AO34" i="38"/>
  <c r="AR34" i="38"/>
  <c r="T37" i="38"/>
  <c r="AC76" i="38"/>
  <c r="Z71" i="38"/>
  <c r="W67" i="38"/>
  <c r="M23" i="38"/>
  <c r="Z28" i="38"/>
  <c r="AO27" i="38"/>
  <c r="AR28" i="38"/>
  <c r="T71" i="38"/>
  <c r="AI29" i="38"/>
  <c r="Q72" i="38"/>
  <c r="AL29" i="38"/>
  <c r="Z72" i="38"/>
  <c r="W74" i="38"/>
  <c r="AT27" i="38"/>
  <c r="AI28" i="38"/>
  <c r="AO26" i="38"/>
  <c r="AI26" i="38"/>
  <c r="AR26" i="38"/>
  <c r="AC63" i="38"/>
  <c r="AC70" i="38"/>
  <c r="M25" i="38"/>
  <c r="Z64" i="38"/>
  <c r="Q20" i="38"/>
  <c r="M70" i="38"/>
  <c r="AC25" i="38"/>
  <c r="M69" i="38"/>
  <c r="AI19" i="38"/>
  <c r="T24" i="38"/>
  <c r="Z25" i="38"/>
  <c r="M19" i="38"/>
  <c r="AC67" i="38"/>
  <c r="AR24" i="38"/>
  <c r="J22" i="38"/>
  <c r="AC68" i="38"/>
  <c r="G73" i="38"/>
  <c r="AD73" i="38"/>
  <c r="AF73" i="38"/>
  <c r="G19" i="38"/>
  <c r="G74" i="38"/>
  <c r="AD74" i="38"/>
  <c r="AD72" i="38"/>
  <c r="AF72" i="38"/>
  <c r="G72" i="38"/>
  <c r="AS22" i="38"/>
  <c r="G22" i="38"/>
  <c r="AD71" i="38"/>
  <c r="G71" i="38"/>
  <c r="AC16" i="38"/>
  <c r="AE69" i="38"/>
  <c r="J70" i="38"/>
  <c r="AE67" i="38"/>
  <c r="J67" i="38"/>
  <c r="AE70" i="38"/>
  <c r="J68" i="38"/>
  <c r="AE68" i="38"/>
  <c r="J73" i="38"/>
  <c r="AE74" i="38"/>
  <c r="J72" i="38"/>
  <c r="T69" i="38"/>
  <c r="Z67" i="38"/>
  <c r="W24" i="38"/>
  <c r="AO22" i="38"/>
  <c r="T25" i="38"/>
  <c r="Z70" i="38"/>
  <c r="Z22" i="38"/>
  <c r="J25" i="38"/>
  <c r="AO23" i="38"/>
  <c r="AF17" i="38"/>
  <c r="AR25" i="38"/>
  <c r="AF23" i="38"/>
  <c r="AT25" i="38"/>
  <c r="AO18" i="38"/>
  <c r="T73" i="38"/>
  <c r="M74" i="38"/>
  <c r="W71" i="38"/>
  <c r="T72" i="38"/>
  <c r="W72" i="38"/>
  <c r="AF27" i="38"/>
  <c r="AT28" i="38"/>
  <c r="AT26" i="38"/>
  <c r="W26" i="38"/>
  <c r="AO29" i="38"/>
  <c r="Q26" i="38"/>
  <c r="T26" i="38"/>
  <c r="AC29" i="38"/>
  <c r="AC69" i="38"/>
  <c r="AC71" i="38"/>
  <c r="AC72" i="38"/>
  <c r="AF16" i="38"/>
  <c r="G25" i="38"/>
  <c r="AS25" i="38"/>
  <c r="G29" i="38"/>
  <c r="AS29" i="38"/>
  <c r="T23" i="38"/>
  <c r="AI25" i="38"/>
  <c r="AT22" i="38"/>
  <c r="W70" i="38"/>
  <c r="AL22" i="38"/>
  <c r="Q25" i="38"/>
  <c r="M67" i="38"/>
  <c r="AT29" i="38"/>
  <c r="W28" i="38"/>
  <c r="G69" i="38"/>
  <c r="AD69" i="38"/>
  <c r="AR16" i="38"/>
  <c r="AD70" i="38"/>
  <c r="G70" i="38"/>
  <c r="G67" i="38"/>
  <c r="AD67" i="38"/>
  <c r="Q61" i="38"/>
  <c r="J71" i="38"/>
  <c r="J69" i="38"/>
  <c r="J74" i="38"/>
  <c r="AE71" i="38"/>
  <c r="W25" i="38"/>
  <c r="Q69" i="38"/>
  <c r="Q67" i="38"/>
  <c r="AF22" i="38"/>
  <c r="J24" i="38"/>
  <c r="M68" i="38"/>
  <c r="AL18" i="38"/>
  <c r="AL23" i="38"/>
  <c r="J19" i="38"/>
  <c r="AC23" i="38"/>
  <c r="W65" i="38"/>
  <c r="W68" i="38"/>
  <c r="Q22" i="38"/>
  <c r="AR19" i="38"/>
  <c r="T22" i="38"/>
  <c r="AI23" i="38"/>
  <c r="AC24" i="38"/>
  <c r="Q74" i="38"/>
  <c r="T74" i="38"/>
  <c r="W29" i="38"/>
  <c r="M28" i="38"/>
  <c r="Q27" i="38"/>
  <c r="Z27" i="38"/>
  <c r="AC28" i="38"/>
  <c r="AI27" i="38"/>
  <c r="AR27" i="38"/>
  <c r="M26" i="38"/>
  <c r="T28" i="38"/>
  <c r="J27" i="38"/>
  <c r="M27" i="38"/>
  <c r="AL26" i="38"/>
  <c r="Z29" i="38"/>
  <c r="AF28" i="38"/>
  <c r="AO28" i="38"/>
  <c r="AS23" i="38"/>
  <c r="G23" i="38"/>
  <c r="AD68" i="38"/>
  <c r="AF68" i="38"/>
  <c r="G68" i="38"/>
  <c r="AS24" i="38"/>
  <c r="G24" i="38"/>
  <c r="AS27" i="38"/>
  <c r="AU27" i="38"/>
  <c r="G27" i="38"/>
  <c r="G28" i="38"/>
  <c r="AS28" i="38"/>
  <c r="AS26" i="38"/>
  <c r="G26" i="38"/>
  <c r="W69" i="38"/>
  <c r="Z23" i="38"/>
  <c r="AO25" i="38"/>
  <c r="M22" i="38"/>
  <c r="Q68" i="38"/>
  <c r="AC9" i="38"/>
  <c r="AL20" i="38"/>
  <c r="AR22" i="38"/>
  <c r="Q18" i="38"/>
  <c r="AF25" i="38"/>
  <c r="AI24" i="38"/>
  <c r="AT23" i="38"/>
  <c r="T64" i="38"/>
  <c r="T70" i="38"/>
  <c r="Z68" i="38"/>
  <c r="AL21" i="38"/>
  <c r="Z19" i="38"/>
  <c r="AT24" i="38"/>
  <c r="Z74" i="38"/>
  <c r="W73" i="38"/>
  <c r="M71" i="38"/>
  <c r="W27" i="38"/>
  <c r="AR29" i="38"/>
  <c r="Q29" i="38"/>
  <c r="T29" i="38"/>
  <c r="T27" i="38"/>
  <c r="Z26" i="38"/>
  <c r="AF29" i="38"/>
  <c r="AL28" i="38"/>
  <c r="AC27" i="38"/>
  <c r="AL27" i="38"/>
  <c r="J28" i="38"/>
  <c r="D39" i="25"/>
  <c r="D25" i="25"/>
  <c r="D33" i="25"/>
  <c r="AF79" i="38"/>
  <c r="AF80" i="38"/>
  <c r="D31" i="25"/>
  <c r="D26" i="25"/>
  <c r="AF78" i="38"/>
  <c r="AF75" i="38"/>
  <c r="AU31" i="38"/>
  <c r="AF82" i="38"/>
  <c r="AF81" i="38"/>
  <c r="AF76" i="38"/>
  <c r="AU32" i="38"/>
  <c r="AU26" i="38"/>
  <c r="AU30" i="38"/>
  <c r="AU33" i="38"/>
  <c r="AU28" i="38"/>
  <c r="AF69" i="38"/>
  <c r="AF70" i="38"/>
  <c r="AU25" i="38"/>
  <c r="AF67" i="38"/>
  <c r="AU24" i="38"/>
  <c r="AF71" i="38"/>
  <c r="AU22" i="38"/>
  <c r="AU23" i="38"/>
  <c r="AU29" i="38"/>
  <c r="AF74" i="38"/>
  <c r="D30" i="25"/>
  <c r="D29" i="25"/>
  <c r="D32" i="25"/>
  <c r="D35" i="25"/>
  <c r="D19" i="25"/>
  <c r="D28" i="25"/>
  <c r="D21" i="25"/>
  <c r="D24" i="25"/>
  <c r="C42" i="25"/>
  <c r="C7" i="25" s="1"/>
  <c r="D23" i="25"/>
  <c r="D36" i="25"/>
  <c r="D34" i="25"/>
  <c r="D40" i="25"/>
  <c r="D20" i="25"/>
  <c r="B42" i="25"/>
  <c r="C6" i="25" s="1"/>
  <c r="D37" i="25"/>
  <c r="D18" i="25"/>
  <c r="D27" i="25"/>
  <c r="D38" i="25"/>
  <c r="D22" i="25"/>
  <c r="AB7" i="17"/>
  <c r="AD7" i="17"/>
  <c r="U9" i="17"/>
  <c r="AB9" i="17"/>
  <c r="AD9" i="17"/>
  <c r="U10" i="17"/>
  <c r="U11" i="17"/>
  <c r="AB11" i="17"/>
  <c r="AD11" i="17"/>
  <c r="U12" i="17"/>
  <c r="AB12" i="17"/>
  <c r="AD12" i="17"/>
  <c r="U13" i="17"/>
  <c r="AB13" i="17"/>
  <c r="AD13" i="17"/>
  <c r="U14" i="17"/>
  <c r="AB14" i="17"/>
  <c r="AD14" i="17"/>
  <c r="U15" i="17"/>
  <c r="AB15" i="17"/>
  <c r="AD15" i="17"/>
  <c r="U16" i="17"/>
  <c r="AB16" i="17"/>
  <c r="AD16" i="17"/>
  <c r="U17" i="17"/>
  <c r="AB17" i="17"/>
  <c r="AD17" i="17"/>
  <c r="U18" i="17"/>
  <c r="AB18" i="17"/>
  <c r="AD18" i="17"/>
  <c r="U19" i="17"/>
  <c r="U20" i="17"/>
  <c r="AB20" i="17"/>
  <c r="AD20" i="17"/>
  <c r="U21" i="17"/>
  <c r="AB21" i="17"/>
  <c r="AD21" i="17"/>
  <c r="U22" i="17"/>
  <c r="AB22" i="17"/>
  <c r="AD22" i="17"/>
  <c r="U23" i="17"/>
  <c r="AB23" i="17"/>
  <c r="AD23" i="17"/>
  <c r="U24" i="17"/>
  <c r="AB24" i="17"/>
  <c r="AD24" i="17"/>
  <c r="U25" i="17"/>
  <c r="U26" i="17"/>
  <c r="AB26" i="17"/>
  <c r="AD26" i="17"/>
  <c r="U27" i="17"/>
  <c r="AB27" i="17"/>
  <c r="AD27" i="17"/>
  <c r="U28" i="17"/>
  <c r="AB28" i="17"/>
  <c r="AD28" i="17"/>
  <c r="U29" i="17"/>
  <c r="U30" i="17"/>
  <c r="AB30" i="17"/>
  <c r="AD30" i="17"/>
  <c r="U31" i="17"/>
  <c r="AB31" i="17"/>
  <c r="AD31" i="17"/>
  <c r="U32" i="17"/>
  <c r="AB32" i="17"/>
  <c r="AD32" i="17"/>
  <c r="U33" i="17"/>
  <c r="U34" i="17"/>
  <c r="AB34" i="17"/>
  <c r="AD34" i="17"/>
  <c r="U35" i="17"/>
  <c r="AB35" i="17"/>
  <c r="AD35" i="17"/>
  <c r="U36" i="17"/>
  <c r="AB36" i="17"/>
  <c r="AD36" i="17"/>
  <c r="U37" i="17"/>
  <c r="AB37" i="17"/>
  <c r="AD37" i="17"/>
  <c r="U38" i="17"/>
  <c r="AB38" i="17"/>
  <c r="AD38" i="17"/>
  <c r="U39" i="17"/>
  <c r="AB39" i="17"/>
  <c r="AD39" i="17"/>
  <c r="U40" i="17"/>
  <c r="AB40" i="17"/>
  <c r="AD40" i="17"/>
  <c r="U41" i="17"/>
  <c r="AB41" i="17"/>
  <c r="AD41" i="17"/>
  <c r="U42" i="17"/>
  <c r="AB42" i="17"/>
  <c r="AD42" i="17"/>
  <c r="U43" i="17"/>
  <c r="AB43" i="17"/>
  <c r="AD43" i="17"/>
  <c r="U44" i="17"/>
  <c r="AB44" i="17"/>
  <c r="AD44" i="17"/>
  <c r="U45" i="17"/>
  <c r="AB45" i="17"/>
  <c r="AD45" i="17"/>
  <c r="U46" i="17"/>
  <c r="AB46" i="17"/>
  <c r="AD46" i="17"/>
  <c r="U47" i="17"/>
  <c r="AB47" i="17"/>
  <c r="AD47" i="17"/>
  <c r="U48" i="17"/>
  <c r="AB48" i="17"/>
  <c r="AD48" i="17"/>
  <c r="U49" i="17"/>
  <c r="AB49" i="17"/>
  <c r="AD49" i="17"/>
  <c r="U50" i="17"/>
  <c r="AB50" i="17"/>
  <c r="AD50" i="17"/>
  <c r="U51" i="17"/>
  <c r="AB51" i="17"/>
  <c r="AD51" i="17"/>
  <c r="U52" i="17"/>
  <c r="AB52" i="17"/>
  <c r="AD52" i="17"/>
  <c r="U53" i="17"/>
  <c r="U54" i="17"/>
  <c r="AB54" i="17"/>
  <c r="AD54" i="17"/>
  <c r="U55" i="17"/>
  <c r="AB55" i="17"/>
  <c r="AD55" i="17"/>
  <c r="U56" i="17"/>
  <c r="AB56" i="17"/>
  <c r="AD56" i="17"/>
  <c r="U57" i="17"/>
  <c r="AB57" i="17"/>
  <c r="AD57" i="17"/>
  <c r="U58" i="17"/>
  <c r="AB58" i="17"/>
  <c r="AD58" i="17"/>
  <c r="U59" i="17"/>
  <c r="AB59" i="17"/>
  <c r="AD59" i="17"/>
  <c r="U60" i="17"/>
  <c r="AB60" i="17"/>
  <c r="AD60" i="17"/>
  <c r="U61" i="17"/>
  <c r="AB61" i="17"/>
  <c r="AD61" i="17"/>
  <c r="U62" i="17"/>
  <c r="AB62" i="17"/>
  <c r="AD62" i="17"/>
  <c r="U63" i="17"/>
  <c r="AB63" i="17"/>
  <c r="AD63" i="17"/>
  <c r="U64" i="17"/>
  <c r="AB64" i="17"/>
  <c r="AD64" i="17"/>
  <c r="U65" i="17"/>
  <c r="AB65" i="17"/>
  <c r="AD65" i="17"/>
  <c r="U66" i="17"/>
  <c r="AB66" i="17"/>
  <c r="AD66" i="17"/>
  <c r="U67" i="17"/>
  <c r="AB67" i="17"/>
  <c r="AD67" i="17"/>
  <c r="U68" i="17"/>
  <c r="AB68" i="17"/>
  <c r="AD68" i="17"/>
  <c r="U69" i="17"/>
  <c r="AB69" i="17"/>
  <c r="AD69" i="17"/>
  <c r="U70" i="17"/>
  <c r="AB70" i="17"/>
  <c r="AD70" i="17"/>
  <c r="U71" i="17"/>
  <c r="U72" i="17"/>
  <c r="AB72" i="17"/>
  <c r="AD72" i="17"/>
  <c r="U73" i="17"/>
  <c r="AB73" i="17"/>
  <c r="AD73" i="17"/>
  <c r="U74" i="17"/>
  <c r="AB74" i="17"/>
  <c r="AD74" i="17"/>
  <c r="U75" i="17"/>
  <c r="AB75" i="17"/>
  <c r="AD75" i="17"/>
  <c r="U76" i="17"/>
  <c r="AB76" i="17"/>
  <c r="AD76" i="17"/>
  <c r="U77" i="17"/>
  <c r="AB77" i="17"/>
  <c r="AD77" i="17"/>
  <c r="U78" i="17"/>
  <c r="AB78" i="17"/>
  <c r="AD78" i="17"/>
  <c r="U79" i="17"/>
  <c r="AB79" i="17"/>
  <c r="AD79" i="17"/>
  <c r="U80" i="17"/>
  <c r="AB80" i="17"/>
  <c r="AD80" i="17"/>
  <c r="U81" i="17"/>
  <c r="AB81" i="17"/>
  <c r="AD81" i="17"/>
  <c r="U82" i="17"/>
  <c r="AB82" i="17"/>
  <c r="AD82" i="17"/>
  <c r="U83" i="17"/>
  <c r="AB83" i="17"/>
  <c r="AD83" i="17"/>
  <c r="U84" i="17"/>
  <c r="AB84" i="17"/>
  <c r="AD84" i="17"/>
  <c r="U85" i="17"/>
  <c r="AB85" i="17"/>
  <c r="AD85" i="17"/>
  <c r="U86" i="17"/>
  <c r="AB86" i="17"/>
  <c r="AD86" i="17"/>
  <c r="U87" i="17"/>
  <c r="AB87" i="17"/>
  <c r="AD87" i="17"/>
  <c r="U88" i="17"/>
  <c r="AB88" i="17"/>
  <c r="AD88" i="17"/>
  <c r="U89" i="17"/>
  <c r="AB89" i="17"/>
  <c r="AD89" i="17"/>
  <c r="U90" i="17"/>
  <c r="AB90" i="17"/>
  <c r="AD90" i="17"/>
  <c r="U91" i="17"/>
  <c r="AB91" i="17"/>
  <c r="AD91" i="17"/>
  <c r="U92" i="17"/>
  <c r="AB92" i="17"/>
  <c r="AD92" i="17"/>
  <c r="U93" i="17"/>
  <c r="AB93" i="17"/>
  <c r="AD93" i="17"/>
  <c r="U94" i="17"/>
  <c r="AB94" i="17"/>
  <c r="AD94" i="17"/>
  <c r="U95" i="17"/>
  <c r="AB95" i="17"/>
  <c r="AD95" i="17"/>
  <c r="U96" i="17"/>
  <c r="AB96" i="17"/>
  <c r="AD96" i="17"/>
  <c r="U97" i="17"/>
  <c r="AB97" i="17"/>
  <c r="AD97" i="17"/>
  <c r="U98" i="17"/>
  <c r="AB98" i="17"/>
  <c r="AD98" i="17"/>
  <c r="U99" i="17"/>
  <c r="AB99" i="17"/>
  <c r="AD99" i="17"/>
  <c r="U100" i="17"/>
  <c r="AB100" i="17"/>
  <c r="AD100" i="17"/>
  <c r="U101" i="17"/>
  <c r="AB101" i="17"/>
  <c r="AD101" i="17"/>
  <c r="U102" i="17"/>
  <c r="AB102" i="17"/>
  <c r="AD102" i="17"/>
  <c r="U103" i="17"/>
  <c r="AB103" i="17"/>
  <c r="AD103" i="17"/>
  <c r="U104" i="17"/>
  <c r="AB104" i="17"/>
  <c r="AD104" i="17"/>
  <c r="U105" i="17"/>
  <c r="AB105" i="17"/>
  <c r="AD105" i="17"/>
  <c r="U106" i="17"/>
  <c r="AB106" i="17"/>
  <c r="AD106" i="17"/>
  <c r="U107" i="17"/>
  <c r="AB107" i="17"/>
  <c r="AD107" i="17"/>
  <c r="U108" i="17"/>
  <c r="AB108" i="17"/>
  <c r="AD108" i="17"/>
  <c r="U109" i="17"/>
  <c r="AB109" i="17"/>
  <c r="AD109" i="17"/>
  <c r="U110" i="17"/>
  <c r="AB110" i="17"/>
  <c r="AD110" i="17"/>
  <c r="U111" i="17"/>
  <c r="AB111" i="17"/>
  <c r="AD111" i="17"/>
  <c r="U112" i="17"/>
  <c r="AB112" i="17"/>
  <c r="AD112" i="17"/>
  <c r="U113" i="17"/>
  <c r="AB113" i="17"/>
  <c r="AD113" i="17"/>
  <c r="U114" i="17"/>
  <c r="AB114" i="17"/>
  <c r="AD114" i="17"/>
  <c r="U115" i="17"/>
  <c r="AB115" i="17"/>
  <c r="AD115" i="17"/>
  <c r="U116" i="17"/>
  <c r="AB116" i="17"/>
  <c r="AD116" i="17"/>
  <c r="U117" i="17"/>
  <c r="AB117" i="17"/>
  <c r="AD117" i="17"/>
  <c r="U118" i="17"/>
  <c r="AB118" i="17"/>
  <c r="AD118" i="17"/>
  <c r="U119" i="17"/>
  <c r="AB119" i="17"/>
  <c r="AD119" i="17"/>
  <c r="U120" i="17"/>
  <c r="AB120" i="17"/>
  <c r="AD120" i="17"/>
  <c r="U121" i="17"/>
  <c r="AB121" i="17"/>
  <c r="AD121" i="17"/>
  <c r="U122" i="17"/>
  <c r="AB122" i="17"/>
  <c r="AD122" i="17"/>
  <c r="U123" i="17"/>
  <c r="AB123" i="17"/>
  <c r="AD123" i="17"/>
  <c r="U124" i="17"/>
  <c r="AB124" i="17"/>
  <c r="AD124" i="17"/>
  <c r="U125" i="17"/>
  <c r="AB125" i="17"/>
  <c r="AD125" i="17"/>
  <c r="U126" i="17"/>
  <c r="AB126" i="17"/>
  <c r="AD126" i="17"/>
  <c r="U127" i="17"/>
  <c r="AB127" i="17"/>
  <c r="AD127" i="17"/>
  <c r="U128" i="17"/>
  <c r="AB128" i="17"/>
  <c r="AD128" i="17"/>
  <c r="U129" i="17"/>
  <c r="AB129" i="17"/>
  <c r="AD129" i="17"/>
  <c r="U130" i="17"/>
  <c r="AB130" i="17"/>
  <c r="AD130" i="17"/>
  <c r="U131" i="17"/>
  <c r="AB131" i="17"/>
  <c r="AD131" i="17"/>
  <c r="U132" i="17"/>
  <c r="AB132" i="17"/>
  <c r="AD132" i="17"/>
  <c r="U133" i="17"/>
  <c r="AB133" i="17"/>
  <c r="AD133" i="17"/>
  <c r="U134" i="17"/>
  <c r="AB134" i="17"/>
  <c r="AD134" i="17"/>
  <c r="U135" i="17"/>
  <c r="AB135" i="17"/>
  <c r="AD135" i="17"/>
  <c r="U136" i="17"/>
  <c r="AB136" i="17"/>
  <c r="AD136" i="17"/>
  <c r="U137" i="17"/>
  <c r="AB137" i="17"/>
  <c r="AD137" i="17"/>
  <c r="U138" i="17"/>
  <c r="AB138" i="17"/>
  <c r="AD138" i="17"/>
  <c r="U139" i="17"/>
  <c r="AB139" i="17"/>
  <c r="AD139" i="17"/>
  <c r="U140" i="17"/>
  <c r="AB140" i="17"/>
  <c r="AD140" i="17"/>
  <c r="U141" i="17"/>
  <c r="AB141" i="17"/>
  <c r="AD141" i="17"/>
  <c r="U142" i="17"/>
  <c r="AB142" i="17"/>
  <c r="AD142" i="17"/>
  <c r="U143" i="17"/>
  <c r="AB143" i="17"/>
  <c r="AD143" i="17"/>
  <c r="U144" i="17"/>
  <c r="AB144" i="17"/>
  <c r="AD144" i="17"/>
  <c r="U145" i="17"/>
  <c r="AB145" i="17"/>
  <c r="AD145" i="17"/>
  <c r="U146" i="17"/>
  <c r="AB146" i="17"/>
  <c r="AD146" i="17"/>
  <c r="U147" i="17"/>
  <c r="AB147" i="17"/>
  <c r="AD147" i="17"/>
  <c r="U148" i="17"/>
  <c r="AB148" i="17"/>
  <c r="AD148" i="17"/>
  <c r="U149" i="17"/>
  <c r="AB149" i="17"/>
  <c r="AD149" i="17"/>
  <c r="U150" i="17"/>
  <c r="AB150" i="17"/>
  <c r="AD150" i="17"/>
  <c r="U151" i="17"/>
  <c r="AB151" i="17"/>
  <c r="AD151" i="17"/>
  <c r="U152" i="17"/>
  <c r="AB152" i="17"/>
  <c r="AD152" i="17"/>
  <c r="U153" i="17"/>
  <c r="AB153" i="17"/>
  <c r="AD153" i="17"/>
  <c r="U154" i="17"/>
  <c r="AB154" i="17"/>
  <c r="AD154" i="17"/>
  <c r="U155" i="17"/>
  <c r="AB155" i="17"/>
  <c r="AD155" i="17"/>
  <c r="U156" i="17"/>
  <c r="AB156" i="17"/>
  <c r="AD156" i="17"/>
  <c r="U157" i="17"/>
  <c r="AB157" i="17"/>
  <c r="AD157" i="17"/>
  <c r="U158" i="17"/>
  <c r="AB158" i="17"/>
  <c r="AD158" i="17"/>
  <c r="U159" i="17"/>
  <c r="AB159" i="17"/>
  <c r="AD159" i="17"/>
  <c r="U160" i="17"/>
  <c r="AB160" i="17"/>
  <c r="AD160" i="17"/>
  <c r="U161" i="17"/>
  <c r="AB161" i="17"/>
  <c r="AD161" i="17"/>
  <c r="U162" i="17"/>
  <c r="AB162" i="17"/>
  <c r="AD162" i="17"/>
  <c r="U163" i="17"/>
  <c r="AB163" i="17"/>
  <c r="AD163" i="17"/>
  <c r="U164" i="17"/>
  <c r="AB164" i="17"/>
  <c r="AD164" i="17"/>
  <c r="U165" i="17"/>
  <c r="AB165" i="17"/>
  <c r="AD165" i="17"/>
  <c r="U166" i="17"/>
  <c r="AB166" i="17"/>
  <c r="AD166" i="17"/>
  <c r="U167" i="17"/>
  <c r="AB167" i="17"/>
  <c r="AD167" i="17"/>
  <c r="U168" i="17"/>
  <c r="AB168" i="17"/>
  <c r="AD168" i="17"/>
  <c r="U169" i="17"/>
  <c r="AB169" i="17"/>
  <c r="AD169" i="17"/>
  <c r="U170" i="17"/>
  <c r="AB170" i="17"/>
  <c r="AD170" i="17"/>
  <c r="U171" i="17"/>
  <c r="AB171" i="17"/>
  <c r="AD171" i="17"/>
  <c r="U172" i="17"/>
  <c r="AB172" i="17"/>
  <c r="AD172" i="17"/>
  <c r="U173" i="17"/>
  <c r="AB173" i="17"/>
  <c r="AD173" i="17"/>
  <c r="U174" i="17"/>
  <c r="AB174" i="17"/>
  <c r="AD174" i="17"/>
  <c r="U175" i="17"/>
  <c r="AB175" i="17"/>
  <c r="AD175" i="17"/>
  <c r="U176" i="17"/>
  <c r="AB176" i="17"/>
  <c r="AD176" i="17"/>
  <c r="U177" i="17"/>
  <c r="AB177" i="17"/>
  <c r="AD177" i="17"/>
  <c r="U178" i="17"/>
  <c r="AB178" i="17"/>
  <c r="AD178" i="17"/>
  <c r="U179" i="17"/>
  <c r="AB179" i="17"/>
  <c r="AD179" i="17"/>
  <c r="U180" i="17"/>
  <c r="AB180" i="17"/>
  <c r="AD180" i="17"/>
  <c r="U181" i="17"/>
  <c r="AB181" i="17"/>
  <c r="AD181" i="17"/>
  <c r="U182" i="17"/>
  <c r="AB182" i="17"/>
  <c r="AD182" i="17"/>
  <c r="U183" i="17"/>
  <c r="AB183" i="17"/>
  <c r="AD183" i="17"/>
  <c r="U184" i="17"/>
  <c r="AB184" i="17"/>
  <c r="AD184" i="17"/>
  <c r="U185" i="17"/>
  <c r="AB185" i="17"/>
  <c r="AD185" i="17"/>
  <c r="U186" i="17"/>
  <c r="AB186" i="17"/>
  <c r="AD186" i="17"/>
  <c r="U187" i="17"/>
  <c r="AB187" i="17"/>
  <c r="AD187" i="17"/>
  <c r="U188" i="17"/>
  <c r="AB188" i="17"/>
  <c r="AD188" i="17"/>
  <c r="U189" i="17"/>
  <c r="AB189" i="17"/>
  <c r="AD189" i="17"/>
  <c r="U190" i="17"/>
  <c r="AB190" i="17"/>
  <c r="AD190" i="17"/>
  <c r="U191" i="17"/>
  <c r="AB191" i="17"/>
  <c r="AD191" i="17"/>
  <c r="U192" i="17"/>
  <c r="AB192" i="17"/>
  <c r="AD192" i="17"/>
  <c r="U193" i="17"/>
  <c r="AB193" i="17"/>
  <c r="AD193" i="17"/>
  <c r="U194" i="17"/>
  <c r="AB194" i="17"/>
  <c r="AD194" i="17"/>
  <c r="U195" i="17"/>
  <c r="AB195" i="17"/>
  <c r="AD195" i="17"/>
  <c r="U196" i="17"/>
  <c r="AB196" i="17"/>
  <c r="AD196" i="17"/>
  <c r="U197" i="17"/>
  <c r="AB197" i="17"/>
  <c r="AD197" i="17"/>
  <c r="U198" i="17"/>
  <c r="AB198" i="17"/>
  <c r="AD198" i="17"/>
  <c r="U199" i="17"/>
  <c r="AB199" i="17"/>
  <c r="AD199" i="17"/>
  <c r="U200" i="17"/>
  <c r="AB200" i="17"/>
  <c r="AD200" i="17"/>
  <c r="U201" i="17"/>
  <c r="AB201" i="17"/>
  <c r="AD201" i="17"/>
  <c r="U202" i="17"/>
  <c r="AB202" i="17"/>
  <c r="AD202" i="17"/>
  <c r="U203" i="17"/>
  <c r="AB203" i="17"/>
  <c r="AD203" i="17"/>
  <c r="U204" i="17"/>
  <c r="AB204" i="17"/>
  <c r="AD204" i="17"/>
  <c r="U205" i="17"/>
  <c r="AB205" i="17"/>
  <c r="AD205" i="17"/>
  <c r="U206" i="17"/>
  <c r="AB206" i="17"/>
  <c r="AD206" i="17"/>
  <c r="U207" i="17"/>
  <c r="AB207" i="17"/>
  <c r="AD207" i="17"/>
  <c r="U208" i="17"/>
  <c r="AB208" i="17"/>
  <c r="AD208" i="17"/>
  <c r="U209" i="17"/>
  <c r="AB209" i="17"/>
  <c r="AD209" i="17"/>
  <c r="U210" i="17"/>
  <c r="AB210" i="17"/>
  <c r="AD210" i="17"/>
  <c r="U211" i="17"/>
  <c r="AB211" i="17"/>
  <c r="AD211" i="17"/>
  <c r="U212" i="17"/>
  <c r="AB212" i="17"/>
  <c r="AD212" i="17"/>
  <c r="U213" i="17"/>
  <c r="AB213" i="17"/>
  <c r="AD213" i="17"/>
  <c r="U214" i="17"/>
  <c r="AB214" i="17"/>
  <c r="AD214" i="17"/>
  <c r="U215" i="17"/>
  <c r="AB215" i="17"/>
  <c r="AD215" i="17"/>
  <c r="U216" i="17"/>
  <c r="AB216" i="17"/>
  <c r="AD216" i="17"/>
  <c r="U217" i="17"/>
  <c r="AB217" i="17"/>
  <c r="AD217" i="17"/>
  <c r="U218" i="17"/>
  <c r="AB218" i="17"/>
  <c r="AD218" i="17"/>
  <c r="U219" i="17"/>
  <c r="AB219" i="17"/>
  <c r="AD219" i="17"/>
  <c r="U220" i="17"/>
  <c r="AB220" i="17"/>
  <c r="AD220" i="17"/>
  <c r="U221" i="17"/>
  <c r="AB221" i="17"/>
  <c r="AD221" i="17"/>
  <c r="U222" i="17"/>
  <c r="AB222" i="17"/>
  <c r="AD222" i="17"/>
  <c r="U223" i="17"/>
  <c r="AB223" i="17"/>
  <c r="AD223" i="17"/>
  <c r="U224" i="17"/>
  <c r="AB224" i="17"/>
  <c r="AD224" i="17"/>
  <c r="U225" i="17"/>
  <c r="AB225" i="17"/>
  <c r="AD225" i="17"/>
  <c r="U226" i="17"/>
  <c r="AB226" i="17"/>
  <c r="AD226" i="17"/>
  <c r="U227" i="17"/>
  <c r="AB227" i="17"/>
  <c r="AD227" i="17"/>
  <c r="U228" i="17"/>
  <c r="AB228" i="17"/>
  <c r="AD228" i="17"/>
  <c r="U229" i="17"/>
  <c r="AB229" i="17"/>
  <c r="AD229" i="17"/>
  <c r="U230" i="17"/>
  <c r="AB230" i="17"/>
  <c r="AD230" i="17"/>
  <c r="U231" i="17"/>
  <c r="AB231" i="17"/>
  <c r="AD231" i="17"/>
  <c r="U232" i="17"/>
  <c r="AB232" i="17"/>
  <c r="AD232" i="17"/>
  <c r="U233" i="17"/>
  <c r="AB233" i="17"/>
  <c r="AD233" i="17"/>
  <c r="U234" i="17"/>
  <c r="AB234" i="17"/>
  <c r="AD234" i="17"/>
  <c r="U235" i="17"/>
  <c r="AB235" i="17"/>
  <c r="AD235" i="17"/>
  <c r="U236" i="17"/>
  <c r="AB236" i="17"/>
  <c r="AD236" i="17"/>
  <c r="U237" i="17"/>
  <c r="AB237" i="17"/>
  <c r="AD237" i="17"/>
  <c r="U238" i="17"/>
  <c r="AB238" i="17"/>
  <c r="AD238" i="17"/>
  <c r="U239" i="17"/>
  <c r="AB239" i="17"/>
  <c r="AD239" i="17"/>
  <c r="U240" i="17"/>
  <c r="AB240" i="17"/>
  <c r="AD240" i="17"/>
  <c r="U241" i="17"/>
  <c r="AB241" i="17"/>
  <c r="AD241" i="17"/>
  <c r="U242" i="17"/>
  <c r="AB242" i="17"/>
  <c r="AD242" i="17"/>
  <c r="U243" i="17"/>
  <c r="AB243" i="17"/>
  <c r="AD243" i="17"/>
  <c r="U244" i="17"/>
  <c r="AB244" i="17"/>
  <c r="AD244" i="17"/>
  <c r="U245" i="17"/>
  <c r="AB245" i="17"/>
  <c r="AD245" i="17"/>
  <c r="U246" i="17"/>
  <c r="AB246" i="17"/>
  <c r="AD246" i="17"/>
  <c r="U247" i="17"/>
  <c r="AB247" i="17"/>
  <c r="AD247" i="17"/>
  <c r="U248" i="17"/>
  <c r="AB248" i="17"/>
  <c r="AD248" i="17"/>
  <c r="U249" i="17"/>
  <c r="AB249" i="17"/>
  <c r="AD249" i="17"/>
  <c r="U250" i="17"/>
  <c r="AB250" i="17"/>
  <c r="AD250" i="17"/>
  <c r="U251" i="17"/>
  <c r="AB251" i="17"/>
  <c r="AD251" i="17"/>
  <c r="U252" i="17"/>
  <c r="AB252" i="17"/>
  <c r="AD252" i="17"/>
  <c r="U253" i="17"/>
  <c r="AB253" i="17"/>
  <c r="AD253" i="17"/>
  <c r="U254" i="17"/>
  <c r="AB254" i="17"/>
  <c r="AD254" i="17"/>
  <c r="U255" i="17"/>
  <c r="AB255" i="17"/>
  <c r="AD255" i="17"/>
  <c r="U256" i="17"/>
  <c r="AB256" i="17"/>
  <c r="AD256" i="17"/>
  <c r="U257" i="17"/>
  <c r="AB257" i="17"/>
  <c r="AD257" i="17"/>
  <c r="U258" i="17"/>
  <c r="AB258" i="17"/>
  <c r="AD258" i="17"/>
  <c r="U259" i="17"/>
  <c r="AB259" i="17"/>
  <c r="AD259" i="17"/>
  <c r="U260" i="17"/>
  <c r="AB260" i="17"/>
  <c r="AD260" i="17"/>
  <c r="U261" i="17"/>
  <c r="AB261" i="17"/>
  <c r="AD261" i="17"/>
  <c r="U262" i="17"/>
  <c r="AB262" i="17"/>
  <c r="AD262" i="17"/>
  <c r="U263" i="17"/>
  <c r="AB263" i="17"/>
  <c r="AD263" i="17"/>
  <c r="U264" i="17"/>
  <c r="AB264" i="17"/>
  <c r="AD264" i="17"/>
  <c r="U265" i="17"/>
  <c r="AB265" i="17"/>
  <c r="AD265" i="17"/>
  <c r="U266" i="17"/>
  <c r="AB266" i="17"/>
  <c r="AD266" i="17"/>
  <c r="U267" i="17"/>
  <c r="AB267" i="17"/>
  <c r="AD267" i="17"/>
  <c r="U268" i="17"/>
  <c r="AB268" i="17"/>
  <c r="AD268" i="17"/>
  <c r="U269" i="17"/>
  <c r="AB269" i="17"/>
  <c r="AD269" i="17"/>
  <c r="U270" i="17"/>
  <c r="AB270" i="17"/>
  <c r="AD270" i="17"/>
  <c r="U271" i="17"/>
  <c r="AB271" i="17"/>
  <c r="AD271" i="17"/>
  <c r="U272" i="17"/>
  <c r="AB272" i="17"/>
  <c r="AD272" i="17"/>
  <c r="U273" i="17"/>
  <c r="AB273" i="17"/>
  <c r="AD273" i="17"/>
  <c r="U274" i="17"/>
  <c r="AB274" i="17"/>
  <c r="AD274" i="17"/>
  <c r="U275" i="17"/>
  <c r="AB275" i="17"/>
  <c r="AD275" i="17"/>
  <c r="U276" i="17"/>
  <c r="AB276" i="17"/>
  <c r="AD276" i="17"/>
  <c r="U277" i="17"/>
  <c r="AB277" i="17"/>
  <c r="AD277" i="17"/>
  <c r="U278" i="17"/>
  <c r="AB278" i="17"/>
  <c r="AD278" i="17"/>
  <c r="U279" i="17"/>
  <c r="AB279" i="17"/>
  <c r="AD279" i="17"/>
  <c r="U280" i="17"/>
  <c r="AB280" i="17"/>
  <c r="AD280" i="17"/>
  <c r="U281" i="17"/>
  <c r="AB281" i="17"/>
  <c r="AD281" i="17"/>
  <c r="U282" i="17"/>
  <c r="AB282" i="17"/>
  <c r="AD282" i="17"/>
  <c r="U283" i="17"/>
  <c r="AB283" i="17"/>
  <c r="AD283" i="17"/>
  <c r="U284" i="17"/>
  <c r="AB284" i="17"/>
  <c r="AD284" i="17"/>
  <c r="U285" i="17"/>
  <c r="AB285" i="17"/>
  <c r="AD285" i="17"/>
  <c r="U286" i="17"/>
  <c r="AB286" i="17"/>
  <c r="AD286" i="17"/>
  <c r="U287" i="17"/>
  <c r="AB287" i="17"/>
  <c r="AD287" i="17"/>
  <c r="U288" i="17"/>
  <c r="AB288" i="17"/>
  <c r="AD288" i="17"/>
  <c r="U289" i="17"/>
  <c r="AB289" i="17"/>
  <c r="AD289" i="17"/>
  <c r="U290" i="17"/>
  <c r="AB290" i="17"/>
  <c r="AD290" i="17"/>
  <c r="U291" i="17"/>
  <c r="AB291" i="17"/>
  <c r="AD291" i="17"/>
  <c r="U292" i="17"/>
  <c r="AB292" i="17"/>
  <c r="AD292" i="17"/>
  <c r="U293" i="17"/>
  <c r="AB293" i="17"/>
  <c r="AD293" i="17"/>
  <c r="U294" i="17"/>
  <c r="AB294" i="17"/>
  <c r="AD294" i="17"/>
  <c r="U295" i="17"/>
  <c r="AB295" i="17"/>
  <c r="AD295" i="17"/>
  <c r="U296" i="17"/>
  <c r="AB296" i="17"/>
  <c r="AD296" i="17"/>
  <c r="U297" i="17"/>
  <c r="AB297" i="17"/>
  <c r="AD297" i="17"/>
  <c r="U298" i="17"/>
  <c r="AB298" i="17"/>
  <c r="AD298" i="17"/>
  <c r="U299" i="17"/>
  <c r="AB299" i="17"/>
  <c r="AD299" i="17"/>
  <c r="U300" i="17"/>
  <c r="AB300" i="17"/>
  <c r="AD300" i="17"/>
  <c r="U301" i="17"/>
  <c r="AB301" i="17"/>
  <c r="AD301" i="17"/>
  <c r="U302" i="17"/>
  <c r="AB302" i="17"/>
  <c r="AD302" i="17"/>
  <c r="U303" i="17"/>
  <c r="AB303" i="17"/>
  <c r="AD303" i="17"/>
  <c r="U304" i="17"/>
  <c r="AB304" i="17"/>
  <c r="AD304" i="17"/>
  <c r="U305" i="17"/>
  <c r="AB305" i="17"/>
  <c r="AD305" i="17"/>
  <c r="U306" i="17"/>
  <c r="AB306" i="17"/>
  <c r="AD306" i="17"/>
  <c r="U307" i="17"/>
  <c r="AB307" i="17"/>
  <c r="AD307" i="17"/>
  <c r="U308" i="17"/>
  <c r="AB308" i="17"/>
  <c r="AD308" i="17"/>
  <c r="U309" i="17"/>
  <c r="AB309" i="17"/>
  <c r="AD309" i="17"/>
  <c r="U310" i="17"/>
  <c r="AB310" i="17"/>
  <c r="AD310" i="17"/>
  <c r="U311" i="17"/>
  <c r="AB311" i="17"/>
  <c r="AD311" i="17"/>
  <c r="U312" i="17"/>
  <c r="AB312" i="17"/>
  <c r="AD312" i="17"/>
  <c r="U313" i="17"/>
  <c r="AB313" i="17"/>
  <c r="AD313" i="17"/>
  <c r="U314" i="17"/>
  <c r="AB314" i="17"/>
  <c r="AD314" i="17"/>
  <c r="U315" i="17"/>
  <c r="AB315" i="17"/>
  <c r="AD315" i="17"/>
  <c r="U316" i="17"/>
  <c r="AB316" i="17"/>
  <c r="AD316" i="17"/>
  <c r="U317" i="17"/>
  <c r="AB317" i="17"/>
  <c r="AD317" i="17"/>
  <c r="U318" i="17"/>
  <c r="AB318" i="17"/>
  <c r="AD318" i="17"/>
  <c r="U319" i="17"/>
  <c r="AB319" i="17"/>
  <c r="AD319" i="17"/>
  <c r="U320" i="17"/>
  <c r="AB320" i="17"/>
  <c r="AD320" i="17"/>
  <c r="U321" i="17"/>
  <c r="AB321" i="17"/>
  <c r="AD321" i="17"/>
  <c r="U322" i="17"/>
  <c r="AB322" i="17"/>
  <c r="AD322" i="17"/>
  <c r="U323" i="17"/>
  <c r="AB323" i="17"/>
  <c r="AD323" i="17"/>
  <c r="U324" i="17"/>
  <c r="AB324" i="17"/>
  <c r="AD324" i="17"/>
  <c r="U325" i="17"/>
  <c r="AB325" i="17"/>
  <c r="AD325" i="17"/>
  <c r="U326" i="17"/>
  <c r="AB326" i="17"/>
  <c r="AD326" i="17"/>
  <c r="U327" i="17"/>
  <c r="AB327" i="17"/>
  <c r="AD327" i="17"/>
  <c r="U328" i="17"/>
  <c r="AB328" i="17"/>
  <c r="AD328" i="17"/>
  <c r="U329" i="17"/>
  <c r="AB329" i="17"/>
  <c r="AD329" i="17"/>
  <c r="U330" i="17"/>
  <c r="AB330" i="17"/>
  <c r="AD330" i="17"/>
  <c r="U331" i="17"/>
  <c r="AB331" i="17"/>
  <c r="AD331" i="17"/>
  <c r="U332" i="17"/>
  <c r="AB332" i="17"/>
  <c r="AD332" i="17"/>
  <c r="U333" i="17"/>
  <c r="AB333" i="17"/>
  <c r="AD333" i="17"/>
  <c r="U334" i="17"/>
  <c r="AB334" i="17"/>
  <c r="AD334" i="17"/>
  <c r="U335" i="17"/>
  <c r="AB335" i="17"/>
  <c r="AD335" i="17"/>
  <c r="U336" i="17"/>
  <c r="AB336" i="17"/>
  <c r="AD336" i="17"/>
  <c r="U337" i="17"/>
  <c r="AB337" i="17"/>
  <c r="AD337" i="17"/>
  <c r="U338" i="17"/>
  <c r="AB338" i="17"/>
  <c r="AD338" i="17"/>
  <c r="U339" i="17"/>
  <c r="AB339" i="17"/>
  <c r="AD339" i="17"/>
  <c r="U340" i="17"/>
  <c r="AB340" i="17"/>
  <c r="AD340" i="17"/>
  <c r="U341" i="17"/>
  <c r="AB341" i="17"/>
  <c r="AD341" i="17"/>
  <c r="U342" i="17"/>
  <c r="AB342" i="17"/>
  <c r="AD342" i="17"/>
  <c r="U343" i="17"/>
  <c r="AB343" i="17"/>
  <c r="AD343" i="17"/>
  <c r="U344" i="17"/>
  <c r="AB344" i="17"/>
  <c r="AD344" i="17"/>
  <c r="U345" i="17"/>
  <c r="AB345" i="17"/>
  <c r="AD345" i="17"/>
  <c r="U346" i="17"/>
  <c r="AB346" i="17"/>
  <c r="AD346" i="17"/>
  <c r="U347" i="17"/>
  <c r="AB347" i="17"/>
  <c r="AD347" i="17"/>
  <c r="U348" i="17"/>
  <c r="AB348" i="17"/>
  <c r="AD348" i="17"/>
  <c r="U349" i="17"/>
  <c r="AB349" i="17"/>
  <c r="AD349" i="17"/>
  <c r="U350" i="17"/>
  <c r="AB350" i="17"/>
  <c r="AD350" i="17"/>
  <c r="U351" i="17"/>
  <c r="AB351" i="17"/>
  <c r="AD351" i="17"/>
  <c r="U352" i="17"/>
  <c r="AB352" i="17"/>
  <c r="AD352" i="17"/>
  <c r="U353" i="17"/>
  <c r="AB353" i="17"/>
  <c r="AD353" i="17"/>
  <c r="U354" i="17"/>
  <c r="AB354" i="17"/>
  <c r="AD354" i="17"/>
  <c r="U355" i="17"/>
  <c r="AB355" i="17"/>
  <c r="AD355" i="17"/>
  <c r="U356" i="17"/>
  <c r="AB356" i="17"/>
  <c r="AD356" i="17"/>
  <c r="U357" i="17"/>
  <c r="AB357" i="17"/>
  <c r="AD357" i="17"/>
  <c r="U358" i="17"/>
  <c r="AB358" i="17"/>
  <c r="AD358" i="17"/>
  <c r="U359" i="17"/>
  <c r="AB359" i="17"/>
  <c r="AD359" i="17"/>
  <c r="U360" i="17"/>
  <c r="AB360" i="17"/>
  <c r="AD360" i="17"/>
  <c r="U361" i="17"/>
  <c r="AB361" i="17"/>
  <c r="AD361" i="17"/>
  <c r="U362" i="17"/>
  <c r="AB362" i="17"/>
  <c r="AD362" i="17"/>
  <c r="U363" i="17"/>
  <c r="AB363" i="17"/>
  <c r="AD363" i="17"/>
  <c r="U364" i="17"/>
  <c r="AB364" i="17"/>
  <c r="AD364" i="17"/>
  <c r="U365" i="17"/>
  <c r="AB365" i="17"/>
  <c r="AD365" i="17"/>
  <c r="U366" i="17"/>
  <c r="AB366" i="17"/>
  <c r="AD366" i="17"/>
  <c r="U367" i="17"/>
  <c r="AB367" i="17"/>
  <c r="AD367" i="17"/>
  <c r="U368" i="17"/>
  <c r="AB368" i="17"/>
  <c r="AD368" i="17"/>
  <c r="U369" i="17"/>
  <c r="AB369" i="17"/>
  <c r="AD369" i="17"/>
  <c r="U370" i="17"/>
  <c r="AB370" i="17"/>
  <c r="AD370" i="17"/>
  <c r="U371" i="17"/>
  <c r="AB371" i="17"/>
  <c r="AD371" i="17"/>
  <c r="U372" i="17"/>
  <c r="AB372" i="17"/>
  <c r="AD372" i="17"/>
  <c r="U373" i="17"/>
  <c r="AB373" i="17"/>
  <c r="AD373" i="17"/>
  <c r="U374" i="17"/>
  <c r="AB374" i="17"/>
  <c r="AD374" i="17"/>
  <c r="U375" i="17"/>
  <c r="AB375" i="17"/>
  <c r="AD375" i="17"/>
  <c r="U376" i="17"/>
  <c r="AB376" i="17"/>
  <c r="AD376" i="17"/>
  <c r="U377" i="17"/>
  <c r="AB377" i="17"/>
  <c r="AD377" i="17"/>
  <c r="U378" i="17"/>
  <c r="AB378" i="17"/>
  <c r="AD378" i="17"/>
  <c r="U379" i="17"/>
  <c r="AB379" i="17"/>
  <c r="AD379" i="17"/>
  <c r="U380" i="17"/>
  <c r="AB380" i="17"/>
  <c r="AD380" i="17"/>
  <c r="U381" i="17"/>
  <c r="AB381" i="17"/>
  <c r="AD381" i="17"/>
  <c r="U382" i="17"/>
  <c r="AB382" i="17"/>
  <c r="AD382" i="17"/>
  <c r="U383" i="17"/>
  <c r="AB383" i="17"/>
  <c r="AD383" i="17"/>
  <c r="U384" i="17"/>
  <c r="AB384" i="17"/>
  <c r="AD384" i="17"/>
  <c r="U385" i="17"/>
  <c r="AB385" i="17"/>
  <c r="AD385" i="17"/>
  <c r="U386" i="17"/>
  <c r="AB386" i="17"/>
  <c r="AD386" i="17"/>
  <c r="U387" i="17"/>
  <c r="AB387" i="17"/>
  <c r="AD387" i="17"/>
  <c r="U388" i="17"/>
  <c r="AB388" i="17"/>
  <c r="AD388" i="17"/>
  <c r="U389" i="17"/>
  <c r="AB389" i="17"/>
  <c r="AD389" i="17"/>
  <c r="U390" i="17"/>
  <c r="AB390" i="17"/>
  <c r="AD390" i="17"/>
  <c r="U391" i="17"/>
  <c r="AB391" i="17"/>
  <c r="AD391" i="17"/>
  <c r="U392" i="17"/>
  <c r="AB392" i="17"/>
  <c r="AD392" i="17"/>
  <c r="U393" i="17"/>
  <c r="AB393" i="17"/>
  <c r="AD393" i="17"/>
  <c r="U394" i="17"/>
  <c r="AB394" i="17"/>
  <c r="AD394" i="17"/>
  <c r="U395" i="17"/>
  <c r="AB395" i="17"/>
  <c r="AD395" i="17"/>
  <c r="U396" i="17"/>
  <c r="AB396" i="17"/>
  <c r="AD396" i="17"/>
  <c r="U397" i="17"/>
  <c r="AB397" i="17"/>
  <c r="AD397" i="17"/>
  <c r="U398" i="17"/>
  <c r="AB398" i="17"/>
  <c r="AD398" i="17"/>
  <c r="U399" i="17"/>
  <c r="AB399" i="17"/>
  <c r="AD399" i="17"/>
  <c r="U400" i="17"/>
  <c r="AB400" i="17"/>
  <c r="AD400" i="17"/>
  <c r="U401" i="17"/>
  <c r="AB401" i="17"/>
  <c r="AD401" i="17"/>
  <c r="U402" i="17"/>
  <c r="AB402" i="17"/>
  <c r="AD402" i="17"/>
  <c r="U403" i="17"/>
  <c r="AB403" i="17"/>
  <c r="AD403" i="17"/>
  <c r="U404" i="17"/>
  <c r="AB404" i="17"/>
  <c r="AD404" i="17"/>
  <c r="U405" i="17"/>
  <c r="AB405" i="17"/>
  <c r="AD405" i="17"/>
  <c r="U406" i="17"/>
  <c r="AB406" i="17"/>
  <c r="AD406" i="17"/>
  <c r="U407" i="17"/>
  <c r="AB407" i="17"/>
  <c r="AD407" i="17"/>
  <c r="U408" i="17"/>
  <c r="AB408" i="17"/>
  <c r="AD408" i="17"/>
  <c r="U409" i="17"/>
  <c r="AB409" i="17"/>
  <c r="AD409" i="17"/>
  <c r="U410" i="17"/>
  <c r="AB410" i="17"/>
  <c r="AD410" i="17"/>
  <c r="U411" i="17"/>
  <c r="AB411" i="17"/>
  <c r="AD411" i="17"/>
  <c r="U412" i="17"/>
  <c r="AB412" i="17"/>
  <c r="AD412" i="17"/>
  <c r="U413" i="17"/>
  <c r="AB413" i="17"/>
  <c r="AD413" i="17"/>
  <c r="U414" i="17"/>
  <c r="AB414" i="17"/>
  <c r="AD414" i="17"/>
  <c r="U415" i="17"/>
  <c r="AB415" i="17"/>
  <c r="AD415" i="17"/>
  <c r="U416" i="17"/>
  <c r="AB416" i="17"/>
  <c r="AD416" i="17"/>
  <c r="U417" i="17"/>
  <c r="AB417" i="17"/>
  <c r="AD417" i="17"/>
  <c r="U418" i="17"/>
  <c r="AB418" i="17"/>
  <c r="AD418" i="17"/>
  <c r="U419" i="17"/>
  <c r="AB419" i="17"/>
  <c r="AD419" i="17"/>
  <c r="U420" i="17"/>
  <c r="AB420" i="17"/>
  <c r="AD420" i="17"/>
  <c r="U421" i="17"/>
  <c r="AB421" i="17"/>
  <c r="AD421" i="17"/>
  <c r="U422" i="17"/>
  <c r="AB422" i="17"/>
  <c r="AD422" i="17"/>
  <c r="U423" i="17"/>
  <c r="AB423" i="17"/>
  <c r="AD423" i="17"/>
  <c r="U424" i="17"/>
  <c r="AB424" i="17"/>
  <c r="AD424" i="17"/>
  <c r="U425" i="17"/>
  <c r="AB425" i="17"/>
  <c r="AD425" i="17"/>
  <c r="U426" i="17"/>
  <c r="AB426" i="17"/>
  <c r="AD426" i="17"/>
  <c r="U427" i="17"/>
  <c r="AB427" i="17"/>
  <c r="AD427" i="17"/>
  <c r="U428" i="17"/>
  <c r="AB428" i="17"/>
  <c r="AD428" i="17"/>
  <c r="U429" i="17"/>
  <c r="AB429" i="17"/>
  <c r="AD429" i="17"/>
  <c r="U430" i="17"/>
  <c r="AB430" i="17"/>
  <c r="AD430" i="17"/>
  <c r="U431" i="17"/>
  <c r="AB431" i="17"/>
  <c r="AD431" i="17"/>
  <c r="U432" i="17"/>
  <c r="AB432" i="17"/>
  <c r="AD432" i="17"/>
  <c r="U433" i="17"/>
  <c r="AB433" i="17"/>
  <c r="AD433" i="17"/>
  <c r="U434" i="17"/>
  <c r="AB434" i="17"/>
  <c r="AD434" i="17"/>
  <c r="U435" i="17"/>
  <c r="AB435" i="17"/>
  <c r="AD435" i="17"/>
  <c r="U436" i="17"/>
  <c r="AB436" i="17"/>
  <c r="AD436" i="17"/>
  <c r="U437" i="17"/>
  <c r="AB437" i="17"/>
  <c r="AD437" i="17"/>
  <c r="U438" i="17"/>
  <c r="AB438" i="17"/>
  <c r="AD438" i="17"/>
  <c r="U439" i="17"/>
  <c r="AB439" i="17"/>
  <c r="AD439" i="17"/>
  <c r="U440" i="17"/>
  <c r="AB440" i="17"/>
  <c r="AD440" i="17"/>
  <c r="U441" i="17"/>
  <c r="U442" i="17"/>
  <c r="AB442" i="17"/>
  <c r="AD442" i="17"/>
  <c r="U443" i="17"/>
  <c r="AB443" i="17"/>
  <c r="AD443" i="17"/>
  <c r="U444" i="17"/>
  <c r="AB444" i="17"/>
  <c r="AD444" i="17"/>
  <c r="U445" i="17"/>
  <c r="AB445" i="17"/>
  <c r="AD445" i="17"/>
  <c r="U446" i="17"/>
  <c r="AB446" i="17"/>
  <c r="AD446" i="17"/>
  <c r="U447" i="17"/>
  <c r="AB447" i="17"/>
  <c r="AD447" i="17"/>
  <c r="U448" i="17"/>
  <c r="U449" i="17"/>
  <c r="AB449" i="17"/>
  <c r="AD449" i="17"/>
  <c r="U450" i="17"/>
  <c r="AB450" i="17"/>
  <c r="AD450" i="17"/>
  <c r="U451" i="17"/>
  <c r="AB451" i="17"/>
  <c r="AD451" i="17"/>
  <c r="U452" i="17"/>
  <c r="AB452" i="17"/>
  <c r="AD452" i="17"/>
  <c r="U453" i="17"/>
  <c r="AB453" i="17"/>
  <c r="AD453" i="17"/>
  <c r="U454" i="17"/>
  <c r="AB454" i="17"/>
  <c r="AD454" i="17"/>
  <c r="U455" i="17"/>
  <c r="AB455" i="17"/>
  <c r="AD455" i="17"/>
  <c r="U456" i="17"/>
  <c r="AB456" i="17"/>
  <c r="AD456" i="17"/>
  <c r="U457" i="17"/>
  <c r="AB457" i="17"/>
  <c r="AD457" i="17"/>
  <c r="U458" i="17"/>
  <c r="AB458" i="17"/>
  <c r="AD458" i="17"/>
  <c r="U459" i="17"/>
  <c r="AB459" i="17"/>
  <c r="AD459" i="17"/>
  <c r="U460" i="17"/>
  <c r="AB460" i="17"/>
  <c r="AD460" i="17"/>
  <c r="U461" i="17"/>
  <c r="AB461" i="17"/>
  <c r="AD461" i="17"/>
  <c r="U462" i="17"/>
  <c r="AB462" i="17"/>
  <c r="AD462" i="17"/>
  <c r="U463" i="17"/>
  <c r="AB463" i="17"/>
  <c r="AD463" i="17"/>
  <c r="U464" i="17"/>
  <c r="AB464" i="17"/>
  <c r="AD464" i="17"/>
  <c r="U465" i="17"/>
  <c r="AB465" i="17"/>
  <c r="AD465" i="17"/>
  <c r="U466" i="17"/>
  <c r="AB466" i="17"/>
  <c r="AD466" i="17"/>
  <c r="U467" i="17"/>
  <c r="AB467" i="17"/>
  <c r="AD467" i="17"/>
  <c r="U468" i="17"/>
  <c r="AB468" i="17"/>
  <c r="AD468" i="17"/>
  <c r="U469" i="17"/>
  <c r="AB469" i="17"/>
  <c r="AD469" i="17"/>
  <c r="U470" i="17"/>
  <c r="AB470" i="17"/>
  <c r="AD470" i="17"/>
  <c r="U471" i="17"/>
  <c r="AB471" i="17"/>
  <c r="AD471" i="17"/>
  <c r="U472" i="17"/>
  <c r="AB472" i="17"/>
  <c r="AD472" i="17"/>
  <c r="U473" i="17"/>
  <c r="AB473" i="17"/>
  <c r="AD473" i="17"/>
  <c r="U474" i="17"/>
  <c r="AB474" i="17"/>
  <c r="AD474" i="17"/>
  <c r="U475" i="17"/>
  <c r="AB475" i="17"/>
  <c r="AD475" i="17"/>
  <c r="U476" i="17"/>
  <c r="AB476" i="17"/>
  <c r="AD476" i="17"/>
  <c r="U477" i="17"/>
  <c r="AB477" i="17"/>
  <c r="AD477" i="17"/>
  <c r="U478" i="17"/>
  <c r="AB478" i="17"/>
  <c r="AD478" i="17"/>
  <c r="U479" i="17"/>
  <c r="AB479" i="17"/>
  <c r="AD479" i="17"/>
  <c r="U480" i="17"/>
  <c r="AB480" i="17"/>
  <c r="AD480" i="17"/>
  <c r="U481" i="17"/>
  <c r="AB481" i="17"/>
  <c r="AD481" i="17"/>
  <c r="U482" i="17"/>
  <c r="AB482" i="17"/>
  <c r="AD482" i="17"/>
  <c r="U483" i="17"/>
  <c r="AB483" i="17"/>
  <c r="AD483" i="17"/>
  <c r="U484" i="17"/>
  <c r="AB484" i="17"/>
  <c r="AD484" i="17"/>
  <c r="U485" i="17"/>
  <c r="AB485" i="17"/>
  <c r="AD485" i="17"/>
  <c r="U486" i="17"/>
  <c r="AB486" i="17"/>
  <c r="AD486" i="17"/>
  <c r="U487" i="17"/>
  <c r="AB487" i="17"/>
  <c r="AD487" i="17"/>
  <c r="U488" i="17"/>
  <c r="AB488" i="17"/>
  <c r="AD488" i="17"/>
  <c r="U489" i="17"/>
  <c r="AB489" i="17"/>
  <c r="AD489" i="17"/>
  <c r="U490" i="17"/>
  <c r="AB490" i="17"/>
  <c r="AD490" i="17"/>
  <c r="U491" i="17"/>
  <c r="AB491" i="17"/>
  <c r="AD491" i="17"/>
  <c r="U492" i="17"/>
  <c r="AB492" i="17"/>
  <c r="AD492" i="17"/>
  <c r="U493" i="17"/>
  <c r="AB493" i="17"/>
  <c r="AD493" i="17"/>
  <c r="U494" i="17"/>
  <c r="AB494" i="17"/>
  <c r="AD494" i="17"/>
  <c r="U495" i="17"/>
  <c r="AB495" i="17"/>
  <c r="AD495" i="17"/>
  <c r="U496" i="17"/>
  <c r="AB496" i="17"/>
  <c r="AD496" i="17"/>
  <c r="U497" i="17"/>
  <c r="AB497" i="17"/>
  <c r="AD497" i="17"/>
  <c r="U498" i="17"/>
  <c r="AB498" i="17"/>
  <c r="AD498" i="17"/>
  <c r="U499" i="17"/>
  <c r="AB499" i="17"/>
  <c r="AD499" i="17"/>
  <c r="U500" i="17"/>
  <c r="AB500" i="17"/>
  <c r="AD500" i="17"/>
  <c r="U501" i="17"/>
  <c r="AB501" i="17"/>
  <c r="AD501" i="17"/>
  <c r="U502" i="17"/>
  <c r="AB502" i="17"/>
  <c r="AD502" i="17"/>
  <c r="U503" i="17"/>
  <c r="AB503" i="17"/>
  <c r="AD503" i="17"/>
  <c r="U504" i="17"/>
  <c r="AB504" i="17"/>
  <c r="AD504" i="17"/>
  <c r="U505" i="17"/>
  <c r="AB505" i="17"/>
  <c r="AD505" i="17"/>
  <c r="U506" i="17"/>
  <c r="AB506" i="17"/>
  <c r="AD506" i="17"/>
  <c r="U507" i="17"/>
  <c r="AB507" i="17"/>
  <c r="AD507" i="17"/>
  <c r="U508" i="17"/>
  <c r="AB508" i="17"/>
  <c r="AD508" i="17"/>
  <c r="U509" i="17"/>
  <c r="AB509" i="17"/>
  <c r="AD509" i="17"/>
  <c r="U510" i="17"/>
  <c r="AB510" i="17"/>
  <c r="AD510" i="17"/>
  <c r="U511" i="17"/>
  <c r="AB511" i="17"/>
  <c r="AD511" i="17"/>
  <c r="U512" i="17"/>
  <c r="AB512" i="17"/>
  <c r="AD512" i="17"/>
  <c r="U513" i="17"/>
  <c r="AB513" i="17"/>
  <c r="AD513" i="17"/>
  <c r="U514" i="17"/>
  <c r="AB514" i="17"/>
  <c r="AD514" i="17"/>
  <c r="U515" i="17"/>
  <c r="AB515" i="17"/>
  <c r="AD515" i="17"/>
  <c r="U516" i="17"/>
  <c r="AB516" i="17"/>
  <c r="AD516" i="17"/>
  <c r="U517" i="17"/>
  <c r="AB517" i="17"/>
  <c r="AD517" i="17"/>
  <c r="U518" i="17"/>
  <c r="AB518" i="17"/>
  <c r="AD518" i="17"/>
  <c r="U519" i="17"/>
  <c r="AB519" i="17"/>
  <c r="AD519" i="17"/>
  <c r="U520" i="17"/>
  <c r="AB520" i="17"/>
  <c r="AD520" i="17"/>
  <c r="U521" i="17"/>
  <c r="AB521" i="17"/>
  <c r="AD521" i="17"/>
  <c r="U522" i="17"/>
  <c r="AB522" i="17"/>
  <c r="AD522" i="17"/>
  <c r="U523" i="17"/>
  <c r="AB523" i="17"/>
  <c r="AD523" i="17"/>
  <c r="U524" i="17"/>
  <c r="AB524" i="17"/>
  <c r="AD524" i="17"/>
  <c r="Z525" i="17"/>
  <c r="U525" i="17"/>
  <c r="AB525" i="17"/>
  <c r="Z526" i="17"/>
  <c r="U526" i="17"/>
  <c r="AB526" i="17"/>
  <c r="Z527" i="17"/>
  <c r="U527" i="17"/>
  <c r="AB527" i="17"/>
  <c r="Z528" i="17"/>
  <c r="U528" i="17"/>
  <c r="AB528" i="17"/>
  <c r="Z529" i="17"/>
  <c r="U529" i="17"/>
  <c r="AB529" i="17"/>
  <c r="Z530" i="17"/>
  <c r="U530" i="17"/>
  <c r="AB530" i="17"/>
  <c r="Z531" i="17"/>
  <c r="U531" i="17"/>
  <c r="AB531" i="17"/>
  <c r="Z532" i="17"/>
  <c r="U532" i="17"/>
  <c r="AB532" i="17"/>
  <c r="Z533" i="17"/>
  <c r="U533" i="17"/>
  <c r="AB533" i="17"/>
  <c r="AB71" i="17"/>
  <c r="AD71" i="17"/>
  <c r="I66" i="38"/>
  <c r="H66" i="38"/>
  <c r="AB19" i="17"/>
  <c r="AD19" i="17"/>
  <c r="K21" i="38"/>
  <c r="L66" i="38"/>
  <c r="L99" i="38" s="1"/>
  <c r="K66" i="38"/>
  <c r="K9" i="38"/>
  <c r="L21" i="38"/>
  <c r="L9" i="38"/>
  <c r="AB10" i="17"/>
  <c r="AD10" i="17"/>
  <c r="AM21" i="38"/>
  <c r="AN21" i="38"/>
  <c r="AN9" i="38"/>
  <c r="AM9" i="38"/>
  <c r="AB6" i="17"/>
  <c r="AD6" i="17"/>
  <c r="AQ9" i="38"/>
  <c r="AP9" i="38"/>
  <c r="AR9" i="38" s="1"/>
  <c r="AP21" i="38"/>
  <c r="AQ21" i="38"/>
  <c r="AQ54" i="38" s="1"/>
  <c r="AB441" i="17"/>
  <c r="AD441" i="17"/>
  <c r="AG9" i="38"/>
  <c r="AH9" i="38"/>
  <c r="AH21" i="38"/>
  <c r="AG21" i="38"/>
  <c r="AI21" i="38" s="1"/>
  <c r="AB53" i="17"/>
  <c r="AD53" i="17"/>
  <c r="N9" i="38"/>
  <c r="N21" i="38"/>
  <c r="N66" i="38"/>
  <c r="AB33" i="17"/>
  <c r="AD33" i="17"/>
  <c r="AD21" i="38"/>
  <c r="AD54" i="38" s="1"/>
  <c r="AD9" i="38"/>
  <c r="AE9" i="38"/>
  <c r="AE21" i="38"/>
  <c r="AB29" i="17"/>
  <c r="AD29" i="17"/>
  <c r="X9" i="38"/>
  <c r="Y9" i="38"/>
  <c r="X66" i="38"/>
  <c r="Y21" i="38"/>
  <c r="Y66" i="38"/>
  <c r="Y99" i="38" s="1"/>
  <c r="X21" i="38"/>
  <c r="E66" i="38"/>
  <c r="G66" i="38" s="1"/>
  <c r="F66" i="38"/>
  <c r="AB5" i="17"/>
  <c r="AD5" i="17"/>
  <c r="R21" i="38"/>
  <c r="T21" i="38" s="1"/>
  <c r="S9" i="38"/>
  <c r="R66" i="38"/>
  <c r="R99" i="38" s="1"/>
  <c r="S21" i="38"/>
  <c r="R9" i="38"/>
  <c r="S66" i="38"/>
  <c r="AB448" i="17"/>
  <c r="AD448" i="17"/>
  <c r="AA66" i="38"/>
  <c r="AB66" i="38"/>
  <c r="AB99" i="38" s="1"/>
  <c r="AB8" i="17"/>
  <c r="AD8" i="17"/>
  <c r="O9" i="38"/>
  <c r="Q9" i="38" s="1"/>
  <c r="P66" i="38"/>
  <c r="P99" i="38" s="1"/>
  <c r="O21" i="38"/>
  <c r="P21" i="38"/>
  <c r="P9" i="38"/>
  <c r="O66" i="38"/>
  <c r="Q66" i="38" s="1"/>
  <c r="AB25" i="17"/>
  <c r="AD25" i="17"/>
  <c r="AD533" i="17"/>
  <c r="AD532" i="17"/>
  <c r="AD531" i="17"/>
  <c r="AD530" i="17"/>
  <c r="AD529" i="17"/>
  <c r="AD528" i="17"/>
  <c r="AD527" i="17"/>
  <c r="AD526" i="17"/>
  <c r="AD525" i="17"/>
  <c r="D42" i="25"/>
  <c r="D52" i="28"/>
  <c r="B52" i="28"/>
  <c r="D51" i="28"/>
  <c r="B51" i="28"/>
  <c r="B47" i="28"/>
  <c r="T9" i="38"/>
  <c r="M21" i="38"/>
  <c r="K54" i="38"/>
  <c r="R54" i="38"/>
  <c r="E174" i="11"/>
  <c r="E162" i="11"/>
  <c r="E161" i="11"/>
  <c r="E163" i="11"/>
  <c r="E160" i="11"/>
  <c r="E165" i="11"/>
  <c r="E159" i="11"/>
  <c r="C166" i="11"/>
  <c r="D166" i="11"/>
  <c r="E164" i="11"/>
  <c r="E175" i="11"/>
  <c r="Q42" i="11"/>
  <c r="P42" i="11"/>
  <c r="R42" i="11" s="1"/>
  <c r="D54" i="11"/>
  <c r="Q105" i="11"/>
  <c r="P82" i="11"/>
  <c r="R82" i="11" s="1"/>
  <c r="C54" i="11"/>
  <c r="E54" i="11" s="1"/>
  <c r="P54" i="11"/>
  <c r="Q93" i="11"/>
  <c r="P182" i="11"/>
  <c r="D31" i="11"/>
  <c r="D46" i="11" s="1"/>
  <c r="Q82" i="11"/>
  <c r="Q69" i="11"/>
  <c r="P105" i="11"/>
  <c r="Q54" i="11"/>
  <c r="Q61" i="11" s="1"/>
  <c r="C31" i="11"/>
  <c r="Q182" i="11"/>
  <c r="P69" i="11"/>
  <c r="P93" i="11"/>
  <c r="E21" i="38"/>
  <c r="F21" i="38"/>
  <c r="E9" i="38"/>
  <c r="F9" i="38"/>
  <c r="Q44" i="11"/>
  <c r="P44" i="11"/>
  <c r="Q84" i="11"/>
  <c r="Q144" i="11"/>
  <c r="Q145" i="11" s="1"/>
  <c r="D45" i="11"/>
  <c r="P94" i="11"/>
  <c r="P161" i="11"/>
  <c r="P162" i="11" s="1"/>
  <c r="P107" i="11"/>
  <c r="R107" i="11" s="1"/>
  <c r="Q94" i="11"/>
  <c r="Q161" i="11"/>
  <c r="Q162" i="11" s="1"/>
  <c r="Q107" i="11"/>
  <c r="C45" i="11"/>
  <c r="C46" i="11" s="1"/>
  <c r="P184" i="11"/>
  <c r="P120" i="11"/>
  <c r="P121" i="11" s="1"/>
  <c r="Q184" i="11"/>
  <c r="Q120" i="11"/>
  <c r="Q121" i="11" s="1"/>
  <c r="P71" i="11"/>
  <c r="P130" i="11"/>
  <c r="Q71" i="11"/>
  <c r="R71" i="11" s="1"/>
  <c r="Q130" i="11"/>
  <c r="Q131" i="11" s="1"/>
  <c r="P84" i="11"/>
  <c r="P144" i="11"/>
  <c r="P145" i="11" s="1"/>
  <c r="AB4" i="17"/>
  <c r="AD4" i="17"/>
  <c r="U9" i="38"/>
  <c r="V66" i="38"/>
  <c r="U21" i="38"/>
  <c r="U66" i="38"/>
  <c r="U99" i="38" s="1"/>
  <c r="V21" i="38"/>
  <c r="V9" i="38"/>
  <c r="D176" i="11"/>
  <c r="C26" i="24"/>
  <c r="G10" i="24" s="1"/>
  <c r="B26" i="24"/>
  <c r="G9" i="24" s="1"/>
  <c r="D17" i="24"/>
  <c r="D23" i="24"/>
  <c r="D22" i="24"/>
  <c r="D21" i="24"/>
  <c r="D20" i="24"/>
  <c r="D19" i="24"/>
  <c r="D18" i="24"/>
  <c r="P61" i="11"/>
  <c r="P185" i="11"/>
  <c r="AZ17" i="22"/>
  <c r="BA17" i="22"/>
  <c r="BE12" i="22"/>
  <c r="BD12" i="22"/>
  <c r="AO11" i="22"/>
  <c r="AN11" i="22"/>
  <c r="AS9" i="22"/>
  <c r="AR9" i="22"/>
  <c r="E30" i="22" s="1"/>
  <c r="F30" i="22" s="1"/>
  <c r="AO15" i="22"/>
  <c r="AN15" i="22"/>
  <c r="AK14" i="22"/>
  <c r="AJ14" i="22"/>
  <c r="AJ17" i="22"/>
  <c r="AK17" i="22"/>
  <c r="BN16" i="22"/>
  <c r="AG16" i="22"/>
  <c r="U16" i="22"/>
  <c r="AF16" i="22"/>
  <c r="AW11" i="22"/>
  <c r="AV11" i="22"/>
  <c r="AG18" i="22"/>
  <c r="AF18" i="22"/>
  <c r="U18" i="22"/>
  <c r="BN18" i="22"/>
  <c r="AG17" i="22"/>
  <c r="AF17" i="22"/>
  <c r="BN17" i="22"/>
  <c r="U17" i="22"/>
  <c r="BD13" i="22"/>
  <c r="BE13" i="22"/>
  <c r="AR14" i="22"/>
  <c r="AS14" i="22"/>
  <c r="BE16" i="22"/>
  <c r="BD16" i="22"/>
  <c r="AF13" i="22"/>
  <c r="AG13" i="22"/>
  <c r="BN13" i="22"/>
  <c r="U13" i="22"/>
  <c r="BA16" i="22"/>
  <c r="AZ16" i="22"/>
  <c r="U14" i="22"/>
  <c r="AG14" i="22"/>
  <c r="AF14" i="22"/>
  <c r="BN14" i="22"/>
  <c r="AN18" i="22"/>
  <c r="AO18" i="22"/>
  <c r="BA10" i="22"/>
  <c r="AZ10" i="22"/>
  <c r="AV14" i="22"/>
  <c r="AW14" i="22"/>
  <c r="BD14" i="22"/>
  <c r="BE14" i="22"/>
  <c r="AN13" i="22"/>
  <c r="AO13" i="22"/>
  <c r="AF12" i="22"/>
  <c r="U12" i="22"/>
  <c r="AG12" i="22"/>
  <c r="BN12" i="22"/>
  <c r="AO16" i="22"/>
  <c r="AN16" i="22"/>
  <c r="AS17" i="22"/>
  <c r="AR17" i="22"/>
  <c r="BE11" i="22"/>
  <c r="BD11" i="22"/>
  <c r="AS10" i="22"/>
  <c r="AR10" i="22"/>
  <c r="AS15" i="22"/>
  <c r="AR15" i="22"/>
  <c r="BE17" i="22"/>
  <c r="BD17" i="22"/>
  <c r="AK16" i="22"/>
  <c r="AJ16" i="22"/>
  <c r="BA11" i="22"/>
  <c r="AZ11" i="22"/>
  <c r="BA14" i="22"/>
  <c r="AZ14" i="22"/>
  <c r="U10" i="22"/>
  <c r="AF10" i="22"/>
  <c r="BN10" i="22"/>
  <c r="AG10" i="22"/>
  <c r="AK11" i="22"/>
  <c r="AJ11" i="22"/>
  <c r="AN12" i="22"/>
  <c r="AO12" i="22"/>
  <c r="AN9" i="22"/>
  <c r="AO9" i="22"/>
  <c r="BE18" i="22"/>
  <c r="BD18" i="22"/>
  <c r="AS13" i="22"/>
  <c r="AR13" i="22"/>
  <c r="AO17" i="22"/>
  <c r="AN17" i="22"/>
  <c r="BE9" i="22"/>
  <c r="BD9" i="22"/>
  <c r="AV18" i="22"/>
  <c r="AW18" i="22"/>
  <c r="AV12" i="22"/>
  <c r="AW12" i="22"/>
  <c r="AG15" i="22"/>
  <c r="U15" i="22"/>
  <c r="AF15" i="22"/>
  <c r="BN15" i="22"/>
  <c r="AW15" i="22"/>
  <c r="AV15" i="22"/>
  <c r="AW17" i="22"/>
  <c r="AV17" i="22"/>
  <c r="AZ15" i="22"/>
  <c r="BA15" i="22"/>
  <c r="AK18" i="22"/>
  <c r="AJ18" i="22"/>
  <c r="AW10" i="22"/>
  <c r="AV10" i="22"/>
  <c r="BD10" i="22"/>
  <c r="BE10" i="22"/>
  <c r="AZ13" i="22"/>
  <c r="BA13" i="22"/>
  <c r="BD15" i="22"/>
  <c r="BE15" i="22"/>
  <c r="AO10" i="22"/>
  <c r="AN10" i="22"/>
  <c r="AS18" i="22"/>
  <c r="AR18" i="22"/>
  <c r="AK15" i="22"/>
  <c r="AJ15" i="22"/>
  <c r="AR12" i="22"/>
  <c r="AS12" i="22"/>
  <c r="AV16" i="22"/>
  <c r="AW16" i="22"/>
  <c r="AV9" i="22"/>
  <c r="AW9" i="22"/>
  <c r="BA18" i="22"/>
  <c r="AZ18" i="22"/>
  <c r="AO14" i="22"/>
  <c r="AN14" i="22"/>
  <c r="AK10" i="22"/>
  <c r="AJ10" i="22"/>
  <c r="BA9" i="22"/>
  <c r="AZ9" i="22"/>
  <c r="AS11" i="22"/>
  <c r="AR11" i="22"/>
  <c r="AG11" i="22"/>
  <c r="AF11" i="22"/>
  <c r="BN11" i="22"/>
  <c r="U11" i="22"/>
  <c r="AV13" i="22"/>
  <c r="AW13" i="22"/>
  <c r="AS16" i="22"/>
  <c r="AR16" i="22"/>
  <c r="AK12" i="22"/>
  <c r="AJ12" i="22"/>
  <c r="AJ13" i="22"/>
  <c r="AK13" i="22"/>
  <c r="G28" i="22" s="1"/>
  <c r="H28" i="22" s="1"/>
  <c r="AJ9" i="22"/>
  <c r="AK9" i="22"/>
  <c r="BA12" i="22"/>
  <c r="AZ12" i="22"/>
  <c r="AF9" i="22"/>
  <c r="AG9" i="22"/>
  <c r="G11" i="22" s="1"/>
  <c r="H11" i="22" s="1"/>
  <c r="BN9" i="22"/>
  <c r="U9" i="22"/>
  <c r="C176" i="11"/>
  <c r="E173" i="11"/>
  <c r="C9" i="31"/>
  <c r="D9" i="31"/>
  <c r="C26" i="21"/>
  <c r="C8" i="21"/>
  <c r="BA8" i="21"/>
  <c r="AK8" i="21"/>
  <c r="AW8" i="21"/>
  <c r="AG8" i="21"/>
  <c r="AS8" i="21"/>
  <c r="AC8" i="21"/>
  <c r="BE8" i="21"/>
  <c r="AO8" i="21"/>
  <c r="Y8" i="21"/>
  <c r="W8" i="21"/>
  <c r="U8" i="22"/>
  <c r="D32" i="21"/>
  <c r="E32" i="21" s="1"/>
  <c r="D34" i="21"/>
  <c r="E34" i="21" s="1"/>
  <c r="D27" i="21"/>
  <c r="E27" i="21" s="1"/>
  <c r="D31" i="21"/>
  <c r="E31" i="21" s="1"/>
  <c r="D33" i="21"/>
  <c r="E33" i="21" s="1"/>
  <c r="AF8" i="22"/>
  <c r="E27" i="22" s="1"/>
  <c r="F27" i="22" s="1"/>
  <c r="AG8" i="22"/>
  <c r="D28" i="21"/>
  <c r="E28" i="21" s="1"/>
  <c r="AO8" i="22"/>
  <c r="G29" i="22" s="1"/>
  <c r="H29" i="22" s="1"/>
  <c r="AN8" i="22"/>
  <c r="AR8" i="22"/>
  <c r="AS8" i="22"/>
  <c r="BD8" i="22"/>
  <c r="BE8" i="22"/>
  <c r="D29" i="21"/>
  <c r="E29" i="21" s="1"/>
  <c r="D30" i="21"/>
  <c r="E30" i="21" s="1"/>
  <c r="D26" i="21"/>
  <c r="E26" i="21" s="1"/>
  <c r="BA8" i="22"/>
  <c r="G16" i="22" s="1"/>
  <c r="H16" i="22" s="1"/>
  <c r="AZ8" i="22"/>
  <c r="AJ8" i="22"/>
  <c r="AK8" i="22"/>
  <c r="AV8" i="22"/>
  <c r="E31" i="22" s="1"/>
  <c r="F31" i="22" s="1"/>
  <c r="AW8" i="22"/>
  <c r="AY8" i="21"/>
  <c r="AX8" i="21"/>
  <c r="AL8" i="21"/>
  <c r="AM8" i="21"/>
  <c r="AU8" i="21"/>
  <c r="AT8" i="21"/>
  <c r="BI8" i="21"/>
  <c r="AA8" i="21"/>
  <c r="Z8" i="21"/>
  <c r="AH8" i="21"/>
  <c r="AI8" i="21"/>
  <c r="BH8" i="21"/>
  <c r="AQ8" i="21"/>
  <c r="AP8" i="21"/>
  <c r="BG8" i="21"/>
  <c r="BF8" i="21"/>
  <c r="AD8" i="21"/>
  <c r="AE8" i="21"/>
  <c r="BC8" i="21"/>
  <c r="BB8" i="21"/>
  <c r="E11" i="22"/>
  <c r="F11" i="22" s="1"/>
  <c r="AB14" i="22"/>
  <c r="AC14" i="22"/>
  <c r="AB15" i="22"/>
  <c r="AC15" i="22"/>
  <c r="AB10" i="22"/>
  <c r="AC10" i="22"/>
  <c r="AB13" i="22"/>
  <c r="AC13" i="22"/>
  <c r="AB9" i="22"/>
  <c r="AC9" i="22"/>
  <c r="AB11" i="22"/>
  <c r="AC11" i="22"/>
  <c r="AB12" i="22"/>
  <c r="AC12" i="22"/>
  <c r="E133" i="11"/>
  <c r="E129" i="11"/>
  <c r="E131" i="11"/>
  <c r="E109" i="11"/>
  <c r="E144" i="11"/>
  <c r="E134" i="11"/>
  <c r="E107" i="11"/>
  <c r="E70" i="11"/>
  <c r="E71" i="11"/>
  <c r="E74" i="11" s="1"/>
  <c r="E135" i="11"/>
  <c r="D136" i="11"/>
  <c r="E121" i="11"/>
  <c r="E111" i="11"/>
  <c r="E105" i="11"/>
  <c r="E72" i="11"/>
  <c r="E52" i="11"/>
  <c r="E53" i="11"/>
  <c r="X9" i="22"/>
  <c r="E9" i="22" s="1"/>
  <c r="F9" i="22" s="1"/>
  <c r="Y9" i="22"/>
  <c r="G9" i="22" s="1"/>
  <c r="H9" i="22" s="1"/>
  <c r="X10" i="22"/>
  <c r="Y10" i="22"/>
  <c r="X12" i="22"/>
  <c r="Y12" i="22"/>
  <c r="X15" i="22"/>
  <c r="Y15" i="22"/>
  <c r="X11" i="22"/>
  <c r="Y11" i="22"/>
  <c r="X13" i="22"/>
  <c r="Y13" i="22"/>
  <c r="X14" i="22"/>
  <c r="Y14" i="22"/>
  <c r="E37" i="11"/>
  <c r="E32" i="11"/>
  <c r="E39" i="11"/>
  <c r="E38" i="11"/>
  <c r="E130" i="11"/>
  <c r="E103" i="11"/>
  <c r="C112" i="11"/>
  <c r="D148" i="11"/>
  <c r="E68" i="11"/>
  <c r="D96" i="11"/>
  <c r="E69" i="11"/>
  <c r="E147" i="11"/>
  <c r="D56" i="11"/>
  <c r="C122" i="11"/>
  <c r="E118" i="11"/>
  <c r="D112" i="11"/>
  <c r="E120" i="11"/>
  <c r="E132" i="11"/>
  <c r="E55" i="11"/>
  <c r="E143" i="11"/>
  <c r="D74" i="11"/>
  <c r="E83" i="11"/>
  <c r="E82" i="11"/>
  <c r="E128" i="11"/>
  <c r="C136" i="11"/>
  <c r="E91" i="11"/>
  <c r="E142" i="11"/>
  <c r="C148" i="11"/>
  <c r="C84" i="11"/>
  <c r="E80" i="11"/>
  <c r="E104" i="11"/>
  <c r="D122" i="11"/>
  <c r="E145" i="11"/>
  <c r="E110" i="11"/>
  <c r="E146" i="11"/>
  <c r="E108" i="11"/>
  <c r="E73" i="11"/>
  <c r="E106" i="11"/>
  <c r="E119" i="11"/>
  <c r="D84" i="11"/>
  <c r="E81" i="11"/>
  <c r="E44" i="11"/>
  <c r="E42" i="11"/>
  <c r="E33" i="11"/>
  <c r="E67" i="11"/>
  <c r="C74" i="11"/>
  <c r="E40" i="11"/>
  <c r="E41" i="11"/>
  <c r="E34" i="11"/>
  <c r="E36" i="11"/>
  <c r="E35" i="11"/>
  <c r="E43" i="11"/>
  <c r="AF9" i="38" l="1"/>
  <c r="AO21" i="38"/>
  <c r="J66" i="38"/>
  <c r="AP54" i="38"/>
  <c r="AS19" i="38"/>
  <c r="AI17" i="38"/>
  <c r="E54" i="23"/>
  <c r="E64" i="23"/>
  <c r="E56" i="23"/>
  <c r="D65" i="38"/>
  <c r="C63" i="38"/>
  <c r="D62" i="38"/>
  <c r="C20" i="38"/>
  <c r="P21" i="39"/>
  <c r="P5" i="39"/>
  <c r="O17" i="39"/>
  <c r="P88" i="39"/>
  <c r="O40" i="39"/>
  <c r="P24" i="39"/>
  <c r="P205" i="39"/>
  <c r="P161" i="39"/>
  <c r="P141" i="39"/>
  <c r="O298" i="39"/>
  <c r="O314" i="39"/>
  <c r="O378" i="39"/>
  <c r="O414" i="39"/>
  <c r="O468" i="39"/>
  <c r="J9" i="38"/>
  <c r="AI18" i="38"/>
  <c r="Z62" i="38"/>
  <c r="T61" i="38"/>
  <c r="G17" i="38"/>
  <c r="Q19" i="38"/>
  <c r="M18" i="38"/>
  <c r="AO20" i="38"/>
  <c r="AC61" i="38"/>
  <c r="AC62" i="38"/>
  <c r="G19" i="32"/>
  <c r="G21" i="32"/>
  <c r="C64" i="38"/>
  <c r="D66" i="38"/>
  <c r="D61" i="38"/>
  <c r="C62" i="38"/>
  <c r="C17" i="38"/>
  <c r="C16" i="38"/>
  <c r="P4" i="39"/>
  <c r="O84" i="39"/>
  <c r="P93" i="39"/>
  <c r="P111" i="39"/>
  <c r="O68" i="39"/>
  <c r="O52" i="39"/>
  <c r="O36" i="39"/>
  <c r="R183" i="11"/>
  <c r="F42" i="23"/>
  <c r="F24" i="23"/>
  <c r="P225" i="39"/>
  <c r="P193" i="39"/>
  <c r="P157" i="39"/>
  <c r="P258" i="39"/>
  <c r="P206" i="39"/>
  <c r="P271" i="39"/>
  <c r="P146" i="39"/>
  <c r="P222" i="39"/>
  <c r="P199" i="39"/>
  <c r="O173" i="39"/>
  <c r="O556" i="39"/>
  <c r="O462" i="39"/>
  <c r="O537" i="39"/>
  <c r="AC66" i="38"/>
  <c r="Q72" i="11"/>
  <c r="E166" i="11"/>
  <c r="M64" i="38"/>
  <c r="AI20" i="38"/>
  <c r="C65" i="38"/>
  <c r="D63" i="38"/>
  <c r="C21" i="38"/>
  <c r="C9" i="38"/>
  <c r="P14" i="39"/>
  <c r="E43" i="23"/>
  <c r="R41" i="11"/>
  <c r="P145" i="39"/>
  <c r="P226" i="39"/>
  <c r="P143" i="39"/>
  <c r="P144" i="39"/>
  <c r="P207" i="39"/>
  <c r="O133" i="39"/>
  <c r="O149" i="39"/>
  <c r="O165" i="39"/>
  <c r="O181" i="39"/>
  <c r="O197" i="39"/>
  <c r="O213" i="39"/>
  <c r="O229" i="39"/>
  <c r="O245" i="39"/>
  <c r="BI97" i="21"/>
  <c r="W93" i="21"/>
  <c r="W54" i="21"/>
  <c r="AA54" i="21"/>
  <c r="E28" i="22"/>
  <c r="F28" i="22" s="1"/>
  <c r="G30" i="22"/>
  <c r="H30" i="22" s="1"/>
  <c r="G13" i="22"/>
  <c r="H13" i="22" s="1"/>
  <c r="BH95" i="21"/>
  <c r="AA93" i="21"/>
  <c r="BG99" i="21"/>
  <c r="AP97" i="21"/>
  <c r="D12" i="21"/>
  <c r="BI96" i="21"/>
  <c r="BH93" i="21"/>
  <c r="BI92" i="21"/>
  <c r="W91" i="21"/>
  <c r="W100" i="21"/>
  <c r="T17" i="38"/>
  <c r="AC21" i="38"/>
  <c r="Z18" i="38"/>
  <c r="Z63" i="38"/>
  <c r="AI16" i="38"/>
  <c r="AR20" i="38"/>
  <c r="AL16" i="38"/>
  <c r="AR18" i="38"/>
  <c r="T18" i="38"/>
  <c r="AC20" i="38"/>
  <c r="AT17" i="38"/>
  <c r="M17" i="38"/>
  <c r="W20" i="38"/>
  <c r="AC19" i="38"/>
  <c r="J16" i="38"/>
  <c r="AF18" i="38"/>
  <c r="M16" i="38"/>
  <c r="D15" i="21"/>
  <c r="BH100" i="21"/>
  <c r="D10" i="21"/>
  <c r="BI94" i="21"/>
  <c r="R173" i="11"/>
  <c r="AA66" i="21"/>
  <c r="AH55" i="21"/>
  <c r="Z22" i="21"/>
  <c r="AA12" i="21"/>
  <c r="AA52" i="21"/>
  <c r="BI49" i="21"/>
  <c r="BH67" i="21"/>
  <c r="AA76" i="21"/>
  <c r="BI17" i="21"/>
  <c r="AI45" i="21"/>
  <c r="Z88" i="21"/>
  <c r="BI36" i="21"/>
  <c r="AH21" i="21"/>
  <c r="AA14" i="21"/>
  <c r="BI38" i="21"/>
  <c r="BI68" i="21"/>
  <c r="AA86" i="21"/>
  <c r="BI26" i="21"/>
  <c r="AH69" i="21"/>
  <c r="Z18" i="21"/>
  <c r="AA74" i="21"/>
  <c r="AH57" i="21"/>
  <c r="AA84" i="21"/>
  <c r="AE36" i="21"/>
  <c r="AH67" i="21"/>
  <c r="AI63" i="21"/>
  <c r="BI42" i="21"/>
  <c r="AM84" i="21"/>
  <c r="BI80" i="21"/>
  <c r="BI32" i="21"/>
  <c r="AD38" i="21"/>
  <c r="BI89" i="21"/>
  <c r="W19" i="21"/>
  <c r="W36" i="21"/>
  <c r="W78" i="21"/>
  <c r="BL18" i="22"/>
  <c r="BM18" i="22"/>
  <c r="Z62" i="21"/>
  <c r="BI50" i="21"/>
  <c r="Z10" i="21"/>
  <c r="Z54" i="21"/>
  <c r="Z82" i="21"/>
  <c r="Z26" i="21"/>
  <c r="AA58" i="21"/>
  <c r="AA46" i="21"/>
  <c r="Z42" i="21"/>
  <c r="Z78" i="21"/>
  <c r="W30" i="21"/>
  <c r="W64" i="21"/>
  <c r="AA64" i="21"/>
  <c r="BI75" i="21"/>
  <c r="AI75" i="21"/>
  <c r="M66" i="38"/>
  <c r="M9" i="38"/>
  <c r="E16" i="22"/>
  <c r="F16" i="22" s="1"/>
  <c r="G15" i="22"/>
  <c r="H15" i="22" s="1"/>
  <c r="E32" i="22"/>
  <c r="F32" i="22" s="1"/>
  <c r="E17" i="22"/>
  <c r="F17" i="22" s="1"/>
  <c r="E29" i="22"/>
  <c r="F29" i="22" s="1"/>
  <c r="G27" i="22"/>
  <c r="H27" i="22" s="1"/>
  <c r="G32" i="22"/>
  <c r="H32" i="22" s="1"/>
  <c r="G12" i="22"/>
  <c r="H12" i="22" s="1"/>
  <c r="E14" i="22"/>
  <c r="F14" i="22" s="1"/>
  <c r="R54" i="11"/>
  <c r="R61" i="11" s="1"/>
  <c r="Q85" i="11"/>
  <c r="R182" i="11"/>
  <c r="AN54" i="38"/>
  <c r="AM95" i="21"/>
  <c r="AU91" i="21"/>
  <c r="Z95" i="21"/>
  <c r="AT96" i="21"/>
  <c r="W92" i="21"/>
  <c r="F99" i="38"/>
  <c r="E99" i="38"/>
  <c r="Q16" i="38"/>
  <c r="W18" i="38"/>
  <c r="G20" i="38"/>
  <c r="W64" i="38"/>
  <c r="AL19" i="38"/>
  <c r="AT19" i="38"/>
  <c r="AB54" i="38"/>
  <c r="Q62" i="38"/>
  <c r="AG54" i="38"/>
  <c r="W61" i="38"/>
  <c r="W62" i="38"/>
  <c r="M20" i="38"/>
  <c r="I54" i="38"/>
  <c r="AF19" i="38"/>
  <c r="Z16" i="38"/>
  <c r="T63" i="38"/>
  <c r="Z65" i="38"/>
  <c r="AT16" i="38"/>
  <c r="AS18" i="38"/>
  <c r="G16" i="38"/>
  <c r="Z20" i="38"/>
  <c r="T16" i="38"/>
  <c r="K99" i="38"/>
  <c r="AF20" i="38"/>
  <c r="AA54" i="38"/>
  <c r="M63" i="38"/>
  <c r="Z17" i="38"/>
  <c r="AC64" i="38"/>
  <c r="AC65" i="38"/>
  <c r="BH99" i="21"/>
  <c r="W98" i="21"/>
  <c r="BI100" i="21"/>
  <c r="W94" i="21"/>
  <c r="AH35" i="21"/>
  <c r="AI9" i="21"/>
  <c r="AI15" i="21"/>
  <c r="BI57" i="21"/>
  <c r="Z16" i="21"/>
  <c r="AI81" i="21"/>
  <c r="Z90" i="21"/>
  <c r="AI29" i="21"/>
  <c r="Z44" i="21"/>
  <c r="AH75" i="21"/>
  <c r="AD62" i="21"/>
  <c r="BI82" i="21"/>
  <c r="AM70" i="21"/>
  <c r="AM24" i="21"/>
  <c r="Z64" i="21"/>
  <c r="AP83" i="21"/>
  <c r="AL82" i="21"/>
  <c r="AP63" i="21"/>
  <c r="AQ79" i="21"/>
  <c r="AH71" i="21"/>
  <c r="AH17" i="21"/>
  <c r="AA70" i="21"/>
  <c r="W69" i="21"/>
  <c r="BL20" i="22"/>
  <c r="BM20" i="22"/>
  <c r="BL15" i="22"/>
  <c r="BM15" i="22"/>
  <c r="P16" i="39"/>
  <c r="P8" i="39"/>
  <c r="O30" i="39"/>
  <c r="O46" i="39"/>
  <c r="O62" i="39"/>
  <c r="O78" i="39"/>
  <c r="O96" i="39"/>
  <c r="P86" i="39"/>
  <c r="P104" i="39"/>
  <c r="P29" i="39"/>
  <c r="BM59" i="22"/>
  <c r="BL74" i="22"/>
  <c r="P489" i="39"/>
  <c r="P521" i="39"/>
  <c r="BL94" i="22"/>
  <c r="BM94" i="22"/>
  <c r="BL128" i="22"/>
  <c r="BM128" i="22"/>
  <c r="BL55" i="22"/>
  <c r="BM55" i="22"/>
  <c r="O139" i="39"/>
  <c r="P139" i="39"/>
  <c r="O172" i="39"/>
  <c r="P172" i="39"/>
  <c r="O188" i="39"/>
  <c r="P188" i="39"/>
  <c r="O203" i="39"/>
  <c r="P203" i="39"/>
  <c r="O204" i="39"/>
  <c r="P204" i="39"/>
  <c r="O220" i="39"/>
  <c r="P220" i="39"/>
  <c r="O235" i="39"/>
  <c r="P235" i="39"/>
  <c r="O236" i="39"/>
  <c r="P236" i="39"/>
  <c r="P251" i="39"/>
  <c r="O251" i="39"/>
  <c r="O268" i="39"/>
  <c r="P268" i="39"/>
  <c r="O283" i="39"/>
  <c r="P283" i="39"/>
  <c r="O300" i="39"/>
  <c r="P300" i="39"/>
  <c r="O331" i="39"/>
  <c r="P331" i="39"/>
  <c r="O332" i="39"/>
  <c r="P332" i="39"/>
  <c r="O381" i="39"/>
  <c r="P381" i="39"/>
  <c r="O398" i="39"/>
  <c r="P398" i="39"/>
  <c r="O400" i="39"/>
  <c r="P400" i="39"/>
  <c r="O473" i="39"/>
  <c r="P473" i="39"/>
  <c r="O508" i="39"/>
  <c r="P508" i="39"/>
  <c r="AX101" i="21"/>
  <c r="AY101" i="21"/>
  <c r="BI102" i="21"/>
  <c r="AE102" i="21"/>
  <c r="AT102" i="21"/>
  <c r="AU102" i="21"/>
  <c r="W103" i="21"/>
  <c r="BH103" i="21"/>
  <c r="BG103" i="21"/>
  <c r="BF103" i="21"/>
  <c r="AI105" i="21"/>
  <c r="AH105" i="21"/>
  <c r="AP107" i="21"/>
  <c r="BH107" i="21"/>
  <c r="BG107" i="21"/>
  <c r="BF107" i="21"/>
  <c r="W110" i="21"/>
  <c r="AE110" i="21"/>
  <c r="BG111" i="21"/>
  <c r="BF111" i="21"/>
  <c r="BG115" i="21"/>
  <c r="BF115" i="21"/>
  <c r="AE118" i="21"/>
  <c r="W118" i="21"/>
  <c r="BF119" i="21"/>
  <c r="BG119" i="21"/>
  <c r="AY120" i="21"/>
  <c r="AX120" i="21"/>
  <c r="BI87" i="21"/>
  <c r="BI79" i="21"/>
  <c r="W71" i="21"/>
  <c r="BI63" i="21"/>
  <c r="BI59" i="21"/>
  <c r="BI51" i="21"/>
  <c r="W47" i="21"/>
  <c r="W39" i="21"/>
  <c r="BI35" i="21"/>
  <c r="W31" i="21"/>
  <c r="W27" i="21"/>
  <c r="W23" i="21"/>
  <c r="BI15" i="21"/>
  <c r="W11" i="21"/>
  <c r="W86" i="21"/>
  <c r="W82" i="21"/>
  <c r="BI78" i="21"/>
  <c r="BI74" i="21"/>
  <c r="BI70" i="21"/>
  <c r="W62" i="21"/>
  <c r="W50" i="21"/>
  <c r="W46" i="21"/>
  <c r="W42" i="21"/>
  <c r="W34" i="21"/>
  <c r="W26" i="21"/>
  <c r="W22" i="21"/>
  <c r="W18" i="21"/>
  <c r="W10" i="21"/>
  <c r="P19" i="39"/>
  <c r="P15" i="39"/>
  <c r="P11" i="39"/>
  <c r="P7" i="39"/>
  <c r="P3" i="39"/>
  <c r="O34" i="39"/>
  <c r="O50" i="39"/>
  <c r="O66" i="39"/>
  <c r="O82" i="39"/>
  <c r="P90" i="39"/>
  <c r="O131" i="39"/>
  <c r="P61" i="39"/>
  <c r="P105" i="39"/>
  <c r="P113" i="39"/>
  <c r="O117" i="39"/>
  <c r="O98" i="39"/>
  <c r="P127" i="39"/>
  <c r="AM112" i="21"/>
  <c r="AQ117" i="21"/>
  <c r="BG129" i="21"/>
  <c r="BC114" i="21"/>
  <c r="AE114" i="21"/>
  <c r="AM114" i="21"/>
  <c r="AH101" i="21"/>
  <c r="AP113" i="21"/>
  <c r="AH115" i="21"/>
  <c r="BC108" i="21"/>
  <c r="AE104" i="21"/>
  <c r="AQ103" i="21"/>
  <c r="BM112" i="22"/>
  <c r="BL146" i="22"/>
  <c r="BM63" i="22"/>
  <c r="BM69" i="22"/>
  <c r="P481" i="39"/>
  <c r="P495" i="39"/>
  <c r="P471" i="39"/>
  <c r="P480" i="39"/>
  <c r="P284" i="39"/>
  <c r="P252" i="39"/>
  <c r="P200" i="39"/>
  <c r="BB110" i="21"/>
  <c r="AT110" i="21"/>
  <c r="AL110" i="21"/>
  <c r="AD110" i="21"/>
  <c r="W109" i="21"/>
  <c r="AD102" i="21"/>
  <c r="BH117" i="21"/>
  <c r="BG120" i="21"/>
  <c r="BI113" i="21"/>
  <c r="BH126" i="21"/>
  <c r="BF113" i="21"/>
  <c r="BM97" i="22"/>
  <c r="BL97" i="22"/>
  <c r="BL107" i="22"/>
  <c r="BM107" i="22"/>
  <c r="BM75" i="22"/>
  <c r="BL75" i="22"/>
  <c r="AI119" i="21"/>
  <c r="W119" i="21"/>
  <c r="AQ119" i="21"/>
  <c r="P299" i="39"/>
  <c r="P171" i="39"/>
  <c r="AD118" i="21"/>
  <c r="AH121" i="21"/>
  <c r="AM118" i="21"/>
  <c r="BB126" i="21"/>
  <c r="O162" i="39"/>
  <c r="P162" i="39"/>
  <c r="P178" i="39"/>
  <c r="O178" i="39"/>
  <c r="P194" i="39"/>
  <c r="O194" i="39"/>
  <c r="P210" i="39"/>
  <c r="O210" i="39"/>
  <c r="P242" i="39"/>
  <c r="O242" i="39"/>
  <c r="P274" i="39"/>
  <c r="O274" i="39"/>
  <c r="P290" i="39"/>
  <c r="O290" i="39"/>
  <c r="P306" i="39"/>
  <c r="O306" i="39"/>
  <c r="P338" i="39"/>
  <c r="O338" i="39"/>
  <c r="O354" i="39"/>
  <c r="P354" i="39"/>
  <c r="P404" i="39"/>
  <c r="O404" i="39"/>
  <c r="O424" i="39"/>
  <c r="P424" i="39"/>
  <c r="P516" i="39"/>
  <c r="O516" i="39"/>
  <c r="BM116" i="22"/>
  <c r="BL116" i="22"/>
  <c r="BM49" i="22"/>
  <c r="BL49" i="22"/>
  <c r="O523" i="39"/>
  <c r="P523" i="39"/>
  <c r="O524" i="39"/>
  <c r="P524" i="39"/>
  <c r="O545" i="39"/>
  <c r="C24" i="11" s="1"/>
  <c r="P545" i="39"/>
  <c r="AQ101" i="21"/>
  <c r="AP101" i="21"/>
  <c r="AM102" i="21"/>
  <c r="AL102" i="21"/>
  <c r="BH104" i="21"/>
  <c r="AT104" i="21"/>
  <c r="BF109" i="21"/>
  <c r="BG109" i="21"/>
  <c r="BB118" i="21"/>
  <c r="BC118" i="21"/>
  <c r="AU121" i="21"/>
  <c r="AT121" i="21"/>
  <c r="AI122" i="21"/>
  <c r="AH122" i="21"/>
  <c r="AD124" i="21"/>
  <c r="AE124" i="21"/>
  <c r="AT124" i="21"/>
  <c r="AU124" i="21"/>
  <c r="AL126" i="21"/>
  <c r="AM126" i="21"/>
  <c r="W126" i="21"/>
  <c r="BI126" i="21"/>
  <c r="AD127" i="21"/>
  <c r="AE127" i="21"/>
  <c r="BH127" i="21"/>
  <c r="AT127" i="21"/>
  <c r="Z128" i="21"/>
  <c r="AA128" i="21"/>
  <c r="BI128" i="21"/>
  <c r="BI129" i="21"/>
  <c r="W129" i="21"/>
  <c r="BH129" i="21"/>
  <c r="AQ129" i="21"/>
  <c r="W77" i="21"/>
  <c r="W73" i="21"/>
  <c r="BI69" i="21"/>
  <c r="BI61" i="21"/>
  <c r="W53" i="21"/>
  <c r="W49" i="21"/>
  <c r="W37" i="21"/>
  <c r="W33" i="21"/>
  <c r="W25" i="21"/>
  <c r="W13" i="21"/>
  <c r="W9" i="21"/>
  <c r="BI84" i="21"/>
  <c r="W80" i="21"/>
  <c r="W76" i="21"/>
  <c r="BI72" i="21"/>
  <c r="W68" i="21"/>
  <c r="W60" i="21"/>
  <c r="W56" i="21"/>
  <c r="W48" i="21"/>
  <c r="W40" i="21"/>
  <c r="W28" i="21"/>
  <c r="W24" i="21"/>
  <c r="BI20" i="21"/>
  <c r="W12" i="21"/>
  <c r="O42" i="39"/>
  <c r="O58" i="39"/>
  <c r="O74" i="39"/>
  <c r="P101" i="39"/>
  <c r="P71" i="39"/>
  <c r="P97" i="39"/>
  <c r="AM106" i="21"/>
  <c r="AA129" i="21"/>
  <c r="AM116" i="21"/>
  <c r="AQ107" i="21"/>
  <c r="AI113" i="21"/>
  <c r="AY105" i="21"/>
  <c r="AU108" i="21"/>
  <c r="AA107" i="21"/>
  <c r="AP105" i="21"/>
  <c r="AH107" i="21"/>
  <c r="BC104" i="21"/>
  <c r="AU116" i="21"/>
  <c r="AE108" i="21"/>
  <c r="AY115" i="21"/>
  <c r="BM177" i="22"/>
  <c r="BL122" i="22"/>
  <c r="BM92" i="22"/>
  <c r="P503" i="39"/>
  <c r="P435" i="39"/>
  <c r="P552" i="39"/>
  <c r="P544" i="39"/>
  <c r="P530" i="39"/>
  <c r="P512" i="39"/>
  <c r="P488" i="39"/>
  <c r="P472" i="39"/>
  <c r="AT116" i="21"/>
  <c r="AT114" i="21"/>
  <c r="W113" i="21"/>
  <c r="W128" i="21"/>
  <c r="AU122" i="21"/>
  <c r="BH110" i="21"/>
  <c r="BF101" i="21"/>
  <c r="BM141" i="22"/>
  <c r="BL141" i="22"/>
  <c r="BM176" i="22"/>
  <c r="BM110" i="22"/>
  <c r="BL110" i="22"/>
  <c r="BL90" i="22"/>
  <c r="BM90" i="22"/>
  <c r="BL103" i="22"/>
  <c r="BM103" i="22"/>
  <c r="BL123" i="22"/>
  <c r="BM123" i="22"/>
  <c r="BL99" i="22"/>
  <c r="BM99" i="22"/>
  <c r="BM34" i="22"/>
  <c r="BL34" i="22"/>
  <c r="BH124" i="21"/>
  <c r="BM41" i="22"/>
  <c r="BL41" i="22"/>
  <c r="BB122" i="21"/>
  <c r="P267" i="39"/>
  <c r="BC125" i="21"/>
  <c r="P525" i="39"/>
  <c r="BG105" i="21"/>
  <c r="AX119" i="21"/>
  <c r="O136" i="39"/>
  <c r="P136" i="39"/>
  <c r="O137" i="39"/>
  <c r="P137" i="39"/>
  <c r="O151" i="39"/>
  <c r="P151" i="39"/>
  <c r="O167" i="39"/>
  <c r="P167" i="39"/>
  <c r="O168" i="39"/>
  <c r="P168" i="39"/>
  <c r="O169" i="39"/>
  <c r="P169" i="39"/>
  <c r="O183" i="39"/>
  <c r="P183" i="39"/>
  <c r="O185" i="39"/>
  <c r="P185" i="39"/>
  <c r="O201" i="39"/>
  <c r="P201" i="39"/>
  <c r="O215" i="39"/>
  <c r="P215" i="39"/>
  <c r="O216" i="39"/>
  <c r="P216" i="39"/>
  <c r="O231" i="39"/>
  <c r="P231" i="39"/>
  <c r="O232" i="39"/>
  <c r="P232" i="39"/>
  <c r="O233" i="39"/>
  <c r="P233" i="39"/>
  <c r="O247" i="39"/>
  <c r="P247" i="39"/>
  <c r="O248" i="39"/>
  <c r="P248" i="39"/>
  <c r="O249" i="39"/>
  <c r="P249" i="39"/>
  <c r="O265" i="39"/>
  <c r="P265" i="39"/>
  <c r="O279" i="39"/>
  <c r="P279" i="39"/>
  <c r="O280" i="39"/>
  <c r="P280" i="39"/>
  <c r="O295" i="39"/>
  <c r="P295" i="39"/>
  <c r="O297" i="39"/>
  <c r="P297" i="39"/>
  <c r="O312" i="39"/>
  <c r="P312" i="39"/>
  <c r="O313" i="39"/>
  <c r="P313" i="39"/>
  <c r="O327" i="39"/>
  <c r="P327" i="39"/>
  <c r="O329" i="39"/>
  <c r="P329" i="39"/>
  <c r="P343" i="39"/>
  <c r="O343" i="39"/>
  <c r="O344" i="39"/>
  <c r="P344" i="39"/>
  <c r="O359" i="39"/>
  <c r="P359" i="39"/>
  <c r="O376" i="39"/>
  <c r="P376" i="39"/>
  <c r="O412" i="39"/>
  <c r="P412" i="39"/>
  <c r="O413" i="39"/>
  <c r="P413" i="39"/>
  <c r="O430" i="39"/>
  <c r="P430" i="39"/>
  <c r="O432" i="39"/>
  <c r="P432" i="39"/>
  <c r="O467" i="39"/>
  <c r="P467" i="39"/>
  <c r="AQ121" i="21"/>
  <c r="BH121" i="21"/>
  <c r="BM115" i="22"/>
  <c r="BL115" i="22"/>
  <c r="AL130" i="21"/>
  <c r="O175" i="39"/>
  <c r="P175" i="39"/>
  <c r="O177" i="39"/>
  <c r="P177" i="39"/>
  <c r="O196" i="39"/>
  <c r="P196" i="39"/>
  <c r="O239" i="39"/>
  <c r="P239" i="39"/>
  <c r="O241" i="39"/>
  <c r="P241" i="39"/>
  <c r="O303" i="39"/>
  <c r="P303" i="39"/>
  <c r="O305" i="39"/>
  <c r="P305" i="39"/>
  <c r="AX132" i="21"/>
  <c r="AY132" i="21"/>
  <c r="BM64" i="22"/>
  <c r="BM165" i="22"/>
  <c r="BL163" i="22"/>
  <c r="BM62" i="22"/>
  <c r="P441" i="39"/>
  <c r="P427" i="39"/>
  <c r="P369" i="39"/>
  <c r="P502" i="39"/>
  <c r="P356" i="39"/>
  <c r="P540" i="39"/>
  <c r="P500" i="39"/>
  <c r="P464" i="39"/>
  <c r="P292" i="39"/>
  <c r="P337" i="39"/>
  <c r="P209" i="39"/>
  <c r="BC130" i="21"/>
  <c r="P164" i="39"/>
  <c r="P335" i="39"/>
  <c r="P541" i="39"/>
  <c r="O148" i="39"/>
  <c r="P148" i="39"/>
  <c r="O191" i="39"/>
  <c r="P191" i="39"/>
  <c r="O255" i="39"/>
  <c r="P255" i="39"/>
  <c r="O319" i="39"/>
  <c r="P319" i="39"/>
  <c r="O351" i="39"/>
  <c r="P351" i="39"/>
  <c r="W104" i="21"/>
  <c r="BI108" i="21"/>
  <c r="W111" i="21"/>
  <c r="BI116" i="21"/>
  <c r="BH122" i="21"/>
  <c r="C13" i="11"/>
  <c r="W105" i="21"/>
  <c r="BH105" i="21"/>
  <c r="BI106" i="21"/>
  <c r="BH106" i="21"/>
  <c r="BI110" i="21"/>
  <c r="W114" i="21"/>
  <c r="BH114" i="21"/>
  <c r="BI118" i="21"/>
  <c r="BH130" i="21"/>
  <c r="W131" i="21"/>
  <c r="BH131" i="21"/>
  <c r="AI54" i="38"/>
  <c r="BL17" i="22"/>
  <c r="BM17" i="22"/>
  <c r="T66" i="38"/>
  <c r="AC54" i="38"/>
  <c r="AU19" i="38"/>
  <c r="G14" i="22"/>
  <c r="H14" i="22" s="1"/>
  <c r="E12" i="22"/>
  <c r="F12" i="22" s="1"/>
  <c r="G31" i="22"/>
  <c r="H31" i="22" s="1"/>
  <c r="E13" i="22"/>
  <c r="F13" i="22" s="1"/>
  <c r="G33" i="22"/>
  <c r="H33" i="22" s="1"/>
  <c r="E33" i="22"/>
  <c r="F33" i="22" s="1"/>
  <c r="AS21" i="38"/>
  <c r="U54" i="38"/>
  <c r="Q185" i="11"/>
  <c r="Q108" i="11"/>
  <c r="G9" i="38"/>
  <c r="AR21" i="38"/>
  <c r="S99" i="38"/>
  <c r="Y54" i="38"/>
  <c r="N99" i="38"/>
  <c r="AM54" i="38"/>
  <c r="L54" i="38"/>
  <c r="AE63" i="38"/>
  <c r="J17" i="38"/>
  <c r="M61" i="38"/>
  <c r="BI93" i="21"/>
  <c r="BH96" i="21"/>
  <c r="AQ97" i="21"/>
  <c r="D9" i="21"/>
  <c r="W96" i="21"/>
  <c r="AQ94" i="21"/>
  <c r="Z100" i="21"/>
  <c r="AM98" i="21"/>
  <c r="AT99" i="21"/>
  <c r="AQ92" i="21"/>
  <c r="W97" i="21"/>
  <c r="AE62" i="38"/>
  <c r="G65" i="38"/>
  <c r="G64" i="38"/>
  <c r="T65" i="38"/>
  <c r="T99" i="38" s="1"/>
  <c r="R178" i="11"/>
  <c r="R159" i="11"/>
  <c r="AH62" i="21"/>
  <c r="AA79" i="21"/>
  <c r="AI34" i="21"/>
  <c r="AI22" i="21"/>
  <c r="BI47" i="21"/>
  <c r="AH84" i="21"/>
  <c r="BI62" i="21"/>
  <c r="BI22" i="21"/>
  <c r="AH50" i="21"/>
  <c r="AI74" i="21"/>
  <c r="Z49" i="21"/>
  <c r="BI13" i="21"/>
  <c r="BI31" i="21"/>
  <c r="BI66" i="21"/>
  <c r="BI90" i="21"/>
  <c r="Z23" i="21"/>
  <c r="BI30" i="21"/>
  <c r="AI42" i="21"/>
  <c r="AA69" i="21"/>
  <c r="BI33" i="21"/>
  <c r="BI77" i="21"/>
  <c r="Z43" i="21"/>
  <c r="BI24" i="21"/>
  <c r="BI10" i="21"/>
  <c r="BI14" i="21"/>
  <c r="AA25" i="21"/>
  <c r="Z39" i="21"/>
  <c r="Z55" i="21"/>
  <c r="BI34" i="21"/>
  <c r="AA63" i="21"/>
  <c r="BI45" i="21"/>
  <c r="AA75" i="21"/>
  <c r="AI86" i="21"/>
  <c r="Z61" i="21"/>
  <c r="BI58" i="21"/>
  <c r="BI83" i="21"/>
  <c r="BI37" i="21"/>
  <c r="AI46" i="21"/>
  <c r="Z41" i="21"/>
  <c r="AH48" i="21"/>
  <c r="AA87" i="21"/>
  <c r="AA29" i="21"/>
  <c r="Z71" i="21"/>
  <c r="AH12" i="21"/>
  <c r="Z53" i="21"/>
  <c r="AI68" i="21"/>
  <c r="AH78" i="21"/>
  <c r="BI27" i="21"/>
  <c r="BI11" i="21"/>
  <c r="AH18" i="21"/>
  <c r="AI40" i="21"/>
  <c r="AH60" i="21"/>
  <c r="Z59" i="21"/>
  <c r="AA9" i="21"/>
  <c r="BI28" i="21"/>
  <c r="AH88" i="21"/>
  <c r="W43" i="21"/>
  <c r="W65" i="21"/>
  <c r="W89" i="21"/>
  <c r="W66" i="21"/>
  <c r="W38" i="21"/>
  <c r="W74" i="21"/>
  <c r="W52" i="21"/>
  <c r="W59" i="21"/>
  <c r="W20" i="21"/>
  <c r="W75" i="21"/>
  <c r="W83" i="21"/>
  <c r="W61" i="21"/>
  <c r="BM12" i="22"/>
  <c r="BL12" i="22"/>
  <c r="BL8" i="22"/>
  <c r="BM8" i="22"/>
  <c r="G17" i="22"/>
  <c r="H17" i="22" s="1"/>
  <c r="E15" i="22"/>
  <c r="F15" i="22" s="1"/>
  <c r="AT9" i="38"/>
  <c r="R130" i="11"/>
  <c r="P45" i="11"/>
  <c r="M65" i="38"/>
  <c r="BI67" i="21"/>
  <c r="Z35" i="21"/>
  <c r="Z51" i="21"/>
  <c r="BI43" i="21"/>
  <c r="BI39" i="21"/>
  <c r="BI55" i="21"/>
  <c r="AA83" i="21"/>
  <c r="AA71" i="21"/>
  <c r="AA59" i="21"/>
  <c r="W63" i="21"/>
  <c r="W79" i="21"/>
  <c r="W87" i="21"/>
  <c r="BM11" i="22"/>
  <c r="BL11" i="22"/>
  <c r="P108" i="11"/>
  <c r="AE66" i="38"/>
  <c r="F54" i="38"/>
  <c r="AC99" i="38"/>
  <c r="X99" i="38"/>
  <c r="N54" i="38"/>
  <c r="AS16" i="38"/>
  <c r="G63" i="38"/>
  <c r="AT18" i="38"/>
  <c r="H54" i="38"/>
  <c r="AK54" i="38"/>
  <c r="AE64" i="38"/>
  <c r="V54" i="38"/>
  <c r="P85" i="11"/>
  <c r="P72" i="11"/>
  <c r="Q45" i="11"/>
  <c r="G21" i="38"/>
  <c r="E31" i="11"/>
  <c r="AA99" i="38"/>
  <c r="O54" i="38"/>
  <c r="S54" i="38"/>
  <c r="X54" i="38"/>
  <c r="AE54" i="38"/>
  <c r="AH54" i="38"/>
  <c r="AT20" i="38"/>
  <c r="AU20" i="38" s="1"/>
  <c r="AI94" i="21"/>
  <c r="BC92" i="21"/>
  <c r="W99" i="21"/>
  <c r="J63" i="38"/>
  <c r="AD61" i="38"/>
  <c r="AO19" i="38"/>
  <c r="R175" i="11"/>
  <c r="R185" i="11" s="1"/>
  <c r="AH56" i="21"/>
  <c r="AA47" i="21"/>
  <c r="AI24" i="21"/>
  <c r="BI16" i="21"/>
  <c r="AA49" i="21"/>
  <c r="AA73" i="21"/>
  <c r="AA31" i="21"/>
  <c r="AA90" i="21"/>
  <c r="AA23" i="21"/>
  <c r="AI76" i="21"/>
  <c r="AH20" i="21"/>
  <c r="AA77" i="21"/>
  <c r="BI25" i="21"/>
  <c r="AI70" i="21"/>
  <c r="AH28" i="21"/>
  <c r="BI40" i="21"/>
  <c r="AA39" i="21"/>
  <c r="BI54" i="21"/>
  <c r="AH10" i="21"/>
  <c r="AI80" i="21"/>
  <c r="BI88" i="21"/>
  <c r="BI18" i="21"/>
  <c r="Z37" i="21"/>
  <c r="BI46" i="21"/>
  <c r="BI71" i="21"/>
  <c r="BI53" i="21"/>
  <c r="AI26" i="21"/>
  <c r="AH72" i="21"/>
  <c r="AI82" i="21"/>
  <c r="AA11" i="21"/>
  <c r="AD67" i="21"/>
  <c r="BI19" i="21"/>
  <c r="BI65" i="21"/>
  <c r="BI81" i="21"/>
  <c r="AI32" i="21"/>
  <c r="AA89" i="21"/>
  <c r="Z85" i="21"/>
  <c r="W70" i="21"/>
  <c r="BM10" i="22"/>
  <c r="BL10" i="22"/>
  <c r="C9" i="11"/>
  <c r="BM13" i="22"/>
  <c r="BL13" i="22"/>
  <c r="BM9" i="22"/>
  <c r="BL9" i="22"/>
  <c r="BL16" i="22"/>
  <c r="BL14" i="22"/>
  <c r="BL19" i="22"/>
  <c r="O100" i="39"/>
  <c r="O118" i="39"/>
  <c r="P108" i="39"/>
  <c r="O124" i="39"/>
  <c r="P37" i="39"/>
  <c r="P69" i="39"/>
  <c r="P51" i="39"/>
  <c r="P83" i="39"/>
  <c r="P47" i="39"/>
  <c r="P57" i="39"/>
  <c r="P35" i="39"/>
  <c r="P110" i="39"/>
  <c r="O102" i="39"/>
  <c r="O79" i="39"/>
  <c r="O67" i="39"/>
  <c r="O55" i="39"/>
  <c r="O39" i="39"/>
  <c r="O31" i="39"/>
  <c r="O23" i="39"/>
  <c r="O130" i="39"/>
  <c r="AA116" i="21"/>
  <c r="AI106" i="21"/>
  <c r="AT105" i="21"/>
  <c r="AA102" i="21"/>
  <c r="AE113" i="21"/>
  <c r="AL113" i="21"/>
  <c r="AD115" i="21"/>
  <c r="BL98" i="22"/>
  <c r="BM137" i="22"/>
  <c r="BL173" i="22"/>
  <c r="BM93" i="22"/>
  <c r="BM88" i="22"/>
  <c r="BM182" i="22"/>
  <c r="BM186" i="22"/>
  <c r="P461" i="39"/>
  <c r="P397" i="39"/>
  <c r="P451" i="39"/>
  <c r="P374" i="39"/>
  <c r="P416" i="39"/>
  <c r="P358" i="39"/>
  <c r="P349" i="39"/>
  <c r="AP108" i="21"/>
  <c r="Z108" i="21"/>
  <c r="AX106" i="21"/>
  <c r="AP106" i="21"/>
  <c r="Z106" i="21"/>
  <c r="W101" i="21"/>
  <c r="BH115" i="21"/>
  <c r="BC120" i="21"/>
  <c r="BI109" i="21"/>
  <c r="BC105" i="21"/>
  <c r="AU105" i="21"/>
  <c r="AE105" i="21"/>
  <c r="BH102" i="21"/>
  <c r="BL126" i="22"/>
  <c r="BM126" i="22"/>
  <c r="BM109" i="22"/>
  <c r="BM78" i="22"/>
  <c r="BL194" i="22"/>
  <c r="BM194" i="22"/>
  <c r="BL45" i="22"/>
  <c r="BM45" i="22"/>
  <c r="BL70" i="22"/>
  <c r="BM70" i="22"/>
  <c r="P278" i="39"/>
  <c r="P302" i="39"/>
  <c r="AX122" i="21"/>
  <c r="BF112" i="21"/>
  <c r="BG116" i="21"/>
  <c r="BG110" i="21"/>
  <c r="I16" i="21" s="1"/>
  <c r="BB123" i="21"/>
  <c r="O421" i="39"/>
  <c r="P421" i="39"/>
  <c r="O520" i="39"/>
  <c r="P520" i="39"/>
  <c r="O533" i="39"/>
  <c r="P533" i="39"/>
  <c r="O122" i="39"/>
  <c r="P112" i="39"/>
  <c r="P45" i="39"/>
  <c r="P77" i="39"/>
  <c r="P128" i="39"/>
  <c r="P73" i="39"/>
  <c r="P49" i="39"/>
  <c r="AC16" i="22"/>
  <c r="G10" i="22" s="1"/>
  <c r="H10" i="22" s="1"/>
  <c r="BM44" i="22"/>
  <c r="BM120" i="22"/>
  <c r="BM100" i="22"/>
  <c r="BL81" i="22"/>
  <c r="P457" i="39"/>
  <c r="P393" i="39"/>
  <c r="P486" i="39"/>
  <c r="P538" i="39"/>
  <c r="P448" i="39"/>
  <c r="BL185" i="22"/>
  <c r="BM185" i="22"/>
  <c r="BL138" i="22"/>
  <c r="BM138" i="22"/>
  <c r="BM30" i="22"/>
  <c r="BL30" i="22"/>
  <c r="P539" i="39"/>
  <c r="P214" i="39"/>
  <c r="P326" i="39"/>
  <c r="P286" i="39"/>
  <c r="P134" i="39"/>
  <c r="P254" i="39"/>
  <c r="O405" i="39"/>
  <c r="P405" i="39"/>
  <c r="O469" i="39"/>
  <c r="P469" i="39"/>
  <c r="O490" i="39"/>
  <c r="P490" i="39"/>
  <c r="BI103" i="21"/>
  <c r="AD103" i="21"/>
  <c r="BI104" i="21"/>
  <c r="Z104" i="21"/>
  <c r="AP104" i="21"/>
  <c r="AQ104" i="21"/>
  <c r="BI107" i="21"/>
  <c r="W107" i="21"/>
  <c r="BI111" i="21"/>
  <c r="BH111" i="21"/>
  <c r="AT111" i="21"/>
  <c r="BI112" i="21"/>
  <c r="Z112" i="21"/>
  <c r="AP112" i="21"/>
  <c r="AQ112" i="21"/>
  <c r="BI115" i="21"/>
  <c r="W115" i="21"/>
  <c r="AE119" i="21"/>
  <c r="BI119" i="21"/>
  <c r="BH119" i="21"/>
  <c r="AD121" i="21"/>
  <c r="BI121" i="21"/>
  <c r="W121" i="21"/>
  <c r="AP122" i="21"/>
  <c r="AQ122" i="21"/>
  <c r="AE123" i="21"/>
  <c r="BI123" i="21"/>
  <c r="W123" i="21"/>
  <c r="BH123" i="21"/>
  <c r="AU123" i="21"/>
  <c r="W124" i="21"/>
  <c r="P53" i="39"/>
  <c r="P85" i="39"/>
  <c r="P99" i="39"/>
  <c r="P89" i="39"/>
  <c r="P81" i="39"/>
  <c r="AA108" i="21"/>
  <c r="BB107" i="21"/>
  <c r="E15" i="21" s="1"/>
  <c r="F15" i="21" s="1"/>
  <c r="AA104" i="21"/>
  <c r="AI102" i="21"/>
  <c r="AY104" i="21"/>
  <c r="AY112" i="21"/>
  <c r="AQ106" i="21"/>
  <c r="AT107" i="21"/>
  <c r="AA106" i="21"/>
  <c r="BL85" i="22"/>
  <c r="BM149" i="22"/>
  <c r="BM172" i="22"/>
  <c r="BM82" i="22"/>
  <c r="BL170" i="22"/>
  <c r="BM46" i="22"/>
  <c r="BM168" i="22"/>
  <c r="P493" i="39"/>
  <c r="P429" i="39"/>
  <c r="P515" i="39"/>
  <c r="P387" i="39"/>
  <c r="P366" i="39"/>
  <c r="W117" i="21"/>
  <c r="AX102" i="21"/>
  <c r="AY124" i="21"/>
  <c r="AE122" i="21"/>
  <c r="BI117" i="21"/>
  <c r="W112" i="21"/>
  <c r="AE107" i="21"/>
  <c r="W106" i="21"/>
  <c r="BI101" i="21"/>
  <c r="BH118" i="21"/>
  <c r="BL189" i="22"/>
  <c r="BM189" i="22"/>
  <c r="BL106" i="22"/>
  <c r="BM106" i="22"/>
  <c r="BL184" i="22"/>
  <c r="BM184" i="22"/>
  <c r="BL152" i="22"/>
  <c r="BM152" i="22"/>
  <c r="BL117" i="22"/>
  <c r="BM117" i="22"/>
  <c r="BL87" i="22"/>
  <c r="BM87" i="22"/>
  <c r="AM123" i="21"/>
  <c r="AH118" i="21"/>
  <c r="P142" i="39"/>
  <c r="P166" i="39"/>
  <c r="P262" i="39"/>
  <c r="O132" i="39"/>
  <c r="P132" i="39"/>
  <c r="O140" i="39"/>
  <c r="P140" i="39"/>
  <c r="O156" i="39"/>
  <c r="P156" i="39"/>
  <c r="O347" i="39"/>
  <c r="P347" i="39"/>
  <c r="O364" i="39"/>
  <c r="P364" i="39"/>
  <c r="O372" i="39"/>
  <c r="P372" i="39"/>
  <c r="O389" i="39"/>
  <c r="P389" i="39"/>
  <c r="O453" i="39"/>
  <c r="P453" i="39"/>
  <c r="O506" i="39"/>
  <c r="P506" i="39"/>
  <c r="O536" i="39"/>
  <c r="P536" i="39"/>
  <c r="BL188" i="22"/>
  <c r="BM188" i="22"/>
  <c r="BM166" i="22"/>
  <c r="BL166" i="22"/>
  <c r="BM119" i="22"/>
  <c r="BL119" i="22"/>
  <c r="BL174" i="22"/>
  <c r="BM174" i="22"/>
  <c r="BL42" i="22"/>
  <c r="BM42" i="22"/>
  <c r="BL22" i="22"/>
  <c r="BM22" i="22"/>
  <c r="BL151" i="22"/>
  <c r="BM151" i="22"/>
  <c r="P150" i="39"/>
  <c r="O150" i="39"/>
  <c r="P158" i="39"/>
  <c r="O158" i="39"/>
  <c r="O174" i="39"/>
  <c r="P174" i="39"/>
  <c r="P182" i="39"/>
  <c r="O182" i="39"/>
  <c r="P190" i="39"/>
  <c r="O190" i="39"/>
  <c r="O198" i="39"/>
  <c r="P198" i="39"/>
  <c r="P230" i="39"/>
  <c r="O230" i="39"/>
  <c r="P238" i="39"/>
  <c r="O238" i="39"/>
  <c r="O246" i="39"/>
  <c r="P246" i="39"/>
  <c r="O270" i="39"/>
  <c r="P270" i="39"/>
  <c r="O294" i="39"/>
  <c r="P294" i="39"/>
  <c r="P310" i="39"/>
  <c r="O310" i="39"/>
  <c r="P334" i="39"/>
  <c r="O334" i="39"/>
  <c r="O437" i="39"/>
  <c r="P437" i="39"/>
  <c r="O529" i="39"/>
  <c r="P529" i="39"/>
  <c r="O551" i="39"/>
  <c r="C18" i="11" s="1"/>
  <c r="P551" i="39"/>
  <c r="BH113" i="21"/>
  <c r="AT113" i="21"/>
  <c r="BI114" i="21"/>
  <c r="AA114" i="21"/>
  <c r="BF114" i="21"/>
  <c r="BG114" i="21"/>
  <c r="Z118" i="21"/>
  <c r="AA118" i="21"/>
  <c r="AH120" i="21"/>
  <c r="BI120" i="21"/>
  <c r="W120" i="21"/>
  <c r="BH120" i="21"/>
  <c r="AU120" i="21"/>
  <c r="BG121" i="21"/>
  <c r="BF121" i="21"/>
  <c r="Z122" i="21"/>
  <c r="BI122" i="21"/>
  <c r="W122" i="21"/>
  <c r="AA122" i="21"/>
  <c r="BF122" i="21"/>
  <c r="BG122" i="21"/>
  <c r="AA131" i="21"/>
  <c r="AL129" i="21"/>
  <c r="P485" i="39"/>
  <c r="P475" i="39"/>
  <c r="P443" i="39"/>
  <c r="P411" i="39"/>
  <c r="P379" i="39"/>
  <c r="P336" i="39"/>
  <c r="P320" i="39"/>
  <c r="P304" i="39"/>
  <c r="P288" i="39"/>
  <c r="P272" i="39"/>
  <c r="P256" i="39"/>
  <c r="P240" i="39"/>
  <c r="P224" i="39"/>
  <c r="P208" i="39"/>
  <c r="P192" i="39"/>
  <c r="P176" i="39"/>
  <c r="BI130" i="21"/>
  <c r="AA130" i="21"/>
  <c r="AA126" i="21"/>
  <c r="Z131" i="21"/>
  <c r="P160" i="39"/>
  <c r="P527" i="39"/>
  <c r="O152" i="39"/>
  <c r="P152" i="39"/>
  <c r="W127" i="21"/>
  <c r="Z127" i="21"/>
  <c r="W125" i="21"/>
  <c r="BH125" i="21"/>
  <c r="AQ125" i="21"/>
  <c r="Z124" i="21"/>
  <c r="E45" i="11"/>
  <c r="AD66" i="38"/>
  <c r="R44" i="11"/>
  <c r="R184" i="11"/>
  <c r="E54" i="38"/>
  <c r="J64" i="38"/>
  <c r="E48" i="23"/>
  <c r="E49" i="23"/>
  <c r="R40" i="11"/>
  <c r="R36" i="11"/>
  <c r="R160" i="11"/>
  <c r="R93" i="11"/>
  <c r="E148" i="11"/>
  <c r="C56" i="11"/>
  <c r="E176" i="11"/>
  <c r="P95" i="11"/>
  <c r="Q95" i="11"/>
  <c r="R69" i="11"/>
  <c r="R72" i="11" s="1"/>
  <c r="R105" i="11"/>
  <c r="R108" i="11" s="1"/>
  <c r="Z66" i="38"/>
  <c r="Z99" i="38" s="1"/>
  <c r="M54" i="38"/>
  <c r="Z9" i="38"/>
  <c r="D43" i="23"/>
  <c r="AD65" i="38"/>
  <c r="E96" i="11"/>
  <c r="G25" i="32"/>
  <c r="G27" i="32"/>
  <c r="E51" i="23"/>
  <c r="D57" i="23"/>
  <c r="D69" i="23"/>
  <c r="R43" i="11"/>
  <c r="R38" i="11"/>
  <c r="R31" i="11"/>
  <c r="R39" i="11"/>
  <c r="W9" i="38"/>
  <c r="F20" i="23"/>
  <c r="E122" i="11"/>
  <c r="AL54" i="38"/>
  <c r="E50" i="23"/>
  <c r="E57" i="23" s="1"/>
  <c r="E52" i="23"/>
  <c r="E55" i="23"/>
  <c r="C54" i="38"/>
  <c r="F40" i="23"/>
  <c r="F32" i="23"/>
  <c r="F43" i="23" s="1"/>
  <c r="E84" i="11"/>
  <c r="E56" i="11"/>
  <c r="R84" i="11"/>
  <c r="R85" i="11" s="1"/>
  <c r="E136" i="11"/>
  <c r="P131" i="11"/>
  <c r="Z21" i="38"/>
  <c r="Z54" i="38" s="1"/>
  <c r="AI9" i="38"/>
  <c r="AO9" i="38"/>
  <c r="AU16" i="38"/>
  <c r="G62" i="38"/>
  <c r="AE65" i="38"/>
  <c r="AJ54" i="38"/>
  <c r="R129" i="11"/>
  <c r="G20" i="32"/>
  <c r="G22" i="32"/>
  <c r="G24" i="32"/>
  <c r="E62" i="23"/>
  <c r="E66" i="23"/>
  <c r="R32" i="11"/>
  <c r="R37" i="11"/>
  <c r="AE61" i="38"/>
  <c r="J65" i="38"/>
  <c r="J62" i="38"/>
  <c r="E67" i="23"/>
  <c r="E53" i="23"/>
  <c r="E112" i="11"/>
  <c r="AS9" i="38"/>
  <c r="AU9" i="38" s="1"/>
  <c r="R94" i="11"/>
  <c r="D26" i="24"/>
  <c r="R120" i="11"/>
  <c r="R121" i="11" s="1"/>
  <c r="AU18" i="38"/>
  <c r="C99" i="38"/>
  <c r="AF21" i="38"/>
  <c r="AF54" i="38" s="1"/>
  <c r="Q21" i="38"/>
  <c r="Q54" i="38" s="1"/>
  <c r="P54" i="38"/>
  <c r="V99" i="38"/>
  <c r="R144" i="11"/>
  <c r="R145" i="11" s="1"/>
  <c r="AT21" i="38"/>
  <c r="AT54" i="38" s="1"/>
  <c r="W66" i="38"/>
  <c r="W99" i="38" s="1"/>
  <c r="J54" i="38"/>
  <c r="C10" i="32"/>
  <c r="W21" i="38"/>
  <c r="W54" i="38" s="1"/>
  <c r="AR54" i="38"/>
  <c r="AO54" i="38"/>
  <c r="T54" i="38"/>
  <c r="O99" i="38"/>
  <c r="H99" i="38"/>
  <c r="I99" i="38"/>
  <c r="AS17" i="38"/>
  <c r="AD64" i="38"/>
  <c r="AF64" i="38" s="1"/>
  <c r="G61" i="38"/>
  <c r="Q65" i="38"/>
  <c r="Q99" i="38" s="1"/>
  <c r="C57" i="23"/>
  <c r="AD62" i="38"/>
  <c r="C69" i="23"/>
  <c r="AD63" i="38"/>
  <c r="AF63" i="38" s="1"/>
  <c r="G99" i="38" l="1"/>
  <c r="E69" i="23"/>
  <c r="R131" i="11"/>
  <c r="R162" i="11"/>
  <c r="E46" i="11"/>
  <c r="C41" i="28" s="1"/>
  <c r="M99" i="38"/>
  <c r="G54" i="38"/>
  <c r="D99" i="38"/>
  <c r="AF61" i="38"/>
  <c r="AF65" i="38"/>
  <c r="R95" i="11"/>
  <c r="C11" i="11"/>
  <c r="D28" i="28"/>
  <c r="E28" i="28" s="1"/>
  <c r="E13" i="30"/>
  <c r="D25" i="28"/>
  <c r="E25" i="28" s="1"/>
  <c r="E9" i="21"/>
  <c r="F9" i="21" s="1"/>
  <c r="E10" i="21"/>
  <c r="F10" i="21" s="1"/>
  <c r="F14" i="30"/>
  <c r="E11" i="21"/>
  <c r="F11" i="21" s="1"/>
  <c r="D9" i="30"/>
  <c r="D27" i="28"/>
  <c r="E27" i="28" s="1"/>
  <c r="G8" i="21"/>
  <c r="H8" i="21" s="1"/>
  <c r="AF66" i="38"/>
  <c r="I9" i="21"/>
  <c r="G13" i="21"/>
  <c r="H13" i="21" s="1"/>
  <c r="I10" i="21"/>
  <c r="D13" i="30"/>
  <c r="I15" i="21"/>
  <c r="G12" i="21"/>
  <c r="H12" i="21" s="1"/>
  <c r="C13" i="30"/>
  <c r="G16" i="21"/>
  <c r="H16" i="21" s="1"/>
  <c r="G10" i="21"/>
  <c r="H10" i="21" s="1"/>
  <c r="G9" i="21"/>
  <c r="H9" i="21" s="1"/>
  <c r="G11" i="21"/>
  <c r="H11" i="21" s="1"/>
  <c r="I13" i="21"/>
  <c r="C14" i="30"/>
  <c r="E16" i="21"/>
  <c r="F16" i="21" s="1"/>
  <c r="D35" i="28"/>
  <c r="E35" i="28" s="1"/>
  <c r="D39" i="28"/>
  <c r="E39" i="28" s="1"/>
  <c r="D34" i="28"/>
  <c r="E34" i="28" s="1"/>
  <c r="D32" i="28"/>
  <c r="E32" i="28" s="1"/>
  <c r="D23" i="28"/>
  <c r="E23" i="28" s="1"/>
  <c r="G19" i="22"/>
  <c r="H19" i="22" s="1"/>
  <c r="H26" i="21"/>
  <c r="I26" i="21" s="1"/>
  <c r="F13" i="30"/>
  <c r="I12" i="21"/>
  <c r="C9" i="30"/>
  <c r="E8" i="21"/>
  <c r="F8" i="21" s="1"/>
  <c r="D14" i="30"/>
  <c r="G13" i="30"/>
  <c r="E12" i="21"/>
  <c r="F12" i="21" s="1"/>
  <c r="E14" i="30"/>
  <c r="I14" i="21"/>
  <c r="G14" i="21"/>
  <c r="H14" i="21" s="1"/>
  <c r="D26" i="28"/>
  <c r="E26" i="28" s="1"/>
  <c r="D37" i="28"/>
  <c r="E37" i="28" s="1"/>
  <c r="D29" i="28"/>
  <c r="E29" i="28" s="1"/>
  <c r="D33" i="28"/>
  <c r="E33" i="28" s="1"/>
  <c r="D24" i="28"/>
  <c r="E24" i="28" s="1"/>
  <c r="C10" i="11"/>
  <c r="C26" i="11" s="1"/>
  <c r="E19" i="22"/>
  <c r="F19" i="22" s="1"/>
  <c r="E13" i="21"/>
  <c r="F13" i="21" s="1"/>
  <c r="I11" i="21"/>
  <c r="F30" i="21"/>
  <c r="G30" i="21" s="1"/>
  <c r="E10" i="22"/>
  <c r="F10" i="22" s="1"/>
  <c r="E14" i="21"/>
  <c r="F14" i="21" s="1"/>
  <c r="D31" i="28"/>
  <c r="E31" i="28" s="1"/>
  <c r="J99" i="38"/>
  <c r="R45" i="11"/>
  <c r="D36" i="28"/>
  <c r="E36" i="28" s="1"/>
  <c r="D30" i="28"/>
  <c r="E30" i="28" s="1"/>
  <c r="D38" i="28"/>
  <c r="E38" i="28" s="1"/>
  <c r="G14" i="30"/>
  <c r="I8" i="21"/>
  <c r="G15" i="21"/>
  <c r="H15" i="21" s="1"/>
  <c r="D10" i="32"/>
  <c r="B10" i="32" s="1"/>
  <c r="AE99" i="38"/>
  <c r="AF62" i="38"/>
  <c r="AD99" i="38"/>
  <c r="AU17" i="38"/>
  <c r="AU54" i="38" s="1"/>
  <c r="AS54" i="38"/>
  <c r="AF99" i="38"/>
  <c r="AU21" i="38"/>
</calcChain>
</file>

<file path=xl/comments1.xml><?xml version="1.0" encoding="utf-8"?>
<comments xmlns="http://schemas.openxmlformats.org/spreadsheetml/2006/main">
  <authors>
    <author>DATIN</author>
    <author>Khairu's Belonging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PNS</t>
        </r>
      </text>
    </comment>
    <comment ref="G4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Digit Belakangnya Angka 1</t>
        </r>
      </text>
    </comment>
    <comment ref="F5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Non PNS</t>
        </r>
      </text>
    </comment>
    <comment ref="G5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Digit Belakangnya Angka 2</t>
        </r>
      </text>
    </comment>
    <comment ref="F6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Kontrak Sukarela/ PHL/ Kontrak Lepas/ Kontrak Jangka Pendek Hitungan Hari-Bulan-Kapan Saja Bisa Diberhentikan</t>
        </r>
      </text>
    </comment>
    <comment ref="G6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Digit Belakangnya Angka 3</t>
        </r>
      </text>
    </comment>
    <comment ref="F7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Tenaga Swasta Tetap</t>
        </r>
      </text>
    </comment>
    <comment ref="G7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Digit Belakangnya Angka 8</t>
        </r>
      </text>
    </comment>
    <comment ref="F8" authorId="1">
      <text>
        <r>
          <rPr>
            <b/>
            <sz val="9"/>
            <color indexed="81"/>
            <rFont val="Tahoma"/>
            <family val="2"/>
          </rPr>
          <t>Khairu's Belonging:</t>
        </r>
        <r>
          <rPr>
            <sz val="9"/>
            <color indexed="81"/>
            <rFont val="Tahoma"/>
            <family val="2"/>
          </rPr>
          <t xml:space="preserve">
Tenaga Swasta Tidak Tetap/ Kontrak Swasta</t>
        </r>
      </text>
    </comment>
    <comment ref="G8" authorId="1">
      <text>
        <r>
          <rPr>
            <b/>
            <sz val="9"/>
            <color indexed="81"/>
            <rFont val="Tahoma"/>
            <charset val="1"/>
          </rPr>
          <t>Khairu's Belonging:</t>
        </r>
        <r>
          <rPr>
            <sz val="9"/>
            <color indexed="81"/>
            <rFont val="Tahoma"/>
            <charset val="1"/>
          </rPr>
          <t xml:space="preserve">
Digit Belakangnya Angka 9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<sst xmlns="http://schemas.openxmlformats.org/spreadsheetml/2006/main" count="37965" uniqueCount="13689">
  <si>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</si>
  <si>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</si>
  <si>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</si>
  <si>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</si>
  <si>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</si>
  <si>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</si>
  <si>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</si>
  <si>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</si>
  <si>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</si>
  <si>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</si>
  <si>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</si>
  <si>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</si>
  <si>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</si>
  <si>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</si>
  <si>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</si>
  <si>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</si>
  <si>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</si>
  <si>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</si>
  <si>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</si>
  <si>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</si>
  <si>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</si>
  <si>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</si>
  <si>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</si>
  <si>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</si>
  <si>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</si>
  <si>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</si>
  <si>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</si>
  <si>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</si>
  <si>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</si>
  <si>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</si>
  <si>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</si>
  <si>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</si>
  <si>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</si>
  <si>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</si>
  <si>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</si>
  <si>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</si>
  <si>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</si>
  <si>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</si>
  <si>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</si>
  <si>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</si>
  <si>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</si>
  <si>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</si>
  <si>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</si>
  <si>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</si>
  <si>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</si>
  <si>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</si>
  <si>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</si>
  <si>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</si>
  <si>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</si>
  <si>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</si>
  <si>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</si>
  <si>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</si>
  <si>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</si>
  <si>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</si>
  <si>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</si>
  <si>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</si>
  <si>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</si>
  <si>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</si>
  <si>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</si>
  <si>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</si>
  <si>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</si>
  <si>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</si>
  <si>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</si>
  <si>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</si>
  <si>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</si>
  <si>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</si>
  <si>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</si>
  <si>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</si>
  <si>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</si>
  <si>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</si>
  <si>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</si>
  <si>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</si>
  <si>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</si>
  <si>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</si>
  <si>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</si>
  <si>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</si>
  <si>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</si>
  <si>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</si>
  <si>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</si>
  <si>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</si>
  <si>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</si>
  <si>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</si>
  <si>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</si>
  <si>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</si>
  <si>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</si>
  <si>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</si>
  <si>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</si>
  <si>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</si>
  <si>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</si>
  <si>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</si>
  <si>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</si>
  <si>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</si>
  <si>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</si>
  <si>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</si>
  <si>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</si>
  <si>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</si>
  <si>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</si>
  <si>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</si>
  <si>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</si>
  <si>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</si>
  <si>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</si>
  <si>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</si>
  <si>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</si>
  <si>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</si>
  <si>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</si>
  <si>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</si>
  <si>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</si>
  <si>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</si>
  <si>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</si>
  <si>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</si>
  <si>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</si>
  <si>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</si>
  <si>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</si>
  <si>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</si>
  <si>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</si>
  <si>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</si>
  <si>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</si>
  <si>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</si>
  <si>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</si>
  <si>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</si>
  <si>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</si>
  <si>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</si>
  <si>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</si>
  <si>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</si>
  <si>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</si>
  <si>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</si>
  <si>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</si>
  <si>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</si>
  <si>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</si>
  <si>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</si>
  <si>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</si>
  <si>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</si>
  <si>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</si>
  <si>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</si>
  <si>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</si>
  <si>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</si>
  <si>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</si>
  <si>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</si>
  <si>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</si>
  <si>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</si>
  <si>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</si>
  <si>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</si>
  <si>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</si>
  <si>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</si>
  <si>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</si>
  <si>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</si>
  <si>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</si>
  <si>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</si>
  <si>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</si>
  <si>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</si>
  <si>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</si>
  <si>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</si>
  <si>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</si>
  <si>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</si>
  <si>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</si>
  <si>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</si>
  <si>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</si>
  <si>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</si>
  <si>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</si>
  <si>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</si>
  <si>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</si>
  <si>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</si>
  <si>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</si>
  <si>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</si>
  <si>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</si>
  <si>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</si>
  <si>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</si>
  <si>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</si>
  <si>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</si>
  <si>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</si>
  <si>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</si>
  <si>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</si>
  <si>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</si>
  <si>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</si>
  <si>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</si>
  <si>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</si>
  <si>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</si>
  <si>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</si>
  <si>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</si>
  <si>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</si>
  <si>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</si>
  <si>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</si>
  <si>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</si>
  <si>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</si>
  <si>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</si>
  <si>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</si>
  <si>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</si>
  <si>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</si>
  <si>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</si>
  <si>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</si>
  <si>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</si>
  <si>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</si>
  <si>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</si>
  <si>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</si>
  <si>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</si>
  <si>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</si>
  <si>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</si>
  <si>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</si>
  <si>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</si>
  <si>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</si>
  <si>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</si>
  <si>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</si>
  <si>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</si>
  <si>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</si>
  <si>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</si>
  <si>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</si>
  <si>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</si>
  <si>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</si>
  <si>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</si>
  <si>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</si>
  <si>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</si>
  <si>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</si>
  <si>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</si>
  <si>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</si>
  <si>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</si>
  <si>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</si>
  <si>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</si>
  <si>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</si>
  <si>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</si>
  <si>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</si>
  <si>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</si>
  <si>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</si>
  <si>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</si>
  <si>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</si>
  <si>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</si>
  <si>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</si>
  <si>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</si>
  <si>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</si>
  <si>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</si>
  <si>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</si>
  <si>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</si>
  <si>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</si>
  <si>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</si>
  <si>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</si>
  <si>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</si>
  <si>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</si>
  <si>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</si>
  <si>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</si>
  <si>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</si>
  <si>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</si>
  <si>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</si>
  <si>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</si>
  <si>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</si>
  <si>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</si>
  <si>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</si>
  <si>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</si>
  <si>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</si>
  <si>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</si>
  <si>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</si>
  <si>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</si>
  <si>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</si>
  <si>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</si>
  <si>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</si>
  <si>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</si>
  <si>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</si>
  <si>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</si>
  <si>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</si>
  <si>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</si>
  <si>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</si>
  <si>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</si>
  <si>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</si>
  <si>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</si>
  <si>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</si>
  <si>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</si>
  <si>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</si>
  <si>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</si>
  <si>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</si>
  <si>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</si>
  <si>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</si>
  <si>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</si>
  <si>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</si>
  <si>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</si>
  <si>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</si>
  <si>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</si>
  <si>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</si>
  <si>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</si>
  <si>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</si>
  <si>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</si>
  <si>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</si>
  <si>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</si>
  <si>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</si>
  <si>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</si>
  <si>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</si>
  <si>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</si>
  <si>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</si>
  <si>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</si>
  <si>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</si>
  <si>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</si>
  <si>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</si>
  <si>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</si>
  <si>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</si>
  <si>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</si>
  <si>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</si>
  <si>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</si>
  <si>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</si>
  <si>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</si>
  <si>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</si>
  <si>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</si>
  <si>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</si>
  <si>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</si>
  <si>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</si>
  <si>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</si>
  <si>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</si>
  <si>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</si>
  <si>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</si>
  <si>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</si>
  <si>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</si>
  <si>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</si>
  <si>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</si>
  <si>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</si>
  <si>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</si>
  <si>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</si>
  <si>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</si>
  <si>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</si>
  <si>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</si>
  <si>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</si>
  <si>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</si>
  <si>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</si>
  <si>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</si>
  <si>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</si>
  <si>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</si>
  <si>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</si>
  <si>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</si>
  <si>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</si>
  <si>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</si>
  <si>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</si>
  <si>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</si>
  <si>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</si>
  <si>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</si>
  <si>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</si>
  <si>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</si>
  <si>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</si>
  <si>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</si>
  <si>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</si>
  <si>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</si>
  <si>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</si>
  <si>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</si>
  <si>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</si>
  <si>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</si>
  <si>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</si>
  <si>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</si>
  <si>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</si>
  <si>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</si>
  <si>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</si>
  <si>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</si>
  <si>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</si>
  <si>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</si>
  <si>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</si>
  <si>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</si>
  <si>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</si>
  <si>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</si>
  <si>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</si>
  <si>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</si>
  <si>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</si>
  <si>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</si>
  <si>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</si>
  <si>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</si>
  <si>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</si>
  <si>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</si>
  <si>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</si>
  <si>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</si>
  <si>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</si>
  <si>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</si>
  <si>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</si>
  <si>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</si>
  <si>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</si>
  <si>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</si>
  <si>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</si>
  <si>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</si>
  <si>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</si>
  <si>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</si>
  <si>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</si>
  <si>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</si>
  <si>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</si>
  <si>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</si>
  <si>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</si>
  <si>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</si>
  <si>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</si>
  <si>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</si>
  <si>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</si>
  <si>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</si>
  <si>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</si>
  <si>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</si>
  <si>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</si>
  <si>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</si>
  <si>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</si>
  <si>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</si>
  <si>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</si>
  <si>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</si>
  <si>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</si>
  <si>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</si>
  <si>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</si>
  <si>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</si>
  <si>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</si>
  <si>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</si>
  <si>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</si>
  <si>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</si>
  <si>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</si>
  <si>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</si>
  <si>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</si>
  <si>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</si>
  <si>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</si>
  <si>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</si>
  <si>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</si>
  <si>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</si>
  <si>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</si>
  <si>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</si>
  <si>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</si>
  <si>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</si>
  <si>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</si>
  <si>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</si>
  <si>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</si>
  <si>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</si>
  <si>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</si>
  <si>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</si>
  <si>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</si>
  <si>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</si>
  <si>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</si>
  <si>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</si>
  <si>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</si>
  <si>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</si>
  <si>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</si>
  <si>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</si>
  <si>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</si>
  <si>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</si>
  <si>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</si>
  <si>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</si>
  <si>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</si>
  <si>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</si>
  <si>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</si>
  <si>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</si>
  <si>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</si>
  <si>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</si>
  <si>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</si>
  <si>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</si>
  <si>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</si>
  <si>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</si>
  <si>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</si>
  <si>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</si>
  <si>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</si>
  <si>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</si>
  <si>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</si>
  <si>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</si>
  <si>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</si>
  <si>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</si>
  <si>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</si>
  <si>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</si>
  <si>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</si>
  <si>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</si>
  <si>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</si>
  <si>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</si>
  <si>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</si>
  <si>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</si>
  <si>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</si>
  <si>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</si>
  <si>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</si>
  <si>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</si>
  <si>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</si>
  <si>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</si>
  <si>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</si>
  <si>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</si>
  <si>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</si>
  <si>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</si>
  <si>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</si>
  <si>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</si>
  <si>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</si>
  <si>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</si>
  <si>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</si>
  <si>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</si>
  <si>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</si>
  <si>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</si>
  <si>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</si>
  <si>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</si>
  <si>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</si>
  <si>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</si>
  <si>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</si>
  <si>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</si>
  <si>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</si>
  <si>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</si>
  <si>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</si>
  <si>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</si>
  <si>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</si>
  <si>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</si>
  <si>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</si>
  <si>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</si>
  <si>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</si>
  <si>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</si>
  <si>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</si>
  <si>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</si>
  <si>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</si>
  <si>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</si>
  <si>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</si>
  <si>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</si>
  <si>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</si>
  <si>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</si>
  <si>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</si>
  <si>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</si>
  <si>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</si>
  <si>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</si>
  <si>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</si>
  <si>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</si>
  <si>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</si>
  <si>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</si>
  <si>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</si>
  <si>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</si>
  <si>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</si>
  <si>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</si>
  <si>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</si>
  <si>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</si>
  <si>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</si>
  <si>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</si>
  <si>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</si>
  <si>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</si>
  <si>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</si>
  <si>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</si>
  <si>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</si>
  <si>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</si>
  <si>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</si>
  <si>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</si>
  <si>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</si>
  <si>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</si>
  <si>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</si>
  <si>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</si>
  <si>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</si>
  <si>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</si>
  <si>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</si>
  <si>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</si>
  <si>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</si>
  <si>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</si>
  <si>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</si>
  <si>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</si>
  <si>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</si>
  <si>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</si>
  <si>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</si>
  <si>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</si>
  <si>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</si>
  <si>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</si>
  <si>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</si>
  <si>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</si>
  <si>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</si>
  <si>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</si>
  <si>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</si>
  <si>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</si>
  <si>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</si>
  <si>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</si>
  <si>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</si>
  <si>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</si>
  <si>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</si>
  <si>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</si>
  <si>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</si>
  <si>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</si>
  <si>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</si>
  <si>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</si>
  <si>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</si>
  <si>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</si>
  <si>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</si>
  <si>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</si>
  <si>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</si>
  <si>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</si>
  <si>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</si>
  <si>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</si>
  <si>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</si>
  <si>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</si>
  <si>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</si>
  <si>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</si>
  <si>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</si>
  <si>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</si>
  <si>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</si>
  <si>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</si>
  <si>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</si>
  <si>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</si>
  <si>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</si>
  <si>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</si>
  <si>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</si>
  <si>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</si>
  <si>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</si>
  <si>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</si>
  <si>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</si>
  <si>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</si>
  <si>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</si>
  <si>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</si>
  <si>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</si>
  <si>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</si>
  <si>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</si>
  <si>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</si>
  <si>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</si>
  <si>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</si>
  <si>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</si>
  <si>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</si>
  <si>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</si>
  <si>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</si>
  <si>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</si>
  <si>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</si>
  <si>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</si>
  <si>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</si>
  <si>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</si>
  <si>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</si>
  <si>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</si>
  <si>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</si>
  <si>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</si>
  <si>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</si>
  <si>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</si>
  <si>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</si>
  <si>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</si>
  <si>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</si>
  <si>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</si>
  <si>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</si>
  <si>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</si>
  <si>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</si>
  <si>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</si>
  <si>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</si>
  <si>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</si>
  <si>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</si>
  <si>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</si>
  <si>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</si>
  <si>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</si>
  <si>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</si>
  <si>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</si>
  <si>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</si>
  <si>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</si>
  <si>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</si>
  <si>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</si>
  <si>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</si>
  <si>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</si>
  <si>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</si>
  <si>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</si>
  <si>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</si>
  <si>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</si>
  <si>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</si>
  <si>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</si>
  <si>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</si>
  <si>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</si>
  <si>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</si>
  <si>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</si>
  <si>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</si>
  <si>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</si>
  <si>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</si>
  <si>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</si>
  <si>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</si>
  <si>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</si>
  <si>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</si>
  <si>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</si>
  <si>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</si>
  <si>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</si>
  <si>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</si>
  <si>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</si>
  <si>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</si>
  <si>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</si>
  <si>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</si>
  <si>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</si>
  <si>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</si>
  <si>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</si>
  <si>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</si>
  <si>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</si>
  <si>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</si>
  <si>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</si>
  <si>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</si>
  <si>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</si>
  <si>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</si>
  <si>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</si>
  <si>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</si>
  <si>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</si>
  <si>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</si>
  <si>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</si>
  <si>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</si>
  <si>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</si>
  <si>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</si>
  <si>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</si>
  <si>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</si>
  <si>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</si>
  <si>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</si>
  <si>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</si>
  <si>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</si>
  <si>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</si>
  <si>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</si>
  <si>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</si>
  <si>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</si>
  <si>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</si>
  <si>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</si>
  <si>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</si>
  <si>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</si>
  <si>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</si>
  <si>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</si>
  <si>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</si>
  <si>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</si>
  <si>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</si>
  <si>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</si>
  <si>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</si>
  <si>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</si>
  <si>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</si>
  <si>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</si>
  <si>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</si>
  <si>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</si>
  <si>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</si>
  <si>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</si>
  <si>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</si>
  <si>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</si>
  <si>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</si>
  <si>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</si>
  <si>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</si>
  <si>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</si>
  <si>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</si>
  <si>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</si>
  <si>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</si>
  <si>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</si>
  <si>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</si>
  <si>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</si>
  <si>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</si>
  <si>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</si>
  <si>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</si>
  <si>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</si>
  <si>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</si>
  <si>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</si>
  <si>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</si>
  <si>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</si>
  <si>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</si>
  <si>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</si>
  <si>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</si>
  <si>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</si>
  <si>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</si>
  <si>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</si>
  <si>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</si>
  <si>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</si>
  <si>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</si>
  <si>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</si>
  <si>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</si>
  <si>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</si>
  <si>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</si>
  <si>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</si>
  <si>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</si>
  <si>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</si>
  <si>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</si>
  <si>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</si>
  <si>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</si>
  <si>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</si>
  <si>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</si>
  <si>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</si>
  <si>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</si>
  <si>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</si>
  <si>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</si>
  <si>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</si>
  <si>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</si>
  <si>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</si>
  <si>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</si>
  <si>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</si>
  <si>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</si>
  <si>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</si>
  <si>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</si>
  <si>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</si>
  <si>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</si>
  <si>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</si>
  <si>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</si>
  <si>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</si>
  <si>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</si>
  <si>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</si>
  <si>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</si>
  <si>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</si>
  <si>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</si>
  <si>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</si>
  <si>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</si>
  <si>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</si>
  <si>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</si>
  <si>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</si>
  <si>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</si>
  <si>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</si>
  <si>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</si>
  <si>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</si>
  <si>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</si>
  <si>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</si>
  <si>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</si>
  <si>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</si>
  <si>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</si>
  <si>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</si>
  <si>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</si>
  <si>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</si>
  <si>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</si>
  <si>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</si>
  <si>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</si>
  <si>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</si>
  <si>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</si>
  <si>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</si>
  <si>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</si>
  <si>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</si>
  <si>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</si>
  <si>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</si>
  <si>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</si>
  <si>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</si>
  <si>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</si>
  <si>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</si>
  <si>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</si>
  <si>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</si>
  <si>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</si>
  <si>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</si>
  <si>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</si>
  <si>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</si>
  <si>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</si>
  <si>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</si>
  <si>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</si>
  <si>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</si>
  <si>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</si>
  <si>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</si>
  <si>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</si>
  <si>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</si>
  <si>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</si>
  <si>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</si>
  <si>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</si>
  <si>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</si>
  <si>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</si>
  <si>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</si>
  <si>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</si>
  <si>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</si>
  <si>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</si>
  <si>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</si>
  <si>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</si>
  <si>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</si>
  <si>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</si>
  <si>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</si>
  <si>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</si>
  <si>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</si>
  <si>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</si>
  <si>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</si>
  <si>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</si>
  <si>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</si>
  <si>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</si>
  <si>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</si>
  <si>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</si>
  <si>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</si>
  <si>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</si>
  <si>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</si>
  <si>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</si>
  <si>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</si>
  <si>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</si>
  <si>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</si>
  <si>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</si>
  <si>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</si>
  <si>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</si>
  <si>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</si>
  <si>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</si>
  <si>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</si>
  <si>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</si>
  <si>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</si>
  <si>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</si>
  <si>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</si>
  <si>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</si>
  <si>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</si>
  <si>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</si>
  <si>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</si>
  <si>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</si>
  <si>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</si>
  <si>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</si>
  <si>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</si>
  <si>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</si>
  <si>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</si>
  <si>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</si>
  <si>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</si>
  <si>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</si>
  <si>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</si>
  <si>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</si>
  <si>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</si>
  <si>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</si>
  <si>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</si>
  <si>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</si>
  <si>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</si>
  <si>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</si>
  <si>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</si>
  <si>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</si>
  <si>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</si>
  <si>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</si>
  <si>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</si>
  <si>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</si>
  <si>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</si>
  <si>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</si>
  <si>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</si>
  <si>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</si>
  <si>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</si>
  <si>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</si>
  <si>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</si>
  <si>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</si>
  <si>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</si>
  <si>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</si>
  <si>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</si>
  <si>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</si>
  <si>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</si>
  <si>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</si>
  <si>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</si>
  <si>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</si>
  <si>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</si>
  <si>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</si>
  <si>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</si>
  <si>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</si>
  <si>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</si>
  <si>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</si>
  <si>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</si>
  <si>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</si>
  <si>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</si>
  <si>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</si>
  <si>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</si>
  <si>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</si>
  <si>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</si>
  <si>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</si>
  <si>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</si>
  <si>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</si>
  <si>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</si>
  <si>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</si>
  <si>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</si>
  <si>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</si>
  <si>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</si>
  <si>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</si>
  <si>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</si>
  <si>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</si>
  <si>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</si>
  <si>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</si>
  <si>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</si>
  <si>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</si>
  <si>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</si>
  <si>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</si>
  <si>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</si>
  <si>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</si>
  <si>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</si>
  <si>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</si>
  <si>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</si>
  <si>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</si>
  <si>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</si>
  <si>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</si>
  <si>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</si>
  <si>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</si>
  <si>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</si>
  <si>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</si>
  <si>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</si>
  <si>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</si>
  <si>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</si>
  <si>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</si>
  <si>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</si>
  <si>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</si>
  <si>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</si>
  <si>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</si>
  <si>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</si>
  <si>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</si>
  <si>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</si>
  <si>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</si>
  <si>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</si>
  <si>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</si>
  <si>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</si>
  <si>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</si>
  <si>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</si>
  <si>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</si>
  <si>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</si>
  <si>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</si>
  <si>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</si>
  <si>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</si>
  <si>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</si>
  <si>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</si>
  <si>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</si>
  <si>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</si>
  <si>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</si>
  <si>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</si>
  <si>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</si>
  <si>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</si>
  <si>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</si>
  <si>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</si>
  <si>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</si>
  <si>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</si>
  <si>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</si>
  <si>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</si>
  <si>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</si>
  <si>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</si>
  <si>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</si>
  <si>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</si>
  <si>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</si>
  <si>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</si>
  <si>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</si>
  <si>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</si>
  <si>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</si>
  <si>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</si>
  <si>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</si>
  <si>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</si>
  <si>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</si>
  <si>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</si>
  <si>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</si>
  <si>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</si>
  <si>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</si>
  <si>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</si>
  <si>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</si>
  <si>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</si>
  <si>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</si>
  <si>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</si>
  <si>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</si>
  <si>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</si>
  <si>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</si>
  <si>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</si>
  <si>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</si>
  <si>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</si>
  <si>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</si>
  <si>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</si>
  <si>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</si>
  <si>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</si>
  <si>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</si>
  <si>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</si>
  <si>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</si>
  <si>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</si>
  <si>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</si>
  <si>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</si>
  <si>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</si>
  <si>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</si>
  <si>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</si>
  <si>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</si>
  <si>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</si>
  <si>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</si>
  <si>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</si>
  <si>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</si>
  <si>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</si>
  <si>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</si>
  <si>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</si>
  <si>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</si>
  <si>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</si>
  <si>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</si>
  <si>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</si>
  <si>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</si>
  <si>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</si>
  <si>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</si>
  <si>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</si>
  <si>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</si>
  <si>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</si>
  <si>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</si>
  <si>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</si>
  <si>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</si>
  <si>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</si>
  <si>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</si>
  <si>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</si>
  <si>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</si>
  <si>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</si>
  <si>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</si>
  <si>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</si>
  <si>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</si>
  <si>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</si>
  <si>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</si>
  <si>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</si>
  <si>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</si>
  <si>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</si>
  <si>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</si>
  <si>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</si>
  <si>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</si>
  <si>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</si>
  <si>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</si>
  <si>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</si>
  <si>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</si>
  <si>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</si>
  <si>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</si>
  <si>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</si>
  <si>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</si>
  <si>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</si>
  <si>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</si>
  <si>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</si>
  <si>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</si>
  <si>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</si>
  <si>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</si>
  <si>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</si>
  <si>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</si>
  <si>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</si>
  <si>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</si>
  <si>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</si>
  <si>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</si>
  <si>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</si>
  <si>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</si>
  <si>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</si>
  <si>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</si>
  <si>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</si>
  <si>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</si>
  <si>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</si>
  <si>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</si>
  <si>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</si>
  <si>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</si>
  <si>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</si>
  <si>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</si>
  <si>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</si>
  <si>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</si>
  <si>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</si>
  <si>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</si>
  <si>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</si>
  <si>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</si>
  <si>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</si>
  <si>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</si>
  <si>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</si>
  <si>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</si>
  <si>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</si>
  <si>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</si>
  <si>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</si>
  <si>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</si>
  <si>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</si>
  <si>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</si>
  <si>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</si>
  <si>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</si>
  <si>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</si>
  <si>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</si>
  <si>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</si>
  <si>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</si>
  <si>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</si>
  <si>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</si>
  <si>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</si>
  <si>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</si>
  <si>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</si>
  <si>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</si>
  <si>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</si>
  <si>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</si>
  <si>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</si>
  <si>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</si>
  <si>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</si>
  <si>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</si>
  <si>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</si>
  <si>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</si>
  <si>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</si>
  <si>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</si>
  <si>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</si>
  <si>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</si>
  <si>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</si>
  <si>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</si>
  <si>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</si>
  <si>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</si>
  <si>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</si>
  <si>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</si>
  <si>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</si>
  <si>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</si>
  <si>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</si>
  <si>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</si>
  <si>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</si>
  <si>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</si>
  <si>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</si>
  <si>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</si>
  <si>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</si>
  <si>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</si>
  <si>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</si>
  <si>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</si>
  <si>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</si>
  <si>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</si>
  <si>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</si>
  <si>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</si>
  <si>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</si>
  <si>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</si>
  <si>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</si>
  <si>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</si>
  <si>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</si>
  <si>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</si>
  <si>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</si>
  <si>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</si>
  <si>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</si>
  <si>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</si>
  <si>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</si>
  <si>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</si>
  <si>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</si>
  <si>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</si>
  <si>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</si>
  <si>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</si>
  <si>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</si>
  <si>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</si>
  <si>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</si>
  <si>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</si>
  <si>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</si>
  <si>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</si>
  <si>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</si>
  <si>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</si>
  <si>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</si>
  <si>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</si>
  <si>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</si>
  <si>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</si>
  <si>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</si>
  <si>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</si>
  <si>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</si>
  <si>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</si>
  <si>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</si>
  <si>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</si>
  <si>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</si>
  <si>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</si>
  <si>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</si>
  <si>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</si>
  <si>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</si>
  <si>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</si>
  <si>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</si>
  <si>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</si>
  <si>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</si>
  <si>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</si>
  <si>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</si>
  <si>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</si>
  <si>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</si>
  <si>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</si>
  <si>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</si>
  <si>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</si>
  <si>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</si>
  <si>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</si>
  <si>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</si>
  <si>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</si>
  <si>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</si>
  <si>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</si>
  <si>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</si>
  <si>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</si>
  <si>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</si>
  <si>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</si>
  <si>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</si>
  <si>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</si>
  <si>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</si>
  <si>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</si>
  <si>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</si>
  <si>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</si>
  <si>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</si>
  <si>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</si>
  <si>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</si>
  <si>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</si>
  <si>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</si>
  <si>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</si>
  <si>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</si>
  <si>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</si>
  <si>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</si>
  <si>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</si>
  <si>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</si>
  <si>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</si>
  <si>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</si>
  <si>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</si>
  <si>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</si>
  <si>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</si>
  <si>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</si>
  <si>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</si>
  <si>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</si>
  <si>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</si>
  <si>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</si>
  <si>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</si>
  <si>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</si>
  <si>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</si>
  <si>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</si>
  <si>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</si>
  <si>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</si>
  <si>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</si>
  <si>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</si>
  <si>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</si>
  <si>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</si>
  <si>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</si>
  <si>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</si>
  <si>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</si>
  <si>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</si>
  <si>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</si>
  <si>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</si>
  <si>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</si>
  <si>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</si>
  <si>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</si>
  <si>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</si>
  <si>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</si>
  <si>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</si>
  <si>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</si>
  <si>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</si>
  <si>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</si>
  <si>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</si>
  <si>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</si>
  <si>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</si>
  <si>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</si>
  <si>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</si>
  <si>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</si>
  <si>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</si>
  <si>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</si>
  <si>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</si>
  <si>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</si>
  <si>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</si>
  <si>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</si>
  <si>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</si>
  <si>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</si>
  <si>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</si>
  <si>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</si>
  <si>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</si>
  <si>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</si>
  <si>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</si>
  <si>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</si>
  <si>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</si>
  <si>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</si>
  <si>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</si>
  <si>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</si>
  <si>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</si>
  <si>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</si>
  <si>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</si>
  <si>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</si>
  <si>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</si>
  <si>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</si>
  <si>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</si>
  <si>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</si>
  <si>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</si>
  <si>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</si>
  <si>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</si>
  <si>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</si>
  <si>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</si>
  <si>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</si>
  <si>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</si>
  <si>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</si>
  <si>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</si>
  <si>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</si>
  <si>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</si>
  <si>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</si>
  <si>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</si>
  <si>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</si>
  <si>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</si>
  <si>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</si>
  <si>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</si>
  <si>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</si>
  <si>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</si>
  <si>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</si>
  <si>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</si>
  <si>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</si>
  <si>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</si>
  <si>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</si>
  <si>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</si>
  <si>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</si>
  <si>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</si>
  <si>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</si>
  <si>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</si>
  <si>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</si>
  <si>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</si>
  <si>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</si>
  <si>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</si>
  <si>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</si>
  <si>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</si>
  <si>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</si>
  <si>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</si>
  <si>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</si>
  <si>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</si>
  <si>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</si>
  <si>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</si>
  <si>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</si>
  <si>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</si>
  <si>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</si>
  <si>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</si>
  <si>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</si>
  <si>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</si>
  <si>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</si>
  <si>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</si>
  <si>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</si>
  <si>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</si>
  <si>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</si>
  <si>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</si>
  <si>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</si>
  <si>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</si>
  <si>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</si>
  <si>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</si>
  <si>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</si>
  <si>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</si>
  <si>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</si>
  <si>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</si>
  <si>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</si>
  <si>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</si>
  <si>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</si>
  <si>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</si>
  <si>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</si>
  <si>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</si>
  <si>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</si>
  <si>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</si>
  <si>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</si>
  <si>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</si>
  <si>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</si>
  <si>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</si>
  <si>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</si>
  <si>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</si>
  <si>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</si>
  <si>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</si>
  <si>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</si>
  <si>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</si>
  <si>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</si>
  <si>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</si>
  <si>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</si>
  <si>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</si>
  <si>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</si>
  <si>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</si>
  <si>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</si>
  <si>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</si>
  <si>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</si>
  <si>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</si>
  <si>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</si>
  <si>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</si>
  <si>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</si>
  <si>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</si>
  <si>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</si>
  <si>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</si>
  <si>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</si>
  <si>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</si>
  <si>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</si>
  <si>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</si>
  <si>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</si>
  <si>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</si>
  <si>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</si>
  <si>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</si>
  <si>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</si>
  <si>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</si>
  <si>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</si>
  <si>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</si>
  <si>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</si>
  <si>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</si>
  <si>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</si>
  <si>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</si>
  <si>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</si>
  <si>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</si>
  <si>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</si>
  <si>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</si>
  <si>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</si>
  <si>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</si>
  <si>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</si>
  <si>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</si>
  <si>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</si>
  <si>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</si>
  <si>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</si>
  <si>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</si>
  <si>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</si>
  <si>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</si>
  <si>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</si>
  <si>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</si>
  <si>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</si>
  <si>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</si>
  <si>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</si>
  <si>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</si>
  <si>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</si>
  <si>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</si>
  <si>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</si>
  <si>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</si>
  <si>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</si>
  <si>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</si>
  <si>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</si>
  <si>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</si>
  <si>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</si>
  <si>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</si>
  <si>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</si>
  <si>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</si>
  <si>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</si>
  <si>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</si>
  <si>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</si>
  <si>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</si>
  <si>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</si>
  <si>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</si>
  <si>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</si>
  <si>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</si>
  <si>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</si>
  <si>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</si>
  <si>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</si>
  <si>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</si>
  <si>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</si>
  <si>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</si>
  <si>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</si>
  <si>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</si>
  <si>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</si>
  <si>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</si>
  <si>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</si>
  <si>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</si>
  <si>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</si>
  <si>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</si>
  <si>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</si>
  <si>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</si>
  <si>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</si>
  <si>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</si>
  <si>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</si>
  <si>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</si>
  <si>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</si>
  <si>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</si>
  <si>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</si>
  <si>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</si>
  <si>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</si>
  <si>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</si>
  <si>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</si>
  <si>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</si>
  <si>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</si>
  <si>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</si>
  <si>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</si>
  <si>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</si>
  <si>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</si>
  <si>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</si>
  <si>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</si>
  <si>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</si>
  <si>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</si>
  <si>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</si>
  <si>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</si>
  <si>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</si>
  <si>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</si>
  <si>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</si>
  <si>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</si>
  <si>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</si>
  <si>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</si>
  <si>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</si>
  <si>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</si>
  <si>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</si>
  <si>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</si>
  <si>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</si>
  <si>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</si>
  <si>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</si>
  <si>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</si>
  <si>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</si>
  <si>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</si>
  <si>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</si>
  <si>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</si>
  <si>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</si>
  <si>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</si>
  <si>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</si>
  <si>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</si>
  <si>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</si>
  <si>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</si>
  <si>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</si>
  <si>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</si>
  <si>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</si>
  <si>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</si>
  <si>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</si>
  <si>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</si>
  <si>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</si>
  <si>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</si>
  <si>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</si>
  <si>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</si>
  <si>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</si>
  <si>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</si>
  <si>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</si>
  <si>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</si>
  <si>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</si>
  <si>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</si>
  <si>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</si>
  <si>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</si>
  <si>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</si>
  <si>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</si>
  <si>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</si>
  <si>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</si>
  <si>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</si>
  <si>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</si>
  <si>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</si>
  <si>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</si>
  <si>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</si>
  <si>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</si>
  <si>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</si>
  <si>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</si>
  <si>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</si>
  <si>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</si>
  <si>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</si>
  <si>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</si>
  <si>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</si>
  <si>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</si>
  <si>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</si>
  <si>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</si>
  <si>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</si>
  <si>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</si>
  <si>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</si>
  <si>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</si>
  <si>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</si>
  <si>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</si>
  <si>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</si>
  <si>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</si>
  <si>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</si>
  <si>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</si>
  <si>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</si>
  <si>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</si>
  <si>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</si>
  <si>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</si>
  <si>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</si>
  <si>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</si>
  <si>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</si>
  <si>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</si>
  <si>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</si>
  <si>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</si>
  <si>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</si>
  <si>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</si>
  <si>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</si>
  <si>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</si>
  <si>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</si>
  <si>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</si>
  <si>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</si>
  <si>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</si>
  <si>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</si>
  <si>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</si>
  <si>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</si>
  <si>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</si>
  <si>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</si>
  <si>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</si>
  <si>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</si>
  <si>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</si>
  <si>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</si>
  <si>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</si>
  <si>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</si>
  <si>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</si>
  <si>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</si>
  <si>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</si>
  <si>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</si>
  <si>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</si>
  <si>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</si>
  <si>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</si>
  <si>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</si>
  <si>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</si>
  <si>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</si>
  <si>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</si>
  <si>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</si>
  <si>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</si>
  <si>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</si>
  <si>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</si>
  <si>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</si>
  <si>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</si>
  <si>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</si>
  <si>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</si>
  <si>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</si>
  <si>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</si>
  <si>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</si>
  <si>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</si>
  <si>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</si>
  <si>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</si>
  <si>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</si>
  <si>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</si>
  <si>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</si>
  <si>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</si>
  <si>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</si>
  <si>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</si>
  <si>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</si>
  <si>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</si>
  <si>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</si>
  <si>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</si>
  <si>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</si>
  <si>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</si>
  <si>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</si>
  <si>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</si>
  <si>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</si>
  <si>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</si>
  <si>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</si>
  <si>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</si>
  <si>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</si>
  <si>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</si>
  <si>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</si>
  <si>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</si>
  <si>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</si>
  <si>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</si>
  <si>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</si>
  <si>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</si>
  <si>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</si>
  <si>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</si>
  <si>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</si>
  <si>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</si>
  <si>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</si>
  <si>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</si>
  <si>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</si>
  <si>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</si>
  <si>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</si>
  <si>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</si>
  <si>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</si>
  <si>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</si>
  <si>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</si>
  <si>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</si>
  <si>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</si>
  <si>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</si>
  <si>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</si>
  <si>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</si>
  <si>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</si>
  <si>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</si>
  <si>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</si>
  <si>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</si>
  <si>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</si>
  <si>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</si>
  <si>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</si>
  <si>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</si>
  <si>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</si>
  <si>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</si>
  <si>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</si>
  <si>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</si>
  <si>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</si>
  <si>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</si>
  <si>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</si>
  <si>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</si>
  <si>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</si>
  <si>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</si>
  <si>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</si>
  <si>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</si>
  <si>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</si>
  <si>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</si>
  <si>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</si>
  <si>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</si>
  <si>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</si>
  <si>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</si>
  <si>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</si>
  <si>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</si>
  <si>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</si>
  <si>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</si>
  <si>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</si>
  <si>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</si>
  <si>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</si>
  <si>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</si>
  <si>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</si>
  <si>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</si>
  <si>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</si>
  <si>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</si>
  <si>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</si>
  <si>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</si>
  <si>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</si>
  <si>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</si>
  <si>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</si>
  <si>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</si>
  <si>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</si>
  <si>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</si>
  <si>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</si>
  <si>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</si>
  <si>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</si>
  <si>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</si>
  <si>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</si>
  <si>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</si>
  <si>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</si>
  <si>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</si>
  <si>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</si>
  <si>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</si>
  <si>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</si>
  <si>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</si>
  <si>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</si>
  <si>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</si>
  <si>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</si>
  <si>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</si>
  <si>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</si>
  <si>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</si>
  <si>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</si>
  <si>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</si>
  <si>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</si>
  <si>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</si>
  <si>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</si>
  <si>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</si>
  <si>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</si>
  <si>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</si>
  <si>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</si>
  <si>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</si>
  <si>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</si>
  <si>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</si>
  <si>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</si>
  <si>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</si>
  <si>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</si>
  <si>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</si>
  <si>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</si>
  <si>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</si>
  <si>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</si>
  <si>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</si>
  <si>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</si>
  <si>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</si>
  <si>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</si>
  <si>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</si>
  <si>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</si>
  <si>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</si>
  <si>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</si>
  <si>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</si>
  <si>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</si>
  <si>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</si>
  <si>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</si>
  <si>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</si>
  <si>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</si>
  <si>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</si>
  <si>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</si>
  <si>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</si>
  <si>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</si>
  <si>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</si>
  <si>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</si>
  <si>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</si>
  <si>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</si>
  <si>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</si>
  <si>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</si>
  <si>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</si>
  <si>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</si>
  <si>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</si>
  <si>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</si>
  <si>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</si>
  <si>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</si>
  <si>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</si>
  <si>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</si>
  <si>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</si>
  <si>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</si>
  <si>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</si>
  <si>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</si>
  <si>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</si>
  <si>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</si>
  <si>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</si>
  <si>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</si>
  <si>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</si>
  <si>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</si>
  <si>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</si>
  <si>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</si>
  <si>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</si>
  <si>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</si>
  <si>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</si>
  <si>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</si>
  <si>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</si>
  <si>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</si>
  <si>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</si>
  <si>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</si>
  <si>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</si>
  <si>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</si>
  <si>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</si>
  <si>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</si>
  <si>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</si>
  <si>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</si>
  <si>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</si>
  <si>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</si>
  <si>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</si>
  <si>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</si>
  <si>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</si>
  <si>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</si>
  <si>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</si>
  <si>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</si>
  <si>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</si>
  <si>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</si>
  <si>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</si>
  <si>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</si>
  <si>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</si>
  <si>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</si>
  <si>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</si>
  <si>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</si>
  <si>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</si>
  <si>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</si>
  <si>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</si>
  <si>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</si>
  <si>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</si>
  <si>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</si>
  <si>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</si>
  <si>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</si>
  <si>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</si>
  <si>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</si>
  <si>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</si>
  <si>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</si>
  <si>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</si>
  <si>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</si>
  <si>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</si>
  <si>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</si>
  <si>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</si>
  <si>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</si>
  <si>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</si>
  <si>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</si>
  <si>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</si>
  <si>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</si>
  <si>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</si>
  <si>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</si>
  <si>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</si>
  <si>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</si>
  <si>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</si>
  <si>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</si>
  <si>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</si>
  <si>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</si>
  <si>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</si>
  <si>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</si>
  <si>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</si>
  <si>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</si>
  <si>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</si>
  <si>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</si>
  <si>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</si>
  <si>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</si>
  <si>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</si>
  <si>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</si>
  <si>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</si>
  <si>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</si>
  <si>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</si>
  <si>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</si>
  <si>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</si>
  <si>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</si>
  <si>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</si>
  <si>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</si>
  <si>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</si>
  <si>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</si>
  <si>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</si>
  <si>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</si>
  <si>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</si>
  <si>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</si>
  <si>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</si>
  <si>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</si>
  <si>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</si>
  <si>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</si>
  <si>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</si>
  <si>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</si>
  <si>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</si>
  <si>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</si>
  <si>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</si>
  <si>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</si>
  <si>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</si>
  <si>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</si>
  <si>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</si>
  <si>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</si>
  <si>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</si>
  <si>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</si>
  <si>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</si>
  <si>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</si>
  <si>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</si>
  <si>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</si>
  <si>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</si>
  <si>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</si>
  <si>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</si>
  <si>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</si>
  <si>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</si>
  <si>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</si>
  <si>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</si>
  <si>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</si>
  <si>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</si>
  <si>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</si>
  <si>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</si>
  <si>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</si>
  <si>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</si>
  <si>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</si>
  <si>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</si>
  <si>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</si>
  <si>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</si>
  <si>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</si>
  <si>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</si>
  <si>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</si>
  <si>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</si>
  <si>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</si>
  <si>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</si>
  <si>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</si>
  <si>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</si>
  <si>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</si>
  <si>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</si>
  <si>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</si>
  <si>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</si>
  <si>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</si>
  <si>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</si>
  <si>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</si>
  <si>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</si>
  <si>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</si>
  <si>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</si>
  <si>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</si>
  <si>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</si>
  <si>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</si>
  <si>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</si>
  <si>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</si>
  <si>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</si>
  <si>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</si>
  <si>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</si>
  <si>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</si>
  <si>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</si>
  <si>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</si>
  <si>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</si>
  <si>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</si>
  <si>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</si>
  <si>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</si>
  <si>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</si>
  <si>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</si>
  <si>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</si>
  <si>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</si>
  <si>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</si>
  <si>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</si>
  <si>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</si>
  <si>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</si>
  <si>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</si>
  <si>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</si>
  <si>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</si>
  <si>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</si>
  <si>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</si>
  <si>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</si>
  <si>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</si>
  <si>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</si>
  <si>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</si>
  <si>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</si>
  <si>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</si>
  <si>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</si>
  <si>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</si>
  <si>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</si>
  <si>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</si>
  <si>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</si>
  <si>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</si>
  <si>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</si>
  <si>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</si>
  <si>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</si>
  <si>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</si>
  <si>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</si>
  <si>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</si>
  <si>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</si>
  <si>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</si>
  <si>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</si>
  <si>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</si>
  <si>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</si>
  <si>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</si>
  <si>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</si>
  <si>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</si>
  <si>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</si>
  <si>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</si>
  <si>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</si>
  <si>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</si>
  <si>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</si>
  <si>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</si>
  <si>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</si>
  <si>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</si>
  <si>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</si>
  <si>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</si>
  <si>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</si>
  <si>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</si>
  <si>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</si>
  <si>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</si>
  <si>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</si>
  <si>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</si>
  <si>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</si>
  <si>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</si>
  <si>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</si>
  <si>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</si>
  <si>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</si>
  <si>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</si>
  <si>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</si>
  <si>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</si>
  <si>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</si>
  <si>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</si>
  <si>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</si>
  <si>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</si>
  <si>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</si>
  <si>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</si>
  <si>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</si>
  <si>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</si>
  <si>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</si>
  <si>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</si>
  <si>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</si>
  <si>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</si>
  <si>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</si>
  <si>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</si>
  <si>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</si>
  <si>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</si>
  <si>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</si>
  <si>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</si>
  <si>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</si>
  <si>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</si>
  <si>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</si>
  <si>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</si>
  <si>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</si>
  <si>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</si>
  <si>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</si>
  <si>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</si>
  <si>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</si>
  <si>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</si>
  <si>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</si>
  <si>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</si>
  <si>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</si>
  <si>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</si>
  <si>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</si>
  <si>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</si>
  <si>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</si>
  <si>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</si>
  <si>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</si>
  <si>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</si>
  <si>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</si>
  <si>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</si>
  <si>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</si>
  <si>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</si>
  <si>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</si>
  <si>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</si>
  <si>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</si>
  <si>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</si>
  <si>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</si>
  <si>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</si>
  <si>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</si>
  <si>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</si>
  <si>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</si>
  <si>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</si>
  <si>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</si>
  <si>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</si>
  <si>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</si>
  <si>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</si>
  <si>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</si>
  <si>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</si>
  <si>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</si>
  <si>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</si>
  <si>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</si>
  <si>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</si>
  <si>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</si>
  <si>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</si>
  <si>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</si>
  <si>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</si>
  <si>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</si>
  <si>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</si>
  <si>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</si>
  <si>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</si>
  <si>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</si>
  <si>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</si>
  <si>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</si>
  <si>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</si>
  <si>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</si>
  <si>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</si>
  <si>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</si>
  <si>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</si>
  <si>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</si>
  <si>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</si>
  <si>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</si>
  <si>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</si>
  <si>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</si>
  <si>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</si>
  <si>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</si>
  <si>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</si>
  <si>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</si>
  <si>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</si>
  <si>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</si>
  <si>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</si>
  <si>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</si>
  <si>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</si>
  <si>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</si>
  <si>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</si>
  <si>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</si>
  <si>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</si>
  <si>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</si>
  <si>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</si>
  <si>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</si>
  <si>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</si>
  <si>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</si>
  <si>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</si>
  <si>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</si>
  <si>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</si>
  <si>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</si>
  <si>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</si>
  <si>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</si>
  <si>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</si>
  <si>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</si>
  <si>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</si>
  <si>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</si>
  <si>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</si>
  <si>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</si>
  <si>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</si>
  <si>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</si>
  <si>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</si>
  <si>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</si>
  <si>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</si>
  <si>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</si>
  <si>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</si>
  <si>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</si>
  <si>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</si>
  <si>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</si>
  <si>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</si>
  <si>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</si>
  <si>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</si>
  <si>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</si>
  <si>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</si>
  <si>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</si>
  <si>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</si>
  <si>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</si>
  <si>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</si>
  <si>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</si>
  <si>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</si>
  <si>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</si>
  <si>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</si>
  <si>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</si>
  <si>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</si>
  <si>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</si>
  <si>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</si>
  <si>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</si>
  <si>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</si>
  <si>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</si>
  <si>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</si>
  <si>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</si>
  <si>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</si>
  <si>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</si>
  <si>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</si>
  <si>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</si>
  <si>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</si>
  <si>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</si>
  <si>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</si>
  <si>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</si>
  <si>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</si>
  <si>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</si>
  <si>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</si>
  <si>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</si>
  <si>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</si>
  <si>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</si>
  <si>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</si>
  <si>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</si>
  <si>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</si>
  <si>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</si>
  <si>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</si>
  <si>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</si>
  <si>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</si>
  <si>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</si>
  <si>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</si>
  <si>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</si>
  <si>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</si>
  <si>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</si>
  <si>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</si>
  <si>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</si>
  <si>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</si>
  <si>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</si>
  <si>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</si>
  <si>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</si>
  <si>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</si>
  <si>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</si>
  <si>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</si>
  <si>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</si>
  <si>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</si>
  <si>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</si>
  <si>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</si>
  <si>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</si>
  <si>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</si>
  <si>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</si>
  <si>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</si>
  <si>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</si>
  <si>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</si>
  <si>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</si>
  <si>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</si>
  <si>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</si>
  <si>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</si>
  <si>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</si>
  <si>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</si>
  <si>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</si>
  <si>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</si>
  <si>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</si>
  <si>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</si>
  <si>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</si>
  <si>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</si>
  <si>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</si>
  <si>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</si>
  <si>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</si>
  <si>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</si>
  <si>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</si>
  <si>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</si>
  <si>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</si>
  <si>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</si>
  <si>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</si>
  <si>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</si>
  <si>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</si>
  <si>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</si>
  <si>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</si>
  <si>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</si>
  <si>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</si>
  <si>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</si>
  <si>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</si>
  <si>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</si>
  <si>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</si>
  <si>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</si>
  <si>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</si>
  <si>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</si>
  <si>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</si>
  <si>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</si>
  <si>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</si>
  <si>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</si>
  <si>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</si>
  <si>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</si>
  <si>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</si>
  <si>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</si>
  <si>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</si>
  <si>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</si>
  <si>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</si>
  <si>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</si>
  <si>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</si>
  <si>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</si>
  <si>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</si>
  <si>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</si>
  <si>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</si>
  <si>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</si>
  <si>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</si>
  <si>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</si>
  <si>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</si>
  <si>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</si>
  <si>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</si>
  <si>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</si>
  <si>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</si>
  <si>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</si>
  <si>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</si>
  <si>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</si>
  <si>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</si>
  <si>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</si>
  <si>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</si>
  <si>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</si>
  <si>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</si>
  <si>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</si>
  <si>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</si>
  <si>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</si>
  <si>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</si>
  <si>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</si>
  <si>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</si>
  <si>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</si>
  <si>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</si>
  <si>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</si>
  <si>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</si>
  <si>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</si>
  <si>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</si>
  <si>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</si>
  <si>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</si>
  <si>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</si>
  <si>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</si>
  <si>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</si>
  <si>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</si>
  <si>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</si>
  <si>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</si>
  <si>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</si>
  <si>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</si>
  <si>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</si>
  <si>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</si>
  <si>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</si>
  <si>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</si>
  <si>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</si>
  <si>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</si>
  <si>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</si>
  <si>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</si>
  <si>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</si>
  <si>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</si>
  <si>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</si>
  <si>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</si>
  <si>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</si>
  <si>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</si>
  <si>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</si>
  <si>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</si>
  <si>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</si>
  <si>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</si>
  <si>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</si>
  <si>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</si>
  <si>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</si>
  <si>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</si>
  <si>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</si>
  <si>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</si>
  <si>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</si>
  <si>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</si>
  <si>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</si>
  <si>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</si>
  <si>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</si>
  <si>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</si>
  <si>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</si>
  <si>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</si>
  <si>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</si>
  <si>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</si>
  <si>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</si>
  <si>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</si>
  <si>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</si>
  <si>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</si>
  <si>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</si>
  <si>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</si>
  <si>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</si>
  <si>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</si>
  <si>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</si>
  <si>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</si>
  <si>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</si>
  <si>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</si>
  <si>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</si>
  <si>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</si>
  <si>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</si>
  <si>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</si>
  <si>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</si>
  <si>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</si>
  <si>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</si>
  <si>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</si>
  <si>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</si>
  <si>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</si>
  <si>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</si>
  <si>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</si>
  <si>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</si>
  <si>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</si>
  <si>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</si>
  <si>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</si>
  <si>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</si>
  <si>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</si>
  <si>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</si>
  <si>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</si>
  <si>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</si>
  <si>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</si>
  <si>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</si>
  <si>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</si>
  <si>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</si>
  <si>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</si>
  <si>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</si>
  <si>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</si>
  <si>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</si>
  <si>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</si>
  <si>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</si>
  <si>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</si>
  <si>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</si>
  <si>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</si>
  <si>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</si>
  <si>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</si>
  <si>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</si>
  <si>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</si>
  <si>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</si>
  <si>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</si>
  <si>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</si>
  <si>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</si>
  <si>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</si>
  <si>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</si>
  <si>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</si>
  <si>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</si>
  <si>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</si>
  <si>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</si>
  <si>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</si>
  <si>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</si>
  <si>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</si>
  <si>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</si>
  <si>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</si>
  <si>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</si>
  <si>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</si>
  <si>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</si>
  <si>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</si>
  <si>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</si>
  <si>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</si>
  <si>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</si>
  <si>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</si>
  <si>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</si>
  <si>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</si>
  <si>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</si>
  <si>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</si>
  <si>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</si>
  <si>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</si>
  <si>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</si>
  <si>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</si>
  <si>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</si>
  <si>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</si>
  <si>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</si>
  <si>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</si>
  <si>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</si>
  <si>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</si>
  <si>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</si>
  <si>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</si>
  <si>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</si>
  <si>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</si>
  <si>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</si>
  <si>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</si>
  <si>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</si>
  <si>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</si>
  <si>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</si>
  <si>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</si>
  <si>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</si>
  <si>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</si>
  <si>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</si>
  <si>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</si>
  <si>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</si>
  <si>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</si>
  <si>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</si>
  <si>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</si>
  <si>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</si>
  <si>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</si>
  <si>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</si>
  <si>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</si>
  <si>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</si>
  <si>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</si>
  <si>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</si>
  <si>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</si>
  <si>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</si>
  <si>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</si>
  <si>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</si>
  <si>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</si>
  <si>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</si>
  <si>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</si>
  <si>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</si>
  <si>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</si>
  <si>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</si>
  <si>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</si>
  <si>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</si>
  <si>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</si>
  <si>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</si>
  <si>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</si>
  <si>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</si>
  <si>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</si>
  <si>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</si>
  <si>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</si>
  <si>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</si>
  <si>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</si>
  <si>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</si>
  <si>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</si>
  <si>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</si>
  <si>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</si>
  <si>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</si>
  <si>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</si>
  <si>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</si>
  <si>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</si>
  <si>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</si>
  <si>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</si>
  <si>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</si>
  <si>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</si>
  <si>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</si>
  <si>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</si>
  <si>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</si>
  <si>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</si>
  <si>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</si>
  <si>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</si>
  <si>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</si>
  <si>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</si>
  <si>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</si>
  <si>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</si>
  <si>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</si>
  <si>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</si>
  <si>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</si>
  <si>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</si>
  <si>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</si>
  <si>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</si>
  <si>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</si>
  <si>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</si>
  <si>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</si>
  <si>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</si>
  <si>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</si>
  <si>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</si>
  <si>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</si>
  <si>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</si>
  <si>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</si>
  <si>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</si>
  <si>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</si>
  <si>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</si>
  <si>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</si>
  <si>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</si>
  <si>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</si>
  <si>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</si>
  <si>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</si>
  <si>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</si>
  <si>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</si>
  <si>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</si>
  <si>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</si>
  <si>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</si>
  <si>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</si>
  <si>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</si>
  <si>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</si>
  <si>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</si>
  <si>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</si>
  <si>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</si>
  <si>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</si>
  <si>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</si>
  <si>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</si>
  <si>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</si>
  <si>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</si>
  <si>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</si>
  <si>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</si>
  <si>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</si>
  <si>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</si>
  <si>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</si>
  <si>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</si>
  <si>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</si>
  <si>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</si>
  <si>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</si>
  <si>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</si>
  <si>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</si>
  <si>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</si>
  <si>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</si>
  <si>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</si>
  <si>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</si>
  <si>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</si>
  <si>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</si>
  <si>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</si>
  <si>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</si>
  <si>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</si>
  <si>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</si>
  <si>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</si>
  <si>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</si>
  <si>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</si>
  <si>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</si>
  <si>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</si>
  <si>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</si>
  <si>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</si>
  <si>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</si>
  <si>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</si>
  <si>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</si>
  <si>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</si>
  <si>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</si>
  <si>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</si>
  <si>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</si>
  <si>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</si>
  <si>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</si>
  <si>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</si>
  <si>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</si>
  <si>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</si>
  <si>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</si>
  <si>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</si>
  <si>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</si>
  <si>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</si>
  <si>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</si>
  <si>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</si>
  <si>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</si>
  <si>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</si>
  <si>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</si>
  <si>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</si>
  <si>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</si>
  <si>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</si>
  <si>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</si>
  <si>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</si>
  <si>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</si>
  <si>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</si>
  <si>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</si>
  <si>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</si>
  <si>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</si>
  <si>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</si>
  <si>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</si>
  <si>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</si>
  <si>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</si>
  <si>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</si>
  <si>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</si>
  <si>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</si>
  <si>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</si>
  <si>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</si>
  <si>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</si>
  <si>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</si>
  <si>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</si>
  <si>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</si>
  <si>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</si>
  <si>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</si>
  <si>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</si>
  <si>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</si>
  <si>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</si>
  <si>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</si>
  <si>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</si>
  <si>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</si>
  <si>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</si>
  <si>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</si>
  <si>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</si>
  <si>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</si>
  <si>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</si>
  <si>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</si>
  <si>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</si>
  <si>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</si>
  <si>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</si>
  <si>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</si>
  <si>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</si>
  <si>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</si>
  <si>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</si>
  <si>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</si>
  <si>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</si>
  <si>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</si>
  <si>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</si>
  <si>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</si>
  <si>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</si>
  <si>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</si>
  <si>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</si>
  <si>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</si>
  <si>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</si>
  <si>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</si>
  <si>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</si>
  <si>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</si>
  <si>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</si>
  <si>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</si>
  <si>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</si>
  <si>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</si>
  <si>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</si>
  <si>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</si>
  <si>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</si>
  <si>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</si>
  <si>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</si>
  <si>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</si>
  <si>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</si>
  <si>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</si>
  <si>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</si>
  <si>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</si>
  <si>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</si>
  <si>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</si>
  <si>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</si>
  <si>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</si>
  <si>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</si>
  <si>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</si>
  <si>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</si>
  <si>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</si>
  <si>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</si>
  <si>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</si>
  <si>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</si>
  <si>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</si>
  <si>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</si>
  <si>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</si>
  <si>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</si>
  <si>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</si>
  <si>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</si>
  <si>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</si>
  <si>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</si>
  <si>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</si>
  <si>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</si>
  <si>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</si>
  <si>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</si>
  <si>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</si>
  <si>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</si>
  <si>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</si>
  <si>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</si>
  <si>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</si>
  <si>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</si>
  <si>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</si>
  <si>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</si>
  <si>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</si>
  <si>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</si>
  <si>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</si>
  <si>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</si>
  <si>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</si>
  <si>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</si>
  <si>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</si>
  <si>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</si>
  <si>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</si>
  <si>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</si>
  <si>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</si>
  <si>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</si>
  <si>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</si>
  <si>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</si>
  <si>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</si>
  <si>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</si>
  <si>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</si>
  <si>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</si>
  <si>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</si>
  <si>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</si>
  <si>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</si>
  <si>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</si>
  <si>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</si>
  <si>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</si>
  <si>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</si>
  <si>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</si>
  <si>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</si>
  <si>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</si>
  <si>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</si>
  <si>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</si>
  <si>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</si>
  <si>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</si>
  <si>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</si>
  <si>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</si>
  <si>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</si>
  <si>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</si>
  <si>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</si>
  <si>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</si>
  <si>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</si>
  <si>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</si>
  <si>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</si>
  <si>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</si>
  <si>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</si>
  <si>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</si>
  <si>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</si>
  <si>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</si>
  <si>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</si>
  <si>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</si>
  <si>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</si>
  <si>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</si>
  <si>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</si>
  <si>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</si>
  <si>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</si>
  <si>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</si>
  <si>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</si>
  <si>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</si>
  <si>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</si>
  <si>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</si>
  <si>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</si>
  <si>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</si>
  <si>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</si>
  <si>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</si>
  <si>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</si>
  <si>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</si>
  <si>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</si>
  <si>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</si>
  <si>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</si>
  <si>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</si>
  <si>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</si>
  <si>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</si>
  <si>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</si>
  <si>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</si>
  <si>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</si>
  <si>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</si>
  <si>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</si>
  <si>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</si>
  <si>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</si>
  <si>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</si>
  <si>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</si>
  <si>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</si>
  <si>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</si>
  <si>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</si>
  <si>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</si>
  <si>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</si>
  <si>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</si>
  <si>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</si>
  <si>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</si>
  <si>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</si>
  <si>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</si>
  <si>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</si>
  <si>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</si>
  <si>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</si>
  <si>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</si>
  <si>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</si>
  <si>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</si>
  <si>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</si>
  <si>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</si>
  <si>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</si>
  <si>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</si>
  <si>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</si>
  <si>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</si>
  <si>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</si>
  <si>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</si>
  <si>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</si>
  <si>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</si>
  <si>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</si>
  <si>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</si>
  <si>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</si>
  <si>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</si>
  <si>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</si>
  <si>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</si>
  <si>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</si>
  <si>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</si>
  <si>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</si>
  <si>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</si>
  <si>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</si>
  <si>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</si>
  <si>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</si>
  <si>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</si>
  <si>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</si>
  <si>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</si>
  <si>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</si>
  <si>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</si>
  <si>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</si>
  <si>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</si>
  <si>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</si>
  <si>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</si>
  <si>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</si>
  <si>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</si>
  <si>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</si>
  <si>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</si>
  <si>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</si>
  <si>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</si>
  <si>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</si>
  <si>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</si>
  <si>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</si>
  <si>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</si>
  <si>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</si>
  <si>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</si>
  <si>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</si>
  <si>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</si>
  <si>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</si>
  <si>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</si>
  <si>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</si>
  <si>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</si>
  <si>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</si>
  <si>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</si>
  <si>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</si>
  <si>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</si>
  <si>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</si>
  <si>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</si>
  <si>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</si>
  <si>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</si>
  <si>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</si>
  <si>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</si>
  <si>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</si>
  <si>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</si>
  <si>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</si>
  <si>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</si>
  <si>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</si>
  <si>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</si>
  <si>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</si>
  <si>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</si>
  <si>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</si>
  <si>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</si>
  <si>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</si>
  <si>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</si>
  <si>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</si>
  <si>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</si>
  <si>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</si>
  <si>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</si>
  <si>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</si>
  <si>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</si>
  <si>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</si>
  <si>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</si>
  <si>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</si>
  <si>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</si>
  <si>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</si>
  <si>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</si>
  <si>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</si>
  <si>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</si>
  <si>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</si>
  <si>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</si>
  <si>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</si>
  <si>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</si>
  <si>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</si>
  <si>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</si>
  <si>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</si>
  <si>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</si>
  <si>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</si>
  <si>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</si>
  <si>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</si>
  <si>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</si>
  <si>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</si>
  <si>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</si>
  <si>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</si>
  <si>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</si>
  <si>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</si>
  <si>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</si>
  <si>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</si>
  <si>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</si>
  <si>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</si>
  <si>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</si>
  <si>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</si>
  <si>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</si>
  <si>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</si>
  <si>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</si>
  <si>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</si>
  <si>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</si>
  <si>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</si>
  <si>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</si>
  <si>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</si>
  <si>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</si>
  <si>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</si>
  <si>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</si>
  <si>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</si>
  <si>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</si>
  <si>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</si>
  <si>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</si>
  <si>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</si>
  <si>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</si>
  <si>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</si>
  <si>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</si>
  <si>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</si>
  <si>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</si>
  <si>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</si>
  <si>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</si>
  <si>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</si>
  <si>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</si>
  <si>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</si>
  <si>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</si>
  <si>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</si>
  <si>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</si>
  <si>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</si>
  <si>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</si>
  <si>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</si>
  <si>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</si>
  <si>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</si>
  <si>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</si>
  <si>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</si>
  <si>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</si>
  <si>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</si>
  <si>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</si>
  <si>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</si>
  <si>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</si>
  <si>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</si>
  <si>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</si>
  <si>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</si>
  <si>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</si>
  <si>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</si>
  <si>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</si>
  <si>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</si>
  <si>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</si>
  <si>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</si>
  <si>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</si>
  <si>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</si>
  <si>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</si>
  <si>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</si>
  <si>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</si>
  <si>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</si>
  <si>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</si>
  <si>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</si>
  <si>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</si>
  <si>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</si>
  <si>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</si>
  <si>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</si>
  <si>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</si>
  <si>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</si>
  <si>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</si>
  <si>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</si>
  <si>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</si>
  <si>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</si>
  <si>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</si>
  <si>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</si>
  <si>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</si>
  <si>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</si>
  <si>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</si>
  <si>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</si>
  <si>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</si>
  <si>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</si>
  <si>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</si>
  <si>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</si>
  <si>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</si>
  <si>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</si>
  <si>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</si>
  <si>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</si>
  <si>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</si>
  <si>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</si>
  <si>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</si>
  <si>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</si>
  <si>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</si>
  <si>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</si>
  <si>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</si>
  <si>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</si>
  <si>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</si>
  <si>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</si>
  <si>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</si>
  <si>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</si>
  <si>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</si>
  <si>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</si>
  <si>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</si>
  <si>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</si>
  <si>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</si>
  <si>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</si>
  <si>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</si>
  <si>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</si>
  <si>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</si>
  <si>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</si>
  <si>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</si>
  <si>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</si>
  <si>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</si>
  <si>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</si>
  <si>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</si>
  <si>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</si>
  <si>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</si>
  <si>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</si>
  <si>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</si>
  <si>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</si>
  <si>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</si>
  <si>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</si>
  <si>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</si>
  <si>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</si>
  <si>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</si>
  <si>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</si>
  <si>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</si>
  <si>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</si>
  <si>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</si>
  <si>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</si>
  <si>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</si>
  <si>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</si>
  <si>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</si>
  <si>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</si>
  <si>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</si>
  <si>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</si>
  <si>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</si>
  <si>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</si>
  <si>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</si>
  <si>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</si>
  <si>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</si>
  <si>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</si>
  <si>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</si>
  <si>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</si>
  <si>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</si>
  <si>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</si>
  <si>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</si>
  <si>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</si>
  <si>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</si>
  <si>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</si>
  <si>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</si>
  <si>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</si>
  <si>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</si>
  <si>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</si>
  <si>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</si>
  <si>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</si>
  <si>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</si>
  <si>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</si>
  <si>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</si>
  <si>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</si>
  <si>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</si>
  <si>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</si>
  <si>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</si>
  <si>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</si>
  <si>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</si>
  <si>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</si>
  <si>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</si>
  <si>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</si>
  <si>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</si>
  <si>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</si>
  <si>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</si>
  <si>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</si>
  <si>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</si>
  <si>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</si>
  <si>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</si>
  <si>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</si>
  <si>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</si>
  <si>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</si>
  <si>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</si>
  <si>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</si>
  <si>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</si>
  <si>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</si>
  <si>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</si>
  <si>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</si>
  <si>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</si>
  <si>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</si>
  <si>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</si>
  <si>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</si>
  <si>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</si>
  <si>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</si>
  <si>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</si>
  <si>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</si>
  <si>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</si>
  <si>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</si>
  <si>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</si>
  <si>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</si>
  <si>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</si>
  <si>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</si>
  <si>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</si>
  <si>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</si>
  <si>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</si>
  <si>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</si>
  <si>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</si>
  <si>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</si>
  <si>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</si>
  <si>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</si>
  <si>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</si>
  <si>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</si>
  <si>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</si>
  <si>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</si>
  <si>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</si>
  <si>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</si>
  <si>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</si>
  <si>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</si>
  <si>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</si>
  <si>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</si>
  <si>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</si>
  <si>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</si>
  <si>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</si>
  <si>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</si>
  <si>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</si>
  <si>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</si>
  <si>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</si>
  <si>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</si>
  <si>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</si>
  <si>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</si>
  <si>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</si>
  <si>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</si>
  <si>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</si>
  <si>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</si>
  <si>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</si>
  <si>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</si>
  <si>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</si>
  <si>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</si>
  <si>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</si>
  <si>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</si>
  <si>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</si>
  <si>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</si>
  <si>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</si>
  <si>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</si>
  <si>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</si>
  <si>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</si>
  <si>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</si>
  <si>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</si>
  <si>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</si>
  <si>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</si>
  <si>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</si>
  <si>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</si>
  <si>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</si>
  <si>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</si>
  <si>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</si>
  <si>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</si>
  <si>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</si>
  <si>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</si>
  <si>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</si>
  <si>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</si>
  <si>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</si>
  <si>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</si>
  <si>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</si>
  <si>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</si>
  <si>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</si>
  <si>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</si>
  <si>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</si>
  <si>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</si>
  <si>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</si>
  <si>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</si>
  <si>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</si>
  <si>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</si>
  <si>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</si>
  <si>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</si>
  <si>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</si>
  <si>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</si>
  <si>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</si>
  <si>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</si>
  <si>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</si>
  <si>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</si>
  <si>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</si>
  <si>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</si>
  <si>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</si>
  <si>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</si>
  <si>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</si>
  <si>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</si>
  <si>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</si>
  <si>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</si>
  <si>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</si>
  <si>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</si>
  <si>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</si>
  <si>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</si>
  <si>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</si>
  <si>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</si>
  <si>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</si>
  <si>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</si>
  <si>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</si>
  <si>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</si>
  <si>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</si>
  <si>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</si>
  <si>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</si>
  <si>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</si>
  <si>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</si>
  <si>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</si>
  <si>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</si>
  <si>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</si>
  <si>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</si>
  <si>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</si>
  <si>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</si>
  <si>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</si>
  <si>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</si>
  <si>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</si>
  <si>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</si>
  <si>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</si>
  <si>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</si>
  <si>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</si>
  <si>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</si>
  <si>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</si>
  <si>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</si>
  <si>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</si>
  <si>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</si>
  <si>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</si>
  <si>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</si>
  <si>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</si>
  <si>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</si>
  <si>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</si>
  <si>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</si>
  <si>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</si>
  <si>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</si>
  <si>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</si>
  <si>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</si>
  <si>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</si>
  <si>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</si>
  <si>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</si>
  <si>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</si>
  <si>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</si>
  <si>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</si>
  <si>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</si>
  <si>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</si>
  <si>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</si>
  <si>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</si>
  <si>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</si>
  <si>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</si>
  <si>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</si>
  <si>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</si>
  <si>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</si>
  <si>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</si>
  <si>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</si>
  <si>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</si>
  <si>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</si>
  <si>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</si>
  <si>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</si>
  <si>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</si>
  <si>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</si>
  <si>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</si>
  <si>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</si>
  <si>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</si>
  <si>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</si>
  <si>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</si>
  <si>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</si>
  <si>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</si>
  <si>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</si>
  <si>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</si>
  <si>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</si>
  <si>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</si>
  <si>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</si>
  <si>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</si>
  <si>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</si>
  <si>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</si>
  <si>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</si>
  <si>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</si>
  <si>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</si>
  <si>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</si>
  <si>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</si>
  <si>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</si>
  <si>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</si>
  <si>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</si>
  <si>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</si>
  <si>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</si>
  <si>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</si>
  <si>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</si>
  <si>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</si>
  <si>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</si>
  <si>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</si>
  <si>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</si>
  <si>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</si>
  <si>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</si>
  <si>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</si>
  <si>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</si>
  <si>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</si>
  <si>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</si>
  <si>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</si>
  <si>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</si>
  <si>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</si>
  <si>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</si>
  <si>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</si>
  <si>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</si>
  <si>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</si>
  <si>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</si>
  <si>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</si>
  <si>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</si>
  <si>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</si>
  <si>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</si>
  <si>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</si>
  <si>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</si>
  <si>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</si>
  <si>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</si>
  <si>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</si>
  <si>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</si>
  <si>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</si>
  <si>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</si>
  <si>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</si>
  <si>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</si>
  <si>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</si>
  <si>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</si>
  <si>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</si>
  <si>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</si>
  <si>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</si>
  <si>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</si>
  <si>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</si>
  <si>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</si>
  <si>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</si>
  <si>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</si>
  <si>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</si>
  <si>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</si>
  <si>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</si>
  <si>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</si>
  <si>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</si>
  <si>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</si>
  <si>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</si>
  <si>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</si>
  <si>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</si>
  <si>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</si>
  <si>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</si>
  <si>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</si>
  <si>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</si>
  <si>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</si>
  <si>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</si>
  <si>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</si>
  <si>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</si>
  <si>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</si>
  <si>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</si>
  <si>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</si>
  <si>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</si>
  <si>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</si>
  <si>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</si>
  <si>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</si>
  <si>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</si>
  <si>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</si>
  <si>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</si>
  <si>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</si>
  <si>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</si>
  <si>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</si>
  <si>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</si>
  <si>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</si>
  <si>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</si>
  <si>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</si>
  <si>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</si>
  <si>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</si>
  <si>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</si>
  <si>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</si>
  <si>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</si>
  <si>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</si>
  <si>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</si>
  <si>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</si>
  <si>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</si>
  <si>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</si>
  <si>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</si>
  <si>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</si>
  <si>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</si>
  <si>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</si>
  <si>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</si>
  <si>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</si>
  <si>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</si>
  <si>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</si>
  <si>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</si>
  <si>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</si>
  <si>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</si>
  <si>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</si>
  <si>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</si>
  <si>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</si>
  <si>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</si>
  <si>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</si>
  <si>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</si>
  <si>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</si>
  <si>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</si>
  <si>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</si>
  <si>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</si>
  <si>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</si>
  <si>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</si>
  <si>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</si>
  <si>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</si>
  <si>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</si>
  <si>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</si>
  <si>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</si>
  <si>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</si>
  <si>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</si>
  <si>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</si>
  <si>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</si>
  <si>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</si>
  <si>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</si>
  <si>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</si>
  <si>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</si>
  <si>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</si>
  <si>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</si>
  <si>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</si>
  <si>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</si>
  <si>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</si>
  <si>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</si>
  <si>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</si>
  <si>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</si>
  <si>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</si>
  <si>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</si>
  <si>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</si>
  <si>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</si>
  <si>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</si>
  <si>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</si>
  <si>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</si>
  <si>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</si>
  <si>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</si>
  <si>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</si>
  <si>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</si>
  <si>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</si>
  <si>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</si>
  <si>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</si>
  <si>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</si>
  <si>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</si>
  <si>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</si>
  <si>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</si>
  <si>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</si>
  <si>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</si>
  <si>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</si>
  <si>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</si>
  <si>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</si>
  <si>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</si>
  <si>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</si>
  <si>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</si>
  <si>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</si>
  <si>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</si>
  <si>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</si>
  <si>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</si>
  <si>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</si>
  <si>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</si>
  <si>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</si>
  <si>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</si>
  <si>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</si>
  <si>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</si>
  <si>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</si>
  <si>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</si>
  <si>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</si>
  <si>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</si>
  <si>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</si>
  <si>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</si>
  <si>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</si>
  <si>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</si>
  <si>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</si>
  <si>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</si>
  <si>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</si>
  <si>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</si>
  <si>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</si>
  <si>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</si>
  <si>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</si>
  <si>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</si>
  <si>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</si>
  <si>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</si>
  <si>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</si>
  <si>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</si>
  <si>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</si>
  <si>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</si>
  <si>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</si>
  <si>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</si>
  <si>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</si>
  <si>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</si>
  <si>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</si>
  <si>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</si>
  <si>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</si>
  <si>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</si>
  <si>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</si>
  <si>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</si>
  <si>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</si>
  <si>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</si>
  <si>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</si>
  <si>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</si>
  <si>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</si>
  <si>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</si>
  <si>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</si>
  <si>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</si>
  <si>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</si>
  <si>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</si>
  <si>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</si>
  <si>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</si>
  <si>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</si>
  <si>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</si>
  <si>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</si>
  <si>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</si>
  <si>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</si>
  <si>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</si>
  <si>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</si>
  <si>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</si>
  <si>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</si>
  <si>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</si>
  <si>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</si>
  <si>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</si>
  <si>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</si>
  <si>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</si>
  <si>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</si>
  <si>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</si>
  <si>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</si>
  <si>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</si>
  <si>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</si>
  <si>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</si>
  <si>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</si>
  <si>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</si>
  <si>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</si>
  <si>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</si>
  <si>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</si>
  <si>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</si>
  <si>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</si>
  <si>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</si>
  <si>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</si>
  <si>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</si>
  <si>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</si>
  <si>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</si>
  <si>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</si>
  <si>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</si>
  <si>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</si>
  <si>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</si>
  <si>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</si>
  <si>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</si>
  <si>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</si>
  <si>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</si>
  <si>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</si>
  <si>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</si>
  <si>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</si>
  <si>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</si>
  <si>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</si>
  <si>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</si>
  <si>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</si>
  <si>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</si>
  <si>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</si>
  <si>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</si>
  <si>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</si>
  <si>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</si>
  <si>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</si>
  <si>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</si>
  <si>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</si>
  <si>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</si>
  <si>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</si>
  <si>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</si>
  <si>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</si>
  <si>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</si>
  <si>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</si>
  <si>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</si>
  <si>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</si>
  <si>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</si>
  <si>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</si>
  <si>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</si>
  <si>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</si>
  <si>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</si>
  <si>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</si>
  <si>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</si>
  <si>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</si>
  <si>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</si>
  <si>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</si>
  <si>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</si>
  <si>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</si>
  <si>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</si>
  <si>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</si>
  <si>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</si>
  <si>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</si>
  <si>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</si>
  <si>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</si>
  <si>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</si>
  <si>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</si>
  <si>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</si>
  <si>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</si>
  <si>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</si>
  <si>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</si>
  <si>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</si>
  <si>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</si>
  <si>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</si>
  <si>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</si>
  <si>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</si>
  <si>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</si>
  <si>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</si>
  <si>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</si>
  <si>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</si>
  <si>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</si>
  <si>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</si>
  <si>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</si>
  <si>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</si>
  <si>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</si>
  <si>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</si>
  <si>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</si>
  <si>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</si>
  <si>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</si>
  <si>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</si>
  <si>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</si>
  <si>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</si>
  <si>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</si>
  <si>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</si>
  <si>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</si>
  <si>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</si>
  <si>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</si>
  <si>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</si>
  <si>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</si>
  <si>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</si>
  <si>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</si>
  <si>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</si>
  <si>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</si>
  <si>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</si>
  <si>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</si>
  <si>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</si>
  <si>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</si>
  <si>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</si>
  <si>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</si>
  <si>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</si>
  <si>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</si>
  <si>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</si>
  <si>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</si>
  <si>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</si>
  <si>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</si>
  <si>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</si>
  <si>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</si>
  <si>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</si>
  <si>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</si>
  <si>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</si>
  <si>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</si>
  <si>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</si>
  <si>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</si>
  <si>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</si>
  <si>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</si>
  <si>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</si>
  <si>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</si>
  <si>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</si>
  <si>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</si>
  <si>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</si>
  <si>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</si>
  <si>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</si>
  <si>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</si>
  <si>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</si>
  <si>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</si>
  <si>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</si>
  <si>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</si>
  <si>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</si>
  <si>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</si>
  <si>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</si>
  <si>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</si>
  <si>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</si>
  <si>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</si>
  <si>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</si>
  <si>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</si>
  <si>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</si>
  <si>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</si>
  <si>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</si>
  <si>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</si>
  <si>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</si>
  <si>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</si>
  <si>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</si>
  <si>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</si>
  <si>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</si>
  <si>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</si>
  <si>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</si>
  <si>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</si>
  <si>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</si>
  <si>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</si>
  <si>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</si>
  <si>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</si>
  <si>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</si>
  <si>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</si>
  <si>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</si>
  <si>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</si>
  <si>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</si>
  <si>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</si>
  <si>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</si>
  <si>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</si>
  <si>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</si>
  <si>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</si>
  <si>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</si>
  <si>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</si>
  <si>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</si>
  <si>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</si>
  <si>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</si>
  <si>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</si>
  <si>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</si>
  <si>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</si>
  <si>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</si>
  <si>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</si>
  <si>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</si>
  <si>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</si>
  <si>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</si>
  <si>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</si>
  <si>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</si>
  <si>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</si>
  <si>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</si>
  <si>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</si>
  <si>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</si>
  <si>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</si>
  <si>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</si>
  <si>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</si>
  <si>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</si>
  <si>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</si>
  <si>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</si>
  <si>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</si>
  <si>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</si>
  <si>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</si>
  <si>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</si>
  <si>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</si>
  <si>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</si>
  <si>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</si>
  <si>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</si>
  <si>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</si>
  <si>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</si>
  <si>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</si>
  <si>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</si>
  <si>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</si>
  <si>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</si>
  <si>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</si>
  <si>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</si>
  <si>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</si>
  <si>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</si>
  <si>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</si>
  <si>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</si>
  <si>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</si>
  <si>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</si>
  <si>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</si>
  <si>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</si>
  <si>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</si>
  <si>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</si>
  <si>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</si>
  <si>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</si>
  <si>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</si>
  <si>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</si>
  <si>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</si>
  <si>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</si>
  <si>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</si>
  <si>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</si>
  <si>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</si>
  <si>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</si>
  <si>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</si>
  <si>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</si>
  <si>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</si>
  <si>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</si>
  <si>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</si>
  <si>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</si>
  <si>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</si>
  <si>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</si>
  <si>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</si>
  <si>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</si>
  <si>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</si>
  <si>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</si>
  <si>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</si>
  <si>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</si>
  <si>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</si>
  <si>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</si>
  <si>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</si>
  <si>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</si>
  <si>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</si>
  <si>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</si>
  <si>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</si>
  <si>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</si>
  <si>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</si>
  <si>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</si>
  <si>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</si>
  <si>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</si>
  <si>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</si>
  <si>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</si>
  <si>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</si>
  <si>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</si>
  <si>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</si>
  <si>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</si>
  <si>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</si>
  <si>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</si>
  <si>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</si>
  <si>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</si>
  <si>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</si>
  <si>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</si>
  <si>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</si>
  <si>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</si>
  <si>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</si>
  <si>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</si>
  <si>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</si>
  <si>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</si>
  <si>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</si>
  <si>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</si>
  <si>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</si>
  <si>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</si>
  <si>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</si>
  <si>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</si>
  <si>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</si>
  <si>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</si>
  <si>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</si>
  <si>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</si>
  <si>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</si>
  <si>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</si>
  <si>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</si>
  <si>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</si>
  <si>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</si>
  <si>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</si>
  <si>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</si>
  <si>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</si>
  <si>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</si>
  <si>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</si>
  <si>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</si>
  <si>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</si>
  <si>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</si>
  <si>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</si>
  <si>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</si>
  <si>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</si>
  <si>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</si>
  <si>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</si>
  <si>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</si>
  <si>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</si>
  <si>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</si>
  <si>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</si>
  <si>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</si>
  <si>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</si>
  <si>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</si>
  <si>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</si>
  <si>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</si>
  <si>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</si>
  <si>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</si>
  <si>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</si>
  <si>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</si>
  <si>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</si>
  <si>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</si>
  <si>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</si>
  <si>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</si>
  <si>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</si>
  <si>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</si>
  <si>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</si>
  <si>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</si>
  <si>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</si>
  <si>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</si>
  <si>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</si>
  <si>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</si>
  <si>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</si>
  <si>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</si>
  <si>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</si>
  <si>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</si>
  <si>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</si>
  <si>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</si>
  <si>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</si>
  <si>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</si>
  <si>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</si>
  <si>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</si>
  <si>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</si>
  <si>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</si>
  <si>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</si>
  <si>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</si>
  <si>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</si>
  <si>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</si>
  <si>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</si>
  <si>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</si>
  <si>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</si>
  <si>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</si>
  <si>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</si>
  <si>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</si>
  <si>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</si>
  <si>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</si>
  <si>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</si>
  <si>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</si>
  <si>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</si>
  <si>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</si>
  <si>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</si>
  <si>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</si>
  <si>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</si>
  <si>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</si>
  <si>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</si>
  <si>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</si>
  <si>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</si>
  <si>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</si>
  <si>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</si>
  <si>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</si>
  <si>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</si>
  <si>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</si>
  <si>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</si>
  <si>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</si>
  <si>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</si>
  <si>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</si>
  <si>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</si>
  <si>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</si>
  <si>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</si>
  <si>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</si>
  <si>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</si>
  <si>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</si>
  <si>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</si>
  <si>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</si>
  <si>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</si>
  <si>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</si>
  <si>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</si>
  <si>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</si>
  <si>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</si>
  <si>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</si>
  <si>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</si>
  <si>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</si>
  <si>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</si>
  <si>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</si>
  <si>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</si>
  <si>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</si>
  <si>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</si>
  <si>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</si>
  <si>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</si>
  <si>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</si>
  <si>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</si>
  <si>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</si>
  <si>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</si>
  <si>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</si>
  <si>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</si>
  <si>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</si>
  <si>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</si>
  <si>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</si>
  <si>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</si>
  <si>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</si>
  <si>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</si>
  <si>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</si>
  <si>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</si>
  <si>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</si>
  <si>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</si>
  <si>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</si>
  <si>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</si>
  <si>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</si>
  <si>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</si>
  <si>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</si>
  <si>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</si>
  <si>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</si>
  <si>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</si>
  <si>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</si>
  <si>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</si>
  <si>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</si>
  <si>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</si>
  <si>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</si>
  <si>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</si>
  <si>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</si>
  <si>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</si>
  <si>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</si>
  <si>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</si>
  <si>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</si>
  <si>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</si>
  <si>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</si>
  <si>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</si>
  <si>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</si>
  <si>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</si>
  <si>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</si>
  <si>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</si>
  <si>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</si>
  <si>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</si>
  <si>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</si>
  <si>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</si>
  <si>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</si>
  <si>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</si>
  <si>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</si>
  <si>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</si>
  <si>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</si>
  <si>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</si>
  <si>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</si>
  <si>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</si>
  <si>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</si>
  <si>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</si>
  <si>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</si>
  <si>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</si>
  <si>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</si>
  <si>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</si>
  <si>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</si>
  <si>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</si>
  <si>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</si>
  <si>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</si>
  <si>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</si>
  <si>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</si>
  <si>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</si>
  <si>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</si>
  <si>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</si>
  <si>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</si>
  <si>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</si>
  <si>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</si>
  <si>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</si>
  <si>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</si>
  <si>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</si>
  <si>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</si>
  <si>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</si>
  <si>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</si>
  <si>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</si>
  <si>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</si>
  <si>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</si>
  <si>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</si>
  <si>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</si>
  <si>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</si>
  <si>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</si>
  <si>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</si>
  <si>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</si>
  <si>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</si>
  <si>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</si>
  <si>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</si>
  <si>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</si>
  <si>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</si>
  <si>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</si>
  <si>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</si>
  <si>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</si>
  <si>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</si>
  <si>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</si>
  <si>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</si>
  <si>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</si>
  <si>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</si>
  <si>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</si>
  <si>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</si>
  <si>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</si>
  <si>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</si>
  <si>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</si>
  <si>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</si>
  <si>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</si>
  <si>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</si>
  <si>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</si>
  <si>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</si>
  <si>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</si>
  <si>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</si>
  <si>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</si>
  <si>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</si>
  <si>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</si>
  <si>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</si>
  <si>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</si>
  <si>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</si>
  <si>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</si>
  <si>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</si>
  <si>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</si>
  <si>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</si>
  <si>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</si>
  <si>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</si>
  <si>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</si>
  <si>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</si>
  <si>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</si>
  <si>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</si>
  <si>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</si>
  <si>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</si>
  <si>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</si>
  <si>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</si>
  <si>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</si>
  <si>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</si>
  <si>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</si>
  <si>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</si>
  <si>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</si>
  <si>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</si>
  <si>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</si>
  <si>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</si>
  <si>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</si>
  <si>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</si>
  <si>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</si>
  <si>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</si>
  <si>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</si>
  <si>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</si>
  <si>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</si>
  <si>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</si>
  <si>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</si>
  <si>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</si>
  <si>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</si>
  <si>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</si>
  <si>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</si>
  <si>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</si>
  <si>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</si>
  <si>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</si>
  <si>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</si>
  <si>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</si>
  <si>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</si>
  <si>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</si>
  <si>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</si>
  <si>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</si>
  <si>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</si>
  <si>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</si>
  <si>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</si>
  <si>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</si>
  <si>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</si>
  <si>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</si>
  <si>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</si>
  <si>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</si>
  <si>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</si>
  <si>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</si>
  <si>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</si>
  <si>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</si>
  <si>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</si>
  <si>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</si>
  <si>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</si>
  <si>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</si>
  <si>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</si>
  <si>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</si>
  <si>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</si>
  <si>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</si>
  <si>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</si>
  <si>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</si>
  <si>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</si>
  <si>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</si>
  <si>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</si>
  <si>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</si>
  <si>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</si>
  <si>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</si>
  <si>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</si>
  <si>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</si>
  <si>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</si>
  <si>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</si>
  <si>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</si>
  <si>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</si>
  <si>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</si>
  <si>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</si>
  <si>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</si>
  <si>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</si>
  <si>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</si>
  <si>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</si>
  <si>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</si>
  <si>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</si>
  <si>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</si>
  <si>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</si>
  <si>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</si>
  <si>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</si>
  <si>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</si>
  <si>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</si>
  <si>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</si>
  <si>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</si>
  <si>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</si>
  <si>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</si>
  <si>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</si>
  <si>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</si>
  <si>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</si>
  <si>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</si>
  <si>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</si>
  <si>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</si>
  <si>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</si>
  <si>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</si>
  <si>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</si>
  <si>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</si>
  <si>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</si>
  <si>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</si>
  <si>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</si>
  <si>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</si>
  <si>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</si>
  <si>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</si>
  <si>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</si>
  <si>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</si>
  <si>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</si>
  <si>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</si>
  <si>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</si>
  <si>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</si>
  <si>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</si>
  <si>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</si>
  <si>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</si>
  <si>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</si>
  <si>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</si>
  <si>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</si>
  <si>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</si>
  <si>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</si>
  <si>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</si>
  <si>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</si>
  <si>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</si>
  <si>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</si>
  <si>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</si>
  <si>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</si>
  <si>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</si>
  <si>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</si>
  <si>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</si>
  <si>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</si>
  <si>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</si>
  <si>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</si>
  <si>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</si>
  <si>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</si>
  <si>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</si>
  <si>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</si>
  <si>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</si>
  <si>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</si>
  <si>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</si>
  <si>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</si>
  <si>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</si>
  <si>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</si>
  <si>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</si>
  <si>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</si>
  <si>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</si>
  <si>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</si>
  <si>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</si>
  <si>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</si>
  <si>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</si>
  <si>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</si>
  <si>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</si>
  <si>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</si>
  <si>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</si>
  <si>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</si>
  <si>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</si>
  <si>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</si>
  <si>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</si>
  <si>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</si>
  <si>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</si>
  <si>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</si>
  <si>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</si>
  <si>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</si>
  <si>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</si>
  <si>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</si>
  <si>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</si>
  <si>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</si>
  <si>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</si>
  <si>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</si>
  <si>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</si>
  <si>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</si>
  <si>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</si>
  <si>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</si>
  <si>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</si>
  <si>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</si>
  <si>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</si>
  <si>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</si>
  <si>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</si>
  <si>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</si>
  <si>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</si>
  <si>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</si>
  <si>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</si>
  <si>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</si>
  <si>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</si>
  <si>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</si>
  <si>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</si>
  <si>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</si>
  <si>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</si>
  <si>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</si>
  <si>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</si>
  <si>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</si>
  <si>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</si>
  <si>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</si>
  <si>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</si>
  <si>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</si>
  <si>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</si>
  <si>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</si>
  <si>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</si>
  <si>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</si>
  <si>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</si>
  <si>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</si>
  <si>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</si>
  <si>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</si>
  <si>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</si>
  <si>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</si>
  <si>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</si>
  <si>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</si>
  <si>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</si>
  <si>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</si>
  <si>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</si>
  <si>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</si>
  <si>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</si>
  <si>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</si>
  <si>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</si>
  <si>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</si>
  <si>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</si>
  <si>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</si>
  <si>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</si>
  <si>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</si>
  <si>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</si>
  <si>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</si>
  <si>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</si>
  <si>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</si>
  <si>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</si>
  <si>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</si>
  <si>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</si>
  <si>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</si>
  <si>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</si>
  <si>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</si>
  <si>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</si>
  <si>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</si>
  <si>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</si>
  <si>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</si>
  <si>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</si>
  <si>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</si>
  <si>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</si>
  <si>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</si>
  <si>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</si>
  <si>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</si>
  <si>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</si>
  <si>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</si>
  <si>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</si>
  <si>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</si>
  <si>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</si>
  <si>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</si>
  <si>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</si>
  <si>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</si>
  <si>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</si>
  <si>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</si>
  <si>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</si>
  <si>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</si>
  <si>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</si>
  <si>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</si>
  <si>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</si>
  <si>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</si>
  <si>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</si>
  <si>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</si>
  <si>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</si>
  <si>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</si>
  <si>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</si>
  <si>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</si>
  <si>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</si>
  <si>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</si>
  <si>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</si>
  <si>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</si>
  <si>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</si>
  <si>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</si>
  <si>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</si>
  <si>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</si>
  <si>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</si>
  <si>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</si>
  <si>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</si>
  <si>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</si>
  <si>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</si>
  <si>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</si>
  <si>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</si>
  <si>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</si>
  <si>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</si>
  <si>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</si>
  <si>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</si>
  <si>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</si>
  <si>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</si>
  <si>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</si>
  <si>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</si>
  <si>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</si>
  <si>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</si>
  <si>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</si>
  <si>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</si>
  <si>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</si>
  <si>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</si>
  <si>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</si>
  <si>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</si>
  <si>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</si>
  <si>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</si>
  <si>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</si>
  <si>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</si>
  <si>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</si>
  <si>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</si>
  <si>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</si>
  <si>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</si>
  <si>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</si>
  <si>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</si>
  <si>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</si>
  <si>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</si>
  <si>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</si>
  <si>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</si>
  <si>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</si>
  <si>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</si>
  <si>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</si>
  <si>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</si>
  <si>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</si>
  <si>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</si>
  <si>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</si>
  <si>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</si>
  <si>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</si>
  <si>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</si>
  <si>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</si>
  <si>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</si>
  <si>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</si>
  <si>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</si>
  <si>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</si>
  <si>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</si>
  <si>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</si>
  <si>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</si>
  <si>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</si>
  <si>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</si>
  <si>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</si>
  <si>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</si>
  <si>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</si>
  <si>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</si>
  <si>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</si>
  <si>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</si>
  <si>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</si>
  <si>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</si>
  <si>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</si>
  <si>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</si>
  <si>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</si>
  <si>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</si>
  <si>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</si>
  <si>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</si>
  <si>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</si>
  <si>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</si>
  <si>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</si>
  <si>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</si>
  <si>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</si>
  <si>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</si>
  <si>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</si>
  <si>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</si>
  <si>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</si>
  <si>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</si>
  <si>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</si>
  <si>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</si>
  <si>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</si>
  <si>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</si>
  <si>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</si>
  <si>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</si>
  <si>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</si>
  <si>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</si>
  <si>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</si>
  <si>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</si>
  <si>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</si>
  <si>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</si>
  <si>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</si>
  <si>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</si>
  <si>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</si>
  <si>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</si>
  <si>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</si>
  <si>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</si>
  <si>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</si>
  <si>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</si>
  <si>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</si>
  <si>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</si>
  <si>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</si>
  <si>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</si>
  <si>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</si>
  <si>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</si>
  <si>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</si>
  <si>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</si>
  <si>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</si>
  <si>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</si>
  <si>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</si>
  <si>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</si>
  <si>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</si>
  <si>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</si>
  <si>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</si>
  <si>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</si>
  <si>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</si>
  <si>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</si>
  <si>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</si>
  <si>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</si>
  <si>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</si>
  <si>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</si>
  <si>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</si>
  <si>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</si>
  <si>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</si>
  <si>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</si>
  <si>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</si>
  <si>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</si>
  <si>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</si>
  <si>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</si>
  <si>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</si>
  <si>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</si>
  <si>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</si>
  <si>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</si>
  <si>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</si>
  <si>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</si>
  <si>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</si>
  <si>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</si>
  <si>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</si>
  <si>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</si>
  <si>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</si>
  <si>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</si>
  <si>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</si>
  <si>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</si>
  <si>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</si>
  <si>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</si>
  <si>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</si>
  <si>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</si>
  <si>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</si>
  <si>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</si>
  <si>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</si>
  <si>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</si>
  <si>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</si>
  <si>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</si>
  <si>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</si>
  <si>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</si>
  <si>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</si>
  <si>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</si>
  <si>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</si>
  <si>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</si>
  <si>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</si>
  <si>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</si>
  <si>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</si>
  <si>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</si>
  <si>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</si>
  <si>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</si>
  <si>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</si>
  <si>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</si>
  <si>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</si>
  <si>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</si>
  <si>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</si>
  <si>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</si>
  <si>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</si>
  <si>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</si>
  <si>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</si>
  <si>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</si>
  <si>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</si>
  <si>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</si>
  <si>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</si>
  <si>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</si>
  <si>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</si>
  <si>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</si>
  <si>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</si>
  <si>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</si>
  <si>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</si>
  <si>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</si>
  <si>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</si>
  <si>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</si>
  <si>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</si>
  <si>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</si>
  <si>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</si>
  <si>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</si>
  <si>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</si>
  <si>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</si>
  <si>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</si>
  <si>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</si>
  <si>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</si>
  <si>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</si>
  <si>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</si>
  <si>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</si>
  <si>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</si>
  <si>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</si>
  <si>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</si>
  <si>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</si>
  <si>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</si>
  <si>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</si>
  <si>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</si>
  <si>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</si>
  <si>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</si>
  <si>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</si>
  <si>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</si>
  <si>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</si>
  <si>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</si>
  <si>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</si>
  <si>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</si>
  <si>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</si>
  <si>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</si>
  <si>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</si>
  <si>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</si>
  <si>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</si>
  <si>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</si>
  <si>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</si>
  <si>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</si>
  <si>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</si>
  <si>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</si>
  <si>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</si>
  <si>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</si>
  <si>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</si>
  <si>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</si>
  <si>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</si>
  <si>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</si>
  <si>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</si>
  <si>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</si>
  <si>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</si>
  <si>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</si>
  <si>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</si>
  <si>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</si>
  <si>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</si>
  <si>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</si>
  <si>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</si>
  <si>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</si>
  <si>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</si>
  <si>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</si>
  <si>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</si>
  <si>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</si>
  <si>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</si>
  <si>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</si>
  <si>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</si>
  <si>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</si>
  <si>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</si>
  <si>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</si>
  <si>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</si>
  <si>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</si>
  <si>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</si>
  <si>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</si>
  <si>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</si>
  <si>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</si>
  <si>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</si>
  <si>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</si>
  <si>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</si>
  <si>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</si>
  <si>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</si>
  <si>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</si>
  <si>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</si>
  <si>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</si>
  <si>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</si>
  <si>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</si>
  <si>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</si>
  <si>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</si>
  <si>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</si>
  <si>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</si>
  <si>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</si>
  <si>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</si>
  <si>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</si>
  <si>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</si>
  <si>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</si>
  <si>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</si>
  <si>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</si>
  <si>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</si>
  <si>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</si>
  <si>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</si>
  <si>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</si>
  <si>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</si>
  <si>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</si>
  <si>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</si>
  <si>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</si>
  <si>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</si>
  <si>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</si>
  <si>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</si>
  <si>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</si>
  <si>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</si>
  <si>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</si>
  <si>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</si>
  <si>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</si>
  <si>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</si>
  <si>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</si>
  <si>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</si>
  <si>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</si>
  <si>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</si>
  <si>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</si>
  <si>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</si>
  <si>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</si>
  <si>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</si>
  <si>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</si>
  <si>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</si>
  <si>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</si>
  <si>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</si>
  <si>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</si>
  <si>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</si>
  <si>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</si>
  <si>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</si>
  <si>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</si>
  <si>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</si>
  <si>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</si>
  <si>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</si>
  <si>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</si>
  <si>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</si>
  <si>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</si>
  <si>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</si>
  <si>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</si>
  <si>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</si>
  <si>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</si>
  <si>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</si>
  <si>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</si>
  <si>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</si>
  <si>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</si>
  <si>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</si>
  <si>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</si>
  <si>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</si>
  <si>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</si>
  <si>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</si>
  <si>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</si>
  <si>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</si>
  <si>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</si>
  <si>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</si>
  <si>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</si>
  <si>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</si>
  <si>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</si>
  <si>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</si>
  <si>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</si>
  <si>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</si>
  <si>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</si>
  <si>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</si>
  <si>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</si>
  <si>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</si>
  <si>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</si>
  <si>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</si>
  <si>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</si>
  <si>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</si>
  <si>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</si>
  <si>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</si>
  <si>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</si>
  <si>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</si>
  <si>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</si>
  <si>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</si>
  <si>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</si>
  <si>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</si>
  <si>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</si>
  <si>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</si>
  <si>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</si>
  <si>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</si>
  <si>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</si>
  <si>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</si>
  <si>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</si>
  <si>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</si>
  <si>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</si>
  <si>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</si>
  <si>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</si>
  <si>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</si>
  <si>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</si>
  <si>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</si>
  <si>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</si>
  <si>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</si>
  <si>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</si>
  <si>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</si>
  <si>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</si>
  <si>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</si>
  <si>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</si>
  <si>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</si>
  <si>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</si>
  <si>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</si>
  <si>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</si>
  <si>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</si>
  <si>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</si>
  <si>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</si>
  <si>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</si>
  <si>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</si>
  <si>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</si>
  <si>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</si>
  <si>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</si>
  <si>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</si>
  <si>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</si>
  <si>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</si>
  <si>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</si>
  <si>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</si>
  <si>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</si>
  <si>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</si>
  <si>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</si>
  <si>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</si>
  <si>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</si>
  <si>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</si>
  <si>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</si>
  <si>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</si>
  <si>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</si>
  <si>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</si>
  <si>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</si>
  <si>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</si>
  <si>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</si>
  <si>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</si>
  <si>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</si>
  <si>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</si>
  <si>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</si>
  <si>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</si>
  <si>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</si>
  <si>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</si>
  <si>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</si>
  <si>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</si>
  <si>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</si>
  <si>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</si>
  <si>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</si>
  <si>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</si>
  <si>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</si>
  <si>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</si>
  <si>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</si>
  <si>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</si>
  <si>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</si>
  <si>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</si>
  <si>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</si>
  <si>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</si>
  <si>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</si>
  <si>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</si>
  <si>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</si>
  <si>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</si>
  <si>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</si>
  <si>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</si>
  <si>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</si>
  <si>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</si>
  <si>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</si>
  <si>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</si>
  <si>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</si>
  <si>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</si>
  <si>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</si>
  <si>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</si>
  <si>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</si>
  <si>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</si>
  <si>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</si>
  <si>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</si>
  <si>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</si>
  <si>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</si>
  <si>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</si>
  <si>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</si>
  <si>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</si>
  <si>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</si>
  <si>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</si>
  <si>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</si>
  <si>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</si>
  <si>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</si>
  <si>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</si>
  <si>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</si>
  <si>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</si>
  <si>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</si>
  <si>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</si>
  <si>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</si>
  <si>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</si>
  <si>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</si>
  <si>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</si>
  <si>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</si>
  <si>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</si>
  <si>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</si>
  <si>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</si>
  <si>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</si>
  <si>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</si>
  <si>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</si>
  <si>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</si>
  <si>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</si>
  <si>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</si>
  <si>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</si>
  <si>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</si>
  <si>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</si>
  <si>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</si>
  <si>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</si>
  <si>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</si>
  <si>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</si>
  <si>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</si>
  <si>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</si>
  <si>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</si>
  <si>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</si>
  <si>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</si>
  <si>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</si>
  <si>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</si>
  <si>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</si>
  <si>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</si>
  <si>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</si>
  <si>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</si>
  <si>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</si>
  <si>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</si>
  <si>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</si>
  <si>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</si>
  <si>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</si>
  <si>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</si>
  <si>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</si>
  <si>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</si>
  <si>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</si>
  <si>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</si>
  <si>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</si>
  <si>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</si>
  <si>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</si>
  <si>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</si>
  <si>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</si>
  <si>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</si>
  <si>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</si>
  <si>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</si>
  <si>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</si>
  <si>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</si>
  <si>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</si>
  <si>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</si>
  <si>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</si>
  <si>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</si>
  <si>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</si>
  <si>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</si>
  <si>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</si>
  <si>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</si>
  <si>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</si>
  <si>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</si>
  <si>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</si>
  <si>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</si>
  <si>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</si>
  <si>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</si>
  <si>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</si>
  <si>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</si>
  <si>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</si>
  <si>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</si>
  <si>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</si>
  <si>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</si>
  <si>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</si>
  <si>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</si>
  <si>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</si>
  <si>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</si>
  <si>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</si>
  <si>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</si>
  <si>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</si>
  <si>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</si>
  <si>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</si>
  <si>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</si>
  <si>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</si>
  <si>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</si>
  <si>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</si>
  <si>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</si>
  <si>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</si>
  <si>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</si>
  <si>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</si>
  <si>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</si>
  <si>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</si>
  <si>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</si>
  <si>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</si>
  <si>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</si>
  <si>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</si>
  <si>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</si>
  <si>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</si>
  <si>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</si>
  <si>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</si>
  <si>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</si>
  <si>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</si>
  <si>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</si>
  <si>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</si>
  <si>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</si>
  <si>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</si>
  <si>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</si>
  <si>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</si>
  <si>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</si>
  <si>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</si>
  <si>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</si>
  <si>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</si>
  <si>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</si>
  <si>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</si>
  <si>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</si>
  <si>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</si>
  <si>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</si>
  <si>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</si>
  <si>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</si>
  <si>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</si>
  <si>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</si>
  <si>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</si>
  <si>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</si>
  <si>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</si>
  <si>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</si>
  <si>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</si>
  <si>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</si>
  <si>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</si>
  <si>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</si>
  <si>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</si>
  <si>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</si>
  <si>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</si>
  <si>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</si>
  <si>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</si>
  <si>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</si>
  <si>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</si>
  <si>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</si>
  <si>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</si>
  <si>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</si>
  <si>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</si>
  <si>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</si>
  <si>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</si>
  <si>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</si>
  <si>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</si>
  <si>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</si>
  <si>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</si>
  <si>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</si>
  <si>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</si>
  <si>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</si>
  <si>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</si>
  <si>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</si>
  <si>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</si>
  <si>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</si>
  <si>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</si>
  <si>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</si>
  <si>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</si>
  <si>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</si>
  <si>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</si>
  <si>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</si>
  <si>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</si>
  <si>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</si>
  <si>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</si>
  <si>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</si>
  <si>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</si>
  <si>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</si>
  <si>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</si>
  <si>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</si>
  <si>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</si>
  <si>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</si>
  <si>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</si>
  <si>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</si>
  <si>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</si>
  <si>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</si>
  <si>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</si>
  <si>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</si>
  <si>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</si>
  <si>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</si>
  <si>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</si>
  <si>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</si>
  <si>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</si>
  <si>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</si>
  <si>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</si>
  <si>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</si>
  <si>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</si>
  <si>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</si>
  <si>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</si>
  <si>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</si>
  <si>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</si>
  <si>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</si>
  <si>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</si>
  <si>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</si>
  <si>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</si>
  <si>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</si>
  <si>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</si>
  <si>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</si>
  <si>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</si>
  <si>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</si>
  <si>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</si>
  <si>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</si>
  <si>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</si>
  <si>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</si>
  <si>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</si>
  <si>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</si>
  <si>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</si>
  <si>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</si>
  <si>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</si>
  <si>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</si>
  <si>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</si>
  <si>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</si>
  <si>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</si>
  <si>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</si>
  <si>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</si>
  <si>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</si>
  <si>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</si>
  <si>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</si>
  <si>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</si>
  <si>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</si>
  <si>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</si>
  <si>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</si>
  <si>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</si>
  <si>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</si>
  <si>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</si>
  <si>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</si>
  <si>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</si>
  <si>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</si>
  <si>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</si>
  <si>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</si>
  <si>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</si>
  <si>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</si>
  <si>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</si>
  <si>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</si>
  <si>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</si>
  <si>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</si>
  <si>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</si>
  <si>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</si>
  <si>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</si>
  <si>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</si>
  <si>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</si>
  <si>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</si>
  <si>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</si>
  <si>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</si>
  <si>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</si>
  <si>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</si>
  <si>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</si>
  <si>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</si>
  <si>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</si>
  <si>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</si>
  <si>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</si>
  <si>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</si>
  <si>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</si>
  <si>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</si>
  <si>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</si>
  <si>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</si>
  <si>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</si>
  <si>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</si>
  <si>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</si>
  <si>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</si>
  <si>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</si>
  <si>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</si>
  <si>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</si>
  <si>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</si>
  <si>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</si>
  <si>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</si>
  <si>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</si>
  <si>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</si>
  <si>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</si>
  <si>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</si>
  <si>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</si>
  <si>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</si>
  <si>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</si>
  <si>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</si>
  <si>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</si>
  <si>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</si>
  <si>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</si>
  <si>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</si>
  <si>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</si>
  <si>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</si>
  <si>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</si>
  <si>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</si>
  <si>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</si>
  <si>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</si>
  <si>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</si>
  <si>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</si>
  <si>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</si>
  <si>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</si>
  <si>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</si>
  <si>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</si>
  <si>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</si>
  <si>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</si>
  <si>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</si>
  <si>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</si>
  <si>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</si>
  <si>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</si>
  <si>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</si>
  <si>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</si>
  <si>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</si>
  <si>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</si>
  <si>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</si>
  <si>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</si>
  <si>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</si>
  <si>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</si>
  <si>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</si>
  <si>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</si>
  <si>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</si>
  <si>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</si>
  <si>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</si>
  <si>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</si>
  <si>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</si>
  <si>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</si>
  <si>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</si>
  <si>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</si>
  <si>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</si>
  <si>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</si>
  <si>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</si>
  <si>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</si>
  <si>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</si>
  <si>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</si>
  <si>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</si>
  <si>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</si>
  <si>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</si>
  <si>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</si>
  <si>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</si>
  <si>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</si>
  <si>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</si>
  <si>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</si>
  <si>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</si>
  <si>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</si>
  <si>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</si>
  <si>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</si>
  <si>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</si>
  <si>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</si>
  <si>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</si>
  <si>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</si>
  <si>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</si>
  <si>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</si>
  <si>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</si>
  <si>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</si>
  <si>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</si>
  <si>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</si>
  <si>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</si>
  <si>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</si>
  <si>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</si>
  <si>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</si>
  <si>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</si>
  <si>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</si>
  <si>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</si>
  <si>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</si>
  <si>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</si>
  <si>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</si>
  <si>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</si>
  <si>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</si>
  <si>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</si>
  <si>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</si>
  <si>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</si>
  <si>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</si>
  <si>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</si>
  <si>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</si>
  <si>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</si>
  <si>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</si>
  <si>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</si>
  <si>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</si>
  <si>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</si>
  <si>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</si>
  <si>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</si>
  <si>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</si>
  <si>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</si>
  <si>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</si>
  <si>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</si>
  <si>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</si>
  <si>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</si>
  <si>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</si>
  <si>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</si>
  <si>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</si>
  <si>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</si>
  <si>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</si>
  <si>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</si>
  <si>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</si>
  <si>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</si>
  <si>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</si>
  <si>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</si>
  <si>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</si>
  <si>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</si>
  <si>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</si>
  <si>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</si>
  <si>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</si>
  <si>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</si>
  <si>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</si>
  <si>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</si>
  <si>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</si>
  <si>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</si>
  <si>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</si>
  <si>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</si>
  <si>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</si>
  <si>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</si>
  <si>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</si>
  <si>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</si>
  <si>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</si>
  <si>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</si>
  <si>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</si>
  <si>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</si>
  <si>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</si>
  <si>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</si>
  <si>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</si>
  <si>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</si>
  <si>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</si>
  <si>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</si>
  <si>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</si>
  <si>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</si>
  <si>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</si>
  <si>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</si>
  <si>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</si>
  <si>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</si>
  <si>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</si>
  <si>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</si>
  <si>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</si>
  <si>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</si>
  <si>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</si>
  <si>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</si>
  <si>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</si>
  <si>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</si>
  <si>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</si>
  <si>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</si>
  <si>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</si>
  <si>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</si>
  <si>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</si>
  <si>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</si>
  <si>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</si>
  <si>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</si>
  <si>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</si>
  <si>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</si>
  <si>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</si>
  <si>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</si>
  <si>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</si>
  <si>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</si>
  <si>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</si>
  <si>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</si>
  <si>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</si>
  <si>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</si>
  <si>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</si>
  <si>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</si>
  <si>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</si>
  <si>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</si>
  <si>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</si>
  <si>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</si>
  <si>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</si>
  <si>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</si>
  <si>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</si>
  <si>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</si>
  <si>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</si>
  <si>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</si>
  <si>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</si>
  <si>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</si>
  <si>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</si>
  <si>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</si>
  <si>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</si>
  <si>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</si>
  <si>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</si>
  <si>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</si>
  <si>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</si>
  <si>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</si>
  <si>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</si>
  <si>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</si>
  <si>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</si>
  <si>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</si>
  <si>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</si>
  <si>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</si>
  <si>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</si>
  <si>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</si>
  <si>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</si>
  <si>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</si>
  <si>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</si>
  <si>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</si>
  <si>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</si>
  <si>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</si>
  <si>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</si>
  <si>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</si>
  <si>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</si>
  <si>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</si>
  <si>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</si>
  <si>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</si>
  <si>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</si>
  <si>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</si>
  <si>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</si>
  <si>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</si>
  <si>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</si>
  <si>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</si>
  <si>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</si>
  <si>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</si>
  <si>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</si>
  <si>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</si>
  <si>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</si>
  <si>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</si>
  <si>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</si>
  <si>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</si>
  <si>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</si>
  <si>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</si>
  <si>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</si>
  <si>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</si>
  <si>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</si>
  <si>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</si>
  <si>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</si>
  <si>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</si>
  <si>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</si>
  <si>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</si>
  <si>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</si>
  <si>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</si>
  <si>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</si>
  <si>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</si>
  <si>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</si>
  <si>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</si>
  <si>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</si>
  <si>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</si>
  <si>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</si>
  <si>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</si>
  <si>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</si>
  <si>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</si>
  <si>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</si>
  <si>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</si>
  <si>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</si>
  <si>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</si>
  <si>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</si>
  <si>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</si>
  <si>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</si>
  <si>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</si>
  <si>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</si>
  <si>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</si>
  <si>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</si>
  <si>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</si>
  <si>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</si>
  <si>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</si>
  <si>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</si>
  <si>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</si>
  <si>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</si>
  <si>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</si>
  <si>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</si>
  <si>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</si>
  <si>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</si>
  <si>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</si>
  <si>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</si>
  <si>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</si>
  <si>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</si>
  <si>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</si>
  <si>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</si>
  <si>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</si>
  <si>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</si>
  <si>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</si>
  <si>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</si>
  <si>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</si>
  <si>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</si>
  <si>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</si>
  <si>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</si>
  <si>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</si>
  <si>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</si>
  <si>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</si>
  <si>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</si>
  <si>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</si>
  <si>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</si>
  <si>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</si>
  <si>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</si>
  <si>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</si>
  <si>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</si>
  <si>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</si>
  <si>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</si>
  <si>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</si>
  <si>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</si>
  <si>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</si>
  <si>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</si>
  <si>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</si>
  <si>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</si>
  <si>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</si>
  <si>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</si>
  <si>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</si>
  <si>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</si>
  <si>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</si>
  <si>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</si>
  <si>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</si>
  <si>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</si>
  <si>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</si>
  <si>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</si>
  <si>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</si>
  <si>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</si>
  <si>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</si>
  <si>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</si>
  <si>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</si>
  <si>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</si>
  <si>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</si>
  <si>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</si>
  <si>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</si>
  <si>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</si>
  <si>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</si>
  <si>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</si>
  <si>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</si>
  <si>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</si>
  <si>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</si>
  <si>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</si>
  <si>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</si>
  <si>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</si>
  <si>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</si>
  <si>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</si>
  <si>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</si>
  <si>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</si>
  <si>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</si>
  <si>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</si>
  <si>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</si>
  <si>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</si>
  <si>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</si>
  <si>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</si>
  <si>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</si>
  <si>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</si>
  <si>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</si>
  <si>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</si>
  <si>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</si>
  <si>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</si>
  <si>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</si>
  <si>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</si>
  <si>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</si>
  <si>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</si>
  <si>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</si>
  <si>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</si>
  <si>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</si>
  <si>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</si>
  <si>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</si>
  <si>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</si>
  <si>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</si>
  <si>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</si>
  <si>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</si>
  <si>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</si>
  <si>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</si>
  <si>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</si>
  <si>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</si>
  <si>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</si>
  <si>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</si>
  <si>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</si>
  <si>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</si>
  <si>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</si>
  <si>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</si>
  <si>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</si>
  <si>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</si>
  <si>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</si>
  <si>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</si>
  <si>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</si>
  <si>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</si>
  <si>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</si>
  <si>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</si>
  <si>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</si>
  <si>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</si>
  <si>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</si>
  <si>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</si>
  <si>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</si>
  <si>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</si>
  <si>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</si>
  <si>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</si>
  <si>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</si>
  <si>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</si>
  <si>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</si>
  <si>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</si>
  <si>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</si>
  <si>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</si>
  <si>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</si>
  <si>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</si>
  <si>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</si>
  <si>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</si>
  <si>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</si>
  <si>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</si>
  <si>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</si>
  <si>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</si>
  <si>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</si>
  <si>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</si>
  <si>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</si>
  <si>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</si>
  <si>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</si>
  <si>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</si>
  <si>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</si>
  <si>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</si>
  <si>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</si>
  <si>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</si>
  <si>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</si>
  <si>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</si>
  <si>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</si>
  <si>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</si>
  <si>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</si>
  <si>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</si>
  <si>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</si>
  <si>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</si>
  <si>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</si>
  <si>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</si>
  <si>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</si>
  <si>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</si>
  <si>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</si>
  <si>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</si>
  <si>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</si>
  <si>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</si>
  <si>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</si>
  <si>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</si>
  <si>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</si>
  <si>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</si>
  <si>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</si>
  <si>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</si>
  <si>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</si>
  <si>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</si>
  <si>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</si>
  <si>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</si>
  <si>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</si>
  <si>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</si>
  <si>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</si>
  <si>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</si>
  <si>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</si>
  <si>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</si>
  <si>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</si>
  <si>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</si>
  <si>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</si>
  <si>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</si>
  <si>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</si>
  <si>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</si>
  <si>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</si>
  <si>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</si>
  <si>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</si>
  <si>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</si>
  <si>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</si>
  <si>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</si>
  <si>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</si>
  <si>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</si>
  <si>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</si>
  <si>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</si>
  <si>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</si>
  <si>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</si>
  <si>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</si>
  <si>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</si>
  <si>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</si>
  <si>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</si>
  <si>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</si>
  <si>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</si>
  <si>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</si>
  <si>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</si>
  <si>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</si>
  <si>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</si>
  <si>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</si>
  <si>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</si>
  <si>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</si>
  <si>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</si>
  <si>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</si>
  <si>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</si>
  <si>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</si>
  <si>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</si>
  <si>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</si>
  <si>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</si>
  <si>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</si>
  <si>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</si>
  <si>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</si>
  <si>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</si>
  <si>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</si>
  <si>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</si>
  <si>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</si>
  <si>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</si>
  <si>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</si>
  <si>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</si>
  <si>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</si>
  <si>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</si>
  <si>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</si>
  <si>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</si>
  <si>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</si>
  <si>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</si>
  <si>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</si>
  <si>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</si>
  <si>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</si>
  <si>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</si>
  <si>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</si>
  <si>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</si>
  <si>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</si>
  <si>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</si>
  <si>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</si>
  <si>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</si>
  <si>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</si>
  <si>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</si>
  <si>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</si>
  <si>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</si>
  <si>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</si>
  <si>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</si>
  <si>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</si>
  <si>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</si>
  <si>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</si>
  <si>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</si>
  <si>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</si>
  <si>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</si>
  <si>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</si>
  <si>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</si>
  <si>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</si>
  <si>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</si>
  <si>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</si>
  <si>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</si>
  <si>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</si>
  <si>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</si>
  <si>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</si>
  <si>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</si>
  <si>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</si>
  <si>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</si>
  <si>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</si>
  <si>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</si>
  <si>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</si>
  <si>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</si>
  <si>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</si>
  <si>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</si>
  <si>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</si>
  <si>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</si>
  <si>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</si>
  <si>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</si>
  <si>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</si>
  <si>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</si>
  <si>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</si>
  <si>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</si>
  <si>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</si>
  <si>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</si>
  <si>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</si>
  <si>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</si>
  <si>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</si>
  <si>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</si>
  <si>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</si>
  <si>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</si>
  <si>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</si>
  <si>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</si>
  <si>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</si>
  <si>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</si>
  <si>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</si>
  <si>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</si>
  <si>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</si>
  <si>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</si>
  <si>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</si>
  <si>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</si>
  <si>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</si>
  <si>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</si>
  <si>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</si>
  <si>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</si>
  <si>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</si>
  <si>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</si>
  <si>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</si>
  <si>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</si>
  <si>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</si>
  <si>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</si>
  <si>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</si>
  <si>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</si>
  <si>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</si>
  <si>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</si>
  <si>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</si>
  <si>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</si>
  <si>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</si>
  <si>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</si>
  <si>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</si>
  <si>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</si>
  <si>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</si>
  <si>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</si>
  <si>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</si>
  <si>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</si>
  <si>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</si>
  <si>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</si>
  <si>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</si>
  <si>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</si>
  <si>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</si>
  <si>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</si>
  <si>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</si>
  <si>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</si>
  <si>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</si>
  <si>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</si>
  <si>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</si>
  <si>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</si>
  <si>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</si>
  <si>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</si>
  <si>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</si>
  <si>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</si>
  <si>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</si>
  <si>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</si>
  <si>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</si>
  <si>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</si>
  <si>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</si>
  <si>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</si>
  <si>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</si>
  <si>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</si>
  <si>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</si>
  <si>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</si>
  <si>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</si>
  <si>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</si>
  <si>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</si>
  <si>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</si>
  <si>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</si>
  <si>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</si>
  <si>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</si>
  <si>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</si>
  <si>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</si>
  <si>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</si>
  <si>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</si>
  <si>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</si>
  <si>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</si>
  <si>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</si>
  <si>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</si>
  <si>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</si>
  <si>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</si>
  <si>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</si>
  <si>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</si>
  <si>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</si>
  <si>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</si>
  <si>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</si>
  <si>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</si>
  <si>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</si>
  <si>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</si>
  <si>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</si>
  <si>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</si>
  <si>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</si>
  <si>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</si>
  <si>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</si>
  <si>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</si>
  <si>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</si>
  <si>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</si>
  <si>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</si>
  <si>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</si>
  <si>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</si>
  <si>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</si>
  <si>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</si>
  <si>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</si>
  <si>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</si>
  <si>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</si>
  <si>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</si>
  <si>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</si>
  <si>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</si>
  <si>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</si>
  <si>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</si>
  <si>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</si>
  <si>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</si>
  <si>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</si>
  <si>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</si>
  <si>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</si>
  <si>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</si>
  <si>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</si>
  <si>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</si>
  <si>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</si>
  <si>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</si>
  <si>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</si>
  <si>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</si>
  <si>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</si>
  <si>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</si>
  <si>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</si>
  <si>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</si>
  <si>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</si>
  <si>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</si>
  <si>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</si>
  <si>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</si>
  <si>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</si>
  <si>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</si>
  <si>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</si>
  <si>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</si>
  <si>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</si>
  <si>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</si>
  <si>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</si>
  <si>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</si>
  <si>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</si>
  <si>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</si>
  <si>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</si>
  <si>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</si>
  <si>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</si>
  <si>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</si>
  <si>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</si>
  <si>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</si>
  <si>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</si>
  <si>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</si>
  <si>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</si>
  <si>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</si>
  <si>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</si>
  <si>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</si>
  <si>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</si>
  <si>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</si>
  <si>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</si>
  <si>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</si>
  <si>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</si>
  <si>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</si>
  <si>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</si>
  <si>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</si>
  <si>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</si>
  <si>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</si>
  <si>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</si>
  <si>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</si>
  <si>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</si>
  <si>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</si>
  <si>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</si>
  <si>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</si>
  <si>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</si>
  <si>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</si>
  <si>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</si>
  <si>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</si>
  <si>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</si>
  <si>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</si>
  <si>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</si>
  <si>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</si>
  <si>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</si>
  <si>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</si>
  <si>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</si>
  <si>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</si>
  <si>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</si>
  <si>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</si>
  <si>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</si>
  <si>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</si>
  <si>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</si>
  <si>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</si>
  <si>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</si>
  <si>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</si>
  <si>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</si>
  <si>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</si>
  <si>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</si>
  <si>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</si>
  <si>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</si>
  <si>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</si>
  <si>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</si>
  <si>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</si>
  <si>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</si>
  <si>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</si>
  <si>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</si>
  <si>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</si>
  <si>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</si>
  <si>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</si>
  <si>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</si>
  <si>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</si>
  <si>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</si>
  <si>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</si>
  <si>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</si>
  <si>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</si>
  <si>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</si>
  <si>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</si>
  <si>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</si>
  <si>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</si>
  <si>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</si>
  <si>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</si>
  <si>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</si>
  <si>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</si>
  <si>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</si>
  <si>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</si>
  <si>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</si>
  <si>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</si>
  <si>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</si>
  <si>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</si>
  <si>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</si>
  <si>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</si>
  <si>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</si>
  <si>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</si>
  <si>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</si>
  <si>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</si>
  <si>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</si>
  <si>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</si>
  <si>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</si>
  <si>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</si>
  <si>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</si>
  <si>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</si>
  <si>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</si>
  <si>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</si>
  <si>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</si>
  <si>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</si>
  <si>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</si>
  <si>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</si>
  <si>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</si>
  <si>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</si>
  <si>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</si>
  <si>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</si>
  <si>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</si>
  <si>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</si>
  <si>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</si>
  <si>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</si>
  <si>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</si>
  <si>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</si>
  <si>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</si>
  <si>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</si>
  <si>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</si>
  <si>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</si>
  <si>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</si>
  <si>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</si>
  <si>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</si>
  <si>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</si>
  <si>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</si>
  <si>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</si>
  <si>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</si>
  <si>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</si>
  <si>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</si>
  <si>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</si>
  <si>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</si>
  <si>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</si>
  <si>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</si>
  <si>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</si>
  <si>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</si>
  <si>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</si>
  <si>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</si>
  <si>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</si>
  <si>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</si>
  <si>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</si>
  <si>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</si>
  <si>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</si>
  <si>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</si>
  <si>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</si>
  <si>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</si>
  <si>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</si>
  <si>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</si>
  <si>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</si>
  <si>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</si>
  <si>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</si>
  <si>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</si>
  <si>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</si>
  <si>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</si>
  <si>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</si>
  <si>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</si>
  <si>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</si>
  <si>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</si>
  <si>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</si>
  <si>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</si>
  <si>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</si>
  <si>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</si>
  <si>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</si>
  <si>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</si>
  <si>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</si>
  <si>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</si>
  <si>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</si>
  <si>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</si>
  <si>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</si>
  <si>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</si>
  <si>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</si>
  <si>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</si>
  <si>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</si>
  <si>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</si>
  <si>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</si>
  <si>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</si>
  <si>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</si>
  <si>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</si>
  <si>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</si>
  <si>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</si>
  <si>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</si>
  <si>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</si>
  <si>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</si>
  <si>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</si>
  <si>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</si>
  <si>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</si>
  <si>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</si>
  <si>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</si>
  <si>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</si>
  <si>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</si>
  <si>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</si>
  <si>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</si>
  <si>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</si>
  <si>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</si>
  <si>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</si>
  <si>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</si>
  <si>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</si>
  <si>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</si>
  <si>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</si>
  <si>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</si>
  <si>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</si>
  <si>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</si>
  <si>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</si>
  <si>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</si>
  <si>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</si>
  <si>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</si>
  <si>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</si>
  <si>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</si>
  <si>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</si>
  <si>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</si>
  <si>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</si>
  <si>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</si>
  <si>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</si>
  <si>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</si>
  <si>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</si>
  <si>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</si>
  <si>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</si>
  <si>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</si>
  <si>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</si>
  <si>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</si>
  <si>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</si>
  <si>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</si>
  <si>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</si>
  <si>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</si>
  <si>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</si>
  <si>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</si>
  <si>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</si>
  <si>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</si>
  <si>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</si>
  <si>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</si>
  <si>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</si>
  <si>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</si>
  <si>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</si>
  <si>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</si>
  <si>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</si>
  <si>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</si>
  <si>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</si>
  <si>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</si>
  <si>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</si>
  <si>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</si>
  <si>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</si>
  <si>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</si>
  <si>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</si>
  <si>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</si>
  <si>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</si>
  <si>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</si>
  <si>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</si>
  <si>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</si>
  <si>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</si>
  <si>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</si>
  <si>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</si>
  <si>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</si>
  <si>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</si>
  <si>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</si>
  <si>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</si>
  <si>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</si>
  <si>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</si>
  <si>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</si>
  <si>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</si>
  <si>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</si>
  <si>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</si>
  <si>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</si>
  <si>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</si>
  <si>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</si>
  <si>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</si>
  <si>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</si>
  <si>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</si>
  <si>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</si>
  <si>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</si>
  <si>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</si>
  <si>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</si>
  <si>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</si>
  <si>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</si>
  <si>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</si>
  <si>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</si>
  <si>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</si>
  <si>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</si>
  <si>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</si>
  <si>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</si>
  <si>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</si>
  <si>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</si>
  <si>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</si>
  <si>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</si>
  <si>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</si>
  <si>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</si>
  <si>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</si>
  <si>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</si>
  <si>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</si>
  <si>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</si>
  <si>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</si>
  <si>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</si>
  <si>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</si>
  <si>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</si>
  <si>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</si>
  <si>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</si>
  <si>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</si>
  <si>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</si>
  <si>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</si>
  <si>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</si>
  <si>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</si>
  <si>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</si>
  <si>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</si>
  <si>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</si>
  <si>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</si>
  <si>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</si>
  <si>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</si>
  <si>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</si>
  <si>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</si>
  <si>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</si>
  <si>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</si>
  <si>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</si>
  <si>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</si>
  <si>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</si>
  <si>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</si>
  <si>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</si>
  <si>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</si>
  <si>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</si>
  <si>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</si>
  <si>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</si>
  <si>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</si>
  <si>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</si>
  <si>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</si>
  <si>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</si>
  <si>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</si>
  <si>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</si>
  <si>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</si>
  <si>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</si>
  <si>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</si>
  <si>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</si>
  <si>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</si>
  <si>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</si>
  <si>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</si>
  <si>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</si>
  <si>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</si>
  <si>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</si>
  <si>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</si>
  <si>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</si>
  <si>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</si>
  <si>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</si>
  <si>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</si>
  <si>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</si>
  <si>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</si>
  <si>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</si>
  <si>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</si>
  <si>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</si>
  <si>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</si>
  <si>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</si>
  <si>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</si>
  <si>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</si>
  <si>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</si>
  <si>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</si>
  <si>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</si>
  <si>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</si>
  <si>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</si>
  <si>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</si>
  <si>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</si>
  <si>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</si>
  <si>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</si>
  <si>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</si>
  <si>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</si>
  <si>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</si>
  <si>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</si>
  <si>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</si>
  <si>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</si>
  <si>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</si>
  <si>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</si>
  <si>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</si>
  <si>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</si>
  <si>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</si>
  <si>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</si>
  <si>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</si>
  <si>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</si>
  <si>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</si>
  <si>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</si>
  <si>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</si>
  <si>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</si>
  <si>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</si>
  <si>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</si>
  <si>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</si>
  <si>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</si>
  <si>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</si>
  <si>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</si>
  <si>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</si>
  <si>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</si>
  <si>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</si>
  <si>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</si>
  <si>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</si>
  <si>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</si>
  <si>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</si>
  <si>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</si>
  <si>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</si>
  <si>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</si>
  <si>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</si>
  <si>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</si>
  <si>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</si>
  <si>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</si>
  <si>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</si>
  <si>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</si>
  <si>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</si>
  <si>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</si>
  <si>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</si>
  <si>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</si>
  <si>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</si>
  <si>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</si>
  <si>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</si>
  <si>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</si>
  <si>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</si>
  <si>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</si>
  <si>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</si>
  <si>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</si>
  <si>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</si>
  <si>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</si>
  <si>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</si>
  <si>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</si>
  <si>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</si>
  <si>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</si>
  <si>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</si>
  <si>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</si>
  <si>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</si>
  <si>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</si>
  <si>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</si>
  <si>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</si>
  <si>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</si>
  <si>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</si>
  <si>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</si>
  <si>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</si>
  <si>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</si>
  <si>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</si>
  <si>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</si>
  <si>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</si>
  <si>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</si>
  <si>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</si>
  <si>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</si>
  <si>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</si>
  <si>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</si>
  <si>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</si>
  <si>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</si>
  <si>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</si>
  <si>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</si>
  <si>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</si>
  <si>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</si>
  <si>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</si>
  <si>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</si>
  <si>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</si>
  <si>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</si>
  <si>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</si>
  <si>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</si>
  <si>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</si>
  <si>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</si>
  <si>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</si>
  <si>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</si>
  <si>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</si>
  <si>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</si>
  <si>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</si>
  <si>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</si>
  <si>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</si>
  <si>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</si>
  <si>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</si>
  <si>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</si>
  <si>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</si>
  <si>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</si>
  <si>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</si>
  <si>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</si>
  <si>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</si>
  <si>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</si>
  <si>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</si>
  <si>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</si>
  <si>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</si>
  <si>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</si>
  <si>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</si>
  <si>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</si>
  <si>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</si>
  <si>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</si>
  <si>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</si>
  <si>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</si>
  <si>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</si>
  <si>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</si>
  <si>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</si>
  <si>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</si>
  <si>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</si>
  <si>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</si>
  <si>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</si>
  <si>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</si>
  <si>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</si>
  <si>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</si>
  <si>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</si>
  <si>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</si>
  <si>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</si>
  <si>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</si>
  <si>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</si>
  <si>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</si>
  <si>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</si>
  <si>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</si>
  <si>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</si>
  <si>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</si>
  <si>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</si>
  <si>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</si>
  <si>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</si>
  <si>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</si>
  <si>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</si>
  <si>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</si>
  <si>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</si>
  <si>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</si>
  <si>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</si>
  <si>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</si>
  <si>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</si>
  <si>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</si>
  <si>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</si>
  <si>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</si>
  <si>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</si>
  <si>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</si>
  <si>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</si>
  <si>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</si>
  <si>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</si>
  <si>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</si>
  <si>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</si>
  <si>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</si>
  <si>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</si>
  <si>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</si>
  <si>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</si>
  <si>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</si>
  <si>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</si>
  <si>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</si>
  <si>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</si>
  <si>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</si>
  <si>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</si>
  <si>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</si>
  <si>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</si>
  <si>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</si>
  <si>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</si>
  <si>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</si>
  <si>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</si>
  <si>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</si>
  <si>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</si>
  <si>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</si>
  <si>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</si>
  <si>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</si>
  <si>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</si>
  <si>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</si>
  <si>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</si>
  <si>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</si>
  <si>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</si>
  <si>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</si>
  <si>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</si>
  <si>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</si>
  <si>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</si>
  <si>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</si>
  <si>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</si>
  <si>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</si>
  <si>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</si>
  <si>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</si>
  <si>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</si>
  <si>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</si>
  <si>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</si>
  <si>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</si>
  <si>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</si>
  <si>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</si>
  <si>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</si>
  <si>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</si>
  <si>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</si>
  <si>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</si>
  <si>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</si>
  <si>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</si>
  <si>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</si>
  <si>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</si>
  <si>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</si>
  <si>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</si>
  <si>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</si>
  <si>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</si>
  <si>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</si>
  <si>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</si>
  <si>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</si>
  <si>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</si>
  <si>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</si>
  <si>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</si>
  <si>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</si>
  <si>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</si>
  <si>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</si>
  <si>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</si>
  <si>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</si>
  <si>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</si>
  <si>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</si>
  <si>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</si>
  <si>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</si>
  <si>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</si>
  <si>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</si>
  <si>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</si>
  <si>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</si>
  <si>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</si>
  <si>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</si>
  <si>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</si>
  <si>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</si>
  <si>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</si>
  <si>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</si>
  <si>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</si>
  <si>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</si>
  <si>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</si>
  <si>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</si>
  <si>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</si>
  <si>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</si>
  <si>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</si>
  <si>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</si>
  <si>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</si>
  <si>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</si>
  <si>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</si>
  <si>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</si>
  <si>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</si>
  <si>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</si>
  <si>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</si>
  <si>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</si>
  <si>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</si>
  <si>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</si>
  <si>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</si>
  <si>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</si>
  <si>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</si>
  <si>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</si>
  <si>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</si>
  <si>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</si>
  <si>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</si>
  <si>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</si>
  <si>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</si>
  <si>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</si>
  <si>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</si>
  <si>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</si>
  <si>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</si>
  <si>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</si>
  <si>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</si>
  <si>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</si>
  <si>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</si>
  <si>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</si>
  <si>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</si>
  <si>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</si>
  <si>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</si>
  <si>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</si>
  <si>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</si>
  <si>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</si>
  <si>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</si>
  <si>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</si>
  <si>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</si>
  <si>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</si>
  <si>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</si>
  <si>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</si>
  <si>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</si>
  <si>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</si>
  <si>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</si>
  <si>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</si>
  <si>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</si>
  <si>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</si>
  <si>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</si>
  <si>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</si>
  <si>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</si>
  <si>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</si>
  <si>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</si>
  <si>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</si>
  <si>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</si>
  <si>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</si>
  <si>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</si>
  <si>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</si>
  <si>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</si>
  <si>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</si>
  <si>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</si>
  <si>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</si>
  <si>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</si>
  <si>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</si>
  <si>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</si>
  <si>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</si>
  <si>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</si>
  <si>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</si>
  <si>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</si>
  <si>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</si>
  <si>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</si>
  <si>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</si>
  <si>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</si>
  <si>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</si>
  <si>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</si>
  <si>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</si>
  <si>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</si>
  <si>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</si>
  <si>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</si>
  <si>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</si>
  <si>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</si>
  <si>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</si>
  <si>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</si>
  <si>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</si>
  <si>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</si>
  <si>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</si>
  <si>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</si>
  <si>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</si>
  <si>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</si>
  <si>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</si>
  <si>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</si>
  <si>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</si>
  <si>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</si>
  <si>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</si>
  <si>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</si>
  <si>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</si>
  <si>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</si>
  <si>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</si>
  <si>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</si>
  <si>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</si>
  <si>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</si>
  <si>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</si>
  <si>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</si>
  <si>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</si>
  <si>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</si>
  <si>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</si>
  <si>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</si>
  <si>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</si>
  <si>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</si>
  <si>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</si>
  <si>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</si>
  <si>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</si>
  <si>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</si>
  <si>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</si>
  <si>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</si>
  <si>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</si>
  <si>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</si>
  <si>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</si>
  <si>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</si>
  <si>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</si>
  <si>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</si>
  <si>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</si>
  <si>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</si>
  <si>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</si>
  <si>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</si>
  <si>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</si>
  <si>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</si>
  <si>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</si>
  <si>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</si>
  <si>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</si>
  <si>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</si>
  <si>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</si>
  <si>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</si>
  <si>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</si>
  <si>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</si>
  <si>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</si>
  <si>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</si>
  <si>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</si>
  <si>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</si>
  <si>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</si>
  <si>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</si>
  <si>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</si>
  <si>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</si>
  <si>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</si>
  <si>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</si>
  <si>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</si>
  <si>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</si>
  <si>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</si>
  <si>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</si>
  <si>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</si>
  <si>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</si>
  <si>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</si>
  <si>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</si>
  <si>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</si>
  <si>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</si>
  <si>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</si>
  <si>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</si>
  <si>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</si>
  <si>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</si>
  <si>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</si>
  <si>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</si>
  <si>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</si>
  <si>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</si>
  <si>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</si>
  <si>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</si>
  <si>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</si>
  <si>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</si>
  <si>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</si>
  <si>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</si>
  <si>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</si>
  <si>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</si>
  <si>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</si>
  <si>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</si>
  <si>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</si>
  <si>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</si>
  <si>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</si>
  <si>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</si>
  <si>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</si>
  <si>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</si>
  <si>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</si>
  <si>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</si>
  <si>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</si>
  <si>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</si>
  <si>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</si>
  <si>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</si>
  <si>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</si>
  <si>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</si>
  <si>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</si>
  <si>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</si>
  <si>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</si>
  <si>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</si>
  <si>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</si>
  <si>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</si>
  <si>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</si>
  <si>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</si>
  <si>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</si>
  <si>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</si>
  <si>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</si>
  <si>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</si>
  <si>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</si>
  <si>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</si>
  <si>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</si>
  <si>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</si>
  <si>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</si>
  <si>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</si>
  <si>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</si>
  <si>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</si>
  <si>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</si>
  <si>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</si>
  <si>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</si>
  <si>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</si>
  <si>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</si>
  <si>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</si>
  <si>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</si>
  <si>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</si>
  <si>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</si>
  <si>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</si>
  <si>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</si>
  <si>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</si>
  <si>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</si>
  <si>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</si>
  <si>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</si>
  <si>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</si>
  <si>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</si>
  <si>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</si>
  <si>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</si>
  <si>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</si>
  <si>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</si>
  <si>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</si>
  <si>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</si>
  <si>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</si>
  <si>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</si>
  <si>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</si>
  <si>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</si>
  <si>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</si>
  <si>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</si>
  <si>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</si>
  <si>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</si>
  <si>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</si>
  <si>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</si>
  <si>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</si>
  <si>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</si>
  <si>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</si>
  <si>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</si>
  <si>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</si>
  <si>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</si>
  <si>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</si>
  <si>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</si>
  <si>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</si>
  <si>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</si>
  <si>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</si>
  <si>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</si>
  <si>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</si>
  <si>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</si>
  <si>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</si>
  <si>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</si>
  <si>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</si>
  <si>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</si>
  <si>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</si>
  <si>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</si>
  <si>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</si>
  <si>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</si>
  <si>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</si>
  <si>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</si>
  <si>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</si>
  <si>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</si>
  <si>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</si>
  <si>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</si>
  <si>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</si>
  <si>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</si>
  <si>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</si>
  <si>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</si>
  <si>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</si>
  <si>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</si>
  <si>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</si>
  <si>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</si>
  <si>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</si>
  <si>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</si>
  <si>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</si>
  <si>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</si>
  <si>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</si>
  <si>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</si>
  <si>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</si>
  <si>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</si>
  <si>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</si>
  <si>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</si>
  <si>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</si>
  <si>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</si>
  <si>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</si>
  <si>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</si>
  <si>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</si>
  <si>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</si>
  <si>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</si>
  <si>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</si>
  <si>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</si>
  <si>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</si>
  <si>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</si>
  <si>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</si>
  <si>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</si>
  <si>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</si>
  <si>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</si>
  <si>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</si>
  <si>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</si>
  <si>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</si>
  <si>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</si>
  <si>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</si>
  <si>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</si>
  <si>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</si>
  <si>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</si>
  <si>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</si>
  <si>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</si>
  <si>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</si>
  <si>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</si>
  <si>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</si>
  <si>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</si>
  <si>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</si>
  <si>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</si>
  <si>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</si>
  <si>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</si>
  <si>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</si>
  <si>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</si>
  <si>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</si>
  <si>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</si>
  <si>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</si>
  <si>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</si>
  <si>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</si>
  <si>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</si>
  <si>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</si>
  <si>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</si>
  <si>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</si>
  <si>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</si>
  <si>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</si>
  <si>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</si>
  <si>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</si>
  <si>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</si>
  <si>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</si>
  <si>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</si>
  <si>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</si>
  <si>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</si>
  <si>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</si>
  <si>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</si>
  <si>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</si>
  <si>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</si>
  <si>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</si>
  <si>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</si>
  <si>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</si>
  <si>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</si>
  <si>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</si>
  <si>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</si>
  <si>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</si>
  <si>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</si>
  <si>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</si>
  <si>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</si>
  <si>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</si>
  <si>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</si>
  <si>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</si>
  <si>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</si>
  <si>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</si>
  <si>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</si>
  <si>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</si>
  <si>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</si>
  <si>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</si>
  <si>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</si>
  <si>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</si>
  <si>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</si>
  <si>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</si>
  <si>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</si>
  <si>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</si>
  <si>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</si>
  <si>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</si>
  <si>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</si>
  <si>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</si>
  <si>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</si>
  <si>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</si>
  <si>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</si>
  <si>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</si>
  <si>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</si>
  <si>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</si>
  <si>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</si>
  <si>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</si>
  <si>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</si>
  <si>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</si>
  <si>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</si>
  <si>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</si>
  <si>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</si>
  <si>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</si>
  <si>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</si>
  <si>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</si>
  <si>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</si>
  <si>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</si>
  <si>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</si>
  <si>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</si>
  <si>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</si>
  <si>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</si>
  <si>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</si>
  <si>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</si>
  <si>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</si>
  <si>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</si>
  <si>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</si>
  <si>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</si>
  <si>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</si>
  <si>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</si>
  <si>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</si>
  <si>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</si>
  <si>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</si>
  <si>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</si>
  <si>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</si>
  <si>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</si>
  <si>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</si>
  <si>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</si>
  <si>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</si>
  <si>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</si>
  <si>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</si>
  <si>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</si>
  <si>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</si>
  <si>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</si>
  <si>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</si>
  <si>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</si>
  <si>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</si>
  <si>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</si>
  <si>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</si>
  <si>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</si>
  <si>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</si>
  <si>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</si>
  <si>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</si>
  <si>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</si>
  <si>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</si>
  <si>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</si>
  <si>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</si>
  <si>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</si>
  <si>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</si>
  <si>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</si>
  <si>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</si>
  <si>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</si>
  <si>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</si>
  <si>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</si>
  <si>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</si>
  <si>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</si>
  <si>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</si>
  <si>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</si>
  <si>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</si>
  <si>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</si>
  <si>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</si>
  <si>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</si>
  <si>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</si>
  <si>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</si>
  <si>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</si>
  <si>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</si>
  <si>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</si>
  <si>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</si>
  <si>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</si>
  <si>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</si>
  <si>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</si>
  <si>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</si>
  <si>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</si>
  <si>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</si>
  <si>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</si>
  <si>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</si>
  <si>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</si>
  <si>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</si>
  <si>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</si>
  <si>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</si>
  <si>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</si>
  <si>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</si>
  <si>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</si>
  <si>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</si>
  <si>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</si>
  <si>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</si>
  <si>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</si>
  <si>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</si>
  <si>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</si>
  <si>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</si>
  <si>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</si>
  <si>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</si>
  <si>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</si>
  <si>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</si>
  <si>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</si>
  <si>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</si>
  <si>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</si>
  <si>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</si>
  <si>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</si>
  <si>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</si>
  <si>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</si>
  <si>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</si>
  <si>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</si>
  <si>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</si>
  <si>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</si>
  <si>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</si>
  <si>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</si>
  <si>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</si>
  <si>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</si>
  <si>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</si>
  <si>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</si>
  <si>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</si>
  <si>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</si>
  <si>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</si>
  <si>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</si>
  <si>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</si>
  <si>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</si>
  <si>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</si>
  <si>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</si>
  <si>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</si>
  <si>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</si>
  <si>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</si>
  <si>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</si>
  <si>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</si>
  <si>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</si>
  <si>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</si>
  <si>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</si>
  <si>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</si>
  <si>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</si>
  <si>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</si>
  <si>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</si>
  <si>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</si>
  <si>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</si>
  <si>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</si>
  <si>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</si>
  <si>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</si>
  <si>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</si>
  <si>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</si>
  <si>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</si>
  <si>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</si>
  <si>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</si>
  <si>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</si>
  <si>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</si>
  <si>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</si>
  <si>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</si>
  <si>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</si>
  <si>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</si>
  <si>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</si>
  <si>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</si>
  <si>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</si>
  <si>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</si>
  <si>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</si>
  <si>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</si>
  <si>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</si>
  <si>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</si>
  <si>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</si>
  <si>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</si>
  <si>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</si>
  <si>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</si>
  <si>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</si>
  <si>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</si>
  <si>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</si>
  <si>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</si>
  <si>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</si>
  <si>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</si>
  <si>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</si>
  <si>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</si>
  <si>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</si>
  <si>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</si>
  <si>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</si>
  <si>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</si>
  <si>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</si>
  <si>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</si>
  <si>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</si>
  <si>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</si>
  <si>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</si>
  <si>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</si>
  <si>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</si>
  <si>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</si>
  <si>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</si>
  <si>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</si>
  <si>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</si>
  <si>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</si>
  <si>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</si>
  <si>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</si>
  <si>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</si>
  <si>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</si>
  <si>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</si>
  <si>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</si>
  <si>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</si>
  <si>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</si>
  <si>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</si>
  <si>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</si>
  <si>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</si>
  <si>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</si>
  <si>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</si>
  <si>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</si>
  <si>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</si>
  <si>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</si>
  <si>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</si>
  <si>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</si>
  <si>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</si>
  <si>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</si>
  <si>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</si>
  <si>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</si>
  <si>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</si>
  <si>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</si>
  <si>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</si>
  <si>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</si>
  <si>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</si>
  <si>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</si>
  <si>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</si>
  <si>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</si>
  <si>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</si>
  <si>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</si>
  <si>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</si>
  <si>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</si>
  <si>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</si>
  <si>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</si>
  <si>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</si>
  <si>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</si>
  <si>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</si>
  <si>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</si>
  <si>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</si>
  <si>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</si>
  <si>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</si>
  <si>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</si>
  <si>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</si>
  <si>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</si>
  <si>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</si>
  <si>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</si>
  <si>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</si>
  <si>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</si>
  <si>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</si>
  <si>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</si>
  <si>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</si>
  <si>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</si>
  <si>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</si>
  <si>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</si>
  <si>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</si>
  <si>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</si>
  <si>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</si>
  <si>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</si>
  <si>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</si>
  <si>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</si>
  <si>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</si>
  <si>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</si>
  <si>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</si>
  <si>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</si>
  <si>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</si>
  <si>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</si>
  <si>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</si>
  <si>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</si>
  <si>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</si>
  <si>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</si>
  <si>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</si>
  <si>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</si>
  <si>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</si>
  <si>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</si>
  <si>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</si>
  <si>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</si>
  <si>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</si>
  <si>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</si>
  <si>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</si>
  <si>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</si>
  <si>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</si>
  <si>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</si>
  <si>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</si>
  <si>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</si>
  <si>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</si>
  <si>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</si>
  <si>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</si>
  <si>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</si>
  <si>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</si>
  <si>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</si>
  <si>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</si>
  <si>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</si>
  <si>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</si>
  <si>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</si>
  <si>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</si>
  <si>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</si>
  <si>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</si>
  <si>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</si>
  <si>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</si>
  <si>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</si>
  <si>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</si>
  <si>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</si>
  <si>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</si>
  <si>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</si>
  <si>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</si>
  <si>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</si>
  <si>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</si>
  <si>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</si>
  <si>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</si>
  <si>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</si>
  <si>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</si>
  <si>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</si>
  <si>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</si>
  <si>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</si>
  <si>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</si>
  <si>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</si>
  <si>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</si>
  <si>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</si>
  <si>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</si>
  <si>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</si>
  <si>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</si>
  <si>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</si>
  <si>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</si>
  <si>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</si>
  <si>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</si>
  <si>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</si>
  <si>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</si>
  <si>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</si>
  <si>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</si>
  <si>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</si>
  <si>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</si>
  <si>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</si>
  <si>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</si>
  <si>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</si>
  <si>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</si>
  <si>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</si>
  <si>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</si>
  <si>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</si>
  <si>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</si>
  <si>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</si>
  <si>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</si>
  <si>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</si>
  <si>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</si>
  <si>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</si>
  <si>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</si>
  <si>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</si>
  <si>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</si>
  <si>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</si>
  <si>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</si>
  <si>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</si>
  <si>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</si>
  <si>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</si>
  <si>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</si>
  <si>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</si>
  <si>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</si>
  <si>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</si>
  <si>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</si>
  <si>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</si>
  <si>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</si>
  <si>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</si>
  <si>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</si>
  <si>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</si>
  <si>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</si>
  <si>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</si>
  <si>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</si>
  <si>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</si>
  <si>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</si>
  <si>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</si>
  <si>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</si>
  <si>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</si>
  <si>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</si>
  <si>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</si>
  <si>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</si>
  <si>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</si>
  <si>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</si>
  <si>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</si>
  <si>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</si>
  <si>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</si>
  <si>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</si>
  <si>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</si>
  <si>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</si>
  <si>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</si>
  <si>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</si>
  <si>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</si>
  <si>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</si>
  <si>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</si>
  <si>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</si>
  <si>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</si>
  <si>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</si>
  <si>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</si>
  <si>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</si>
  <si>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</si>
  <si>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</si>
  <si>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</si>
  <si>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</si>
  <si>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</si>
  <si>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</si>
  <si>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</si>
  <si>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</si>
  <si>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</si>
  <si>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</si>
  <si>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</si>
  <si>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</si>
  <si>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</si>
  <si>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</si>
  <si>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</si>
  <si>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</si>
  <si>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</si>
  <si>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</si>
  <si>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</si>
  <si>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</si>
  <si>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</si>
  <si>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</si>
  <si>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</si>
  <si>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</si>
  <si>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</si>
  <si>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</si>
  <si>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</si>
  <si>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</si>
  <si>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</si>
  <si>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</si>
  <si>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</si>
  <si>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</si>
  <si>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</si>
  <si>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</si>
  <si>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</si>
  <si>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</si>
  <si>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</si>
  <si>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</si>
  <si>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</si>
  <si>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</si>
  <si>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</si>
  <si>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</si>
  <si>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</si>
  <si>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</si>
  <si>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</si>
  <si>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</si>
  <si>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</si>
  <si>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</si>
  <si>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</si>
  <si>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</si>
  <si>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</si>
  <si>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</si>
  <si>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</si>
  <si>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</si>
  <si>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</si>
  <si>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</si>
  <si>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</si>
  <si>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</si>
  <si>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</si>
  <si>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</si>
  <si>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</si>
  <si>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</si>
  <si>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</si>
  <si>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</si>
  <si>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</si>
  <si>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</si>
  <si>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</si>
  <si>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</si>
  <si>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</si>
  <si>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</si>
  <si>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</si>
  <si>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</si>
  <si>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</si>
  <si>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</si>
  <si>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</si>
  <si>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</si>
  <si>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</si>
  <si>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</si>
  <si>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</si>
  <si>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</si>
  <si>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</si>
  <si>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</si>
  <si>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</si>
  <si>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</si>
  <si>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</si>
  <si>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</si>
  <si>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</si>
  <si>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</si>
  <si>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</si>
  <si>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</si>
  <si>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</si>
  <si>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</si>
  <si>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</si>
  <si>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</si>
  <si>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</si>
  <si>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</si>
  <si>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</si>
  <si>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</si>
  <si>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</si>
  <si>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</si>
  <si>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</si>
  <si>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</si>
  <si>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</si>
  <si>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</si>
  <si>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</si>
  <si>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</si>
  <si>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</si>
  <si>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</si>
  <si>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</si>
  <si>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</si>
  <si>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</si>
  <si>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</si>
  <si>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</si>
  <si>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</si>
  <si>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</si>
  <si>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</si>
  <si>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</si>
  <si>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</si>
  <si>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</si>
  <si>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</si>
  <si>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</si>
  <si>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</si>
  <si>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</si>
  <si>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</si>
  <si>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</si>
  <si>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</si>
  <si>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</si>
  <si>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</si>
  <si>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</si>
  <si>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</si>
  <si>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</si>
  <si>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</si>
  <si>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</si>
  <si>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</si>
  <si>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</si>
  <si>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</si>
  <si>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</si>
  <si>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</si>
  <si>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</si>
  <si>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</si>
  <si>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</si>
  <si>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</si>
  <si>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</si>
  <si>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</si>
  <si>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</si>
  <si>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</si>
  <si>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</si>
  <si>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</si>
  <si>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</si>
  <si>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</si>
  <si>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</si>
  <si>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</si>
  <si>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</si>
  <si>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</si>
  <si>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</si>
  <si>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</si>
  <si>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</si>
  <si>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</si>
  <si>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</si>
  <si>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</si>
  <si>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</si>
  <si>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</si>
  <si>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</si>
  <si>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</si>
  <si>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</si>
  <si>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</si>
  <si>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</si>
  <si>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</si>
  <si>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</si>
  <si>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</si>
  <si>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</si>
  <si>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</si>
  <si>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</si>
  <si>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</si>
  <si>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</si>
  <si>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</si>
  <si>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</si>
  <si>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</si>
  <si>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</si>
  <si>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</si>
  <si>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</si>
  <si>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</si>
  <si>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</si>
  <si>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</si>
  <si>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</si>
  <si>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</si>
  <si>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</si>
  <si>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</si>
  <si>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</si>
  <si>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</si>
  <si>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</si>
  <si>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</si>
  <si>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</si>
  <si>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</si>
  <si>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</si>
  <si>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</si>
  <si>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</si>
  <si>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</si>
  <si>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</si>
  <si>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</si>
  <si>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</si>
  <si>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</si>
  <si>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</si>
  <si>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</si>
  <si>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</si>
  <si>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</si>
  <si>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</si>
  <si>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</si>
  <si>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</si>
  <si>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</si>
  <si>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</si>
  <si>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</si>
  <si>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</si>
  <si>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</si>
  <si>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</si>
  <si>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</si>
  <si>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</si>
  <si>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</si>
  <si>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</si>
  <si>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</si>
  <si>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</si>
  <si>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</si>
  <si>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</si>
  <si>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</si>
  <si>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</si>
  <si>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</si>
  <si>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</si>
  <si>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</si>
  <si>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</si>
  <si>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</si>
  <si>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</si>
  <si>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</si>
  <si>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</si>
  <si>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</si>
  <si>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</si>
  <si>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</si>
  <si>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</si>
  <si>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</si>
  <si>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</si>
  <si>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</si>
  <si>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</si>
  <si>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</si>
  <si>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</si>
  <si>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</si>
  <si>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</si>
  <si>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</si>
  <si>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</si>
  <si>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</si>
  <si>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</si>
  <si>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</si>
  <si>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</si>
  <si>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</si>
  <si>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</si>
  <si>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</si>
  <si>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</si>
  <si>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</si>
  <si>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</si>
  <si>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</si>
  <si>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</si>
  <si>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</si>
  <si>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</si>
  <si>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</si>
  <si>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</si>
  <si>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</si>
  <si>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</si>
  <si>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</si>
  <si>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</si>
  <si>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</si>
  <si>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</si>
  <si>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</si>
  <si>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</si>
  <si>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</si>
  <si>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</si>
  <si>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</si>
  <si>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</si>
  <si>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</si>
  <si>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</si>
  <si>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</si>
  <si>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</si>
  <si>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</si>
  <si>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</si>
  <si>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</si>
  <si>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</si>
  <si>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</si>
  <si>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</si>
  <si>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</si>
  <si>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</si>
  <si>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</si>
  <si>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</si>
  <si>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</si>
  <si>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</si>
  <si>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</si>
  <si>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</si>
  <si>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</si>
  <si>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</si>
  <si>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</si>
  <si>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</si>
  <si>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</si>
  <si>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</si>
  <si>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</si>
  <si>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</si>
  <si>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</si>
  <si>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</si>
  <si>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</si>
  <si>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</si>
  <si>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</si>
  <si>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</si>
  <si>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</si>
  <si>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</si>
  <si>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</si>
  <si>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</si>
  <si>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</si>
  <si>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</si>
  <si>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</si>
  <si>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</si>
  <si>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</si>
  <si>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</si>
  <si>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</si>
  <si>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</si>
  <si>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</si>
  <si>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</si>
  <si>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</si>
  <si>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</si>
  <si>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</si>
  <si>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</si>
  <si>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</si>
  <si>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</si>
  <si>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</si>
  <si>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</si>
  <si>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</si>
  <si>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</si>
  <si>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</si>
  <si>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</si>
  <si>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</si>
  <si>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</si>
  <si>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</si>
  <si>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</si>
  <si>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</si>
  <si>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</si>
  <si>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</si>
  <si>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</si>
  <si>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</si>
  <si>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</si>
  <si>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</si>
  <si>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</si>
  <si>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</si>
  <si>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</si>
  <si>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</si>
  <si>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</si>
  <si>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</si>
  <si>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</si>
  <si>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</si>
  <si>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</si>
  <si>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</si>
  <si>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</si>
  <si>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</si>
  <si>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</si>
  <si>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</si>
  <si>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</si>
  <si>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</si>
  <si>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</si>
  <si>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</si>
  <si>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</si>
  <si>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</si>
  <si>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</si>
  <si>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</si>
  <si>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</si>
  <si>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</si>
  <si>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</si>
  <si>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</si>
  <si>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</si>
  <si>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</si>
  <si>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</si>
  <si>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</si>
  <si>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</si>
  <si>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</si>
  <si>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</si>
  <si>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</si>
  <si>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</si>
  <si>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</si>
  <si>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</si>
  <si>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</si>
  <si>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</si>
  <si>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</si>
  <si>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</si>
  <si>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</si>
  <si>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</si>
  <si>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</si>
  <si>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</si>
  <si>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</si>
  <si>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</si>
  <si>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</si>
  <si>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</si>
  <si>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</si>
  <si>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</si>
  <si>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</si>
  <si>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</si>
  <si>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</si>
  <si>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</si>
  <si>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</si>
  <si>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</si>
  <si>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</si>
  <si>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</si>
  <si>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</si>
  <si>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</si>
  <si>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</si>
  <si>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</si>
  <si>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</si>
  <si>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</si>
  <si>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</si>
  <si>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</si>
  <si>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</si>
  <si>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</si>
  <si>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</si>
  <si>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</si>
  <si>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</si>
  <si>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</si>
  <si>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</si>
  <si>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</si>
  <si>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</si>
  <si>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</si>
  <si>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</si>
  <si>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</si>
  <si>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</si>
  <si>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</si>
  <si>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</si>
  <si>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</si>
  <si>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</si>
  <si>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</si>
  <si>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</si>
  <si>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</si>
  <si>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</si>
  <si>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</si>
  <si>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</si>
  <si>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</si>
  <si>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</si>
  <si>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</si>
  <si>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</si>
  <si>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</si>
  <si>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</si>
  <si>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</si>
  <si>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</si>
  <si>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</si>
  <si>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</si>
  <si>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</si>
  <si>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</si>
  <si>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</si>
  <si>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</si>
  <si>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</si>
  <si>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</si>
  <si>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</si>
  <si>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</si>
  <si>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</si>
  <si>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</si>
  <si>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</si>
  <si>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</si>
  <si>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</si>
  <si>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</si>
  <si>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</si>
  <si>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</si>
  <si>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</si>
  <si>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</si>
  <si>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</si>
  <si>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</si>
  <si>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</si>
  <si>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</si>
  <si>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</si>
  <si>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</si>
  <si>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</si>
  <si>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</si>
  <si>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</si>
  <si>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</si>
  <si>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</si>
  <si>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</si>
  <si>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</si>
  <si>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</si>
  <si>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</si>
  <si>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</si>
  <si>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</si>
  <si>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</si>
  <si>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</si>
  <si>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</si>
  <si>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</si>
  <si>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</si>
  <si>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</si>
  <si>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</si>
  <si>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</si>
  <si>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</si>
  <si>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</si>
  <si>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</si>
  <si>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</si>
  <si>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</si>
  <si>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</si>
  <si>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</si>
  <si>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</si>
  <si>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</si>
  <si>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</si>
  <si>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</si>
  <si>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</si>
  <si>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</si>
  <si>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</si>
  <si>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</si>
  <si>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</si>
  <si>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</si>
  <si>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</si>
  <si>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</si>
  <si>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</si>
  <si>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</si>
  <si>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</si>
  <si>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</si>
  <si>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</si>
  <si>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</si>
  <si>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</si>
  <si>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</si>
  <si>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</si>
  <si>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</si>
  <si>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</si>
  <si>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</si>
  <si>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</si>
  <si>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</si>
  <si>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</si>
  <si>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</si>
  <si>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</si>
  <si>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</si>
  <si>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</si>
  <si>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</si>
  <si>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</si>
  <si>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</si>
  <si>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</si>
  <si>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</si>
  <si>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</si>
  <si>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</si>
  <si>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</si>
  <si>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</si>
  <si>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</si>
  <si>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</si>
  <si>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</si>
  <si>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</si>
  <si>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</si>
  <si>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</si>
  <si>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</si>
  <si>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</si>
  <si>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</si>
  <si>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</si>
  <si>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</si>
  <si>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</si>
  <si>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</si>
  <si>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</si>
  <si>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</si>
  <si>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</si>
  <si>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</si>
  <si>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</si>
  <si>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</si>
  <si>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</si>
  <si>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</si>
  <si>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</si>
  <si>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</si>
  <si>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</si>
  <si>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</si>
  <si>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</si>
  <si>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</si>
  <si>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</si>
  <si>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</si>
  <si>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</si>
  <si>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</si>
  <si>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</si>
  <si>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</si>
  <si>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</si>
  <si>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</si>
  <si>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</si>
  <si>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</si>
  <si>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</si>
  <si>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</si>
  <si>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</si>
  <si>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</si>
  <si>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</si>
  <si>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</si>
  <si>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</si>
  <si>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</si>
  <si>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</si>
  <si>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</si>
  <si>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</si>
  <si>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</si>
  <si>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</si>
  <si>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</si>
  <si>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</si>
  <si>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</si>
  <si>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</si>
  <si>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</si>
  <si>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</si>
  <si>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</si>
  <si>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</si>
  <si>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</si>
  <si>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</si>
  <si>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</si>
  <si>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</si>
  <si>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</si>
  <si>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</si>
  <si>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</si>
  <si>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</si>
  <si>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</si>
  <si>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</si>
  <si>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</si>
  <si>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</si>
  <si>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</si>
  <si>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</si>
  <si>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</si>
  <si>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</si>
  <si>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</si>
  <si>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</si>
  <si>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</si>
  <si>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</si>
  <si>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</si>
  <si>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</si>
  <si>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</si>
  <si>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</si>
  <si>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</si>
  <si>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</si>
  <si>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</si>
  <si>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</si>
  <si>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</si>
  <si>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</si>
  <si>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</si>
  <si>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</si>
  <si>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</si>
  <si>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</si>
  <si>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</si>
  <si>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</si>
  <si>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</si>
  <si>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</si>
  <si>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</si>
  <si>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</si>
  <si>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</si>
  <si>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</si>
  <si>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</si>
  <si>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</si>
  <si>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</si>
  <si>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</si>
  <si>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</si>
  <si>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</si>
  <si>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</si>
  <si>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</si>
  <si>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</si>
  <si>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</si>
  <si>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</si>
  <si>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</si>
  <si>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</si>
  <si>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</si>
  <si>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</si>
  <si>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</si>
  <si>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</si>
  <si>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</si>
  <si>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</si>
  <si>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</si>
  <si>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</si>
  <si>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</si>
  <si>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</si>
  <si>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</si>
  <si>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</si>
  <si>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</si>
  <si>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</si>
  <si>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</si>
  <si>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</si>
  <si>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</si>
  <si>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</si>
  <si>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</si>
  <si>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</si>
  <si>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</si>
  <si>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</si>
  <si>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</si>
  <si>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</si>
  <si>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</si>
  <si>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</si>
  <si>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</si>
  <si>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</si>
  <si>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</si>
  <si>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</si>
  <si>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</si>
  <si>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</si>
  <si>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</si>
  <si>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</si>
  <si>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</si>
  <si>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</si>
  <si>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</si>
  <si>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</si>
  <si>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</si>
  <si>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</si>
  <si>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</si>
  <si>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</si>
  <si>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</si>
  <si>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</si>
  <si>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</si>
  <si>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</si>
  <si>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</si>
  <si>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</si>
  <si>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</si>
  <si>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</si>
  <si>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</si>
  <si>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</si>
  <si>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</si>
  <si>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</si>
  <si>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</si>
  <si>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</si>
  <si>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</si>
  <si>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</si>
  <si>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</si>
  <si>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</si>
  <si>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</si>
  <si>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</si>
  <si>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</si>
  <si>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</si>
  <si>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</si>
  <si>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</si>
  <si>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</si>
  <si>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</si>
  <si>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</si>
  <si>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</si>
  <si>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</si>
  <si>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</si>
  <si>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</si>
  <si>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</si>
  <si>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</si>
  <si>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</si>
  <si>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</si>
  <si>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</si>
  <si>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</si>
  <si>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</si>
  <si>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</si>
  <si>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</si>
  <si>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</si>
  <si>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</si>
  <si>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</si>
  <si>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</si>
  <si>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</si>
  <si>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</si>
  <si>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</si>
  <si>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</si>
  <si>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</si>
  <si>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</si>
  <si>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</si>
  <si>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</si>
  <si>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</si>
  <si>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</si>
  <si>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</si>
  <si>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</si>
  <si>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</si>
  <si>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</si>
  <si>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</si>
  <si>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</si>
  <si>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</si>
  <si>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</si>
  <si>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</si>
  <si>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</si>
  <si>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</si>
  <si>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</si>
  <si>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</si>
  <si>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</si>
  <si>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</si>
  <si>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</si>
  <si>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</si>
  <si>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</si>
  <si>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</si>
  <si>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</si>
  <si>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</si>
  <si>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</si>
  <si>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</si>
  <si>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</si>
  <si>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</si>
  <si>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</si>
  <si>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</si>
  <si>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</si>
  <si>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</si>
  <si>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</si>
  <si>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</si>
  <si>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</si>
  <si>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</si>
  <si>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</si>
  <si>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</si>
  <si>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</si>
  <si>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</si>
  <si>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</si>
  <si>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</si>
  <si>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</si>
  <si>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</si>
  <si>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</si>
  <si>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</si>
  <si>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</si>
  <si>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</si>
  <si>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</si>
  <si>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</si>
  <si>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</si>
  <si>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</si>
  <si>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</si>
  <si>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</si>
  <si>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</si>
  <si>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</si>
  <si>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</si>
  <si>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</si>
  <si>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</si>
  <si>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</si>
  <si>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</si>
  <si>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</si>
  <si>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</si>
  <si>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</si>
  <si>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</si>
  <si>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</si>
  <si>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</si>
  <si>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</si>
  <si>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</si>
  <si>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</si>
  <si>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</si>
  <si>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</si>
  <si>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</si>
  <si>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</si>
  <si>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</si>
  <si>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</si>
  <si>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</si>
  <si>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</si>
  <si>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</si>
  <si>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</si>
  <si>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</si>
  <si>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</si>
  <si>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</si>
  <si>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</si>
  <si>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</si>
  <si>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</si>
  <si>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</si>
  <si>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</si>
  <si>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</si>
  <si>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</si>
  <si>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</si>
  <si>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</si>
  <si>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</si>
  <si>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</si>
  <si>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</si>
  <si>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</si>
  <si>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</si>
  <si>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</si>
  <si>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</si>
  <si>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</si>
  <si>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</si>
  <si>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</si>
  <si>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</si>
  <si>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</si>
  <si>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</si>
  <si>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</si>
  <si>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</si>
  <si>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</si>
  <si>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</si>
  <si>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</si>
  <si>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</si>
  <si>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</si>
  <si>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</si>
  <si>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</si>
  <si>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</si>
  <si>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</si>
  <si>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</si>
  <si>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</si>
  <si>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</si>
  <si>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</si>
  <si>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</si>
  <si>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</si>
  <si>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</si>
  <si>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</si>
  <si>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</si>
  <si>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</si>
  <si>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</si>
  <si>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</si>
  <si>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</si>
  <si>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</si>
  <si>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</si>
  <si>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</si>
  <si>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</si>
  <si>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</si>
  <si>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</si>
  <si>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</si>
  <si>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</si>
  <si>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</si>
  <si>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</si>
  <si>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</si>
  <si>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</si>
  <si>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</si>
  <si>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</si>
  <si>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</si>
  <si>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</si>
  <si>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</si>
  <si>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</si>
  <si>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</si>
  <si>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</si>
  <si>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</si>
  <si>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</si>
  <si>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</si>
  <si>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</si>
  <si>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</si>
  <si>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</si>
  <si>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</si>
  <si>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</si>
  <si>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</si>
  <si>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</si>
  <si>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</si>
  <si>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</si>
  <si>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</si>
  <si>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</si>
  <si>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</si>
  <si>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</si>
  <si>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</si>
  <si>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</si>
  <si>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</si>
  <si>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</si>
  <si>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</si>
  <si>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</si>
  <si>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</si>
  <si>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</si>
  <si>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</si>
  <si>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</si>
  <si>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</si>
  <si>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</si>
  <si>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</si>
  <si>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</si>
  <si>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</si>
  <si>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</si>
  <si>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</si>
  <si>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</si>
  <si>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</si>
  <si>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</si>
  <si>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</si>
  <si>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</si>
  <si>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</si>
  <si>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</si>
  <si>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</si>
  <si>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</si>
  <si>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</si>
  <si>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</si>
  <si>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</si>
  <si>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</si>
  <si>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</si>
  <si>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</si>
  <si>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</si>
  <si>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</si>
  <si>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</si>
  <si>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</si>
  <si>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</si>
  <si>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</si>
  <si>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</si>
  <si>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</si>
  <si>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</si>
  <si>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</si>
  <si>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</si>
  <si>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</si>
  <si>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</si>
  <si>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</si>
  <si>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</si>
  <si>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</si>
  <si>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</si>
  <si>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</si>
  <si>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</si>
  <si>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</si>
  <si>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</si>
  <si>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</si>
  <si>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</si>
  <si>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</si>
  <si>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</si>
  <si>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</si>
  <si>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</si>
  <si>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</si>
  <si>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</si>
  <si>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</si>
  <si>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</si>
  <si>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</si>
  <si>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</si>
  <si>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</si>
  <si>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</si>
  <si>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</si>
  <si>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</si>
  <si>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</si>
  <si>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</si>
  <si>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</si>
  <si>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</si>
  <si>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</si>
  <si>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</si>
  <si>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</si>
  <si>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</si>
  <si>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</si>
  <si>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</si>
  <si>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</si>
  <si>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</si>
  <si>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</si>
  <si>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</si>
  <si>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</si>
  <si>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</si>
  <si>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</si>
  <si>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</si>
  <si>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</si>
  <si>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</si>
  <si>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</si>
  <si>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</si>
  <si>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</si>
  <si>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</si>
  <si>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</si>
  <si>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</si>
  <si>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</si>
  <si>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</si>
  <si>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</si>
  <si>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</si>
  <si>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</si>
  <si>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</si>
  <si>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</si>
  <si>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</si>
  <si>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</si>
  <si>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</si>
  <si>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</si>
  <si>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</si>
  <si>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</si>
  <si>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</si>
  <si>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</si>
  <si>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</si>
  <si>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</si>
  <si>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</si>
  <si>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</si>
  <si>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</si>
  <si>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</si>
  <si>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</si>
  <si>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</si>
  <si>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</si>
  <si>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</si>
  <si>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</si>
  <si>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</si>
  <si>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</si>
  <si>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</si>
  <si>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</si>
  <si>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</si>
  <si>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</si>
  <si>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</si>
  <si>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</si>
  <si>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</si>
  <si>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</si>
  <si>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</si>
  <si>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</si>
  <si>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</si>
  <si>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</si>
  <si>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</si>
  <si>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</si>
  <si>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</si>
  <si>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</si>
  <si>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</si>
  <si>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</si>
  <si>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</si>
  <si>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</si>
  <si>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</si>
  <si>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</si>
  <si>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</si>
  <si>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</si>
  <si>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</si>
  <si>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</si>
  <si>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</si>
  <si>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</si>
  <si>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</si>
  <si>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</si>
  <si>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</si>
  <si>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</si>
  <si>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</si>
  <si>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</si>
  <si>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</si>
  <si>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</si>
  <si>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</si>
  <si>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</si>
  <si>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</si>
  <si>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</si>
  <si>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</si>
  <si>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</si>
  <si>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</si>
  <si>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</si>
  <si>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</si>
  <si>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</si>
  <si>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</si>
  <si>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</si>
  <si>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</si>
  <si>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</si>
  <si>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</si>
  <si>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</si>
  <si>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</si>
  <si>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</si>
  <si>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</si>
  <si>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</si>
  <si>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</si>
  <si>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</si>
  <si>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</si>
  <si>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</si>
  <si>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</si>
  <si>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</si>
  <si>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</si>
  <si>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</si>
  <si>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</si>
  <si>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</si>
  <si>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</si>
  <si>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</si>
  <si>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</si>
  <si>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</si>
  <si>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</si>
  <si>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</si>
  <si>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</si>
  <si>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</si>
  <si>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</si>
  <si>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</si>
  <si>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</si>
  <si>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</si>
  <si>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</si>
  <si>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</si>
  <si>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</si>
  <si>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</si>
  <si>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</si>
  <si>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</si>
  <si>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</si>
  <si>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</si>
  <si>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</si>
  <si>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</si>
  <si>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</si>
  <si>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</si>
  <si>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</si>
  <si>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</si>
  <si>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</si>
  <si>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</si>
  <si>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</si>
  <si>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</si>
  <si>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</si>
  <si>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</si>
  <si>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</si>
  <si>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</si>
  <si>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</si>
  <si>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</si>
  <si>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</si>
  <si>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</si>
  <si>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</si>
  <si>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</si>
  <si>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</si>
  <si>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</si>
  <si>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</si>
  <si>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</si>
  <si>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</si>
  <si>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</si>
  <si>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</si>
  <si>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</si>
  <si>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</si>
  <si>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</si>
  <si>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</si>
  <si>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</si>
  <si>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</si>
  <si>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</si>
  <si>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</si>
  <si>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</si>
  <si>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</si>
  <si>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</si>
  <si>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</si>
  <si>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</si>
  <si>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</si>
  <si>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</si>
  <si>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</si>
  <si>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</si>
  <si>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</si>
  <si>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</si>
  <si>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</si>
  <si>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</si>
  <si>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</si>
  <si>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</si>
  <si>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</si>
  <si>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</si>
  <si>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</si>
  <si>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</si>
  <si>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</si>
  <si>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</si>
  <si>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</si>
  <si>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</si>
  <si>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</si>
  <si>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</si>
  <si>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</si>
  <si>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</si>
  <si>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</si>
  <si>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</si>
  <si>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</si>
  <si>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</si>
  <si>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</si>
  <si>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</si>
  <si>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</si>
  <si>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</si>
  <si>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</si>
  <si>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</si>
  <si>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</si>
  <si>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</si>
  <si>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</si>
  <si>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</si>
  <si>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</si>
  <si>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</si>
  <si>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</si>
  <si>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</si>
  <si>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</si>
  <si>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</si>
  <si>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</si>
  <si>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</si>
  <si>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</si>
  <si>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</si>
  <si>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</si>
  <si>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</si>
  <si>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</si>
  <si>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</si>
  <si>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</si>
  <si>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</si>
  <si>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</si>
  <si>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</si>
  <si>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</si>
  <si>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</si>
  <si>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</si>
  <si>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</si>
  <si>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</si>
  <si>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</si>
  <si>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</si>
  <si>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</si>
  <si>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</si>
  <si>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</si>
  <si>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</si>
  <si>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</si>
  <si>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</si>
  <si>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</si>
  <si>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</si>
  <si>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</si>
  <si>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</si>
  <si>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</si>
  <si>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</si>
  <si>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</si>
  <si>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</si>
  <si>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</si>
  <si>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</si>
  <si>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</si>
  <si>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</si>
  <si>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</si>
  <si>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</si>
  <si>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</si>
  <si>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</si>
  <si>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</si>
  <si>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</si>
  <si>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</si>
  <si>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</si>
  <si>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</si>
  <si>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</si>
  <si>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</si>
  <si>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</si>
  <si>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</si>
  <si>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</si>
  <si>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</si>
  <si>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</si>
  <si>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</si>
  <si>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</si>
  <si>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</si>
  <si>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</si>
  <si>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</si>
  <si>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</si>
  <si>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</si>
  <si>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</si>
  <si>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</si>
  <si>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</si>
  <si>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</si>
  <si>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</si>
  <si>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</si>
  <si>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</si>
  <si>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</si>
  <si>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</si>
  <si>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</si>
  <si>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</si>
  <si>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</si>
  <si>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</si>
  <si>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</si>
  <si>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</si>
  <si>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</si>
  <si>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</si>
  <si>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</si>
  <si>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</si>
  <si>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</si>
  <si>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</si>
  <si>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</si>
  <si>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</si>
  <si>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</si>
  <si>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</si>
  <si>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</si>
  <si>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</si>
  <si>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</si>
  <si>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</si>
  <si>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</si>
  <si>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</si>
  <si>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</si>
  <si>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</si>
  <si>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</si>
  <si>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</si>
  <si>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</si>
  <si>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</si>
  <si>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</si>
  <si>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</si>
  <si>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</si>
  <si>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</si>
  <si>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</si>
  <si>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</si>
  <si>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</si>
  <si>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</si>
  <si>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</si>
  <si>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</si>
  <si>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</si>
  <si>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</si>
  <si>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</si>
  <si>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</si>
  <si>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</si>
  <si>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</si>
  <si>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</si>
  <si>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</si>
  <si>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</si>
  <si>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</si>
  <si>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</si>
  <si>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</si>
  <si>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</si>
  <si>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</si>
  <si>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</si>
  <si>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</si>
  <si>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</si>
  <si>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</si>
  <si>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</si>
  <si>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</si>
  <si>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</si>
  <si>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</si>
  <si>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</si>
  <si>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</si>
  <si>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</si>
  <si>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</si>
  <si>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</si>
  <si>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</si>
  <si>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</si>
  <si>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</si>
  <si>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</si>
  <si>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</si>
  <si>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</si>
  <si>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</si>
  <si>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</si>
  <si>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</si>
  <si>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</si>
  <si>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</si>
  <si>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</si>
  <si>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</si>
  <si>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</si>
  <si>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</si>
  <si>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</si>
  <si>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</si>
  <si>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</si>
  <si>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</si>
  <si>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</si>
  <si>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</si>
  <si>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</si>
  <si>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</si>
  <si>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</si>
  <si>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</si>
  <si>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</si>
  <si>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</si>
  <si>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</si>
  <si>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</si>
  <si>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</si>
  <si>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</si>
  <si>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</si>
  <si>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</si>
  <si>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</si>
  <si>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</si>
  <si>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</si>
  <si>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</si>
  <si>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</si>
  <si>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</si>
  <si>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</si>
  <si>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</si>
  <si>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</si>
  <si>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</si>
  <si>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</si>
  <si>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</si>
  <si>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</si>
  <si>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</si>
  <si>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</si>
  <si>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</si>
  <si>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</si>
  <si>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</si>
  <si>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</si>
  <si>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</si>
  <si>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</si>
  <si>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</si>
  <si>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</si>
  <si>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</si>
  <si>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</si>
  <si>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</si>
  <si>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</si>
  <si>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</si>
  <si>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</si>
  <si>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</si>
  <si>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</si>
  <si>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</si>
  <si>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</si>
  <si>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</si>
  <si>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</si>
  <si>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</si>
  <si>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</si>
  <si>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</si>
  <si>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</si>
  <si>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</si>
  <si>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</si>
  <si>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</si>
  <si>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</si>
  <si>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</si>
  <si>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</si>
  <si>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</si>
  <si>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</si>
  <si>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</si>
  <si>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</si>
  <si>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</si>
  <si>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</si>
  <si>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</si>
  <si>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</si>
  <si>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</si>
  <si>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</si>
  <si>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</si>
  <si>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</si>
  <si>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</si>
  <si>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</si>
  <si>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</si>
  <si>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</si>
  <si>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</si>
  <si>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</si>
  <si>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</si>
  <si>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</si>
  <si>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</si>
  <si>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</si>
  <si>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</si>
  <si>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</si>
  <si>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</si>
  <si>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</si>
  <si>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</si>
  <si>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</si>
  <si>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</si>
  <si>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</si>
  <si>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</si>
  <si>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</si>
  <si>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</si>
  <si>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</si>
  <si>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</si>
  <si>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</si>
  <si>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</si>
  <si>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</si>
  <si>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</si>
  <si>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</si>
  <si>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</si>
  <si>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</si>
  <si>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</si>
  <si>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</si>
  <si>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</si>
  <si>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</si>
  <si>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</si>
  <si>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</si>
  <si>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</si>
  <si>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</si>
  <si>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</si>
  <si>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</si>
  <si>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</si>
  <si>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</si>
  <si>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</si>
  <si>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</si>
  <si>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</si>
  <si>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</si>
  <si>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</si>
  <si>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</si>
  <si>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</si>
  <si>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</si>
  <si>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</si>
  <si>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</si>
  <si>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</si>
  <si>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</si>
  <si>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</si>
  <si>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</si>
  <si>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</si>
  <si>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</si>
  <si>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</si>
  <si>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</si>
  <si>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</si>
  <si>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</si>
  <si>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</si>
  <si>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</si>
  <si>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</si>
  <si>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</si>
  <si>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</si>
  <si>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</si>
  <si>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</si>
  <si>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</si>
  <si>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</si>
  <si>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</si>
  <si>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</si>
  <si>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</si>
  <si>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</si>
  <si>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</si>
  <si>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</si>
  <si>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</si>
  <si>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</si>
  <si>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</si>
  <si>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</si>
  <si>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</si>
  <si>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</si>
  <si>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</si>
  <si>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</si>
  <si>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</si>
  <si>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</si>
  <si>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</si>
  <si>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</si>
  <si>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</si>
  <si>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</si>
  <si>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</si>
  <si>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</si>
  <si>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</si>
  <si>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</si>
  <si>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</si>
  <si>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</si>
  <si>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</si>
  <si>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</si>
  <si>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</si>
  <si>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</si>
  <si>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</si>
  <si>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</si>
  <si>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</si>
  <si>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</si>
  <si>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</si>
  <si>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</si>
  <si>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</si>
  <si>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</si>
  <si>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</si>
  <si>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</si>
  <si>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</si>
  <si>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</si>
  <si>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</si>
  <si>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</si>
  <si>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</si>
  <si>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</si>
  <si>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</si>
  <si>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</si>
  <si>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</si>
  <si>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</si>
  <si>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</si>
  <si>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</si>
  <si>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</si>
  <si>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</si>
  <si>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</si>
  <si>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</si>
  <si>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</si>
  <si>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</si>
  <si>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</si>
  <si>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</si>
  <si>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</si>
  <si>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</si>
  <si>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</si>
  <si>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</si>
  <si>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</si>
  <si>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</si>
  <si>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</si>
  <si>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</si>
  <si>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</si>
  <si>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</si>
  <si>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</si>
  <si>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</si>
  <si>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</si>
  <si>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</si>
  <si>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</si>
  <si>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</si>
  <si>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</si>
  <si>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</si>
  <si>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</si>
  <si>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</si>
  <si>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</si>
  <si>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</si>
  <si>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</si>
  <si>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</si>
  <si>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</si>
  <si>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</si>
  <si>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</si>
  <si>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</si>
  <si>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</si>
  <si>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</si>
  <si>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</si>
  <si>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</si>
  <si>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</si>
  <si>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</si>
  <si>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</si>
  <si>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</si>
  <si>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</si>
  <si>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</si>
  <si>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</si>
  <si>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</si>
  <si>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</si>
  <si>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</si>
  <si>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</si>
  <si>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</si>
  <si>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</si>
  <si>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</si>
  <si>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</si>
  <si>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</si>
  <si>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</si>
  <si>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</si>
  <si>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</si>
  <si>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</si>
  <si>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</si>
  <si>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</si>
  <si>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</si>
  <si>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</si>
  <si>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</si>
  <si>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</si>
  <si>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</si>
  <si>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</si>
  <si>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</si>
  <si>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</si>
  <si>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</si>
  <si>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</si>
  <si>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</si>
  <si>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</si>
  <si>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</si>
  <si>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</si>
  <si>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</si>
  <si>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</si>
  <si>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</si>
  <si>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</si>
  <si>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</si>
  <si>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</si>
  <si>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</si>
  <si>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</si>
  <si>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</si>
  <si>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</si>
  <si>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</si>
  <si>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</si>
  <si>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</si>
  <si>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</si>
  <si>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</si>
  <si>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</si>
  <si>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</si>
  <si>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</si>
  <si>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</si>
  <si>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</si>
  <si>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</si>
  <si>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</si>
  <si>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</si>
  <si>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</si>
  <si>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</si>
  <si>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</si>
  <si>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</si>
  <si>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</si>
  <si>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</si>
  <si>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</si>
  <si>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</si>
  <si>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</si>
  <si>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</si>
  <si>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</si>
  <si>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</si>
  <si>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</si>
  <si>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</si>
  <si>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</si>
  <si>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</si>
  <si>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</si>
  <si>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</si>
  <si>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</si>
  <si>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</si>
  <si>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</si>
  <si>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</si>
  <si>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</si>
  <si>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</si>
  <si>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</si>
  <si>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</si>
  <si>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</si>
  <si>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</si>
  <si>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</si>
  <si>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</si>
  <si>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</si>
  <si>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</si>
  <si>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</si>
  <si>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</si>
  <si>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</si>
  <si>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</si>
  <si>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</si>
  <si>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</si>
  <si>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</si>
  <si>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</si>
  <si>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</si>
  <si>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</si>
  <si>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</si>
  <si>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</si>
  <si>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</si>
  <si>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</si>
  <si>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</si>
  <si>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</si>
  <si>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</si>
  <si>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</si>
  <si>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</si>
  <si>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</si>
  <si>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</si>
  <si>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</si>
  <si>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</si>
  <si>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</si>
  <si>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</si>
  <si>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</si>
  <si>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</si>
  <si>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</si>
  <si>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</si>
  <si>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</si>
  <si>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</si>
  <si>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</si>
  <si>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</si>
  <si>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</si>
  <si>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</si>
  <si>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</si>
  <si>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</si>
  <si>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</si>
  <si>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</si>
  <si>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</si>
  <si>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</si>
  <si>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</si>
  <si>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</si>
  <si>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</si>
  <si>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</si>
  <si>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</si>
  <si>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</si>
  <si>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</si>
  <si>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</si>
  <si>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</si>
  <si>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</si>
  <si>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</si>
  <si>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</si>
  <si>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</si>
  <si>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</si>
  <si>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</si>
  <si>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</si>
  <si>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</si>
  <si>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</si>
  <si>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</si>
  <si>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</si>
  <si>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</si>
  <si>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</si>
  <si>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</si>
  <si>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</si>
  <si>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</si>
  <si>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</si>
  <si>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</si>
  <si>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</si>
  <si>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</si>
  <si>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</si>
  <si>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</si>
  <si>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</si>
  <si>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</si>
  <si>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</si>
  <si>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</si>
  <si>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</si>
  <si>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</si>
  <si>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</si>
  <si>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</si>
  <si>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</si>
  <si>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</si>
  <si>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</si>
  <si>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</si>
  <si>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</si>
  <si>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</si>
  <si>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</si>
  <si>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</si>
  <si>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</si>
  <si>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</si>
  <si>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</si>
  <si>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</si>
  <si>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</si>
  <si>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</si>
  <si>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</si>
  <si>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</si>
  <si>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</si>
  <si>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</si>
  <si>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</si>
  <si>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</si>
  <si>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</si>
  <si>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</si>
  <si>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</si>
  <si>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</si>
  <si>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</si>
  <si>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</si>
  <si>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</si>
  <si>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</si>
  <si>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</si>
  <si>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</si>
  <si>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</si>
  <si>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</si>
  <si>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</si>
  <si>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</si>
  <si>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</si>
  <si>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</si>
  <si>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</si>
  <si>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</si>
  <si>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</si>
  <si>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</si>
  <si>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</si>
  <si>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</si>
  <si>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</si>
  <si>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</si>
  <si>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</si>
  <si>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</si>
  <si>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</si>
  <si>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</si>
  <si>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</si>
  <si>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</si>
  <si>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</si>
  <si>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</si>
  <si>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</si>
  <si>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</si>
  <si>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</si>
  <si>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</si>
  <si>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</si>
  <si>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</si>
  <si>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</si>
  <si>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</si>
  <si>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</si>
  <si>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</si>
  <si>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</si>
  <si>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</si>
  <si>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</si>
  <si>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</si>
  <si>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</si>
  <si>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</si>
  <si>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</si>
  <si>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</si>
  <si>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</si>
  <si>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</si>
  <si>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</si>
  <si>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</si>
  <si>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</si>
  <si>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</si>
  <si>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</si>
  <si>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</si>
  <si>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</si>
  <si>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</si>
  <si>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</si>
  <si>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</si>
  <si>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</si>
  <si>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</si>
  <si>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</si>
  <si>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</si>
  <si>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</si>
  <si>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</si>
  <si>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</si>
  <si>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</si>
  <si>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</si>
  <si>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</si>
  <si>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</si>
  <si>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</si>
  <si>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</si>
  <si>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</si>
  <si>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</si>
  <si>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</si>
  <si>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</si>
  <si>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</si>
  <si>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</si>
  <si>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</si>
  <si>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</si>
  <si>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</si>
  <si>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</si>
  <si>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</si>
  <si>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</si>
  <si>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</si>
  <si>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</si>
  <si>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</si>
  <si>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</si>
  <si>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</si>
  <si>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</si>
  <si>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</si>
  <si>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</si>
  <si>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</si>
  <si>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</si>
  <si>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</si>
  <si>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</si>
  <si>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</si>
  <si>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</si>
  <si>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</si>
  <si>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</si>
  <si>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</si>
  <si>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</si>
  <si>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</si>
  <si>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</si>
  <si>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</si>
  <si>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</si>
  <si>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</si>
  <si>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</si>
  <si>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</si>
  <si>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</si>
  <si>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</si>
  <si>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</si>
  <si>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</si>
  <si>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</si>
  <si>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</si>
  <si>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</si>
  <si>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</si>
  <si>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</si>
  <si>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</si>
  <si>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</si>
  <si>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</si>
  <si>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</si>
  <si>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</si>
  <si>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</si>
  <si>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</si>
  <si>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</si>
  <si>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</si>
  <si>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</si>
  <si>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</si>
  <si>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</si>
  <si>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</si>
  <si>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</si>
  <si>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</si>
  <si>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</si>
  <si>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</si>
  <si>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</si>
  <si>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</si>
  <si>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</si>
  <si>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</si>
  <si>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</si>
  <si>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</si>
  <si>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</si>
  <si>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</si>
  <si>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</si>
  <si>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</si>
  <si>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</si>
  <si>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</si>
  <si>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</si>
  <si>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</si>
  <si>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</si>
  <si>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</si>
  <si>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</si>
  <si>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</si>
  <si>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</si>
  <si>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</si>
  <si>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</si>
  <si>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</si>
  <si>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</si>
  <si>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</si>
  <si>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</si>
  <si>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</si>
  <si>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</si>
  <si>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</si>
  <si>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</si>
  <si>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</si>
  <si>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</si>
  <si>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</si>
  <si>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</si>
  <si>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</si>
  <si>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</si>
  <si>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</si>
  <si>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</si>
  <si>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</si>
  <si>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</si>
  <si>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</si>
  <si>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</si>
  <si>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</si>
  <si>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</si>
  <si>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</si>
  <si>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</si>
  <si>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</si>
  <si>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</si>
  <si>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</si>
  <si>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</si>
  <si>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</si>
  <si>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</si>
  <si>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</si>
  <si>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</si>
  <si>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</si>
  <si>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</si>
  <si>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</si>
  <si>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</si>
  <si>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</si>
  <si>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</si>
  <si>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</si>
  <si>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</si>
  <si>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</si>
  <si>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</si>
  <si>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</si>
  <si>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</si>
  <si>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</si>
  <si>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</si>
  <si>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</si>
  <si>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</si>
  <si>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</si>
  <si>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</si>
  <si>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</si>
  <si>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</si>
  <si>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</si>
  <si>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</si>
  <si>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</si>
  <si>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</si>
  <si>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</si>
  <si>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</si>
  <si>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</si>
  <si>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</si>
  <si>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</si>
  <si>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</si>
  <si>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</si>
  <si>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</si>
  <si>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</si>
  <si>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</si>
  <si>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</si>
  <si>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</si>
  <si>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</si>
  <si>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</si>
  <si>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</si>
  <si>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</si>
  <si>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</si>
  <si>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</si>
  <si>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</si>
  <si>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</si>
  <si>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</si>
  <si>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</si>
  <si>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</si>
  <si>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</si>
  <si>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</si>
  <si>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</si>
  <si>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</si>
  <si>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</si>
  <si>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</si>
  <si>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</si>
  <si>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</si>
  <si>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</si>
  <si>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</si>
  <si>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</si>
  <si>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</si>
  <si>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</si>
  <si>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</si>
  <si>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</si>
  <si>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</si>
  <si>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</si>
  <si>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</si>
  <si>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</si>
  <si>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</si>
  <si>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</si>
  <si>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</si>
  <si>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</si>
  <si>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</si>
  <si>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</si>
  <si>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</si>
  <si>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</si>
  <si>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</si>
  <si>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</si>
  <si>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</si>
  <si>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</si>
  <si>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</si>
  <si>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</si>
  <si>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</si>
  <si>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</si>
  <si>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</si>
  <si>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</si>
  <si>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</si>
  <si>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</si>
  <si>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</si>
  <si>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</si>
  <si>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</si>
  <si>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</si>
  <si>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</si>
  <si>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</si>
  <si>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</si>
  <si>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</si>
  <si>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</si>
  <si>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</si>
  <si>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</si>
  <si>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</si>
  <si>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</si>
  <si>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</si>
  <si>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</si>
  <si>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</si>
  <si>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</si>
  <si>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</si>
  <si>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</si>
  <si>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</si>
  <si>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</si>
  <si>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</si>
  <si>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</si>
  <si>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</si>
  <si>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</si>
  <si>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</si>
  <si>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</si>
  <si>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</si>
  <si>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</si>
  <si>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</si>
  <si>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</si>
  <si>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</si>
  <si>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</si>
  <si>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</si>
  <si>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</si>
  <si>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</si>
  <si>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</si>
  <si>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</si>
  <si>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</si>
  <si>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</si>
  <si>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</si>
  <si>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</si>
  <si>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</si>
  <si>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</si>
  <si>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</si>
  <si>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</si>
  <si>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</si>
  <si>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</si>
  <si>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</si>
  <si>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</si>
  <si>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</si>
  <si>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</si>
  <si>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</si>
  <si>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</si>
  <si>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</si>
  <si>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</si>
  <si>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</si>
  <si>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</si>
  <si>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</si>
  <si>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</si>
  <si>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</si>
  <si>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</si>
  <si>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</si>
  <si>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</si>
  <si>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</si>
  <si>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</si>
  <si>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</si>
  <si>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</si>
  <si>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</si>
  <si>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</si>
  <si>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</si>
  <si>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</si>
  <si>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</si>
  <si>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</si>
  <si>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</si>
  <si>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</si>
  <si>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</si>
  <si>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</si>
  <si>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</si>
  <si>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</si>
  <si>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</si>
  <si>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</si>
  <si>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</si>
  <si>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</si>
  <si>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</si>
  <si>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</si>
  <si>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</si>
  <si>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</si>
  <si>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</si>
  <si>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</si>
  <si>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</si>
  <si>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</si>
  <si>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</si>
  <si>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</si>
  <si>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</si>
  <si>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</si>
  <si>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</si>
  <si>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</si>
  <si>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</si>
  <si>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</si>
  <si>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</si>
  <si>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</si>
  <si>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</si>
  <si>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</si>
  <si>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</si>
  <si>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</si>
  <si>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</si>
  <si>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</si>
  <si>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</si>
  <si>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</si>
  <si>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</si>
  <si>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</si>
  <si>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</si>
  <si>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</si>
  <si>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</si>
  <si>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</si>
  <si>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</si>
  <si>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</si>
  <si>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</si>
  <si>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</si>
  <si>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</si>
  <si>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</si>
  <si>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</si>
  <si>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</si>
  <si>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</si>
  <si>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</si>
  <si>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</si>
  <si>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</si>
  <si>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</si>
  <si>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</si>
  <si>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</si>
  <si>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</si>
  <si>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</si>
  <si>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</si>
  <si>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</si>
  <si>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</si>
  <si>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</si>
  <si>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</si>
  <si>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</si>
  <si>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</si>
  <si>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</si>
  <si>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</si>
  <si>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</si>
  <si>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</si>
  <si>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</si>
  <si>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</si>
  <si>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</si>
  <si>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</si>
  <si>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</si>
  <si>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</si>
  <si>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</si>
  <si>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</si>
  <si>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</si>
  <si>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</si>
  <si>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</si>
  <si>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</si>
  <si>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</si>
  <si>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</si>
  <si>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</si>
  <si>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</si>
  <si>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</si>
  <si>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</si>
  <si>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</si>
  <si>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</si>
  <si>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</si>
  <si>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</si>
  <si>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</si>
  <si>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</si>
  <si>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</si>
  <si>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</si>
  <si>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</si>
  <si>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</si>
  <si>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</si>
  <si>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</si>
  <si>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</si>
  <si>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</si>
  <si>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</si>
  <si>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</si>
  <si>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</si>
  <si>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</si>
  <si>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</si>
  <si>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</si>
  <si>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</si>
  <si>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</si>
  <si>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</si>
  <si>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</si>
  <si>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</si>
  <si>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</si>
  <si>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</si>
  <si>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</si>
  <si>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</si>
  <si>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</si>
  <si>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</si>
  <si>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</si>
  <si>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</si>
  <si>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</si>
  <si>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</si>
  <si>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</si>
  <si>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</si>
  <si>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</si>
  <si>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</si>
  <si>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</si>
  <si>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</si>
  <si>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</si>
  <si>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</si>
  <si>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</si>
  <si>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</si>
  <si>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</si>
  <si>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</si>
  <si>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</si>
  <si>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</si>
  <si>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</si>
  <si>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</si>
  <si>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</si>
  <si>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</si>
  <si>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</si>
  <si>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</si>
  <si>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</si>
  <si>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</si>
  <si>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</si>
  <si>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</si>
  <si>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</si>
  <si>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</si>
  <si>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</si>
  <si>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</si>
  <si>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</si>
  <si>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</si>
  <si>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</si>
  <si>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</si>
  <si>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</si>
  <si>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</si>
  <si>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</si>
  <si>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</si>
  <si>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</si>
  <si>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</si>
  <si>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</si>
  <si>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</si>
  <si>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</si>
  <si>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</si>
  <si>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</si>
  <si>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</si>
  <si>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</si>
  <si>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</si>
  <si>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</si>
  <si>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</si>
  <si>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</si>
  <si>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</si>
  <si>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</si>
  <si>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</si>
  <si>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</si>
  <si>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</si>
  <si>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</si>
  <si>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</si>
  <si>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</si>
  <si>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</si>
  <si>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</si>
  <si>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</si>
  <si>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</si>
  <si>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</si>
  <si>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</si>
  <si>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</si>
  <si>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</si>
  <si>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</si>
  <si>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</si>
  <si>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</si>
  <si>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</si>
  <si>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</si>
  <si>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</si>
  <si>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</si>
  <si>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</si>
  <si>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</si>
  <si>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</si>
  <si>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</si>
  <si>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</si>
  <si>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</si>
  <si>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</si>
  <si>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</si>
  <si>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</si>
  <si>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</si>
  <si>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</si>
  <si>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</si>
  <si>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</si>
  <si>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</si>
  <si>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</si>
  <si>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</si>
  <si>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</si>
  <si>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</si>
  <si>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</si>
  <si>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</si>
  <si>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</si>
  <si>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</si>
  <si>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</si>
  <si>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</si>
  <si>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</si>
  <si>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</si>
  <si>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</si>
  <si>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</si>
  <si>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</si>
  <si>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</si>
  <si>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</si>
  <si>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</si>
  <si>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</si>
  <si>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</si>
  <si>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</si>
  <si>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</si>
  <si>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</si>
  <si>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</si>
  <si>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</si>
  <si>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</si>
  <si>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</si>
  <si>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</si>
  <si>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</si>
  <si>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</si>
  <si>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</si>
  <si>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</si>
  <si>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</si>
  <si>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</si>
  <si>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</si>
  <si>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</si>
  <si>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</si>
  <si>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</si>
  <si>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</si>
  <si>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</si>
  <si>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</si>
  <si>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</si>
  <si>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</si>
  <si>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</si>
  <si>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</si>
  <si>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</si>
  <si>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</si>
  <si>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</si>
  <si>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</si>
  <si>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</si>
  <si>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</si>
  <si>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</si>
  <si>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</si>
  <si>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</si>
  <si>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</si>
  <si>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</si>
  <si>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</si>
  <si>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</si>
  <si>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</si>
  <si>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</si>
  <si>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</si>
  <si>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</si>
  <si>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</si>
  <si>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</si>
  <si>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</si>
  <si>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</si>
  <si>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</si>
  <si>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</si>
  <si>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</si>
  <si>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</si>
  <si>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</si>
  <si>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</si>
  <si>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</si>
  <si>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</si>
  <si>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</si>
  <si>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</si>
  <si>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</si>
  <si>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</si>
  <si>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</si>
  <si>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</si>
  <si>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</si>
  <si>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</si>
  <si>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</si>
  <si>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</si>
  <si>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</si>
  <si>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</si>
  <si>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</si>
  <si>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</si>
  <si>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</si>
  <si>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</si>
  <si>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</si>
  <si>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</si>
  <si>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</si>
  <si>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</si>
  <si>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</si>
  <si>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</si>
  <si>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</si>
  <si>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</si>
  <si>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</si>
  <si>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</si>
  <si>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</si>
  <si>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</si>
  <si>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</si>
  <si>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</si>
  <si>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</si>
  <si>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</si>
  <si>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</si>
  <si>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</si>
  <si>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</si>
  <si>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</si>
  <si>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</si>
  <si>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</si>
  <si>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</si>
  <si>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</si>
  <si>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</si>
  <si>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</si>
  <si>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</si>
  <si>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</si>
  <si>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</si>
  <si>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</si>
  <si>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</si>
  <si>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</si>
  <si>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</si>
  <si>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</si>
  <si>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</si>
  <si>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</si>
  <si>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</si>
  <si>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</si>
  <si>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</si>
  <si>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</si>
  <si>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</si>
  <si>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</si>
  <si>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</si>
  <si>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</si>
  <si>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</si>
  <si>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</si>
  <si>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</si>
  <si>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</si>
  <si>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</si>
  <si>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</si>
  <si>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</si>
  <si>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</si>
  <si>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</si>
  <si>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</si>
  <si>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</si>
  <si>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</si>
  <si>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</si>
  <si>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</si>
  <si>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</si>
  <si>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</si>
  <si>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</si>
  <si>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</si>
  <si>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</si>
  <si>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</si>
  <si>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</si>
  <si>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</si>
  <si>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</si>
  <si>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</si>
  <si>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</si>
  <si>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</si>
  <si>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</si>
  <si>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</si>
  <si>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</si>
  <si>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</si>
  <si>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</si>
  <si>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</si>
  <si>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</si>
  <si>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</si>
  <si>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</si>
  <si>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</si>
  <si>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</si>
  <si>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</si>
  <si>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</si>
  <si>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</si>
  <si>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</si>
  <si>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</si>
  <si>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</si>
  <si>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</si>
  <si>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</si>
  <si>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</si>
  <si>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</si>
  <si>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</si>
  <si>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</si>
  <si>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</si>
  <si>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</si>
  <si>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</si>
  <si>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</si>
  <si>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</si>
  <si>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</si>
  <si>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</si>
  <si>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</si>
  <si>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</si>
  <si>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</si>
  <si>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</si>
  <si>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</si>
  <si>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</si>
  <si>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</si>
  <si>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</si>
  <si>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</si>
  <si>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</si>
  <si>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</si>
  <si>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</si>
  <si>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</si>
  <si>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</si>
  <si>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</si>
  <si>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</si>
  <si>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</si>
  <si>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</si>
  <si>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</si>
  <si>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</si>
  <si>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</si>
  <si>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</si>
  <si>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</si>
  <si>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</si>
  <si>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</si>
  <si>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</si>
  <si>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</si>
  <si>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</si>
  <si>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</si>
  <si>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</si>
  <si>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</si>
  <si>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</si>
  <si>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</si>
  <si>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</si>
  <si>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</si>
  <si>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</si>
  <si>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</si>
  <si>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</si>
  <si>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</si>
  <si>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</si>
  <si>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</si>
  <si>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</si>
  <si>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</si>
  <si>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</si>
  <si>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</si>
  <si>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</si>
  <si>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</si>
  <si>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</si>
  <si>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</si>
  <si>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</si>
  <si>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</si>
  <si>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</si>
  <si>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</si>
  <si>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</si>
  <si>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</si>
  <si>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</si>
  <si>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</si>
  <si>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</si>
  <si>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</si>
  <si>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</si>
  <si>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</si>
  <si>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</si>
  <si>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</si>
  <si>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</si>
  <si>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</si>
  <si>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</si>
  <si>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</si>
  <si>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</si>
  <si>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</si>
  <si>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</si>
  <si>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</si>
  <si>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</si>
  <si>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</si>
  <si>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</si>
  <si>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</si>
  <si>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</si>
  <si>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</si>
  <si>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</si>
  <si>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</si>
  <si>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</si>
  <si>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</si>
  <si>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</si>
  <si>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</si>
  <si>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</si>
  <si>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</si>
  <si>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</si>
  <si>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</si>
  <si>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</si>
  <si>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</si>
  <si>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</si>
  <si>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</si>
  <si>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</si>
  <si>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</si>
  <si>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</si>
  <si>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</si>
  <si>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</si>
  <si>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</si>
  <si>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</si>
  <si>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</si>
  <si>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</si>
  <si>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</si>
  <si>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</si>
  <si>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</si>
  <si>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</si>
  <si>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</si>
  <si>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</si>
  <si>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</si>
  <si>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</si>
  <si>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</si>
  <si>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</si>
  <si>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</si>
  <si>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</si>
  <si>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</si>
  <si>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</si>
  <si>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</si>
  <si>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</si>
  <si>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</si>
  <si>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</si>
  <si>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</si>
  <si>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</si>
  <si>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</si>
  <si>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</si>
  <si>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</si>
  <si>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</si>
  <si>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</si>
  <si>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</si>
  <si>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</si>
  <si>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</si>
  <si>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</si>
  <si>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</si>
  <si>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</si>
  <si>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</si>
  <si>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</si>
  <si>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</si>
  <si>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</si>
  <si>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</si>
  <si>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</si>
  <si>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</si>
  <si>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</si>
  <si>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</si>
  <si>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</si>
  <si>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</si>
  <si>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</si>
  <si>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</si>
  <si>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</si>
  <si>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</si>
  <si>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</si>
  <si>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</si>
  <si>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</si>
  <si>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</si>
  <si>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</si>
  <si>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</si>
  <si>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</si>
  <si>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</si>
  <si>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</si>
  <si>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</si>
  <si>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</si>
  <si>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</si>
  <si>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</si>
  <si>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</si>
  <si>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</si>
  <si>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</si>
  <si>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</si>
  <si>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</si>
  <si>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</si>
  <si>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</si>
  <si>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</si>
  <si>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</si>
  <si>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</si>
  <si>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</si>
  <si>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</si>
  <si>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</si>
  <si>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</si>
  <si>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</si>
  <si>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</si>
  <si>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</si>
  <si>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</si>
  <si>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</si>
  <si>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</si>
  <si>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</si>
  <si>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</si>
  <si>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</si>
  <si>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</si>
  <si>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</si>
  <si>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</si>
  <si>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</si>
  <si>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</si>
  <si>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</si>
  <si>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</si>
  <si>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</si>
  <si>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</si>
  <si>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</si>
  <si>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</si>
  <si>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</si>
  <si>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</si>
  <si>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</si>
  <si>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</si>
  <si>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</si>
  <si>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</si>
  <si>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</si>
  <si>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</si>
  <si>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</si>
  <si>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</si>
  <si>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</si>
  <si>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</si>
  <si>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</si>
  <si>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</si>
  <si>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</si>
  <si>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</si>
  <si>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</si>
  <si>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</si>
  <si>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</si>
  <si>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</si>
  <si>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</si>
  <si>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</si>
  <si>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</si>
  <si>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</si>
  <si>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</si>
  <si>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</si>
  <si>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</si>
  <si>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</si>
  <si>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</si>
  <si>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</si>
  <si>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</si>
  <si>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</si>
  <si>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</si>
  <si>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</si>
  <si>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</si>
  <si>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</si>
  <si>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</si>
  <si>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</si>
  <si>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</si>
  <si>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</si>
  <si>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</si>
  <si>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</si>
  <si>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</si>
  <si>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</si>
  <si>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</si>
  <si>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</si>
  <si>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</si>
  <si>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</si>
  <si>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</si>
  <si>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</si>
  <si>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</si>
  <si>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</si>
  <si>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</si>
  <si>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</si>
  <si>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</si>
  <si>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</si>
  <si>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</si>
  <si>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</si>
  <si>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</si>
  <si>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</si>
  <si>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</si>
  <si>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</si>
  <si>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</si>
  <si>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</si>
  <si>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</si>
  <si>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</si>
  <si>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</si>
  <si>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</si>
  <si>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</si>
  <si>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</si>
  <si>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</si>
  <si>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</si>
  <si>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</si>
  <si>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</si>
  <si>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</si>
  <si>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</si>
  <si>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</si>
  <si>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</si>
  <si>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</si>
  <si>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</si>
  <si>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</si>
  <si>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</si>
  <si>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</si>
  <si>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</si>
  <si>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</si>
  <si>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</si>
  <si>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</si>
  <si>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</si>
  <si>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</si>
  <si>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</si>
  <si>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</si>
  <si>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</si>
  <si>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</si>
  <si>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</si>
  <si>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</si>
  <si>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</si>
  <si>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</si>
  <si>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</si>
  <si>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</si>
  <si>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</si>
  <si>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</si>
  <si>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</si>
  <si>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</si>
  <si>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</si>
  <si>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</si>
  <si>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</si>
  <si>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</si>
  <si>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</si>
  <si>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</si>
  <si>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</si>
  <si>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</si>
  <si>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</si>
  <si>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</si>
  <si>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</si>
  <si>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</si>
  <si>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</si>
  <si>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</si>
  <si>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</si>
  <si>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</si>
  <si>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</si>
  <si>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</si>
  <si>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</si>
  <si>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</si>
  <si>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</si>
  <si>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</si>
  <si>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</si>
  <si>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</si>
  <si>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</si>
  <si>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</si>
  <si>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</si>
  <si>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</si>
  <si>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</si>
  <si>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</si>
  <si>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</si>
  <si>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</si>
  <si>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</si>
  <si>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</si>
  <si>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</si>
  <si>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</si>
  <si>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</si>
  <si>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</si>
  <si>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</si>
  <si>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</si>
  <si>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</si>
  <si>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</si>
  <si>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</si>
  <si>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</si>
  <si>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</si>
  <si>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</si>
  <si>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</si>
  <si>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</si>
  <si>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</si>
  <si>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</si>
  <si>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</si>
  <si>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</si>
  <si>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</si>
  <si>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</si>
  <si>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</si>
  <si>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</si>
  <si>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</si>
  <si>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</si>
  <si>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</si>
  <si>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</si>
  <si>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</si>
  <si>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</si>
  <si>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</si>
  <si>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</si>
  <si>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</si>
  <si>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</si>
  <si>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</si>
  <si>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</si>
  <si>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</si>
  <si>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</si>
  <si>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</si>
  <si>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</si>
  <si>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</si>
  <si>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</si>
  <si>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</si>
  <si>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</si>
  <si>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</si>
  <si>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</si>
  <si>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</si>
  <si>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</si>
  <si>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</si>
  <si>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</si>
  <si>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</si>
  <si>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</si>
  <si>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</si>
  <si>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</si>
  <si>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</si>
  <si>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</si>
  <si>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</si>
  <si>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</si>
  <si>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</si>
  <si>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</si>
  <si>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</si>
  <si>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</si>
  <si>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</si>
  <si>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</si>
  <si>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</si>
  <si>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</si>
  <si>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</si>
  <si>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</si>
  <si>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</si>
  <si>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</si>
  <si>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</si>
  <si>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</si>
  <si>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</si>
  <si>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</si>
  <si>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</si>
  <si>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</si>
  <si>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</si>
  <si>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</si>
  <si>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</si>
  <si>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</si>
  <si>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</si>
  <si>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</si>
  <si>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</si>
  <si>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</si>
  <si>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</si>
  <si>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</si>
  <si>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</si>
  <si>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</si>
  <si>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</si>
  <si>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</si>
  <si>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</si>
  <si>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</si>
  <si>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</si>
  <si>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</si>
  <si>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</si>
  <si>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</si>
  <si>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</si>
  <si>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</si>
  <si>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</si>
  <si>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</si>
  <si>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</si>
  <si>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</si>
  <si>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</si>
  <si>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</si>
  <si>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</si>
  <si>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</si>
  <si>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</si>
  <si>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</si>
  <si>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</si>
  <si>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</si>
  <si>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</si>
  <si>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</si>
  <si>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</si>
  <si>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</si>
  <si>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</si>
  <si>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</si>
  <si>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</si>
  <si>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</si>
  <si>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</si>
  <si>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</si>
  <si>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</si>
  <si>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</si>
  <si>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</si>
  <si>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</si>
  <si>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</si>
  <si>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</si>
  <si>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</si>
  <si>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</si>
  <si>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</si>
  <si>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</si>
  <si>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</si>
  <si>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</si>
  <si>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</si>
  <si>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</si>
  <si>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</si>
  <si>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</si>
  <si>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</si>
  <si>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</si>
  <si>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</si>
  <si>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</si>
  <si>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</si>
  <si>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</si>
  <si>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</si>
  <si>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</si>
  <si>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</si>
  <si>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</si>
  <si>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</si>
  <si>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</si>
  <si>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</si>
  <si>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</si>
  <si>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</si>
  <si>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</si>
  <si>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</si>
  <si>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</si>
  <si>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</si>
  <si>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</si>
  <si>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</si>
  <si>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</si>
  <si>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</si>
  <si>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</si>
  <si>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</si>
  <si>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</si>
  <si>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</si>
  <si>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</si>
  <si>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</si>
  <si>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</si>
  <si>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</si>
  <si>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</si>
  <si>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</si>
  <si>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</si>
  <si>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</si>
  <si>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</si>
  <si>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</si>
  <si>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</si>
  <si>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</si>
  <si>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</si>
  <si>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</si>
  <si>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</si>
  <si>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</si>
  <si>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</si>
  <si>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</si>
  <si>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</si>
  <si>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</si>
  <si>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</si>
  <si>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</si>
  <si>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</si>
  <si>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</si>
  <si>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</si>
  <si>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</si>
  <si>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</si>
  <si>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</si>
  <si>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</si>
  <si>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</si>
  <si>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</si>
  <si>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</si>
  <si>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</si>
  <si>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</si>
  <si>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</si>
  <si>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</si>
  <si>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</si>
  <si>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</si>
  <si>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</si>
  <si>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</si>
  <si>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</si>
  <si>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</si>
  <si>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</si>
  <si>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</si>
  <si>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</si>
  <si>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</si>
  <si>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</si>
  <si>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</si>
  <si>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</si>
  <si>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</si>
  <si>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</si>
  <si>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</si>
  <si>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</si>
  <si>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</si>
  <si>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</si>
  <si>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</si>
  <si>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</si>
  <si>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</si>
  <si>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</si>
  <si>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</si>
  <si>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</si>
  <si>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</si>
  <si>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</si>
  <si>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</si>
  <si>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</si>
  <si>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</si>
  <si>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</si>
  <si>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</si>
  <si>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</si>
  <si>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</si>
  <si>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</si>
  <si>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</si>
  <si>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</si>
  <si>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</si>
  <si>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</si>
  <si>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</si>
  <si>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</si>
  <si>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</si>
  <si>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</si>
  <si>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</si>
  <si>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</si>
  <si>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</si>
  <si>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</si>
  <si>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</si>
  <si>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</si>
  <si>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</si>
  <si>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</si>
  <si>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</si>
  <si>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</si>
  <si>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</si>
  <si>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</si>
  <si>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</si>
  <si>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</si>
  <si>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</si>
  <si>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</si>
  <si>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</si>
  <si>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</si>
  <si>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</si>
  <si>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</si>
  <si>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</si>
  <si>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</si>
  <si>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</si>
  <si>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</si>
  <si>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</si>
  <si>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</si>
  <si>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</si>
  <si>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</si>
  <si>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</si>
  <si>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</si>
  <si>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</si>
  <si>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</si>
  <si>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</si>
  <si>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</si>
  <si>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</si>
  <si>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</si>
  <si>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</si>
  <si>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</si>
  <si>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</si>
  <si>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</si>
  <si>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</si>
  <si>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</si>
  <si>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</si>
  <si>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</si>
  <si>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</si>
  <si>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</si>
  <si>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</si>
  <si>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</si>
  <si>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</si>
  <si>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</si>
  <si>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</si>
  <si>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</si>
  <si>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</si>
  <si>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</si>
  <si>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</si>
  <si>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</si>
  <si>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</si>
  <si>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</si>
  <si>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</si>
  <si>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</si>
  <si>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</si>
  <si>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</si>
  <si>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</si>
  <si>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</si>
  <si>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</si>
  <si>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</si>
  <si>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</si>
  <si>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</si>
  <si>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</si>
  <si>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</si>
  <si>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</si>
  <si>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</si>
  <si>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</si>
  <si>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</si>
  <si>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</si>
  <si>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</si>
  <si>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</si>
  <si>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</si>
  <si>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</si>
  <si>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</si>
  <si>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</si>
  <si>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</si>
  <si>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</si>
  <si>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</si>
  <si>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</si>
  <si>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</si>
  <si>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</si>
  <si>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</si>
  <si>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</si>
  <si>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</si>
  <si>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</si>
  <si>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</si>
  <si>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</si>
  <si>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</si>
  <si>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</si>
  <si>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</si>
  <si>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</si>
  <si>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</si>
  <si>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</si>
  <si>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</si>
  <si>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</si>
  <si>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</si>
  <si>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</si>
  <si>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</si>
  <si>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</si>
  <si>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</si>
  <si>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</si>
  <si>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</si>
  <si>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</si>
  <si>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</si>
  <si>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</si>
  <si>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</si>
  <si>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</si>
  <si>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</si>
  <si>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</si>
  <si>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</si>
  <si>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</si>
  <si>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</si>
  <si>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</si>
  <si>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</si>
  <si>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</si>
  <si>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</si>
  <si>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</si>
  <si>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</si>
  <si>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</si>
  <si>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</si>
  <si>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</si>
  <si>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</si>
  <si>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</si>
  <si>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</si>
  <si>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</si>
  <si>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</si>
  <si>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</si>
  <si>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</si>
  <si>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</si>
  <si>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</si>
  <si>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</si>
  <si>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</si>
  <si>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</si>
  <si>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</si>
  <si>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</si>
  <si>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</si>
  <si>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</si>
  <si>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</si>
  <si>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</si>
  <si>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</si>
  <si>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</si>
  <si>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</si>
  <si>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</si>
  <si>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</si>
  <si>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</si>
  <si>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</si>
  <si>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</si>
  <si>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</si>
  <si>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</si>
  <si>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</si>
  <si>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</si>
  <si>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</si>
  <si>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</si>
  <si>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</si>
  <si>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</si>
  <si>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</si>
  <si>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</si>
  <si>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</si>
  <si>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</si>
  <si>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</si>
  <si>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</si>
  <si>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</si>
  <si>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</si>
  <si>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</si>
  <si>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</si>
  <si>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</si>
  <si>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</si>
  <si>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</si>
  <si>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</si>
  <si>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</si>
  <si>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</si>
  <si>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</si>
  <si>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</si>
  <si>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</si>
  <si>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</si>
  <si>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</si>
  <si>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</si>
  <si>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</si>
  <si>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</si>
  <si>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</si>
  <si>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</si>
  <si>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</si>
  <si>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</si>
  <si>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</si>
  <si>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</si>
  <si>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</si>
  <si>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</si>
  <si>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</si>
  <si>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</si>
  <si>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</si>
  <si>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</si>
  <si>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</si>
  <si>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</si>
  <si>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</si>
  <si>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</si>
  <si>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</si>
  <si>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</si>
  <si>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</si>
  <si>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</si>
  <si>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</si>
  <si>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</si>
  <si>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</si>
  <si>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</si>
  <si>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</si>
  <si>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</si>
  <si>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</si>
  <si>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</si>
  <si>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</si>
  <si>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</si>
  <si>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</si>
  <si>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</si>
  <si>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</si>
  <si>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</si>
  <si>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</si>
  <si>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</si>
  <si>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</si>
  <si>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</si>
  <si>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</si>
  <si>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</si>
  <si>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</si>
  <si>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</si>
  <si>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</si>
  <si>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</si>
  <si>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</si>
  <si>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</si>
  <si>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</si>
  <si>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</si>
  <si>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</si>
  <si>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</si>
  <si>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</si>
  <si>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</si>
  <si>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</si>
  <si>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</si>
  <si>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</si>
  <si>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</si>
  <si>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</si>
  <si>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</si>
  <si>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</si>
  <si>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</si>
  <si>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</si>
  <si>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</si>
  <si>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</si>
  <si>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</si>
  <si>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</si>
  <si>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</si>
  <si>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</si>
  <si>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</si>
  <si>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</si>
  <si>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</si>
  <si>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</si>
  <si>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</si>
  <si>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</si>
  <si>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</si>
  <si>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</si>
  <si>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</si>
  <si>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</si>
  <si>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</si>
  <si>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</si>
  <si>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</si>
  <si>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</si>
  <si>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</si>
  <si>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</si>
  <si>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</si>
  <si>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</si>
  <si>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</si>
  <si>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</si>
  <si>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</si>
  <si>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</si>
  <si>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</si>
  <si>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</si>
  <si>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</si>
  <si>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</si>
  <si>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</si>
  <si>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</si>
  <si>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</si>
  <si>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</si>
  <si>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</si>
  <si>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</si>
  <si>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</si>
  <si>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</si>
  <si>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</si>
  <si>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</si>
  <si>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</si>
  <si>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</si>
  <si>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</si>
  <si>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</si>
  <si>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</si>
  <si>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</si>
  <si>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</si>
  <si>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</si>
  <si>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</si>
  <si>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</si>
  <si>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</si>
  <si>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</si>
  <si>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</si>
  <si>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</si>
  <si>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</si>
  <si>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</si>
  <si>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</si>
  <si>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</si>
  <si>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</si>
  <si>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</si>
  <si>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</si>
  <si>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</si>
  <si>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</si>
  <si>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</si>
  <si>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</si>
  <si>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</si>
  <si>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</si>
  <si>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</si>
  <si>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</si>
  <si>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</si>
  <si>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</si>
  <si>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</si>
  <si>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</si>
  <si>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</si>
  <si>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</si>
  <si>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</si>
  <si>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</si>
  <si>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</si>
  <si>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</si>
  <si>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</si>
  <si>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</si>
  <si>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</si>
  <si>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</si>
  <si>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</si>
  <si>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</si>
  <si>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</si>
  <si>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</si>
  <si>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</si>
  <si>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</si>
  <si>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</si>
  <si>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</si>
  <si>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</si>
  <si>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</si>
  <si>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</si>
  <si>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</si>
  <si>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</si>
  <si>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</si>
  <si>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</si>
  <si>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</si>
  <si>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</si>
  <si>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</si>
  <si>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</si>
  <si>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</si>
  <si>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</si>
  <si>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</si>
  <si>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</si>
  <si>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</si>
  <si>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</si>
  <si>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</si>
  <si>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</si>
  <si>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</si>
  <si>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</si>
  <si>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</si>
  <si>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</si>
  <si>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</si>
  <si>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</si>
  <si>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</si>
  <si>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</si>
  <si>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</si>
  <si>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</si>
  <si>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</si>
  <si>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</si>
  <si>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</si>
  <si>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</si>
  <si>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</si>
  <si>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</si>
  <si>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</si>
  <si>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</si>
  <si>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</si>
  <si>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</si>
  <si>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</si>
  <si>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</si>
  <si>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</si>
  <si>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</si>
  <si>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</si>
  <si>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</si>
  <si>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</si>
  <si>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</si>
  <si>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</si>
  <si>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</si>
  <si>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</si>
  <si>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</si>
  <si>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</si>
  <si>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</si>
  <si>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</si>
  <si>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</si>
  <si>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</si>
  <si>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</si>
  <si>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</si>
  <si>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</si>
  <si>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</si>
  <si>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</si>
  <si>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</si>
  <si>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</si>
  <si>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</si>
  <si>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</si>
  <si>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</si>
  <si>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</si>
  <si>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</si>
  <si>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</si>
  <si>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</si>
  <si>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</si>
  <si>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</si>
  <si>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</si>
  <si>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</si>
  <si>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</si>
  <si>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</si>
  <si>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</si>
  <si>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</si>
  <si>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</si>
  <si>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</si>
  <si>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</si>
  <si>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</si>
  <si>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</si>
  <si>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</si>
  <si>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</si>
  <si>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</si>
  <si>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</si>
  <si>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</si>
  <si>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</si>
  <si>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</si>
  <si>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</si>
  <si>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</si>
  <si>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</si>
  <si>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</si>
  <si>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</si>
  <si>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</si>
  <si>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</si>
  <si>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</si>
  <si>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</si>
  <si>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</si>
  <si>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</si>
  <si>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</si>
  <si>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</si>
  <si>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</si>
  <si>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</si>
  <si>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</si>
  <si>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</si>
  <si>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</si>
  <si>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</si>
  <si>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</si>
  <si>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</si>
  <si>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</si>
  <si>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</si>
  <si>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</si>
  <si>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</si>
  <si>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</si>
  <si>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</si>
  <si>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</si>
  <si>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</si>
  <si>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</si>
  <si>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</si>
  <si>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</si>
  <si>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</si>
  <si>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</si>
  <si>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</si>
  <si>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</si>
  <si>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</si>
  <si>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</si>
  <si>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</si>
  <si>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</si>
  <si>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</si>
  <si>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</si>
  <si>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</si>
  <si>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</si>
  <si>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</si>
  <si>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</si>
  <si>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</si>
  <si>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</si>
  <si>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</si>
  <si>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</si>
  <si>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</si>
  <si>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</si>
  <si>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</si>
  <si>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</si>
  <si>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</si>
  <si>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</si>
  <si>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</si>
  <si>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</si>
  <si>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</si>
  <si>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</si>
  <si>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</si>
  <si>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</si>
  <si>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</si>
  <si>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</si>
  <si>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</si>
  <si>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</si>
  <si>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</si>
  <si>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</si>
  <si>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</si>
  <si>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</si>
  <si>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</si>
  <si>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</si>
  <si>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</si>
  <si>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</si>
  <si>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</si>
  <si>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</si>
  <si>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</si>
  <si>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</si>
  <si>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</si>
  <si>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</si>
  <si>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</si>
  <si>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</si>
  <si>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</si>
  <si>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</si>
  <si>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</si>
  <si>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</si>
  <si>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</si>
  <si>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</si>
  <si>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</si>
  <si>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</si>
  <si>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</si>
  <si>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</si>
  <si>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</si>
  <si>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</si>
  <si>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</si>
  <si>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</si>
  <si>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</si>
  <si>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</si>
  <si>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</si>
  <si>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</si>
  <si>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</si>
  <si>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</si>
  <si>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</si>
  <si>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</si>
  <si>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</si>
  <si>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</si>
  <si>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</si>
  <si>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</si>
  <si>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</si>
  <si>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</si>
  <si>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</si>
  <si>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</si>
  <si>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</si>
  <si>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</si>
  <si>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</si>
  <si>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</si>
  <si>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</si>
  <si>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</si>
  <si>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</si>
  <si>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</si>
  <si>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</si>
  <si>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</si>
  <si>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</si>
  <si>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</si>
  <si>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</si>
  <si>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</si>
  <si>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</si>
  <si>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</si>
  <si>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</si>
  <si>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</si>
  <si>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</si>
  <si>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</si>
  <si>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</si>
  <si>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</si>
  <si>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</si>
  <si>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</si>
  <si>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</si>
  <si>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</si>
  <si>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</si>
  <si>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</si>
  <si>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</si>
  <si>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</si>
  <si>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</si>
  <si>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</si>
  <si>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</si>
  <si>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</si>
  <si>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</si>
  <si>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</si>
  <si>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</si>
  <si>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</si>
  <si>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</si>
  <si>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</si>
  <si>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</si>
  <si>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</si>
  <si>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</si>
  <si>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</si>
  <si>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</si>
  <si>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</si>
  <si>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</si>
  <si>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</si>
  <si>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</si>
  <si>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</si>
  <si>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</si>
  <si>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</si>
  <si>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</si>
  <si>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</si>
  <si>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</si>
  <si>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</si>
  <si>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</si>
  <si>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</si>
  <si>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</si>
  <si>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</si>
  <si>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</si>
  <si>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</si>
  <si>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</si>
  <si>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</si>
  <si>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</si>
  <si>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</si>
  <si>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</si>
  <si>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</si>
  <si>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</si>
  <si>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</si>
  <si>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</si>
  <si>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</si>
  <si>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</si>
  <si>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</si>
  <si>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</si>
  <si>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</si>
  <si>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</si>
  <si>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</si>
  <si>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</si>
  <si>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</si>
  <si>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</si>
  <si>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</si>
  <si>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</si>
  <si>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</si>
  <si>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</si>
  <si>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</si>
  <si>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</si>
  <si>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</si>
  <si>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</si>
  <si>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</si>
  <si>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</si>
  <si>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</si>
  <si>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</si>
  <si>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</si>
  <si>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</si>
  <si>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</si>
  <si>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</si>
  <si>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</si>
  <si>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</si>
  <si>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</si>
  <si>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</si>
  <si>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</si>
  <si>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</si>
  <si>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</si>
  <si>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</si>
  <si>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</si>
  <si>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</si>
  <si>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</si>
  <si>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</si>
  <si>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</si>
  <si>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</si>
  <si>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</si>
  <si>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</si>
  <si>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</si>
  <si>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</si>
  <si>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</si>
  <si>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</si>
  <si>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</si>
  <si>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</si>
  <si>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</si>
  <si>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</si>
  <si>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</si>
  <si>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</si>
  <si>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</si>
  <si>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</si>
  <si>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</si>
  <si>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</si>
  <si>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</si>
  <si>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</si>
  <si>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</si>
  <si>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</si>
  <si>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</si>
  <si>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</si>
  <si>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</si>
  <si>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</si>
  <si>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</si>
  <si>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</si>
  <si>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</si>
  <si>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</si>
  <si>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</si>
  <si>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</si>
  <si>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</si>
  <si>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</si>
  <si>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</si>
  <si>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</si>
  <si>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</si>
  <si>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</si>
  <si>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</si>
  <si>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</si>
  <si>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</si>
  <si>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</si>
  <si>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</si>
  <si>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</si>
  <si>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</si>
  <si>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</si>
  <si>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</si>
  <si>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</si>
  <si>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</si>
  <si>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</si>
  <si>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</si>
  <si>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</si>
  <si>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</si>
  <si>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</si>
  <si>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</si>
  <si>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</si>
  <si>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</si>
  <si>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</si>
  <si>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</si>
  <si>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</si>
  <si>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</si>
  <si>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</si>
  <si>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</si>
  <si>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</si>
  <si>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</si>
  <si>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</si>
  <si>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</si>
  <si>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</si>
  <si>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</si>
  <si>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</si>
  <si>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</si>
  <si>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</si>
  <si>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</si>
  <si>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</si>
  <si>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</si>
  <si>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</si>
  <si>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</si>
  <si>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</si>
  <si>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</si>
  <si>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</si>
  <si>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</si>
  <si>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</si>
  <si>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</si>
  <si>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</si>
  <si>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</si>
  <si>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</si>
  <si>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</si>
  <si>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</si>
  <si>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</si>
  <si>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</si>
  <si>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</si>
  <si>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</si>
  <si>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</si>
  <si>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</si>
  <si>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</si>
  <si>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</si>
  <si>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</si>
  <si>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</si>
  <si>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</si>
  <si>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</si>
  <si>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</si>
  <si>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</si>
  <si>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</si>
  <si>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</si>
  <si>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</si>
  <si>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</si>
  <si>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</si>
  <si>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</si>
  <si>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</si>
  <si>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</si>
  <si>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</si>
  <si>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</si>
  <si>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</si>
  <si>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</si>
  <si>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</si>
  <si>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</si>
  <si>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</si>
  <si>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</si>
  <si>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</si>
  <si>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</si>
  <si>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</si>
  <si>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</si>
  <si>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</si>
  <si>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</si>
  <si>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</si>
  <si>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</si>
  <si>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</si>
  <si>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</si>
  <si>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</si>
  <si>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</si>
  <si>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</si>
  <si>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</si>
  <si>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</si>
  <si>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</si>
  <si>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</si>
  <si>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</si>
  <si>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</si>
  <si>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</si>
  <si>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</si>
  <si>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</si>
  <si>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</si>
  <si>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</si>
  <si>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</si>
  <si>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</si>
  <si>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</si>
  <si>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</si>
  <si>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</si>
  <si>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</si>
  <si>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</si>
  <si>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</si>
  <si>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</si>
  <si>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</si>
  <si>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</si>
  <si>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</si>
  <si>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</si>
  <si>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</si>
  <si>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</si>
  <si>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</si>
  <si>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</si>
  <si>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</si>
  <si>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</si>
  <si>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</si>
  <si>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</si>
  <si>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</si>
  <si>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</si>
  <si>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</si>
  <si>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</si>
  <si>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</si>
  <si>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</si>
  <si>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</si>
  <si>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</si>
  <si>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</si>
  <si>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</si>
  <si>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</si>
  <si>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</si>
  <si>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</si>
  <si>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</si>
  <si>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</si>
  <si>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</si>
  <si>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</si>
  <si>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</si>
  <si>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</si>
  <si>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</si>
  <si>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</si>
  <si>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</si>
  <si>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</si>
  <si>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</si>
  <si>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</si>
  <si>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</si>
  <si>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</si>
  <si>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</si>
  <si>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</si>
  <si>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</si>
  <si>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</si>
  <si>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</si>
  <si>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</si>
  <si>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</si>
  <si>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</si>
  <si>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</si>
  <si>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</si>
  <si>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</si>
  <si>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</si>
  <si>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</si>
  <si>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</si>
  <si>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</si>
  <si>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</si>
  <si>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</si>
  <si>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</si>
  <si>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</si>
  <si>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</si>
  <si>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</si>
  <si>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</si>
  <si>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</si>
  <si>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</si>
  <si>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</si>
  <si>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</si>
  <si>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</si>
  <si>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</si>
  <si>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</si>
  <si>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</si>
  <si>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</si>
  <si>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</si>
  <si>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</si>
  <si>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</si>
  <si>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</si>
  <si>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</si>
  <si>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</si>
  <si>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</si>
  <si>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</si>
  <si>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</si>
  <si>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</si>
  <si>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</si>
  <si>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</si>
  <si>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</si>
  <si>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</si>
  <si>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</si>
  <si>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</si>
  <si>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</si>
  <si>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</si>
  <si>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</si>
  <si>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</si>
  <si>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</si>
  <si>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</si>
  <si>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</si>
  <si>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</si>
  <si>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</si>
  <si>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</si>
  <si>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</si>
  <si>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</si>
  <si>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</si>
  <si>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</si>
  <si>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</si>
  <si>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</si>
  <si>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</si>
  <si>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</si>
  <si>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</si>
  <si>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</si>
  <si>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</si>
  <si>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</si>
  <si>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</si>
  <si>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</si>
  <si>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</si>
  <si>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</si>
  <si>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</si>
  <si>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</si>
  <si>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</si>
  <si>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</si>
  <si>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</si>
  <si>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</si>
  <si>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</si>
  <si>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</si>
  <si>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</si>
  <si>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</si>
  <si>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</si>
  <si>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</si>
  <si>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</si>
  <si>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</si>
  <si>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</si>
  <si>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</si>
  <si>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</si>
  <si>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</si>
  <si>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</si>
  <si>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</si>
  <si>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</si>
  <si>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</si>
  <si>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</si>
  <si>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</si>
  <si>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</si>
  <si>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</si>
  <si>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</si>
  <si>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</si>
  <si>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</si>
  <si>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</si>
  <si>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</si>
  <si>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</si>
  <si>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</si>
  <si>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</si>
  <si>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</si>
  <si>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</si>
  <si>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</si>
  <si>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</si>
  <si>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</si>
  <si>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</si>
  <si>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</si>
  <si>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</si>
  <si>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</si>
  <si>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</si>
  <si>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</si>
  <si>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</si>
  <si>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</si>
  <si>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</si>
  <si>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</si>
  <si>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</si>
  <si>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</si>
  <si>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</si>
  <si>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</si>
  <si>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</si>
  <si>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</si>
  <si>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</si>
  <si>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</si>
  <si>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</si>
  <si>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</si>
  <si>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</si>
  <si>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</si>
  <si>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</si>
  <si>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</si>
  <si>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</si>
  <si>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</si>
  <si>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</si>
  <si>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</si>
  <si>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</si>
  <si>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</si>
  <si>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</si>
  <si>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</si>
  <si>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</si>
  <si>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</si>
  <si>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</si>
  <si>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</si>
  <si>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</si>
  <si>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</si>
  <si>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</si>
  <si>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</si>
  <si>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</si>
  <si>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</si>
  <si>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</si>
  <si>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</si>
  <si>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</si>
  <si>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</si>
  <si>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</si>
  <si>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</si>
  <si>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</si>
  <si>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</si>
  <si>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</si>
  <si>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</si>
  <si>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</si>
  <si>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</si>
  <si>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</si>
  <si>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</si>
  <si>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</si>
  <si>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</si>
  <si>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</si>
  <si>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</si>
  <si>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</si>
  <si>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</si>
  <si>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</si>
  <si>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</si>
  <si>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</si>
  <si>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</si>
  <si>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</si>
  <si>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</si>
  <si>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</si>
  <si>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</si>
  <si>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</si>
  <si>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</si>
  <si>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</si>
  <si>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</si>
  <si>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</si>
  <si>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</si>
  <si>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</si>
  <si>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</si>
  <si>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</si>
  <si>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</si>
  <si>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</si>
  <si>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</si>
  <si>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</si>
  <si>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</si>
  <si>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</si>
  <si>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</si>
  <si>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</si>
  <si>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</si>
  <si>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</si>
  <si>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</si>
  <si>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</si>
  <si>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</si>
  <si>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</si>
  <si>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</si>
  <si>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</si>
  <si>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</si>
  <si>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</si>
  <si>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</si>
  <si>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</si>
  <si>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</si>
  <si>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</si>
  <si>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</si>
  <si>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</si>
  <si>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</si>
  <si>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</si>
  <si>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</si>
  <si>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</si>
  <si>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</si>
  <si>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</si>
  <si>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</si>
  <si>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</si>
  <si>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</si>
  <si>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</si>
  <si>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</si>
  <si>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</si>
  <si>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</si>
  <si>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</si>
  <si>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</si>
  <si>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</si>
  <si>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</si>
  <si>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</si>
  <si>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</si>
  <si>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</si>
  <si>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</si>
  <si>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</si>
  <si>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</si>
  <si>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</si>
  <si>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</si>
  <si>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</si>
  <si>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</si>
  <si>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</si>
  <si>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</si>
  <si>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</si>
  <si>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</si>
  <si>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</si>
  <si>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</si>
  <si>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</si>
  <si>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</si>
  <si>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</si>
  <si>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</si>
  <si>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</si>
  <si>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</si>
  <si>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</si>
  <si>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</si>
  <si>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</si>
  <si>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</si>
  <si>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</si>
  <si>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</si>
  <si>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</si>
  <si>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</si>
  <si>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</si>
  <si>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</si>
  <si>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</si>
  <si>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</si>
  <si>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</si>
  <si>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</si>
  <si>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</si>
  <si>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</si>
  <si>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</si>
  <si>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</si>
  <si>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</si>
  <si>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</si>
  <si>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</si>
  <si>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</si>
  <si>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</si>
  <si>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</si>
  <si>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</si>
  <si>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</si>
  <si>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</si>
  <si>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</si>
  <si>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</si>
  <si>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</si>
  <si>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</si>
  <si>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</si>
  <si>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</si>
  <si>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</si>
  <si>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</si>
  <si>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</si>
  <si>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</si>
  <si>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</si>
  <si>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</si>
  <si>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</si>
  <si>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</si>
  <si>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</si>
  <si>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</si>
  <si>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</si>
  <si>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</si>
  <si>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</si>
  <si>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</si>
  <si>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</si>
  <si>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</si>
  <si>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</si>
  <si>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</si>
  <si>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</si>
  <si>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</si>
  <si>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</si>
  <si>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</si>
  <si>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</si>
  <si>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</si>
  <si>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</si>
  <si>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</si>
  <si>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</si>
  <si>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</si>
  <si>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</si>
  <si>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</si>
  <si>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</si>
  <si>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</si>
  <si>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</si>
  <si>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</si>
  <si>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</si>
  <si>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</si>
  <si>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</si>
  <si>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</si>
  <si>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</si>
  <si>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</si>
  <si>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</si>
  <si>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</si>
  <si>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</si>
  <si>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</si>
  <si>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</si>
  <si>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</si>
  <si>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</si>
  <si>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</si>
  <si>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</si>
  <si>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</si>
  <si>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</si>
  <si>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</si>
  <si>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</si>
  <si>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</si>
  <si>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</si>
  <si>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</si>
  <si>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</si>
  <si>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</si>
  <si>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</si>
  <si>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</si>
  <si>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</si>
  <si>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</si>
  <si>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</si>
  <si>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</si>
  <si>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</si>
  <si>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</si>
  <si>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</si>
  <si>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</si>
  <si>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</si>
  <si>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</si>
  <si>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</si>
  <si>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</si>
  <si>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</si>
  <si>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</si>
  <si>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</si>
  <si>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</si>
  <si>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</si>
  <si>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</si>
  <si>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</si>
  <si>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</si>
  <si>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</si>
  <si>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</si>
  <si>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</si>
  <si>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</si>
  <si>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</si>
  <si>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</si>
  <si>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</si>
  <si>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</si>
  <si>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</si>
  <si>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</si>
  <si>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</si>
  <si>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</si>
  <si>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</si>
  <si>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</si>
  <si>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</si>
  <si>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</si>
  <si>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</si>
  <si>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</si>
  <si>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</si>
  <si>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</si>
  <si>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</si>
  <si>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</si>
  <si>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</si>
  <si>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</si>
  <si>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</si>
  <si>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</si>
  <si>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</si>
  <si>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</si>
  <si>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</si>
  <si>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</si>
  <si>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</si>
  <si>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</si>
  <si>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</si>
  <si>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</si>
  <si>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</si>
  <si>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</si>
  <si>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</si>
  <si>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</si>
  <si>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</si>
  <si>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</si>
  <si>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</si>
  <si>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</si>
  <si>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</si>
  <si>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</si>
  <si>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</si>
  <si>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</si>
  <si>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</si>
  <si>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</si>
  <si>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</si>
  <si>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</si>
  <si>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</si>
  <si>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</si>
  <si>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</si>
  <si>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</si>
  <si>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</si>
  <si>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</si>
  <si>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</si>
  <si>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</si>
  <si>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</si>
  <si>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</si>
  <si>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</si>
  <si>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</si>
  <si>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</si>
  <si>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</si>
  <si>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</si>
  <si>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</si>
  <si>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</si>
  <si>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</si>
  <si>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</si>
  <si>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</si>
  <si>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</si>
  <si>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</si>
  <si>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</si>
  <si>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</si>
  <si>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</si>
  <si>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</si>
  <si>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</si>
  <si>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</si>
  <si>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</si>
  <si>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</si>
  <si>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</si>
  <si>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</si>
  <si>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</si>
  <si>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</si>
  <si>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</si>
  <si>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</si>
  <si>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</si>
  <si>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</si>
  <si>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</si>
  <si>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</si>
  <si>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</si>
  <si>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</si>
  <si>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</si>
  <si>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</si>
  <si>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</si>
  <si>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</si>
  <si>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</si>
  <si>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</si>
  <si>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</si>
  <si>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</si>
  <si>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</si>
  <si>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</si>
  <si>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</si>
  <si>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</si>
  <si>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</si>
  <si>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</si>
  <si>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</si>
  <si>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</si>
  <si>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</si>
  <si>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</si>
  <si>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</si>
  <si>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</si>
  <si>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</si>
  <si>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</si>
  <si>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</si>
  <si>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</si>
  <si>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</si>
  <si>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</si>
  <si>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</si>
  <si>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</si>
  <si>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</si>
  <si>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</si>
  <si>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</si>
  <si>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</si>
  <si>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</si>
  <si>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</si>
  <si>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</si>
  <si>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</si>
  <si>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</si>
  <si>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</si>
  <si>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</si>
  <si>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</si>
  <si>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</si>
  <si>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</si>
  <si>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</si>
  <si>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</si>
  <si>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</si>
  <si>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</si>
  <si>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</si>
  <si>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</si>
  <si>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</si>
  <si>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</si>
  <si>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</si>
  <si>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</si>
  <si>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</si>
  <si>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</si>
  <si>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</si>
  <si>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</si>
  <si>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</si>
  <si>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</si>
  <si>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</si>
  <si>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</si>
  <si>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</si>
  <si>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</si>
  <si>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</si>
  <si>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</si>
  <si>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</si>
  <si>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</si>
  <si>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</si>
  <si>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</si>
  <si>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</si>
  <si>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</si>
  <si>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</si>
  <si>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</si>
  <si>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</si>
  <si>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</si>
  <si>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</si>
  <si>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</si>
  <si>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</si>
  <si>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</si>
  <si>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</si>
  <si>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</si>
  <si>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</si>
  <si>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</si>
  <si>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</si>
  <si>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</si>
  <si>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</si>
  <si>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</si>
  <si>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</si>
  <si>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</si>
  <si>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</si>
  <si>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</si>
  <si>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</si>
  <si>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</si>
  <si>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</si>
  <si>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</si>
  <si>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</si>
  <si>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</si>
  <si>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</si>
  <si>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</si>
  <si>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</si>
  <si>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</si>
  <si>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</si>
  <si>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</si>
  <si>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</si>
  <si>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</si>
  <si>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</si>
  <si>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</si>
  <si>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</si>
  <si>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</si>
  <si>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</si>
  <si>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</si>
  <si>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</si>
  <si>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</si>
  <si>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</si>
  <si>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</si>
  <si>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</si>
  <si>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</si>
  <si>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</si>
  <si>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</si>
  <si>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</si>
  <si>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</si>
  <si>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</si>
  <si>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</si>
  <si>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</si>
  <si>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</si>
  <si>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</si>
  <si>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</si>
  <si>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</si>
  <si>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</si>
  <si>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</si>
  <si>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</si>
  <si>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</si>
  <si>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</si>
  <si>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</si>
  <si>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</si>
  <si>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</si>
  <si>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</si>
  <si>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</si>
  <si>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</si>
  <si>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</si>
  <si>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</si>
  <si>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</si>
  <si>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</si>
  <si>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</si>
  <si>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</si>
  <si>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</si>
  <si>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</si>
  <si>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</si>
  <si>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</si>
  <si>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</si>
  <si>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</si>
  <si>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</si>
  <si>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</si>
  <si>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</si>
  <si>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</si>
  <si>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</si>
  <si>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</si>
  <si>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</si>
  <si>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</si>
  <si>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</si>
  <si>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</si>
  <si>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</si>
  <si>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</si>
  <si>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</si>
  <si>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</si>
  <si>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</si>
  <si>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</si>
  <si>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</si>
  <si>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</si>
  <si>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</si>
  <si>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</si>
  <si>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</si>
  <si>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</si>
  <si>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</si>
  <si>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</si>
  <si>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</si>
  <si>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</si>
  <si>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</si>
  <si>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</si>
  <si>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</si>
  <si>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</si>
  <si>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</si>
  <si>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</si>
  <si>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</si>
  <si>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</si>
  <si>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</si>
  <si>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</si>
  <si>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</si>
  <si>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</si>
  <si>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</si>
  <si>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</si>
  <si>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</si>
  <si>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</si>
  <si>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</si>
  <si>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</si>
  <si>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</si>
  <si>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</si>
  <si>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</si>
  <si>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</si>
  <si>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</si>
  <si>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</si>
  <si>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</si>
  <si>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</si>
  <si>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</si>
  <si>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</si>
  <si>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</si>
  <si>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</si>
  <si>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</si>
  <si>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</si>
  <si>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</si>
  <si>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</si>
  <si>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</si>
  <si>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</si>
  <si>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</si>
  <si>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</si>
  <si>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</si>
  <si>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</si>
  <si>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</si>
  <si>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</si>
  <si>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</si>
  <si>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</si>
  <si>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</si>
  <si>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</si>
  <si>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</si>
  <si>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</si>
  <si>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</si>
  <si>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</si>
  <si>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</si>
  <si>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</si>
  <si>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</si>
  <si>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</si>
  <si>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</si>
  <si>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</si>
  <si>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</si>
  <si>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</si>
  <si>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</si>
  <si>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</si>
  <si>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</si>
  <si>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</si>
  <si>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</si>
  <si>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</si>
  <si>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</si>
  <si>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</si>
  <si>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</si>
  <si>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</si>
  <si>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</si>
  <si>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</si>
  <si>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</si>
  <si>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</si>
  <si>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</si>
  <si>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</si>
  <si>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</si>
  <si>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</si>
  <si>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</si>
  <si>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</si>
  <si>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</si>
  <si>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</si>
  <si>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</si>
  <si>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</si>
  <si>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</si>
  <si>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</si>
  <si>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</si>
  <si>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</si>
  <si>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</si>
  <si>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</si>
  <si>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</si>
  <si>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</si>
  <si>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</si>
  <si>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</si>
  <si>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</si>
  <si>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</si>
  <si>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</si>
  <si>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</si>
  <si>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</si>
  <si>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</si>
  <si>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</si>
  <si>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</si>
  <si>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</si>
  <si>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</si>
  <si>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</si>
  <si>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</si>
  <si>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</si>
  <si>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</si>
  <si>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</si>
  <si>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</si>
  <si>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</si>
  <si>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</si>
  <si>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</si>
  <si>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</si>
  <si>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</si>
  <si>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</si>
  <si>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</si>
  <si>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</si>
  <si>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</si>
  <si>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</si>
  <si>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</si>
  <si>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</si>
  <si>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</si>
  <si>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</si>
  <si>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</si>
  <si>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</si>
  <si>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</si>
  <si>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</si>
  <si>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</si>
  <si>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</si>
  <si>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</si>
  <si>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</si>
  <si>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</si>
  <si>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</si>
  <si>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</si>
  <si>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</si>
  <si>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</si>
  <si>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</si>
  <si>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</si>
  <si>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</si>
  <si>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</si>
  <si>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</si>
  <si>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</si>
  <si>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</si>
  <si>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</si>
  <si>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</si>
  <si>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</si>
  <si>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</si>
  <si>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</si>
  <si>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</si>
  <si>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</si>
  <si>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</si>
  <si>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</si>
  <si>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</si>
  <si>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</si>
  <si>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</si>
  <si>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</si>
  <si>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</si>
  <si>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</si>
  <si>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</si>
  <si>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</si>
  <si>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</si>
  <si>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</si>
  <si>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</si>
  <si>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</si>
  <si>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</si>
  <si>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</si>
  <si>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</si>
  <si>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</si>
  <si>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</si>
  <si>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</si>
  <si>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</si>
  <si>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</si>
  <si>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</si>
  <si>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</si>
  <si>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</si>
  <si>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</si>
  <si>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</si>
  <si>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</si>
  <si>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</si>
  <si>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</si>
  <si>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</si>
  <si>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</si>
  <si>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</si>
  <si>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</si>
  <si>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</si>
  <si>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</si>
  <si>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</si>
  <si>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</si>
  <si>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</si>
  <si>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</si>
  <si>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</si>
  <si>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</si>
  <si>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</si>
  <si>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</si>
  <si>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</si>
  <si>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</si>
  <si>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</si>
  <si>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</si>
  <si>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</si>
  <si>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</si>
  <si>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</si>
  <si>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</si>
  <si>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</si>
  <si>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</si>
  <si>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</si>
  <si>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</si>
  <si>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</si>
  <si>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</si>
  <si>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</si>
  <si>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</si>
  <si>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</si>
  <si>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</si>
  <si>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</si>
  <si>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</si>
  <si>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</si>
  <si>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</si>
  <si>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</si>
  <si>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</si>
  <si>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</si>
  <si>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</si>
  <si>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</si>
  <si>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</si>
  <si>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</si>
  <si>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</si>
  <si>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</si>
  <si>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</si>
  <si>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</si>
  <si>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</si>
  <si>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</si>
  <si>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</si>
  <si>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</si>
  <si>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</si>
  <si>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</si>
  <si>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</si>
  <si>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</si>
  <si>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</si>
  <si>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</si>
  <si>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</si>
  <si>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</si>
  <si>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</si>
  <si>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</si>
  <si>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</si>
  <si>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</si>
  <si>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</si>
  <si>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</si>
  <si>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</si>
  <si>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</si>
  <si>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</si>
  <si>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</si>
  <si>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</si>
  <si>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</si>
  <si>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</si>
  <si>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</si>
  <si>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</si>
  <si>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</si>
  <si>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</si>
  <si>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</si>
  <si>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</si>
  <si>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</si>
  <si>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</si>
  <si>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</si>
  <si>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</si>
  <si>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</si>
  <si>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</si>
  <si>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</si>
  <si>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</si>
  <si>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</si>
  <si>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</si>
  <si>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</si>
  <si>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</si>
  <si>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</si>
  <si>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</si>
  <si>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</si>
  <si>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</si>
  <si>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</si>
  <si>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</si>
  <si>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</si>
  <si>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</si>
  <si>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</si>
  <si>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</si>
  <si>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</si>
  <si>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</si>
  <si>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</si>
  <si>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</si>
  <si>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</si>
  <si>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</si>
  <si>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</si>
  <si>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</si>
  <si>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</si>
  <si>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</si>
  <si>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</si>
  <si>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</si>
  <si>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</si>
  <si>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</si>
  <si>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</si>
  <si>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</si>
  <si>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</si>
  <si>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</si>
  <si>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</si>
  <si>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</si>
  <si>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</si>
  <si>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</si>
  <si>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</si>
  <si>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</si>
  <si>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</si>
  <si>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</si>
  <si>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</si>
  <si>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</si>
  <si>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</si>
  <si>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</si>
  <si>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</si>
  <si>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</si>
  <si>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</si>
  <si>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</si>
  <si>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</si>
  <si>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</si>
  <si>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</si>
  <si>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</si>
  <si>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</si>
  <si>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</si>
  <si>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</si>
  <si>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</si>
  <si>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</si>
  <si>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</si>
  <si>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</si>
  <si>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</si>
  <si>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</si>
  <si>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</si>
  <si>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</si>
  <si>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</si>
  <si>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</si>
  <si>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</si>
  <si>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</si>
  <si>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</si>
  <si>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</si>
  <si>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</si>
  <si>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</si>
  <si>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</si>
  <si>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</si>
  <si>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</si>
  <si>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</si>
  <si>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</si>
  <si>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</si>
  <si>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</si>
  <si>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</si>
  <si>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</si>
  <si>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</si>
  <si>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</si>
  <si>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</si>
  <si>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</si>
  <si>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</si>
  <si>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</si>
  <si>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</si>
  <si>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</si>
  <si>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</si>
  <si>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</si>
  <si>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</si>
  <si>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</si>
  <si>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</si>
  <si>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</si>
  <si>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</si>
  <si>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</si>
  <si>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</si>
  <si>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</si>
  <si>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</si>
  <si>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</si>
  <si>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</si>
  <si>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</si>
  <si>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</si>
  <si>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</si>
  <si>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</si>
  <si>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</si>
  <si>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</si>
  <si>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</si>
  <si>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</si>
  <si>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</si>
  <si>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</si>
  <si>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</si>
  <si>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</si>
  <si>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</si>
  <si>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</si>
  <si>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</si>
  <si>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</si>
  <si>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</si>
  <si>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</si>
  <si>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</si>
  <si>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</si>
  <si>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</si>
  <si>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</si>
  <si>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</si>
  <si>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</si>
  <si>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</si>
  <si>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</si>
  <si>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</si>
  <si>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</si>
  <si>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</si>
  <si>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</si>
  <si>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</si>
  <si>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</si>
  <si>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</si>
  <si>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</si>
  <si>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</si>
  <si>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</si>
  <si>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</si>
  <si>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</si>
  <si>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</si>
  <si>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</si>
  <si>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</si>
  <si>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</si>
  <si>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</si>
  <si>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</si>
  <si>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</si>
  <si>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</si>
  <si>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</si>
  <si>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</si>
  <si>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</si>
  <si>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</si>
  <si>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</si>
  <si>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</si>
  <si>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</si>
  <si>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</si>
  <si>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</si>
  <si>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</si>
  <si>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</si>
  <si>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</si>
  <si>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</si>
  <si>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</si>
  <si>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</si>
  <si>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</si>
  <si>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</si>
  <si>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</si>
  <si>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</si>
  <si>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</si>
  <si>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</si>
  <si>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</si>
  <si>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</si>
  <si>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</si>
  <si>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</si>
  <si>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</si>
  <si>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</si>
  <si>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</si>
  <si>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</si>
  <si>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</si>
  <si>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</si>
  <si>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</si>
  <si>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</si>
  <si>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</si>
  <si>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</si>
  <si>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</si>
  <si>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</si>
  <si>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</si>
  <si>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</si>
  <si>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</si>
  <si>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</si>
  <si>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</si>
  <si>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</si>
  <si>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</si>
  <si>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</si>
  <si>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</si>
  <si>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</si>
  <si>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</si>
  <si>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</si>
  <si>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</si>
  <si>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</si>
  <si>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</si>
  <si>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</si>
  <si>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</si>
  <si>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</si>
  <si>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</si>
  <si>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</si>
  <si>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</si>
  <si>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</si>
  <si>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</si>
  <si>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</si>
  <si>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</si>
  <si>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</si>
  <si>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</si>
  <si>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</si>
  <si>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</si>
  <si>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</si>
  <si>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</si>
  <si>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</si>
  <si>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</si>
  <si>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</si>
  <si>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</si>
  <si>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</si>
  <si>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</si>
  <si>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</si>
  <si>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</si>
  <si>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</si>
  <si>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</si>
  <si>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</si>
  <si>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</si>
  <si>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</si>
  <si>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</si>
  <si>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</si>
  <si>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</si>
  <si>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</si>
  <si>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</si>
  <si>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</si>
  <si>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</si>
  <si>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</si>
  <si>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</si>
  <si>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</si>
  <si>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</si>
  <si>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</si>
  <si>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</si>
  <si>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</si>
  <si>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</si>
  <si>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</si>
  <si>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</si>
  <si>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</si>
  <si>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</si>
  <si>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</si>
  <si>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</si>
  <si>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</si>
  <si>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</si>
  <si>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</si>
  <si>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</si>
  <si>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</si>
  <si>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</si>
  <si>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</si>
  <si>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</si>
  <si>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</si>
  <si>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</si>
  <si>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</si>
  <si>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</si>
  <si>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</si>
  <si>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</si>
  <si>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</si>
  <si>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</si>
  <si>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</si>
  <si>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</si>
  <si>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</si>
  <si>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</si>
  <si>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</si>
  <si>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</si>
  <si>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</si>
  <si>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</si>
  <si>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</si>
  <si>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</si>
  <si>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</si>
  <si>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</si>
  <si>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</si>
  <si>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</si>
  <si>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</si>
  <si>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</si>
  <si>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</si>
  <si>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</si>
  <si>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</si>
  <si>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</si>
  <si>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</si>
  <si>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</si>
  <si>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</si>
  <si>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</si>
  <si>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</si>
  <si>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</si>
  <si>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</si>
  <si>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</si>
  <si>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</si>
  <si>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</si>
  <si>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</si>
  <si>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</si>
  <si>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</si>
  <si>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</si>
  <si>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</si>
  <si>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</si>
  <si>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</si>
  <si>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</si>
  <si>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</si>
  <si>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</si>
  <si>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</si>
  <si>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</si>
  <si>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</si>
  <si>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</si>
  <si>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</si>
  <si>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</si>
  <si>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</si>
  <si>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</si>
  <si>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</si>
  <si>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</si>
  <si>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</si>
  <si>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</si>
  <si>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</si>
  <si>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</si>
  <si>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</si>
  <si>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</si>
  <si>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</si>
  <si>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</si>
  <si>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</si>
  <si>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</si>
  <si>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</si>
  <si>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</si>
  <si>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</si>
  <si>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</si>
  <si>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</si>
  <si>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</si>
  <si>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</si>
  <si>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</si>
  <si>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</si>
  <si>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</si>
  <si>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</si>
  <si>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</si>
  <si>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</si>
  <si>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</si>
  <si>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</si>
  <si>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</si>
  <si>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</si>
  <si>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</si>
  <si>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</si>
  <si>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</si>
  <si>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</si>
  <si>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</si>
  <si>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</si>
  <si>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</si>
  <si>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</si>
  <si>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</si>
  <si>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</si>
  <si>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</si>
  <si>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</si>
  <si>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</si>
  <si>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</si>
  <si>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</si>
  <si>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</si>
  <si>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</si>
  <si>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</si>
  <si>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</si>
  <si>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</si>
  <si>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</si>
  <si>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</si>
  <si>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</si>
  <si>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</si>
  <si>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</si>
  <si>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</si>
  <si>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</si>
  <si>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</si>
  <si>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</si>
  <si>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</si>
  <si>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</si>
  <si>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</si>
  <si>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</si>
  <si>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</si>
  <si>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</si>
  <si>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</si>
  <si>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</si>
  <si>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</si>
  <si>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</si>
  <si>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</si>
  <si>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</si>
  <si>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</si>
  <si>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</si>
  <si>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</si>
  <si>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</si>
  <si>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</si>
  <si>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</si>
  <si>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</si>
  <si>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</si>
  <si>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</si>
  <si>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</si>
  <si>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</si>
  <si>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</si>
  <si>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</si>
  <si>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</si>
  <si>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</si>
  <si>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</si>
  <si>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</si>
  <si>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</si>
  <si>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</si>
  <si>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</si>
  <si>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</si>
  <si>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</si>
  <si>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</si>
  <si>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</si>
  <si>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</si>
  <si>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</si>
  <si>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</si>
  <si>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</si>
  <si>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</si>
  <si>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</si>
  <si>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</si>
  <si>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</si>
  <si>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</si>
  <si>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</si>
  <si>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15. NIP PENGELOLA DATA 1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</si>
  <si>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</si>
  <si>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</si>
  <si>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</si>
  <si>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</si>
  <si>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</si>
  <si>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</si>
  <si>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</si>
  <si>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</si>
  <si>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</si>
  <si>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</si>
  <si>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</si>
  <si>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</si>
  <si>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</si>
  <si>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</si>
  <si>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</si>
  <si>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</si>
  <si>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</si>
  <si>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</si>
  <si>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</si>
  <si>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</si>
  <si>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</si>
  <si>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</si>
  <si>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</si>
  <si>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</si>
  <si>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</si>
  <si>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</si>
  <si>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</si>
  <si>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</si>
  <si>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</si>
  <si>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</si>
  <si>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</si>
  <si>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</si>
  <si>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</si>
  <si>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</si>
  <si>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</si>
  <si>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</si>
  <si>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</si>
  <si>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</si>
  <si>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</si>
  <si>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</si>
  <si>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</si>
  <si>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</si>
  <si>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</si>
  <si>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</si>
  <si>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</si>
  <si>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</si>
  <si>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</si>
  <si>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</si>
  <si>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</si>
  <si>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</si>
  <si>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</si>
  <si>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</si>
  <si>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</si>
  <si>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</si>
  <si>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</si>
  <si>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</si>
  <si>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</si>
  <si>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</si>
  <si>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</si>
  <si>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</si>
  <si>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</si>
  <si>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</si>
  <si>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</si>
  <si>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</si>
  <si>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</si>
  <si>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</si>
  <si>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</si>
  <si>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</si>
  <si>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</si>
  <si>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</si>
  <si>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</si>
  <si>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</si>
  <si>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</si>
  <si>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</si>
  <si>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</si>
  <si>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</si>
  <si>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</si>
  <si>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</si>
  <si>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</si>
  <si>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</si>
  <si>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</si>
  <si>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</si>
  <si>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</si>
  <si>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</si>
  <si>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</si>
  <si>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</si>
  <si>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</si>
  <si>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</si>
  <si>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</si>
  <si>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</si>
  <si>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</si>
  <si>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</si>
  <si>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</si>
  <si>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</si>
  <si>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</si>
  <si>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</si>
  <si>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</si>
  <si>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</si>
  <si>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</si>
  <si>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</si>
  <si>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</si>
  <si>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</si>
  <si>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</si>
  <si>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</si>
  <si>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</si>
  <si>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</si>
  <si>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D3100</t>
  </si>
  <si>
    <t>DINAS KESEHATAN PROVINSI DKI JAKARTA</t>
  </si>
  <si>
    <t>D3101</t>
  </si>
  <si>
    <t>DINAS KESEHATAN KAB. KEPULAUAN SERIBU</t>
  </si>
  <si>
    <t>D3171</t>
  </si>
  <si>
    <t>DINAS KESEHATAN KOTA JAKARTA SELATAN</t>
  </si>
  <si>
    <t>D3172</t>
  </si>
  <si>
    <t>DINAS KESEHATAN KOTA JAKARTA TIMUR</t>
  </si>
  <si>
    <t>D3173</t>
  </si>
  <si>
    <t>DINAS KESEHATAN KOTA JAKARTA PUSAT</t>
  </si>
  <si>
    <t>D3174</t>
  </si>
  <si>
    <t>DINAS KESEHATAN KOTA JAKARTA BARAT</t>
  </si>
  <si>
    <t>D3175</t>
  </si>
  <si>
    <t>DINAS KESEHATAN KOTA JAKARTA UTARA</t>
  </si>
  <si>
    <t>P3101010201</t>
  </si>
  <si>
    <t>KEC. KEP. SERIBU SELATAN</t>
  </si>
  <si>
    <t>P3101010202</t>
  </si>
  <si>
    <t>KEL. PULAU TIDUNG</t>
  </si>
  <si>
    <t>P3101010203</t>
  </si>
  <si>
    <t>KEL. P. UNTUNG JAWA</t>
  </si>
  <si>
    <t>P3101010204</t>
  </si>
  <si>
    <t>KEL. PULAU PARI</t>
  </si>
  <si>
    <t>P3101020102</t>
  </si>
  <si>
    <t>KEL. PULAU KELAPA</t>
  </si>
  <si>
    <t>P3101020201</t>
  </si>
  <si>
    <t>KEC. KEP. SERIBU  UTARA/RB</t>
  </si>
  <si>
    <t>P3101020203</t>
  </si>
  <si>
    <t>KEL. PULAU PANGGANG</t>
  </si>
  <si>
    <t>P3101020204</t>
  </si>
  <si>
    <t>KEL. PULAU HARAPAN</t>
  </si>
  <si>
    <t>P3171010101</t>
  </si>
  <si>
    <t>KEC. JAGAKARSA</t>
  </si>
  <si>
    <t>P3171010202</t>
  </si>
  <si>
    <t>KEL. JAGAKARSA I</t>
  </si>
  <si>
    <t>P3171010203</t>
  </si>
  <si>
    <t>KEL. JAGAKARSA  II</t>
  </si>
  <si>
    <t>P3171010204</t>
  </si>
  <si>
    <t>KEL. LENTENG AGUNG  I</t>
  </si>
  <si>
    <t>P3171010205</t>
  </si>
  <si>
    <t>KEL. LENTENG AGUNG  II</t>
  </si>
  <si>
    <t>P3171010206</t>
  </si>
  <si>
    <t>KEL. SRENGSENG SAWAH</t>
  </si>
  <si>
    <t>P3171020101</t>
  </si>
  <si>
    <t>KEC. PASAR MINGGU</t>
  </si>
  <si>
    <t>P3171020110</t>
  </si>
  <si>
    <t>KEL. CILANDAK TIMUR</t>
  </si>
  <si>
    <t>P3171020202</t>
  </si>
  <si>
    <t>KEL. PEJATEN TIMUR</t>
  </si>
  <si>
    <t>P3171020203</t>
  </si>
  <si>
    <t>KEL. PEJATEN BARAT I</t>
  </si>
  <si>
    <t>P3171020204</t>
  </si>
  <si>
    <t>KEL. PEJATEN BARAT II</t>
  </si>
  <si>
    <t>P3171020205</t>
  </si>
  <si>
    <t>KEL. PEJATEN BARAT III</t>
  </si>
  <si>
    <t>P3171020206</t>
  </si>
  <si>
    <t>KEL. PASAR MINGGU I</t>
  </si>
  <si>
    <t>P3171020207</t>
  </si>
  <si>
    <t>KEL. PASAR MINGGU II</t>
  </si>
  <si>
    <t>P3171020208</t>
  </si>
  <si>
    <t>KEL. KEBAGUSAN</t>
  </si>
  <si>
    <t>P3171020209</t>
  </si>
  <si>
    <t>KEL. RAGUNAN</t>
  </si>
  <si>
    <t>P3171030201</t>
  </si>
  <si>
    <t>KEC. CILANDAK</t>
  </si>
  <si>
    <t>P3171030202</t>
  </si>
  <si>
    <t>KEL. GANDARIA SELATAN</t>
  </si>
  <si>
    <t>P3171030203</t>
  </si>
  <si>
    <t>KEL. CIPETE SELATAN</t>
  </si>
  <si>
    <t>P3171030204</t>
  </si>
  <si>
    <t>KEL. CILANDAK BARAT</t>
  </si>
  <si>
    <t>P3171030205</t>
  </si>
  <si>
    <t>KEL. LEBAK BULUS</t>
  </si>
  <si>
    <t>P3171030206</t>
  </si>
  <si>
    <t>KEL. PONDOK LABU</t>
  </si>
  <si>
    <t>P3171040101</t>
  </si>
  <si>
    <t>KEC. PESANGGRAHAN</t>
  </si>
  <si>
    <t>P3171040202</t>
  </si>
  <si>
    <t>KEL. PETUKANGAN UTARA</t>
  </si>
  <si>
    <t>P3171040203</t>
  </si>
  <si>
    <t>KEL. PETUKANGAN SELATAN</t>
  </si>
  <si>
    <t>P3171040204</t>
  </si>
  <si>
    <t>KEL. ULUJAMI</t>
  </si>
  <si>
    <t>P3171040205</t>
  </si>
  <si>
    <t>KEL. BINTARO</t>
  </si>
  <si>
    <t>P3171040206</t>
  </si>
  <si>
    <t>KEL PESANGGRAHAN</t>
  </si>
  <si>
    <t>P3171050201</t>
  </si>
  <si>
    <t>KEC. KEBAYORAN LAMA</t>
  </si>
  <si>
    <t>P3171050202</t>
  </si>
  <si>
    <t>KEL. GROGOL UTARA I</t>
  </si>
  <si>
    <t>P3171050203</t>
  </si>
  <si>
    <t>KEL. GROGOL UTARA II</t>
  </si>
  <si>
    <t>P3171050204</t>
  </si>
  <si>
    <t>KEL. GROGOL SELATAN</t>
  </si>
  <si>
    <t>P3171050205</t>
  </si>
  <si>
    <t>KEL. CIPULIR  I</t>
  </si>
  <si>
    <t>P3171050206</t>
  </si>
  <si>
    <t>KEL. CIPULIR  II</t>
  </si>
  <si>
    <t>P3171050207</t>
  </si>
  <si>
    <t>KEL. KEB.LAMA UTARA</t>
  </si>
  <si>
    <t>P3171050208</t>
  </si>
  <si>
    <t>KEL. KEB.LAMA SELATAN</t>
  </si>
  <si>
    <t>P3171050209</t>
  </si>
  <si>
    <t>KEL. PONDOK PINANG</t>
  </si>
  <si>
    <t>P3171060101</t>
  </si>
  <si>
    <t>KEC. KEBAYORAN BARU</t>
  </si>
  <si>
    <t>P3171060202</t>
  </si>
  <si>
    <t>KEL. SENAYAN</t>
  </si>
  <si>
    <t>P3171060203</t>
  </si>
  <si>
    <t>KEL. RAWA BARAT</t>
  </si>
  <si>
    <t>P3171060204</t>
  </si>
  <si>
    <t>KEL. SELONG</t>
  </si>
  <si>
    <t>P3171060205</t>
  </si>
  <si>
    <t>KEL. GUNUNG</t>
  </si>
  <si>
    <t>P3171060206</t>
  </si>
  <si>
    <t>KEL. KRAMAT PELA</t>
  </si>
  <si>
    <t>P3171060207</t>
  </si>
  <si>
    <t>KEL. PETOGOGAN</t>
  </si>
  <si>
    <t>P3171060208</t>
  </si>
  <si>
    <t>KEL. P U L O</t>
  </si>
  <si>
    <t>P3171060209</t>
  </si>
  <si>
    <t>KEL. GANDARIA UTARA  I/PLT</t>
  </si>
  <si>
    <t>P3171060210</t>
  </si>
  <si>
    <t>KEL. GANDARIA UTARA II/MHT</t>
  </si>
  <si>
    <t>P3171060211</t>
  </si>
  <si>
    <t>KEL. CIPETE UTARA</t>
  </si>
  <si>
    <t>P3171070101</t>
  </si>
  <si>
    <t>KEC. MAMPANG PRAPATAN</t>
  </si>
  <si>
    <t>P3171070202</t>
  </si>
  <si>
    <t>KEL. KUNINGAN BARAT</t>
  </si>
  <si>
    <t>P3171070203</t>
  </si>
  <si>
    <t>KEL. MAMPANG PRAPATAN</t>
  </si>
  <si>
    <t>P3171070204</t>
  </si>
  <si>
    <t>KEL. PELA MAMPANG  I</t>
  </si>
  <si>
    <t>P3171070205</t>
  </si>
  <si>
    <t>KEL. PELA MAMPANG  II</t>
  </si>
  <si>
    <t>P3171070206</t>
  </si>
  <si>
    <t>KEL. TEGAL PARANG</t>
  </si>
  <si>
    <t>P3171070207</t>
  </si>
  <si>
    <t>KEL. BANGKA</t>
  </si>
  <si>
    <t>P3171080201</t>
  </si>
  <si>
    <t>KEC. PANCORAN</t>
  </si>
  <si>
    <t>P3171080202</t>
  </si>
  <si>
    <t>KEL. DUREN TIGA</t>
  </si>
  <si>
    <t>P3171080203</t>
  </si>
  <si>
    <t>KEL. KALIBATA  I</t>
  </si>
  <si>
    <t>P3171080204</t>
  </si>
  <si>
    <t>KEL. KALIBATA  II</t>
  </si>
  <si>
    <t>P3171080205</t>
  </si>
  <si>
    <t>KEL. CIKOKO</t>
  </si>
  <si>
    <t>P3171080206</t>
  </si>
  <si>
    <t>KEL. PENGADEGAN</t>
  </si>
  <si>
    <t>P3171080207</t>
  </si>
  <si>
    <t>KEL. PANCORAN</t>
  </si>
  <si>
    <t>P3171080208</t>
  </si>
  <si>
    <t>KEL. RAWAJATI I</t>
  </si>
  <si>
    <t>P3171080209</t>
  </si>
  <si>
    <t>KEL. RAWAJATI II</t>
  </si>
  <si>
    <t>P3171090101</t>
  </si>
  <si>
    <t>KEC. TEBET</t>
  </si>
  <si>
    <t>P3171090202</t>
  </si>
  <si>
    <t>KEL. MENTENG DALAM I</t>
  </si>
  <si>
    <t>P3171090203</t>
  </si>
  <si>
    <t>KEL. TEBET BARAT</t>
  </si>
  <si>
    <t>P3171090204</t>
  </si>
  <si>
    <t>KEL. TEBET TIMUR</t>
  </si>
  <si>
    <t>P3171090205</t>
  </si>
  <si>
    <t>KEL. KEBON BARU</t>
  </si>
  <si>
    <t>P3171090206</t>
  </si>
  <si>
    <t>KEL. BUKIT DURI</t>
  </si>
  <si>
    <t>P3171090207</t>
  </si>
  <si>
    <t>KEL. MANGGARAI SELATAN</t>
  </si>
  <si>
    <t>P3171090208</t>
  </si>
  <si>
    <t>KEL. MANGGARAI</t>
  </si>
  <si>
    <t>P3171090209</t>
  </si>
  <si>
    <t>KEL. MENTENG DALAM II</t>
  </si>
  <si>
    <t>P3171100101</t>
  </si>
  <si>
    <t>KEC. SETIA BUDI</t>
  </si>
  <si>
    <t>P3171100202</t>
  </si>
  <si>
    <t>KEL. SETIA BUDI</t>
  </si>
  <si>
    <t>P3171100203</t>
  </si>
  <si>
    <t>KEL. KARET</t>
  </si>
  <si>
    <t>P3171100204</t>
  </si>
  <si>
    <t>KEL. PASAR MANGGIS</t>
  </si>
  <si>
    <t>P3171100205</t>
  </si>
  <si>
    <t>KEL. MENTENG ATAS</t>
  </si>
  <si>
    <t>P3172010101</t>
  </si>
  <si>
    <t>KEC. PASAR REBO</t>
  </si>
  <si>
    <t>P3172010202</t>
  </si>
  <si>
    <t>KEL. BARU</t>
  </si>
  <si>
    <t>P3172010203</t>
  </si>
  <si>
    <t>KEL. GEDONG</t>
  </si>
  <si>
    <t>P3172010204</t>
  </si>
  <si>
    <t>KEL. CIJANTUNG</t>
  </si>
  <si>
    <t>P3172010205</t>
  </si>
  <si>
    <t>KEL. KALISARI</t>
  </si>
  <si>
    <t>P3172010206</t>
  </si>
  <si>
    <t>KEL. PEKAYON</t>
  </si>
  <si>
    <t>P3172020101</t>
  </si>
  <si>
    <t>KEC. CIRACAS</t>
  </si>
  <si>
    <t>P3172020202</t>
  </si>
  <si>
    <t>KEL. RAMBUTAN</t>
  </si>
  <si>
    <t>P3172020203</t>
  </si>
  <si>
    <t>KEL. CIRACAS</t>
  </si>
  <si>
    <t>P3172020204</t>
  </si>
  <si>
    <t>KEL. CIBUBUR</t>
  </si>
  <si>
    <t>P3172020205</t>
  </si>
  <si>
    <t>KEL. SUSUKAN</t>
  </si>
  <si>
    <t>P3172020206</t>
  </si>
  <si>
    <t>KEL. KELAPA DUA WETAN</t>
  </si>
  <si>
    <t>P3172030201</t>
  </si>
  <si>
    <t>KEC. CIPAYUNG</t>
  </si>
  <si>
    <t>P3172030202</t>
  </si>
  <si>
    <t>KEL. LUBANG BUAYA</t>
  </si>
  <si>
    <t>P3172030203</t>
  </si>
  <si>
    <t>KEL. BAMBU APUS  I</t>
  </si>
  <si>
    <t>P3172030204</t>
  </si>
  <si>
    <t>KEL. BAMBU APUS II</t>
  </si>
  <si>
    <t>P3172030205</t>
  </si>
  <si>
    <t>KEL. CIPAYUNG</t>
  </si>
  <si>
    <t>P3172030206</t>
  </si>
  <si>
    <t>KEL. MUNJUL</t>
  </si>
  <si>
    <t>P3172030207</t>
  </si>
  <si>
    <t>KEL. CEGER</t>
  </si>
  <si>
    <t>P3172030208</t>
  </si>
  <si>
    <t>KEL. SETU</t>
  </si>
  <si>
    <t>P3172030209</t>
  </si>
  <si>
    <t>KEL. CILANGKAP</t>
  </si>
  <si>
    <t>P3172030210</t>
  </si>
  <si>
    <t>KEL. PONDOK RANGGON  I</t>
  </si>
  <si>
    <t>P3172030211</t>
  </si>
  <si>
    <t>KEL. PONDOK RANGGON  II</t>
  </si>
  <si>
    <t>P3172040201</t>
  </si>
  <si>
    <t>KEC. MAKASAR</t>
  </si>
  <si>
    <t>P3172040202</t>
  </si>
  <si>
    <t>KEL. CIPINANG MELAYU</t>
  </si>
  <si>
    <t>P3172040203</t>
  </si>
  <si>
    <t>KEL. HALIM P.KUSUMA I</t>
  </si>
  <si>
    <t>P3172040204</t>
  </si>
  <si>
    <t>KEL. HALIM P.KUSUMA II</t>
  </si>
  <si>
    <t>P3172040205</t>
  </si>
  <si>
    <t>KEL. KEBON PALA</t>
  </si>
  <si>
    <t>P3172040206</t>
  </si>
  <si>
    <t>KEL. PINANG RANTI</t>
  </si>
  <si>
    <t>P3172040207</t>
  </si>
  <si>
    <t>KEL. MAKASAR</t>
  </si>
  <si>
    <t>P3172050101</t>
  </si>
  <si>
    <t>KEC. KRAMAT JATI</t>
  </si>
  <si>
    <t>P3172050202</t>
  </si>
  <si>
    <t>KEL. CAWANG</t>
  </si>
  <si>
    <t>P3172050203</t>
  </si>
  <si>
    <t>KEL. CILILITAN</t>
  </si>
  <si>
    <t>P3172050204</t>
  </si>
  <si>
    <t>KEL. KRAMAT JATI I</t>
  </si>
  <si>
    <t>P3172050205</t>
  </si>
  <si>
    <t>KEL. KRAMAT JATI II</t>
  </si>
  <si>
    <t>P3172050206</t>
  </si>
  <si>
    <t>KEL. BATU AMPAR</t>
  </si>
  <si>
    <t>P3172050207</t>
  </si>
  <si>
    <t>KEL. BALAI KAMBANG</t>
  </si>
  <si>
    <t>P3172050208</t>
  </si>
  <si>
    <t>KEL. KAMPUNG TENGAH</t>
  </si>
  <si>
    <t>P3172050209</t>
  </si>
  <si>
    <t>KEL. DUKUH</t>
  </si>
  <si>
    <t>P3172060201</t>
  </si>
  <si>
    <t>KEC. JATINEGARA</t>
  </si>
  <si>
    <t>P3172060202</t>
  </si>
  <si>
    <t>KEL. KAMPUNG MELAYU</t>
  </si>
  <si>
    <t>P3172060203</t>
  </si>
  <si>
    <t>KEL. BALI MESTER</t>
  </si>
  <si>
    <t>P3172060204</t>
  </si>
  <si>
    <t>KEL. BIDARA CINA I</t>
  </si>
  <si>
    <t>P3172060205</t>
  </si>
  <si>
    <t>KEL. BIDARA CINA II</t>
  </si>
  <si>
    <t>P3172060206</t>
  </si>
  <si>
    <t>KEL. BIDARA CINA III</t>
  </si>
  <si>
    <t>P3172060207</t>
  </si>
  <si>
    <t>KEL. CIPINANG CEMPEDAK</t>
  </si>
  <si>
    <t>P3172060208</t>
  </si>
  <si>
    <t>KEL. RAWA BUNGA</t>
  </si>
  <si>
    <t>P3172060209</t>
  </si>
  <si>
    <t>KEL. CIPINANG MUARA</t>
  </si>
  <si>
    <t>P3172060210</t>
  </si>
  <si>
    <t>KEL. CIPINANG BESAR UTARA</t>
  </si>
  <si>
    <t>P3172060211</t>
  </si>
  <si>
    <t>KEL. CIPINANG BESAR SEL. I</t>
  </si>
  <si>
    <t>P3172060212</t>
  </si>
  <si>
    <t>KEL. CIPINANG BESAR SEL. II</t>
  </si>
  <si>
    <t>P3172070101</t>
  </si>
  <si>
    <t>KEC. DUREN SAWIT</t>
  </si>
  <si>
    <t>P3172070202</t>
  </si>
  <si>
    <t>KEL. PONDOK BAMBU I</t>
  </si>
  <si>
    <t>P3172070203</t>
  </si>
  <si>
    <t>KEL. PONDOK BAMBU II</t>
  </si>
  <si>
    <t>P3172070204</t>
  </si>
  <si>
    <t>KEL. KLENDER  I</t>
  </si>
  <si>
    <t>P3172070205</t>
  </si>
  <si>
    <t>KEL. KLENDER  II</t>
  </si>
  <si>
    <t>P3172070206</t>
  </si>
  <si>
    <t>KEL. KLENDER  III</t>
  </si>
  <si>
    <t>P3172070207</t>
  </si>
  <si>
    <t>KEL. DUREN SAWIT</t>
  </si>
  <si>
    <t>P3172070208</t>
  </si>
  <si>
    <t>KEL. MALAKA JAYA</t>
  </si>
  <si>
    <t>P3172070209</t>
  </si>
  <si>
    <t>KEL. MALAKA SARI</t>
  </si>
  <si>
    <t>P3172070210</t>
  </si>
  <si>
    <t>KEL. PONDOK KOPI  I</t>
  </si>
  <si>
    <t>P3172070211</t>
  </si>
  <si>
    <t>KEL. PONDOK KOPI  II</t>
  </si>
  <si>
    <t>P3172070212</t>
  </si>
  <si>
    <t>KEL. PONDOK KELAPA</t>
  </si>
  <si>
    <t>P3172080101</t>
  </si>
  <si>
    <t>KEC. CAKUNG</t>
  </si>
  <si>
    <t>P3172080202</t>
  </si>
  <si>
    <t>KEL. RAWA TERATAI</t>
  </si>
  <si>
    <t>P3172080203</t>
  </si>
  <si>
    <t>KEL. JATINEGARA</t>
  </si>
  <si>
    <t>P3172080204</t>
  </si>
  <si>
    <t>KEL. PENGGILINGAN ELOK</t>
  </si>
  <si>
    <t>P3172080205</t>
  </si>
  <si>
    <t>KEL. PENGGILINGAN II</t>
  </si>
  <si>
    <t>P3172080206</t>
  </si>
  <si>
    <t>KEL. CAKUNG TIMUR</t>
  </si>
  <si>
    <t>P3172080207</t>
  </si>
  <si>
    <t>KEL. CAKUNG BARAT</t>
  </si>
  <si>
    <t>P3172080208</t>
  </si>
  <si>
    <t>KEL. UJUNG MENTENG</t>
  </si>
  <si>
    <t>P3172080209</t>
  </si>
  <si>
    <t>KEL. PULO GEBANG</t>
  </si>
  <si>
    <t>P3172090201</t>
  </si>
  <si>
    <t>KEC. PULO GADUNG</t>
  </si>
  <si>
    <t>P3172090202</t>
  </si>
  <si>
    <t>KEL. KAYU PUTIH</t>
  </si>
  <si>
    <t>P3172090203</t>
  </si>
  <si>
    <t>KEL. JATI  I</t>
  </si>
  <si>
    <t>P3172090204</t>
  </si>
  <si>
    <t>KEL. JATI  II</t>
  </si>
  <si>
    <t>P3172090205</t>
  </si>
  <si>
    <t>KEL. RAWAMANGUN</t>
  </si>
  <si>
    <t>P3172090206</t>
  </si>
  <si>
    <t>KEL. PISANGAN TIMUR I</t>
  </si>
  <si>
    <t>P3172090207</t>
  </si>
  <si>
    <t>KEL. PISANGAN TIMUR II</t>
  </si>
  <si>
    <t>P3172090208</t>
  </si>
  <si>
    <t>KEL. CIPINANG</t>
  </si>
  <si>
    <t>P3172090209</t>
  </si>
  <si>
    <t>KEL. JATINEGARA KAUM</t>
  </si>
  <si>
    <t>P3172100201</t>
  </si>
  <si>
    <t>KEC. MATRAMAN</t>
  </si>
  <si>
    <t>P3172100202</t>
  </si>
  <si>
    <t>KEL. KAYU MANIS</t>
  </si>
  <si>
    <t>P3172100203</t>
  </si>
  <si>
    <t>KEL. UTAN KAYU UTARA</t>
  </si>
  <si>
    <t>P3172100204</t>
  </si>
  <si>
    <t>KEL. PISANGAN BARU</t>
  </si>
  <si>
    <t>P3172100205</t>
  </si>
  <si>
    <t>KEL. UTAN KAYU SEL. I</t>
  </si>
  <si>
    <t>P3172100206</t>
  </si>
  <si>
    <t>KEL. PAL MERIEM</t>
  </si>
  <si>
    <t>P3172100207</t>
  </si>
  <si>
    <t>KEL. UTAN KAYU SEL II</t>
  </si>
  <si>
    <t>P3173010201</t>
  </si>
  <si>
    <t>KEC. TANAH ABANG</t>
  </si>
  <si>
    <t>P3173010202</t>
  </si>
  <si>
    <t>KEL. KAMPUNG BALI</t>
  </si>
  <si>
    <t>P3173010203</t>
  </si>
  <si>
    <t>KEL. PETAMBURAN</t>
  </si>
  <si>
    <t>P3173010204</t>
  </si>
  <si>
    <t>KEL. KARET TENGSIN</t>
  </si>
  <si>
    <t>P3173010205</t>
  </si>
  <si>
    <t>KEL. BENDUNGAN HILIR</t>
  </si>
  <si>
    <t>P3173010206</t>
  </si>
  <si>
    <t>KEL. GELORA</t>
  </si>
  <si>
    <t>P3173020201</t>
  </si>
  <si>
    <t>KEC. MENTENG</t>
  </si>
  <si>
    <t>P3173020202</t>
  </si>
  <si>
    <t>KEL. GONDANGDIA</t>
  </si>
  <si>
    <t>P3173020203</t>
  </si>
  <si>
    <t>KEL. PEGANGSAAN</t>
  </si>
  <si>
    <t>P3173030107</t>
  </si>
  <si>
    <t>KEL. SENEN</t>
  </si>
  <si>
    <t>P3173030201</t>
  </si>
  <si>
    <t>KEC. SENEN</t>
  </si>
  <si>
    <t>P3173030202</t>
  </si>
  <si>
    <t>KEL. KENARI</t>
  </si>
  <si>
    <t>P3173030203</t>
  </si>
  <si>
    <t>KEL. KRAMAT</t>
  </si>
  <si>
    <t>P3173030204</t>
  </si>
  <si>
    <t>KEL. BUNGUR</t>
  </si>
  <si>
    <t>P3173030205</t>
  </si>
  <si>
    <t>KEL. PASEBAN</t>
  </si>
  <si>
    <t>P3173030206</t>
  </si>
  <si>
    <t>KEL. KWITANG</t>
  </si>
  <si>
    <t>P3173040201</t>
  </si>
  <si>
    <t>KEC. JOHAR BARU</t>
  </si>
  <si>
    <t>P3173040202</t>
  </si>
  <si>
    <t>KEL. TANAH TINGGI</t>
  </si>
  <si>
    <t>P3173040203</t>
  </si>
  <si>
    <t>KEL. JOHAR BARU  I</t>
  </si>
  <si>
    <t>P3173040204</t>
  </si>
  <si>
    <t>KEL. JOHAR BARU  II</t>
  </si>
  <si>
    <t>P3173040205</t>
  </si>
  <si>
    <t>KEL. JOHAR BARU  III</t>
  </si>
  <si>
    <t>P3173040206</t>
  </si>
  <si>
    <t>KEL. GALUR</t>
  </si>
  <si>
    <t>P3173040207</t>
  </si>
  <si>
    <t>KEL. KAMPUNG RAWA</t>
  </si>
  <si>
    <t>P3173050101</t>
  </si>
  <si>
    <t>KEC. CEMPAKA PUTIH</t>
  </si>
  <si>
    <t>P3173050202</t>
  </si>
  <si>
    <t>KEL. RAWASARI</t>
  </si>
  <si>
    <t>P3173050203</t>
  </si>
  <si>
    <t>KEL. CEMPAKA PUTIH BRT. I</t>
  </si>
  <si>
    <t>P3173050204</t>
  </si>
  <si>
    <t>KEL. CEMPAKA PUTIH BRT. II</t>
  </si>
  <si>
    <t>P3173060201</t>
  </si>
  <si>
    <t>KEC. KEMAYORAN</t>
  </si>
  <si>
    <t>P3173060202</t>
  </si>
  <si>
    <t>KEL. KEBON KOSONG  I</t>
  </si>
  <si>
    <t>P3173060203</t>
  </si>
  <si>
    <t>KEL. KEBON KOSONG  II</t>
  </si>
  <si>
    <t>P3173060204</t>
  </si>
  <si>
    <t>KEL. SERDANG</t>
  </si>
  <si>
    <t>P3173060205</t>
  </si>
  <si>
    <t>KEL. UTAN PANJANG</t>
  </si>
  <si>
    <t>P3173060206</t>
  </si>
  <si>
    <t>KEL. HARAPAN MULYA</t>
  </si>
  <si>
    <t>P3173060207</t>
  </si>
  <si>
    <t>KEL. CEMPAKA BARU</t>
  </si>
  <si>
    <t>P3173060208</t>
  </si>
  <si>
    <t>KEL. SUMUR BATU</t>
  </si>
  <si>
    <t>P3173070101</t>
  </si>
  <si>
    <t>KEC. SAWAH BESAR</t>
  </si>
  <si>
    <t>P3173070202</t>
  </si>
  <si>
    <t>KEL. MANGGA DUA SELATAN</t>
  </si>
  <si>
    <t>P3173070203</t>
  </si>
  <si>
    <t>KEL. PASAR BARU</t>
  </si>
  <si>
    <t>P3173080201</t>
  </si>
  <si>
    <t>KEC. GAMBIR</t>
  </si>
  <si>
    <t>P3173080202</t>
  </si>
  <si>
    <t>KEL. DURI PULO</t>
  </si>
  <si>
    <t>P3173080203</t>
  </si>
  <si>
    <t>KEL. PETOJO UTARA</t>
  </si>
  <si>
    <t>P3173080204</t>
  </si>
  <si>
    <t>KEL. PETOJO SELATAN</t>
  </si>
  <si>
    <t>P3174010101</t>
  </si>
  <si>
    <t>KEC. KEMBANGAN</t>
  </si>
  <si>
    <t>P3174010202</t>
  </si>
  <si>
    <t>KEL. KEMBANGAN UTARA</t>
  </si>
  <si>
    <t>P3174010203</t>
  </si>
  <si>
    <t>KEL. MERUYA UTARA</t>
  </si>
  <si>
    <t>P3174010204</t>
  </si>
  <si>
    <t>KEL. MERUYA SELATAN I</t>
  </si>
  <si>
    <t>P3174010205</t>
  </si>
  <si>
    <t>KEL. MERUYA SELATAN II</t>
  </si>
  <si>
    <t>P3174010206</t>
  </si>
  <si>
    <t>KEL. JOGLO I</t>
  </si>
  <si>
    <t>P3174010207</t>
  </si>
  <si>
    <t>KEL. JOGLO II</t>
  </si>
  <si>
    <t>P3174010208</t>
  </si>
  <si>
    <t>KEL. SRENGSENG</t>
  </si>
  <si>
    <t>P3174010209</t>
  </si>
  <si>
    <t>KEL. KEMBANGAN SELATAN</t>
  </si>
  <si>
    <t>P3174020101</t>
  </si>
  <si>
    <t>KEC. KEBON JERUK</t>
  </si>
  <si>
    <t>P3174020202</t>
  </si>
  <si>
    <t>KEL. KEDOYA SELATAN</t>
  </si>
  <si>
    <t>P3174020203</t>
  </si>
  <si>
    <t>KEL. DURI KEPA</t>
  </si>
  <si>
    <t>P3174020204</t>
  </si>
  <si>
    <t>KEL. KEBON JERUK</t>
  </si>
  <si>
    <t>P3174020205</t>
  </si>
  <si>
    <t>KEL. SUKABUMI SELATAN</t>
  </si>
  <si>
    <t>P3174020206</t>
  </si>
  <si>
    <t>KEL. SUKABUMI UTARA</t>
  </si>
  <si>
    <t>P3174020207</t>
  </si>
  <si>
    <t>KEL. KELAPA DUA</t>
  </si>
  <si>
    <t>P3174020208</t>
  </si>
  <si>
    <t>KEL. KEDOYA UTARA</t>
  </si>
  <si>
    <t>P3174030101</t>
  </si>
  <si>
    <t>KEC. PALMERAH</t>
  </si>
  <si>
    <t>P3174030202</t>
  </si>
  <si>
    <t>KEL. JATI PULO I</t>
  </si>
  <si>
    <t>P3174030203</t>
  </si>
  <si>
    <t>KEL. JATI PULO II</t>
  </si>
  <si>
    <t>P3174030204</t>
  </si>
  <si>
    <t>KEL. KOTA BAMBU SELATAN</t>
  </si>
  <si>
    <t>P3174030205</t>
  </si>
  <si>
    <t>KEL. KOTA BAMBU UTARA</t>
  </si>
  <si>
    <t>P3174030206</t>
  </si>
  <si>
    <t>KEL. SLIPI I</t>
  </si>
  <si>
    <t>P3174030207</t>
  </si>
  <si>
    <t>KEL. SLIPI II</t>
  </si>
  <si>
    <t>P3174030208</t>
  </si>
  <si>
    <t>KEL. PAL MERAH I</t>
  </si>
  <si>
    <t>P3174030209</t>
  </si>
  <si>
    <t>KEL. PAL MERAH II</t>
  </si>
  <si>
    <t>P3174030210</t>
  </si>
  <si>
    <t>KEL. KEMANGGISAN</t>
  </si>
  <si>
    <t>P3174040101</t>
  </si>
  <si>
    <t>KEC. GROGOL PETAMBURAN</t>
  </si>
  <si>
    <t>P3174040202</t>
  </si>
  <si>
    <t>KEL. GROGOL  I</t>
  </si>
  <si>
    <t>P3174040203</t>
  </si>
  <si>
    <t>KEL. GROGOL  II</t>
  </si>
  <si>
    <t>P3174040204</t>
  </si>
  <si>
    <t>KEL. GROGOL  III</t>
  </si>
  <si>
    <t>P3174040205</t>
  </si>
  <si>
    <t>KEL. JELAMBAR I</t>
  </si>
  <si>
    <t>P3174040206</t>
  </si>
  <si>
    <t>KEL. JELAMBAR II</t>
  </si>
  <si>
    <t>P3174040207</t>
  </si>
  <si>
    <t>KEL. JELAMBAR BARU</t>
  </si>
  <si>
    <t>P3174040208</t>
  </si>
  <si>
    <t>KEL. TJ. DUREN SELATAN</t>
  </si>
  <si>
    <t>P3174040209</t>
  </si>
  <si>
    <t>KEL. TJ. DUREN UTARA</t>
  </si>
  <si>
    <t>P3174040210</t>
  </si>
  <si>
    <t>KEL. TOMANG</t>
  </si>
  <si>
    <t>P3174050101</t>
  </si>
  <si>
    <t>KEC. TAMBORA</t>
  </si>
  <si>
    <t>P3174050202</t>
  </si>
  <si>
    <t>KEL. PEKOJAN I</t>
  </si>
  <si>
    <t>P3174050203</t>
  </si>
  <si>
    <t>KEL. PEKOJAN II</t>
  </si>
  <si>
    <t>P3174050204</t>
  </si>
  <si>
    <t>KEL. ROA MALAKA</t>
  </si>
  <si>
    <t>P3174050205</t>
  </si>
  <si>
    <t>KEL. TAMBORA</t>
  </si>
  <si>
    <t>P3174050206</t>
  </si>
  <si>
    <t>KEL  ANGKE</t>
  </si>
  <si>
    <t>P3174050207</t>
  </si>
  <si>
    <t>KEL. JEMBATAN BESI</t>
  </si>
  <si>
    <t>P3174050208</t>
  </si>
  <si>
    <t>KEL. DURI UTARA</t>
  </si>
  <si>
    <t>P3174050209</t>
  </si>
  <si>
    <t>KEL. KALIANYAR</t>
  </si>
  <si>
    <t>P3174060101</t>
  </si>
  <si>
    <t>KEC. TAMAN SARI</t>
  </si>
  <si>
    <t>P3174060202</t>
  </si>
  <si>
    <t>KEL. MANGGA BESAR</t>
  </si>
  <si>
    <t>P3174060203</t>
  </si>
  <si>
    <t>KEL. KEAGUNGAN</t>
  </si>
  <si>
    <t>P3174060204</t>
  </si>
  <si>
    <t>KEL. KRUKUT II</t>
  </si>
  <si>
    <t>P3174060205</t>
  </si>
  <si>
    <t>KEL. MAPHAR</t>
  </si>
  <si>
    <t>P3174060206</t>
  </si>
  <si>
    <t>KEL. TAMANSARI</t>
  </si>
  <si>
    <t>P3174070101</t>
  </si>
  <si>
    <t>KEC. CENGKARENG</t>
  </si>
  <si>
    <t>P3174070202</t>
  </si>
  <si>
    <t>KEL. RAWA BUAYA</t>
  </si>
  <si>
    <t>P3174070203</t>
  </si>
  <si>
    <t>KEL. CENGKARENG TIMUR</t>
  </si>
  <si>
    <t>P3174070204</t>
  </si>
  <si>
    <t>KEL  CENGKARENG BRT. I</t>
  </si>
  <si>
    <t>P3174070205</t>
  </si>
  <si>
    <t>KEL. CENGKARENG BRT. II</t>
  </si>
  <si>
    <t>P3174070206</t>
  </si>
  <si>
    <t>KEL. KAPUK  I</t>
  </si>
  <si>
    <t>P3174070207</t>
  </si>
  <si>
    <t>KEL. KAPUK  II</t>
  </si>
  <si>
    <t>P3174070208</t>
  </si>
  <si>
    <t>KEL. KEDAUNG KALI ANGKE</t>
  </si>
  <si>
    <t>P3174070209</t>
  </si>
  <si>
    <t>KEL. DURI KOSAMBI  I</t>
  </si>
  <si>
    <t>P3174070210</t>
  </si>
  <si>
    <t>KEL. DURI KOSAMBI  II</t>
  </si>
  <si>
    <t>P3174080101</t>
  </si>
  <si>
    <t>KEC. KALIDERES</t>
  </si>
  <si>
    <t>P3174080202</t>
  </si>
  <si>
    <t>KEL. SEMANAN  I</t>
  </si>
  <si>
    <t>P3174080203</t>
  </si>
  <si>
    <t>KEL. SEMANAN  II</t>
  </si>
  <si>
    <t>P3174080204</t>
  </si>
  <si>
    <t>KEL. KAMAL</t>
  </si>
  <si>
    <t>P3174080205</t>
  </si>
  <si>
    <t>KEL. TEGAL ALUR  I</t>
  </si>
  <si>
    <t>P3174080206</t>
  </si>
  <si>
    <t>KEL. TEGAL ALUR  II</t>
  </si>
  <si>
    <t>P3174080207</t>
  </si>
  <si>
    <t>KEL. TEGAL ALUR  III</t>
  </si>
  <si>
    <t>P3174080208</t>
  </si>
  <si>
    <t>KEL. PEGADUNGAN I</t>
  </si>
  <si>
    <t>P3174080209</t>
  </si>
  <si>
    <t>KEL. PEGADUNGAN II</t>
  </si>
  <si>
    <t>P3174080210</t>
  </si>
  <si>
    <t>KEL. PEGADUNGAN III</t>
  </si>
  <si>
    <t>P3174080211</t>
  </si>
  <si>
    <t>KEL. PEGADUNGAN IV</t>
  </si>
  <si>
    <t>P3174080212</t>
  </si>
  <si>
    <t>KEL. KALIDERES</t>
  </si>
  <si>
    <t>P3174080213</t>
  </si>
  <si>
    <t>KEL. KAMAL II</t>
  </si>
  <si>
    <t>P3175010101</t>
  </si>
  <si>
    <t>KEC. PENJARINGAN</t>
  </si>
  <si>
    <t>P3175010202</t>
  </si>
  <si>
    <t>KEL. KAMAL MUARA</t>
  </si>
  <si>
    <t>P3175010203</t>
  </si>
  <si>
    <t>KEL. KAPUK MUARA</t>
  </si>
  <si>
    <t>P3175010204</t>
  </si>
  <si>
    <t>KEL. PEJAGALAN</t>
  </si>
  <si>
    <t>P3175010205</t>
  </si>
  <si>
    <t>KEL. PENJARINGAN I</t>
  </si>
  <si>
    <t>P3175010206</t>
  </si>
  <si>
    <t>KEL. PENJARINGAN II</t>
  </si>
  <si>
    <t>P3175010207</t>
  </si>
  <si>
    <t>KEL. PLUIT</t>
  </si>
  <si>
    <t>P3175020201</t>
  </si>
  <si>
    <t>KEC. PADEMANGAN</t>
  </si>
  <si>
    <t>P3175020202</t>
  </si>
  <si>
    <t>KEL. ANCOL</t>
  </si>
  <si>
    <t>P3175020203</t>
  </si>
  <si>
    <t>KEL. PADEMANGAN BRT. I</t>
  </si>
  <si>
    <t>P3175020204</t>
  </si>
  <si>
    <t>KEL. PADEMANGAN BRT. II</t>
  </si>
  <si>
    <t>P3175020205</t>
  </si>
  <si>
    <t>KEL. PADEMANGAN TIMUR</t>
  </si>
  <si>
    <t>P3175030101</t>
  </si>
  <si>
    <t>KEC. TANJUNG PRIOK</t>
  </si>
  <si>
    <t>P3175030202</t>
  </si>
  <si>
    <t>KEL. SUNTER JAYA I</t>
  </si>
  <si>
    <t>P3175030203</t>
  </si>
  <si>
    <t>KEL. SUNTER JAYA II</t>
  </si>
  <si>
    <t>P3175030204</t>
  </si>
  <si>
    <t>KEL. PAPANGGO  I</t>
  </si>
  <si>
    <t>P3175030205</t>
  </si>
  <si>
    <t>KEL. SUNGAI BAMBU</t>
  </si>
  <si>
    <t>P3175030206</t>
  </si>
  <si>
    <t>KEL. KEBON BAWANG I</t>
  </si>
  <si>
    <t>P3175030207</t>
  </si>
  <si>
    <t>KEL. KEBON BAWANG II</t>
  </si>
  <si>
    <t>P3175030208</t>
  </si>
  <si>
    <t>KEL. KEBON BAWANG III</t>
  </si>
  <si>
    <t>P3175030209</t>
  </si>
  <si>
    <t>KEL. TANJUNG PRIOK</t>
  </si>
  <si>
    <t>P3175030210</t>
  </si>
  <si>
    <t>KEL. SUNTER AGUNG I</t>
  </si>
  <si>
    <t>P3175030211</t>
  </si>
  <si>
    <t>KEL. SUNTER AGUNG II</t>
  </si>
  <si>
    <t>P3175030212</t>
  </si>
  <si>
    <t>KEL. SUNTER AGUNG III</t>
  </si>
  <si>
    <t>P3175030213</t>
  </si>
  <si>
    <t>KEL. W A R A K A S</t>
  </si>
  <si>
    <t>P3175030214</t>
  </si>
  <si>
    <t>KEL. PAPANGGO II</t>
  </si>
  <si>
    <t>P3175040101</t>
  </si>
  <si>
    <t>KEC. K O J A</t>
  </si>
  <si>
    <t>P3175040202</t>
  </si>
  <si>
    <t>KEL. K O J A</t>
  </si>
  <si>
    <t>P3175040203</t>
  </si>
  <si>
    <t>KEL. L A G O A</t>
  </si>
  <si>
    <t>P3175040204</t>
  </si>
  <si>
    <t>KEL. TUGU UTARA III</t>
  </si>
  <si>
    <t>P3175040205</t>
  </si>
  <si>
    <t>KEL. TUGU UTARA I</t>
  </si>
  <si>
    <t>P3175040206</t>
  </si>
  <si>
    <t>KEL. TUGU SELATAN</t>
  </si>
  <si>
    <t>P3175040207</t>
  </si>
  <si>
    <t>KEL. RAWA BADAK UTARA II</t>
  </si>
  <si>
    <t>P3175040208</t>
  </si>
  <si>
    <t>KEL. RAWA BADAK UTARA I</t>
  </si>
  <si>
    <t>P3175050101</t>
  </si>
  <si>
    <t>KEC. KELAPA GADING (PKC BARU)</t>
  </si>
  <si>
    <t>P3175050202</t>
  </si>
  <si>
    <t>KEL. KELAPA GADING TMR. I</t>
  </si>
  <si>
    <t>P3175050203</t>
  </si>
  <si>
    <t>KEL. KELAPA GADING TMR. II</t>
  </si>
  <si>
    <t>P3175050204</t>
  </si>
  <si>
    <t>KEL. PEGANGSAAN DUA A</t>
  </si>
  <si>
    <t>P3175050205</t>
  </si>
  <si>
    <t>KEL. PEGANGSAAN DUA B</t>
  </si>
  <si>
    <t>P3175060101</t>
  </si>
  <si>
    <t>KEC. CILINCING</t>
  </si>
  <si>
    <t>P3175060202</t>
  </si>
  <si>
    <t>KEL. KALIBARU</t>
  </si>
  <si>
    <t>P3175060203</t>
  </si>
  <si>
    <t>KEL. CILINCING I</t>
  </si>
  <si>
    <t>P3175060204</t>
  </si>
  <si>
    <t>KEL. CILINCING II</t>
  </si>
  <si>
    <t>P3175060205</t>
  </si>
  <si>
    <t>KEL. SEMPER BARAT I</t>
  </si>
  <si>
    <t>P3175060206</t>
  </si>
  <si>
    <t>KEL. SEMPER BARAT II</t>
  </si>
  <si>
    <t>P3175060207</t>
  </si>
  <si>
    <t>KEL. SEMPER BARAT III</t>
  </si>
  <si>
    <t>P3175060208</t>
  </si>
  <si>
    <t>KEL. MARUNDA</t>
  </si>
  <si>
    <t>P3175060209</t>
  </si>
  <si>
    <t>KEL. SUKAPURA</t>
  </si>
  <si>
    <t>P3175060210</t>
  </si>
  <si>
    <t>KEL. ROROTAN</t>
  </si>
  <si>
    <t>R3101002</t>
  </si>
  <si>
    <t>RSU KEPULAUAN SERIBU</t>
  </si>
  <si>
    <t>R3171012</t>
  </si>
  <si>
    <t>RSUP Fatmawati</t>
  </si>
  <si>
    <t>A</t>
  </si>
  <si>
    <t>Kementeran Kesehatan</t>
  </si>
  <si>
    <t>R3171023</t>
  </si>
  <si>
    <t>RS Pusat Pertamina</t>
  </si>
  <si>
    <t>BUMN</t>
  </si>
  <si>
    <t>R3171034</t>
  </si>
  <si>
    <t>RS AL Cilandak</t>
  </si>
  <si>
    <t>R3171045</t>
  </si>
  <si>
    <t>RS Jakarta</t>
  </si>
  <si>
    <t>R3171056</t>
  </si>
  <si>
    <t>RSU MRCCC Siloam Semanggi</t>
  </si>
  <si>
    <t>R3171060</t>
  </si>
  <si>
    <t>RS Jiwa Dharmawangsa</t>
  </si>
  <si>
    <t>R3171072</t>
  </si>
  <si>
    <t>RS Dr. Suyoto Pusrehab Kemhan</t>
  </si>
  <si>
    <t>Kementerian Lain</t>
  </si>
  <si>
    <t>R3171083</t>
  </si>
  <si>
    <t>RSU Avisena</t>
  </si>
  <si>
    <t>R3171216</t>
  </si>
  <si>
    <t>RSB Panti Nugeraha</t>
  </si>
  <si>
    <t>R3171286</t>
  </si>
  <si>
    <t>RSB Budhi Jaya</t>
  </si>
  <si>
    <t>R3171413</t>
  </si>
  <si>
    <t>RSB Asih</t>
  </si>
  <si>
    <t>R3171424</t>
  </si>
  <si>
    <t>RS Mata AINI Prof. dr. Isak Salim</t>
  </si>
  <si>
    <t>R3171435</t>
  </si>
  <si>
    <t>RS Ketergantungan Obat</t>
  </si>
  <si>
    <t>R3171450</t>
  </si>
  <si>
    <t>RS Setia Mitra</t>
  </si>
  <si>
    <t>R3171461</t>
  </si>
  <si>
    <t>RS Tebet</t>
  </si>
  <si>
    <t>R3171504</t>
  </si>
  <si>
    <t>RS Pondok Indah</t>
  </si>
  <si>
    <t>R3171511</t>
  </si>
  <si>
    <t>RSB Asri</t>
  </si>
  <si>
    <t>R3171515</t>
  </si>
  <si>
    <t>RS MMC</t>
  </si>
  <si>
    <t>R3171552</t>
  </si>
  <si>
    <t>RS THT Bedah Yayasan Yurino</t>
  </si>
  <si>
    <t>R3171574</t>
  </si>
  <si>
    <t>RSU Prikasih</t>
  </si>
  <si>
    <t>R3171610</t>
  </si>
  <si>
    <t>RS Harapan Kartini</t>
  </si>
  <si>
    <t>R3171621</t>
  </si>
  <si>
    <t>RSU Gandaria</t>
  </si>
  <si>
    <t>R3171632</t>
  </si>
  <si>
    <t>RS Agung</t>
  </si>
  <si>
    <t>R3171643</t>
  </si>
  <si>
    <t>RS Siaga Raya</t>
  </si>
  <si>
    <t>R3171665</t>
  </si>
  <si>
    <t>RS Medistra</t>
  </si>
  <si>
    <t>R3171676</t>
  </si>
  <si>
    <t>RS Indah Medika</t>
  </si>
  <si>
    <t>R3171680</t>
  </si>
  <si>
    <t>RSU Tria Dipa</t>
  </si>
  <si>
    <t>R3171691</t>
  </si>
  <si>
    <t>RSGM Univ.Prof.Moestopo</t>
  </si>
  <si>
    <t>R3171702</t>
  </si>
  <si>
    <t>RSIA Zahirah</t>
  </si>
  <si>
    <t>R3171713</t>
  </si>
  <si>
    <t>RSB Kartini</t>
  </si>
  <si>
    <t>R3171724</t>
  </si>
  <si>
    <t>RSIA Brawijaya Women and Children Hospital</t>
  </si>
  <si>
    <t>R3171735</t>
  </si>
  <si>
    <t>RS Jakarta Medical Center (JMC)</t>
  </si>
  <si>
    <t>R3171746</t>
  </si>
  <si>
    <t>RSU Aulia</t>
  </si>
  <si>
    <t>R3171757</t>
  </si>
  <si>
    <t>RSB Durentiga</t>
  </si>
  <si>
    <t>R3171768</t>
  </si>
  <si>
    <t>RS Sahid Sahirman</t>
  </si>
  <si>
    <t>R3171781</t>
  </si>
  <si>
    <t>RSIA Muhammadiyah Taman Puring</t>
  </si>
  <si>
    <t>R3171782</t>
  </si>
  <si>
    <t>RSIA Andhika</t>
  </si>
  <si>
    <t>R3171783S</t>
  </si>
  <si>
    <t>RSIA KEMANG MEDICAL CARE</t>
  </si>
  <si>
    <t>R3171784</t>
  </si>
  <si>
    <t>RS Yadika</t>
  </si>
  <si>
    <t>R3171785</t>
  </si>
  <si>
    <t>RS Bhayangkara Sespimma Polri</t>
  </si>
  <si>
    <t>R3171786</t>
  </si>
  <si>
    <t>RS Mayapada</t>
  </si>
  <si>
    <t>R3171789S</t>
  </si>
  <si>
    <t>SILOAM HOSPITALS</t>
  </si>
  <si>
    <t>R3171790</t>
  </si>
  <si>
    <t>Rumah Sakit Umum Kecamatan Tebet</t>
  </si>
  <si>
    <t>R3171791</t>
  </si>
  <si>
    <t>RSU Kecamatan Pesanggrahan</t>
  </si>
  <si>
    <t>R3171792</t>
  </si>
  <si>
    <t>Rumah Sakit Umum Kecamatan Jagakarsa</t>
  </si>
  <si>
    <t>R3171793</t>
  </si>
  <si>
    <t>RSU Kecamatan Mampang Prapatan</t>
  </si>
  <si>
    <t>R3171795</t>
  </si>
  <si>
    <t>RSUD PASAR MINGGU</t>
  </si>
  <si>
    <t>R3171796</t>
  </si>
  <si>
    <t>RS Petukangan</t>
  </si>
  <si>
    <t>R3171798</t>
  </si>
  <si>
    <t>ALI SIBROH MALISI</t>
  </si>
  <si>
    <t>Perorangan</t>
  </si>
  <si>
    <t>R3172013</t>
  </si>
  <si>
    <t>RSUP Persahabatan</t>
  </si>
  <si>
    <t>R3172024</t>
  </si>
  <si>
    <t>RSUD Budhi Asih</t>
  </si>
  <si>
    <t>R3172035</t>
  </si>
  <si>
    <t>RS PENGAYOM CIPINANG</t>
  </si>
  <si>
    <t>R3172050</t>
  </si>
  <si>
    <t>RS Pusdikkes</t>
  </si>
  <si>
    <t>R3172061</t>
  </si>
  <si>
    <t>RSPAU dr. Esnawan Antariksa</t>
  </si>
  <si>
    <t>R3172072</t>
  </si>
  <si>
    <t>RS Bhayangkara Tk. I R.SAID SUKANTO</t>
  </si>
  <si>
    <t>R3172083</t>
  </si>
  <si>
    <t>Rumkit Tk IV Cijantung</t>
  </si>
  <si>
    <t>IV</t>
  </si>
  <si>
    <t>R3172094</t>
  </si>
  <si>
    <t>RS FK UKI</t>
  </si>
  <si>
    <t>Organisasi Protestan</t>
  </si>
  <si>
    <t>R3172126</t>
  </si>
  <si>
    <t>RSU Pasar Rebo</t>
  </si>
  <si>
    <t>R3172137</t>
  </si>
  <si>
    <t>RS Ibu dan Anak Sayyidah</t>
  </si>
  <si>
    <t>R3172206</t>
  </si>
  <si>
    <t>RS Premier Jatinegara</t>
  </si>
  <si>
    <t>R3172243</t>
  </si>
  <si>
    <t>RSU Hermina</t>
  </si>
  <si>
    <t>R3172301</t>
  </si>
  <si>
    <t>RSK Bedah Rawamangun</t>
  </si>
  <si>
    <t>R3172495</t>
  </si>
  <si>
    <t>RS Omni Medical Center</t>
  </si>
  <si>
    <t>R3172505</t>
  </si>
  <si>
    <t>RS Islam Jakarta Timur</t>
  </si>
  <si>
    <t>R3172516</t>
  </si>
  <si>
    <t>RSU Kartika Pulo Mas</t>
  </si>
  <si>
    <t>R3172520</t>
  </si>
  <si>
    <t>RS Harum</t>
  </si>
  <si>
    <t>R3172531</t>
  </si>
  <si>
    <t>RS Harapan Jayakarta</t>
  </si>
  <si>
    <t>R3172553</t>
  </si>
  <si>
    <t>RS Harapan Bunda</t>
  </si>
  <si>
    <t>R3172590</t>
  </si>
  <si>
    <t>R3172702</t>
  </si>
  <si>
    <t>RS Dharma Nugraha</t>
  </si>
  <si>
    <t>R3172713</t>
  </si>
  <si>
    <t>RS Mediros</t>
  </si>
  <si>
    <t>R3172724</t>
  </si>
  <si>
    <t>RSU Haji Jakarta</t>
  </si>
  <si>
    <t>R3172735</t>
  </si>
  <si>
    <t>RS Jiwa Islam Klender</t>
  </si>
  <si>
    <t>R3172746</t>
  </si>
  <si>
    <t>RS Jiwa Duren Sawit</t>
  </si>
  <si>
    <t>R3172747S</t>
  </si>
  <si>
    <t>RSU Admira</t>
  </si>
  <si>
    <t>R3172748</t>
  </si>
  <si>
    <t>RSIA BUNDA ALIYAH</t>
  </si>
  <si>
    <t>R3172749</t>
  </si>
  <si>
    <t>RS Pusat Otak Nasional</t>
  </si>
  <si>
    <t>R3172750</t>
  </si>
  <si>
    <t>RSIA Resti Mulya</t>
  </si>
  <si>
    <t>R3172750S</t>
  </si>
  <si>
    <t>R3172751</t>
  </si>
  <si>
    <t>RUMAH SAKIT GIGI DAN MULUT ANGKATAN UDARA</t>
  </si>
  <si>
    <t>R3172752</t>
  </si>
  <si>
    <t>RS Jantung Bina Waluya</t>
  </si>
  <si>
    <t>R3172753S</t>
  </si>
  <si>
    <t>Rumah Sakit Antam Medika</t>
  </si>
  <si>
    <t>R3172755S</t>
  </si>
  <si>
    <t>RS Jantung Jakarta</t>
  </si>
  <si>
    <t>R3172756S</t>
  </si>
  <si>
    <t>RSIA SAMMARIE BASRA</t>
  </si>
  <si>
    <t>R3172757</t>
  </si>
  <si>
    <t>RSU ADHYAKSA</t>
  </si>
  <si>
    <t>R3172758</t>
  </si>
  <si>
    <t>RSU COLUMBIA ASIA-PULOMAS</t>
  </si>
  <si>
    <t>R3172759</t>
  </si>
  <si>
    <t>RSIA Restu Kasih</t>
  </si>
  <si>
    <t>R3172760</t>
  </si>
  <si>
    <t>RSIA EL SHAMA</t>
  </si>
  <si>
    <t>R3172761</t>
  </si>
  <si>
    <t>RUMAH SAKIT UMUM KECAMATAN KRAMAT JATI</t>
  </si>
  <si>
    <t>R3172762</t>
  </si>
  <si>
    <t>RS Umum Kecamatan Ciracas</t>
  </si>
  <si>
    <t>R3172765</t>
  </si>
  <si>
    <t>RSU AL-FAUZAN</t>
  </si>
  <si>
    <t>R3172766</t>
  </si>
  <si>
    <t>Rumah Sakit Olahraga Nasional</t>
  </si>
  <si>
    <t>R3172767</t>
  </si>
  <si>
    <t>Rumah Sakit Khusus Mata SMEC Jakarta</t>
  </si>
  <si>
    <t>R3173014</t>
  </si>
  <si>
    <t>RSUPN Dr. Cipto Mangunkusumo</t>
  </si>
  <si>
    <t>R3173025</t>
  </si>
  <si>
    <t>RS PAD Gatot Soebroto</t>
  </si>
  <si>
    <t>R3173036</t>
  </si>
  <si>
    <t>RS AL Dr Mintoharjo</t>
  </si>
  <si>
    <t>R3173040</t>
  </si>
  <si>
    <t>RS Husada</t>
  </si>
  <si>
    <t>R3173051</t>
  </si>
  <si>
    <t>RS Sint Carolus</t>
  </si>
  <si>
    <t>Organisasi Katholik</t>
  </si>
  <si>
    <t>R3173062</t>
  </si>
  <si>
    <t>RSU PGI CIKINI</t>
  </si>
  <si>
    <t>R3173073</t>
  </si>
  <si>
    <t>RS Islam Jakarta Cempaka Putih</t>
  </si>
  <si>
    <t>R3173084</t>
  </si>
  <si>
    <t>Rumkit Tk II M.Ridwan Meuraksa</t>
  </si>
  <si>
    <t>R3173105</t>
  </si>
  <si>
    <t>RSIA Budi Kemuliaan</t>
  </si>
  <si>
    <t>R3173116</t>
  </si>
  <si>
    <t>RSB Yy Pemelihara Kesehatan</t>
  </si>
  <si>
    <t>R3173120</t>
  </si>
  <si>
    <t>RSIA Bunda</t>
  </si>
  <si>
    <t>R3173131</t>
  </si>
  <si>
    <t>RS Jiwa Dharma Jaya</t>
  </si>
  <si>
    <t>R3173244</t>
  </si>
  <si>
    <t>RSK Bedah Kramat Lima</t>
  </si>
  <si>
    <t>R3173372</t>
  </si>
  <si>
    <t>RSB Angkasa</t>
  </si>
  <si>
    <t>R3173441</t>
  </si>
  <si>
    <t>RSU Evasari</t>
  </si>
  <si>
    <t>R3173474</t>
  </si>
  <si>
    <t>RS Pertamina Jaya</t>
  </si>
  <si>
    <t>R3173496</t>
  </si>
  <si>
    <t>RS Jiwa Dharma Sakti</t>
  </si>
  <si>
    <t>R3173506</t>
  </si>
  <si>
    <t>RS Moh Husni Thamrin</t>
  </si>
  <si>
    <t>R3216389S</t>
  </si>
  <si>
    <t>R3173510</t>
  </si>
  <si>
    <t>RSK THT Bedah P.Raharja</t>
  </si>
  <si>
    <t>R3173521</t>
  </si>
  <si>
    <t>RSU Tarakan</t>
  </si>
  <si>
    <t>R3173532</t>
  </si>
  <si>
    <t>RSK THT Bedah Proklamasi</t>
  </si>
  <si>
    <t>R3173543</t>
  </si>
  <si>
    <t>RS Abdi Waluyo</t>
  </si>
  <si>
    <t>R3173580</t>
  </si>
  <si>
    <t>RS Kramat 128</t>
  </si>
  <si>
    <t>R3173612</t>
  </si>
  <si>
    <t>RSK THT Prof Nizar</t>
  </si>
  <si>
    <t>R3173623</t>
  </si>
  <si>
    <t>RS Mata Jakarta Eye Center</t>
  </si>
  <si>
    <t>R3173634</t>
  </si>
  <si>
    <t>RSK Bedah Bina Estetika</t>
  </si>
  <si>
    <t>R3173645</t>
  </si>
  <si>
    <t>RSU Menteng Mitra Afia</t>
  </si>
  <si>
    <t>R3173656</t>
  </si>
  <si>
    <t>RS Mitra Kemayoran</t>
  </si>
  <si>
    <t>R3173660</t>
  </si>
  <si>
    <t>RS Keluarga Afi</t>
  </si>
  <si>
    <t>R3173671</t>
  </si>
  <si>
    <t>RSGM FKG Univ.Indonesia</t>
  </si>
  <si>
    <t>R3173682</t>
  </si>
  <si>
    <t>RSIA Berkat Ibu</t>
  </si>
  <si>
    <t>R3173695</t>
  </si>
  <si>
    <t>RSIA Tambak</t>
  </si>
  <si>
    <t>R3173696S</t>
  </si>
  <si>
    <t>RSU BUNDA JAKARTA</t>
  </si>
  <si>
    <t>R3173697</t>
  </si>
  <si>
    <t>RSKGM TNI AL R.E MARTADINATA</t>
  </si>
  <si>
    <t>R3173697S</t>
  </si>
  <si>
    <t>R3173698</t>
  </si>
  <si>
    <t>RSU Kecamatan Sawah Besar</t>
  </si>
  <si>
    <t>R3173699</t>
  </si>
  <si>
    <t>RSU Kecamatan Kemayoran</t>
  </si>
  <si>
    <t>R3173700</t>
  </si>
  <si>
    <t>RUMAH SAKIT UMUM KECAMATAN CEMPAKA PUTIH</t>
  </si>
  <si>
    <t>R3173701</t>
  </si>
  <si>
    <t>Rumah Sakit Umum Kecamatan Johar Baru</t>
  </si>
  <si>
    <t>R3173704</t>
  </si>
  <si>
    <t>RUMAH SAKIT KHUSUS BEDAH SALEMBA SATU</t>
  </si>
  <si>
    <t>R3173705</t>
  </si>
  <si>
    <t>RSU Kecamatan Tanah Abang</t>
  </si>
  <si>
    <t>R3174015</t>
  </si>
  <si>
    <t>RS Sumber Waras</t>
  </si>
  <si>
    <t>R3174026</t>
  </si>
  <si>
    <t>RS Pelni Petamburan</t>
  </si>
  <si>
    <t>R3174030</t>
  </si>
  <si>
    <t>RS Bhakti Mulia</t>
  </si>
  <si>
    <t>R3174041</t>
  </si>
  <si>
    <t>RS Jiwa Dr. Soeharto Heerjan</t>
  </si>
  <si>
    <t>R3174052</t>
  </si>
  <si>
    <t>Grha Kedoya</t>
  </si>
  <si>
    <t>R3174063</t>
  </si>
  <si>
    <t>RS Kanker Dharmais</t>
  </si>
  <si>
    <t>R3174074</t>
  </si>
  <si>
    <t>RSUD Cengkareng</t>
  </si>
  <si>
    <t>R3174260</t>
  </si>
  <si>
    <t>RS Anak Bunda Harapan Kita</t>
  </si>
  <si>
    <t>R3174282</t>
  </si>
  <si>
    <t>RS Jantung &amp; Pembuluh Darah Harapan Kita</t>
  </si>
  <si>
    <t>R3174351</t>
  </si>
  <si>
    <t>Siloam Hospitals Kebon Jeruk</t>
  </si>
  <si>
    <t>R3174395</t>
  </si>
  <si>
    <t>RSU Al-Kamal</t>
  </si>
  <si>
    <t>R3174405</t>
  </si>
  <si>
    <t>RS Manuela</t>
  </si>
  <si>
    <t>R3174416</t>
  </si>
  <si>
    <t>RS Patria IKKT</t>
  </si>
  <si>
    <t>R3174420</t>
  </si>
  <si>
    <t>RS Medika Permata Hijau</t>
  </si>
  <si>
    <t>R3174431</t>
  </si>
  <si>
    <t>RS Hermina Daan Mogot</t>
  </si>
  <si>
    <t>R3174442</t>
  </si>
  <si>
    <t>RSGM Yayasan Trisakti</t>
  </si>
  <si>
    <t>R3174453</t>
  </si>
  <si>
    <t>RSK Bedah Cinta Kasih Tzu Chi</t>
  </si>
  <si>
    <t>R3174475</t>
  </si>
  <si>
    <t>RS Puri Mandiri Kedoya</t>
  </si>
  <si>
    <t>R3174486</t>
  </si>
  <si>
    <t>RS Royal Taruma</t>
  </si>
  <si>
    <t>R3174497</t>
  </si>
  <si>
    <t>RSIA Bina Sehat Mandiri</t>
  </si>
  <si>
    <t>R3174508</t>
  </si>
  <si>
    <t>RS Puri Indah</t>
  </si>
  <si>
    <t>R3174509</t>
  </si>
  <si>
    <t>RUMAH SAKIT BERSALIN ST. YUSUF</t>
  </si>
  <si>
    <t>R3174510</t>
  </si>
  <si>
    <t>Rumah Sakit Bersalin Anggrek Mas</t>
  </si>
  <si>
    <t>R3174515</t>
  </si>
  <si>
    <t>RS MATA JAKARTA EYE CENTER KEDOYA</t>
  </si>
  <si>
    <t>R3174516S</t>
  </si>
  <si>
    <t>RSIA IBNU SINA</t>
  </si>
  <si>
    <t>R3174517</t>
  </si>
  <si>
    <t>Rumah Sakit Umum Kecamatan Kembangan</t>
  </si>
  <si>
    <t>R3174518</t>
  </si>
  <si>
    <t>Rumah Sakit Umum Kecamatan Kalideres</t>
  </si>
  <si>
    <t>R3174519</t>
  </si>
  <si>
    <t>MITRA KELUARGA KALIDERES</t>
  </si>
  <si>
    <t>R3174522</t>
  </si>
  <si>
    <t>CIPUTRA HOSPITAL CITRAGARDEN CITY</t>
  </si>
  <si>
    <t>R3174523</t>
  </si>
  <si>
    <t>rumah sakit umum kecamatan matraman</t>
  </si>
  <si>
    <t>R3175016</t>
  </si>
  <si>
    <t>RSUD Koja</t>
  </si>
  <si>
    <t>R3175031</t>
  </si>
  <si>
    <t>RS Akademik Atma Jaya</t>
  </si>
  <si>
    <t>R3175042</t>
  </si>
  <si>
    <t>RS Pelabuhan Tg.Priok</t>
  </si>
  <si>
    <t>R3175064</t>
  </si>
  <si>
    <t>RS Penyakit Infeksi Prof. Dr. Sulianti Saroso</t>
  </si>
  <si>
    <t>R3175075</t>
  </si>
  <si>
    <t>RS Mulyasari</t>
  </si>
  <si>
    <t>R3175181</t>
  </si>
  <si>
    <t>RS Sukmul</t>
  </si>
  <si>
    <t>R3175304</t>
  </si>
  <si>
    <t>RSIA Hermina Podomoro</t>
  </si>
  <si>
    <t>R3175315</t>
  </si>
  <si>
    <t>RS Satya Negara</t>
  </si>
  <si>
    <t>R3175326</t>
  </si>
  <si>
    <t>RS Islam Jakarta Utara</t>
  </si>
  <si>
    <t>R3175330</t>
  </si>
  <si>
    <t>RS ROYAL PROGRESS</t>
  </si>
  <si>
    <t>R3175341</t>
  </si>
  <si>
    <t>RS Pluit</t>
  </si>
  <si>
    <t>R3175352</t>
  </si>
  <si>
    <t>RS Pantai Indah Kapuk</t>
  </si>
  <si>
    <t>R3175363</t>
  </si>
  <si>
    <t>RSIA Family</t>
  </si>
  <si>
    <t>R3175374</t>
  </si>
  <si>
    <t>RSU Puri Medika</t>
  </si>
  <si>
    <t>R3175385</t>
  </si>
  <si>
    <t>RS Mitra Keluarga Kelapa Gading</t>
  </si>
  <si>
    <t>R3175396</t>
  </si>
  <si>
    <t>RS Port Medical Center</t>
  </si>
  <si>
    <t>R3175407</t>
  </si>
  <si>
    <t>RS Gading Pluit</t>
  </si>
  <si>
    <t>R3175408</t>
  </si>
  <si>
    <t>RUMAH SAKIT KHUSUS PARU FIRDAUS</t>
  </si>
  <si>
    <t>R3175409</t>
  </si>
  <si>
    <t>RSIA Grand Family</t>
  </si>
  <si>
    <t>R3175409S</t>
  </si>
  <si>
    <t>R3175410</t>
  </si>
  <si>
    <t>RSU Pekerja</t>
  </si>
  <si>
    <t>R3175411</t>
  </si>
  <si>
    <t>RS DUTA INDAH</t>
  </si>
  <si>
    <t>R3175412</t>
  </si>
  <si>
    <t>Rumah Sakit Umum Kecamatan Koja</t>
  </si>
  <si>
    <t>R3175413</t>
  </si>
  <si>
    <t>Rumah Sakit Umum Kecamatan Pademangan</t>
  </si>
  <si>
    <t>R3175414</t>
  </si>
  <si>
    <t>Rumah Sakit Umum Kecamatan Cilincing</t>
  </si>
  <si>
    <t>R3175416</t>
  </si>
  <si>
    <t>Rumah Sakit Umum Tanjung Priok</t>
  </si>
  <si>
    <t>B310101</t>
  </si>
  <si>
    <t>Balai Besar Pelatihan Kesehatan (BBPK) Jakarta</t>
  </si>
  <si>
    <t>E317501</t>
  </si>
  <si>
    <t>Kantor Kesehatan Pelabuhan (KKP) Kls I Tanjung Priok</t>
  </si>
  <si>
    <t>E367101</t>
  </si>
  <si>
    <t>Kantor Kesehatan Pelabuhan (KKP) Kls I Jakarta (Bandara Soeta)</t>
  </si>
  <si>
    <t>M3100</t>
  </si>
  <si>
    <t>LAB. KES DAERAH PROVINSI DKI JAKARTA</t>
  </si>
  <si>
    <t>M3101</t>
  </si>
  <si>
    <t>SULAB. KES DAERAH KEPULAUAN SERIBU</t>
  </si>
  <si>
    <t>M3171</t>
  </si>
  <si>
    <t>SULAB. KES DAERAH KODYA JAKARTA SELATAN</t>
  </si>
  <si>
    <t>M3172</t>
  </si>
  <si>
    <t>SULAB. KES DAERAH KODYA JAKARTA TIMUR</t>
  </si>
  <si>
    <t>M3173</t>
  </si>
  <si>
    <t>SULAB. KES DAERAH KODYA JAKARTA PUSAT</t>
  </si>
  <si>
    <t>M3174</t>
  </si>
  <si>
    <t>SULAB. KES DAERAH KODYA JAKARTA BARAT</t>
  </si>
  <si>
    <t>M3175</t>
  </si>
  <si>
    <t>SULAB. KES DAERAH KODYA JAKARTA UTARA</t>
  </si>
  <si>
    <t>I3100</t>
  </si>
  <si>
    <t>INSTALASI FARMASI PROVINSI DKI JAKARTA</t>
  </si>
  <si>
    <t>I3101</t>
  </si>
  <si>
    <t>SUINSTALASI FARMASI KEPULAUAN SERIBU</t>
  </si>
  <si>
    <t>I3171</t>
  </si>
  <si>
    <t>SUINSTALASI FARMASI KODYA JAKARTA SELATAN</t>
  </si>
  <si>
    <t>I3172</t>
  </si>
  <si>
    <t>SUINSTALASI FARMASI KODYA JAKARTA TIMUR</t>
  </si>
  <si>
    <t>I3173</t>
  </si>
  <si>
    <t>SUINSTALASI FARMASI KODYA JAKARTA PUSAT</t>
  </si>
  <si>
    <t>I3174</t>
  </si>
  <si>
    <t>SUINSTALASI FARMASI KODYA JAKARTA BARAT</t>
  </si>
  <si>
    <t>I3175</t>
  </si>
  <si>
    <t>SUINSTALASI FARMASI KODYA JAKARTA UTARA</t>
  </si>
  <si>
    <t>Politeknik Kesehatan</t>
  </si>
  <si>
    <t>Kementerian Kesehatan</t>
  </si>
  <si>
    <t>Bapelkes/BBPK</t>
  </si>
  <si>
    <t>22</t>
  </si>
  <si>
    <t>Maret</t>
  </si>
  <si>
    <t>P01</t>
  </si>
  <si>
    <t>Mangsel</t>
  </si>
  <si>
    <t>3173015305850008</t>
  </si>
  <si>
    <t>1020191719850513201505021</t>
  </si>
  <si>
    <t>Eneng Mulyani, A.Md.Kep</t>
  </si>
  <si>
    <t>3307085011920006</t>
  </si>
  <si>
    <t>1020191719921110201604146</t>
  </si>
  <si>
    <t>Annisa Fauzia, A.Md.Rad</t>
  </si>
  <si>
    <t>MANDIRI</t>
  </si>
  <si>
    <t>3172062907730003</t>
  </si>
  <si>
    <t>197307292003121002</t>
  </si>
  <si>
    <t>dr. Rico Darmayanto Simorangkir, Sp. B.</t>
  </si>
  <si>
    <t>Workshop Kompetensi dan Kewenangan Staf (KKS) dan Integrasi Pendidikan Kesehatan dalam Pelayanan Rumah Sakit (IPKP)</t>
  </si>
  <si>
    <t>Komisi Akreditasi Rumah Sakit</t>
  </si>
  <si>
    <t>3175024908890007</t>
  </si>
  <si>
    <t>198908092014032002</t>
  </si>
  <si>
    <t>dr. Vellyana Gustika</t>
  </si>
  <si>
    <t>Pertemuan Bimtek Konseling Tes HIV dan Penguatan Jejaring Konselor HIV</t>
  </si>
  <si>
    <t>Suku Dinas Kesehatan Kota Administrasi Jakarta Timur</t>
  </si>
  <si>
    <t>22/1/2018</t>
  </si>
  <si>
    <t>Workshop Automatisasi Sistem Penginputan LBPHA dan Kohort serta Viral Load HIV/AIDS Layanan PDP Jakarta Timur</t>
  </si>
  <si>
    <t>Hotel Park, Cawang, Jakarta</t>
  </si>
  <si>
    <t>10/01/2018</t>
  </si>
  <si>
    <t>8</t>
  </si>
  <si>
    <t>23 s.d 24 Januari 2018</t>
  </si>
  <si>
    <t>3175086508890005</t>
  </si>
  <si>
    <t>7116-081</t>
  </si>
  <si>
    <t>Ratih Hardiyanti, A.Md. Kep.</t>
  </si>
  <si>
    <t>Pelatihan BTCLS (Basic Trauma Cardiac Life Support)</t>
  </si>
  <si>
    <t>AGD Dinkes Jakarta</t>
  </si>
  <si>
    <t>22 s.d 26 Januari 2018</t>
  </si>
  <si>
    <t>Prajab menjadi PNS</t>
  </si>
  <si>
    <t>Diklat PIM</t>
  </si>
  <si>
    <t>Program kesehatan seperti TB, Malaria, HIV dll</t>
  </si>
  <si>
    <t>Pelatihan untuk peningkatan kompetensi profesi, misal ACLS, BTCLS</t>
  </si>
  <si>
    <t>Pelatihan jafungkes</t>
  </si>
  <si>
    <t>Contoh akreditasi</t>
  </si>
  <si>
    <t>Jika tidak masuk 1 s.d 8 maka pilih ini</t>
  </si>
  <si>
    <t>3172056004921002</t>
  </si>
  <si>
    <t>7116-021</t>
  </si>
  <si>
    <t>Anisa Larasati, A.Md.Keb.</t>
  </si>
  <si>
    <t>8/2.87/31.75.01.1006/-1.779.3/e/2017</t>
  </si>
  <si>
    <t>Dalam Proses</t>
  </si>
  <si>
    <t>Tidak Ada</t>
  </si>
  <si>
    <t>1302521140731281</t>
  </si>
  <si>
    <t>K3171016001</t>
  </si>
  <si>
    <t>Klinik AIS Health Care</t>
  </si>
  <si>
    <t>K3171016002</t>
  </si>
  <si>
    <t>Klinik Pariwisata</t>
  </si>
  <si>
    <t>W3171056003</t>
  </si>
  <si>
    <t>Klinik Bersalin Bd.Parin</t>
  </si>
  <si>
    <t>K3171016005</t>
  </si>
  <si>
    <t>Klinik Kantor Pusat Batan (Badan Tenaga Nuklir)</t>
  </si>
  <si>
    <t>K3171016006</t>
  </si>
  <si>
    <t>Klinik Umum dan Gigi BPH Migas</t>
  </si>
  <si>
    <t>K3171016007</t>
  </si>
  <si>
    <t>Klinik THC Graha Merah Putih</t>
  </si>
  <si>
    <t>K3171016008</t>
  </si>
  <si>
    <t>Klinik Yakrija</t>
  </si>
  <si>
    <t>W3171016009</t>
  </si>
  <si>
    <t>dr. Taufik R</t>
  </si>
  <si>
    <t>I3171036010</t>
  </si>
  <si>
    <t>Toko Obat Sehati</t>
  </si>
  <si>
    <t>I3171016011</t>
  </si>
  <si>
    <t>Kimia Farma Jamsostek</t>
  </si>
  <si>
    <t>K3171016012</t>
  </si>
  <si>
    <t>MHDC Menara Jamsostek</t>
  </si>
  <si>
    <t>K3171016013</t>
  </si>
  <si>
    <t>Poliklinik Pusjarah TNI</t>
  </si>
  <si>
    <t>K3171016014</t>
  </si>
  <si>
    <t>Klinik THC Telkom Landmark Tower</t>
  </si>
  <si>
    <t>W3171036201</t>
  </si>
  <si>
    <t>Praktek Mandiri Dokter Gigi Sergio Mampang Prapatan</t>
  </si>
  <si>
    <t>W3171036202</t>
  </si>
  <si>
    <t>Praktek Mandiri Bidan Eva Mampang Prapatan</t>
  </si>
  <si>
    <t>W3171036203</t>
  </si>
  <si>
    <t>Praktek Mandiri Dewi Karmila Mampang Prapatan</t>
  </si>
  <si>
    <t>K3171016204</t>
  </si>
  <si>
    <t>Klinik Pratama Lantana Medika Mampang Prapatan</t>
  </si>
  <si>
    <t>K3171026205</t>
  </si>
  <si>
    <t>Klinik Utama Seoul Medical Mampang Prapatan</t>
  </si>
  <si>
    <t>K3171026206</t>
  </si>
  <si>
    <t>Klinik Utama Aveia Mampang Prapatan</t>
  </si>
  <si>
    <t>I3171026207</t>
  </si>
  <si>
    <t>Apotek Guardian Mampang Prapatan</t>
  </si>
  <si>
    <t>I3171026208</t>
  </si>
  <si>
    <t>Apotek Century Nariba Mampang Prapatan</t>
  </si>
  <si>
    <t>I3171026209</t>
  </si>
  <si>
    <t>Apotek Century Mampang Raya Mampang Prapatan</t>
  </si>
  <si>
    <t>K3171016432</t>
  </si>
  <si>
    <t>Klinik Yakriza</t>
  </si>
  <si>
    <t>W3171056407</t>
  </si>
  <si>
    <t>RB Sri Rejeki</t>
  </si>
  <si>
    <t>W3171036408</t>
  </si>
  <si>
    <t>Imaz Dental</t>
  </si>
  <si>
    <t>K3171026411</t>
  </si>
  <si>
    <t>Klinik Good Practice</t>
  </si>
  <si>
    <t>K3171016412</t>
  </si>
  <si>
    <t>Klinik Utama Esti</t>
  </si>
  <si>
    <t>K3171016413</t>
  </si>
  <si>
    <t>Klinik Puri Nugraha</t>
  </si>
  <si>
    <t>K3171016414</t>
  </si>
  <si>
    <t>Klinik dr. Ratna</t>
  </si>
  <si>
    <t>K3171026416</t>
  </si>
  <si>
    <t>Klinik Utama Dharma Daya Lestari</t>
  </si>
  <si>
    <t>W3171056417</t>
  </si>
  <si>
    <t>Bidan Teti</t>
  </si>
  <si>
    <t>W3171056418</t>
  </si>
  <si>
    <t>Bidan Leni</t>
  </si>
  <si>
    <t>W3171056419</t>
  </si>
  <si>
    <t>Bidan Risma</t>
  </si>
  <si>
    <t>W3171016421</t>
  </si>
  <si>
    <t>Bidan Santi</t>
  </si>
  <si>
    <t>W3171016422</t>
  </si>
  <si>
    <t>Bidan Desliana</t>
  </si>
  <si>
    <t>I3171026425</t>
  </si>
  <si>
    <t>Apotek K24</t>
  </si>
  <si>
    <t>I3171026426</t>
  </si>
  <si>
    <t>Apotek Century</t>
  </si>
  <si>
    <t>K3171016427</t>
  </si>
  <si>
    <t>Klinik Kimia Farma Bangka Raya, Pela Mampang</t>
  </si>
  <si>
    <t>I3171026428</t>
  </si>
  <si>
    <t>Apotek Skin Care</t>
  </si>
  <si>
    <t>K3171026429</t>
  </si>
  <si>
    <t>Klinik Utama Audy Dental</t>
  </si>
  <si>
    <t>K3171026430</t>
  </si>
  <si>
    <t>Klinik Utama Almeira</t>
  </si>
  <si>
    <t>K3171026431</t>
  </si>
  <si>
    <t>Klinik Utama YMB</t>
  </si>
  <si>
    <t>K3171026801</t>
  </si>
  <si>
    <t>Klinik Utama Siti Chadijah, Bangka</t>
  </si>
  <si>
    <t>K3171016802</t>
  </si>
  <si>
    <t>Klinik Mandiri drg Agus , Bangka</t>
  </si>
  <si>
    <t>I3171026803</t>
  </si>
  <si>
    <t>Apotik Melawai, Bangka</t>
  </si>
  <si>
    <t>I3171026804</t>
  </si>
  <si>
    <t>Apotik Guardain, Bangka</t>
  </si>
  <si>
    <t>K3171016805</t>
  </si>
  <si>
    <t>Klinik PKemang Confi dental Care, Bangka</t>
  </si>
  <si>
    <t>K3171026806</t>
  </si>
  <si>
    <t>Klinik Brawijaya, Bangka</t>
  </si>
  <si>
    <t>K3171016807</t>
  </si>
  <si>
    <t>Klinik Glamdentist, Bangka</t>
  </si>
  <si>
    <t>K3171026808</t>
  </si>
  <si>
    <t>Klinik Dermis Specialist, Bangka</t>
  </si>
  <si>
    <t>K3171016809</t>
  </si>
  <si>
    <t>Klinik Royal Smile Dental Art Bautique, Bangka</t>
  </si>
  <si>
    <t>K3171016810</t>
  </si>
  <si>
    <t>Klinik Airin Skin Clinic, Bangka</t>
  </si>
  <si>
    <t>K3171016811</t>
  </si>
  <si>
    <t>Klinik Dermaster Clinic, Bangka</t>
  </si>
  <si>
    <t>K3171016812</t>
  </si>
  <si>
    <t>dr. Yakob, Bangka</t>
  </si>
  <si>
    <t>K3171016813</t>
  </si>
  <si>
    <t>Klinik Bier Jannah</t>
  </si>
  <si>
    <t>K3171036814</t>
  </si>
  <si>
    <t>Dokter Gigi Khonie,Bangka</t>
  </si>
  <si>
    <t>K3171016815</t>
  </si>
  <si>
    <t>Erha Clinic Kemang, Bangka</t>
  </si>
  <si>
    <t>K3171026816</t>
  </si>
  <si>
    <t>Cell Science Rejuverution,Bangka</t>
  </si>
  <si>
    <t>I3171026817</t>
  </si>
  <si>
    <t>I eye, Bangka</t>
  </si>
  <si>
    <t>K3171016818</t>
  </si>
  <si>
    <t>Dentikids, Bangka</t>
  </si>
  <si>
    <t>K3171016819</t>
  </si>
  <si>
    <t>Star Dental Studio, Bangka</t>
  </si>
  <si>
    <t>K3171016820</t>
  </si>
  <si>
    <t>Klinik Orchideo De Beaute</t>
  </si>
  <si>
    <t>K3171016821</t>
  </si>
  <si>
    <t>Jakarta Derma Clinic, Bangka</t>
  </si>
  <si>
    <t>K3171016822</t>
  </si>
  <si>
    <t>Bclinic Slimming Center, Bangka</t>
  </si>
  <si>
    <t>W3171016823</t>
  </si>
  <si>
    <t>dr. Oe Ping Handajanto, Bangka</t>
  </si>
  <si>
    <t>K3171016824</t>
  </si>
  <si>
    <t>Ms Glow Aesthetic Clinic, Bangka</t>
  </si>
  <si>
    <t>K3171016825</t>
  </si>
  <si>
    <t>Miracle Aesthetic Clinic, Bangka</t>
  </si>
  <si>
    <t>W3171036826</t>
  </si>
  <si>
    <t>drg. Airell &amp; drg.Amelia Adam, Bangka</t>
  </si>
  <si>
    <t>W3171036827</t>
  </si>
  <si>
    <t>drg. Eko Prambodo &amp; drg. Dewi , Bangka</t>
  </si>
  <si>
    <t>K3171016829</t>
  </si>
  <si>
    <t>Youth &amp; Beauty Clinic, Bangka</t>
  </si>
  <si>
    <t>K3171016830</t>
  </si>
  <si>
    <t>Rejuve Skin Lab</t>
  </si>
  <si>
    <t>K3171026831</t>
  </si>
  <si>
    <t>Klinik Utama Hilly Dental Salon, Bangka</t>
  </si>
  <si>
    <t>K3171026832</t>
  </si>
  <si>
    <t>Klinik Utama ZAP, Bangka</t>
  </si>
  <si>
    <t>W3171036601</t>
  </si>
  <si>
    <t>drg. Sri Wahyuni</t>
  </si>
  <si>
    <t>W3171016603</t>
  </si>
  <si>
    <t>dr. H. Soepangadi, SpJp</t>
  </si>
  <si>
    <t>W3171016604</t>
  </si>
  <si>
    <t>dr. Suyoto</t>
  </si>
  <si>
    <t>W3171016605</t>
  </si>
  <si>
    <t>dr. Iwan</t>
  </si>
  <si>
    <t>W3171056607</t>
  </si>
  <si>
    <t>Bd. Enen Suciati</t>
  </si>
  <si>
    <t>W3171056608</t>
  </si>
  <si>
    <t>Bd. Yani</t>
  </si>
  <si>
    <t>W3171056609</t>
  </si>
  <si>
    <t>Bd. Wermina</t>
  </si>
  <si>
    <t>W3171056610</t>
  </si>
  <si>
    <t>Bd. Zulfa Usniyanti</t>
  </si>
  <si>
    <t>I3171076611</t>
  </si>
  <si>
    <t>Minuman Khas Betawi Pletok AB</t>
  </si>
  <si>
    <t>K3171016612</t>
  </si>
  <si>
    <t>Klinik Pratama IRAS</t>
  </si>
  <si>
    <t>W3171016613</t>
  </si>
  <si>
    <t>dr. Yulia Andani Murti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</si>
</sst>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_(* #,##0_);_(* \(#,##0\);_(* &quot;-&quot;??_);_(@_)"/>
  </numFmts>
  <fonts count="89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8"/>
      <name val="Arial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  <font>
      <sz val="9"/>
      <color rgb="FF333333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sz val="10"/>
      <name val="Arial"/>
    </font>
    <font>
      <b/>
      <sz val="11"/>
      <color indexed="63"/>
      <name val="Calibri"/>
      <family val="2"/>
      <charset val="1"/>
    </font>
    <font>
      <u/>
      <sz val="8"/>
      <color theme="10"/>
      <name val="Arial"/>
      <family val="2"/>
    </font>
    <font>
      <sz val="11"/>
      <name val="Calibri"/>
      <family val="2"/>
    </font>
    <font>
      <sz val="12"/>
      <color rgb="FF000000"/>
      <name val="Atimes"/>
    </font>
    <font>
      <u/>
      <sz val="5"/>
      <color rgb="FF0000FF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FFCC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6377">
    <xf numFmtId="0" fontId="0" fillId="0" borderId="0"/>
    <xf numFmtId="164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" fillId="0" borderId="0"/>
    <xf numFmtId="0" fontId="9" fillId="0" borderId="0"/>
    <xf numFmtId="164" fontId="2" fillId="0" borderId="0" applyFont="0" applyFill="0" applyBorder="0" applyAlignment="0" applyProtection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165" fontId="9" fillId="0" borderId="0" applyFont="0" applyFill="0" applyBorder="0" applyAlignment="0" applyProtection="0"/>
    <xf numFmtId="0" fontId="36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81" fillId="0" borderId="0" applyNumberForma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32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9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165" fontId="86" fillId="0" borderId="0" applyFont="0" applyFill="0" applyBorder="0" applyAlignment="0" applyProtection="0"/>
    <xf numFmtId="0" fontId="1" fillId="0" borderId="0"/>
    <xf numFmtId="0" fontId="9" fillId="0" borderId="0"/>
    <xf numFmtId="0" fontId="86" fillId="0" borderId="0">
      <alignment vertical="center"/>
    </xf>
    <xf numFmtId="0" fontId="1" fillId="0" borderId="0"/>
    <xf numFmtId="0" fontId="2" fillId="0" borderId="0"/>
    <xf numFmtId="0" fontId="86" fillId="0" borderId="0">
      <protection locked="0"/>
    </xf>
    <xf numFmtId="0" fontId="86" fillId="0" borderId="0">
      <alignment vertical="center"/>
    </xf>
    <xf numFmtId="0" fontId="87" fillId="0" borderId="0"/>
    <xf numFmtId="164" fontId="87" fillId="0" borderId="0" applyFont="0" applyFill="0" applyBorder="0" applyAlignment="0" applyProtection="0"/>
    <xf numFmtId="0" fontId="87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8" fillId="0" borderId="0">
      <protection locked="0"/>
    </xf>
    <xf numFmtId="0" fontId="2" fillId="0" borderId="0"/>
    <xf numFmtId="165" fontId="9" fillId="0" borderId="0" applyFont="0" applyFill="0" applyBorder="0" applyAlignment="0" applyProtection="0"/>
    <xf numFmtId="0" fontId="1" fillId="0" borderId="0"/>
    <xf numFmtId="165" fontId="9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84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9" fillId="0" borderId="0"/>
    <xf numFmtId="0" fontId="87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4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84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86" fillId="0" borderId="0">
      <alignment vertical="center"/>
    </xf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165" fontId="2" fillId="0" borderId="0" applyFont="0" applyFill="0" applyBorder="0" applyAlignment="0" applyProtection="0"/>
    <xf numFmtId="0" fontId="86" fillId="0" borderId="0">
      <alignment vertical="center"/>
    </xf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1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1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64" fontId="87" fillId="0" borderId="0" applyFont="0" applyFill="0" applyBorder="0" applyAlignment="0" applyProtection="0"/>
    <xf numFmtId="0" fontId="87" fillId="0" borderId="0"/>
    <xf numFmtId="0" fontId="86" fillId="0" borderId="0">
      <alignment vertical="center"/>
    </xf>
    <xf numFmtId="0" fontId="86" fillId="0" borderId="0">
      <protection locked="0"/>
    </xf>
    <xf numFmtId="0" fontId="1" fillId="0" borderId="0"/>
    <xf numFmtId="0" fontId="1" fillId="0" borderId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0" fontId="1" fillId="0" borderId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8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4" fillId="0" borderId="1" xfId="0" applyFont="1" applyBorder="1"/>
    <xf numFmtId="0" fontId="5" fillId="0" borderId="1" xfId="0" applyFont="1" applyBorder="1"/>
    <xf numFmtId="0" fontId="6" fillId="0" borderId="1" xfId="0" applyFont="1" applyBorder="1"/>
    <xf numFmtId="0" fontId="3" fillId="0" borderId="1" xfId="0" applyFont="1" applyBorder="1"/>
    <xf numFmtId="164" fontId="6" fillId="0" borderId="1" xfId="1" applyFont="1" applyBorder="1"/>
    <xf numFmtId="0" fontId="8" fillId="0" borderId="0" xfId="0" applyFont="1"/>
    <xf numFmtId="0" fontId="4" fillId="0" borderId="0" xfId="0" applyFont="1"/>
    <xf numFmtId="0" fontId="7" fillId="0" borderId="0" xfId="0" applyFont="1"/>
    <xf numFmtId="0" fontId="10" fillId="0" borderId="0" xfId="0" applyFont="1"/>
    <xf numFmtId="0" fontId="14" fillId="0" borderId="0" xfId="0" applyFont="1"/>
    <xf numFmtId="0" fontId="14" fillId="0" borderId="0" xfId="0" applyFont="1" applyAlignment="1">
      <alignment horizontal="right"/>
    </xf>
    <xf numFmtId="0" fontId="7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1" fillId="0" borderId="0" xfId="3" applyFont="1"/>
    <xf numFmtId="0" fontId="10" fillId="0" borderId="0" xfId="3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9" fillId="0" borderId="0" xfId="4" applyFont="1" applyProtection="1">
      <protection locked="0"/>
    </xf>
    <xf numFmtId="0" fontId="21" fillId="0" borderId="0" xfId="4" applyFont="1" applyAlignment="1" applyProtection="1">
      <alignment horizontal="right"/>
      <protection locked="0"/>
    </xf>
    <xf numFmtId="0" fontId="21" fillId="0" borderId="0" xfId="4" applyFont="1" applyProtection="1">
      <protection locked="0"/>
    </xf>
    <xf numFmtId="0" fontId="22" fillId="9" borderId="7" xfId="4" applyFont="1" applyFill="1" applyBorder="1" applyAlignment="1" applyProtection="1">
      <alignment horizontal="center" vertical="center"/>
      <protection locked="0"/>
    </xf>
    <xf numFmtId="0" fontId="22" fillId="9" borderId="6" xfId="4" applyFont="1" applyFill="1" applyBorder="1" applyAlignment="1" applyProtection="1">
      <alignment horizontal="center" vertical="center"/>
      <protection locked="0"/>
    </xf>
    <xf numFmtId="0" fontId="22" fillId="9" borderId="1" xfId="4" applyFont="1" applyFill="1" applyBorder="1" applyAlignment="1" applyProtection="1">
      <alignment horizontal="center" vertical="center"/>
      <protection locked="0"/>
    </xf>
    <xf numFmtId="0" fontId="22" fillId="11" borderId="1" xfId="4" applyFont="1" applyFill="1" applyBorder="1" applyProtection="1">
      <protection locked="0"/>
    </xf>
    <xf numFmtId="164" fontId="22" fillId="11" borderId="1" xfId="2" applyFont="1" applyFill="1" applyBorder="1" applyAlignment="1" applyProtection="1">
      <alignment horizontal="center" vertical="center"/>
    </xf>
    <xf numFmtId="164" fontId="23" fillId="2" borderId="1" xfId="2" applyFont="1" applyFill="1" applyBorder="1" applyAlignment="1" applyProtection="1">
      <alignment horizontal="center" vertical="center"/>
    </xf>
    <xf numFmtId="164" fontId="22" fillId="9" borderId="1" xfId="2" applyFont="1" applyFill="1" applyBorder="1" applyAlignment="1" applyProtection="1">
      <alignment horizontal="center" vertical="center"/>
    </xf>
    <xf numFmtId="164" fontId="20" fillId="9" borderId="1" xfId="2" applyFont="1" applyFill="1" applyBorder="1" applyAlignment="1" applyProtection="1">
      <alignment horizontal="center" vertical="center"/>
    </xf>
    <xf numFmtId="0" fontId="22" fillId="0" borderId="0" xfId="4" applyFont="1" applyFill="1" applyBorder="1" applyAlignment="1" applyProtection="1">
      <alignment horizontal="center" vertical="center"/>
      <protection locked="0"/>
    </xf>
    <xf numFmtId="164" fontId="22" fillId="0" borderId="0" xfId="2" applyFont="1" applyFill="1" applyBorder="1" applyAlignment="1" applyProtection="1">
      <alignment horizontal="center" vertical="center"/>
    </xf>
    <xf numFmtId="0" fontId="25" fillId="4" borderId="7" xfId="0" applyFont="1" applyFill="1" applyBorder="1" applyAlignment="1">
      <alignment horizontal="center" vertical="center" wrapText="1"/>
    </xf>
    <xf numFmtId="0" fontId="25" fillId="14" borderId="7" xfId="0" applyFont="1" applyFill="1" applyBorder="1" applyAlignment="1">
      <alignment horizontal="center" vertical="center" wrapText="1"/>
    </xf>
    <xf numFmtId="0" fontId="25" fillId="6" borderId="7" xfId="0" applyFont="1" applyFill="1" applyBorder="1" applyAlignment="1">
      <alignment horizontal="center" vertical="center" wrapText="1"/>
    </xf>
    <xf numFmtId="0" fontId="25" fillId="7" borderId="7" xfId="0" applyFont="1" applyFill="1" applyBorder="1" applyAlignment="1">
      <alignment horizontal="center" vertical="center" wrapText="1"/>
    </xf>
    <xf numFmtId="0" fontId="27" fillId="10" borderId="1" xfId="0" applyFont="1" applyFill="1" applyBorder="1"/>
    <xf numFmtId="166" fontId="4" fillId="0" borderId="0" xfId="0" applyNumberFormat="1" applyFont="1"/>
    <xf numFmtId="0" fontId="9" fillId="0" borderId="0" xfId="4" applyFont="1" applyFill="1" applyBorder="1" applyAlignment="1" applyProtection="1">
      <protection locked="0"/>
    </xf>
    <xf numFmtId="0" fontId="20" fillId="0" borderId="0" xfId="4" applyFont="1" applyFill="1" applyBorder="1" applyProtection="1">
      <protection locked="0"/>
    </xf>
    <xf numFmtId="0" fontId="9" fillId="0" borderId="0" xfId="4" applyFont="1" applyFill="1" applyBorder="1" applyProtection="1">
      <protection locked="0"/>
    </xf>
    <xf numFmtId="166" fontId="5" fillId="0" borderId="1" xfId="0" applyNumberFormat="1" applyFont="1" applyBorder="1"/>
    <xf numFmtId="0" fontId="9" fillId="7" borderId="5" xfId="4" applyFont="1" applyFill="1" applyBorder="1" applyProtection="1">
      <protection locked="0"/>
    </xf>
    <xf numFmtId="0" fontId="9" fillId="0" borderId="0" xfId="4" applyProtection="1">
      <protection locked="0"/>
    </xf>
    <xf numFmtId="0" fontId="25" fillId="5" borderId="1" xfId="4" applyFont="1" applyFill="1" applyBorder="1" applyAlignment="1">
      <alignment horizontal="center" vertical="center" wrapText="1"/>
    </xf>
    <xf numFmtId="0" fontId="25" fillId="5" borderId="1" xfId="1364" applyFont="1" applyFill="1" applyBorder="1" applyAlignment="1">
      <alignment horizontal="center" vertical="center" wrapText="1"/>
    </xf>
    <xf numFmtId="0" fontId="6" fillId="0" borderId="0" xfId="4" applyFont="1"/>
    <xf numFmtId="0" fontId="31" fillId="0" borderId="0" xfId="1364" applyFont="1" applyAlignment="1">
      <alignment horizontal="left"/>
    </xf>
    <xf numFmtId="0" fontId="31" fillId="0" borderId="0" xfId="1364" applyFont="1"/>
    <xf numFmtId="0" fontId="9" fillId="0" borderId="0" xfId="4" applyFont="1"/>
    <xf numFmtId="0" fontId="25" fillId="5" borderId="7" xfId="1364" applyFont="1" applyFill="1" applyBorder="1" applyAlignment="1">
      <alignment horizontal="center" vertical="center" wrapText="1"/>
    </xf>
    <xf numFmtId="0" fontId="32" fillId="0" borderId="7" xfId="1364" applyFont="1" applyBorder="1" applyAlignment="1" applyProtection="1">
      <alignment horizontal="center" vertical="center"/>
      <protection locked="0"/>
    </xf>
    <xf numFmtId="0" fontId="32" fillId="0" borderId="7" xfId="1364" applyFont="1" applyBorder="1" applyAlignment="1">
      <alignment horizontal="center" vertical="center"/>
    </xf>
    <xf numFmtId="0" fontId="32" fillId="0" borderId="7" xfId="1364" applyFont="1" applyBorder="1" applyAlignment="1">
      <alignment horizontal="left" vertical="center"/>
    </xf>
    <xf numFmtId="0" fontId="32" fillId="0" borderId="8" xfId="1364" applyFont="1" applyBorder="1" applyAlignment="1" applyProtection="1">
      <alignment horizontal="center"/>
      <protection locked="0"/>
    </xf>
    <xf numFmtId="0" fontId="32" fillId="0" borderId="8" xfId="1364" applyFont="1" applyBorder="1" applyAlignment="1" applyProtection="1">
      <alignment horizontal="center" vertical="center"/>
      <protection locked="0"/>
    </xf>
    <xf numFmtId="0" fontId="32" fillId="0" borderId="8" xfId="1364" applyFont="1" applyBorder="1" applyAlignment="1">
      <alignment horizontal="center" vertical="center"/>
    </xf>
    <xf numFmtId="0" fontId="32" fillId="0" borderId="8" xfId="1364" applyFont="1" applyBorder="1" applyAlignment="1">
      <alignment horizontal="left" vertical="center"/>
    </xf>
    <xf numFmtId="0" fontId="9" fillId="0" borderId="0" xfId="4" applyAlignment="1" applyProtection="1">
      <alignment horizontal="left"/>
      <protection locked="0"/>
    </xf>
    <xf numFmtId="0" fontId="33" fillId="0" borderId="0" xfId="4" applyFont="1" applyAlignment="1"/>
    <xf numFmtId="0" fontId="32" fillId="0" borderId="0" xfId="4" applyFont="1"/>
    <xf numFmtId="0" fontId="6" fillId="0" borderId="10" xfId="4" applyFont="1" applyBorder="1" applyAlignment="1">
      <alignment horizontal="center"/>
    </xf>
    <xf numFmtId="0" fontId="32" fillId="0" borderId="10" xfId="1364" applyFont="1" applyBorder="1" applyAlignment="1">
      <alignment horizontal="left" vertical="center"/>
    </xf>
    <xf numFmtId="0" fontId="32" fillId="0" borderId="7" xfId="1364" quotePrefix="1" applyFont="1" applyBorder="1" applyAlignment="1">
      <alignment horizontal="center" vertical="center"/>
    </xf>
    <xf numFmtId="0" fontId="6" fillId="0" borderId="8" xfId="4" applyFont="1" applyBorder="1" applyAlignment="1">
      <alignment horizontal="center"/>
    </xf>
    <xf numFmtId="0" fontId="32" fillId="0" borderId="8" xfId="1364" quotePrefix="1" applyFont="1" applyBorder="1" applyAlignment="1">
      <alignment horizontal="center" vertical="center"/>
    </xf>
    <xf numFmtId="0" fontId="32" fillId="0" borderId="10" xfId="1364" applyFont="1" applyBorder="1" applyAlignment="1" applyProtection="1">
      <alignment horizontal="center" vertical="center"/>
      <protection locked="0"/>
    </xf>
    <xf numFmtId="0" fontId="32" fillId="0" borderId="0" xfId="19" applyFont="1"/>
    <xf numFmtId="0" fontId="34" fillId="0" borderId="0" xfId="19" applyFont="1"/>
    <xf numFmtId="0" fontId="32" fillId="0" borderId="0" xfId="4" applyFont="1" applyAlignment="1">
      <alignment vertical="center"/>
    </xf>
    <xf numFmtId="0" fontId="32" fillId="0" borderId="0" xfId="4" applyFont="1" applyAlignment="1">
      <alignment vertical="center" wrapText="1"/>
    </xf>
    <xf numFmtId="0" fontId="32" fillId="0" borderId="0" xfId="4" applyFont="1" applyAlignment="1"/>
    <xf numFmtId="0" fontId="21" fillId="0" borderId="0" xfId="0" applyFont="1" applyAlignment="1" applyProtection="1">
      <alignment horizontal="right"/>
      <protection locked="0"/>
    </xf>
    <xf numFmtId="0" fontId="21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22" fillId="9" borderId="7" xfId="0" applyFont="1" applyFill="1" applyBorder="1" applyAlignment="1" applyProtection="1">
      <alignment horizontal="center" vertical="center"/>
      <protection locked="0"/>
    </xf>
    <xf numFmtId="0" fontId="22" fillId="9" borderId="6" xfId="0" applyFont="1" applyFill="1" applyBorder="1" applyAlignment="1" applyProtection="1">
      <alignment horizontal="center" vertical="center"/>
      <protection locked="0"/>
    </xf>
    <xf numFmtId="0" fontId="22" fillId="9" borderId="13" xfId="0" applyFont="1" applyFill="1" applyBorder="1" applyAlignment="1" applyProtection="1">
      <alignment horizontal="center" vertical="center"/>
      <protection locked="0"/>
    </xf>
    <xf numFmtId="0" fontId="22" fillId="11" borderId="13" xfId="0" applyFont="1" applyFill="1" applyBorder="1" applyProtection="1">
      <protection locked="0"/>
    </xf>
    <xf numFmtId="164" fontId="22" fillId="11" borderId="13" xfId="2" applyFont="1" applyFill="1" applyBorder="1" applyAlignment="1" applyProtection="1">
      <alignment horizontal="center" vertical="center"/>
    </xf>
    <xf numFmtId="164" fontId="22" fillId="9" borderId="13" xfId="2" applyFont="1" applyFill="1" applyBorder="1" applyAlignment="1" applyProtection="1">
      <alignment horizontal="center" vertical="center"/>
    </xf>
    <xf numFmtId="0" fontId="35" fillId="0" borderId="0" xfId="0" applyFont="1" applyProtection="1">
      <protection locked="0"/>
    </xf>
    <xf numFmtId="0" fontId="28" fillId="0" borderId="0" xfId="4" applyFont="1" applyAlignment="1" applyProtection="1">
      <alignment horizontal="left" vertical="center"/>
    </xf>
    <xf numFmtId="0" fontId="9" fillId="9" borderId="7" xfId="0" applyFont="1" applyFill="1" applyBorder="1" applyProtection="1">
      <protection locked="0"/>
    </xf>
    <xf numFmtId="0" fontId="9" fillId="9" borderId="6" xfId="0" applyFont="1" applyFill="1" applyBorder="1" applyProtection="1">
      <protection locked="0"/>
    </xf>
    <xf numFmtId="0" fontId="22" fillId="11" borderId="13" xfId="0" applyFont="1" applyFill="1" applyBorder="1" applyAlignment="1" applyProtection="1">
      <alignment wrapText="1"/>
      <protection locked="0"/>
    </xf>
    <xf numFmtId="0" fontId="22" fillId="11" borderId="13" xfId="0" applyFont="1" applyFill="1" applyBorder="1" applyAlignment="1" applyProtection="1">
      <alignment vertical="center"/>
      <protection locked="0"/>
    </xf>
    <xf numFmtId="0" fontId="22" fillId="11" borderId="13" xfId="0" applyFont="1" applyFill="1" applyBorder="1" applyAlignment="1" applyProtection="1">
      <alignment vertical="center" wrapText="1"/>
      <protection locked="0"/>
    </xf>
    <xf numFmtId="0" fontId="25" fillId="5" borderId="1" xfId="4" applyFont="1" applyFill="1" applyBorder="1" applyAlignment="1">
      <alignment horizontal="center" vertical="center" wrapText="1"/>
    </xf>
    <xf numFmtId="0" fontId="25" fillId="5" borderId="7" xfId="4" applyFont="1" applyFill="1" applyBorder="1" applyAlignment="1">
      <alignment horizontal="center" vertical="center" wrapText="1"/>
    </xf>
    <xf numFmtId="0" fontId="25" fillId="5" borderId="1" xfId="4" applyFont="1" applyFill="1" applyBorder="1" applyAlignment="1">
      <alignment horizontal="center" vertical="center" wrapText="1"/>
    </xf>
    <xf numFmtId="0" fontId="25" fillId="5" borderId="7" xfId="4" applyFont="1" applyFill="1" applyBorder="1" applyAlignment="1">
      <alignment horizontal="center" vertical="center" wrapText="1"/>
    </xf>
    <xf numFmtId="0" fontId="30" fillId="0" borderId="13" xfId="4" applyFont="1" applyBorder="1" applyAlignment="1" applyProtection="1">
      <alignment wrapText="1"/>
      <protection locked="0"/>
    </xf>
    <xf numFmtId="0" fontId="9" fillId="0" borderId="13" xfId="4" applyFont="1" applyBorder="1" applyAlignment="1" applyProtection="1">
      <protection locked="0"/>
    </xf>
    <xf numFmtId="0" fontId="30" fillId="0" borderId="13" xfId="4" applyFont="1" applyBorder="1" applyProtection="1">
      <protection locked="0"/>
    </xf>
    <xf numFmtId="0" fontId="30" fillId="0" borderId="13" xfId="4" applyFont="1" applyFill="1" applyBorder="1" applyProtection="1"/>
    <xf numFmtId="0" fontId="9" fillId="0" borderId="13" xfId="4" applyFont="1" applyBorder="1" applyProtection="1">
      <protection locked="0"/>
    </xf>
    <xf numFmtId="164" fontId="0" fillId="0" borderId="0" xfId="1" applyFont="1"/>
    <xf numFmtId="0" fontId="25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2" fillId="0" borderId="0" xfId="0" applyFont="1" applyFill="1" applyBorder="1"/>
    <xf numFmtId="164" fontId="13" fillId="0" borderId="0" xfId="0" applyNumberFormat="1" applyFont="1" applyFill="1" applyBorder="1"/>
    <xf numFmtId="0" fontId="10" fillId="0" borderId="0" xfId="0" applyFont="1" applyAlignment="1">
      <alignment horizontal="right" vertical="center"/>
    </xf>
    <xf numFmtId="0" fontId="15" fillId="10" borderId="13" xfId="0" applyFont="1" applyFill="1" applyBorder="1" applyAlignment="1">
      <alignment horizontal="center" vertical="center" wrapText="1"/>
    </xf>
    <xf numFmtId="0" fontId="9" fillId="0" borderId="0" xfId="4" applyFont="1" applyFill="1" applyProtection="1">
      <protection locked="0"/>
    </xf>
    <xf numFmtId="0" fontId="32" fillId="0" borderId="13" xfId="1364" applyFont="1" applyBorder="1" applyAlignment="1" applyProtection="1">
      <alignment horizontal="center"/>
      <protection locked="0"/>
    </xf>
    <xf numFmtId="0" fontId="32" fillId="0" borderId="13" xfId="1364" applyFont="1" applyBorder="1" applyAlignment="1" applyProtection="1">
      <alignment horizontal="center" vertical="center"/>
      <protection locked="0"/>
    </xf>
    <xf numFmtId="0" fontId="32" fillId="0" borderId="13" xfId="1364" applyFont="1" applyBorder="1" applyAlignment="1">
      <alignment horizontal="center" vertical="center"/>
    </xf>
    <xf numFmtId="0" fontId="32" fillId="0" borderId="13" xfId="1364" applyFont="1" applyBorder="1" applyAlignment="1">
      <alignment horizontal="left" vertical="center"/>
    </xf>
    <xf numFmtId="0" fontId="32" fillId="0" borderId="13" xfId="1364" quotePrefix="1" applyFont="1" applyBorder="1" applyAlignment="1">
      <alignment horizontal="left" vertical="center"/>
    </xf>
    <xf numFmtId="0" fontId="32" fillId="0" borderId="13" xfId="1364" applyFont="1" applyFill="1" applyBorder="1" applyAlignment="1">
      <alignment horizontal="left" vertical="center"/>
    </xf>
    <xf numFmtId="0" fontId="32" fillId="0" borderId="13" xfId="1364" applyFont="1" applyBorder="1" applyAlignment="1">
      <alignment vertical="center"/>
    </xf>
    <xf numFmtId="14" fontId="32" fillId="0" borderId="13" xfId="1364" applyNumberFormat="1" applyFont="1" applyBorder="1" applyAlignment="1">
      <alignment horizontal="center" vertical="center"/>
    </xf>
    <xf numFmtId="49" fontId="32" fillId="0" borderId="13" xfId="1364" applyNumberFormat="1" applyFont="1" applyFill="1" applyBorder="1" applyAlignment="1">
      <alignment vertical="center"/>
    </xf>
    <xf numFmtId="49" fontId="32" fillId="0" borderId="13" xfId="1364" applyNumberFormat="1" applyFont="1" applyFill="1" applyBorder="1" applyAlignment="1">
      <alignment horizontal="center" vertical="center"/>
    </xf>
    <xf numFmtId="49" fontId="32" fillId="0" borderId="13" xfId="1364" quotePrefix="1" applyNumberFormat="1" applyFont="1" applyFill="1" applyBorder="1" applyAlignment="1">
      <alignment horizontal="center" vertical="center"/>
    </xf>
    <xf numFmtId="0" fontId="32" fillId="0" borderId="13" xfId="8" applyFont="1" applyFill="1" applyBorder="1" applyAlignment="1">
      <alignment horizontal="center" vertical="center"/>
    </xf>
    <xf numFmtId="14" fontId="32" fillId="0" borderId="13" xfId="1364" applyNumberFormat="1" applyFont="1" applyFill="1" applyBorder="1" applyAlignment="1">
      <alignment horizontal="center" vertical="center"/>
    </xf>
    <xf numFmtId="0" fontId="32" fillId="0" borderId="13" xfId="1364" applyFont="1" applyFill="1" applyBorder="1" applyAlignment="1">
      <alignment horizontal="center" vertical="center"/>
    </xf>
    <xf numFmtId="0" fontId="19" fillId="0" borderId="0" xfId="1368" applyFont="1" applyAlignment="1" applyProtection="1">
      <alignment horizontal="left" vertical="center"/>
      <protection locked="0"/>
    </xf>
    <xf numFmtId="0" fontId="9" fillId="0" borderId="0" xfId="1368" applyFont="1" applyProtection="1">
      <protection locked="0"/>
    </xf>
    <xf numFmtId="0" fontId="36" fillId="0" borderId="0" xfId="1368" applyProtection="1">
      <protection locked="0"/>
    </xf>
    <xf numFmtId="0" fontId="36" fillId="0" borderId="0" xfId="1368" applyFill="1" applyBorder="1" applyProtection="1">
      <protection locked="0"/>
    </xf>
    <xf numFmtId="164" fontId="0" fillId="4" borderId="13" xfId="2" applyFont="1" applyFill="1" applyBorder="1"/>
    <xf numFmtId="0" fontId="36" fillId="0" borderId="13" xfId="1368" applyBorder="1" applyProtection="1">
      <protection locked="0"/>
    </xf>
    <xf numFmtId="164" fontId="15" fillId="17" borderId="13" xfId="5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13" borderId="13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164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164" fontId="0" fillId="0" borderId="13" xfId="0" applyNumberFormat="1" applyBorder="1"/>
    <xf numFmtId="164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2" fillId="0" borderId="0" xfId="1368" applyFont="1" applyProtection="1">
      <protection locked="0"/>
    </xf>
    <xf numFmtId="0" fontId="22" fillId="7" borderId="13" xfId="1368" applyFont="1" applyFill="1" applyBorder="1" applyAlignment="1" applyProtection="1">
      <alignment horizontal="center" vertical="center" wrapText="1"/>
      <protection locked="0"/>
    </xf>
    <xf numFmtId="0" fontId="36" fillId="18" borderId="13" xfId="1368" applyFill="1" applyBorder="1" applyProtection="1"/>
    <xf numFmtId="1" fontId="36" fillId="0" borderId="13" xfId="1368" applyNumberFormat="1" applyBorder="1" applyAlignment="1" applyProtection="1">
      <alignment horizontal="center" vertical="center"/>
    </xf>
    <xf numFmtId="10" fontId="36" fillId="0" borderId="13" xfId="1368" applyNumberFormat="1" applyBorder="1" applyAlignment="1" applyProtection="1">
      <alignment horizontal="center" vertical="center"/>
    </xf>
    <xf numFmtId="0" fontId="8" fillId="7" borderId="13" xfId="0" applyFont="1" applyFill="1" applyBorder="1" applyAlignment="1">
      <alignment horizontal="center" vertical="center" wrapText="1"/>
    </xf>
    <xf numFmtId="164" fontId="6" fillId="0" borderId="13" xfId="1" applyFont="1" applyBorder="1"/>
    <xf numFmtId="0" fontId="6" fillId="0" borderId="13" xfId="0" applyFont="1" applyBorder="1"/>
    <xf numFmtId="1" fontId="8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5" fillId="0" borderId="13" xfId="0" applyFont="1" applyBorder="1"/>
    <xf numFmtId="0" fontId="11" fillId="0" borderId="0" xfId="1364" applyFont="1" applyAlignment="1">
      <alignment vertical="center"/>
    </xf>
    <xf numFmtId="0" fontId="10" fillId="0" borderId="0" xfId="1364" applyFont="1" applyAlignment="1">
      <alignment vertical="center"/>
    </xf>
    <xf numFmtId="0" fontId="25" fillId="5" borderId="7" xfId="4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22" fillId="0" borderId="0" xfId="0" applyFont="1" applyAlignment="1" applyProtection="1">
      <alignment vertical="top"/>
      <protection locked="0"/>
    </xf>
    <xf numFmtId="0" fontId="20" fillId="19" borderId="13" xfId="0" applyFont="1" applyFill="1" applyBorder="1" applyAlignment="1" applyProtection="1">
      <alignment horizontal="center" vertical="center" wrapText="1"/>
      <protection locked="0"/>
    </xf>
    <xf numFmtId="164" fontId="0" fillId="0" borderId="8" xfId="2" applyFont="1" applyFill="1" applyBorder="1" applyAlignment="1" applyProtection="1">
      <alignment horizontal="center" vertical="center"/>
    </xf>
    <xf numFmtId="164" fontId="0" fillId="19" borderId="13" xfId="2" applyFont="1" applyFill="1" applyBorder="1" applyProtection="1"/>
    <xf numFmtId="0" fontId="28" fillId="0" borderId="0" xfId="0" applyFont="1" applyAlignment="1" applyProtection="1">
      <alignment vertical="center"/>
      <protection locked="0"/>
    </xf>
    <xf numFmtId="0" fontId="28" fillId="0" borderId="0" xfId="0" applyFont="1" applyProtection="1">
      <protection locked="0"/>
    </xf>
    <xf numFmtId="0" fontId="9" fillId="0" borderId="14" xfId="0" applyFont="1" applyFill="1" applyBorder="1" applyAlignment="1" applyProtection="1">
      <alignment horizontal="left"/>
      <protection locked="0"/>
    </xf>
    <xf numFmtId="164" fontId="0" fillId="0" borderId="14" xfId="2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left"/>
      <protection locked="0"/>
    </xf>
    <xf numFmtId="164" fontId="22" fillId="19" borderId="13" xfId="2" applyFont="1" applyFill="1" applyBorder="1" applyAlignment="1" applyProtection="1">
      <alignment horizontal="center" vertical="center"/>
    </xf>
    <xf numFmtId="164" fontId="4" fillId="19" borderId="13" xfId="2" applyFont="1" applyFill="1" applyBorder="1" applyProtection="1"/>
    <xf numFmtId="164" fontId="6" fillId="0" borderId="14" xfId="2" applyFont="1" applyFill="1" applyBorder="1" applyAlignment="1" applyProtection="1">
      <alignment horizontal="center" vertical="center"/>
    </xf>
    <xf numFmtId="164" fontId="6" fillId="0" borderId="8" xfId="2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left"/>
      <protection locked="0"/>
    </xf>
    <xf numFmtId="0" fontId="32" fillId="0" borderId="13" xfId="4" applyFont="1" applyBorder="1" applyProtection="1">
      <protection locked="0"/>
    </xf>
    <xf numFmtId="0" fontId="32" fillId="0" borderId="13" xfId="4" applyFont="1" applyBorder="1" applyAlignment="1" applyProtection="1">
      <alignment horizontal="center"/>
      <protection locked="0"/>
    </xf>
    <xf numFmtId="166" fontId="5" fillId="0" borderId="13" xfId="0" applyNumberFormat="1" applyFont="1" applyBorder="1"/>
    <xf numFmtId="166" fontId="0" fillId="0" borderId="0" xfId="0" applyNumberFormat="1"/>
    <xf numFmtId="0" fontId="5" fillId="0" borderId="13" xfId="0" quotePrefix="1" applyFont="1" applyBorder="1"/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20" xfId="0" applyFont="1" applyFill="1" applyBorder="1"/>
    <xf numFmtId="0" fontId="4" fillId="0" borderId="0" xfId="0" applyFont="1" applyFill="1" applyBorder="1" applyAlignment="1">
      <alignment horizontal="left"/>
    </xf>
    <xf numFmtId="0" fontId="4" fillId="0" borderId="5" xfId="0" applyFont="1" applyFill="1" applyBorder="1"/>
    <xf numFmtId="49" fontId="4" fillId="0" borderId="5" xfId="0" applyNumberFormat="1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0" fontId="25" fillId="0" borderId="27" xfId="0" applyFont="1" applyFill="1" applyBorder="1"/>
    <xf numFmtId="0" fontId="25" fillId="0" borderId="0" xfId="0" applyFont="1" applyFill="1" applyBorder="1"/>
    <xf numFmtId="0" fontId="7" fillId="0" borderId="0" xfId="0" applyFont="1" applyFill="1" applyBorder="1"/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40" fillId="11" borderId="13" xfId="4" applyFont="1" applyFill="1" applyBorder="1" applyProtection="1">
      <protection locked="0"/>
    </xf>
    <xf numFmtId="164" fontId="40" fillId="11" borderId="13" xfId="2" applyFont="1" applyFill="1" applyBorder="1" applyAlignment="1" applyProtection="1">
      <alignment horizontal="center" vertical="center"/>
    </xf>
    <xf numFmtId="164" fontId="40" fillId="11" borderId="1" xfId="2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>
      <alignment horizontal="center" vertical="center" wrapText="1"/>
    </xf>
    <xf numFmtId="0" fontId="8" fillId="16" borderId="13" xfId="0" applyFont="1" applyFill="1" applyBorder="1" applyAlignment="1">
      <alignment horizontal="center" vertical="center" wrapText="1"/>
    </xf>
    <xf numFmtId="0" fontId="8" fillId="16" borderId="13" xfId="0" applyFont="1" applyFill="1" applyBorder="1" applyAlignment="1">
      <alignment horizontal="center" vertical="center"/>
    </xf>
    <xf numFmtId="0" fontId="22" fillId="16" borderId="13" xfId="0" applyFont="1" applyFill="1" applyBorder="1" applyAlignment="1">
      <alignment horizontal="center" vertical="center" wrapText="1"/>
    </xf>
    <xf numFmtId="0" fontId="15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4" fillId="0" borderId="0" xfId="0" applyNumberFormat="1" applyFont="1" applyAlignment="1">
      <alignment horizontal="left"/>
    </xf>
    <xf numFmtId="49" fontId="41" fillId="4" borderId="5" xfId="0" applyNumberFormat="1" applyFont="1" applyFill="1" applyBorder="1" applyAlignment="1">
      <alignment horizontal="left"/>
    </xf>
    <xf numFmtId="0" fontId="25" fillId="0" borderId="0" xfId="0" applyFont="1"/>
    <xf numFmtId="0" fontId="42" fillId="0" borderId="0" xfId="0" applyFont="1" applyAlignment="1">
      <alignment horizontal="justify"/>
    </xf>
    <xf numFmtId="0" fontId="4" fillId="0" borderId="0" xfId="0" applyFont="1" applyAlignment="1"/>
    <xf numFmtId="0" fontId="10" fillId="0" borderId="0" xfId="0" applyFont="1" applyAlignment="1"/>
    <xf numFmtId="0" fontId="20" fillId="0" borderId="13" xfId="0" applyFont="1" applyBorder="1" applyAlignment="1">
      <alignment horizontal="center" vertical="top" wrapText="1"/>
    </xf>
    <xf numFmtId="0" fontId="44" fillId="0" borderId="13" xfId="0" applyFont="1" applyBorder="1" applyAlignment="1">
      <alignment horizontal="justify" vertical="top" wrapText="1"/>
    </xf>
    <xf numFmtId="49" fontId="44" fillId="0" borderId="13" xfId="0" applyNumberFormat="1" applyFont="1" applyBorder="1" applyAlignment="1">
      <alignment horizontal="left"/>
    </xf>
    <xf numFmtId="0" fontId="44" fillId="20" borderId="13" xfId="0" applyFont="1" applyFill="1" applyBorder="1" applyAlignment="1">
      <alignment horizontal="center" vertical="top" wrapText="1"/>
    </xf>
    <xf numFmtId="0" fontId="44" fillId="11" borderId="13" xfId="0" applyFont="1" applyFill="1" applyBorder="1" applyAlignment="1">
      <alignment horizontal="center" vertical="top" wrapText="1"/>
    </xf>
    <xf numFmtId="0" fontId="44" fillId="11" borderId="13" xfId="0" applyFont="1" applyFill="1" applyBorder="1" applyAlignment="1">
      <alignment vertical="top" wrapText="1"/>
    </xf>
    <xf numFmtId="0" fontId="44" fillId="11" borderId="13" xfId="0" applyFont="1" applyFill="1" applyBorder="1" applyAlignment="1">
      <alignment horizontal="justify" vertical="top" wrapText="1"/>
    </xf>
    <xf numFmtId="49" fontId="44" fillId="11" borderId="13" xfId="0" applyNumberFormat="1" applyFont="1" applyFill="1" applyBorder="1" applyAlignment="1">
      <alignment horizontal="left"/>
    </xf>
    <xf numFmtId="49" fontId="41" fillId="0" borderId="0" xfId="0" applyNumberFormat="1" applyFont="1" applyFill="1" applyBorder="1" applyAlignment="1">
      <alignment horizontal="left"/>
    </xf>
    <xf numFmtId="1" fontId="4" fillId="0" borderId="0" xfId="0" applyNumberFormat="1" applyFont="1" applyAlignment="1">
      <alignment horizontal="left"/>
    </xf>
    <xf numFmtId="164" fontId="44" fillId="11" borderId="1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4" fontId="45" fillId="0" borderId="0" xfId="0" applyNumberFormat="1" applyFont="1" applyAlignment="1">
      <alignment horizontal="left" vertical="top"/>
    </xf>
    <xf numFmtId="0" fontId="4" fillId="0" borderId="25" xfId="0" applyFont="1" applyFill="1" applyBorder="1" applyAlignment="1">
      <alignment horizontal="left"/>
    </xf>
    <xf numFmtId="0" fontId="25" fillId="0" borderId="24" xfId="0" applyFont="1" applyFill="1" applyBorder="1"/>
    <xf numFmtId="0" fontId="25" fillId="0" borderId="25" xfId="0" applyFont="1" applyFill="1" applyBorder="1"/>
    <xf numFmtId="0" fontId="7" fillId="0" borderId="25" xfId="0" applyFont="1" applyFill="1" applyBorder="1"/>
    <xf numFmtId="0" fontId="25" fillId="0" borderId="25" xfId="0" applyFont="1" applyFill="1" applyBorder="1" applyAlignment="1">
      <alignment horizontal="center"/>
    </xf>
    <xf numFmtId="1" fontId="46" fillId="0" borderId="0" xfId="0" applyNumberFormat="1" applyFont="1" applyAlignment="1">
      <alignment horizontal="left"/>
    </xf>
    <xf numFmtId="0" fontId="46" fillId="0" borderId="0" xfId="0" applyFont="1"/>
    <xf numFmtId="0" fontId="0" fillId="0" borderId="0" xfId="0" applyAlignment="1">
      <alignment horizontal="left"/>
    </xf>
    <xf numFmtId="0" fontId="37" fillId="21" borderId="28" xfId="0" applyFont="1" applyFill="1" applyBorder="1"/>
    <xf numFmtId="0" fontId="0" fillId="21" borderId="30" xfId="0" applyFill="1" applyBorder="1"/>
    <xf numFmtId="0" fontId="39" fillId="21" borderId="28" xfId="0" applyFont="1" applyFill="1" applyBorder="1"/>
    <xf numFmtId="0" fontId="4" fillId="21" borderId="29" xfId="0" applyFont="1" applyFill="1" applyBorder="1"/>
    <xf numFmtId="0" fontId="4" fillId="21" borderId="30" xfId="0" applyFont="1" applyFill="1" applyBorder="1"/>
    <xf numFmtId="0" fontId="39" fillId="0" borderId="27" xfId="0" applyFont="1" applyFill="1" applyBorder="1"/>
    <xf numFmtId="0" fontId="37" fillId="0" borderId="27" xfId="0" applyFont="1" applyFill="1" applyBorder="1"/>
    <xf numFmtId="0" fontId="25" fillId="5" borderId="7" xfId="4" applyFont="1" applyFill="1" applyBorder="1" applyAlignment="1">
      <alignment horizontal="center" vertical="center" wrapText="1"/>
    </xf>
    <xf numFmtId="1" fontId="0" fillId="12" borderId="1" xfId="0" applyNumberFormat="1" applyFill="1" applyBorder="1" applyAlignment="1">
      <alignment horizontal="center" vertical="top" wrapText="1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4" fillId="11" borderId="13" xfId="1" applyNumberFormat="1" applyFont="1" applyFill="1" applyBorder="1" applyAlignment="1">
      <alignment horizontal="center" vertical="center" wrapText="1"/>
    </xf>
    <xf numFmtId="0" fontId="22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4" fillId="0" borderId="13" xfId="2" applyNumberFormat="1" applyFont="1" applyFill="1" applyBorder="1" applyAlignment="1" applyProtection="1">
      <alignment horizontal="right" vertical="center"/>
    </xf>
    <xf numFmtId="0" fontId="25" fillId="5" borderId="7" xfId="4" applyFont="1" applyFill="1" applyBorder="1" applyAlignment="1">
      <alignment horizontal="center" vertical="center" wrapText="1"/>
    </xf>
    <xf numFmtId="164" fontId="22" fillId="11" borderId="13" xfId="2" applyFont="1" applyFill="1" applyBorder="1" applyAlignment="1" applyProtection="1">
      <alignment horizontal="center" vertical="center"/>
    </xf>
    <xf numFmtId="164" fontId="22" fillId="9" borderId="13" xfId="2" applyFont="1" applyFill="1" applyBorder="1" applyAlignment="1" applyProtection="1">
      <alignment horizontal="center" vertical="center"/>
    </xf>
    <xf numFmtId="0" fontId="22" fillId="9" borderId="7" xfId="0" applyFont="1" applyFill="1" applyBorder="1" applyAlignment="1" applyProtection="1">
      <alignment horizontal="center" vertical="center"/>
      <protection locked="0"/>
    </xf>
    <xf numFmtId="0" fontId="22" fillId="9" borderId="6" xfId="0" applyFont="1" applyFill="1" applyBorder="1" applyAlignment="1" applyProtection="1">
      <alignment horizontal="center" vertical="center"/>
      <protection locked="0"/>
    </xf>
    <xf numFmtId="0" fontId="48" fillId="0" borderId="0" xfId="4" applyFont="1" applyAlignment="1" applyProtection="1">
      <alignment horizontal="left"/>
      <protection locked="0"/>
    </xf>
    <xf numFmtId="1" fontId="4" fillId="0" borderId="0" xfId="0" applyNumberFormat="1" applyFont="1"/>
    <xf numFmtId="1" fontId="5" fillId="0" borderId="1" xfId="0" applyNumberFormat="1" applyFont="1" applyBorder="1"/>
    <xf numFmtId="1" fontId="5" fillId="0" borderId="13" xfId="0" applyNumberFormat="1" applyFont="1" applyBorder="1"/>
    <xf numFmtId="1" fontId="0" fillId="0" borderId="0" xfId="0" applyNumberFormat="1"/>
    <xf numFmtId="49" fontId="0" fillId="0" borderId="0" xfId="0" applyNumberFormat="1"/>
    <xf numFmtId="49" fontId="25" fillId="5" borderId="7" xfId="1364" applyNumberFormat="1" applyFont="1" applyFill="1" applyBorder="1" applyAlignment="1">
      <alignment horizontal="center" vertical="center" wrapText="1"/>
    </xf>
    <xf numFmtId="49" fontId="30" fillId="0" borderId="13" xfId="4" quotePrefix="1" applyNumberFormat="1" applyFont="1" applyBorder="1" applyAlignment="1" applyProtection="1">
      <alignment wrapText="1"/>
      <protection locked="0"/>
    </xf>
    <xf numFmtId="49" fontId="30" fillId="0" borderId="13" xfId="4" quotePrefix="1" applyNumberFormat="1" applyFont="1" applyFill="1" applyBorder="1" applyProtection="1"/>
    <xf numFmtId="49" fontId="30" fillId="0" borderId="13" xfId="4" applyNumberFormat="1" applyFont="1" applyFill="1" applyBorder="1" applyProtection="1"/>
    <xf numFmtId="166" fontId="31" fillId="0" borderId="0" xfId="1364" applyNumberFormat="1" applyFont="1"/>
    <xf numFmtId="166" fontId="25" fillId="5" borderId="7" xfId="1364" applyNumberFormat="1" applyFont="1" applyFill="1" applyBorder="1" applyAlignment="1">
      <alignment horizontal="center" vertical="center" wrapText="1"/>
    </xf>
    <xf numFmtId="166" fontId="32" fillId="0" borderId="13" xfId="1364" applyNumberFormat="1" applyFont="1" applyBorder="1" applyAlignment="1">
      <alignment horizontal="center" vertical="center"/>
    </xf>
    <xf numFmtId="166" fontId="9" fillId="0" borderId="0" xfId="4" applyNumberFormat="1" applyProtection="1">
      <protection locked="0"/>
    </xf>
    <xf numFmtId="0" fontId="11" fillId="0" borderId="0" xfId="1364" applyFont="1" applyAlignment="1">
      <alignment horizontal="left" vertical="center"/>
    </xf>
    <xf numFmtId="0" fontId="32" fillId="0" borderId="13" xfId="1364" applyFont="1" applyBorder="1" applyAlignment="1" applyProtection="1">
      <alignment horizontal="left"/>
      <protection locked="0"/>
    </xf>
    <xf numFmtId="0" fontId="9" fillId="0" borderId="0" xfId="4" applyAlignment="1" applyProtection="1">
      <alignment horizontal="center"/>
      <protection locked="0"/>
    </xf>
    <xf numFmtId="0" fontId="6" fillId="0" borderId="0" xfId="4" applyFont="1" applyAlignment="1">
      <alignment horizontal="center"/>
    </xf>
    <xf numFmtId="0" fontId="6" fillId="0" borderId="0" xfId="4" applyFont="1" applyAlignment="1">
      <alignment horizontal="left"/>
    </xf>
    <xf numFmtId="0" fontId="32" fillId="0" borderId="13" xfId="4" applyFont="1" applyBorder="1" applyAlignment="1" applyProtection="1">
      <alignment horizontal="left"/>
      <protection locked="0"/>
    </xf>
    <xf numFmtId="166" fontId="32" fillId="0" borderId="13" xfId="4" applyNumberFormat="1" applyFont="1" applyBorder="1" applyProtection="1">
      <protection locked="0"/>
    </xf>
    <xf numFmtId="1" fontId="31" fillId="0" borderId="0" xfId="1364" applyNumberFormat="1" applyFont="1"/>
    <xf numFmtId="1" fontId="25" fillId="5" borderId="7" xfId="1364" applyNumberFormat="1" applyFont="1" applyFill="1" applyBorder="1" applyAlignment="1">
      <alignment horizontal="center" vertical="center" wrapText="1"/>
    </xf>
    <xf numFmtId="1" fontId="32" fillId="0" borderId="13" xfId="1364" applyNumberFormat="1" applyFont="1" applyBorder="1" applyAlignment="1">
      <alignment horizontal="center" vertical="center"/>
    </xf>
    <xf numFmtId="1" fontId="32" fillId="0" borderId="13" xfId="1364" applyNumberFormat="1" applyFont="1" applyFill="1" applyBorder="1" applyAlignment="1">
      <alignment horizontal="center" vertical="center"/>
    </xf>
    <xf numFmtId="1" fontId="9" fillId="0" borderId="0" xfId="4" applyNumberFormat="1" applyFont="1"/>
    <xf numFmtId="0" fontId="6" fillId="0" borderId="0" xfId="3" applyFont="1"/>
    <xf numFmtId="0" fontId="7" fillId="5" borderId="13" xfId="3" applyFont="1" applyFill="1" applyBorder="1" applyAlignment="1">
      <alignment horizontal="center" vertical="center" wrapText="1"/>
    </xf>
    <xf numFmtId="0" fontId="5" fillId="0" borderId="13" xfId="3" applyFont="1" applyBorder="1"/>
    <xf numFmtId="0" fontId="0" fillId="0" borderId="22" xfId="0" applyFill="1" applyBorder="1"/>
    <xf numFmtId="0" fontId="11" fillId="0" borderId="0" xfId="0" applyFont="1" applyAlignment="1">
      <alignment vertical="center"/>
    </xf>
    <xf numFmtId="0" fontId="22" fillId="11" borderId="6" xfId="4" applyFont="1" applyFill="1" applyBorder="1" applyAlignment="1" applyProtection="1">
      <alignment horizontal="left" vertical="center"/>
      <protection locked="0"/>
    </xf>
    <xf numFmtId="0" fontId="22" fillId="0" borderId="0" xfId="1368" applyFont="1" applyAlignment="1" applyProtection="1">
      <alignment horizontal="left" vertical="center"/>
      <protection locked="0"/>
    </xf>
    <xf numFmtId="0" fontId="12" fillId="0" borderId="0" xfId="0" applyFont="1" applyProtection="1">
      <protection locked="0"/>
    </xf>
    <xf numFmtId="0" fontId="12" fillId="0" borderId="0" xfId="0" applyFont="1"/>
    <xf numFmtId="0" fontId="0" fillId="12" borderId="13" xfId="0" applyFill="1" applyBorder="1" applyAlignment="1">
      <alignment horizontal="center" vertical="center" wrapText="1"/>
    </xf>
    <xf numFmtId="0" fontId="9" fillId="0" borderId="9" xfId="0" applyFont="1" applyFill="1" applyBorder="1" applyAlignment="1" applyProtection="1">
      <alignment horizontal="left"/>
      <protection locked="0"/>
    </xf>
    <xf numFmtId="164" fontId="6" fillId="0" borderId="9" xfId="2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protection locked="0"/>
    </xf>
    <xf numFmtId="0" fontId="52" fillId="0" borderId="0" xfId="0" applyFont="1" applyFill="1" applyBorder="1" applyAlignment="1">
      <alignment horizontal="center" vertical="top" wrapText="1"/>
    </xf>
    <xf numFmtId="0" fontId="53" fillId="0" borderId="0" xfId="0" applyFont="1" applyAlignment="1"/>
    <xf numFmtId="0" fontId="51" fillId="22" borderId="13" xfId="0" applyFont="1" applyFill="1" applyBorder="1" applyAlignment="1">
      <alignment horizontal="center" vertical="center" wrapText="1"/>
    </xf>
    <xf numFmtId="0" fontId="51" fillId="22" borderId="13" xfId="0" applyFont="1" applyFill="1" applyBorder="1" applyAlignment="1">
      <alignment horizontal="center" vertical="top" wrapText="1"/>
    </xf>
    <xf numFmtId="0" fontId="54" fillId="0" borderId="0" xfId="0" applyFont="1" applyAlignment="1"/>
    <xf numFmtId="0" fontId="31" fillId="0" borderId="0" xfId="0" applyFont="1"/>
    <xf numFmtId="0" fontId="20" fillId="0" borderId="0" xfId="1368" applyFont="1" applyFill="1" applyBorder="1" applyAlignment="1" applyProtection="1">
      <alignment horizontal="left" vertical="center"/>
      <protection locked="0"/>
    </xf>
    <xf numFmtId="0" fontId="55" fillId="15" borderId="13" xfId="0" applyFont="1" applyFill="1" applyBorder="1" applyAlignment="1">
      <alignment horizontal="center" vertical="top" wrapText="1"/>
    </xf>
    <xf numFmtId="164" fontId="55" fillId="15" borderId="13" xfId="1" applyFont="1" applyFill="1" applyBorder="1" applyAlignment="1">
      <alignment horizontal="center" vertical="top" wrapText="1"/>
    </xf>
    <xf numFmtId="164" fontId="56" fillId="15" borderId="13" xfId="1" applyFont="1" applyFill="1" applyBorder="1" applyAlignment="1">
      <alignment horizontal="center" vertical="top" wrapText="1"/>
    </xf>
    <xf numFmtId="0" fontId="49" fillId="0" borderId="0" xfId="0" applyFont="1" applyAlignment="1">
      <alignment wrapText="1"/>
    </xf>
    <xf numFmtId="0" fontId="57" fillId="22" borderId="13" xfId="0" applyFont="1" applyFill="1" applyBorder="1" applyAlignment="1">
      <alignment horizontal="center" vertical="center" wrapText="1"/>
    </xf>
    <xf numFmtId="0" fontId="57" fillId="22" borderId="13" xfId="0" applyFont="1" applyFill="1" applyBorder="1" applyAlignment="1">
      <alignment horizontal="center" vertical="top" wrapText="1"/>
    </xf>
    <xf numFmtId="164" fontId="58" fillId="15" borderId="13" xfId="1" applyFont="1" applyFill="1" applyBorder="1" applyAlignment="1">
      <alignment horizontal="center" vertical="top" wrapText="1"/>
    </xf>
    <xf numFmtId="0" fontId="4" fillId="0" borderId="0" xfId="0" applyFont="1" applyFill="1"/>
    <xf numFmtId="0" fontId="59" fillId="0" borderId="0" xfId="0" applyFont="1" applyFill="1" applyBorder="1" applyAlignment="1">
      <alignment horizontal="center" vertical="top" wrapText="1"/>
    </xf>
    <xf numFmtId="0" fontId="60" fillId="15" borderId="13" xfId="0" applyFont="1" applyFill="1" applyBorder="1" applyAlignment="1">
      <alignment horizontal="center" vertical="top" wrapText="1"/>
    </xf>
    <xf numFmtId="164" fontId="60" fillId="15" borderId="13" xfId="1" applyFont="1" applyFill="1" applyBorder="1" applyAlignment="1">
      <alignment horizontal="center" vertical="top" wrapText="1"/>
    </xf>
    <xf numFmtId="0" fontId="62" fillId="22" borderId="13" xfId="0" quotePrefix="1" applyFont="1" applyFill="1" applyBorder="1" applyAlignment="1">
      <alignment horizontal="center" vertical="top" wrapText="1"/>
    </xf>
    <xf numFmtId="164" fontId="63" fillId="15" borderId="13" xfId="1" applyFont="1" applyFill="1" applyBorder="1" applyAlignment="1">
      <alignment horizontal="center" vertical="top" wrapText="1"/>
    </xf>
    <xf numFmtId="164" fontId="64" fillId="15" borderId="13" xfId="1" applyFont="1" applyFill="1" applyBorder="1" applyAlignment="1">
      <alignment horizontal="center" vertical="top" wrapText="1"/>
    </xf>
    <xf numFmtId="0" fontId="4" fillId="0" borderId="8" xfId="0" applyFont="1" applyFill="1" applyBorder="1" applyAlignment="1" applyProtection="1">
      <alignment horizontal="left"/>
      <protection locked="0"/>
    </xf>
    <xf numFmtId="0" fontId="6" fillId="0" borderId="14" xfId="0" applyFont="1" applyFill="1" applyBorder="1" applyAlignment="1" applyProtection="1">
      <alignment horizontal="left"/>
      <protection locked="0"/>
    </xf>
    <xf numFmtId="0" fontId="32" fillId="0" borderId="33" xfId="1364" applyFont="1" applyBorder="1" applyAlignment="1">
      <alignment horizontal="center" vertical="center"/>
    </xf>
    <xf numFmtId="49" fontId="32" fillId="0" borderId="0" xfId="4" applyNumberFormat="1" applyFont="1"/>
    <xf numFmtId="49" fontId="33" fillId="0" borderId="0" xfId="4" applyNumberFormat="1" applyFont="1" applyAlignment="1"/>
    <xf numFmtId="49" fontId="32" fillId="0" borderId="33" xfId="1364" applyNumberFormat="1" applyFont="1" applyBorder="1" applyAlignment="1">
      <alignment horizontal="center" vertical="center"/>
    </xf>
    <xf numFmtId="49" fontId="32" fillId="0" borderId="8" xfId="1364" applyNumberFormat="1" applyFont="1" applyBorder="1" applyAlignment="1">
      <alignment horizontal="center" vertical="center"/>
    </xf>
    <xf numFmtId="49" fontId="34" fillId="0" borderId="0" xfId="19" applyNumberFormat="1" applyFont="1"/>
    <xf numFmtId="49" fontId="9" fillId="0" borderId="0" xfId="4" applyNumberFormat="1" applyProtection="1">
      <protection locked="0"/>
    </xf>
    <xf numFmtId="164" fontId="6" fillId="0" borderId="6" xfId="2" applyFont="1" applyFill="1" applyBorder="1" applyAlignment="1" applyProtection="1">
      <alignment horizontal="center" vertical="center"/>
    </xf>
    <xf numFmtId="164" fontId="44" fillId="20" borderId="13" xfId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15" fillId="10" borderId="11" xfId="0" applyFont="1" applyFill="1" applyBorder="1" applyAlignment="1">
      <alignment horizontal="center" vertical="center" wrapText="1"/>
    </xf>
    <xf numFmtId="0" fontId="3" fillId="4" borderId="13" xfId="0" applyFont="1" applyFill="1" applyBorder="1"/>
    <xf numFmtId="0" fontId="6" fillId="0" borderId="13" xfId="0" applyNumberFormat="1" applyFont="1" applyFill="1" applyBorder="1" applyAlignment="1">
      <alignment horizontal="left"/>
    </xf>
    <xf numFmtId="0" fontId="6" fillId="0" borderId="13" xfId="0" applyFont="1" applyFill="1" applyBorder="1"/>
    <xf numFmtId="0" fontId="25" fillId="0" borderId="13" xfId="0" applyFont="1" applyFill="1" applyBorder="1"/>
    <xf numFmtId="0" fontId="6" fillId="0" borderId="1" xfId="0" applyNumberFormat="1" applyFont="1" applyFill="1" applyBorder="1" applyAlignment="1">
      <alignment horizontal="left"/>
    </xf>
    <xf numFmtId="0" fontId="6" fillId="0" borderId="13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/>
    <xf numFmtId="0" fontId="6" fillId="0" borderId="13" xfId="0" applyFont="1" applyFill="1" applyBorder="1" applyAlignment="1">
      <alignment horizontal="left" vertical="center" wrapText="1"/>
    </xf>
    <xf numFmtId="0" fontId="25" fillId="0" borderId="1" xfId="0" applyFont="1" applyFill="1" applyBorder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3" applyFont="1"/>
    <xf numFmtId="0" fontId="6" fillId="0" borderId="0" xfId="0" applyFont="1"/>
    <xf numFmtId="0" fontId="6" fillId="0" borderId="34" xfId="0" applyFont="1" applyBorder="1"/>
    <xf numFmtId="0" fontId="0" fillId="0" borderId="0" xfId="0" applyAlignment="1">
      <alignment horizontal="center" vertical="top" wrapText="1"/>
    </xf>
    <xf numFmtId="10" fontId="44" fillId="24" borderId="13" xfId="1" applyNumberFormat="1" applyFont="1" applyFill="1" applyBorder="1" applyAlignment="1">
      <alignment horizontal="center" vertical="center" wrapText="1"/>
    </xf>
    <xf numFmtId="10" fontId="44" fillId="20" borderId="13" xfId="1" applyNumberFormat="1" applyFont="1" applyFill="1" applyBorder="1" applyAlignment="1">
      <alignment horizontal="center" vertical="center" wrapText="1"/>
    </xf>
    <xf numFmtId="0" fontId="6" fillId="3" borderId="34" xfId="0" applyFont="1" applyFill="1" applyBorder="1"/>
    <xf numFmtId="0" fontId="6" fillId="27" borderId="34" xfId="0" applyFont="1" applyFill="1" applyBorder="1"/>
    <xf numFmtId="0" fontId="25" fillId="25" borderId="34" xfId="0" applyFont="1" applyFill="1" applyBorder="1" applyAlignment="1">
      <alignment vertical="center" wrapText="1"/>
    </xf>
    <xf numFmtId="0" fontId="25" fillId="26" borderId="34" xfId="0" applyFont="1" applyFill="1" applyBorder="1" applyAlignment="1">
      <alignment vertical="center" wrapText="1"/>
    </xf>
    <xf numFmtId="0" fontId="25" fillId="26" borderId="6" xfId="0" applyFont="1" applyFill="1" applyBorder="1" applyAlignment="1">
      <alignment horizontal="center" vertical="center"/>
    </xf>
    <xf numFmtId="0" fontId="25" fillId="26" borderId="34" xfId="0" applyFont="1" applyFill="1" applyBorder="1" applyAlignment="1">
      <alignment horizontal="center" vertical="center"/>
    </xf>
    <xf numFmtId="0" fontId="21" fillId="0" borderId="0" xfId="1368" applyFont="1" applyAlignment="1" applyProtection="1">
      <alignment horizontal="left" vertical="center"/>
      <protection locked="0"/>
    </xf>
    <xf numFmtId="0" fontId="15" fillId="10" borderId="34" xfId="0" applyFont="1" applyFill="1" applyBorder="1" applyAlignment="1">
      <alignment horizontal="center" vertical="center" wrapText="1"/>
    </xf>
    <xf numFmtId="1" fontId="25" fillId="5" borderId="35" xfId="0" applyNumberFormat="1" applyFont="1" applyFill="1" applyBorder="1" applyAlignment="1">
      <alignment vertical="center" wrapText="1"/>
    </xf>
    <xf numFmtId="49" fontId="25" fillId="5" borderId="35" xfId="0" applyNumberFormat="1" applyFont="1" applyFill="1" applyBorder="1" applyAlignment="1">
      <alignment vertical="center" wrapText="1"/>
    </xf>
    <xf numFmtId="0" fontId="25" fillId="5" borderId="35" xfId="0" applyFont="1" applyFill="1" applyBorder="1" applyAlignment="1">
      <alignment vertical="center" wrapText="1"/>
    </xf>
    <xf numFmtId="0" fontId="25" fillId="5" borderId="7" xfId="0" applyFont="1" applyFill="1" applyBorder="1" applyAlignment="1">
      <alignment horizontal="center" vertical="top" wrapText="1"/>
    </xf>
    <xf numFmtId="1" fontId="25" fillId="5" borderId="7" xfId="0" applyNumberFormat="1" applyFont="1" applyFill="1" applyBorder="1" applyAlignment="1">
      <alignment horizontal="center" vertical="top" wrapText="1"/>
    </xf>
    <xf numFmtId="1" fontId="25" fillId="5" borderId="6" xfId="0" applyNumberFormat="1" applyFont="1" applyFill="1" applyBorder="1" applyAlignment="1">
      <alignment horizontal="center" vertical="top" wrapText="1"/>
    </xf>
    <xf numFmtId="49" fontId="25" fillId="5" borderId="6" xfId="0" applyNumberFormat="1" applyFont="1" applyFill="1" applyBorder="1" applyAlignment="1">
      <alignment horizontal="center" vertical="top" wrapText="1"/>
    </xf>
    <xf numFmtId="0" fontId="25" fillId="5" borderId="6" xfId="0" applyFont="1" applyFill="1" applyBorder="1" applyAlignment="1">
      <alignment horizontal="center" vertical="top" wrapText="1"/>
    </xf>
    <xf numFmtId="0" fontId="8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164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8" fillId="12" borderId="6" xfId="0" applyFont="1" applyFill="1" applyBorder="1" applyAlignment="1">
      <alignment horizontal="center" vertical="center" wrapText="1"/>
    </xf>
    <xf numFmtId="166" fontId="25" fillId="5" borderId="7" xfId="0" applyNumberFormat="1" applyFont="1" applyFill="1" applyBorder="1" applyAlignment="1">
      <alignment horizontal="center" vertical="center" wrapText="1"/>
    </xf>
    <xf numFmtId="0" fontId="27" fillId="10" borderId="34" xfId="0" applyFont="1" applyFill="1" applyBorder="1"/>
    <xf numFmtId="0" fontId="26" fillId="6" borderId="7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/>
    </xf>
    <xf numFmtId="0" fontId="27" fillId="10" borderId="1" xfId="0" applyFont="1" applyFill="1" applyBorder="1" applyAlignment="1">
      <alignment horizontal="center"/>
    </xf>
    <xf numFmtId="0" fontId="5" fillId="0" borderId="0" xfId="0" applyFont="1"/>
    <xf numFmtId="166" fontId="5" fillId="0" borderId="0" xfId="0" applyNumberFormat="1" applyFont="1"/>
    <xf numFmtId="1" fontId="5" fillId="0" borderId="0" xfId="0" applyNumberFormat="1" applyFont="1"/>
    <xf numFmtId="1" fontId="0" fillId="0" borderId="0" xfId="1369" applyNumberFormat="1" applyFont="1" applyAlignment="1">
      <alignment horizontal="center" vertical="center"/>
    </xf>
    <xf numFmtId="1" fontId="26" fillId="6" borderId="7" xfId="1369" applyNumberFormat="1" applyFont="1" applyFill="1" applyBorder="1" applyAlignment="1">
      <alignment horizontal="center" vertical="center" wrapText="1"/>
    </xf>
    <xf numFmtId="1" fontId="27" fillId="10" borderId="1" xfId="1369" applyNumberFormat="1" applyFont="1" applyFill="1" applyBorder="1" applyAlignment="1">
      <alignment horizontal="center" vertical="center"/>
    </xf>
    <xf numFmtId="0" fontId="25" fillId="17" borderId="35" xfId="0" applyFont="1" applyFill="1" applyBorder="1" applyAlignment="1">
      <alignment horizontal="center" vertical="center" wrapText="1"/>
    </xf>
    <xf numFmtId="0" fontId="5" fillId="0" borderId="34" xfId="3" applyFont="1" applyBorder="1"/>
    <xf numFmtId="0" fontId="6" fillId="2" borderId="34" xfId="0" applyFont="1" applyFill="1" applyBorder="1"/>
    <xf numFmtId="0" fontId="6" fillId="0" borderId="34" xfId="0" applyNumberFormat="1" applyFont="1" applyBorder="1"/>
    <xf numFmtId="2" fontId="6" fillId="0" borderId="34" xfId="0" applyNumberFormat="1" applyFont="1" applyBorder="1"/>
    <xf numFmtId="0" fontId="3" fillId="6" borderId="1" xfId="0" applyFont="1" applyFill="1" applyBorder="1"/>
    <xf numFmtId="0" fontId="3" fillId="6" borderId="11" xfId="0" applyFont="1" applyFill="1" applyBorder="1"/>
    <xf numFmtId="0" fontId="32" fillId="0" borderId="9" xfId="1364" applyFont="1" applyBorder="1" applyAlignment="1" applyProtection="1">
      <alignment horizontal="center"/>
      <protection locked="0"/>
    </xf>
    <xf numFmtId="0" fontId="32" fillId="0" borderId="9" xfId="1364" applyFont="1" applyBorder="1" applyAlignment="1" applyProtection="1">
      <alignment horizontal="center" vertical="center"/>
      <protection locked="0"/>
    </xf>
    <xf numFmtId="49" fontId="32" fillId="0" borderId="9" xfId="1364" applyNumberFormat="1" applyFont="1" applyBorder="1" applyAlignment="1">
      <alignment horizontal="center" vertical="center"/>
    </xf>
    <xf numFmtId="0" fontId="32" fillId="0" borderId="9" xfId="1364" applyFont="1" applyBorder="1" applyAlignment="1">
      <alignment horizontal="left" vertical="center"/>
    </xf>
    <xf numFmtId="0" fontId="32" fillId="0" borderId="9" xfId="1364" applyFont="1" applyBorder="1" applyAlignment="1">
      <alignment horizontal="center" vertical="center"/>
    </xf>
    <xf numFmtId="0" fontId="32" fillId="0" borderId="9" xfId="1364" quotePrefix="1" applyFont="1" applyBorder="1" applyAlignment="1">
      <alignment horizontal="center" vertical="center"/>
    </xf>
    <xf numFmtId="0" fontId="37" fillId="0" borderId="0" xfId="0" applyFont="1"/>
    <xf numFmtId="0" fontId="25" fillId="5" borderId="6" xfId="4" applyFont="1" applyFill="1" applyBorder="1" applyAlignment="1">
      <alignment horizontal="center" vertical="center" wrapText="1"/>
    </xf>
    <xf numFmtId="0" fontId="25" fillId="5" borderId="35" xfId="4" applyFont="1" applyFill="1" applyBorder="1" applyAlignment="1">
      <alignment vertical="center" wrapText="1"/>
    </xf>
    <xf numFmtId="49" fontId="25" fillId="5" borderId="35" xfId="4" applyNumberFormat="1" applyFont="1" applyFill="1" applyBorder="1" applyAlignment="1">
      <alignment vertical="center" wrapText="1"/>
    </xf>
    <xf numFmtId="49" fontId="25" fillId="5" borderId="6" xfId="4" applyNumberFormat="1" applyFont="1" applyFill="1" applyBorder="1" applyAlignment="1">
      <alignment horizontal="center" vertical="center" wrapText="1"/>
    </xf>
    <xf numFmtId="0" fontId="4" fillId="12" borderId="34" xfId="0" applyFont="1" applyFill="1" applyBorder="1" applyAlignment="1">
      <alignment horizontal="center" vertical="center"/>
    </xf>
    <xf numFmtId="0" fontId="4" fillId="0" borderId="34" xfId="0" applyFont="1" applyBorder="1"/>
    <xf numFmtId="0" fontId="65" fillId="12" borderId="35" xfId="0" applyFont="1" applyFill="1" applyBorder="1"/>
    <xf numFmtId="0" fontId="25" fillId="12" borderId="6" xfId="0" applyFont="1" applyFill="1" applyBorder="1" applyAlignment="1">
      <alignment horizontal="center" vertical="top" wrapText="1"/>
    </xf>
    <xf numFmtId="0" fontId="25" fillId="12" borderId="34" xfId="0" applyFont="1" applyFill="1" applyBorder="1" applyAlignment="1">
      <alignment horizontal="center" vertical="top" textRotation="90" wrapText="1"/>
    </xf>
    <xf numFmtId="0" fontId="7" fillId="25" borderId="6" xfId="0" applyFont="1" applyFill="1" applyBorder="1" applyAlignment="1">
      <alignment horizontal="center" vertical="center"/>
    </xf>
    <xf numFmtId="0" fontId="7" fillId="25" borderId="34" xfId="0" applyFont="1" applyFill="1" applyBorder="1" applyAlignment="1">
      <alignment horizontal="center" vertical="center"/>
    </xf>
    <xf numFmtId="0" fontId="25" fillId="4" borderId="35" xfId="0" applyFont="1" applyFill="1" applyBorder="1" applyAlignment="1">
      <alignment horizontal="center" vertical="center" wrapText="1"/>
    </xf>
    <xf numFmtId="0" fontId="6" fillId="20" borderId="34" xfId="0" applyFont="1" applyFill="1" applyBorder="1"/>
    <xf numFmtId="167" fontId="25" fillId="26" borderId="34" xfId="1369" applyNumberFormat="1" applyFont="1" applyFill="1" applyBorder="1" applyAlignment="1">
      <alignment horizontal="center" vertical="center"/>
    </xf>
    <xf numFmtId="0" fontId="7" fillId="0" borderId="0" xfId="0" applyFont="1" applyAlignment="1"/>
    <xf numFmtId="0" fontId="25" fillId="7" borderId="14" xfId="0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horizontal="center" vertical="center"/>
    </xf>
    <xf numFmtId="0" fontId="25" fillId="7" borderId="34" xfId="0" applyFont="1" applyFill="1" applyBorder="1" applyAlignment="1">
      <alignment horizontal="center" vertical="center"/>
    </xf>
    <xf numFmtId="167" fontId="25" fillId="7" borderId="34" xfId="1369" applyNumberFormat="1" applyFont="1" applyFill="1" applyBorder="1" applyAlignment="1">
      <alignment horizontal="center" vertical="center"/>
    </xf>
    <xf numFmtId="0" fontId="7" fillId="7" borderId="34" xfId="0" applyFont="1" applyFill="1" applyBorder="1" applyAlignment="1">
      <alignment horizontal="center" vertical="center" wrapText="1"/>
    </xf>
    <xf numFmtId="0" fontId="6" fillId="18" borderId="34" xfId="0" applyFont="1" applyFill="1" applyBorder="1"/>
    <xf numFmtId="0" fontId="6" fillId="0" borderId="0" xfId="0" applyFont="1" applyFill="1"/>
    <xf numFmtId="167" fontId="6" fillId="3" borderId="34" xfId="1369" applyNumberFormat="1" applyFont="1" applyFill="1" applyBorder="1"/>
    <xf numFmtId="167" fontId="6" fillId="27" borderId="34" xfId="1369" applyNumberFormat="1" applyFont="1" applyFill="1" applyBorder="1"/>
    <xf numFmtId="167" fontId="6" fillId="20" borderId="34" xfId="1369" applyNumberFormat="1" applyFont="1" applyFill="1" applyBorder="1"/>
    <xf numFmtId="167" fontId="6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7" fillId="0" borderId="0" xfId="0" applyFont="1" applyAlignment="1">
      <alignment vertical="center"/>
    </xf>
    <xf numFmtId="0" fontId="7" fillId="12" borderId="34" xfId="0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center"/>
    </xf>
    <xf numFmtId="0" fontId="37" fillId="0" borderId="0" xfId="0" applyFont="1" applyAlignment="1">
      <alignment horizontal="left"/>
    </xf>
    <xf numFmtId="0" fontId="37" fillId="21" borderId="29" xfId="0" applyFont="1" applyFill="1" applyBorder="1"/>
    <xf numFmtId="0" fontId="37" fillId="0" borderId="0" xfId="0" applyFont="1" applyFill="1" applyBorder="1"/>
    <xf numFmtId="0" fontId="11" fillId="27" borderId="5" xfId="0" applyFont="1" applyFill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69" fillId="0" borderId="0" xfId="0" applyFont="1" applyAlignment="1">
      <alignment horizontal="center"/>
    </xf>
    <xf numFmtId="0" fontId="25" fillId="5" borderId="7" xfId="1364" applyFont="1" applyFill="1" applyBorder="1" applyAlignment="1">
      <alignment horizontal="center" vertical="top" wrapText="1"/>
    </xf>
    <xf numFmtId="0" fontId="22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6" fillId="0" borderId="34" xfId="1368" applyBorder="1" applyProtection="1">
      <protection locked="0"/>
    </xf>
    <xf numFmtId="0" fontId="36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9" fillId="0" borderId="34" xfId="1368" applyFont="1" applyBorder="1" applyProtection="1">
      <protection locked="0"/>
    </xf>
    <xf numFmtId="0" fontId="22" fillId="11" borderId="34" xfId="4" applyFont="1" applyFill="1" applyBorder="1" applyProtection="1">
      <protection locked="0"/>
    </xf>
    <xf numFmtId="0" fontId="3" fillId="6" borderId="34" xfId="0" applyFont="1" applyFill="1" applyBorder="1"/>
    <xf numFmtId="1" fontId="25" fillId="12" borderId="34" xfId="0" applyNumberFormat="1" applyFont="1" applyFill="1" applyBorder="1" applyAlignment="1">
      <alignment horizontal="center" vertical="top" textRotation="90" wrapText="1"/>
    </xf>
    <xf numFmtId="1" fontId="6" fillId="0" borderId="34" xfId="0" applyNumberFormat="1" applyFont="1" applyBorder="1"/>
    <xf numFmtId="1" fontId="6" fillId="2" borderId="34" xfId="0" applyNumberFormat="1" applyFont="1" applyFill="1" applyBorder="1"/>
    <xf numFmtId="0" fontId="26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26" fillId="0" borderId="0" xfId="0" applyFont="1"/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5" fillId="0" borderId="14" xfId="0" applyFont="1" applyFill="1" applyBorder="1"/>
    <xf numFmtId="0" fontId="0" fillId="30" borderId="34" xfId="0" applyFill="1" applyBorder="1"/>
    <xf numFmtId="0" fontId="5" fillId="0" borderId="0" xfId="0" quotePrefix="1" applyFont="1"/>
    <xf numFmtId="0" fontId="9" fillId="0" borderId="0" xfId="1368" applyFont="1" applyAlignment="1" applyProtection="1">
      <alignment horizontal="center" vertical="center" wrapText="1"/>
      <protection locked="0"/>
    </xf>
    <xf numFmtId="0" fontId="36" fillId="0" borderId="0" xfId="1368" applyAlignment="1" applyProtection="1">
      <alignment wrapText="1"/>
      <protection locked="0"/>
    </xf>
    <xf numFmtId="0" fontId="36" fillId="29" borderId="15" xfId="1368" applyFill="1" applyBorder="1" applyAlignment="1" applyProtection="1">
      <alignment horizontal="center"/>
      <protection locked="0"/>
    </xf>
    <xf numFmtId="0" fontId="36" fillId="29" borderId="16" xfId="1368" applyFill="1" applyBorder="1" applyAlignment="1" applyProtection="1">
      <alignment horizontal="center"/>
      <protection locked="0"/>
    </xf>
    <xf numFmtId="0" fontId="36" fillId="29" borderId="31" xfId="1368" applyFill="1" applyBorder="1" applyAlignment="1" applyProtection="1">
      <alignment horizontal="center"/>
      <protection locked="0"/>
    </xf>
    <xf numFmtId="0" fontId="36" fillId="29" borderId="32" xfId="1368" applyFill="1" applyBorder="1" applyAlignment="1" applyProtection="1">
      <alignment horizontal="center"/>
      <protection locked="0"/>
    </xf>
    <xf numFmtId="0" fontId="36" fillId="29" borderId="17" xfId="1368" applyFill="1" applyBorder="1" applyAlignment="1" applyProtection="1">
      <alignment horizontal="center"/>
      <protection locked="0"/>
    </xf>
    <xf numFmtId="0" fontId="36" fillId="29" borderId="18" xfId="1368" applyFill="1" applyBorder="1" applyAlignment="1" applyProtection="1">
      <alignment horizontal="center"/>
      <protection locked="0"/>
    </xf>
    <xf numFmtId="0" fontId="22" fillId="9" borderId="7" xfId="0" applyFont="1" applyFill="1" applyBorder="1" applyAlignment="1" applyProtection="1">
      <alignment horizontal="center" vertical="center"/>
      <protection locked="0"/>
    </xf>
    <xf numFmtId="0" fontId="22" fillId="9" borderId="6" xfId="0" applyFont="1" applyFill="1" applyBorder="1" applyAlignment="1" applyProtection="1">
      <alignment horizontal="center" vertical="center"/>
      <protection locked="0"/>
    </xf>
    <xf numFmtId="0" fontId="22" fillId="9" borderId="1" xfId="4" applyFont="1" applyFill="1" applyBorder="1" applyAlignment="1" applyProtection="1">
      <alignment horizontal="center" vertical="center"/>
      <protection locked="0"/>
    </xf>
    <xf numFmtId="0" fontId="6" fillId="0" borderId="39" xfId="0" applyFont="1" applyBorder="1" applyAlignment="1">
      <alignment wrapText="1"/>
    </xf>
    <xf numFmtId="0" fontId="71" fillId="8" borderId="13" xfId="0" applyFont="1" applyFill="1" applyBorder="1" applyAlignment="1">
      <alignment horizontal="center" vertical="center" wrapText="1"/>
    </xf>
    <xf numFmtId="0" fontId="71" fillId="13" borderId="13" xfId="0" applyFont="1" applyFill="1" applyBorder="1" applyAlignment="1">
      <alignment horizontal="center" vertical="center" wrapText="1"/>
    </xf>
    <xf numFmtId="0" fontId="71" fillId="12" borderId="13" xfId="0" applyFont="1" applyFill="1" applyBorder="1" applyAlignment="1">
      <alignment horizontal="center" vertical="center" wrapText="1"/>
    </xf>
    <xf numFmtId="0" fontId="6" fillId="27" borderId="34" xfId="0" applyFont="1" applyFill="1" applyBorder="1" applyAlignment="1">
      <alignment wrapText="1"/>
    </xf>
    <xf numFmtId="0" fontId="6" fillId="3" borderId="34" xfId="0" applyFont="1" applyFill="1" applyBorder="1" applyAlignment="1">
      <alignment wrapText="1"/>
    </xf>
    <xf numFmtId="0" fontId="15" fillId="26" borderId="6" xfId="7" applyFont="1" applyFill="1" applyBorder="1" applyAlignment="1">
      <alignment horizontal="center" vertical="center" wrapText="1"/>
    </xf>
    <xf numFmtId="0" fontId="22" fillId="9" borderId="35" xfId="4" applyFont="1" applyFill="1" applyBorder="1" applyAlignment="1" applyProtection="1">
      <alignment horizontal="center" vertical="center"/>
      <protection locked="0"/>
    </xf>
    <xf numFmtId="0" fontId="22" fillId="9" borderId="6" xfId="4" applyFont="1" applyFill="1" applyBorder="1" applyAlignment="1" applyProtection="1">
      <alignment vertical="center"/>
      <protection locked="0"/>
    </xf>
    <xf numFmtId="0" fontId="22" fillId="11" borderId="34" xfId="0" applyFont="1" applyFill="1" applyBorder="1" applyProtection="1">
      <protection locked="0"/>
    </xf>
    <xf numFmtId="0" fontId="20" fillId="0" borderId="0" xfId="4" applyFont="1" applyProtection="1">
      <protection locked="0"/>
    </xf>
    <xf numFmtId="0" fontId="30" fillId="0" borderId="13" xfId="4" quotePrefix="1" applyFont="1" applyFill="1" applyBorder="1" applyProtection="1"/>
    <xf numFmtId="0" fontId="30" fillId="0" borderId="13" xfId="4" quotePrefix="1" applyFont="1" applyBorder="1" applyAlignment="1" applyProtection="1">
      <alignment wrapText="1"/>
      <protection locked="0"/>
    </xf>
    <xf numFmtId="0" fontId="25" fillId="15" borderId="6" xfId="7" applyFont="1" applyFill="1" applyBorder="1" applyAlignment="1">
      <alignment horizontal="center" vertical="center" wrapText="1"/>
    </xf>
    <xf numFmtId="0" fontId="70" fillId="0" borderId="0" xfId="1368" applyFont="1" applyProtection="1">
      <protection locked="0"/>
    </xf>
    <xf numFmtId="0" fontId="32" fillId="0" borderId="0" xfId="1368" applyFont="1" applyProtection="1">
      <protection locked="0"/>
    </xf>
    <xf numFmtId="1" fontId="6" fillId="3" borderId="13" xfId="2" applyNumberFormat="1" applyFont="1" applyFill="1" applyBorder="1" applyAlignment="1" applyProtection="1">
      <alignment horizontal="center" vertical="center"/>
    </xf>
    <xf numFmtId="10" fontId="6" fillId="3" borderId="13" xfId="2" applyNumberFormat="1" applyFont="1" applyFill="1" applyBorder="1" applyAlignment="1" applyProtection="1">
      <alignment horizontal="right" vertical="center"/>
    </xf>
    <xf numFmtId="1" fontId="3" fillId="0" borderId="39" xfId="2" applyNumberFormat="1" applyFont="1" applyBorder="1" applyAlignment="1" applyProtection="1">
      <alignment vertical="center"/>
    </xf>
    <xf numFmtId="1" fontId="3" fillId="0" borderId="39" xfId="2" applyNumberFormat="1" applyFont="1" applyBorder="1" applyAlignment="1" applyProtection="1">
      <alignment horizontal="center" vertical="center"/>
    </xf>
    <xf numFmtId="1" fontId="3" fillId="0" borderId="39" xfId="2" applyNumberFormat="1" applyFont="1" applyFill="1" applyBorder="1" applyAlignment="1" applyProtection="1">
      <alignment horizontal="center" vertical="center"/>
    </xf>
    <xf numFmtId="10" fontId="3" fillId="0" borderId="39" xfId="2" applyNumberFormat="1" applyFont="1" applyFill="1" applyBorder="1" applyAlignment="1" applyProtection="1">
      <alignment horizontal="right" vertical="center"/>
    </xf>
    <xf numFmtId="10" fontId="72" fillId="0" borderId="39" xfId="2" applyNumberFormat="1" applyFont="1" applyFill="1" applyBorder="1" applyAlignment="1" applyProtection="1">
      <alignment horizontal="right" vertical="center"/>
    </xf>
    <xf numFmtId="0" fontId="9" fillId="0" borderId="0" xfId="1368" applyFont="1" applyAlignment="1" applyProtection="1">
      <alignment wrapText="1"/>
      <protection locked="0"/>
    </xf>
    <xf numFmtId="1" fontId="3" fillId="27" borderId="13" xfId="2" applyNumberFormat="1" applyFont="1" applyFill="1" applyBorder="1" applyAlignment="1" applyProtection="1">
      <alignment horizontal="center" vertical="center"/>
    </xf>
    <xf numFmtId="10" fontId="3" fillId="27" borderId="13" xfId="2" applyNumberFormat="1" applyFont="1" applyFill="1" applyBorder="1" applyAlignment="1" applyProtection="1">
      <alignment horizontal="right" vertical="center"/>
    </xf>
    <xf numFmtId="10" fontId="72" fillId="27" borderId="13" xfId="2" applyNumberFormat="1" applyFont="1" applyFill="1" applyBorder="1" applyAlignment="1" applyProtection="1">
      <alignment horizontal="right" vertical="center"/>
    </xf>
    <xf numFmtId="0" fontId="26" fillId="7" borderId="7" xfId="0" applyFont="1" applyFill="1" applyBorder="1" applyAlignment="1">
      <alignment horizontal="center" vertical="center" wrapText="1"/>
    </xf>
    <xf numFmtId="0" fontId="25" fillId="3" borderId="34" xfId="0" applyFont="1" applyFill="1" applyBorder="1" applyProtection="1">
      <protection locked="0"/>
    </xf>
    <xf numFmtId="0" fontId="9" fillId="3" borderId="34" xfId="0" applyFont="1" applyFill="1" applyBorder="1" applyAlignment="1" applyProtection="1">
      <alignment horizontal="center"/>
      <protection locked="0"/>
    </xf>
    <xf numFmtId="164" fontId="0" fillId="3" borderId="34" xfId="2" applyFont="1" applyFill="1" applyBorder="1" applyAlignment="1" applyProtection="1">
      <alignment horizontal="center" vertical="center"/>
    </xf>
    <xf numFmtId="0" fontId="25" fillId="0" borderId="34" xfId="0" applyFont="1" applyBorder="1" applyProtection="1">
      <protection locked="0"/>
    </xf>
    <xf numFmtId="0" fontId="9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164" fontId="2" fillId="20" borderId="34" xfId="2" applyFont="1" applyFill="1" applyBorder="1" applyAlignment="1" applyProtection="1">
      <alignment horizontal="center" vertical="center"/>
    </xf>
    <xf numFmtId="0" fontId="25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164" fontId="0" fillId="20" borderId="34" xfId="2" applyFont="1" applyFill="1" applyBorder="1" applyAlignment="1" applyProtection="1">
      <alignment horizontal="center" vertical="center"/>
    </xf>
    <xf numFmtId="0" fontId="9" fillId="20" borderId="34" xfId="0" applyFont="1" applyFill="1" applyBorder="1" applyAlignment="1" applyProtection="1">
      <alignment horizontal="center"/>
      <protection locked="0"/>
    </xf>
    <xf numFmtId="0" fontId="20" fillId="0" borderId="0" xfId="0" applyFont="1" applyAlignment="1" applyProtection="1">
      <alignment vertical="top"/>
      <protection locked="0"/>
    </xf>
    <xf numFmtId="0" fontId="25" fillId="3" borderId="34" xfId="0" applyFont="1" applyFill="1" applyBorder="1" applyAlignment="1" applyProtection="1">
      <alignment horizontal="center" vertical="center"/>
      <protection locked="0"/>
    </xf>
    <xf numFmtId="0" fontId="25" fillId="0" borderId="34" xfId="0" applyFont="1" applyBorder="1" applyAlignment="1" applyProtection="1">
      <alignment horizontal="center" vertical="center"/>
      <protection locked="0"/>
    </xf>
    <xf numFmtId="0" fontId="25" fillId="20" borderId="34" xfId="0" applyFont="1" applyFill="1" applyBorder="1" applyAlignment="1" applyProtection="1">
      <alignment horizontal="center" vertical="center"/>
      <protection locked="0"/>
    </xf>
    <xf numFmtId="0" fontId="6" fillId="0" borderId="34" xfId="0" applyFont="1" applyBorder="1" applyProtection="1">
      <protection locked="0"/>
    </xf>
    <xf numFmtId="0" fontId="6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164" fontId="65" fillId="31" borderId="13" xfId="2" applyFont="1" applyFill="1" applyBorder="1" applyAlignment="1" applyProtection="1">
      <alignment horizontal="center" vertical="center"/>
    </xf>
    <xf numFmtId="0" fontId="6" fillId="23" borderId="34" xfId="0" applyFont="1" applyFill="1" applyBorder="1" applyAlignment="1" applyProtection="1">
      <alignment horizontal="center" vertical="center"/>
      <protection locked="0"/>
    </xf>
    <xf numFmtId="0" fontId="20" fillId="26" borderId="13" xfId="0" applyFont="1" applyFill="1" applyBorder="1" applyAlignment="1" applyProtection="1">
      <alignment horizontal="center" vertical="center" wrapText="1"/>
      <protection locked="0"/>
    </xf>
    <xf numFmtId="0" fontId="6" fillId="27" borderId="34" xfId="0" applyFont="1" applyFill="1" applyBorder="1" applyAlignment="1" applyProtection="1">
      <alignment horizontal="center" vertical="center"/>
      <protection locked="0"/>
    </xf>
    <xf numFmtId="0" fontId="6" fillId="27" borderId="34" xfId="0" applyFont="1" applyFill="1" applyBorder="1" applyProtection="1">
      <protection locked="0"/>
    </xf>
    <xf numFmtId="164" fontId="0" fillId="27" borderId="34" xfId="2" applyFont="1" applyFill="1" applyBorder="1" applyAlignment="1" applyProtection="1">
      <alignment horizontal="center" vertical="center"/>
    </xf>
    <xf numFmtId="0" fontId="73" fillId="27" borderId="34" xfId="0" applyFont="1" applyFill="1" applyBorder="1"/>
    <xf numFmtId="0" fontId="0" fillId="27" borderId="34" xfId="0" applyFont="1" applyFill="1" applyBorder="1"/>
    <xf numFmtId="0" fontId="20" fillId="12" borderId="13" xfId="0" applyFont="1" applyFill="1" applyBorder="1" applyAlignment="1" applyProtection="1">
      <alignment horizontal="center" vertical="center" wrapText="1"/>
      <protection locked="0"/>
    </xf>
    <xf numFmtId="164" fontId="0" fillId="23" borderId="34" xfId="2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vertical="top"/>
      <protection locked="0"/>
    </xf>
    <xf numFmtId="0" fontId="9" fillId="0" borderId="34" xfId="1368" applyFont="1" applyBorder="1" applyProtection="1"/>
    <xf numFmtId="0" fontId="9" fillId="0" borderId="0" xfId="1368" applyFont="1" applyAlignment="1" applyProtection="1">
      <alignment horizontal="left" vertical="center"/>
      <protection locked="0"/>
    </xf>
    <xf numFmtId="164" fontId="8" fillId="26" borderId="34" xfId="0" applyNumberFormat="1" applyFont="1" applyFill="1" applyBorder="1"/>
    <xf numFmtId="164" fontId="8" fillId="12" borderId="34" xfId="0" applyNumberFormat="1" applyFont="1" applyFill="1" applyBorder="1"/>
    <xf numFmtId="0" fontId="74" fillId="23" borderId="34" xfId="0" applyFont="1" applyFill="1" applyBorder="1" applyProtection="1">
      <protection locked="0"/>
    </xf>
    <xf numFmtId="0" fontId="74" fillId="20" borderId="34" xfId="0" applyFont="1" applyFill="1" applyBorder="1" applyProtection="1">
      <protection locked="0"/>
    </xf>
    <xf numFmtId="0" fontId="75" fillId="23" borderId="34" xfId="0" applyFont="1" applyFill="1" applyBorder="1"/>
    <xf numFmtId="0" fontId="76" fillId="20" borderId="34" xfId="0" applyFont="1" applyFill="1" applyBorder="1"/>
    <xf numFmtId="0" fontId="25" fillId="7" borderId="35" xfId="0" applyFont="1" applyFill="1" applyBorder="1" applyAlignment="1">
      <alignment horizontal="center" vertical="center" wrapText="1"/>
    </xf>
    <xf numFmtId="0" fontId="8" fillId="0" borderId="0" xfId="0" applyFont="1" applyProtection="1">
      <protection locked="0"/>
    </xf>
    <xf numFmtId="164" fontId="0" fillId="0" borderId="0" xfId="0" applyNumberFormat="1"/>
    <xf numFmtId="164" fontId="77" fillId="2" borderId="14" xfId="2" applyFont="1" applyFill="1" applyBorder="1" applyAlignment="1" applyProtection="1">
      <alignment horizontal="center" vertical="center"/>
    </xf>
    <xf numFmtId="164" fontId="0" fillId="0" borderId="0" xfId="0" applyNumberFormat="1" applyProtection="1">
      <protection locked="0"/>
    </xf>
    <xf numFmtId="14" fontId="32" fillId="0" borderId="7" xfId="1364" applyNumberFormat="1" applyFont="1" applyBorder="1" applyAlignment="1">
      <alignment horizontal="center" vertical="center"/>
    </xf>
    <xf numFmtId="0" fontId="6" fillId="0" borderId="34" xfId="0" applyNumberFormat="1" applyFont="1" applyFill="1" applyBorder="1" applyAlignment="1">
      <alignment horizontal="left"/>
    </xf>
    <xf numFmtId="0" fontId="6" fillId="0" borderId="34" xfId="0" applyFont="1" applyFill="1" applyBorder="1"/>
    <xf numFmtId="0" fontId="3" fillId="0" borderId="14" xfId="0" applyFont="1" applyFill="1" applyBorder="1"/>
    <xf numFmtId="0" fontId="3" fillId="0" borderId="14" xfId="0" applyFont="1" applyBorder="1"/>
    <xf numFmtId="1" fontId="5" fillId="20" borderId="35" xfId="0" applyNumberFormat="1" applyFont="1" applyFill="1" applyBorder="1" applyAlignment="1">
      <alignment vertical="center" wrapText="1"/>
    </xf>
    <xf numFmtId="49" fontId="32" fillId="20" borderId="35" xfId="0" applyNumberFormat="1" applyFont="1" applyFill="1" applyBorder="1" applyAlignment="1">
      <alignment vertical="center"/>
    </xf>
    <xf numFmtId="0" fontId="32" fillId="20" borderId="35" xfId="0" applyFont="1" applyFill="1" applyBorder="1" applyAlignment="1">
      <alignment vertical="center"/>
    </xf>
    <xf numFmtId="14" fontId="5" fillId="20" borderId="34" xfId="0" applyNumberFormat="1" applyFont="1" applyFill="1" applyBorder="1" applyAlignment="1">
      <alignment horizontal="center" vertical="center"/>
    </xf>
    <xf numFmtId="166" fontId="5" fillId="20" borderId="34" xfId="0" applyNumberFormat="1" applyFont="1" applyFill="1" applyBorder="1" applyAlignment="1">
      <alignment horizontal="center" vertical="center"/>
    </xf>
    <xf numFmtId="0" fontId="78" fillId="20" borderId="34" xfId="0" applyFont="1" applyFill="1" applyBorder="1" applyAlignment="1">
      <alignment horizontal="center" vertical="center" wrapText="1"/>
    </xf>
    <xf numFmtId="0" fontId="5" fillId="20" borderId="34" xfId="2" applyNumberFormat="1" applyFont="1" applyFill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center"/>
    </xf>
    <xf numFmtId="1" fontId="5" fillId="20" borderId="34" xfId="0" applyNumberFormat="1" applyFont="1" applyFill="1" applyBorder="1" applyAlignment="1">
      <alignment wrapText="1"/>
    </xf>
    <xf numFmtId="49" fontId="5" fillId="20" borderId="34" xfId="0" quotePrefix="1" applyNumberFormat="1" applyFont="1" applyFill="1" applyBorder="1" applyAlignment="1">
      <alignment vertical="center"/>
    </xf>
    <xf numFmtId="0" fontId="5" fillId="20" borderId="34" xfId="0" applyFont="1" applyFill="1" applyBorder="1" applyAlignment="1">
      <alignment horizontal="left" vertical="center"/>
    </xf>
    <xf numFmtId="0" fontId="5" fillId="20" borderId="34" xfId="0" applyFont="1" applyFill="1" applyBorder="1" applyAlignment="1">
      <alignment horizontal="center"/>
    </xf>
    <xf numFmtId="0" fontId="5" fillId="20" borderId="34" xfId="3" applyFont="1" applyFill="1" applyBorder="1" applyAlignment="1">
      <alignment horizontal="center"/>
    </xf>
    <xf numFmtId="0" fontId="5" fillId="20" borderId="34" xfId="0" applyFont="1" applyFill="1" applyBorder="1" applyAlignment="1">
      <alignment horizontal="center" vertical="center"/>
    </xf>
    <xf numFmtId="0" fontId="32" fillId="0" borderId="34" xfId="4" applyFont="1" applyFill="1" applyBorder="1" applyAlignment="1" applyProtection="1">
      <alignment horizontal="center" vertical="center"/>
    </xf>
    <xf numFmtId="0" fontId="32" fillId="0" borderId="34" xfId="4" applyFont="1" applyBorder="1" applyAlignment="1" applyProtection="1">
      <alignment horizontal="center" vertical="center"/>
      <protection locked="0"/>
    </xf>
    <xf numFmtId="0" fontId="32" fillId="0" borderId="13" xfId="4" applyFont="1" applyBorder="1" applyAlignment="1" applyProtection="1">
      <alignment wrapText="1"/>
      <protection locked="0"/>
    </xf>
    <xf numFmtId="0" fontId="32" fillId="0" borderId="13" xfId="4" applyFont="1" applyBorder="1" applyAlignment="1" applyProtection="1">
      <alignment horizontal="center" wrapText="1"/>
      <protection locked="0"/>
    </xf>
    <xf numFmtId="0" fontId="5" fillId="0" borderId="34" xfId="0" applyFont="1" applyBorder="1" applyAlignment="1">
      <alignment vertical="center"/>
    </xf>
    <xf numFmtId="0" fontId="5" fillId="0" borderId="34" xfId="0" applyFont="1" applyFill="1" applyBorder="1" applyAlignment="1">
      <alignment vertical="center" wrapText="1"/>
    </xf>
    <xf numFmtId="0" fontId="32" fillId="4" borderId="13" xfId="1364" quotePrefix="1" applyFont="1" applyFill="1" applyBorder="1" applyAlignment="1">
      <alignment horizontal="left" vertical="center"/>
    </xf>
    <xf numFmtId="0" fontId="32" fillId="30" borderId="13" xfId="1364" quotePrefix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4" borderId="34" xfId="0" applyNumberFormat="1" applyFill="1" applyBorder="1" applyAlignment="1">
      <alignment horizontal="left"/>
    </xf>
    <xf numFmtId="0" fontId="25" fillId="5" borderId="1" xfId="0" applyFont="1" applyFill="1" applyBorder="1" applyAlignment="1">
      <alignment horizontal="center" vertical="center"/>
    </xf>
    <xf numFmtId="0" fontId="25" fillId="5" borderId="2" xfId="0" applyFont="1" applyFill="1" applyBorder="1" applyAlignment="1">
      <alignment horizontal="center" vertical="center"/>
    </xf>
    <xf numFmtId="0" fontId="25" fillId="5" borderId="3" xfId="0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horizontal="center" vertical="center"/>
    </xf>
    <xf numFmtId="0" fontId="66" fillId="28" borderId="17" xfId="1364" applyFont="1" applyFill="1" applyBorder="1" applyAlignment="1">
      <alignment horizontal="center"/>
    </xf>
    <xf numFmtId="0" fontId="66" fillId="28" borderId="19" xfId="1364" applyFont="1" applyFill="1" applyBorder="1" applyAlignment="1">
      <alignment horizontal="center"/>
    </xf>
    <xf numFmtId="0" fontId="25" fillId="5" borderId="1" xfId="4" applyFont="1" applyFill="1" applyBorder="1" applyAlignment="1">
      <alignment horizontal="center" vertical="center"/>
    </xf>
    <xf numFmtId="0" fontId="25" fillId="5" borderId="2" xfId="4" applyFont="1" applyFill="1" applyBorder="1" applyAlignment="1">
      <alignment horizontal="center" vertical="center"/>
    </xf>
    <xf numFmtId="0" fontId="25" fillId="5" borderId="3" xfId="4" applyFont="1" applyFill="1" applyBorder="1" applyAlignment="1">
      <alignment horizontal="center" vertical="center"/>
    </xf>
    <xf numFmtId="0" fontId="25" fillId="5" borderId="4" xfId="4" applyFont="1" applyFill="1" applyBorder="1" applyAlignment="1">
      <alignment horizontal="center" vertical="center"/>
    </xf>
    <xf numFmtId="0" fontId="25" fillId="5" borderId="11" xfId="4" applyFont="1" applyFill="1" applyBorder="1" applyAlignment="1">
      <alignment horizontal="center" vertical="center"/>
    </xf>
    <xf numFmtId="0" fontId="25" fillId="5" borderId="12" xfId="4" applyFont="1" applyFill="1" applyBorder="1" applyAlignment="1">
      <alignment horizontal="center" vertical="center"/>
    </xf>
    <xf numFmtId="0" fontId="25" fillId="5" borderId="13" xfId="4" applyFont="1" applyFill="1" applyBorder="1" applyAlignment="1">
      <alignment horizontal="center" vertical="center"/>
    </xf>
    <xf numFmtId="0" fontId="38" fillId="0" borderId="37" xfId="0" applyFont="1" applyFill="1" applyBorder="1" applyAlignment="1">
      <alignment horizontal="center"/>
    </xf>
    <xf numFmtId="0" fontId="38" fillId="0" borderId="38" xfId="0" applyFont="1" applyFill="1" applyBorder="1" applyAlignment="1">
      <alignment horizontal="center"/>
    </xf>
    <xf numFmtId="0" fontId="68" fillId="0" borderId="21" xfId="0" applyFont="1" applyFill="1" applyBorder="1" applyAlignment="1">
      <alignment horizontal="center"/>
    </xf>
    <xf numFmtId="0" fontId="68" fillId="0" borderId="22" xfId="0" applyFont="1" applyFill="1" applyBorder="1" applyAlignment="1">
      <alignment horizontal="center"/>
    </xf>
    <xf numFmtId="0" fontId="68" fillId="0" borderId="23" xfId="0" applyFont="1" applyFill="1" applyBorder="1" applyAlignment="1">
      <alignment horizontal="center"/>
    </xf>
    <xf numFmtId="0" fontId="68" fillId="0" borderId="24" xfId="0" applyFont="1" applyFill="1" applyBorder="1" applyAlignment="1">
      <alignment horizontal="center"/>
    </xf>
    <xf numFmtId="0" fontId="68" fillId="0" borderId="25" xfId="0" applyFont="1" applyFill="1" applyBorder="1" applyAlignment="1">
      <alignment horizontal="center"/>
    </xf>
    <xf numFmtId="0" fontId="68" fillId="0" borderId="26" xfId="0" applyFont="1" applyFill="1" applyBorder="1" applyAlignment="1">
      <alignment horizontal="center"/>
    </xf>
    <xf numFmtId="0" fontId="67" fillId="0" borderId="37" xfId="0" applyFont="1" applyFill="1" applyBorder="1" applyAlignment="1">
      <alignment horizontal="center"/>
    </xf>
    <xf numFmtId="0" fontId="67" fillId="0" borderId="38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left"/>
    </xf>
    <xf numFmtId="0" fontId="4" fillId="0" borderId="25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left"/>
    </xf>
    <xf numFmtId="0" fontId="4" fillId="0" borderId="21" xfId="0" applyFont="1" applyFill="1" applyBorder="1" applyAlignment="1">
      <alignment horizontal="left" vertical="top"/>
    </xf>
    <xf numFmtId="0" fontId="4" fillId="0" borderId="22" xfId="0" applyFont="1" applyFill="1" applyBorder="1" applyAlignment="1">
      <alignment horizontal="left" vertical="top"/>
    </xf>
    <xf numFmtId="0" fontId="4" fillId="0" borderId="23" xfId="0" applyFont="1" applyFill="1" applyBorder="1" applyAlignment="1">
      <alignment horizontal="left" vertical="top"/>
    </xf>
    <xf numFmtId="0" fontId="4" fillId="0" borderId="24" xfId="0" applyFont="1" applyFill="1" applyBorder="1" applyAlignment="1">
      <alignment horizontal="left" vertical="top"/>
    </xf>
    <xf numFmtId="0" fontId="4" fillId="0" borderId="25" xfId="0" applyFont="1" applyFill="1" applyBorder="1" applyAlignment="1">
      <alignment horizontal="left" vertical="top"/>
    </xf>
    <xf numFmtId="0" fontId="4" fillId="0" borderId="26" xfId="0" applyFont="1" applyFill="1" applyBorder="1" applyAlignment="1">
      <alignment horizontal="left" vertical="top"/>
    </xf>
    <xf numFmtId="0" fontId="4" fillId="0" borderId="28" xfId="0" applyFont="1" applyFill="1" applyBorder="1" applyAlignment="1">
      <alignment horizontal="left"/>
    </xf>
    <xf numFmtId="0" fontId="4" fillId="0" borderId="29" xfId="0" applyFont="1" applyFill="1" applyBorder="1" applyAlignment="1">
      <alignment horizontal="left"/>
    </xf>
    <xf numFmtId="0" fontId="4" fillId="0" borderId="30" xfId="0" applyFont="1" applyFill="1" applyBorder="1" applyAlignment="1">
      <alignment horizontal="left"/>
    </xf>
    <xf numFmtId="0" fontId="14" fillId="21" borderId="21" xfId="0" applyFont="1" applyFill="1" applyBorder="1" applyAlignment="1">
      <alignment horizontal="center" vertical="top" wrapText="1"/>
    </xf>
    <xf numFmtId="0" fontId="14" fillId="21" borderId="22" xfId="0" applyFont="1" applyFill="1" applyBorder="1" applyAlignment="1">
      <alignment horizontal="center" vertical="top" wrapText="1"/>
    </xf>
    <xf numFmtId="0" fontId="14" fillId="21" borderId="23" xfId="0" applyFont="1" applyFill="1" applyBorder="1" applyAlignment="1">
      <alignment horizontal="center" vertical="top" wrapText="1"/>
    </xf>
    <xf numFmtId="0" fontId="14" fillId="21" borderId="27" xfId="0" applyFont="1" applyFill="1" applyBorder="1" applyAlignment="1">
      <alignment horizontal="center" vertical="top" wrapText="1"/>
    </xf>
    <xf numFmtId="0" fontId="14" fillId="21" borderId="0" xfId="0" applyFont="1" applyFill="1" applyBorder="1" applyAlignment="1">
      <alignment horizontal="center" vertical="top" wrapText="1"/>
    </xf>
    <xf numFmtId="0" fontId="14" fillId="21" borderId="20" xfId="0" applyFont="1" applyFill="1" applyBorder="1" applyAlignment="1">
      <alignment horizontal="center" vertical="top" wrapText="1"/>
    </xf>
    <xf numFmtId="0" fontId="14" fillId="21" borderId="24" xfId="0" applyFont="1" applyFill="1" applyBorder="1" applyAlignment="1">
      <alignment horizontal="center" vertical="top" wrapText="1"/>
    </xf>
    <xf numFmtId="0" fontId="14" fillId="21" borderId="25" xfId="0" applyFont="1" applyFill="1" applyBorder="1" applyAlignment="1">
      <alignment horizontal="center" vertical="top" wrapText="1"/>
    </xf>
    <xf numFmtId="0" fontId="14" fillId="21" borderId="26" xfId="0" applyFont="1" applyFill="1" applyBorder="1" applyAlignment="1">
      <alignment horizontal="center" vertical="top" wrapText="1"/>
    </xf>
    <xf numFmtId="0" fontId="37" fillId="21" borderId="28" xfId="0" applyFont="1" applyFill="1" applyBorder="1" applyAlignment="1">
      <alignment horizontal="center" vertical="top"/>
    </xf>
    <xf numFmtId="0" fontId="37" fillId="21" borderId="29" xfId="0" applyFont="1" applyFill="1" applyBorder="1" applyAlignment="1">
      <alignment horizontal="center" vertical="top"/>
    </xf>
    <xf numFmtId="0" fontId="37" fillId="21" borderId="30" xfId="0" applyFont="1" applyFill="1" applyBorder="1" applyAlignment="1">
      <alignment horizontal="center" vertical="top"/>
    </xf>
    <xf numFmtId="0" fontId="37" fillId="21" borderId="36" xfId="0" applyFont="1" applyFill="1" applyBorder="1" applyAlignment="1">
      <alignment horizontal="center"/>
    </xf>
    <xf numFmtId="0" fontId="37" fillId="21" borderId="29" xfId="0" applyFont="1" applyFill="1" applyBorder="1" applyAlignment="1">
      <alignment horizontal="center"/>
    </xf>
    <xf numFmtId="0" fontId="37" fillId="21" borderId="30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49" fontId="4" fillId="4" borderId="28" xfId="0" applyNumberFormat="1" applyFont="1" applyFill="1" applyBorder="1" applyAlignment="1">
      <alignment horizontal="left"/>
    </xf>
    <xf numFmtId="49" fontId="4" fillId="4" borderId="30" xfId="0" applyNumberFormat="1" applyFont="1" applyFill="1" applyBorder="1" applyAlignment="1">
      <alignment horizontal="left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26" borderId="34" xfId="0" applyFont="1" applyFill="1" applyBorder="1" applyAlignment="1">
      <alignment horizontal="center" vertical="center" wrapText="1"/>
    </xf>
    <xf numFmtId="0" fontId="7" fillId="26" borderId="34" xfId="0" applyFont="1" applyFill="1" applyBorder="1" applyAlignment="1">
      <alignment horizontal="center"/>
    </xf>
    <xf numFmtId="0" fontId="7" fillId="25" borderId="34" xfId="0" applyFont="1" applyFill="1" applyBorder="1" applyAlignment="1">
      <alignment horizontal="center" vertical="center" wrapText="1"/>
    </xf>
    <xf numFmtId="0" fontId="7" fillId="25" borderId="34" xfId="0" applyFont="1" applyFill="1" applyBorder="1" applyAlignment="1">
      <alignment horizontal="center"/>
    </xf>
    <xf numFmtId="0" fontId="7" fillId="25" borderId="35" xfId="0" applyFont="1" applyFill="1" applyBorder="1" applyAlignment="1">
      <alignment horizontal="center"/>
    </xf>
    <xf numFmtId="0" fontId="7" fillId="25" borderId="34" xfId="0" applyFont="1" applyFill="1" applyBorder="1" applyAlignment="1">
      <alignment horizontal="center" wrapText="1"/>
    </xf>
    <xf numFmtId="0" fontId="7" fillId="25" borderId="35" xfId="0" applyFont="1" applyFill="1" applyBorder="1" applyAlignment="1">
      <alignment horizontal="center" wrapText="1"/>
    </xf>
    <xf numFmtId="0" fontId="25" fillId="25" borderId="34" xfId="0" applyFont="1" applyFill="1" applyBorder="1" applyAlignment="1">
      <alignment horizontal="center" vertical="center" wrapText="1"/>
    </xf>
    <xf numFmtId="0" fontId="7" fillId="7" borderId="34" xfId="0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25" fillId="26" borderId="34" xfId="0" applyFont="1" applyFill="1" applyBorder="1" applyAlignment="1">
      <alignment horizontal="center" vertical="center" wrapText="1"/>
    </xf>
    <xf numFmtId="0" fontId="7" fillId="26" borderId="35" xfId="0" applyFont="1" applyFill="1" applyBorder="1" applyAlignment="1">
      <alignment horizontal="center"/>
    </xf>
    <xf numFmtId="167" fontId="25" fillId="7" borderId="11" xfId="1369" applyNumberFormat="1" applyFont="1" applyFill="1" applyBorder="1" applyAlignment="1">
      <alignment horizontal="center" vertical="center"/>
    </xf>
    <xf numFmtId="167" fontId="25" fillId="7" borderId="12" xfId="1369" applyNumberFormat="1" applyFont="1" applyFill="1" applyBorder="1" applyAlignment="1">
      <alignment horizontal="center" vertical="center"/>
    </xf>
    <xf numFmtId="167" fontId="25" fillId="26" borderId="11" xfId="1369" applyNumberFormat="1" applyFont="1" applyFill="1" applyBorder="1" applyAlignment="1">
      <alignment horizontal="center" vertical="center"/>
    </xf>
    <xf numFmtId="167" fontId="25" fillId="26" borderId="12" xfId="1369" applyNumberFormat="1" applyFont="1" applyFill="1" applyBorder="1" applyAlignment="1">
      <alignment horizontal="center" vertical="center"/>
    </xf>
    <xf numFmtId="0" fontId="7" fillId="7" borderId="34" xfId="0" applyFont="1" applyFill="1" applyBorder="1" applyAlignment="1">
      <alignment horizontal="center" vertical="center"/>
    </xf>
    <xf numFmtId="0" fontId="7" fillId="7" borderId="35" xfId="0" applyFont="1" applyFill="1" applyBorder="1" applyAlignment="1">
      <alignment horizontal="center" vertical="center"/>
    </xf>
    <xf numFmtId="0" fontId="7" fillId="7" borderId="34" xfId="0" applyFont="1" applyFill="1" applyBorder="1" applyAlignment="1">
      <alignment horizontal="center" wrapText="1"/>
    </xf>
    <xf numFmtId="0" fontId="7" fillId="7" borderId="11" xfId="0" applyFont="1" applyFill="1" applyBorder="1" applyAlignment="1">
      <alignment horizontal="center"/>
    </xf>
    <xf numFmtId="0" fontId="7" fillId="7" borderId="3" xfId="0" applyFont="1" applyFill="1" applyBorder="1" applyAlignment="1">
      <alignment horizontal="center"/>
    </xf>
    <xf numFmtId="0" fontId="7" fillId="26" borderId="35" xfId="0" applyFont="1" applyFill="1" applyBorder="1" applyAlignment="1">
      <alignment horizontal="center" wrapText="1"/>
    </xf>
    <xf numFmtId="0" fontId="7" fillId="26" borderId="14" xfId="0" applyFont="1" applyFill="1" applyBorder="1" applyAlignment="1">
      <alignment horizontal="center" wrapText="1"/>
    </xf>
    <xf numFmtId="0" fontId="7" fillId="26" borderId="6" xfId="0" applyFont="1" applyFill="1" applyBorder="1" applyAlignment="1">
      <alignment horizontal="center" wrapText="1"/>
    </xf>
    <xf numFmtId="0" fontId="15" fillId="17" borderId="13" xfId="7" applyFont="1" applyFill="1" applyBorder="1" applyAlignment="1">
      <alignment horizontal="center" vertical="center" wrapText="1"/>
    </xf>
    <xf numFmtId="0" fontId="15" fillId="17" borderId="15" xfId="7" applyFont="1" applyFill="1" applyBorder="1" applyAlignment="1">
      <alignment horizontal="center" vertical="center" wrapText="1"/>
    </xf>
    <xf numFmtId="0" fontId="15" fillId="17" borderId="16" xfId="7" applyFont="1" applyFill="1" applyBorder="1" applyAlignment="1">
      <alignment horizontal="center" vertical="center" wrapText="1"/>
    </xf>
    <xf numFmtId="0" fontId="15" fillId="17" borderId="17" xfId="7" applyFont="1" applyFill="1" applyBorder="1" applyAlignment="1">
      <alignment horizontal="center" vertical="center" wrapText="1"/>
    </xf>
    <xf numFmtId="0" fontId="15" fillId="17" borderId="18" xfId="7" applyFont="1" applyFill="1" applyBorder="1" applyAlignment="1">
      <alignment horizontal="center" vertical="center" wrapText="1"/>
    </xf>
    <xf numFmtId="1" fontId="36" fillId="0" borderId="35" xfId="1368" applyNumberFormat="1" applyBorder="1" applyAlignment="1" applyProtection="1">
      <alignment horizontal="center" vertical="center"/>
    </xf>
    <xf numFmtId="1" fontId="36" fillId="0" borderId="14" xfId="1368" applyNumberFormat="1" applyBorder="1" applyAlignment="1" applyProtection="1">
      <alignment horizontal="center" vertical="center"/>
    </xf>
    <xf numFmtId="1" fontId="36" fillId="0" borderId="6" xfId="1368" applyNumberFormat="1" applyBorder="1" applyAlignment="1" applyProtection="1">
      <alignment horizontal="center" vertical="center"/>
    </xf>
    <xf numFmtId="0" fontId="36" fillId="0" borderId="35" xfId="1368" applyBorder="1" applyAlignment="1" applyProtection="1">
      <alignment horizontal="center" vertical="center"/>
    </xf>
    <xf numFmtId="0" fontId="36" fillId="0" borderId="14" xfId="1368" applyBorder="1" applyAlignment="1" applyProtection="1">
      <alignment horizontal="center" vertical="center"/>
    </xf>
    <xf numFmtId="0" fontId="36" fillId="0" borderId="6" xfId="1368" applyBorder="1" applyAlignment="1" applyProtection="1">
      <alignment horizontal="center" vertical="center"/>
    </xf>
    <xf numFmtId="10" fontId="36" fillId="0" borderId="35" xfId="1368" applyNumberFormat="1" applyBorder="1" applyAlignment="1" applyProtection="1">
      <alignment horizontal="center" vertical="center"/>
    </xf>
    <xf numFmtId="10" fontId="36" fillId="0" borderId="14" xfId="1368" applyNumberFormat="1" applyBorder="1" applyAlignment="1" applyProtection="1">
      <alignment horizontal="center" vertical="center"/>
    </xf>
    <xf numFmtId="10" fontId="36" fillId="0" borderId="6" xfId="1368" applyNumberFormat="1" applyBorder="1" applyAlignment="1" applyProtection="1">
      <alignment horizontal="center" vertical="center"/>
    </xf>
    <xf numFmtId="0" fontId="15" fillId="17" borderId="7" xfId="7" applyFont="1" applyFill="1" applyBorder="1" applyAlignment="1">
      <alignment horizontal="center" vertical="center" wrapText="1"/>
    </xf>
    <xf numFmtId="0" fontId="15" fillId="17" borderId="14" xfId="7" applyFont="1" applyFill="1" applyBorder="1" applyAlignment="1">
      <alignment horizontal="center" vertical="center" wrapText="1"/>
    </xf>
    <xf numFmtId="0" fontId="15" fillId="17" borderId="6" xfId="7" applyFont="1" applyFill="1" applyBorder="1" applyAlignment="1">
      <alignment horizontal="center" vertical="center" wrapText="1"/>
    </xf>
    <xf numFmtId="0" fontId="8" fillId="16" borderId="13" xfId="0" applyFont="1" applyFill="1" applyBorder="1" applyAlignment="1">
      <alignment horizontal="center"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8" fillId="16" borderId="13" xfId="0" applyFont="1" applyFill="1" applyBorder="1" applyAlignment="1">
      <alignment horizontal="center" vertical="center"/>
    </xf>
    <xf numFmtId="0" fontId="22" fillId="16" borderId="13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164" fontId="15" fillId="15" borderId="11" xfId="5" applyFont="1" applyFill="1" applyBorder="1" applyAlignment="1">
      <alignment horizontal="center" vertical="center" wrapText="1"/>
    </xf>
    <xf numFmtId="164" fontId="15" fillId="15" borderId="12" xfId="5" applyFont="1" applyFill="1" applyBorder="1" applyAlignment="1">
      <alignment horizontal="center" vertical="center" wrapText="1"/>
    </xf>
    <xf numFmtId="0" fontId="15" fillId="15" borderId="15" xfId="7" applyFont="1" applyFill="1" applyBorder="1" applyAlignment="1">
      <alignment horizontal="center" vertical="center" wrapText="1"/>
    </xf>
    <xf numFmtId="0" fontId="15" fillId="15" borderId="16" xfId="7" applyFont="1" applyFill="1" applyBorder="1" applyAlignment="1">
      <alignment horizontal="center" vertical="center" wrapText="1"/>
    </xf>
    <xf numFmtId="0" fontId="15" fillId="15" borderId="17" xfId="7" applyFont="1" applyFill="1" applyBorder="1" applyAlignment="1">
      <alignment horizontal="center" vertical="center" wrapText="1"/>
    </xf>
    <xf numFmtId="0" fontId="15" fillId="15" borderId="18" xfId="7" applyFont="1" applyFill="1" applyBorder="1" applyAlignment="1">
      <alignment horizontal="center" vertical="center" wrapText="1"/>
    </xf>
    <xf numFmtId="0" fontId="15" fillId="15" borderId="7" xfId="7" applyFont="1" applyFill="1" applyBorder="1" applyAlignment="1">
      <alignment horizontal="center" vertical="center" wrapText="1"/>
    </xf>
    <xf numFmtId="0" fontId="15" fillId="15" borderId="14" xfId="7" applyFont="1" applyFill="1" applyBorder="1" applyAlignment="1">
      <alignment horizontal="center" vertical="center" wrapText="1"/>
    </xf>
    <xf numFmtId="0" fontId="15" fillId="15" borderId="6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21" fillId="7" borderId="11" xfId="1368" applyFont="1" applyFill="1" applyBorder="1" applyAlignment="1" applyProtection="1">
      <alignment horizontal="center" vertical="center"/>
      <protection locked="0"/>
    </xf>
    <xf numFmtId="0" fontId="21" fillId="7" borderId="3" xfId="1368" applyFont="1" applyFill="1" applyBorder="1" applyAlignment="1" applyProtection="1">
      <alignment horizontal="center" vertical="center"/>
      <protection locked="0"/>
    </xf>
    <xf numFmtId="0" fontId="21" fillId="7" borderId="12" xfId="1368" applyFont="1" applyFill="1" applyBorder="1" applyAlignment="1" applyProtection="1">
      <alignment horizontal="center" vertical="center"/>
      <protection locked="0"/>
    </xf>
    <xf numFmtId="0" fontId="8" fillId="16" borderId="7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8" fillId="16" borderId="35" xfId="0" applyFont="1" applyFill="1" applyBorder="1" applyAlignment="1">
      <alignment horizontal="center" vertical="center" wrapText="1"/>
    </xf>
    <xf numFmtId="0" fontId="15" fillId="15" borderId="11" xfId="7" applyFont="1" applyFill="1" applyBorder="1" applyAlignment="1">
      <alignment horizontal="center" vertical="center" wrapText="1"/>
    </xf>
    <xf numFmtId="0" fontId="15" fillId="15" borderId="3" xfId="7" applyFont="1" applyFill="1" applyBorder="1" applyAlignment="1">
      <alignment horizontal="center" vertical="center" wrapText="1"/>
    </xf>
    <xf numFmtId="0" fontId="15" fillId="15" borderId="12" xfId="7" applyFont="1" applyFill="1" applyBorder="1" applyAlignment="1">
      <alignment horizontal="center" vertical="center" wrapText="1"/>
    </xf>
    <xf numFmtId="0" fontId="71" fillId="16" borderId="35" xfId="0" applyFont="1" applyFill="1" applyBorder="1" applyAlignment="1">
      <alignment horizontal="center" vertical="center" wrapText="1"/>
    </xf>
    <xf numFmtId="0" fontId="71" fillId="16" borderId="14" xfId="0" applyFont="1" applyFill="1" applyBorder="1" applyAlignment="1">
      <alignment horizontal="center" vertical="center" wrapText="1"/>
    </xf>
    <xf numFmtId="0" fontId="71" fillId="16" borderId="6" xfId="0" applyFont="1" applyFill="1" applyBorder="1" applyAlignment="1">
      <alignment horizontal="center" vertical="center" wrapText="1"/>
    </xf>
    <xf numFmtId="0" fontId="70" fillId="7" borderId="34" xfId="1368" applyFont="1" applyFill="1" applyBorder="1" applyAlignment="1" applyProtection="1">
      <alignment horizontal="center" vertical="center"/>
      <protection locked="0"/>
    </xf>
    <xf numFmtId="0" fontId="71" fillId="16" borderId="13" xfId="0" applyFont="1" applyFill="1" applyBorder="1" applyAlignment="1">
      <alignment horizontal="center" vertical="center" wrapText="1"/>
    </xf>
    <xf numFmtId="0" fontId="71" fillId="16" borderId="34" xfId="0" applyFont="1" applyFill="1" applyBorder="1" applyAlignment="1">
      <alignment horizontal="center" vertical="center" wrapText="1"/>
    </xf>
    <xf numFmtId="0" fontId="71" fillId="16" borderId="7" xfId="0" applyFont="1" applyFill="1" applyBorder="1" applyAlignment="1">
      <alignment horizontal="center" vertical="center" wrapText="1"/>
    </xf>
    <xf numFmtId="0" fontId="25" fillId="15" borderId="7" xfId="7" applyFont="1" applyFill="1" applyBorder="1" applyAlignment="1">
      <alignment horizontal="center" vertical="center" wrapText="1"/>
    </xf>
    <xf numFmtId="0" fontId="25" fillId="15" borderId="14" xfId="7" applyFont="1" applyFill="1" applyBorder="1" applyAlignment="1">
      <alignment horizontal="center" vertical="center" wrapText="1"/>
    </xf>
    <xf numFmtId="0" fontId="25" fillId="15" borderId="6" xfId="7" applyFont="1" applyFill="1" applyBorder="1" applyAlignment="1">
      <alignment horizontal="center" vertical="center" wrapText="1"/>
    </xf>
    <xf numFmtId="0" fontId="25" fillId="15" borderId="15" xfId="7" applyFont="1" applyFill="1" applyBorder="1" applyAlignment="1">
      <alignment horizontal="center" vertical="center" wrapText="1"/>
    </xf>
    <xf numFmtId="0" fontId="25" fillId="15" borderId="16" xfId="7" applyFont="1" applyFill="1" applyBorder="1" applyAlignment="1">
      <alignment horizontal="center" vertical="center" wrapText="1"/>
    </xf>
    <xf numFmtId="0" fontId="25" fillId="15" borderId="31" xfId="7" applyFont="1" applyFill="1" applyBorder="1" applyAlignment="1">
      <alignment horizontal="center" vertical="center" wrapText="1"/>
    </xf>
    <xf numFmtId="0" fontId="25" fillId="15" borderId="32" xfId="7" applyFont="1" applyFill="1" applyBorder="1" applyAlignment="1">
      <alignment horizontal="center" vertical="center" wrapText="1"/>
    </xf>
    <xf numFmtId="0" fontId="25" fillId="15" borderId="17" xfId="7" applyFont="1" applyFill="1" applyBorder="1" applyAlignment="1">
      <alignment horizontal="center" vertical="center" wrapText="1"/>
    </xf>
    <xf numFmtId="0" fontId="25" fillId="15" borderId="18" xfId="7" applyFont="1" applyFill="1" applyBorder="1" applyAlignment="1">
      <alignment horizontal="center" vertical="center" wrapText="1"/>
    </xf>
    <xf numFmtId="0" fontId="70" fillId="16" borderId="13" xfId="0" applyFont="1" applyFill="1" applyBorder="1" applyAlignment="1">
      <alignment horizontal="center" vertical="center" wrapText="1"/>
    </xf>
    <xf numFmtId="0" fontId="70" fillId="16" borderId="34" xfId="0" applyFont="1" applyFill="1" applyBorder="1" applyAlignment="1">
      <alignment horizontal="center" vertical="center" wrapText="1"/>
    </xf>
    <xf numFmtId="1" fontId="6" fillId="3" borderId="35" xfId="2" applyNumberFormat="1" applyFont="1" applyFill="1" applyBorder="1" applyAlignment="1" applyProtection="1">
      <alignment horizontal="center" vertical="center"/>
    </xf>
    <xf numFmtId="1" fontId="6" fillId="3" borderId="14" xfId="2" applyNumberFormat="1" applyFont="1" applyFill="1" applyBorder="1" applyAlignment="1" applyProtection="1">
      <alignment horizontal="center" vertical="center"/>
    </xf>
    <xf numFmtId="1" fontId="6" fillId="3" borderId="6" xfId="2" applyNumberFormat="1" applyFont="1" applyFill="1" applyBorder="1" applyAlignment="1" applyProtection="1">
      <alignment horizontal="center" vertical="center"/>
    </xf>
    <xf numFmtId="0" fontId="71" fillId="16" borderId="13" xfId="0" applyFont="1" applyFill="1" applyBorder="1" applyAlignment="1">
      <alignment horizontal="center" vertical="center"/>
    </xf>
    <xf numFmtId="0" fontId="71" fillId="16" borderId="34" xfId="0" applyFont="1" applyFill="1" applyBorder="1" applyAlignment="1">
      <alignment horizontal="center" vertical="center"/>
    </xf>
    <xf numFmtId="1" fontId="3" fillId="27" borderId="34" xfId="2" applyNumberFormat="1" applyFont="1" applyFill="1" applyBorder="1" applyAlignment="1" applyProtection="1">
      <alignment horizontal="center" vertical="center"/>
    </xf>
    <xf numFmtId="0" fontId="70" fillId="7" borderId="35" xfId="1368" applyFont="1" applyFill="1" applyBorder="1" applyAlignment="1" applyProtection="1">
      <alignment horizontal="center" vertical="center" wrapText="1"/>
      <protection locked="0"/>
    </xf>
    <xf numFmtId="0" fontId="70" fillId="7" borderId="6" xfId="1368" applyFont="1" applyFill="1" applyBorder="1" applyAlignment="1" applyProtection="1">
      <alignment horizontal="center" vertical="center" wrapText="1"/>
      <protection locked="0"/>
    </xf>
    <xf numFmtId="0" fontId="15" fillId="26" borderId="7" xfId="7" applyFont="1" applyFill="1" applyBorder="1" applyAlignment="1">
      <alignment horizontal="center" vertical="center" wrapText="1"/>
    </xf>
    <xf numFmtId="0" fontId="15" fillId="26" borderId="14" xfId="7" applyFont="1" applyFill="1" applyBorder="1" applyAlignment="1">
      <alignment horizontal="center" vertical="center" wrapText="1"/>
    </xf>
    <xf numFmtId="0" fontId="15" fillId="26" borderId="6" xfId="7" applyFont="1" applyFill="1" applyBorder="1" applyAlignment="1">
      <alignment horizontal="center" vertical="center" wrapText="1"/>
    </xf>
    <xf numFmtId="0" fontId="15" fillId="26" borderId="15" xfId="7" applyFont="1" applyFill="1" applyBorder="1" applyAlignment="1">
      <alignment horizontal="center" vertical="center" wrapText="1"/>
    </xf>
    <xf numFmtId="0" fontId="15" fillId="26" borderId="16" xfId="7" applyFont="1" applyFill="1" applyBorder="1" applyAlignment="1">
      <alignment horizontal="center" vertical="center" wrapText="1"/>
    </xf>
    <xf numFmtId="0" fontId="15" fillId="26" borderId="31" xfId="7" applyFont="1" applyFill="1" applyBorder="1" applyAlignment="1">
      <alignment horizontal="center" vertical="center" wrapText="1"/>
    </xf>
    <xf numFmtId="0" fontId="15" fillId="26" borderId="32" xfId="7" applyFont="1" applyFill="1" applyBorder="1" applyAlignment="1">
      <alignment horizontal="center" vertical="center" wrapText="1"/>
    </xf>
    <xf numFmtId="0" fontId="15" fillId="26" borderId="17" xfId="7" applyFont="1" applyFill="1" applyBorder="1" applyAlignment="1">
      <alignment horizontal="center" vertical="center" wrapText="1"/>
    </xf>
    <xf numFmtId="0" fontId="15" fillId="26" borderId="18" xfId="7" applyFont="1" applyFill="1" applyBorder="1" applyAlignment="1">
      <alignment horizontal="center" vertical="center" wrapText="1"/>
    </xf>
    <xf numFmtId="164" fontId="15" fillId="26" borderId="34" xfId="5" applyFont="1" applyFill="1" applyBorder="1" applyAlignment="1">
      <alignment horizontal="center" vertical="center" wrapText="1"/>
    </xf>
    <xf numFmtId="0" fontId="71" fillId="7" borderId="35" xfId="0" applyFont="1" applyFill="1" applyBorder="1" applyAlignment="1">
      <alignment horizontal="center" vertical="center" wrapText="1"/>
    </xf>
    <xf numFmtId="0" fontId="71" fillId="7" borderId="6" xfId="0" applyFont="1" applyFill="1" applyBorder="1" applyAlignment="1">
      <alignment horizontal="center" vertical="center" wrapText="1"/>
    </xf>
    <xf numFmtId="0" fontId="70" fillId="7" borderId="11" xfId="1368" applyFont="1" applyFill="1" applyBorder="1" applyAlignment="1" applyProtection="1">
      <alignment horizontal="center" vertical="center"/>
      <protection locked="0"/>
    </xf>
    <xf numFmtId="0" fontId="70" fillId="7" borderId="3" xfId="1368" applyFont="1" applyFill="1" applyBorder="1" applyAlignment="1" applyProtection="1">
      <alignment horizontal="center" vertical="center"/>
      <protection locked="0"/>
    </xf>
    <xf numFmtId="0" fontId="70" fillId="7" borderId="12" xfId="1368" applyFont="1" applyFill="1" applyBorder="1" applyAlignment="1" applyProtection="1">
      <alignment horizontal="center" vertical="center"/>
      <protection locked="0"/>
    </xf>
    <xf numFmtId="0" fontId="71" fillId="7" borderId="11" xfId="0" applyFont="1" applyFill="1" applyBorder="1" applyAlignment="1">
      <alignment horizontal="center" vertical="center" wrapText="1"/>
    </xf>
    <xf numFmtId="0" fontId="71" fillId="7" borderId="3" xfId="0" applyFont="1" applyFill="1" applyBorder="1" applyAlignment="1">
      <alignment horizontal="center" vertical="center" wrapText="1"/>
    </xf>
    <xf numFmtId="0" fontId="71" fillId="7" borderId="12" xfId="0" applyFont="1" applyFill="1" applyBorder="1" applyAlignment="1">
      <alignment horizontal="center" vertical="center" wrapText="1"/>
    </xf>
    <xf numFmtId="164" fontId="25" fillId="15" borderId="34" xfId="5" applyFont="1" applyFill="1" applyBorder="1" applyAlignment="1">
      <alignment horizontal="center" vertical="center" wrapText="1"/>
    </xf>
    <xf numFmtId="0" fontId="22" fillId="9" borderId="11" xfId="4" applyFont="1" applyFill="1" applyBorder="1" applyAlignment="1" applyProtection="1">
      <alignment horizontal="center" vertical="center"/>
      <protection locked="0"/>
    </xf>
    <xf numFmtId="0" fontId="22" fillId="9" borderId="12" xfId="4" applyFont="1" applyFill="1" applyBorder="1" applyAlignment="1" applyProtection="1">
      <alignment horizontal="center" vertical="center"/>
      <protection locked="0"/>
    </xf>
    <xf numFmtId="0" fontId="22" fillId="9" borderId="11" xfId="0" applyFont="1" applyFill="1" applyBorder="1" applyAlignment="1" applyProtection="1">
      <alignment horizontal="center" vertical="center"/>
      <protection locked="0"/>
    </xf>
    <xf numFmtId="0" fontId="22" fillId="9" borderId="12" xfId="0" applyFont="1" applyFill="1" applyBorder="1" applyAlignment="1" applyProtection="1">
      <alignment horizontal="center" vertical="center"/>
      <protection locked="0"/>
    </xf>
    <xf numFmtId="0" fontId="22" fillId="9" borderId="7" xfId="0" applyFont="1" applyFill="1" applyBorder="1" applyAlignment="1" applyProtection="1">
      <alignment horizontal="center" vertical="center"/>
      <protection locked="0"/>
    </xf>
    <xf numFmtId="0" fontId="22" fillId="9" borderId="6" xfId="0" applyFont="1" applyFill="1" applyBorder="1" applyAlignment="1" applyProtection="1">
      <alignment horizontal="center" vertical="center"/>
      <protection locked="0"/>
    </xf>
    <xf numFmtId="164" fontId="6" fillId="0" borderId="11" xfId="1" applyFont="1" applyBorder="1" applyAlignment="1">
      <alignment horizontal="center"/>
    </xf>
    <xf numFmtId="164" fontId="6" fillId="0" borderId="12" xfId="1" applyFont="1" applyBorder="1" applyAlignment="1">
      <alignment horizontal="center"/>
    </xf>
    <xf numFmtId="0" fontId="22" fillId="9" borderId="1" xfId="4" applyFont="1" applyFill="1" applyBorder="1" applyAlignment="1" applyProtection="1">
      <alignment horizontal="center" vertical="center"/>
      <protection locked="0"/>
    </xf>
    <xf numFmtId="0" fontId="22" fillId="9" borderId="2" xfId="4" applyFont="1" applyFill="1" applyBorder="1" applyAlignment="1" applyProtection="1">
      <alignment horizontal="center" vertical="center"/>
      <protection locked="0"/>
    </xf>
    <xf numFmtId="0" fontId="22" fillId="9" borderId="4" xfId="4" applyFont="1" applyFill="1" applyBorder="1" applyAlignment="1" applyProtection="1">
      <alignment horizontal="center" vertical="center"/>
      <protection locked="0"/>
    </xf>
    <xf numFmtId="0" fontId="21" fillId="31" borderId="11" xfId="0" applyFont="1" applyFill="1" applyBorder="1" applyAlignment="1" applyProtection="1">
      <alignment horizontal="center" vertical="center"/>
      <protection locked="0"/>
    </xf>
    <xf numFmtId="0" fontId="21" fillId="31" borderId="3" xfId="0" applyFont="1" applyFill="1" applyBorder="1" applyAlignment="1" applyProtection="1">
      <alignment horizontal="center" vertical="center"/>
      <protection locked="0"/>
    </xf>
    <xf numFmtId="0" fontId="21" fillId="31" borderId="12" xfId="0" applyFont="1" applyFill="1" applyBorder="1" applyAlignment="1" applyProtection="1">
      <alignment horizontal="center" vertical="center"/>
      <protection locked="0"/>
    </xf>
    <xf numFmtId="0" fontId="14" fillId="26" borderId="11" xfId="0" applyFont="1" applyFill="1" applyBorder="1" applyAlignment="1">
      <alignment horizontal="center" vertical="center"/>
    </xf>
    <xf numFmtId="0" fontId="14" fillId="26" borderId="12" xfId="0" applyFont="1" applyFill="1" applyBorder="1" applyAlignment="1">
      <alignment horizontal="center" vertical="center"/>
    </xf>
    <xf numFmtId="0" fontId="14" fillId="12" borderId="11" xfId="0" applyFont="1" applyFill="1" applyBorder="1" applyAlignment="1">
      <alignment horizontal="center" vertical="center"/>
    </xf>
    <xf numFmtId="0" fontId="14" fillId="12" borderId="12" xfId="0" applyFont="1" applyFill="1" applyBorder="1" applyAlignment="1">
      <alignment horizontal="center" vertical="center"/>
    </xf>
    <xf numFmtId="0" fontId="50" fillId="22" borderId="13" xfId="0" applyFont="1" applyFill="1" applyBorder="1" applyAlignment="1">
      <alignment vertical="top" wrapText="1"/>
    </xf>
    <xf numFmtId="0" fontId="51" fillId="22" borderId="13" xfId="0" applyFont="1" applyFill="1" applyBorder="1" applyAlignment="1">
      <alignment horizontal="center" vertical="top" wrapText="1"/>
    </xf>
    <xf numFmtId="0" fontId="57" fillId="22" borderId="13" xfId="0" applyFont="1" applyFill="1" applyBorder="1" applyAlignment="1">
      <alignment horizontal="center" vertical="top" wrapText="1"/>
    </xf>
    <xf numFmtId="164" fontId="64" fillId="15" borderId="13" xfId="1" applyFont="1" applyFill="1" applyBorder="1" applyAlignment="1">
      <alignment horizontal="left" vertical="top" wrapText="1"/>
    </xf>
    <xf numFmtId="0" fontId="57" fillId="22" borderId="7" xfId="0" applyFont="1" applyFill="1" applyBorder="1" applyAlignment="1">
      <alignment horizontal="center" vertical="top" wrapText="1"/>
    </xf>
    <xf numFmtId="0" fontId="57" fillId="22" borderId="6" xfId="0" applyFont="1" applyFill="1" applyBorder="1" applyAlignment="1">
      <alignment horizontal="center" vertical="top" wrapText="1"/>
    </xf>
    <xf numFmtId="0" fontId="64" fillId="15" borderId="7" xfId="0" applyFont="1" applyFill="1" applyBorder="1" applyAlignment="1">
      <alignment horizontal="center" vertical="top" wrapText="1"/>
    </xf>
    <xf numFmtId="0" fontId="64" fillId="15" borderId="14" xfId="0" applyFont="1" applyFill="1" applyBorder="1" applyAlignment="1">
      <alignment horizontal="center" vertical="top" wrapText="1"/>
    </xf>
    <xf numFmtId="0" fontId="64" fillId="15" borderId="6" xfId="0" applyFont="1" applyFill="1" applyBorder="1" applyAlignment="1">
      <alignment horizontal="center" vertical="top" wrapText="1"/>
    </xf>
    <xf numFmtId="0" fontId="61" fillId="22" borderId="31" xfId="0" applyFont="1" applyFill="1" applyBorder="1" applyAlignment="1">
      <alignment horizontal="center" vertical="center" wrapText="1"/>
    </xf>
    <xf numFmtId="0" fontId="61" fillId="22" borderId="0" xfId="0" applyFont="1" applyFill="1" applyBorder="1" applyAlignment="1">
      <alignment horizontal="center" vertical="center" wrapText="1"/>
    </xf>
    <xf numFmtId="0" fontId="61" fillId="22" borderId="32" xfId="0" applyFont="1" applyFill="1" applyBorder="1" applyAlignment="1">
      <alignment horizontal="center" vertical="center" wrapText="1"/>
    </xf>
    <xf numFmtId="0" fontId="64" fillId="15" borderId="13" xfId="0" applyFont="1" applyFill="1" applyBorder="1" applyAlignment="1" applyProtection="1">
      <alignment horizontal="left"/>
      <protection locked="0"/>
    </xf>
    <xf numFmtId="0" fontId="41" fillId="15" borderId="13" xfId="0" applyFont="1" applyFill="1" applyBorder="1" applyAlignment="1" applyProtection="1">
      <alignment horizontal="left"/>
      <protection locked="0"/>
    </xf>
    <xf numFmtId="0" fontId="25" fillId="12" borderId="34" xfId="0" applyFont="1" applyFill="1" applyBorder="1" applyAlignment="1">
      <alignment horizontal="center"/>
    </xf>
    <xf numFmtId="0" fontId="0" fillId="4" borderId="34" xfId="0" applyFill="1" applyBorder="1"/>
    <xf numFmtId="0" fontId="3" fillId="6" borderId="34" xfId="0" applyFont="1" applyFill="1" applyBorder="1"/>
    <xf numFmtId="0" fontId="3" fillId="6" borderId="11" xfId="0" applyFont="1" applyFill="1" applyBorder="1"/>
    <xf numFmtId="0" fontId="6" fillId="33" borderId="34" xfId="0" applyFont="1" applyFill="1" applyBorder="1"/>
    <xf numFmtId="0" fontId="6" fillId="33" borderId="34" xfId="0" applyFont="1" applyFill="1" applyBorder="1" applyAlignment="1">
      <alignment horizontal="left"/>
    </xf>
    <xf numFmtId="0" fontId="9" fillId="33" borderId="34" xfId="0" applyFont="1" applyFill="1" applyBorder="1" applyAlignment="1">
      <alignment horizontal="left"/>
    </xf>
    <xf numFmtId="0" fontId="9" fillId="33" borderId="34" xfId="0" applyFont="1" applyFill="1" applyBorder="1"/>
  </cellXfs>
  <cellStyles count="6377">
    <cellStyle name="Comma" xfId="1369" builtinId="3"/>
    <cellStyle name="Comma [0]" xfId="1" builtinId="6"/>
    <cellStyle name="Comma [0] 2" xfId="5"/>
    <cellStyle name="Comma [0] 2 2" xfId="5296"/>
    <cellStyle name="Comma [0] 3" xfId="2"/>
    <cellStyle name="Comma [0] 3 2" xfId="5295"/>
    <cellStyle name="Comma [0] 4" xfId="2497"/>
    <cellStyle name="Comma [0] 4 2" xfId="5294"/>
    <cellStyle name="Comma [0] 5" xfId="3865"/>
    <cellStyle name="Comma 10" xfId="3955"/>
    <cellStyle name="Comma 10 2" xfId="3979"/>
    <cellStyle name="Comma 10 3" xfId="4591"/>
    <cellStyle name="Comma 10 4" xfId="5476"/>
    <cellStyle name="Comma 11" xfId="2544"/>
    <cellStyle name="Comma 11 2" xfId="5477"/>
    <cellStyle name="Comma 12" xfId="4592"/>
    <cellStyle name="Comma 12 2" xfId="5478"/>
    <cellStyle name="Comma 13" xfId="4593"/>
    <cellStyle name="Comma 13 2" xfId="5479"/>
    <cellStyle name="Comma 14" xfId="4594"/>
    <cellStyle name="Comma 14 2" xfId="5480"/>
    <cellStyle name="Comma 15" xfId="4595"/>
    <cellStyle name="Comma 15 2" xfId="5481"/>
    <cellStyle name="Comma 16" xfId="4596"/>
    <cellStyle name="Comma 16 2" xfId="5482"/>
    <cellStyle name="Comma 17" xfId="4597"/>
    <cellStyle name="Comma 17 2" xfId="5483"/>
    <cellStyle name="Comma 18" xfId="4598"/>
    <cellStyle name="Comma 18 2" xfId="5484"/>
    <cellStyle name="Comma 19" xfId="4599"/>
    <cellStyle name="Comma 19 2" xfId="5485"/>
    <cellStyle name="Comma 2" xfId="1367"/>
    <cellStyle name="Comma 2 10" xfId="3768"/>
    <cellStyle name="Comma 2 10 2" xfId="3866"/>
    <cellStyle name="Comma 2 10 3" xfId="3956"/>
    <cellStyle name="Comma 2 11" xfId="3073"/>
    <cellStyle name="Comma 2 12" xfId="3769"/>
    <cellStyle name="Comma 2 13" xfId="3867"/>
    <cellStyle name="Comma 2 14" xfId="3957"/>
    <cellStyle name="Comma 2 15" xfId="3072"/>
    <cellStyle name="Comma 2 16" xfId="3770"/>
    <cellStyle name="Comma 2 17" xfId="3868"/>
    <cellStyle name="Comma 2 18" xfId="3958"/>
    <cellStyle name="Comma 2 2" xfId="3071"/>
    <cellStyle name="Comma 2 2 10" xfId="3771"/>
    <cellStyle name="Comma 2 2 10 2" xfId="3050"/>
    <cellStyle name="Comma 2 2 11" xfId="3869"/>
    <cellStyle name="Comma 2 2 12" xfId="3889"/>
    <cellStyle name="Comma 2 2 13" xfId="5468"/>
    <cellStyle name="Comma 2 2 2" xfId="3959"/>
    <cellStyle name="Comma 2 2 3" xfId="3070"/>
    <cellStyle name="Comma 2 2 4" xfId="3772"/>
    <cellStyle name="Comma 2 2 4 2" xfId="3870"/>
    <cellStyle name="Comma 2 2 4 3" xfId="3960"/>
    <cellStyle name="Comma 2 2 5" xfId="3069"/>
    <cellStyle name="Comma 2 2 6" xfId="3773"/>
    <cellStyle name="Comma 2 2 7" xfId="3871"/>
    <cellStyle name="Comma 2 2 8" xfId="3961"/>
    <cellStyle name="Comma 2 2 9" xfId="3068"/>
    <cellStyle name="Comma 2 3" xfId="3774"/>
    <cellStyle name="Comma 2 4" xfId="3872"/>
    <cellStyle name="Comma 2 5" xfId="3962"/>
    <cellStyle name="Comma 2 6" xfId="3067"/>
    <cellStyle name="Comma 2 7" xfId="3775"/>
    <cellStyle name="Comma 2 8" xfId="3873"/>
    <cellStyle name="Comma 2 9" xfId="3963"/>
    <cellStyle name="Comma 20" xfId="4600"/>
    <cellStyle name="Comma 20 2" xfId="5486"/>
    <cellStyle name="Comma 21" xfId="4601"/>
    <cellStyle name="Comma 21 2" xfId="5487"/>
    <cellStyle name="Comma 22" xfId="4602"/>
    <cellStyle name="Comma 22 2" xfId="5488"/>
    <cellStyle name="Comma 23" xfId="4603"/>
    <cellStyle name="Comma 23 2" xfId="5489"/>
    <cellStyle name="Comma 24" xfId="4604"/>
    <cellStyle name="Comma 24 2" xfId="5490"/>
    <cellStyle name="Comma 25" xfId="4605"/>
    <cellStyle name="Comma 25 2" xfId="5491"/>
    <cellStyle name="Comma 26" xfId="4606"/>
    <cellStyle name="Comma 26 2" xfId="5492"/>
    <cellStyle name="Comma 27" xfId="4038"/>
    <cellStyle name="Comma 27 2" xfId="5667"/>
    <cellStyle name="Comma 28" xfId="4608"/>
    <cellStyle name="Comma 28 2" xfId="6186"/>
    <cellStyle name="Comma 29" xfId="4609"/>
    <cellStyle name="Comma 29 2" xfId="6197"/>
    <cellStyle name="Comma 3" xfId="3066"/>
    <cellStyle name="Comma 3 10" xfId="3793"/>
    <cellStyle name="Comma 3 2" xfId="3891"/>
    <cellStyle name="Comma 3 3" xfId="4559"/>
    <cellStyle name="Comma 3 4" xfId="5469"/>
    <cellStyle name="Comma 30" xfId="5666"/>
    <cellStyle name="Comma 31" xfId="6195"/>
    <cellStyle name="Comma 32" xfId="6187"/>
    <cellStyle name="Comma 33" xfId="6182"/>
    <cellStyle name="Comma 34" xfId="6193"/>
    <cellStyle name="Comma 35" xfId="6189"/>
    <cellStyle name="Comma 36" xfId="6183"/>
    <cellStyle name="Comma 37" xfId="6190"/>
    <cellStyle name="Comma 38" xfId="6184"/>
    <cellStyle name="Comma 39" xfId="6188"/>
    <cellStyle name="Comma 4" xfId="3980"/>
    <cellStyle name="Comma 4 2" xfId="3776"/>
    <cellStyle name="Comma 4 3" xfId="3874"/>
    <cellStyle name="Comma 4 4" xfId="4560"/>
    <cellStyle name="Comma 4 49" xfId="3981"/>
    <cellStyle name="Comma 4 5" xfId="5470"/>
    <cellStyle name="Comma 40" xfId="6185"/>
    <cellStyle name="Comma 41" xfId="6194"/>
    <cellStyle name="Comma 42" xfId="6196"/>
    <cellStyle name="Comma 43" xfId="5664"/>
    <cellStyle name="Comma 44" xfId="6192"/>
    <cellStyle name="Comma 45" xfId="5665"/>
    <cellStyle name="Comma 46" xfId="6181"/>
    <cellStyle name="Comma 47" xfId="6191"/>
    <cellStyle name="Comma 48" xfId="6198"/>
    <cellStyle name="Comma 49" xfId="6199"/>
    <cellStyle name="Comma 5" xfId="3048"/>
    <cellStyle name="Comma 5 2" xfId="3964"/>
    <cellStyle name="Comma 5 2 2" xfId="3794"/>
    <cellStyle name="Comma 5 3" xfId="3065"/>
    <cellStyle name="Comma 5 4" xfId="3892"/>
    <cellStyle name="Comma 5 5" xfId="4586"/>
    <cellStyle name="Comma 5 6" xfId="5471"/>
    <cellStyle name="Comma 50" xfId="6200"/>
    <cellStyle name="Comma 51" xfId="6201"/>
    <cellStyle name="Comma 52" xfId="6202"/>
    <cellStyle name="Comma 53" xfId="6203"/>
    <cellStyle name="Comma 54" xfId="6204"/>
    <cellStyle name="Comma 55" xfId="6205"/>
    <cellStyle name="Comma 6" xfId="3777"/>
    <cellStyle name="Comma 6 2" xfId="4587"/>
    <cellStyle name="Comma 6 3" xfId="5472"/>
    <cellStyle name="Comma 7" xfId="3875"/>
    <cellStyle name="Comma 7 2" xfId="4588"/>
    <cellStyle name="Comma 7 3" xfId="5473"/>
    <cellStyle name="Comma 8" xfId="3965"/>
    <cellStyle name="Comma 8 2" xfId="4589"/>
    <cellStyle name="Comma 8 3" xfId="5474"/>
    <cellStyle name="Comma 9" xfId="3064"/>
    <cellStyle name="Comma 9 2" xfId="4590"/>
    <cellStyle name="Comma 9 3" xfId="5475"/>
    <cellStyle name="Good 2" xfId="2236"/>
    <cellStyle name="Hyperlink 2" xfId="1889"/>
    <cellStyle name="Hyperlink 2 2" xfId="3796"/>
    <cellStyle name="Hyperlink 3" xfId="3046"/>
    <cellStyle name="Hyperlink 4" xfId="3051"/>
    <cellStyle name="Normal" xfId="0" builtinId="0"/>
    <cellStyle name="Normal 10" xfId="6"/>
    <cellStyle name="Normal 10 2" xfId="2527"/>
    <cellStyle name="Normal 10 3" xfId="3778"/>
    <cellStyle name="Normal 11" xfId="1368"/>
    <cellStyle name="Normal 11 2" xfId="1891"/>
    <cellStyle name="Normal 11 3" xfId="1713"/>
    <cellStyle name="Normal 11 4" xfId="3876"/>
    <cellStyle name="Normal 11 5" xfId="1541"/>
    <cellStyle name="Normal 12" xfId="1892"/>
    <cellStyle name="Normal 12 2" xfId="4039"/>
    <cellStyle name="Normal 12 3" xfId="3966"/>
    <cellStyle name="Normal 124" xfId="3982"/>
    <cellStyle name="Normal 13" xfId="3063"/>
    <cellStyle name="Normal 13 2" xfId="4607"/>
    <cellStyle name="Normal 14" xfId="3779"/>
    <cellStyle name="Normal 15" xfId="3877"/>
    <cellStyle name="Normal 16" xfId="3967"/>
    <cellStyle name="Normal 17" xfId="3062"/>
    <cellStyle name="Normal 18" xfId="3780"/>
    <cellStyle name="Normal 19" xfId="3878"/>
    <cellStyle name="Normal 2" xfId="4"/>
    <cellStyle name="Normal 2 10" xfId="3968"/>
    <cellStyle name="Normal 2 10 2" xfId="3061"/>
    <cellStyle name="Normal 2 10 3" xfId="3781"/>
    <cellStyle name="Normal 2 11" xfId="3879"/>
    <cellStyle name="Normal 2 12" xfId="3969"/>
    <cellStyle name="Normal 2 13" xfId="3060"/>
    <cellStyle name="Normal 2 14" xfId="3782"/>
    <cellStyle name="Normal 2 15" xfId="3880"/>
    <cellStyle name="Normal 2 16" xfId="3970"/>
    <cellStyle name="Normal 2 17" xfId="3059"/>
    <cellStyle name="Normal 2 18" xfId="3783"/>
    <cellStyle name="Normal 2 19" xfId="3894"/>
    <cellStyle name="Normal 2 2" xfId="1366"/>
    <cellStyle name="Normal 2 2 10" xfId="3881"/>
    <cellStyle name="Normal 2 2 10 2" xfId="3792"/>
    <cellStyle name="Normal 2 2 11" xfId="3971"/>
    <cellStyle name="Normal 2 2 12" xfId="3791"/>
    <cellStyle name="Normal 2 2 13" xfId="3984"/>
    <cellStyle name="Normal 2 2 2" xfId="3058"/>
    <cellStyle name="Normal 2 2 2 2" xfId="4041"/>
    <cellStyle name="Normal 2 2 3" xfId="3784"/>
    <cellStyle name="Normal 2 2 4" xfId="3882"/>
    <cellStyle name="Normal 2 2 4 2" xfId="3972"/>
    <cellStyle name="Normal 2 2 4 3" xfId="3057"/>
    <cellStyle name="Normal 2 2 5" xfId="3785"/>
    <cellStyle name="Normal 2 2 6" xfId="3883"/>
    <cellStyle name="Normal 2 2 7" xfId="3973"/>
    <cellStyle name="Normal 2 2 8" xfId="3056"/>
    <cellStyle name="Normal 2 2 9" xfId="3786"/>
    <cellStyle name="Normal 2 3" xfId="1893"/>
    <cellStyle name="Normal 2 3 2" xfId="2547"/>
    <cellStyle name="Normal 2 3 3" xfId="3884"/>
    <cellStyle name="Normal 2 4" xfId="3974"/>
    <cellStyle name="Normal 2 4 2" xfId="2546"/>
    <cellStyle name="Normal 2 5" xfId="3055"/>
    <cellStyle name="Normal 2 5 2" xfId="4040"/>
    <cellStyle name="Normal 2 6" xfId="3787"/>
    <cellStyle name="Normal 2 7" xfId="3885"/>
    <cellStyle name="Normal 2 8" xfId="3975"/>
    <cellStyle name="Normal 2 9" xfId="3054"/>
    <cellStyle name="Normal 20" xfId="3788"/>
    <cellStyle name="Normal 21" xfId="3886"/>
    <cellStyle name="Normal 22" xfId="3976"/>
    <cellStyle name="Normal 23" xfId="3983"/>
    <cellStyle name="Normal 24" xfId="3767"/>
    <cellStyle name="Normal 3" xfId="7"/>
    <cellStyle name="Normal 3 10" xfId="8"/>
    <cellStyle name="Normal 3 10 10" xfId="1371"/>
    <cellStyle name="Normal 3 10 2" xfId="1715"/>
    <cellStyle name="Normal 3 10 2 2" xfId="3126"/>
    <cellStyle name="Normal 3 10 2 2 2" xfId="5669"/>
    <cellStyle name="Normal 3 10 2 3" xfId="3040"/>
    <cellStyle name="Normal 3 10 2 4" xfId="4782"/>
    <cellStyle name="Normal 3 10 3" xfId="1895"/>
    <cellStyle name="Normal 3 10 3 2" xfId="3300"/>
    <cellStyle name="Normal 3 10 3 2 2" xfId="5840"/>
    <cellStyle name="Normal 3 10 3 3" xfId="4953"/>
    <cellStyle name="Normal 3 10 4" xfId="2066"/>
    <cellStyle name="Normal 3 10 4 2" xfId="3471"/>
    <cellStyle name="Normal 3 10 4 2 2" xfId="6011"/>
    <cellStyle name="Normal 3 10 4 3" xfId="5124"/>
    <cellStyle name="Normal 3 10 5" xfId="1543"/>
    <cellStyle name="Normal 3 10 5 2" xfId="5298"/>
    <cellStyle name="Normal 3 10 6" xfId="2241"/>
    <cellStyle name="Normal 3 10 6 2" xfId="5494"/>
    <cellStyle name="Normal 3 10 7" xfId="3047"/>
    <cellStyle name="Normal 3 10 8" xfId="4611"/>
    <cellStyle name="Normal 3 10 9" xfId="6207"/>
    <cellStyle name="Normal 3 100" xfId="9"/>
    <cellStyle name="Normal 3 100 10" xfId="1372"/>
    <cellStyle name="Normal 3 100 2" xfId="1716"/>
    <cellStyle name="Normal 3 100 2 2" xfId="3127"/>
    <cellStyle name="Normal 3 100 2 2 2" xfId="5670"/>
    <cellStyle name="Normal 3 100 2 3" xfId="4343"/>
    <cellStyle name="Normal 3 100 2 4" xfId="4783"/>
    <cellStyle name="Normal 3 100 3" xfId="1896"/>
    <cellStyle name="Normal 3 100 3 2" xfId="3301"/>
    <cellStyle name="Normal 3 100 3 2 2" xfId="5841"/>
    <cellStyle name="Normal 3 100 3 3" xfId="4954"/>
    <cellStyle name="Normal 3 100 4" xfId="2067"/>
    <cellStyle name="Normal 3 100 4 2" xfId="3472"/>
    <cellStyle name="Normal 3 100 4 2 2" xfId="6012"/>
    <cellStyle name="Normal 3 100 4 3" xfId="5125"/>
    <cellStyle name="Normal 3 100 5" xfId="1544"/>
    <cellStyle name="Normal 3 100 5 2" xfId="5299"/>
    <cellStyle name="Normal 3 100 6" xfId="2242"/>
    <cellStyle name="Normal 3 100 6 2" xfId="5495"/>
    <cellStyle name="Normal 3 100 7" xfId="2769"/>
    <cellStyle name="Normal 3 100 8" xfId="4612"/>
    <cellStyle name="Normal 3 100 9" xfId="6208"/>
    <cellStyle name="Normal 3 101" xfId="10"/>
    <cellStyle name="Normal 3 101 10" xfId="1373"/>
    <cellStyle name="Normal 3 101 2" xfId="1717"/>
    <cellStyle name="Normal 3 101 2 2" xfId="3128"/>
    <cellStyle name="Normal 3 101 2 2 2" xfId="5671"/>
    <cellStyle name="Normal 3 101 2 3" xfId="4347"/>
    <cellStyle name="Normal 3 101 2 4" xfId="4784"/>
    <cellStyle name="Normal 3 101 3" xfId="1897"/>
    <cellStyle name="Normal 3 101 3 2" xfId="3302"/>
    <cellStyle name="Normal 3 101 3 2 2" xfId="5842"/>
    <cellStyle name="Normal 3 101 3 3" xfId="4955"/>
    <cellStyle name="Normal 3 101 4" xfId="2068"/>
    <cellStyle name="Normal 3 101 4 2" xfId="3473"/>
    <cellStyle name="Normal 3 101 4 2 2" xfId="6013"/>
    <cellStyle name="Normal 3 101 4 3" xfId="5126"/>
    <cellStyle name="Normal 3 101 5" xfId="1545"/>
    <cellStyle name="Normal 3 101 5 2" xfId="5300"/>
    <cellStyle name="Normal 3 101 6" xfId="2243"/>
    <cellStyle name="Normal 3 101 6 2" xfId="5496"/>
    <cellStyle name="Normal 3 101 7" xfId="2765"/>
    <cellStyle name="Normal 3 101 8" xfId="4613"/>
    <cellStyle name="Normal 3 101 9" xfId="6209"/>
    <cellStyle name="Normal 3 102" xfId="11"/>
    <cellStyle name="Normal 3 102 2" xfId="1718"/>
    <cellStyle name="Normal 3 102 2 2" xfId="3129"/>
    <cellStyle name="Normal 3 102 2 2 2" xfId="5672"/>
    <cellStyle name="Normal 3 102 2 3" xfId="4785"/>
    <cellStyle name="Normal 3 102 3" xfId="1898"/>
    <cellStyle name="Normal 3 102 3 2" xfId="3303"/>
    <cellStyle name="Normal 3 102 3 2 2" xfId="5843"/>
    <cellStyle name="Normal 3 102 3 3" xfId="4956"/>
    <cellStyle name="Normal 3 102 4" xfId="2069"/>
    <cellStyle name="Normal 3 102 4 2" xfId="3474"/>
    <cellStyle name="Normal 3 102 4 2 2" xfId="6014"/>
    <cellStyle name="Normal 3 102 4 3" xfId="5127"/>
    <cellStyle name="Normal 3 102 5" xfId="1546"/>
    <cellStyle name="Normal 3 102 5 2" xfId="5301"/>
    <cellStyle name="Normal 3 102 6" xfId="2244"/>
    <cellStyle name="Normal 3 102 6 2" xfId="5497"/>
    <cellStyle name="Normal 3 102 7" xfId="4614"/>
    <cellStyle name="Normal 3 102 8" xfId="6210"/>
    <cellStyle name="Normal 3 102 9" xfId="1374"/>
    <cellStyle name="Normal 3 103" xfId="12"/>
    <cellStyle name="Normal 3 103 10" xfId="1375"/>
    <cellStyle name="Normal 3 103 2" xfId="1719"/>
    <cellStyle name="Normal 3 103 2 2" xfId="3130"/>
    <cellStyle name="Normal 3 103 2 2 2" xfId="5673"/>
    <cellStyle name="Normal 3 103 2 3" xfId="4354"/>
    <cellStyle name="Normal 3 103 2 4" xfId="4786"/>
    <cellStyle name="Normal 3 103 3" xfId="1899"/>
    <cellStyle name="Normal 3 103 3 2" xfId="3304"/>
    <cellStyle name="Normal 3 103 3 2 2" xfId="5844"/>
    <cellStyle name="Normal 3 103 3 3" xfId="4957"/>
    <cellStyle name="Normal 3 103 4" xfId="2070"/>
    <cellStyle name="Normal 3 103 4 2" xfId="3475"/>
    <cellStyle name="Normal 3 103 4 2 2" xfId="6015"/>
    <cellStyle name="Normal 3 103 4 3" xfId="5128"/>
    <cellStyle name="Normal 3 103 5" xfId="1547"/>
    <cellStyle name="Normal 3 103 5 2" xfId="5302"/>
    <cellStyle name="Normal 3 103 6" xfId="2245"/>
    <cellStyle name="Normal 3 103 6 2" xfId="5498"/>
    <cellStyle name="Normal 3 103 7" xfId="2758"/>
    <cellStyle name="Normal 3 103 8" xfId="4615"/>
    <cellStyle name="Normal 3 103 9" xfId="6211"/>
    <cellStyle name="Normal 3 104" xfId="13"/>
    <cellStyle name="Normal 3 104 10" xfId="1376"/>
    <cellStyle name="Normal 3 104 2" xfId="1720"/>
    <cellStyle name="Normal 3 104 2 2" xfId="3131"/>
    <cellStyle name="Normal 3 104 2 2 2" xfId="5674"/>
    <cellStyle name="Normal 3 104 2 3" xfId="4358"/>
    <cellStyle name="Normal 3 104 2 4" xfId="4787"/>
    <cellStyle name="Normal 3 104 3" xfId="1900"/>
    <cellStyle name="Normal 3 104 3 2" xfId="3305"/>
    <cellStyle name="Normal 3 104 3 2 2" xfId="5845"/>
    <cellStyle name="Normal 3 104 3 3" xfId="4958"/>
    <cellStyle name="Normal 3 104 4" xfId="2071"/>
    <cellStyle name="Normal 3 104 4 2" xfId="3476"/>
    <cellStyle name="Normal 3 104 4 2 2" xfId="6016"/>
    <cellStyle name="Normal 3 104 4 3" xfId="5129"/>
    <cellStyle name="Normal 3 104 5" xfId="1548"/>
    <cellStyle name="Normal 3 104 5 2" xfId="5303"/>
    <cellStyle name="Normal 3 104 6" xfId="2246"/>
    <cellStyle name="Normal 3 104 6 2" xfId="5499"/>
    <cellStyle name="Normal 3 104 7" xfId="2754"/>
    <cellStyle name="Normal 3 104 8" xfId="4616"/>
    <cellStyle name="Normal 3 104 9" xfId="6212"/>
    <cellStyle name="Normal 3 105" xfId="14"/>
    <cellStyle name="Normal 3 105 2" xfId="1721"/>
    <cellStyle name="Normal 3 105 2 2" xfId="3132"/>
    <cellStyle name="Normal 3 105 2 2 2" xfId="5675"/>
    <cellStyle name="Normal 3 105 2 3" xfId="4788"/>
    <cellStyle name="Normal 3 105 3" xfId="1901"/>
    <cellStyle name="Normal 3 105 3 2" xfId="3306"/>
    <cellStyle name="Normal 3 105 3 2 2" xfId="5846"/>
    <cellStyle name="Normal 3 105 3 3" xfId="4959"/>
    <cellStyle name="Normal 3 105 4" xfId="2072"/>
    <cellStyle name="Normal 3 105 4 2" xfId="3477"/>
    <cellStyle name="Normal 3 105 4 2 2" xfId="6017"/>
    <cellStyle name="Normal 3 105 4 3" xfId="5130"/>
    <cellStyle name="Normal 3 105 5" xfId="1549"/>
    <cellStyle name="Normal 3 105 5 2" xfId="5304"/>
    <cellStyle name="Normal 3 105 6" xfId="2247"/>
    <cellStyle name="Normal 3 105 6 2" xfId="5500"/>
    <cellStyle name="Normal 3 105 7" xfId="4617"/>
    <cellStyle name="Normal 3 105 8" xfId="6213"/>
    <cellStyle name="Normal 3 105 9" xfId="1377"/>
    <cellStyle name="Normal 3 106" xfId="15"/>
    <cellStyle name="Normal 3 106 10" xfId="1378"/>
    <cellStyle name="Normal 3 106 2" xfId="1722"/>
    <cellStyle name="Normal 3 106 2 2" xfId="3133"/>
    <cellStyle name="Normal 3 106 2 2 2" xfId="5676"/>
    <cellStyle name="Normal 3 106 2 3" xfId="4365"/>
    <cellStyle name="Normal 3 106 2 4" xfId="4789"/>
    <cellStyle name="Normal 3 106 3" xfId="1902"/>
    <cellStyle name="Normal 3 106 3 2" xfId="3307"/>
    <cellStyle name="Normal 3 106 3 2 2" xfId="5847"/>
    <cellStyle name="Normal 3 106 3 3" xfId="4960"/>
    <cellStyle name="Normal 3 106 4" xfId="2073"/>
    <cellStyle name="Normal 3 106 4 2" xfId="3478"/>
    <cellStyle name="Normal 3 106 4 2 2" xfId="6018"/>
    <cellStyle name="Normal 3 106 4 3" xfId="5131"/>
    <cellStyle name="Normal 3 106 5" xfId="1550"/>
    <cellStyle name="Normal 3 106 5 2" xfId="5305"/>
    <cellStyle name="Normal 3 106 6" xfId="2248"/>
    <cellStyle name="Normal 3 106 6 2" xfId="5501"/>
    <cellStyle name="Normal 3 106 7" xfId="2747"/>
    <cellStyle name="Normal 3 106 8" xfId="4618"/>
    <cellStyle name="Normal 3 106 9" xfId="6214"/>
    <cellStyle name="Normal 3 107" xfId="16"/>
    <cellStyle name="Normal 3 107 10" xfId="1379"/>
    <cellStyle name="Normal 3 107 2" xfId="1723"/>
    <cellStyle name="Normal 3 107 2 2" xfId="3134"/>
    <cellStyle name="Normal 3 107 2 2 2" xfId="5677"/>
    <cellStyle name="Normal 3 107 2 3" xfId="4369"/>
    <cellStyle name="Normal 3 107 2 4" xfId="4790"/>
    <cellStyle name="Normal 3 107 3" xfId="1903"/>
    <cellStyle name="Normal 3 107 3 2" xfId="3308"/>
    <cellStyle name="Normal 3 107 3 2 2" xfId="5848"/>
    <cellStyle name="Normal 3 107 3 3" xfId="4961"/>
    <cellStyle name="Normal 3 107 4" xfId="2074"/>
    <cellStyle name="Normal 3 107 4 2" xfId="3479"/>
    <cellStyle name="Normal 3 107 4 2 2" xfId="6019"/>
    <cellStyle name="Normal 3 107 4 3" xfId="5132"/>
    <cellStyle name="Normal 3 107 5" xfId="1551"/>
    <cellStyle name="Normal 3 107 5 2" xfId="5306"/>
    <cellStyle name="Normal 3 107 6" xfId="2249"/>
    <cellStyle name="Normal 3 107 6 2" xfId="5502"/>
    <cellStyle name="Normal 3 107 7" xfId="2743"/>
    <cellStyle name="Normal 3 107 8" xfId="4619"/>
    <cellStyle name="Normal 3 107 9" xfId="6215"/>
    <cellStyle name="Normal 3 108" xfId="17"/>
    <cellStyle name="Normal 3 108 2" xfId="1724"/>
    <cellStyle name="Normal 3 108 2 2" xfId="3135"/>
    <cellStyle name="Normal 3 108 2 2 2" xfId="5678"/>
    <cellStyle name="Normal 3 108 2 3" xfId="4791"/>
    <cellStyle name="Normal 3 108 3" xfId="1904"/>
    <cellStyle name="Normal 3 108 3 2" xfId="3309"/>
    <cellStyle name="Normal 3 108 3 2 2" xfId="5849"/>
    <cellStyle name="Normal 3 108 3 3" xfId="4962"/>
    <cellStyle name="Normal 3 108 4" xfId="2075"/>
    <cellStyle name="Normal 3 108 4 2" xfId="3480"/>
    <cellStyle name="Normal 3 108 4 2 2" xfId="6020"/>
    <cellStyle name="Normal 3 108 4 3" xfId="5133"/>
    <cellStyle name="Normal 3 108 5" xfId="1552"/>
    <cellStyle name="Normal 3 108 5 2" xfId="5307"/>
    <cellStyle name="Normal 3 108 6" xfId="2250"/>
    <cellStyle name="Normal 3 108 6 2" xfId="5503"/>
    <cellStyle name="Normal 3 108 7" xfId="4620"/>
    <cellStyle name="Normal 3 108 8" xfId="6216"/>
    <cellStyle name="Normal 3 108 9" xfId="1380"/>
    <cellStyle name="Normal 3 109" xfId="18"/>
    <cellStyle name="Normal 3 109 10" xfId="1381"/>
    <cellStyle name="Normal 3 109 2" xfId="1725"/>
    <cellStyle name="Normal 3 109 2 2" xfId="3136"/>
    <cellStyle name="Normal 3 109 2 2 2" xfId="5679"/>
    <cellStyle name="Normal 3 109 2 3" xfId="4376"/>
    <cellStyle name="Normal 3 109 2 4" xfId="4792"/>
    <cellStyle name="Normal 3 109 3" xfId="1905"/>
    <cellStyle name="Normal 3 109 3 2" xfId="3310"/>
    <cellStyle name="Normal 3 109 3 2 2" xfId="5850"/>
    <cellStyle name="Normal 3 109 3 3" xfId="4963"/>
    <cellStyle name="Normal 3 109 4" xfId="2076"/>
    <cellStyle name="Normal 3 109 4 2" xfId="3481"/>
    <cellStyle name="Normal 3 109 4 2 2" xfId="6021"/>
    <cellStyle name="Normal 3 109 4 3" xfId="5134"/>
    <cellStyle name="Normal 3 109 5" xfId="1553"/>
    <cellStyle name="Normal 3 109 5 2" xfId="5308"/>
    <cellStyle name="Normal 3 109 6" xfId="2251"/>
    <cellStyle name="Normal 3 109 6 2" xfId="5504"/>
    <cellStyle name="Normal 3 109 7" xfId="2736"/>
    <cellStyle name="Normal 3 109 8" xfId="4621"/>
    <cellStyle name="Normal 3 109 9" xfId="6217"/>
    <cellStyle name="Normal 3 11" xfId="19"/>
    <cellStyle name="Normal 3 11 10" xfId="1382"/>
    <cellStyle name="Normal 3 11 2" xfId="1726"/>
    <cellStyle name="Normal 3 11 2 2" xfId="3137"/>
    <cellStyle name="Normal 3 11 2 2 2" xfId="5680"/>
    <cellStyle name="Normal 3 11 2 3" xfId="4068"/>
    <cellStyle name="Normal 3 11 2 4" xfId="4793"/>
    <cellStyle name="Normal 3 11 3" xfId="1906"/>
    <cellStyle name="Normal 3 11 3 2" xfId="3311"/>
    <cellStyle name="Normal 3 11 3 2 2" xfId="5851"/>
    <cellStyle name="Normal 3 11 3 3" xfId="4964"/>
    <cellStyle name="Normal 3 11 4" xfId="2077"/>
    <cellStyle name="Normal 3 11 4 2" xfId="3482"/>
    <cellStyle name="Normal 3 11 4 2 2" xfId="6022"/>
    <cellStyle name="Normal 3 11 4 3" xfId="5135"/>
    <cellStyle name="Normal 3 11 5" xfId="1554"/>
    <cellStyle name="Normal 3 11 5 2" xfId="5309"/>
    <cellStyle name="Normal 3 11 6" xfId="2252"/>
    <cellStyle name="Normal 3 11 6 2" xfId="5505"/>
    <cellStyle name="Normal 3 11 7" xfId="3992"/>
    <cellStyle name="Normal 3 11 8" xfId="4622"/>
    <cellStyle name="Normal 3 11 9" xfId="6218"/>
    <cellStyle name="Normal 3 110" xfId="20"/>
    <cellStyle name="Normal 3 110 10" xfId="1383"/>
    <cellStyle name="Normal 3 110 2" xfId="1727"/>
    <cellStyle name="Normal 3 110 2 2" xfId="3138"/>
    <cellStyle name="Normal 3 110 2 2 2" xfId="5681"/>
    <cellStyle name="Normal 3 110 2 3" xfId="4380"/>
    <cellStyle name="Normal 3 110 2 4" xfId="4794"/>
    <cellStyle name="Normal 3 110 3" xfId="1907"/>
    <cellStyle name="Normal 3 110 3 2" xfId="3312"/>
    <cellStyle name="Normal 3 110 3 2 2" xfId="5852"/>
    <cellStyle name="Normal 3 110 3 3" xfId="4965"/>
    <cellStyle name="Normal 3 110 4" xfId="2078"/>
    <cellStyle name="Normal 3 110 4 2" xfId="3483"/>
    <cellStyle name="Normal 3 110 4 2 2" xfId="6023"/>
    <cellStyle name="Normal 3 110 4 3" xfId="5136"/>
    <cellStyle name="Normal 3 110 5" xfId="1555"/>
    <cellStyle name="Normal 3 110 5 2" xfId="5310"/>
    <cellStyle name="Normal 3 110 6" xfId="2253"/>
    <cellStyle name="Normal 3 110 6 2" xfId="5506"/>
    <cellStyle name="Normal 3 110 7" xfId="2732"/>
    <cellStyle name="Normal 3 110 8" xfId="4623"/>
    <cellStyle name="Normal 3 110 9" xfId="6219"/>
    <cellStyle name="Normal 3 111" xfId="21"/>
    <cellStyle name="Normal 3 111 2" xfId="1728"/>
    <cellStyle name="Normal 3 111 2 2" xfId="3139"/>
    <cellStyle name="Normal 3 111 2 2 2" xfId="5682"/>
    <cellStyle name="Normal 3 111 2 3" xfId="4795"/>
    <cellStyle name="Normal 3 111 3" xfId="1908"/>
    <cellStyle name="Normal 3 111 3 2" xfId="3313"/>
    <cellStyle name="Normal 3 111 3 2 2" xfId="5853"/>
    <cellStyle name="Normal 3 111 3 3" xfId="4966"/>
    <cellStyle name="Normal 3 111 4" xfId="2079"/>
    <cellStyle name="Normal 3 111 4 2" xfId="3484"/>
    <cellStyle name="Normal 3 111 4 2 2" xfId="6024"/>
    <cellStyle name="Normal 3 111 4 3" xfId="5137"/>
    <cellStyle name="Normal 3 111 5" xfId="1556"/>
    <cellStyle name="Normal 3 111 5 2" xfId="5311"/>
    <cellStyle name="Normal 3 111 6" xfId="2254"/>
    <cellStyle name="Normal 3 111 6 2" xfId="5507"/>
    <cellStyle name="Normal 3 111 7" xfId="4624"/>
    <cellStyle name="Normal 3 111 8" xfId="6220"/>
    <cellStyle name="Normal 3 111 9" xfId="1384"/>
    <cellStyle name="Normal 3 112" xfId="22"/>
    <cellStyle name="Normal 3 112 10" xfId="1385"/>
    <cellStyle name="Normal 3 112 2" xfId="1729"/>
    <cellStyle name="Normal 3 112 2 2" xfId="3140"/>
    <cellStyle name="Normal 3 112 2 2 2" xfId="5683"/>
    <cellStyle name="Normal 3 112 2 3" xfId="4387"/>
    <cellStyle name="Normal 3 112 2 4" xfId="4796"/>
    <cellStyle name="Normal 3 112 3" xfId="1909"/>
    <cellStyle name="Normal 3 112 3 2" xfId="3314"/>
    <cellStyle name="Normal 3 112 3 2 2" xfId="5854"/>
    <cellStyle name="Normal 3 112 3 3" xfId="4967"/>
    <cellStyle name="Normal 3 112 4" xfId="2080"/>
    <cellStyle name="Normal 3 112 4 2" xfId="3485"/>
    <cellStyle name="Normal 3 112 4 2 2" xfId="6025"/>
    <cellStyle name="Normal 3 112 4 3" xfId="5138"/>
    <cellStyle name="Normal 3 112 5" xfId="1557"/>
    <cellStyle name="Normal 3 112 5 2" xfId="5312"/>
    <cellStyle name="Normal 3 112 6" xfId="2255"/>
    <cellStyle name="Normal 3 112 6 2" xfId="5508"/>
    <cellStyle name="Normal 3 112 7" xfId="2725"/>
    <cellStyle name="Normal 3 112 8" xfId="4625"/>
    <cellStyle name="Normal 3 112 9" xfId="6221"/>
    <cellStyle name="Normal 3 113" xfId="23"/>
    <cellStyle name="Normal 3 113 10" xfId="1386"/>
    <cellStyle name="Normal 3 113 2" xfId="1730"/>
    <cellStyle name="Normal 3 113 2 2" xfId="3141"/>
    <cellStyle name="Normal 3 113 2 2 2" xfId="5684"/>
    <cellStyle name="Normal 3 113 2 3" xfId="4391"/>
    <cellStyle name="Normal 3 113 2 4" xfId="4797"/>
    <cellStyle name="Normal 3 113 3" xfId="1910"/>
    <cellStyle name="Normal 3 113 3 2" xfId="3315"/>
    <cellStyle name="Normal 3 113 3 2 2" xfId="5855"/>
    <cellStyle name="Normal 3 113 3 3" xfId="4968"/>
    <cellStyle name="Normal 3 113 4" xfId="2081"/>
    <cellStyle name="Normal 3 113 4 2" xfId="3486"/>
    <cellStyle name="Normal 3 113 4 2 2" xfId="6026"/>
    <cellStyle name="Normal 3 113 4 3" xfId="5139"/>
    <cellStyle name="Normal 3 113 5" xfId="1558"/>
    <cellStyle name="Normal 3 113 5 2" xfId="5313"/>
    <cellStyle name="Normal 3 113 6" xfId="2256"/>
    <cellStyle name="Normal 3 113 6 2" xfId="5509"/>
    <cellStyle name="Normal 3 113 7" xfId="2721"/>
    <cellStyle name="Normal 3 113 8" xfId="4626"/>
    <cellStyle name="Normal 3 113 9" xfId="6222"/>
    <cellStyle name="Normal 3 114" xfId="24"/>
    <cellStyle name="Normal 3 114 2" xfId="1731"/>
    <cellStyle name="Normal 3 114 2 2" xfId="3142"/>
    <cellStyle name="Normal 3 114 2 2 2" xfId="5685"/>
    <cellStyle name="Normal 3 114 2 3" xfId="4798"/>
    <cellStyle name="Normal 3 114 3" xfId="1911"/>
    <cellStyle name="Normal 3 114 3 2" xfId="3316"/>
    <cellStyle name="Normal 3 114 3 2 2" xfId="5856"/>
    <cellStyle name="Normal 3 114 3 3" xfId="4969"/>
    <cellStyle name="Normal 3 114 4" xfId="2082"/>
    <cellStyle name="Normal 3 114 4 2" xfId="3487"/>
    <cellStyle name="Normal 3 114 4 2 2" xfId="6027"/>
    <cellStyle name="Normal 3 114 4 3" xfId="5140"/>
    <cellStyle name="Normal 3 114 5" xfId="1559"/>
    <cellStyle name="Normal 3 114 5 2" xfId="5314"/>
    <cellStyle name="Normal 3 114 6" xfId="2257"/>
    <cellStyle name="Normal 3 114 6 2" xfId="5510"/>
    <cellStyle name="Normal 3 114 7" xfId="4627"/>
    <cellStyle name="Normal 3 114 8" xfId="6223"/>
    <cellStyle name="Normal 3 114 9" xfId="1387"/>
    <cellStyle name="Normal 3 115" xfId="25"/>
    <cellStyle name="Normal 3 115 10" xfId="1388"/>
    <cellStyle name="Normal 3 115 2" xfId="1732"/>
    <cellStyle name="Normal 3 115 2 2" xfId="3143"/>
    <cellStyle name="Normal 3 115 2 2 2" xfId="5686"/>
    <cellStyle name="Normal 3 115 2 3" xfId="4398"/>
    <cellStyle name="Normal 3 115 2 4" xfId="4799"/>
    <cellStyle name="Normal 3 115 3" xfId="1912"/>
    <cellStyle name="Normal 3 115 3 2" xfId="3317"/>
    <cellStyle name="Normal 3 115 3 2 2" xfId="5857"/>
    <cellStyle name="Normal 3 115 3 3" xfId="4970"/>
    <cellStyle name="Normal 3 115 4" xfId="2083"/>
    <cellStyle name="Normal 3 115 4 2" xfId="3488"/>
    <cellStyle name="Normal 3 115 4 2 2" xfId="6028"/>
    <cellStyle name="Normal 3 115 4 3" xfId="5141"/>
    <cellStyle name="Normal 3 115 5" xfId="1560"/>
    <cellStyle name="Normal 3 115 5 2" xfId="5315"/>
    <cellStyle name="Normal 3 115 6" xfId="2258"/>
    <cellStyle name="Normal 3 115 6 2" xfId="5511"/>
    <cellStyle name="Normal 3 115 7" xfId="2714"/>
    <cellStyle name="Normal 3 115 8" xfId="4628"/>
    <cellStyle name="Normal 3 115 9" xfId="6224"/>
    <cellStyle name="Normal 3 116" xfId="26"/>
    <cellStyle name="Normal 3 116 10" xfId="1389"/>
    <cellStyle name="Normal 3 116 2" xfId="1733"/>
    <cellStyle name="Normal 3 116 2 2" xfId="3144"/>
    <cellStyle name="Normal 3 116 2 2 2" xfId="5687"/>
    <cellStyle name="Normal 3 116 2 3" xfId="4402"/>
    <cellStyle name="Normal 3 116 2 4" xfId="4800"/>
    <cellStyle name="Normal 3 116 3" xfId="1913"/>
    <cellStyle name="Normal 3 116 3 2" xfId="3318"/>
    <cellStyle name="Normal 3 116 3 2 2" xfId="5858"/>
    <cellStyle name="Normal 3 116 3 3" xfId="4971"/>
    <cellStyle name="Normal 3 116 4" xfId="2084"/>
    <cellStyle name="Normal 3 116 4 2" xfId="3489"/>
    <cellStyle name="Normal 3 116 4 2 2" xfId="6029"/>
    <cellStyle name="Normal 3 116 4 3" xfId="5142"/>
    <cellStyle name="Normal 3 116 5" xfId="1561"/>
    <cellStyle name="Normal 3 116 5 2" xfId="5316"/>
    <cellStyle name="Normal 3 116 6" xfId="2259"/>
    <cellStyle name="Normal 3 116 6 2" xfId="5512"/>
    <cellStyle name="Normal 3 116 7" xfId="2710"/>
    <cellStyle name="Normal 3 116 8" xfId="4629"/>
    <cellStyle name="Normal 3 116 9" xfId="6225"/>
    <cellStyle name="Normal 3 117" xfId="27"/>
    <cellStyle name="Normal 3 117 10" xfId="1390"/>
    <cellStyle name="Normal 3 117 2" xfId="1734"/>
    <cellStyle name="Normal 3 117 2 2" xfId="3145"/>
    <cellStyle name="Normal 3 117 2 2 2" xfId="5688"/>
    <cellStyle name="Normal 3 117 2 3" xfId="4405"/>
    <cellStyle name="Normal 3 117 2 4" xfId="4801"/>
    <cellStyle name="Normal 3 117 3" xfId="1914"/>
    <cellStyle name="Normal 3 117 3 2" xfId="3319"/>
    <cellStyle name="Normal 3 117 3 2 2" xfId="5859"/>
    <cellStyle name="Normal 3 117 3 3" xfId="4972"/>
    <cellStyle name="Normal 3 117 4" xfId="2085"/>
    <cellStyle name="Normal 3 117 4 2" xfId="3490"/>
    <cellStyle name="Normal 3 117 4 2 2" xfId="6030"/>
    <cellStyle name="Normal 3 117 4 3" xfId="5143"/>
    <cellStyle name="Normal 3 117 5" xfId="1562"/>
    <cellStyle name="Normal 3 117 5 2" xfId="5317"/>
    <cellStyle name="Normal 3 117 6" xfId="2260"/>
    <cellStyle name="Normal 3 117 6 2" xfId="5513"/>
    <cellStyle name="Normal 3 117 7" xfId="2706"/>
    <cellStyle name="Normal 3 117 8" xfId="4630"/>
    <cellStyle name="Normal 3 117 9" xfId="6226"/>
    <cellStyle name="Normal 3 118" xfId="28"/>
    <cellStyle name="Normal 3 118 10" xfId="1391"/>
    <cellStyle name="Normal 3 118 2" xfId="1735"/>
    <cellStyle name="Normal 3 118 2 2" xfId="3146"/>
    <cellStyle name="Normal 3 118 2 2 2" xfId="5689"/>
    <cellStyle name="Normal 3 118 2 3" xfId="4409"/>
    <cellStyle name="Normal 3 118 2 4" xfId="4802"/>
    <cellStyle name="Normal 3 118 3" xfId="1915"/>
    <cellStyle name="Normal 3 118 3 2" xfId="3320"/>
    <cellStyle name="Normal 3 118 3 2 2" xfId="5860"/>
    <cellStyle name="Normal 3 118 3 3" xfId="4973"/>
    <cellStyle name="Normal 3 118 4" xfId="2086"/>
    <cellStyle name="Normal 3 118 4 2" xfId="3491"/>
    <cellStyle name="Normal 3 118 4 2 2" xfId="6031"/>
    <cellStyle name="Normal 3 118 4 3" xfId="5144"/>
    <cellStyle name="Normal 3 118 5" xfId="1563"/>
    <cellStyle name="Normal 3 118 5 2" xfId="5318"/>
    <cellStyle name="Normal 3 118 6" xfId="2261"/>
    <cellStyle name="Normal 3 118 6 2" xfId="5514"/>
    <cellStyle name="Normal 3 118 7" xfId="2702"/>
    <cellStyle name="Normal 3 118 8" xfId="4631"/>
    <cellStyle name="Normal 3 118 9" xfId="6227"/>
    <cellStyle name="Normal 3 119" xfId="29"/>
    <cellStyle name="Normal 3 119 10" xfId="1392"/>
    <cellStyle name="Normal 3 119 2" xfId="1736"/>
    <cellStyle name="Normal 3 119 2 2" xfId="3147"/>
    <cellStyle name="Normal 3 119 2 2 2" xfId="5690"/>
    <cellStyle name="Normal 3 119 2 3" xfId="4413"/>
    <cellStyle name="Normal 3 119 2 4" xfId="4803"/>
    <cellStyle name="Normal 3 119 3" xfId="1916"/>
    <cellStyle name="Normal 3 119 3 2" xfId="3321"/>
    <cellStyle name="Normal 3 119 3 2 2" xfId="5861"/>
    <cellStyle name="Normal 3 119 3 3" xfId="4974"/>
    <cellStyle name="Normal 3 119 4" xfId="2087"/>
    <cellStyle name="Normal 3 119 4 2" xfId="3492"/>
    <cellStyle name="Normal 3 119 4 2 2" xfId="6032"/>
    <cellStyle name="Normal 3 119 4 3" xfId="5145"/>
    <cellStyle name="Normal 3 119 5" xfId="1564"/>
    <cellStyle name="Normal 3 119 5 2" xfId="5319"/>
    <cellStyle name="Normal 3 119 6" xfId="2262"/>
    <cellStyle name="Normal 3 119 6 2" xfId="5515"/>
    <cellStyle name="Normal 3 119 7" xfId="2698"/>
    <cellStyle name="Normal 3 119 8" xfId="4632"/>
    <cellStyle name="Normal 3 119 9" xfId="6228"/>
    <cellStyle name="Normal 3 12" xfId="30"/>
    <cellStyle name="Normal 3 12 10" xfId="1393"/>
    <cellStyle name="Normal 3 12 2" xfId="1737"/>
    <cellStyle name="Normal 3 12 2 2" xfId="3148"/>
    <cellStyle name="Normal 3 12 2 2 2" xfId="5691"/>
    <cellStyle name="Normal 3 12 2 3" xfId="4071"/>
    <cellStyle name="Normal 3 12 2 4" xfId="4804"/>
    <cellStyle name="Normal 3 12 3" xfId="1917"/>
    <cellStyle name="Normal 3 12 3 2" xfId="3322"/>
    <cellStyle name="Normal 3 12 3 2 2" xfId="5862"/>
    <cellStyle name="Normal 3 12 3 3" xfId="4975"/>
    <cellStyle name="Normal 3 12 4" xfId="2088"/>
    <cellStyle name="Normal 3 12 4 2" xfId="3493"/>
    <cellStyle name="Normal 3 12 4 2 2" xfId="6033"/>
    <cellStyle name="Normal 3 12 4 3" xfId="5146"/>
    <cellStyle name="Normal 3 12 5" xfId="1565"/>
    <cellStyle name="Normal 3 12 5 2" xfId="5320"/>
    <cellStyle name="Normal 3 12 6" xfId="2263"/>
    <cellStyle name="Normal 3 12 6 2" xfId="5516"/>
    <cellStyle name="Normal 3 12 7" xfId="3903"/>
    <cellStyle name="Normal 3 12 8" xfId="4633"/>
    <cellStyle name="Normal 3 12 9" xfId="6229"/>
    <cellStyle name="Normal 3 120" xfId="31"/>
    <cellStyle name="Normal 3 120 10" xfId="1394"/>
    <cellStyle name="Normal 3 120 2" xfId="1738"/>
    <cellStyle name="Normal 3 120 2 2" xfId="3149"/>
    <cellStyle name="Normal 3 120 2 2 2" xfId="5692"/>
    <cellStyle name="Normal 3 120 2 3" xfId="4417"/>
    <cellStyle name="Normal 3 120 2 4" xfId="4805"/>
    <cellStyle name="Normal 3 120 3" xfId="1918"/>
    <cellStyle name="Normal 3 120 3 2" xfId="3323"/>
    <cellStyle name="Normal 3 120 3 2 2" xfId="5863"/>
    <cellStyle name="Normal 3 120 3 3" xfId="4976"/>
    <cellStyle name="Normal 3 120 4" xfId="2089"/>
    <cellStyle name="Normal 3 120 4 2" xfId="3494"/>
    <cellStyle name="Normal 3 120 4 2 2" xfId="6034"/>
    <cellStyle name="Normal 3 120 4 3" xfId="5147"/>
    <cellStyle name="Normal 3 120 5" xfId="1566"/>
    <cellStyle name="Normal 3 120 5 2" xfId="5321"/>
    <cellStyle name="Normal 3 120 6" xfId="2264"/>
    <cellStyle name="Normal 3 120 6 2" xfId="5517"/>
    <cellStyle name="Normal 3 120 7" xfId="2694"/>
    <cellStyle name="Normal 3 120 8" xfId="4634"/>
    <cellStyle name="Normal 3 120 9" xfId="6230"/>
    <cellStyle name="Normal 3 121" xfId="32"/>
    <cellStyle name="Normal 3 121 10" xfId="1395"/>
    <cellStyle name="Normal 3 121 2" xfId="1739"/>
    <cellStyle name="Normal 3 121 2 2" xfId="3150"/>
    <cellStyle name="Normal 3 121 2 2 2" xfId="5693"/>
    <cellStyle name="Normal 3 121 2 3" xfId="4421"/>
    <cellStyle name="Normal 3 121 2 4" xfId="4806"/>
    <cellStyle name="Normal 3 121 3" xfId="1919"/>
    <cellStyle name="Normal 3 121 3 2" xfId="3324"/>
    <cellStyle name="Normal 3 121 3 2 2" xfId="5864"/>
    <cellStyle name="Normal 3 121 3 3" xfId="4977"/>
    <cellStyle name="Normal 3 121 4" xfId="2090"/>
    <cellStyle name="Normal 3 121 4 2" xfId="3495"/>
    <cellStyle name="Normal 3 121 4 2 2" xfId="6035"/>
    <cellStyle name="Normal 3 121 4 3" xfId="5148"/>
    <cellStyle name="Normal 3 121 5" xfId="1567"/>
    <cellStyle name="Normal 3 121 5 2" xfId="5322"/>
    <cellStyle name="Normal 3 121 6" xfId="2265"/>
    <cellStyle name="Normal 3 121 6 2" xfId="5518"/>
    <cellStyle name="Normal 3 121 7" xfId="2690"/>
    <cellStyle name="Normal 3 121 8" xfId="4635"/>
    <cellStyle name="Normal 3 121 9" xfId="6231"/>
    <cellStyle name="Normal 3 122" xfId="33"/>
    <cellStyle name="Normal 3 122 10" xfId="1396"/>
    <cellStyle name="Normal 3 122 2" xfId="1740"/>
    <cellStyle name="Normal 3 122 2 2" xfId="3151"/>
    <cellStyle name="Normal 3 122 2 2 2" xfId="5694"/>
    <cellStyle name="Normal 3 122 2 3" xfId="4425"/>
    <cellStyle name="Normal 3 122 2 4" xfId="4807"/>
    <cellStyle name="Normal 3 122 3" xfId="1920"/>
    <cellStyle name="Normal 3 122 3 2" xfId="3325"/>
    <cellStyle name="Normal 3 122 3 2 2" xfId="5865"/>
    <cellStyle name="Normal 3 122 3 3" xfId="4978"/>
    <cellStyle name="Normal 3 122 4" xfId="2091"/>
    <cellStyle name="Normal 3 122 4 2" xfId="3496"/>
    <cellStyle name="Normal 3 122 4 2 2" xfId="6036"/>
    <cellStyle name="Normal 3 122 4 3" xfId="5149"/>
    <cellStyle name="Normal 3 122 5" xfId="1568"/>
    <cellStyle name="Normal 3 122 5 2" xfId="5323"/>
    <cellStyle name="Normal 3 122 6" xfId="2266"/>
    <cellStyle name="Normal 3 122 6 2" xfId="5519"/>
    <cellStyle name="Normal 3 122 7" xfId="2686"/>
    <cellStyle name="Normal 3 122 8" xfId="4636"/>
    <cellStyle name="Normal 3 122 9" xfId="6232"/>
    <cellStyle name="Normal 3 123" xfId="34"/>
    <cellStyle name="Normal 3 123 10" xfId="1397"/>
    <cellStyle name="Normal 3 123 2" xfId="1741"/>
    <cellStyle name="Normal 3 123 2 2" xfId="3152"/>
    <cellStyle name="Normal 3 123 2 2 2" xfId="5695"/>
    <cellStyle name="Normal 3 123 2 3" xfId="4427"/>
    <cellStyle name="Normal 3 123 2 4" xfId="4808"/>
    <cellStyle name="Normal 3 123 3" xfId="1921"/>
    <cellStyle name="Normal 3 123 3 2" xfId="3326"/>
    <cellStyle name="Normal 3 123 3 2 2" xfId="5866"/>
    <cellStyle name="Normal 3 123 3 3" xfId="4979"/>
    <cellStyle name="Normal 3 123 4" xfId="2092"/>
    <cellStyle name="Normal 3 123 4 2" xfId="3497"/>
    <cellStyle name="Normal 3 123 4 2 2" xfId="6037"/>
    <cellStyle name="Normal 3 123 4 3" xfId="5150"/>
    <cellStyle name="Normal 3 123 5" xfId="1569"/>
    <cellStyle name="Normal 3 123 5 2" xfId="5324"/>
    <cellStyle name="Normal 3 123 6" xfId="2267"/>
    <cellStyle name="Normal 3 123 6 2" xfId="5520"/>
    <cellStyle name="Normal 3 123 7" xfId="2684"/>
    <cellStyle name="Normal 3 123 8" xfId="4637"/>
    <cellStyle name="Normal 3 123 9" xfId="6233"/>
    <cellStyle name="Normal 3 124" xfId="35"/>
    <cellStyle name="Normal 3 124 10" xfId="1398"/>
    <cellStyle name="Normal 3 124 2" xfId="1742"/>
    <cellStyle name="Normal 3 124 2 2" xfId="3153"/>
    <cellStyle name="Normal 3 124 2 2 2" xfId="5696"/>
    <cellStyle name="Normal 3 124 2 3" xfId="4428"/>
    <cellStyle name="Normal 3 124 2 4" xfId="4809"/>
    <cellStyle name="Normal 3 124 3" xfId="1922"/>
    <cellStyle name="Normal 3 124 3 2" xfId="3327"/>
    <cellStyle name="Normal 3 124 3 2 2" xfId="5867"/>
    <cellStyle name="Normal 3 124 3 3" xfId="4980"/>
    <cellStyle name="Normal 3 124 4" xfId="2093"/>
    <cellStyle name="Normal 3 124 4 2" xfId="3498"/>
    <cellStyle name="Normal 3 124 4 2 2" xfId="6038"/>
    <cellStyle name="Normal 3 124 4 3" xfId="5151"/>
    <cellStyle name="Normal 3 124 5" xfId="1570"/>
    <cellStyle name="Normal 3 124 5 2" xfId="5325"/>
    <cellStyle name="Normal 3 124 6" xfId="2268"/>
    <cellStyle name="Normal 3 124 6 2" xfId="5521"/>
    <cellStyle name="Normal 3 124 7" xfId="2683"/>
    <cellStyle name="Normal 3 124 8" xfId="4638"/>
    <cellStyle name="Normal 3 124 9" xfId="6234"/>
    <cellStyle name="Normal 3 125" xfId="36"/>
    <cellStyle name="Normal 3 125 10" xfId="1399"/>
    <cellStyle name="Normal 3 125 2" xfId="1743"/>
    <cellStyle name="Normal 3 125 2 2" xfId="3154"/>
    <cellStyle name="Normal 3 125 2 2 2" xfId="5697"/>
    <cellStyle name="Normal 3 125 2 3" xfId="4439"/>
    <cellStyle name="Normal 3 125 2 4" xfId="4810"/>
    <cellStyle name="Normal 3 125 3" xfId="1923"/>
    <cellStyle name="Normal 3 125 3 2" xfId="3328"/>
    <cellStyle name="Normal 3 125 3 2 2" xfId="5868"/>
    <cellStyle name="Normal 3 125 3 3" xfId="4981"/>
    <cellStyle name="Normal 3 125 4" xfId="2094"/>
    <cellStyle name="Normal 3 125 4 2" xfId="3499"/>
    <cellStyle name="Normal 3 125 4 2 2" xfId="6039"/>
    <cellStyle name="Normal 3 125 4 3" xfId="5152"/>
    <cellStyle name="Normal 3 125 5" xfId="1571"/>
    <cellStyle name="Normal 3 125 5 2" xfId="5326"/>
    <cellStyle name="Normal 3 125 6" xfId="2269"/>
    <cellStyle name="Normal 3 125 6 2" xfId="5522"/>
    <cellStyle name="Normal 3 125 7" xfId="2672"/>
    <cellStyle name="Normal 3 125 8" xfId="4639"/>
    <cellStyle name="Normal 3 125 9" xfId="6235"/>
    <cellStyle name="Normal 3 126" xfId="37"/>
    <cellStyle name="Normal 3 126 10" xfId="1400"/>
    <cellStyle name="Normal 3 126 2" xfId="1744"/>
    <cellStyle name="Normal 3 126 2 2" xfId="3155"/>
    <cellStyle name="Normal 3 126 2 2 2" xfId="5698"/>
    <cellStyle name="Normal 3 126 2 3" xfId="4445"/>
    <cellStyle name="Normal 3 126 2 4" xfId="4811"/>
    <cellStyle name="Normal 3 126 3" xfId="1924"/>
    <cellStyle name="Normal 3 126 3 2" xfId="3329"/>
    <cellStyle name="Normal 3 126 3 2 2" xfId="5869"/>
    <cellStyle name="Normal 3 126 3 3" xfId="4982"/>
    <cellStyle name="Normal 3 126 4" xfId="2095"/>
    <cellStyle name="Normal 3 126 4 2" xfId="3500"/>
    <cellStyle name="Normal 3 126 4 2 2" xfId="6040"/>
    <cellStyle name="Normal 3 126 4 3" xfId="5153"/>
    <cellStyle name="Normal 3 126 5" xfId="1572"/>
    <cellStyle name="Normal 3 126 5 2" xfId="5327"/>
    <cellStyle name="Normal 3 126 6" xfId="2270"/>
    <cellStyle name="Normal 3 126 6 2" xfId="5523"/>
    <cellStyle name="Normal 3 126 7" xfId="2666"/>
    <cellStyle name="Normal 3 126 8" xfId="4640"/>
    <cellStyle name="Normal 3 126 9" xfId="6236"/>
    <cellStyle name="Normal 3 127" xfId="38"/>
    <cellStyle name="Normal 3 127 10" xfId="1401"/>
    <cellStyle name="Normal 3 127 2" xfId="1745"/>
    <cellStyle name="Normal 3 127 2 2" xfId="3156"/>
    <cellStyle name="Normal 3 127 2 2 2" xfId="5699"/>
    <cellStyle name="Normal 3 127 2 3" xfId="4456"/>
    <cellStyle name="Normal 3 127 2 4" xfId="4812"/>
    <cellStyle name="Normal 3 127 3" xfId="1925"/>
    <cellStyle name="Normal 3 127 3 2" xfId="3330"/>
    <cellStyle name="Normal 3 127 3 2 2" xfId="5870"/>
    <cellStyle name="Normal 3 127 3 3" xfId="4983"/>
    <cellStyle name="Normal 3 127 4" xfId="2096"/>
    <cellStyle name="Normal 3 127 4 2" xfId="3501"/>
    <cellStyle name="Normal 3 127 4 2 2" xfId="6041"/>
    <cellStyle name="Normal 3 127 4 3" xfId="5154"/>
    <cellStyle name="Normal 3 127 5" xfId="1573"/>
    <cellStyle name="Normal 3 127 5 2" xfId="5328"/>
    <cellStyle name="Normal 3 127 6" xfId="2271"/>
    <cellStyle name="Normal 3 127 6 2" xfId="5524"/>
    <cellStyle name="Normal 3 127 7" xfId="2654"/>
    <cellStyle name="Normal 3 127 8" xfId="4641"/>
    <cellStyle name="Normal 3 127 9" xfId="6237"/>
    <cellStyle name="Normal 3 128" xfId="39"/>
    <cellStyle name="Normal 3 128 10" xfId="1402"/>
    <cellStyle name="Normal 3 128 2" xfId="1746"/>
    <cellStyle name="Normal 3 128 2 2" xfId="3157"/>
    <cellStyle name="Normal 3 128 2 2 2" xfId="5700"/>
    <cellStyle name="Normal 3 128 2 3" xfId="4468"/>
    <cellStyle name="Normal 3 128 2 4" xfId="4813"/>
    <cellStyle name="Normal 3 128 3" xfId="1926"/>
    <cellStyle name="Normal 3 128 3 2" xfId="3331"/>
    <cellStyle name="Normal 3 128 3 2 2" xfId="5871"/>
    <cellStyle name="Normal 3 128 3 3" xfId="4984"/>
    <cellStyle name="Normal 3 128 4" xfId="2097"/>
    <cellStyle name="Normal 3 128 4 2" xfId="3502"/>
    <cellStyle name="Normal 3 128 4 2 2" xfId="6042"/>
    <cellStyle name="Normal 3 128 4 3" xfId="5155"/>
    <cellStyle name="Normal 3 128 5" xfId="1574"/>
    <cellStyle name="Normal 3 128 5 2" xfId="5329"/>
    <cellStyle name="Normal 3 128 6" xfId="2272"/>
    <cellStyle name="Normal 3 128 6 2" xfId="5525"/>
    <cellStyle name="Normal 3 128 7" xfId="2642"/>
    <cellStyle name="Normal 3 128 8" xfId="4642"/>
    <cellStyle name="Normal 3 128 9" xfId="6238"/>
    <cellStyle name="Normal 3 129" xfId="40"/>
    <cellStyle name="Normal 3 129 10" xfId="1403"/>
    <cellStyle name="Normal 3 129 2" xfId="1747"/>
    <cellStyle name="Normal 3 129 2 2" xfId="3158"/>
    <cellStyle name="Normal 3 129 2 2 2" xfId="5701"/>
    <cellStyle name="Normal 3 129 2 3" xfId="4479"/>
    <cellStyle name="Normal 3 129 2 4" xfId="4814"/>
    <cellStyle name="Normal 3 129 3" xfId="1927"/>
    <cellStyle name="Normal 3 129 3 2" xfId="3332"/>
    <cellStyle name="Normal 3 129 3 2 2" xfId="5872"/>
    <cellStyle name="Normal 3 129 3 3" xfId="4985"/>
    <cellStyle name="Normal 3 129 4" xfId="2098"/>
    <cellStyle name="Normal 3 129 4 2" xfId="3503"/>
    <cellStyle name="Normal 3 129 4 2 2" xfId="6043"/>
    <cellStyle name="Normal 3 129 4 3" xfId="5156"/>
    <cellStyle name="Normal 3 129 5" xfId="1575"/>
    <cellStyle name="Normal 3 129 5 2" xfId="5330"/>
    <cellStyle name="Normal 3 129 6" xfId="2273"/>
    <cellStyle name="Normal 3 129 6 2" xfId="5526"/>
    <cellStyle name="Normal 3 129 7" xfId="2630"/>
    <cellStyle name="Normal 3 129 8" xfId="4643"/>
    <cellStyle name="Normal 3 129 9" xfId="6239"/>
    <cellStyle name="Normal 3 13" xfId="41"/>
    <cellStyle name="Normal 3 13 10" xfId="1404"/>
    <cellStyle name="Normal 3 13 2" xfId="1748"/>
    <cellStyle name="Normal 3 13 2 2" xfId="3159"/>
    <cellStyle name="Normal 3 13 2 2 2" xfId="5702"/>
    <cellStyle name="Normal 3 13 2 3" xfId="4073"/>
    <cellStyle name="Normal 3 13 2 4" xfId="4815"/>
    <cellStyle name="Normal 3 13 3" xfId="1928"/>
    <cellStyle name="Normal 3 13 3 2" xfId="3333"/>
    <cellStyle name="Normal 3 13 3 2 2" xfId="5873"/>
    <cellStyle name="Normal 3 13 3 3" xfId="4986"/>
    <cellStyle name="Normal 3 13 4" xfId="2099"/>
    <cellStyle name="Normal 3 13 4 2" xfId="3504"/>
    <cellStyle name="Normal 3 13 4 2 2" xfId="6044"/>
    <cellStyle name="Normal 3 13 4 3" xfId="5157"/>
    <cellStyle name="Normal 3 13 5" xfId="1576"/>
    <cellStyle name="Normal 3 13 5 2" xfId="5331"/>
    <cellStyle name="Normal 3 13 6" xfId="2274"/>
    <cellStyle name="Normal 3 13 6 2" xfId="5527"/>
    <cellStyle name="Normal 3 13 7" xfId="3806"/>
    <cellStyle name="Normal 3 13 8" xfId="4644"/>
    <cellStyle name="Normal 3 13 9" xfId="6240"/>
    <cellStyle name="Normal 3 130" xfId="42"/>
    <cellStyle name="Normal 3 130 10" xfId="1405"/>
    <cellStyle name="Normal 3 130 2" xfId="1749"/>
    <cellStyle name="Normal 3 130 2 2" xfId="3160"/>
    <cellStyle name="Normal 3 130 2 2 2" xfId="5703"/>
    <cellStyle name="Normal 3 130 2 3" xfId="4490"/>
    <cellStyle name="Normal 3 130 2 4" xfId="4816"/>
    <cellStyle name="Normal 3 130 3" xfId="1929"/>
    <cellStyle name="Normal 3 130 3 2" xfId="3334"/>
    <cellStyle name="Normal 3 130 3 2 2" xfId="5874"/>
    <cellStyle name="Normal 3 130 3 3" xfId="4987"/>
    <cellStyle name="Normal 3 130 4" xfId="2100"/>
    <cellStyle name="Normal 3 130 4 2" xfId="3505"/>
    <cellStyle name="Normal 3 130 4 2 2" xfId="6045"/>
    <cellStyle name="Normal 3 130 4 3" xfId="5158"/>
    <cellStyle name="Normal 3 130 5" xfId="1577"/>
    <cellStyle name="Normal 3 130 5 2" xfId="5332"/>
    <cellStyle name="Normal 3 130 6" xfId="2275"/>
    <cellStyle name="Normal 3 130 6 2" xfId="5528"/>
    <cellStyle name="Normal 3 130 7" xfId="2618"/>
    <cellStyle name="Normal 3 130 8" xfId="4645"/>
    <cellStyle name="Normal 3 130 9" xfId="6241"/>
    <cellStyle name="Normal 3 131" xfId="43"/>
    <cellStyle name="Normal 3 131 10" xfId="1406"/>
    <cellStyle name="Normal 3 131 2" xfId="1750"/>
    <cellStyle name="Normal 3 131 2 2" xfId="3161"/>
    <cellStyle name="Normal 3 131 2 2 2" xfId="5704"/>
    <cellStyle name="Normal 3 131 2 3" xfId="4502"/>
    <cellStyle name="Normal 3 131 2 4" xfId="4817"/>
    <cellStyle name="Normal 3 131 3" xfId="1930"/>
    <cellStyle name="Normal 3 131 3 2" xfId="3335"/>
    <cellStyle name="Normal 3 131 3 2 2" xfId="5875"/>
    <cellStyle name="Normal 3 131 3 3" xfId="4988"/>
    <cellStyle name="Normal 3 131 4" xfId="2101"/>
    <cellStyle name="Normal 3 131 4 2" xfId="3506"/>
    <cellStyle name="Normal 3 131 4 2 2" xfId="6046"/>
    <cellStyle name="Normal 3 131 4 3" xfId="5159"/>
    <cellStyle name="Normal 3 131 5" xfId="1578"/>
    <cellStyle name="Normal 3 131 5 2" xfId="5333"/>
    <cellStyle name="Normal 3 131 6" xfId="2276"/>
    <cellStyle name="Normal 3 131 6 2" xfId="5529"/>
    <cellStyle name="Normal 3 131 7" xfId="2606"/>
    <cellStyle name="Normal 3 131 8" xfId="4646"/>
    <cellStyle name="Normal 3 131 9" xfId="6242"/>
    <cellStyle name="Normal 3 132" xfId="44"/>
    <cellStyle name="Normal 3 132 10" xfId="1407"/>
    <cellStyle name="Normal 3 132 2" xfId="1751"/>
    <cellStyle name="Normal 3 132 2 2" xfId="3162"/>
    <cellStyle name="Normal 3 132 2 2 2" xfId="5705"/>
    <cellStyle name="Normal 3 132 2 3" xfId="4513"/>
    <cellStyle name="Normal 3 132 2 4" xfId="4818"/>
    <cellStyle name="Normal 3 132 3" xfId="1931"/>
    <cellStyle name="Normal 3 132 3 2" xfId="3336"/>
    <cellStyle name="Normal 3 132 3 2 2" xfId="5876"/>
    <cellStyle name="Normal 3 132 3 3" xfId="4989"/>
    <cellStyle name="Normal 3 132 4" xfId="2102"/>
    <cellStyle name="Normal 3 132 4 2" xfId="3507"/>
    <cellStyle name="Normal 3 132 4 2 2" xfId="6047"/>
    <cellStyle name="Normal 3 132 4 3" xfId="5160"/>
    <cellStyle name="Normal 3 132 5" xfId="1579"/>
    <cellStyle name="Normal 3 132 5 2" xfId="5334"/>
    <cellStyle name="Normal 3 132 6" xfId="2277"/>
    <cellStyle name="Normal 3 132 6 2" xfId="5530"/>
    <cellStyle name="Normal 3 132 7" xfId="2594"/>
    <cellStyle name="Normal 3 132 8" xfId="4647"/>
    <cellStyle name="Normal 3 132 9" xfId="6243"/>
    <cellStyle name="Normal 3 133" xfId="45"/>
    <cellStyle name="Normal 3 133 10" xfId="1408"/>
    <cellStyle name="Normal 3 133 2" xfId="1752"/>
    <cellStyle name="Normal 3 133 2 2" xfId="3163"/>
    <cellStyle name="Normal 3 133 2 2 2" xfId="5706"/>
    <cellStyle name="Normal 3 133 2 3" xfId="4525"/>
    <cellStyle name="Normal 3 133 2 4" xfId="4819"/>
    <cellStyle name="Normal 3 133 3" xfId="1932"/>
    <cellStyle name="Normal 3 133 3 2" xfId="3337"/>
    <cellStyle name="Normal 3 133 3 2 2" xfId="5877"/>
    <cellStyle name="Normal 3 133 3 3" xfId="4990"/>
    <cellStyle name="Normal 3 133 4" xfId="2103"/>
    <cellStyle name="Normal 3 133 4 2" xfId="3508"/>
    <cellStyle name="Normal 3 133 4 2 2" xfId="6048"/>
    <cellStyle name="Normal 3 133 4 3" xfId="5161"/>
    <cellStyle name="Normal 3 133 5" xfId="1580"/>
    <cellStyle name="Normal 3 133 5 2" xfId="5335"/>
    <cellStyle name="Normal 3 133 6" xfId="2278"/>
    <cellStyle name="Normal 3 133 6 2" xfId="5531"/>
    <cellStyle name="Normal 3 133 7" xfId="2582"/>
    <cellStyle name="Normal 3 133 8" xfId="4648"/>
    <cellStyle name="Normal 3 133 9" xfId="6244"/>
    <cellStyle name="Normal 3 134" xfId="46"/>
    <cellStyle name="Normal 3 134 10" xfId="1409"/>
    <cellStyle name="Normal 3 134 2" xfId="1753"/>
    <cellStyle name="Normal 3 134 2 2" xfId="3164"/>
    <cellStyle name="Normal 3 134 2 2 2" xfId="5707"/>
    <cellStyle name="Normal 3 134 2 3" xfId="4536"/>
    <cellStyle name="Normal 3 134 2 4" xfId="4820"/>
    <cellStyle name="Normal 3 134 3" xfId="1933"/>
    <cellStyle name="Normal 3 134 3 2" xfId="3338"/>
    <cellStyle name="Normal 3 134 3 2 2" xfId="5878"/>
    <cellStyle name="Normal 3 134 3 3" xfId="4991"/>
    <cellStyle name="Normal 3 134 4" xfId="2104"/>
    <cellStyle name="Normal 3 134 4 2" xfId="3509"/>
    <cellStyle name="Normal 3 134 4 2 2" xfId="6049"/>
    <cellStyle name="Normal 3 134 4 3" xfId="5162"/>
    <cellStyle name="Normal 3 134 5" xfId="1581"/>
    <cellStyle name="Normal 3 134 5 2" xfId="5336"/>
    <cellStyle name="Normal 3 134 6" xfId="2279"/>
    <cellStyle name="Normal 3 134 6 2" xfId="5532"/>
    <cellStyle name="Normal 3 134 7" xfId="2570"/>
    <cellStyle name="Normal 3 134 8" xfId="4649"/>
    <cellStyle name="Normal 3 134 9" xfId="6245"/>
    <cellStyle name="Normal 3 135" xfId="47"/>
    <cellStyle name="Normal 3 135 10" xfId="1410"/>
    <cellStyle name="Normal 3 135 2" xfId="1754"/>
    <cellStyle name="Normal 3 135 2 2" xfId="3165"/>
    <cellStyle name="Normal 3 135 2 2 2" xfId="5708"/>
    <cellStyle name="Normal 3 135 2 3" xfId="4548"/>
    <cellStyle name="Normal 3 135 2 4" xfId="4821"/>
    <cellStyle name="Normal 3 135 3" xfId="1934"/>
    <cellStyle name="Normal 3 135 3 2" xfId="3339"/>
    <cellStyle name="Normal 3 135 3 2 2" xfId="5879"/>
    <cellStyle name="Normal 3 135 3 3" xfId="4992"/>
    <cellStyle name="Normal 3 135 4" xfId="2105"/>
    <cellStyle name="Normal 3 135 4 2" xfId="3510"/>
    <cellStyle name="Normal 3 135 4 2 2" xfId="6050"/>
    <cellStyle name="Normal 3 135 4 3" xfId="5163"/>
    <cellStyle name="Normal 3 135 5" xfId="1582"/>
    <cellStyle name="Normal 3 135 5 2" xfId="5337"/>
    <cellStyle name="Normal 3 135 6" xfId="2280"/>
    <cellStyle name="Normal 3 135 6 2" xfId="5533"/>
    <cellStyle name="Normal 3 135 7" xfId="2558"/>
    <cellStyle name="Normal 3 135 8" xfId="4650"/>
    <cellStyle name="Normal 3 135 9" xfId="6246"/>
    <cellStyle name="Normal 3 136" xfId="48"/>
    <cellStyle name="Normal 3 136 2" xfId="1755"/>
    <cellStyle name="Normal 3 136 2 2" xfId="3166"/>
    <cellStyle name="Normal 3 136 2 2 2" xfId="5709"/>
    <cellStyle name="Normal 3 136 2 3" xfId="4822"/>
    <cellStyle name="Normal 3 136 3" xfId="1935"/>
    <cellStyle name="Normal 3 136 3 2" xfId="3340"/>
    <cellStyle name="Normal 3 136 3 2 2" xfId="5880"/>
    <cellStyle name="Normal 3 136 3 3" xfId="4993"/>
    <cellStyle name="Normal 3 136 4" xfId="2106"/>
    <cellStyle name="Normal 3 136 4 2" xfId="3511"/>
    <cellStyle name="Normal 3 136 4 2 2" xfId="6051"/>
    <cellStyle name="Normal 3 136 4 3" xfId="5164"/>
    <cellStyle name="Normal 3 136 5" xfId="1583"/>
    <cellStyle name="Normal 3 136 5 2" xfId="5338"/>
    <cellStyle name="Normal 3 136 6" xfId="2281"/>
    <cellStyle name="Normal 3 136 6 2" xfId="5534"/>
    <cellStyle name="Normal 3 136 7" xfId="4651"/>
    <cellStyle name="Normal 3 136 8" xfId="6247"/>
    <cellStyle name="Normal 3 136 9" xfId="1411"/>
    <cellStyle name="Normal 3 137" xfId="49"/>
    <cellStyle name="Normal 3 137 2" xfId="1756"/>
    <cellStyle name="Normal 3 137 2 2" xfId="3167"/>
    <cellStyle name="Normal 3 137 2 2 2" xfId="5710"/>
    <cellStyle name="Normal 3 137 2 3" xfId="4823"/>
    <cellStyle name="Normal 3 137 3" xfId="1936"/>
    <cellStyle name="Normal 3 137 3 2" xfId="3341"/>
    <cellStyle name="Normal 3 137 3 2 2" xfId="5881"/>
    <cellStyle name="Normal 3 137 3 3" xfId="4994"/>
    <cellStyle name="Normal 3 137 4" xfId="2107"/>
    <cellStyle name="Normal 3 137 4 2" xfId="3512"/>
    <cellStyle name="Normal 3 137 4 2 2" xfId="6052"/>
    <cellStyle name="Normal 3 137 4 3" xfId="5165"/>
    <cellStyle name="Normal 3 137 5" xfId="1584"/>
    <cellStyle name="Normal 3 137 5 2" xfId="5339"/>
    <cellStyle name="Normal 3 137 6" xfId="2282"/>
    <cellStyle name="Normal 3 137 6 2" xfId="5535"/>
    <cellStyle name="Normal 3 137 7" xfId="4652"/>
    <cellStyle name="Normal 3 137 8" xfId="6248"/>
    <cellStyle name="Normal 3 137 9" xfId="1412"/>
    <cellStyle name="Normal 3 138" xfId="50"/>
    <cellStyle name="Normal 3 138 2" xfId="1757"/>
    <cellStyle name="Normal 3 138 2 2" xfId="3168"/>
    <cellStyle name="Normal 3 138 2 2 2" xfId="5711"/>
    <cellStyle name="Normal 3 138 2 3" xfId="4824"/>
    <cellStyle name="Normal 3 138 3" xfId="1937"/>
    <cellStyle name="Normal 3 138 3 2" xfId="3342"/>
    <cellStyle name="Normal 3 138 3 2 2" xfId="5882"/>
    <cellStyle name="Normal 3 138 3 3" xfId="4995"/>
    <cellStyle name="Normal 3 138 4" xfId="2108"/>
    <cellStyle name="Normal 3 138 4 2" xfId="3513"/>
    <cellStyle name="Normal 3 138 4 2 2" xfId="6053"/>
    <cellStyle name="Normal 3 138 4 3" xfId="5166"/>
    <cellStyle name="Normal 3 138 5" xfId="1585"/>
    <cellStyle name="Normal 3 138 5 2" xfId="5340"/>
    <cellStyle name="Normal 3 138 6" xfId="2283"/>
    <cellStyle name="Normal 3 138 6 2" xfId="5536"/>
    <cellStyle name="Normal 3 138 7" xfId="4653"/>
    <cellStyle name="Normal 3 138 8" xfId="6249"/>
    <cellStyle name="Normal 3 138 9" xfId="1413"/>
    <cellStyle name="Normal 3 139" xfId="51"/>
    <cellStyle name="Normal 3 139 2" xfId="1758"/>
    <cellStyle name="Normal 3 139 2 2" xfId="3169"/>
    <cellStyle name="Normal 3 139 2 2 2" xfId="5712"/>
    <cellStyle name="Normal 3 139 2 3" xfId="4825"/>
    <cellStyle name="Normal 3 139 3" xfId="1938"/>
    <cellStyle name="Normal 3 139 3 2" xfId="3343"/>
    <cellStyle name="Normal 3 139 3 2 2" xfId="5883"/>
    <cellStyle name="Normal 3 139 3 3" xfId="4996"/>
    <cellStyle name="Normal 3 139 4" xfId="2109"/>
    <cellStyle name="Normal 3 139 4 2" xfId="3514"/>
    <cellStyle name="Normal 3 139 4 2 2" xfId="6054"/>
    <cellStyle name="Normal 3 139 4 3" xfId="5167"/>
    <cellStyle name="Normal 3 139 5" xfId="1586"/>
    <cellStyle name="Normal 3 139 5 2" xfId="5341"/>
    <cellStyle name="Normal 3 139 6" xfId="2284"/>
    <cellStyle name="Normal 3 139 6 2" xfId="5537"/>
    <cellStyle name="Normal 3 139 7" xfId="4654"/>
    <cellStyle name="Normal 3 139 8" xfId="6250"/>
    <cellStyle name="Normal 3 139 9" xfId="1414"/>
    <cellStyle name="Normal 3 14" xfId="52"/>
    <cellStyle name="Normal 3 14 10" xfId="1415"/>
    <cellStyle name="Normal 3 14 2" xfId="1759"/>
    <cellStyle name="Normal 3 14 2 2" xfId="3170"/>
    <cellStyle name="Normal 3 14 2 2 2" xfId="5713"/>
    <cellStyle name="Normal 3 14 2 3" xfId="4076"/>
    <cellStyle name="Normal 3 14 2 4" xfId="4826"/>
    <cellStyle name="Normal 3 14 3" xfId="1939"/>
    <cellStyle name="Normal 3 14 3 2" xfId="3344"/>
    <cellStyle name="Normal 3 14 3 2 2" xfId="5884"/>
    <cellStyle name="Normal 3 14 3 3" xfId="4997"/>
    <cellStyle name="Normal 3 14 4" xfId="2110"/>
    <cellStyle name="Normal 3 14 4 2" xfId="3515"/>
    <cellStyle name="Normal 3 14 4 2 2" xfId="6055"/>
    <cellStyle name="Normal 3 14 4 3" xfId="5168"/>
    <cellStyle name="Normal 3 14 5" xfId="1587"/>
    <cellStyle name="Normal 3 14 5 2" xfId="5342"/>
    <cellStyle name="Normal 3 14 6" xfId="2285"/>
    <cellStyle name="Normal 3 14 6 2" xfId="5538"/>
    <cellStyle name="Normal 3 14 7" xfId="3037"/>
    <cellStyle name="Normal 3 14 8" xfId="4655"/>
    <cellStyle name="Normal 3 14 9" xfId="6251"/>
    <cellStyle name="Normal 3 140" xfId="53"/>
    <cellStyle name="Normal 3 140 2" xfId="1760"/>
    <cellStyle name="Normal 3 140 2 2" xfId="3171"/>
    <cellStyle name="Normal 3 140 2 2 2" xfId="5714"/>
    <cellStyle name="Normal 3 140 2 3" xfId="4827"/>
    <cellStyle name="Normal 3 140 3" xfId="1940"/>
    <cellStyle name="Normal 3 140 3 2" xfId="3345"/>
    <cellStyle name="Normal 3 140 3 2 2" xfId="5885"/>
    <cellStyle name="Normal 3 140 3 3" xfId="4998"/>
    <cellStyle name="Normal 3 140 4" xfId="2111"/>
    <cellStyle name="Normal 3 140 4 2" xfId="3516"/>
    <cellStyle name="Normal 3 140 4 2 2" xfId="6056"/>
    <cellStyle name="Normal 3 140 4 3" xfId="5169"/>
    <cellStyle name="Normal 3 140 5" xfId="1588"/>
    <cellStyle name="Normal 3 140 5 2" xfId="5343"/>
    <cellStyle name="Normal 3 140 6" xfId="2286"/>
    <cellStyle name="Normal 3 140 6 2" xfId="5539"/>
    <cellStyle name="Normal 3 140 7" xfId="4656"/>
    <cellStyle name="Normal 3 140 8" xfId="6252"/>
    <cellStyle name="Normal 3 140 9" xfId="1416"/>
    <cellStyle name="Normal 3 141" xfId="54"/>
    <cellStyle name="Normal 3 141 2" xfId="1761"/>
    <cellStyle name="Normal 3 141 2 2" xfId="3172"/>
    <cellStyle name="Normal 3 141 2 2 2" xfId="5715"/>
    <cellStyle name="Normal 3 141 2 3" xfId="4828"/>
    <cellStyle name="Normal 3 141 3" xfId="1941"/>
    <cellStyle name="Normal 3 141 3 2" xfId="3346"/>
    <cellStyle name="Normal 3 141 3 2 2" xfId="5886"/>
    <cellStyle name="Normal 3 141 3 3" xfId="4999"/>
    <cellStyle name="Normal 3 141 4" xfId="2112"/>
    <cellStyle name="Normal 3 141 4 2" xfId="3517"/>
    <cellStyle name="Normal 3 141 4 2 2" xfId="6057"/>
    <cellStyle name="Normal 3 141 4 3" xfId="5170"/>
    <cellStyle name="Normal 3 141 5" xfId="1589"/>
    <cellStyle name="Normal 3 141 5 2" xfId="5344"/>
    <cellStyle name="Normal 3 141 6" xfId="2287"/>
    <cellStyle name="Normal 3 141 6 2" xfId="5540"/>
    <cellStyle name="Normal 3 141 7" xfId="4657"/>
    <cellStyle name="Normal 3 141 8" xfId="6253"/>
    <cellStyle name="Normal 3 141 9" xfId="1417"/>
    <cellStyle name="Normal 3 142" xfId="55"/>
    <cellStyle name="Normal 3 142 2" xfId="1762"/>
    <cellStyle name="Normal 3 142 2 2" xfId="3173"/>
    <cellStyle name="Normal 3 142 2 2 2" xfId="5716"/>
    <cellStyle name="Normal 3 142 2 3" xfId="4829"/>
    <cellStyle name="Normal 3 142 3" xfId="1942"/>
    <cellStyle name="Normal 3 142 3 2" xfId="3347"/>
    <cellStyle name="Normal 3 142 3 2 2" xfId="5887"/>
    <cellStyle name="Normal 3 142 3 3" xfId="5000"/>
    <cellStyle name="Normal 3 142 4" xfId="2113"/>
    <cellStyle name="Normal 3 142 4 2" xfId="3518"/>
    <cellStyle name="Normal 3 142 4 2 2" xfId="6058"/>
    <cellStyle name="Normal 3 142 4 3" xfId="5171"/>
    <cellStyle name="Normal 3 142 5" xfId="1590"/>
    <cellStyle name="Normal 3 142 5 2" xfId="5345"/>
    <cellStyle name="Normal 3 142 6" xfId="2288"/>
    <cellStyle name="Normal 3 142 6 2" xfId="5541"/>
    <cellStyle name="Normal 3 142 7" xfId="4658"/>
    <cellStyle name="Normal 3 142 8" xfId="6254"/>
    <cellStyle name="Normal 3 142 9" xfId="1418"/>
    <cellStyle name="Normal 3 143" xfId="56"/>
    <cellStyle name="Normal 3 143 2" xfId="1763"/>
    <cellStyle name="Normal 3 143 2 2" xfId="3174"/>
    <cellStyle name="Normal 3 143 2 2 2" xfId="5717"/>
    <cellStyle name="Normal 3 143 2 3" xfId="4830"/>
    <cellStyle name="Normal 3 143 3" xfId="1943"/>
    <cellStyle name="Normal 3 143 3 2" xfId="3348"/>
    <cellStyle name="Normal 3 143 3 2 2" xfId="5888"/>
    <cellStyle name="Normal 3 143 3 3" xfId="5001"/>
    <cellStyle name="Normal 3 143 4" xfId="2114"/>
    <cellStyle name="Normal 3 143 4 2" xfId="3519"/>
    <cellStyle name="Normal 3 143 4 2 2" xfId="6059"/>
    <cellStyle name="Normal 3 143 4 3" xfId="5172"/>
    <cellStyle name="Normal 3 143 5" xfId="1591"/>
    <cellStyle name="Normal 3 143 5 2" xfId="5346"/>
    <cellStyle name="Normal 3 143 6" xfId="2289"/>
    <cellStyle name="Normal 3 143 6 2" xfId="5542"/>
    <cellStyle name="Normal 3 143 7" xfId="4659"/>
    <cellStyle name="Normal 3 143 8" xfId="6255"/>
    <cellStyle name="Normal 3 143 9" xfId="1419"/>
    <cellStyle name="Normal 3 144" xfId="57"/>
    <cellStyle name="Normal 3 144 2" xfId="1764"/>
    <cellStyle name="Normal 3 144 2 2" xfId="3175"/>
    <cellStyle name="Normal 3 144 2 2 2" xfId="5718"/>
    <cellStyle name="Normal 3 144 2 3" xfId="4831"/>
    <cellStyle name="Normal 3 144 3" xfId="1944"/>
    <cellStyle name="Normal 3 144 3 2" xfId="3349"/>
    <cellStyle name="Normal 3 144 3 2 2" xfId="5889"/>
    <cellStyle name="Normal 3 144 3 3" xfId="5002"/>
    <cellStyle name="Normal 3 144 4" xfId="2115"/>
    <cellStyle name="Normal 3 144 4 2" xfId="3520"/>
    <cellStyle name="Normal 3 144 4 2 2" xfId="6060"/>
    <cellStyle name="Normal 3 144 4 3" xfId="5173"/>
    <cellStyle name="Normal 3 144 5" xfId="1592"/>
    <cellStyle name="Normal 3 144 5 2" xfId="5347"/>
    <cellStyle name="Normal 3 144 6" xfId="2290"/>
    <cellStyle name="Normal 3 144 6 2" xfId="5543"/>
    <cellStyle name="Normal 3 144 7" xfId="4660"/>
    <cellStyle name="Normal 3 144 8" xfId="6256"/>
    <cellStyle name="Normal 3 144 9" xfId="1420"/>
    <cellStyle name="Normal 3 145" xfId="58"/>
    <cellStyle name="Normal 3 145 2" xfId="1765"/>
    <cellStyle name="Normal 3 145 2 2" xfId="3176"/>
    <cellStyle name="Normal 3 145 2 2 2" xfId="5719"/>
    <cellStyle name="Normal 3 145 2 3" xfId="4832"/>
    <cellStyle name="Normal 3 145 3" xfId="1945"/>
    <cellStyle name="Normal 3 145 3 2" xfId="3350"/>
    <cellStyle name="Normal 3 145 3 2 2" xfId="5890"/>
    <cellStyle name="Normal 3 145 3 3" xfId="5003"/>
    <cellStyle name="Normal 3 145 4" xfId="2116"/>
    <cellStyle name="Normal 3 145 4 2" xfId="3521"/>
    <cellStyle name="Normal 3 145 4 2 2" xfId="6061"/>
    <cellStyle name="Normal 3 145 4 3" xfId="5174"/>
    <cellStyle name="Normal 3 145 5" xfId="1593"/>
    <cellStyle name="Normal 3 145 5 2" xfId="5348"/>
    <cellStyle name="Normal 3 145 6" xfId="2291"/>
    <cellStyle name="Normal 3 145 6 2" xfId="5544"/>
    <cellStyle name="Normal 3 145 7" xfId="4661"/>
    <cellStyle name="Normal 3 145 8" xfId="6257"/>
    <cellStyle name="Normal 3 145 9" xfId="1421"/>
    <cellStyle name="Normal 3 146" xfId="59"/>
    <cellStyle name="Normal 3 146 2" xfId="1766"/>
    <cellStyle name="Normal 3 146 2 2" xfId="3177"/>
    <cellStyle name="Normal 3 146 2 2 2" xfId="5720"/>
    <cellStyle name="Normal 3 146 2 3" xfId="4833"/>
    <cellStyle name="Normal 3 146 3" xfId="1946"/>
    <cellStyle name="Normal 3 146 3 2" xfId="3351"/>
    <cellStyle name="Normal 3 146 3 2 2" xfId="5891"/>
    <cellStyle name="Normal 3 146 3 3" xfId="5004"/>
    <cellStyle name="Normal 3 146 4" xfId="2117"/>
    <cellStyle name="Normal 3 146 4 2" xfId="3522"/>
    <cellStyle name="Normal 3 146 4 2 2" xfId="6062"/>
    <cellStyle name="Normal 3 146 4 3" xfId="5175"/>
    <cellStyle name="Normal 3 146 5" xfId="1594"/>
    <cellStyle name="Normal 3 146 5 2" xfId="5349"/>
    <cellStyle name="Normal 3 146 6" xfId="2292"/>
    <cellStyle name="Normal 3 146 6 2" xfId="5545"/>
    <cellStyle name="Normal 3 146 7" xfId="4662"/>
    <cellStyle name="Normal 3 146 8" xfId="6258"/>
    <cellStyle name="Normal 3 146 9" xfId="1422"/>
    <cellStyle name="Normal 3 147" xfId="60"/>
    <cellStyle name="Normal 3 147 2" xfId="1767"/>
    <cellStyle name="Normal 3 147 2 2" xfId="3178"/>
    <cellStyle name="Normal 3 147 2 2 2" xfId="5721"/>
    <cellStyle name="Normal 3 147 2 3" xfId="4834"/>
    <cellStyle name="Normal 3 147 3" xfId="1947"/>
    <cellStyle name="Normal 3 147 3 2" xfId="3352"/>
    <cellStyle name="Normal 3 147 3 2 2" xfId="5892"/>
    <cellStyle name="Normal 3 147 3 3" xfId="5005"/>
    <cellStyle name="Normal 3 147 4" xfId="2118"/>
    <cellStyle name="Normal 3 147 4 2" xfId="3523"/>
    <cellStyle name="Normal 3 147 4 2 2" xfId="6063"/>
    <cellStyle name="Normal 3 147 4 3" xfId="5176"/>
    <cellStyle name="Normal 3 147 5" xfId="1595"/>
    <cellStyle name="Normal 3 147 5 2" xfId="5350"/>
    <cellStyle name="Normal 3 147 6" xfId="2293"/>
    <cellStyle name="Normal 3 147 6 2" xfId="5546"/>
    <cellStyle name="Normal 3 147 7" xfId="4663"/>
    <cellStyle name="Normal 3 147 8" xfId="6259"/>
    <cellStyle name="Normal 3 147 9" xfId="1423"/>
    <cellStyle name="Normal 3 148" xfId="61"/>
    <cellStyle name="Normal 3 148 2" xfId="1768"/>
    <cellStyle name="Normal 3 148 2 2" xfId="3179"/>
    <cellStyle name="Normal 3 148 2 2 2" xfId="5722"/>
    <cellStyle name="Normal 3 148 2 3" xfId="4835"/>
    <cellStyle name="Normal 3 148 3" xfId="1948"/>
    <cellStyle name="Normal 3 148 3 2" xfId="3353"/>
    <cellStyle name="Normal 3 148 3 2 2" xfId="5893"/>
    <cellStyle name="Normal 3 148 3 3" xfId="5006"/>
    <cellStyle name="Normal 3 148 4" xfId="2119"/>
    <cellStyle name="Normal 3 148 4 2" xfId="3524"/>
    <cellStyle name="Normal 3 148 4 2 2" xfId="6064"/>
    <cellStyle name="Normal 3 148 4 3" xfId="5177"/>
    <cellStyle name="Normal 3 148 5" xfId="1596"/>
    <cellStyle name="Normal 3 148 5 2" xfId="5351"/>
    <cellStyle name="Normal 3 148 6" xfId="2294"/>
    <cellStyle name="Normal 3 148 6 2" xfId="5547"/>
    <cellStyle name="Normal 3 148 7" xfId="4664"/>
    <cellStyle name="Normal 3 148 8" xfId="6260"/>
    <cellStyle name="Normal 3 148 9" xfId="1424"/>
    <cellStyle name="Normal 3 149" xfId="62"/>
    <cellStyle name="Normal 3 149 2" xfId="1769"/>
    <cellStyle name="Normal 3 149 2 2" xfId="3180"/>
    <cellStyle name="Normal 3 149 2 2 2" xfId="5723"/>
    <cellStyle name="Normal 3 149 2 3" xfId="4836"/>
    <cellStyle name="Normal 3 149 3" xfId="1949"/>
    <cellStyle name="Normal 3 149 3 2" xfId="3354"/>
    <cellStyle name="Normal 3 149 3 2 2" xfId="5894"/>
    <cellStyle name="Normal 3 149 3 3" xfId="5007"/>
    <cellStyle name="Normal 3 149 4" xfId="2120"/>
    <cellStyle name="Normal 3 149 4 2" xfId="3525"/>
    <cellStyle name="Normal 3 149 4 2 2" xfId="6065"/>
    <cellStyle name="Normal 3 149 4 3" xfId="5178"/>
    <cellStyle name="Normal 3 149 5" xfId="1597"/>
    <cellStyle name="Normal 3 149 5 2" xfId="5352"/>
    <cellStyle name="Normal 3 149 6" xfId="2295"/>
    <cellStyle name="Normal 3 149 6 2" xfId="5548"/>
    <cellStyle name="Normal 3 149 7" xfId="4665"/>
    <cellStyle name="Normal 3 149 8" xfId="6261"/>
    <cellStyle name="Normal 3 149 9" xfId="1425"/>
    <cellStyle name="Normal 3 15" xfId="63"/>
    <cellStyle name="Normal 3 15 10" xfId="1426"/>
    <cellStyle name="Normal 3 15 2" xfId="1770"/>
    <cellStyle name="Normal 3 15 2 2" xfId="3181"/>
    <cellStyle name="Normal 3 15 2 2 2" xfId="5724"/>
    <cellStyle name="Normal 3 15 2 3" xfId="4079"/>
    <cellStyle name="Normal 3 15 2 4" xfId="4837"/>
    <cellStyle name="Normal 3 15 3" xfId="1950"/>
    <cellStyle name="Normal 3 15 3 2" xfId="3355"/>
    <cellStyle name="Normal 3 15 3 2 2" xfId="5895"/>
    <cellStyle name="Normal 3 15 3 3" xfId="5008"/>
    <cellStyle name="Normal 3 15 4" xfId="2121"/>
    <cellStyle name="Normal 3 15 4 2" xfId="3526"/>
    <cellStyle name="Normal 3 15 4 2 2" xfId="6066"/>
    <cellStyle name="Normal 3 15 4 3" xfId="5179"/>
    <cellStyle name="Normal 3 15 5" xfId="1598"/>
    <cellStyle name="Normal 3 15 5 2" xfId="5353"/>
    <cellStyle name="Normal 3 15 6" xfId="2296"/>
    <cellStyle name="Normal 3 15 6 2" xfId="5549"/>
    <cellStyle name="Normal 3 15 7" xfId="3995"/>
    <cellStyle name="Normal 3 15 8" xfId="4666"/>
    <cellStyle name="Normal 3 15 9" xfId="6262"/>
    <cellStyle name="Normal 3 150" xfId="64"/>
    <cellStyle name="Normal 3 150 2" xfId="1771"/>
    <cellStyle name="Normal 3 150 2 2" xfId="3182"/>
    <cellStyle name="Normal 3 150 2 2 2" xfId="5725"/>
    <cellStyle name="Normal 3 150 2 3" xfId="4838"/>
    <cellStyle name="Normal 3 150 3" xfId="1951"/>
    <cellStyle name="Normal 3 150 3 2" xfId="3356"/>
    <cellStyle name="Normal 3 150 3 2 2" xfId="5896"/>
    <cellStyle name="Normal 3 150 3 3" xfId="5009"/>
    <cellStyle name="Normal 3 150 4" xfId="2122"/>
    <cellStyle name="Normal 3 150 4 2" xfId="3527"/>
    <cellStyle name="Normal 3 150 4 2 2" xfId="6067"/>
    <cellStyle name="Normal 3 150 4 3" xfId="5180"/>
    <cellStyle name="Normal 3 150 5" xfId="1599"/>
    <cellStyle name="Normal 3 150 5 2" xfId="5354"/>
    <cellStyle name="Normal 3 150 6" xfId="2297"/>
    <cellStyle name="Normal 3 150 6 2" xfId="5550"/>
    <cellStyle name="Normal 3 150 7" xfId="4667"/>
    <cellStyle name="Normal 3 150 8" xfId="6263"/>
    <cellStyle name="Normal 3 150 9" xfId="1427"/>
    <cellStyle name="Normal 3 151" xfId="65"/>
    <cellStyle name="Normal 3 151 2" xfId="1772"/>
    <cellStyle name="Normal 3 151 2 2" xfId="3183"/>
    <cellStyle name="Normal 3 151 2 2 2" xfId="5726"/>
    <cellStyle name="Normal 3 151 2 3" xfId="4839"/>
    <cellStyle name="Normal 3 151 3" xfId="1952"/>
    <cellStyle name="Normal 3 151 3 2" xfId="3357"/>
    <cellStyle name="Normal 3 151 3 2 2" xfId="5897"/>
    <cellStyle name="Normal 3 151 3 3" xfId="5010"/>
    <cellStyle name="Normal 3 151 4" xfId="2123"/>
    <cellStyle name="Normal 3 151 4 2" xfId="3528"/>
    <cellStyle name="Normal 3 151 4 2 2" xfId="6068"/>
    <cellStyle name="Normal 3 151 4 3" xfId="5181"/>
    <cellStyle name="Normal 3 151 5" xfId="1600"/>
    <cellStyle name="Normal 3 151 5 2" xfId="5355"/>
    <cellStyle name="Normal 3 151 6" xfId="2298"/>
    <cellStyle name="Normal 3 151 6 2" xfId="5551"/>
    <cellStyle name="Normal 3 151 7" xfId="4668"/>
    <cellStyle name="Normal 3 151 8" xfId="6264"/>
    <cellStyle name="Normal 3 151 9" xfId="1428"/>
    <cellStyle name="Normal 3 152" xfId="66"/>
    <cellStyle name="Normal 3 152 2" xfId="1773"/>
    <cellStyle name="Normal 3 152 2 2" xfId="3184"/>
    <cellStyle name="Normal 3 152 2 2 2" xfId="5727"/>
    <cellStyle name="Normal 3 152 2 3" xfId="4840"/>
    <cellStyle name="Normal 3 152 3" xfId="1953"/>
    <cellStyle name="Normal 3 152 3 2" xfId="3358"/>
    <cellStyle name="Normal 3 152 3 2 2" xfId="5898"/>
    <cellStyle name="Normal 3 152 3 3" xfId="5011"/>
    <cellStyle name="Normal 3 152 4" xfId="2124"/>
    <cellStyle name="Normal 3 152 4 2" xfId="3529"/>
    <cellStyle name="Normal 3 152 4 2 2" xfId="6069"/>
    <cellStyle name="Normal 3 152 4 3" xfId="5182"/>
    <cellStyle name="Normal 3 152 5" xfId="1601"/>
    <cellStyle name="Normal 3 152 5 2" xfId="5356"/>
    <cellStyle name="Normal 3 152 6" xfId="2299"/>
    <cellStyle name="Normal 3 152 6 2" xfId="5552"/>
    <cellStyle name="Normal 3 152 7" xfId="4669"/>
    <cellStyle name="Normal 3 152 8" xfId="6265"/>
    <cellStyle name="Normal 3 152 9" xfId="1429"/>
    <cellStyle name="Normal 3 153" xfId="67"/>
    <cellStyle name="Normal 3 153 2" xfId="1774"/>
    <cellStyle name="Normal 3 153 2 2" xfId="3185"/>
    <cellStyle name="Normal 3 153 2 2 2" xfId="5728"/>
    <cellStyle name="Normal 3 153 2 3" xfId="4841"/>
    <cellStyle name="Normal 3 153 3" xfId="1954"/>
    <cellStyle name="Normal 3 153 3 2" xfId="3359"/>
    <cellStyle name="Normal 3 153 3 2 2" xfId="5899"/>
    <cellStyle name="Normal 3 153 3 3" xfId="5012"/>
    <cellStyle name="Normal 3 153 4" xfId="2125"/>
    <cellStyle name="Normal 3 153 4 2" xfId="3530"/>
    <cellStyle name="Normal 3 153 4 2 2" xfId="6070"/>
    <cellStyle name="Normal 3 153 4 3" xfId="5183"/>
    <cellStyle name="Normal 3 153 5" xfId="1602"/>
    <cellStyle name="Normal 3 153 5 2" xfId="5357"/>
    <cellStyle name="Normal 3 153 6" xfId="2300"/>
    <cellStyle name="Normal 3 153 6 2" xfId="5553"/>
    <cellStyle name="Normal 3 153 7" xfId="4670"/>
    <cellStyle name="Normal 3 153 8" xfId="6266"/>
    <cellStyle name="Normal 3 153 9" xfId="1430"/>
    <cellStyle name="Normal 3 154" xfId="68"/>
    <cellStyle name="Normal 3 154 2" xfId="1775"/>
    <cellStyle name="Normal 3 154 2 2" xfId="3186"/>
    <cellStyle name="Normal 3 154 2 2 2" xfId="5729"/>
    <cellStyle name="Normal 3 154 2 3" xfId="4842"/>
    <cellStyle name="Normal 3 154 3" xfId="1955"/>
    <cellStyle name="Normal 3 154 3 2" xfId="3360"/>
    <cellStyle name="Normal 3 154 3 2 2" xfId="5900"/>
    <cellStyle name="Normal 3 154 3 3" xfId="5013"/>
    <cellStyle name="Normal 3 154 4" xfId="2126"/>
    <cellStyle name="Normal 3 154 4 2" xfId="3531"/>
    <cellStyle name="Normal 3 154 4 2 2" xfId="6071"/>
    <cellStyle name="Normal 3 154 4 3" xfId="5184"/>
    <cellStyle name="Normal 3 154 5" xfId="1603"/>
    <cellStyle name="Normal 3 154 5 2" xfId="5358"/>
    <cellStyle name="Normal 3 154 6" xfId="2301"/>
    <cellStyle name="Normal 3 154 6 2" xfId="5554"/>
    <cellStyle name="Normal 3 154 7" xfId="4671"/>
    <cellStyle name="Normal 3 154 8" xfId="6267"/>
    <cellStyle name="Normal 3 154 9" xfId="1431"/>
    <cellStyle name="Normal 3 155" xfId="69"/>
    <cellStyle name="Normal 3 155 2" xfId="1776"/>
    <cellStyle name="Normal 3 155 2 2" xfId="3187"/>
    <cellStyle name="Normal 3 155 2 2 2" xfId="5730"/>
    <cellStyle name="Normal 3 155 2 3" xfId="4843"/>
    <cellStyle name="Normal 3 155 3" xfId="1956"/>
    <cellStyle name="Normal 3 155 3 2" xfId="3361"/>
    <cellStyle name="Normal 3 155 3 2 2" xfId="5901"/>
    <cellStyle name="Normal 3 155 3 3" xfId="5014"/>
    <cellStyle name="Normal 3 155 4" xfId="2127"/>
    <cellStyle name="Normal 3 155 4 2" xfId="3532"/>
    <cellStyle name="Normal 3 155 4 2 2" xfId="6072"/>
    <cellStyle name="Normal 3 155 4 3" xfId="5185"/>
    <cellStyle name="Normal 3 155 5" xfId="1604"/>
    <cellStyle name="Normal 3 155 5 2" xfId="5359"/>
    <cellStyle name="Normal 3 155 6" xfId="2302"/>
    <cellStyle name="Normal 3 155 6 2" xfId="5555"/>
    <cellStyle name="Normal 3 155 7" xfId="4672"/>
    <cellStyle name="Normal 3 155 8" xfId="6268"/>
    <cellStyle name="Normal 3 155 9" xfId="1432"/>
    <cellStyle name="Normal 3 156" xfId="70"/>
    <cellStyle name="Normal 3 156 2" xfId="1777"/>
    <cellStyle name="Normal 3 156 2 2" xfId="3188"/>
    <cellStyle name="Normal 3 156 2 2 2" xfId="5731"/>
    <cellStyle name="Normal 3 156 2 3" xfId="4844"/>
    <cellStyle name="Normal 3 156 3" xfId="1957"/>
    <cellStyle name="Normal 3 156 3 2" xfId="3362"/>
    <cellStyle name="Normal 3 156 3 2 2" xfId="5902"/>
    <cellStyle name="Normal 3 156 3 3" xfId="5015"/>
    <cellStyle name="Normal 3 156 4" xfId="2128"/>
    <cellStyle name="Normal 3 156 4 2" xfId="3533"/>
    <cellStyle name="Normal 3 156 4 2 2" xfId="6073"/>
    <cellStyle name="Normal 3 156 4 3" xfId="5186"/>
    <cellStyle name="Normal 3 156 5" xfId="1605"/>
    <cellStyle name="Normal 3 156 5 2" xfId="5360"/>
    <cellStyle name="Normal 3 156 6" xfId="2303"/>
    <cellStyle name="Normal 3 156 6 2" xfId="5556"/>
    <cellStyle name="Normal 3 156 7" xfId="4673"/>
    <cellStyle name="Normal 3 156 8" xfId="6269"/>
    <cellStyle name="Normal 3 156 9" xfId="1433"/>
    <cellStyle name="Normal 3 157" xfId="71"/>
    <cellStyle name="Normal 3 157 2" xfId="1778"/>
    <cellStyle name="Normal 3 157 2 2" xfId="3189"/>
    <cellStyle name="Normal 3 157 2 2 2" xfId="5732"/>
    <cellStyle name="Normal 3 157 2 3" xfId="4845"/>
    <cellStyle name="Normal 3 157 3" xfId="1958"/>
    <cellStyle name="Normal 3 157 3 2" xfId="3363"/>
    <cellStyle name="Normal 3 157 3 2 2" xfId="5903"/>
    <cellStyle name="Normal 3 157 3 3" xfId="5016"/>
    <cellStyle name="Normal 3 157 4" xfId="2129"/>
    <cellStyle name="Normal 3 157 4 2" xfId="3534"/>
    <cellStyle name="Normal 3 157 4 2 2" xfId="6074"/>
    <cellStyle name="Normal 3 157 4 3" xfId="5187"/>
    <cellStyle name="Normal 3 157 5" xfId="1606"/>
    <cellStyle name="Normal 3 157 5 2" xfId="5361"/>
    <cellStyle name="Normal 3 157 6" xfId="2304"/>
    <cellStyle name="Normal 3 157 6 2" xfId="5557"/>
    <cellStyle name="Normal 3 157 7" xfId="4674"/>
    <cellStyle name="Normal 3 157 8" xfId="6270"/>
    <cellStyle name="Normal 3 157 9" xfId="1434"/>
    <cellStyle name="Normal 3 158" xfId="72"/>
    <cellStyle name="Normal 3 158 2" xfId="1779"/>
    <cellStyle name="Normal 3 158 2 2" xfId="3190"/>
    <cellStyle name="Normal 3 158 2 2 2" xfId="5733"/>
    <cellStyle name="Normal 3 158 2 3" xfId="4846"/>
    <cellStyle name="Normal 3 158 3" xfId="1959"/>
    <cellStyle name="Normal 3 158 3 2" xfId="3364"/>
    <cellStyle name="Normal 3 158 3 2 2" xfId="5904"/>
    <cellStyle name="Normal 3 158 3 3" xfId="5017"/>
    <cellStyle name="Normal 3 158 4" xfId="2130"/>
    <cellStyle name="Normal 3 158 4 2" xfId="3535"/>
    <cellStyle name="Normal 3 158 4 2 2" xfId="6075"/>
    <cellStyle name="Normal 3 158 4 3" xfId="5188"/>
    <cellStyle name="Normal 3 158 5" xfId="1607"/>
    <cellStyle name="Normal 3 158 5 2" xfId="5362"/>
    <cellStyle name="Normal 3 158 6" xfId="2305"/>
    <cellStyle name="Normal 3 158 6 2" xfId="5558"/>
    <cellStyle name="Normal 3 158 7" xfId="4675"/>
    <cellStyle name="Normal 3 158 8" xfId="6271"/>
    <cellStyle name="Normal 3 158 9" xfId="1435"/>
    <cellStyle name="Normal 3 159" xfId="73"/>
    <cellStyle name="Normal 3 159 2" xfId="1780"/>
    <cellStyle name="Normal 3 159 2 2" xfId="3191"/>
    <cellStyle name="Normal 3 159 2 2 2" xfId="5734"/>
    <cellStyle name="Normal 3 159 2 3" xfId="4847"/>
    <cellStyle name="Normal 3 159 3" xfId="1960"/>
    <cellStyle name="Normal 3 159 3 2" xfId="3365"/>
    <cellStyle name="Normal 3 159 3 2 2" xfId="5905"/>
    <cellStyle name="Normal 3 159 3 3" xfId="5018"/>
    <cellStyle name="Normal 3 159 4" xfId="2131"/>
    <cellStyle name="Normal 3 159 4 2" xfId="3536"/>
    <cellStyle name="Normal 3 159 4 2 2" xfId="6076"/>
    <cellStyle name="Normal 3 159 4 3" xfId="5189"/>
    <cellStyle name="Normal 3 159 5" xfId="1608"/>
    <cellStyle name="Normal 3 159 5 2" xfId="5363"/>
    <cellStyle name="Normal 3 159 6" xfId="2306"/>
    <cellStyle name="Normal 3 159 6 2" xfId="5559"/>
    <cellStyle name="Normal 3 159 7" xfId="4676"/>
    <cellStyle name="Normal 3 159 8" xfId="6272"/>
    <cellStyle name="Normal 3 159 9" xfId="1436"/>
    <cellStyle name="Normal 3 16" xfId="74"/>
    <cellStyle name="Normal 3 16 10" xfId="1437"/>
    <cellStyle name="Normal 3 16 2" xfId="1781"/>
    <cellStyle name="Normal 3 16 2 2" xfId="3192"/>
    <cellStyle name="Normal 3 16 2 2 2" xfId="5735"/>
    <cellStyle name="Normal 3 16 2 3" xfId="4082"/>
    <cellStyle name="Normal 3 16 2 4" xfId="4848"/>
    <cellStyle name="Normal 3 16 3" xfId="1961"/>
    <cellStyle name="Normal 3 16 3 2" xfId="3366"/>
    <cellStyle name="Normal 3 16 3 2 2" xfId="5906"/>
    <cellStyle name="Normal 3 16 3 3" xfId="5019"/>
    <cellStyle name="Normal 3 16 4" xfId="2132"/>
    <cellStyle name="Normal 3 16 4 2" xfId="3537"/>
    <cellStyle name="Normal 3 16 4 2 2" xfId="6077"/>
    <cellStyle name="Normal 3 16 4 3" xfId="5190"/>
    <cellStyle name="Normal 3 16 5" xfId="1609"/>
    <cellStyle name="Normal 3 16 5 2" xfId="5364"/>
    <cellStyle name="Normal 3 16 6" xfId="2307"/>
    <cellStyle name="Normal 3 16 6 2" xfId="5560"/>
    <cellStyle name="Normal 3 16 7" xfId="3906"/>
    <cellStyle name="Normal 3 16 8" xfId="4677"/>
    <cellStyle name="Normal 3 16 9" xfId="6273"/>
    <cellStyle name="Normal 3 160" xfId="75"/>
    <cellStyle name="Normal 3 160 2" xfId="1782"/>
    <cellStyle name="Normal 3 160 2 2" xfId="3193"/>
    <cellStyle name="Normal 3 160 2 2 2" xfId="5736"/>
    <cellStyle name="Normal 3 160 2 3" xfId="4849"/>
    <cellStyle name="Normal 3 160 3" xfId="1962"/>
    <cellStyle name="Normal 3 160 3 2" xfId="3367"/>
    <cellStyle name="Normal 3 160 3 2 2" xfId="5907"/>
    <cellStyle name="Normal 3 160 3 3" xfId="5020"/>
    <cellStyle name="Normal 3 160 4" xfId="2133"/>
    <cellStyle name="Normal 3 160 4 2" xfId="3538"/>
    <cellStyle name="Normal 3 160 4 2 2" xfId="6078"/>
    <cellStyle name="Normal 3 160 4 3" xfId="5191"/>
    <cellStyle name="Normal 3 160 5" xfId="1610"/>
    <cellStyle name="Normal 3 160 5 2" xfId="5365"/>
    <cellStyle name="Normal 3 160 6" xfId="2308"/>
    <cellStyle name="Normal 3 160 6 2" xfId="5561"/>
    <cellStyle name="Normal 3 160 7" xfId="4678"/>
    <cellStyle name="Normal 3 160 8" xfId="6274"/>
    <cellStyle name="Normal 3 160 9" xfId="1438"/>
    <cellStyle name="Normal 3 161" xfId="76"/>
    <cellStyle name="Normal 3 161 2" xfId="1783"/>
    <cellStyle name="Normal 3 161 2 2" xfId="3194"/>
    <cellStyle name="Normal 3 161 2 2 2" xfId="5737"/>
    <cellStyle name="Normal 3 161 2 3" xfId="4850"/>
    <cellStyle name="Normal 3 161 3" xfId="1963"/>
    <cellStyle name="Normal 3 161 3 2" xfId="3368"/>
    <cellStyle name="Normal 3 161 3 2 2" xfId="5908"/>
    <cellStyle name="Normal 3 161 3 3" xfId="5021"/>
    <cellStyle name="Normal 3 161 4" xfId="2134"/>
    <cellStyle name="Normal 3 161 4 2" xfId="3539"/>
    <cellStyle name="Normal 3 161 4 2 2" xfId="6079"/>
    <cellStyle name="Normal 3 161 4 3" xfId="5192"/>
    <cellStyle name="Normal 3 161 5" xfId="1611"/>
    <cellStyle name="Normal 3 161 5 2" xfId="5366"/>
    <cellStyle name="Normal 3 161 6" xfId="2309"/>
    <cellStyle name="Normal 3 161 6 2" xfId="5562"/>
    <cellStyle name="Normal 3 161 7" xfId="4679"/>
    <cellStyle name="Normal 3 161 8" xfId="6275"/>
    <cellStyle name="Normal 3 161 9" xfId="1439"/>
    <cellStyle name="Normal 3 162" xfId="77"/>
    <cellStyle name="Normal 3 162 2" xfId="1784"/>
    <cellStyle name="Normal 3 162 2 2" xfId="3195"/>
    <cellStyle name="Normal 3 162 2 2 2" xfId="5738"/>
    <cellStyle name="Normal 3 162 2 3" xfId="4851"/>
    <cellStyle name="Normal 3 162 3" xfId="1964"/>
    <cellStyle name="Normal 3 162 3 2" xfId="3369"/>
    <cellStyle name="Normal 3 162 3 2 2" xfId="5909"/>
    <cellStyle name="Normal 3 162 3 3" xfId="5022"/>
    <cellStyle name="Normal 3 162 4" xfId="2135"/>
    <cellStyle name="Normal 3 162 4 2" xfId="3540"/>
    <cellStyle name="Normal 3 162 4 2 2" xfId="6080"/>
    <cellStyle name="Normal 3 162 4 3" xfId="5193"/>
    <cellStyle name="Normal 3 162 5" xfId="1612"/>
    <cellStyle name="Normal 3 162 5 2" xfId="5367"/>
    <cellStyle name="Normal 3 162 6" xfId="2310"/>
    <cellStyle name="Normal 3 162 6 2" xfId="5563"/>
    <cellStyle name="Normal 3 162 7" xfId="4680"/>
    <cellStyle name="Normal 3 162 8" xfId="6276"/>
    <cellStyle name="Normal 3 162 9" xfId="1440"/>
    <cellStyle name="Normal 3 163" xfId="78"/>
    <cellStyle name="Normal 3 163 2" xfId="1785"/>
    <cellStyle name="Normal 3 163 2 2" xfId="3196"/>
    <cellStyle name="Normal 3 163 2 2 2" xfId="5739"/>
    <cellStyle name="Normal 3 163 2 3" xfId="4852"/>
    <cellStyle name="Normal 3 163 3" xfId="1965"/>
    <cellStyle name="Normal 3 163 3 2" xfId="3370"/>
    <cellStyle name="Normal 3 163 3 2 2" xfId="5910"/>
    <cellStyle name="Normal 3 163 3 3" xfId="5023"/>
    <cellStyle name="Normal 3 163 4" xfId="2136"/>
    <cellStyle name="Normal 3 163 4 2" xfId="3541"/>
    <cellStyle name="Normal 3 163 4 2 2" xfId="6081"/>
    <cellStyle name="Normal 3 163 4 3" xfId="5194"/>
    <cellStyle name="Normal 3 163 5" xfId="1613"/>
    <cellStyle name="Normal 3 163 5 2" xfId="5368"/>
    <cellStyle name="Normal 3 163 6" xfId="2311"/>
    <cellStyle name="Normal 3 163 6 2" xfId="5564"/>
    <cellStyle name="Normal 3 163 7" xfId="4681"/>
    <cellStyle name="Normal 3 163 8" xfId="6277"/>
    <cellStyle name="Normal 3 163 9" xfId="1441"/>
    <cellStyle name="Normal 3 164" xfId="79"/>
    <cellStyle name="Normal 3 164 2" xfId="1786"/>
    <cellStyle name="Normal 3 164 2 2" xfId="3197"/>
    <cellStyle name="Normal 3 164 2 2 2" xfId="5740"/>
    <cellStyle name="Normal 3 164 2 3" xfId="4853"/>
    <cellStyle name="Normal 3 164 3" xfId="1966"/>
    <cellStyle name="Normal 3 164 3 2" xfId="3371"/>
    <cellStyle name="Normal 3 164 3 2 2" xfId="5911"/>
    <cellStyle name="Normal 3 164 3 3" xfId="5024"/>
    <cellStyle name="Normal 3 164 4" xfId="2137"/>
    <cellStyle name="Normal 3 164 4 2" xfId="3542"/>
    <cellStyle name="Normal 3 164 4 2 2" xfId="6082"/>
    <cellStyle name="Normal 3 164 4 3" xfId="5195"/>
    <cellStyle name="Normal 3 164 5" xfId="1614"/>
    <cellStyle name="Normal 3 164 5 2" xfId="5369"/>
    <cellStyle name="Normal 3 164 6" xfId="2312"/>
    <cellStyle name="Normal 3 164 6 2" xfId="5565"/>
    <cellStyle name="Normal 3 164 7" xfId="4682"/>
    <cellStyle name="Normal 3 164 8" xfId="6278"/>
    <cellStyle name="Normal 3 164 9" xfId="1442"/>
    <cellStyle name="Normal 3 165" xfId="80"/>
    <cellStyle name="Normal 3 165 2" xfId="1787"/>
    <cellStyle name="Normal 3 165 2 2" xfId="3198"/>
    <cellStyle name="Normal 3 165 2 2 2" xfId="5741"/>
    <cellStyle name="Normal 3 165 2 3" xfId="4854"/>
    <cellStyle name="Normal 3 165 3" xfId="1967"/>
    <cellStyle name="Normal 3 165 3 2" xfId="3372"/>
    <cellStyle name="Normal 3 165 3 2 2" xfId="5912"/>
    <cellStyle name="Normal 3 165 3 3" xfId="5025"/>
    <cellStyle name="Normal 3 165 4" xfId="2138"/>
    <cellStyle name="Normal 3 165 4 2" xfId="3543"/>
    <cellStyle name="Normal 3 165 4 2 2" xfId="6083"/>
    <cellStyle name="Normal 3 165 4 3" xfId="5196"/>
    <cellStyle name="Normal 3 165 5" xfId="1615"/>
    <cellStyle name="Normal 3 165 5 2" xfId="5370"/>
    <cellStyle name="Normal 3 165 6" xfId="2313"/>
    <cellStyle name="Normal 3 165 6 2" xfId="5566"/>
    <cellStyle name="Normal 3 165 7" xfId="4683"/>
    <cellStyle name="Normal 3 165 8" xfId="6279"/>
    <cellStyle name="Normal 3 165 9" xfId="1443"/>
    <cellStyle name="Normal 3 166" xfId="81"/>
    <cellStyle name="Normal 3 166 2" xfId="1788"/>
    <cellStyle name="Normal 3 166 2 2" xfId="3199"/>
    <cellStyle name="Normal 3 166 2 2 2" xfId="5742"/>
    <cellStyle name="Normal 3 166 2 3" xfId="4855"/>
    <cellStyle name="Normal 3 166 3" xfId="1968"/>
    <cellStyle name="Normal 3 166 3 2" xfId="3373"/>
    <cellStyle name="Normal 3 166 3 2 2" xfId="5913"/>
    <cellStyle name="Normal 3 166 3 3" xfId="5026"/>
    <cellStyle name="Normal 3 166 4" xfId="2139"/>
    <cellStyle name="Normal 3 166 4 2" xfId="3544"/>
    <cellStyle name="Normal 3 166 4 2 2" xfId="6084"/>
    <cellStyle name="Normal 3 166 4 3" xfId="5197"/>
    <cellStyle name="Normal 3 166 5" xfId="1616"/>
    <cellStyle name="Normal 3 166 5 2" xfId="5371"/>
    <cellStyle name="Normal 3 166 6" xfId="2314"/>
    <cellStyle name="Normal 3 166 6 2" xfId="5567"/>
    <cellStyle name="Normal 3 166 7" xfId="4684"/>
    <cellStyle name="Normal 3 166 8" xfId="6280"/>
    <cellStyle name="Normal 3 166 9" xfId="1444"/>
    <cellStyle name="Normal 3 167" xfId="82"/>
    <cellStyle name="Normal 3 167 2" xfId="1789"/>
    <cellStyle name="Normal 3 167 2 2" xfId="3200"/>
    <cellStyle name="Normal 3 167 2 2 2" xfId="5743"/>
    <cellStyle name="Normal 3 167 2 3" xfId="4856"/>
    <cellStyle name="Normal 3 167 3" xfId="1969"/>
    <cellStyle name="Normal 3 167 3 2" xfId="3374"/>
    <cellStyle name="Normal 3 167 3 2 2" xfId="5914"/>
    <cellStyle name="Normal 3 167 3 3" xfId="5027"/>
    <cellStyle name="Normal 3 167 4" xfId="2140"/>
    <cellStyle name="Normal 3 167 4 2" xfId="3545"/>
    <cellStyle name="Normal 3 167 4 2 2" xfId="6085"/>
    <cellStyle name="Normal 3 167 4 3" xfId="5198"/>
    <cellStyle name="Normal 3 167 5" xfId="1617"/>
    <cellStyle name="Normal 3 167 5 2" xfId="5372"/>
    <cellStyle name="Normal 3 167 6" xfId="2315"/>
    <cellStyle name="Normal 3 167 6 2" xfId="5568"/>
    <cellStyle name="Normal 3 167 7" xfId="4685"/>
    <cellStyle name="Normal 3 167 8" xfId="6281"/>
    <cellStyle name="Normal 3 167 9" xfId="1445"/>
    <cellStyle name="Normal 3 168" xfId="83"/>
    <cellStyle name="Normal 3 168 2" xfId="1790"/>
    <cellStyle name="Normal 3 168 2 2" xfId="3201"/>
    <cellStyle name="Normal 3 168 2 2 2" xfId="5744"/>
    <cellStyle name="Normal 3 168 2 3" xfId="4857"/>
    <cellStyle name="Normal 3 168 3" xfId="1970"/>
    <cellStyle name="Normal 3 168 3 2" xfId="3375"/>
    <cellStyle name="Normal 3 168 3 2 2" xfId="5915"/>
    <cellStyle name="Normal 3 168 3 3" xfId="5028"/>
    <cellStyle name="Normal 3 168 4" xfId="2141"/>
    <cellStyle name="Normal 3 168 4 2" xfId="3546"/>
    <cellStyle name="Normal 3 168 4 2 2" xfId="6086"/>
    <cellStyle name="Normal 3 168 4 3" xfId="5199"/>
    <cellStyle name="Normal 3 168 5" xfId="1618"/>
    <cellStyle name="Normal 3 168 5 2" xfId="5373"/>
    <cellStyle name="Normal 3 168 6" xfId="2316"/>
    <cellStyle name="Normal 3 168 6 2" xfId="5569"/>
    <cellStyle name="Normal 3 168 7" xfId="4686"/>
    <cellStyle name="Normal 3 168 8" xfId="6282"/>
    <cellStyle name="Normal 3 168 9" xfId="1446"/>
    <cellStyle name="Normal 3 169" xfId="84"/>
    <cellStyle name="Normal 3 169 2" xfId="1791"/>
    <cellStyle name="Normal 3 169 2 2" xfId="3202"/>
    <cellStyle name="Normal 3 169 2 2 2" xfId="5745"/>
    <cellStyle name="Normal 3 169 2 3" xfId="4858"/>
    <cellStyle name="Normal 3 169 3" xfId="1971"/>
    <cellStyle name="Normal 3 169 3 2" xfId="3376"/>
    <cellStyle name="Normal 3 169 3 2 2" xfId="5916"/>
    <cellStyle name="Normal 3 169 3 3" xfId="5029"/>
    <cellStyle name="Normal 3 169 4" xfId="2142"/>
    <cellStyle name="Normal 3 169 4 2" xfId="3547"/>
    <cellStyle name="Normal 3 169 4 2 2" xfId="6087"/>
    <cellStyle name="Normal 3 169 4 3" xfId="5200"/>
    <cellStyle name="Normal 3 169 5" xfId="1619"/>
    <cellStyle name="Normal 3 169 5 2" xfId="5374"/>
    <cellStyle name="Normal 3 169 6" xfId="2317"/>
    <cellStyle name="Normal 3 169 6 2" xfId="5570"/>
    <cellStyle name="Normal 3 169 7" xfId="4687"/>
    <cellStyle name="Normal 3 169 8" xfId="6283"/>
    <cellStyle name="Normal 3 169 9" xfId="1447"/>
    <cellStyle name="Normal 3 17" xfId="85"/>
    <cellStyle name="Normal 3 17 10" xfId="1448"/>
    <cellStyle name="Normal 3 17 2" xfId="1792"/>
    <cellStyle name="Normal 3 17 2 2" xfId="3203"/>
    <cellStyle name="Normal 3 17 2 2 2" xfId="5746"/>
    <cellStyle name="Normal 3 17 2 3" xfId="4084"/>
    <cellStyle name="Normal 3 17 2 4" xfId="4859"/>
    <cellStyle name="Normal 3 17 3" xfId="1972"/>
    <cellStyle name="Normal 3 17 3 2" xfId="3377"/>
    <cellStyle name="Normal 3 17 3 2 2" xfId="5917"/>
    <cellStyle name="Normal 3 17 3 3" xfId="5030"/>
    <cellStyle name="Normal 3 17 4" xfId="2143"/>
    <cellStyle name="Normal 3 17 4 2" xfId="3548"/>
    <cellStyle name="Normal 3 17 4 2 2" xfId="6088"/>
    <cellStyle name="Normal 3 17 4 3" xfId="5201"/>
    <cellStyle name="Normal 3 17 5" xfId="1620"/>
    <cellStyle name="Normal 3 17 5 2" xfId="5375"/>
    <cellStyle name="Normal 3 17 6" xfId="2318"/>
    <cellStyle name="Normal 3 17 6 2" xfId="5571"/>
    <cellStyle name="Normal 3 17 7" xfId="3810"/>
    <cellStyle name="Normal 3 17 8" xfId="4688"/>
    <cellStyle name="Normal 3 17 9" xfId="6284"/>
    <cellStyle name="Normal 3 170" xfId="86"/>
    <cellStyle name="Normal 3 170 2" xfId="1793"/>
    <cellStyle name="Normal 3 170 2 2" xfId="3204"/>
    <cellStyle name="Normal 3 170 2 2 2" xfId="5747"/>
    <cellStyle name="Normal 3 170 2 3" xfId="4860"/>
    <cellStyle name="Normal 3 170 3" xfId="1973"/>
    <cellStyle name="Normal 3 170 3 2" xfId="3378"/>
    <cellStyle name="Normal 3 170 3 2 2" xfId="5918"/>
    <cellStyle name="Normal 3 170 3 3" xfId="5031"/>
    <cellStyle name="Normal 3 170 4" xfId="2144"/>
    <cellStyle name="Normal 3 170 4 2" xfId="3549"/>
    <cellStyle name="Normal 3 170 4 2 2" xfId="6089"/>
    <cellStyle name="Normal 3 170 4 3" xfId="5202"/>
    <cellStyle name="Normal 3 170 5" xfId="1621"/>
    <cellStyle name="Normal 3 170 5 2" xfId="5376"/>
    <cellStyle name="Normal 3 170 6" xfId="2319"/>
    <cellStyle name="Normal 3 170 6 2" xfId="5572"/>
    <cellStyle name="Normal 3 170 7" xfId="4689"/>
    <cellStyle name="Normal 3 170 8" xfId="6285"/>
    <cellStyle name="Normal 3 170 9" xfId="1449"/>
    <cellStyle name="Normal 3 171" xfId="87"/>
    <cellStyle name="Normal 3 171 2" xfId="1794"/>
    <cellStyle name="Normal 3 171 2 2" xfId="3205"/>
    <cellStyle name="Normal 3 171 2 2 2" xfId="5748"/>
    <cellStyle name="Normal 3 171 2 3" xfId="4861"/>
    <cellStyle name="Normal 3 171 3" xfId="1974"/>
    <cellStyle name="Normal 3 171 3 2" xfId="3379"/>
    <cellStyle name="Normal 3 171 3 2 2" xfId="5919"/>
    <cellStyle name="Normal 3 171 3 3" xfId="5032"/>
    <cellStyle name="Normal 3 171 4" xfId="2145"/>
    <cellStyle name="Normal 3 171 4 2" xfId="3550"/>
    <cellStyle name="Normal 3 171 4 2 2" xfId="6090"/>
    <cellStyle name="Normal 3 171 4 3" xfId="5203"/>
    <cellStyle name="Normal 3 171 5" xfId="1622"/>
    <cellStyle name="Normal 3 171 5 2" xfId="5377"/>
    <cellStyle name="Normal 3 171 6" xfId="2320"/>
    <cellStyle name="Normal 3 171 6 2" xfId="5573"/>
    <cellStyle name="Normal 3 171 7" xfId="4690"/>
    <cellStyle name="Normal 3 171 8" xfId="6286"/>
    <cellStyle name="Normal 3 171 9" xfId="1450"/>
    <cellStyle name="Normal 3 172" xfId="1714"/>
    <cellStyle name="Normal 3 172 2" xfId="3125"/>
    <cellStyle name="Normal 3 172 2 2" xfId="5668"/>
    <cellStyle name="Normal 3 172 3" xfId="4781"/>
    <cellStyle name="Normal 3 173" xfId="1886"/>
    <cellStyle name="Normal 3 173 2" xfId="1894"/>
    <cellStyle name="Normal 3 173 2 2" xfId="3299"/>
    <cellStyle name="Normal 3 173 2 3" xfId="5839"/>
    <cellStyle name="Normal 3 173 3" xfId="4952"/>
    <cellStyle name="Normal 3 174" xfId="2065"/>
    <cellStyle name="Normal 3 174 2" xfId="3470"/>
    <cellStyle name="Normal 3 174 2 2" xfId="6010"/>
    <cellStyle name="Normal 3 174 3" xfId="5123"/>
    <cellStyle name="Normal 3 175" xfId="1542"/>
    <cellStyle name="Normal 3 175 2" xfId="5297"/>
    <cellStyle name="Normal 3 176" xfId="2240"/>
    <cellStyle name="Normal 3 176 2" xfId="5493"/>
    <cellStyle name="Normal 3 177" xfId="4610"/>
    <cellStyle name="Normal 3 178" xfId="6206"/>
    <cellStyle name="Normal 3 179" xfId="1370"/>
    <cellStyle name="Normal 3 18" xfId="88"/>
    <cellStyle name="Normal 3 18 10" xfId="1451"/>
    <cellStyle name="Normal 3 18 2" xfId="1795"/>
    <cellStyle name="Normal 3 18 2 2" xfId="3206"/>
    <cellStyle name="Normal 3 18 2 2 2" xfId="5749"/>
    <cellStyle name="Normal 3 18 2 3" xfId="4087"/>
    <cellStyle name="Normal 3 18 2 4" xfId="4862"/>
    <cellStyle name="Normal 3 18 3" xfId="1975"/>
    <cellStyle name="Normal 3 18 3 2" xfId="3380"/>
    <cellStyle name="Normal 3 18 3 2 2" xfId="5920"/>
    <cellStyle name="Normal 3 18 3 3" xfId="5033"/>
    <cellStyle name="Normal 3 18 4" xfId="2146"/>
    <cellStyle name="Normal 3 18 4 2" xfId="3551"/>
    <cellStyle name="Normal 3 18 4 2 2" xfId="6091"/>
    <cellStyle name="Normal 3 18 4 3" xfId="5204"/>
    <cellStyle name="Normal 3 18 5" xfId="1623"/>
    <cellStyle name="Normal 3 18 5 2" xfId="5378"/>
    <cellStyle name="Normal 3 18 6" xfId="2321"/>
    <cellStyle name="Normal 3 18 6 2" xfId="5574"/>
    <cellStyle name="Normal 3 18 7" xfId="3032"/>
    <cellStyle name="Normal 3 18 8" xfId="4691"/>
    <cellStyle name="Normal 3 18 9" xfId="6287"/>
    <cellStyle name="Normal 3 19" xfId="89"/>
    <cellStyle name="Normal 3 19 10" xfId="1452"/>
    <cellStyle name="Normal 3 19 2" xfId="1796"/>
    <cellStyle name="Normal 3 19 2 2" xfId="3207"/>
    <cellStyle name="Normal 3 19 2 2 2" xfId="5750"/>
    <cellStyle name="Normal 3 19 2 3" xfId="4090"/>
    <cellStyle name="Normal 3 19 2 4" xfId="4863"/>
    <cellStyle name="Normal 3 19 3" xfId="1976"/>
    <cellStyle name="Normal 3 19 3 2" xfId="3381"/>
    <cellStyle name="Normal 3 19 3 2 2" xfId="5921"/>
    <cellStyle name="Normal 3 19 3 3" xfId="5034"/>
    <cellStyle name="Normal 3 19 4" xfId="2147"/>
    <cellStyle name="Normal 3 19 4 2" xfId="3552"/>
    <cellStyle name="Normal 3 19 4 2 2" xfId="6092"/>
    <cellStyle name="Normal 3 19 4 3" xfId="5205"/>
    <cellStyle name="Normal 3 19 5" xfId="1624"/>
    <cellStyle name="Normal 3 19 5 2" xfId="5379"/>
    <cellStyle name="Normal 3 19 6" xfId="2322"/>
    <cellStyle name="Normal 3 19 6 2" xfId="5575"/>
    <cellStyle name="Normal 3 19 7" xfId="3029"/>
    <cellStyle name="Normal 3 19 8" xfId="4692"/>
    <cellStyle name="Normal 3 19 9" xfId="6288"/>
    <cellStyle name="Normal 3 2" xfId="90"/>
    <cellStyle name="Normal 3 2 2" xfId="1797"/>
    <cellStyle name="Normal 3 2 2 2" xfId="3208"/>
    <cellStyle name="Normal 3 2 2 2 2" xfId="4045"/>
    <cellStyle name="Normal 3 2 2 2 3" xfId="5751"/>
    <cellStyle name="Normal 3 2 2 3" xfId="3890"/>
    <cellStyle name="Normal 3 2 2 4" xfId="4864"/>
    <cellStyle name="Normal 3 2 3" xfId="1887"/>
    <cellStyle name="Normal 3 2 3 2" xfId="1977"/>
    <cellStyle name="Normal 3 2 3 2 2" xfId="3382"/>
    <cellStyle name="Normal 3 2 3 2 3" xfId="5922"/>
    <cellStyle name="Normal 3 2 3 3" xfId="3798"/>
    <cellStyle name="Normal 3 2 3 4" xfId="5035"/>
    <cellStyle name="Normal 3 2 4" xfId="2148"/>
    <cellStyle name="Normal 3 2 4 2" xfId="3553"/>
    <cellStyle name="Normal 3 2 4 2 2" xfId="6093"/>
    <cellStyle name="Normal 3 2 4 3" xfId="5206"/>
    <cellStyle name="Normal 3 2 5" xfId="1625"/>
    <cellStyle name="Normal 3 2 5 2" xfId="5380"/>
    <cellStyle name="Normal 3 2 6" xfId="2323"/>
    <cellStyle name="Normal 3 2 6 2" xfId="5576"/>
    <cellStyle name="Normal 3 2 7" xfId="4693"/>
    <cellStyle name="Normal 3 2 8" xfId="6289"/>
    <cellStyle name="Normal 3 2 9" xfId="1453"/>
    <cellStyle name="Normal 3 20" xfId="91"/>
    <cellStyle name="Normal 3 20 10" xfId="1454"/>
    <cellStyle name="Normal 3 20 2" xfId="1798"/>
    <cellStyle name="Normal 3 20 2 2" xfId="3209"/>
    <cellStyle name="Normal 3 20 2 2 2" xfId="5752"/>
    <cellStyle name="Normal 3 20 2 3" xfId="4093"/>
    <cellStyle name="Normal 3 20 2 4" xfId="4865"/>
    <cellStyle name="Normal 3 20 3" xfId="1978"/>
    <cellStyle name="Normal 3 20 3 2" xfId="3383"/>
    <cellStyle name="Normal 3 20 3 2 2" xfId="5923"/>
    <cellStyle name="Normal 3 20 3 3" xfId="5036"/>
    <cellStyle name="Normal 3 20 4" xfId="2149"/>
    <cellStyle name="Normal 3 20 4 2" xfId="3554"/>
    <cellStyle name="Normal 3 20 4 2 2" xfId="6094"/>
    <cellStyle name="Normal 3 20 4 3" xfId="5207"/>
    <cellStyle name="Normal 3 20 5" xfId="1626"/>
    <cellStyle name="Normal 3 20 5 2" xfId="5381"/>
    <cellStyle name="Normal 3 20 6" xfId="2324"/>
    <cellStyle name="Normal 3 20 6 2" xfId="5577"/>
    <cellStyle name="Normal 3 20 7" xfId="3026"/>
    <cellStyle name="Normal 3 20 8" xfId="4694"/>
    <cellStyle name="Normal 3 20 9" xfId="6290"/>
    <cellStyle name="Normal 3 21" xfId="92"/>
    <cellStyle name="Normal 3 21 10" xfId="1455"/>
    <cellStyle name="Normal 3 21 2" xfId="1799"/>
    <cellStyle name="Normal 3 21 2 2" xfId="3210"/>
    <cellStyle name="Normal 3 21 2 2 2" xfId="5753"/>
    <cellStyle name="Normal 3 21 2 3" xfId="4095"/>
    <cellStyle name="Normal 3 21 2 4" xfId="4866"/>
    <cellStyle name="Normal 3 21 3" xfId="1979"/>
    <cellStyle name="Normal 3 21 3 2" xfId="3384"/>
    <cellStyle name="Normal 3 21 3 2 2" xfId="5924"/>
    <cellStyle name="Normal 3 21 3 3" xfId="5037"/>
    <cellStyle name="Normal 3 21 4" xfId="2150"/>
    <cellStyle name="Normal 3 21 4 2" xfId="3555"/>
    <cellStyle name="Normal 3 21 4 2 2" xfId="6095"/>
    <cellStyle name="Normal 3 21 4 3" xfId="5208"/>
    <cellStyle name="Normal 3 21 5" xfId="1627"/>
    <cellStyle name="Normal 3 21 5 2" xfId="5382"/>
    <cellStyle name="Normal 3 21 6" xfId="2325"/>
    <cellStyle name="Normal 3 21 6 2" xfId="5578"/>
    <cellStyle name="Normal 3 21 7" xfId="3023"/>
    <cellStyle name="Normal 3 21 8" xfId="4695"/>
    <cellStyle name="Normal 3 21 9" xfId="6291"/>
    <cellStyle name="Normal 3 22" xfId="93"/>
    <cellStyle name="Normal 3 22 10" xfId="1456"/>
    <cellStyle name="Normal 3 22 2" xfId="1800"/>
    <cellStyle name="Normal 3 22 2 2" xfId="3211"/>
    <cellStyle name="Normal 3 22 2 2 2" xfId="5754"/>
    <cellStyle name="Normal 3 22 2 3" xfId="4098"/>
    <cellStyle name="Normal 3 22 2 4" xfId="4867"/>
    <cellStyle name="Normal 3 22 3" xfId="1980"/>
    <cellStyle name="Normal 3 22 3 2" xfId="3385"/>
    <cellStyle name="Normal 3 22 3 2 2" xfId="5925"/>
    <cellStyle name="Normal 3 22 3 3" xfId="5038"/>
    <cellStyle name="Normal 3 22 4" xfId="2151"/>
    <cellStyle name="Normal 3 22 4 2" xfId="3556"/>
    <cellStyle name="Normal 3 22 4 2 2" xfId="6096"/>
    <cellStyle name="Normal 3 22 4 3" xfId="5209"/>
    <cellStyle name="Normal 3 22 5" xfId="1628"/>
    <cellStyle name="Normal 3 22 5 2" xfId="5383"/>
    <cellStyle name="Normal 3 22 6" xfId="2326"/>
    <cellStyle name="Normal 3 22 6 2" xfId="5579"/>
    <cellStyle name="Normal 3 22 7" xfId="3020"/>
    <cellStyle name="Normal 3 22 8" xfId="4696"/>
    <cellStyle name="Normal 3 22 9" xfId="6292"/>
    <cellStyle name="Normal 3 23" xfId="94"/>
    <cellStyle name="Normal 3 23 10" xfId="1457"/>
    <cellStyle name="Normal 3 23 2" xfId="1801"/>
    <cellStyle name="Normal 3 23 2 2" xfId="3212"/>
    <cellStyle name="Normal 3 23 2 2 2" xfId="5755"/>
    <cellStyle name="Normal 3 23 2 3" xfId="4101"/>
    <cellStyle name="Normal 3 23 2 4" xfId="4868"/>
    <cellStyle name="Normal 3 23 3" xfId="1981"/>
    <cellStyle name="Normal 3 23 3 2" xfId="3386"/>
    <cellStyle name="Normal 3 23 3 2 2" xfId="5926"/>
    <cellStyle name="Normal 3 23 3 3" xfId="5039"/>
    <cellStyle name="Normal 3 23 4" xfId="2152"/>
    <cellStyle name="Normal 3 23 4 2" xfId="3557"/>
    <cellStyle name="Normal 3 23 4 2 2" xfId="6097"/>
    <cellStyle name="Normal 3 23 4 3" xfId="5210"/>
    <cellStyle name="Normal 3 23 5" xfId="1629"/>
    <cellStyle name="Normal 3 23 5 2" xfId="5384"/>
    <cellStyle name="Normal 3 23 6" xfId="2327"/>
    <cellStyle name="Normal 3 23 6 2" xfId="5580"/>
    <cellStyle name="Normal 3 23 7" xfId="3017"/>
    <cellStyle name="Normal 3 23 8" xfId="4697"/>
    <cellStyle name="Normal 3 23 9" xfId="6293"/>
    <cellStyle name="Normal 3 24" xfId="95"/>
    <cellStyle name="Normal 3 24 10" xfId="1458"/>
    <cellStyle name="Normal 3 24 2" xfId="1802"/>
    <cellStyle name="Normal 3 24 2 2" xfId="3213"/>
    <cellStyle name="Normal 3 24 2 2 2" xfId="5756"/>
    <cellStyle name="Normal 3 24 2 3" xfId="4104"/>
    <cellStyle name="Normal 3 24 2 4" xfId="4869"/>
    <cellStyle name="Normal 3 24 3" xfId="1982"/>
    <cellStyle name="Normal 3 24 3 2" xfId="3387"/>
    <cellStyle name="Normal 3 24 3 2 2" xfId="5927"/>
    <cellStyle name="Normal 3 24 3 3" xfId="5040"/>
    <cellStyle name="Normal 3 24 4" xfId="2153"/>
    <cellStyle name="Normal 3 24 4 2" xfId="3558"/>
    <cellStyle name="Normal 3 24 4 2 2" xfId="6098"/>
    <cellStyle name="Normal 3 24 4 3" xfId="5211"/>
    <cellStyle name="Normal 3 24 5" xfId="1630"/>
    <cellStyle name="Normal 3 24 5 2" xfId="5385"/>
    <cellStyle name="Normal 3 24 6" xfId="2328"/>
    <cellStyle name="Normal 3 24 6 2" xfId="5581"/>
    <cellStyle name="Normal 3 24 7" xfId="3014"/>
    <cellStyle name="Normal 3 24 8" xfId="4698"/>
    <cellStyle name="Normal 3 24 9" xfId="6294"/>
    <cellStyle name="Normal 3 25" xfId="96"/>
    <cellStyle name="Normal 3 25 10" xfId="1459"/>
    <cellStyle name="Normal 3 25 2" xfId="1803"/>
    <cellStyle name="Normal 3 25 2 2" xfId="3214"/>
    <cellStyle name="Normal 3 25 2 2 2" xfId="5757"/>
    <cellStyle name="Normal 3 25 2 3" xfId="4106"/>
    <cellStyle name="Normal 3 25 2 4" xfId="4870"/>
    <cellStyle name="Normal 3 25 3" xfId="1983"/>
    <cellStyle name="Normal 3 25 3 2" xfId="3388"/>
    <cellStyle name="Normal 3 25 3 2 2" xfId="5928"/>
    <cellStyle name="Normal 3 25 3 3" xfId="5041"/>
    <cellStyle name="Normal 3 25 4" xfId="2154"/>
    <cellStyle name="Normal 3 25 4 2" xfId="3559"/>
    <cellStyle name="Normal 3 25 4 2 2" xfId="6099"/>
    <cellStyle name="Normal 3 25 4 3" xfId="5212"/>
    <cellStyle name="Normal 3 25 5" xfId="1631"/>
    <cellStyle name="Normal 3 25 5 2" xfId="5386"/>
    <cellStyle name="Normal 3 25 6" xfId="2329"/>
    <cellStyle name="Normal 3 25 6 2" xfId="5582"/>
    <cellStyle name="Normal 3 25 7" xfId="3011"/>
    <cellStyle name="Normal 3 25 8" xfId="4699"/>
    <cellStyle name="Normal 3 25 9" xfId="6295"/>
    <cellStyle name="Normal 3 26" xfId="97"/>
    <cellStyle name="Normal 3 26 10" xfId="1460"/>
    <cellStyle name="Normal 3 26 2" xfId="1804"/>
    <cellStyle name="Normal 3 26 2 2" xfId="3215"/>
    <cellStyle name="Normal 3 26 2 2 2" xfId="5758"/>
    <cellStyle name="Normal 3 26 2 3" xfId="4109"/>
    <cellStyle name="Normal 3 26 2 4" xfId="4871"/>
    <cellStyle name="Normal 3 26 3" xfId="1984"/>
    <cellStyle name="Normal 3 26 3 2" xfId="3389"/>
    <cellStyle name="Normal 3 26 3 2 2" xfId="5929"/>
    <cellStyle name="Normal 3 26 3 3" xfId="5042"/>
    <cellStyle name="Normal 3 26 4" xfId="2155"/>
    <cellStyle name="Normal 3 26 4 2" xfId="3560"/>
    <cellStyle name="Normal 3 26 4 2 2" xfId="6100"/>
    <cellStyle name="Normal 3 26 4 3" xfId="5213"/>
    <cellStyle name="Normal 3 26 5" xfId="1632"/>
    <cellStyle name="Normal 3 26 5 2" xfId="5387"/>
    <cellStyle name="Normal 3 26 6" xfId="2330"/>
    <cellStyle name="Normal 3 26 6 2" xfId="5583"/>
    <cellStyle name="Normal 3 26 7" xfId="3008"/>
    <cellStyle name="Normal 3 26 8" xfId="4700"/>
    <cellStyle name="Normal 3 26 9" xfId="6296"/>
    <cellStyle name="Normal 3 27" xfId="98"/>
    <cellStyle name="Normal 3 27 10" xfId="1461"/>
    <cellStyle name="Normal 3 27 2" xfId="1805"/>
    <cellStyle name="Normal 3 27 2 2" xfId="3216"/>
    <cellStyle name="Normal 3 27 2 2 2" xfId="5759"/>
    <cellStyle name="Normal 3 27 2 3" xfId="4112"/>
    <cellStyle name="Normal 3 27 2 4" xfId="4872"/>
    <cellStyle name="Normal 3 27 3" xfId="1985"/>
    <cellStyle name="Normal 3 27 3 2" xfId="3390"/>
    <cellStyle name="Normal 3 27 3 2 2" xfId="5930"/>
    <cellStyle name="Normal 3 27 3 3" xfId="5043"/>
    <cellStyle name="Normal 3 27 4" xfId="2156"/>
    <cellStyle name="Normal 3 27 4 2" xfId="3561"/>
    <cellStyle name="Normal 3 27 4 2 2" xfId="6101"/>
    <cellStyle name="Normal 3 27 4 3" xfId="5214"/>
    <cellStyle name="Normal 3 27 5" xfId="1633"/>
    <cellStyle name="Normal 3 27 5 2" xfId="5388"/>
    <cellStyle name="Normal 3 27 6" xfId="2331"/>
    <cellStyle name="Normal 3 27 6 2" xfId="5584"/>
    <cellStyle name="Normal 3 27 7" xfId="3005"/>
    <cellStyle name="Normal 3 27 8" xfId="4701"/>
    <cellStyle name="Normal 3 27 9" xfId="6297"/>
    <cellStyle name="Normal 3 28" xfId="99"/>
    <cellStyle name="Normal 3 28 10" xfId="1462"/>
    <cellStyle name="Normal 3 28 2" xfId="1806"/>
    <cellStyle name="Normal 3 28 2 2" xfId="3217"/>
    <cellStyle name="Normal 3 28 2 2 2" xfId="5760"/>
    <cellStyle name="Normal 3 28 2 3" xfId="4115"/>
    <cellStyle name="Normal 3 28 2 4" xfId="4873"/>
    <cellStyle name="Normal 3 28 3" xfId="1986"/>
    <cellStyle name="Normal 3 28 3 2" xfId="3391"/>
    <cellStyle name="Normal 3 28 3 2 2" xfId="5931"/>
    <cellStyle name="Normal 3 28 3 3" xfId="5044"/>
    <cellStyle name="Normal 3 28 4" xfId="2157"/>
    <cellStyle name="Normal 3 28 4 2" xfId="3562"/>
    <cellStyle name="Normal 3 28 4 2 2" xfId="6102"/>
    <cellStyle name="Normal 3 28 4 3" xfId="5215"/>
    <cellStyle name="Normal 3 28 5" xfId="1634"/>
    <cellStyle name="Normal 3 28 5 2" xfId="5389"/>
    <cellStyle name="Normal 3 28 6" xfId="2332"/>
    <cellStyle name="Normal 3 28 6 2" xfId="5585"/>
    <cellStyle name="Normal 3 28 7" xfId="3002"/>
    <cellStyle name="Normal 3 28 8" xfId="4702"/>
    <cellStyle name="Normal 3 28 9" xfId="6298"/>
    <cellStyle name="Normal 3 29" xfId="100"/>
    <cellStyle name="Normal 3 29 10" xfId="1463"/>
    <cellStyle name="Normal 3 29 2" xfId="1807"/>
    <cellStyle name="Normal 3 29 2 2" xfId="3218"/>
    <cellStyle name="Normal 3 29 2 2 2" xfId="5761"/>
    <cellStyle name="Normal 3 29 2 3" xfId="4117"/>
    <cellStyle name="Normal 3 29 2 4" xfId="4874"/>
    <cellStyle name="Normal 3 29 3" xfId="1987"/>
    <cellStyle name="Normal 3 29 3 2" xfId="3392"/>
    <cellStyle name="Normal 3 29 3 2 2" xfId="5932"/>
    <cellStyle name="Normal 3 29 3 3" xfId="5045"/>
    <cellStyle name="Normal 3 29 4" xfId="2158"/>
    <cellStyle name="Normal 3 29 4 2" xfId="3563"/>
    <cellStyle name="Normal 3 29 4 2 2" xfId="6103"/>
    <cellStyle name="Normal 3 29 4 3" xfId="5216"/>
    <cellStyle name="Normal 3 29 5" xfId="1635"/>
    <cellStyle name="Normal 3 29 5 2" xfId="5390"/>
    <cellStyle name="Normal 3 29 6" xfId="2333"/>
    <cellStyle name="Normal 3 29 6 2" xfId="5586"/>
    <cellStyle name="Normal 3 29 7" xfId="2999"/>
    <cellStyle name="Normal 3 29 8" xfId="4703"/>
    <cellStyle name="Normal 3 29 9" xfId="6299"/>
    <cellStyle name="Normal 3 3" xfId="101"/>
    <cellStyle name="Normal 3 3 10" xfId="1464"/>
    <cellStyle name="Normal 3 3 2" xfId="1808"/>
    <cellStyle name="Normal 3 3 2 2" xfId="3219"/>
    <cellStyle name="Normal 3 3 2 2 2" xfId="5762"/>
    <cellStyle name="Normal 3 3 2 3" xfId="4050"/>
    <cellStyle name="Normal 3 3 2 4" xfId="4875"/>
    <cellStyle name="Normal 3 3 3" xfId="1988"/>
    <cellStyle name="Normal 3 3 3 2" xfId="3393"/>
    <cellStyle name="Normal 3 3 3 2 2" xfId="5933"/>
    <cellStyle name="Normal 3 3 3 3" xfId="5046"/>
    <cellStyle name="Normal 3 3 4" xfId="2159"/>
    <cellStyle name="Normal 3 3 4 2" xfId="3564"/>
    <cellStyle name="Normal 3 3 4 2 2" xfId="6104"/>
    <cellStyle name="Normal 3 3 4 3" xfId="5217"/>
    <cellStyle name="Normal 3 3 5" xfId="1636"/>
    <cellStyle name="Normal 3 3 5 2" xfId="5391"/>
    <cellStyle name="Normal 3 3 6" xfId="2334"/>
    <cellStyle name="Normal 3 3 6 2" xfId="5587"/>
    <cellStyle name="Normal 3 3 7" xfId="3897"/>
    <cellStyle name="Normal 3 3 8" xfId="4704"/>
    <cellStyle name="Normal 3 3 9" xfId="6300"/>
    <cellStyle name="Normal 3 30" xfId="102"/>
    <cellStyle name="Normal 3 30 10" xfId="1465"/>
    <cellStyle name="Normal 3 30 2" xfId="1809"/>
    <cellStyle name="Normal 3 30 2 2" xfId="3220"/>
    <cellStyle name="Normal 3 30 2 2 2" xfId="5763"/>
    <cellStyle name="Normal 3 30 2 3" xfId="4120"/>
    <cellStyle name="Normal 3 30 2 4" xfId="4876"/>
    <cellStyle name="Normal 3 30 3" xfId="1989"/>
    <cellStyle name="Normal 3 30 3 2" xfId="3394"/>
    <cellStyle name="Normal 3 30 3 2 2" xfId="5934"/>
    <cellStyle name="Normal 3 30 3 3" xfId="5047"/>
    <cellStyle name="Normal 3 30 4" xfId="2160"/>
    <cellStyle name="Normal 3 30 4 2" xfId="3565"/>
    <cellStyle name="Normal 3 30 4 2 2" xfId="6105"/>
    <cellStyle name="Normal 3 30 4 3" xfId="5218"/>
    <cellStyle name="Normal 3 30 5" xfId="1637"/>
    <cellStyle name="Normal 3 30 5 2" xfId="5392"/>
    <cellStyle name="Normal 3 30 6" xfId="2335"/>
    <cellStyle name="Normal 3 30 6 2" xfId="5588"/>
    <cellStyle name="Normal 3 30 7" xfId="2996"/>
    <cellStyle name="Normal 3 30 8" xfId="4705"/>
    <cellStyle name="Normal 3 30 9" xfId="6301"/>
    <cellStyle name="Normal 3 31" xfId="103"/>
    <cellStyle name="Normal 3 31 10" xfId="1466"/>
    <cellStyle name="Normal 3 31 2" xfId="1810"/>
    <cellStyle name="Normal 3 31 2 2" xfId="3221"/>
    <cellStyle name="Normal 3 31 2 2 2" xfId="5764"/>
    <cellStyle name="Normal 3 31 2 3" xfId="4123"/>
    <cellStyle name="Normal 3 31 2 4" xfId="4877"/>
    <cellStyle name="Normal 3 31 3" xfId="1990"/>
    <cellStyle name="Normal 3 31 3 2" xfId="3395"/>
    <cellStyle name="Normal 3 31 3 2 2" xfId="5935"/>
    <cellStyle name="Normal 3 31 3 3" xfId="5048"/>
    <cellStyle name="Normal 3 31 4" xfId="2161"/>
    <cellStyle name="Normal 3 31 4 2" xfId="3566"/>
    <cellStyle name="Normal 3 31 4 2 2" xfId="6106"/>
    <cellStyle name="Normal 3 31 4 3" xfId="5219"/>
    <cellStyle name="Normal 3 31 5" xfId="1638"/>
    <cellStyle name="Normal 3 31 5 2" xfId="5393"/>
    <cellStyle name="Normal 3 31 6" xfId="2336"/>
    <cellStyle name="Normal 3 31 6 2" xfId="5589"/>
    <cellStyle name="Normal 3 31 7" xfId="2993"/>
    <cellStyle name="Normal 3 31 8" xfId="4706"/>
    <cellStyle name="Normal 3 31 9" xfId="6302"/>
    <cellStyle name="Normal 3 32" xfId="104"/>
    <cellStyle name="Normal 3 32 10" xfId="1467"/>
    <cellStyle name="Normal 3 32 2" xfId="1811"/>
    <cellStyle name="Normal 3 32 2 2" xfId="3222"/>
    <cellStyle name="Normal 3 32 2 2 2" xfId="5765"/>
    <cellStyle name="Normal 3 32 2 3" xfId="4126"/>
    <cellStyle name="Normal 3 32 2 4" xfId="4878"/>
    <cellStyle name="Normal 3 32 3" xfId="1991"/>
    <cellStyle name="Normal 3 32 3 2" xfId="3396"/>
    <cellStyle name="Normal 3 32 3 2 2" xfId="5936"/>
    <cellStyle name="Normal 3 32 3 3" xfId="5049"/>
    <cellStyle name="Normal 3 32 4" xfId="2162"/>
    <cellStyle name="Normal 3 32 4 2" xfId="3567"/>
    <cellStyle name="Normal 3 32 4 2 2" xfId="6107"/>
    <cellStyle name="Normal 3 32 4 3" xfId="5220"/>
    <cellStyle name="Normal 3 32 5" xfId="1639"/>
    <cellStyle name="Normal 3 32 5 2" xfId="5394"/>
    <cellStyle name="Normal 3 32 6" xfId="2337"/>
    <cellStyle name="Normal 3 32 6 2" xfId="5590"/>
    <cellStyle name="Normal 3 32 7" xfId="2990"/>
    <cellStyle name="Normal 3 32 8" xfId="4707"/>
    <cellStyle name="Normal 3 32 9" xfId="6303"/>
    <cellStyle name="Normal 3 33" xfId="105"/>
    <cellStyle name="Normal 3 33 10" xfId="1468"/>
    <cellStyle name="Normal 3 33 2" xfId="1812"/>
    <cellStyle name="Normal 3 33 2 2" xfId="3223"/>
    <cellStyle name="Normal 3 33 2 2 2" xfId="5766"/>
    <cellStyle name="Normal 3 33 2 3" xfId="4128"/>
    <cellStyle name="Normal 3 33 2 4" xfId="4879"/>
    <cellStyle name="Normal 3 33 3" xfId="1992"/>
    <cellStyle name="Normal 3 33 3 2" xfId="3397"/>
    <cellStyle name="Normal 3 33 3 2 2" xfId="5937"/>
    <cellStyle name="Normal 3 33 3 3" xfId="5050"/>
    <cellStyle name="Normal 3 33 4" xfId="2163"/>
    <cellStyle name="Normal 3 33 4 2" xfId="3568"/>
    <cellStyle name="Normal 3 33 4 2 2" xfId="6108"/>
    <cellStyle name="Normal 3 33 4 3" xfId="5221"/>
    <cellStyle name="Normal 3 33 5" xfId="1640"/>
    <cellStyle name="Normal 3 33 5 2" xfId="5395"/>
    <cellStyle name="Normal 3 33 6" xfId="2338"/>
    <cellStyle name="Normal 3 33 6 2" xfId="5591"/>
    <cellStyle name="Normal 3 33 7" xfId="2987"/>
    <cellStyle name="Normal 3 33 8" xfId="4708"/>
    <cellStyle name="Normal 3 33 9" xfId="6304"/>
    <cellStyle name="Normal 3 34" xfId="106"/>
    <cellStyle name="Normal 3 34 10" xfId="1469"/>
    <cellStyle name="Normal 3 34 2" xfId="1813"/>
    <cellStyle name="Normal 3 34 2 2" xfId="3224"/>
    <cellStyle name="Normal 3 34 2 2 2" xfId="5767"/>
    <cellStyle name="Normal 3 34 2 3" xfId="4131"/>
    <cellStyle name="Normal 3 34 2 4" xfId="4880"/>
    <cellStyle name="Normal 3 34 3" xfId="1993"/>
    <cellStyle name="Normal 3 34 3 2" xfId="3398"/>
    <cellStyle name="Normal 3 34 3 2 2" xfId="5938"/>
    <cellStyle name="Normal 3 34 3 3" xfId="5051"/>
    <cellStyle name="Normal 3 34 4" xfId="2164"/>
    <cellStyle name="Normal 3 34 4 2" xfId="3569"/>
    <cellStyle name="Normal 3 34 4 2 2" xfId="6109"/>
    <cellStyle name="Normal 3 34 4 3" xfId="5222"/>
    <cellStyle name="Normal 3 34 5" xfId="1641"/>
    <cellStyle name="Normal 3 34 5 2" xfId="5396"/>
    <cellStyle name="Normal 3 34 6" xfId="2339"/>
    <cellStyle name="Normal 3 34 6 2" xfId="5592"/>
    <cellStyle name="Normal 3 34 7" xfId="2984"/>
    <cellStyle name="Normal 3 34 8" xfId="4709"/>
    <cellStyle name="Normal 3 34 9" xfId="6305"/>
    <cellStyle name="Normal 3 35" xfId="107"/>
    <cellStyle name="Normal 3 35 10" xfId="1470"/>
    <cellStyle name="Normal 3 35 2" xfId="1814"/>
    <cellStyle name="Normal 3 35 2 2" xfId="3225"/>
    <cellStyle name="Normal 3 35 2 2 2" xfId="5768"/>
    <cellStyle name="Normal 3 35 2 3" xfId="4134"/>
    <cellStyle name="Normal 3 35 2 4" xfId="4881"/>
    <cellStyle name="Normal 3 35 3" xfId="1994"/>
    <cellStyle name="Normal 3 35 3 2" xfId="3399"/>
    <cellStyle name="Normal 3 35 3 2 2" xfId="5939"/>
    <cellStyle name="Normal 3 35 3 3" xfId="5052"/>
    <cellStyle name="Normal 3 35 4" xfId="2165"/>
    <cellStyle name="Normal 3 35 4 2" xfId="3570"/>
    <cellStyle name="Normal 3 35 4 2 2" xfId="6110"/>
    <cellStyle name="Normal 3 35 4 3" xfId="5223"/>
    <cellStyle name="Normal 3 35 5" xfId="1642"/>
    <cellStyle name="Normal 3 35 5 2" xfId="5397"/>
    <cellStyle name="Normal 3 35 6" xfId="2340"/>
    <cellStyle name="Normal 3 35 6 2" xfId="5593"/>
    <cellStyle name="Normal 3 35 7" xfId="2981"/>
    <cellStyle name="Normal 3 35 8" xfId="4710"/>
    <cellStyle name="Normal 3 35 9" xfId="6306"/>
    <cellStyle name="Normal 3 36" xfId="108"/>
    <cellStyle name="Normal 3 36 10" xfId="1471"/>
    <cellStyle name="Normal 3 36 2" xfId="1815"/>
    <cellStyle name="Normal 3 36 2 2" xfId="3226"/>
    <cellStyle name="Normal 3 36 2 2 2" xfId="5769"/>
    <cellStyle name="Normal 3 36 2 3" xfId="4137"/>
    <cellStyle name="Normal 3 36 2 4" xfId="4882"/>
    <cellStyle name="Normal 3 36 3" xfId="1995"/>
    <cellStyle name="Normal 3 36 3 2" xfId="3400"/>
    <cellStyle name="Normal 3 36 3 2 2" xfId="5940"/>
    <cellStyle name="Normal 3 36 3 3" xfId="5053"/>
    <cellStyle name="Normal 3 36 4" xfId="2166"/>
    <cellStyle name="Normal 3 36 4 2" xfId="3571"/>
    <cellStyle name="Normal 3 36 4 2 2" xfId="6111"/>
    <cellStyle name="Normal 3 36 4 3" xfId="5224"/>
    <cellStyle name="Normal 3 36 5" xfId="1643"/>
    <cellStyle name="Normal 3 36 5 2" xfId="5398"/>
    <cellStyle name="Normal 3 36 6" xfId="2341"/>
    <cellStyle name="Normal 3 36 6 2" xfId="5594"/>
    <cellStyle name="Normal 3 36 7" xfId="2978"/>
    <cellStyle name="Normal 3 36 8" xfId="4711"/>
    <cellStyle name="Normal 3 36 9" xfId="6307"/>
    <cellStyle name="Normal 3 37" xfId="109"/>
    <cellStyle name="Normal 3 37 10" xfId="1472"/>
    <cellStyle name="Normal 3 37 2" xfId="1816"/>
    <cellStyle name="Normal 3 37 2 2" xfId="3227"/>
    <cellStyle name="Normal 3 37 2 2 2" xfId="5770"/>
    <cellStyle name="Normal 3 37 2 3" xfId="4139"/>
    <cellStyle name="Normal 3 37 2 4" xfId="4883"/>
    <cellStyle name="Normal 3 37 3" xfId="1996"/>
    <cellStyle name="Normal 3 37 3 2" xfId="3401"/>
    <cellStyle name="Normal 3 37 3 2 2" xfId="5941"/>
    <cellStyle name="Normal 3 37 3 3" xfId="5054"/>
    <cellStyle name="Normal 3 37 4" xfId="2167"/>
    <cellStyle name="Normal 3 37 4 2" xfId="3572"/>
    <cellStyle name="Normal 3 37 4 2 2" xfId="6112"/>
    <cellStyle name="Normal 3 37 4 3" xfId="5225"/>
    <cellStyle name="Normal 3 37 5" xfId="1644"/>
    <cellStyle name="Normal 3 37 5 2" xfId="5399"/>
    <cellStyle name="Normal 3 37 6" xfId="2342"/>
    <cellStyle name="Normal 3 37 6 2" xfId="5595"/>
    <cellStyle name="Normal 3 37 7" xfId="2975"/>
    <cellStyle name="Normal 3 37 8" xfId="4712"/>
    <cellStyle name="Normal 3 37 9" xfId="6308"/>
    <cellStyle name="Normal 3 38" xfId="110"/>
    <cellStyle name="Normal 3 38 10" xfId="1473"/>
    <cellStyle name="Normal 3 38 2" xfId="1817"/>
    <cellStyle name="Normal 3 38 2 2" xfId="3228"/>
    <cellStyle name="Normal 3 38 2 2 2" xfId="5771"/>
    <cellStyle name="Normal 3 38 2 3" xfId="4142"/>
    <cellStyle name="Normal 3 38 2 4" xfId="4884"/>
    <cellStyle name="Normal 3 38 3" xfId="1997"/>
    <cellStyle name="Normal 3 38 3 2" xfId="3402"/>
    <cellStyle name="Normal 3 38 3 2 2" xfId="5942"/>
    <cellStyle name="Normal 3 38 3 3" xfId="5055"/>
    <cellStyle name="Normal 3 38 4" xfId="2168"/>
    <cellStyle name="Normal 3 38 4 2" xfId="3573"/>
    <cellStyle name="Normal 3 38 4 2 2" xfId="6113"/>
    <cellStyle name="Normal 3 38 4 3" xfId="5226"/>
    <cellStyle name="Normal 3 38 5" xfId="1645"/>
    <cellStyle name="Normal 3 38 5 2" xfId="5400"/>
    <cellStyle name="Normal 3 38 6" xfId="2343"/>
    <cellStyle name="Normal 3 38 6 2" xfId="5596"/>
    <cellStyle name="Normal 3 38 7" xfId="2972"/>
    <cellStyle name="Normal 3 38 8" xfId="4713"/>
    <cellStyle name="Normal 3 38 9" xfId="6309"/>
    <cellStyle name="Normal 3 39" xfId="111"/>
    <cellStyle name="Normal 3 39 10" xfId="1474"/>
    <cellStyle name="Normal 3 39 2" xfId="1818"/>
    <cellStyle name="Normal 3 39 2 2" xfId="3229"/>
    <cellStyle name="Normal 3 39 2 2 2" xfId="5772"/>
    <cellStyle name="Normal 3 39 2 3" xfId="4145"/>
    <cellStyle name="Normal 3 39 2 4" xfId="4885"/>
    <cellStyle name="Normal 3 39 3" xfId="1998"/>
    <cellStyle name="Normal 3 39 3 2" xfId="3403"/>
    <cellStyle name="Normal 3 39 3 2 2" xfId="5943"/>
    <cellStyle name="Normal 3 39 3 3" xfId="5056"/>
    <cellStyle name="Normal 3 39 4" xfId="2169"/>
    <cellStyle name="Normal 3 39 4 2" xfId="3574"/>
    <cellStyle name="Normal 3 39 4 2 2" xfId="6114"/>
    <cellStyle name="Normal 3 39 4 3" xfId="5227"/>
    <cellStyle name="Normal 3 39 5" xfId="1646"/>
    <cellStyle name="Normal 3 39 5 2" xfId="5401"/>
    <cellStyle name="Normal 3 39 6" xfId="2344"/>
    <cellStyle name="Normal 3 39 6 2" xfId="5597"/>
    <cellStyle name="Normal 3 39 7" xfId="2969"/>
    <cellStyle name="Normal 3 39 8" xfId="4714"/>
    <cellStyle name="Normal 3 39 9" xfId="6310"/>
    <cellStyle name="Normal 3 4" xfId="112"/>
    <cellStyle name="Normal 3 4 2" xfId="1819"/>
    <cellStyle name="Normal 3 4 2 2" xfId="3230"/>
    <cellStyle name="Normal 3 4 2 2 2" xfId="5773"/>
    <cellStyle name="Normal 3 4 2 3" xfId="4886"/>
    <cellStyle name="Normal 3 4 3" xfId="1999"/>
    <cellStyle name="Normal 3 4 3 2" xfId="3404"/>
    <cellStyle name="Normal 3 4 3 2 2" xfId="5944"/>
    <cellStyle name="Normal 3 4 3 3" xfId="5057"/>
    <cellStyle name="Normal 3 4 4" xfId="2170"/>
    <cellStyle name="Normal 3 4 4 2" xfId="3575"/>
    <cellStyle name="Normal 3 4 4 2 2" xfId="6115"/>
    <cellStyle name="Normal 3 4 4 3" xfId="5228"/>
    <cellStyle name="Normal 3 4 5" xfId="1647"/>
    <cellStyle name="Normal 3 4 5 2" xfId="5402"/>
    <cellStyle name="Normal 3 4 6" xfId="2345"/>
    <cellStyle name="Normal 3 4 6 2" xfId="5598"/>
    <cellStyle name="Normal 3 4 7" xfId="4715"/>
    <cellStyle name="Normal 3 4 8" xfId="6311"/>
    <cellStyle name="Normal 3 4 9" xfId="1475"/>
    <cellStyle name="Normal 3 40" xfId="113"/>
    <cellStyle name="Normal 3 40 10" xfId="1476"/>
    <cellStyle name="Normal 3 40 2" xfId="1820"/>
    <cellStyle name="Normal 3 40 2 2" xfId="3231"/>
    <cellStyle name="Normal 3 40 2 2 2" xfId="5774"/>
    <cellStyle name="Normal 3 40 2 3" xfId="4148"/>
    <cellStyle name="Normal 3 40 2 4" xfId="4887"/>
    <cellStyle name="Normal 3 40 3" xfId="2000"/>
    <cellStyle name="Normal 3 40 3 2" xfId="3405"/>
    <cellStyle name="Normal 3 40 3 2 2" xfId="5945"/>
    <cellStyle name="Normal 3 40 3 3" xfId="5058"/>
    <cellStyle name="Normal 3 40 4" xfId="2171"/>
    <cellStyle name="Normal 3 40 4 2" xfId="3576"/>
    <cellStyle name="Normal 3 40 4 2 2" xfId="6116"/>
    <cellStyle name="Normal 3 40 4 3" xfId="5229"/>
    <cellStyle name="Normal 3 40 5" xfId="1648"/>
    <cellStyle name="Normal 3 40 5 2" xfId="5403"/>
    <cellStyle name="Normal 3 40 6" xfId="2346"/>
    <cellStyle name="Normal 3 40 6 2" xfId="5599"/>
    <cellStyle name="Normal 3 40 7" xfId="2966"/>
    <cellStyle name="Normal 3 40 8" xfId="4716"/>
    <cellStyle name="Normal 3 40 9" xfId="6312"/>
    <cellStyle name="Normal 3 41" xfId="114"/>
    <cellStyle name="Normal 3 41 10" xfId="1477"/>
    <cellStyle name="Normal 3 41 2" xfId="1821"/>
    <cellStyle name="Normal 3 41 2 2" xfId="3232"/>
    <cellStyle name="Normal 3 41 2 2 2" xfId="5775"/>
    <cellStyle name="Normal 3 41 2 3" xfId="4150"/>
    <cellStyle name="Normal 3 41 2 4" xfId="4888"/>
    <cellStyle name="Normal 3 41 3" xfId="2001"/>
    <cellStyle name="Normal 3 41 3 2" xfId="3406"/>
    <cellStyle name="Normal 3 41 3 2 2" xfId="5946"/>
    <cellStyle name="Normal 3 41 3 3" xfId="5059"/>
    <cellStyle name="Normal 3 41 4" xfId="2172"/>
    <cellStyle name="Normal 3 41 4 2" xfId="3577"/>
    <cellStyle name="Normal 3 41 4 2 2" xfId="6117"/>
    <cellStyle name="Normal 3 41 4 3" xfId="5230"/>
    <cellStyle name="Normal 3 41 5" xfId="1649"/>
    <cellStyle name="Normal 3 41 5 2" xfId="5404"/>
    <cellStyle name="Normal 3 41 6" xfId="2347"/>
    <cellStyle name="Normal 3 41 6 2" xfId="5600"/>
    <cellStyle name="Normal 3 41 7" xfId="2963"/>
    <cellStyle name="Normal 3 41 8" xfId="4717"/>
    <cellStyle name="Normal 3 41 9" xfId="6313"/>
    <cellStyle name="Normal 3 42" xfId="115"/>
    <cellStyle name="Normal 3 42 10" xfId="1478"/>
    <cellStyle name="Normal 3 42 2" xfId="1822"/>
    <cellStyle name="Normal 3 42 2 2" xfId="3233"/>
    <cellStyle name="Normal 3 42 2 2 2" xfId="5776"/>
    <cellStyle name="Normal 3 42 2 3" xfId="4153"/>
    <cellStyle name="Normal 3 42 2 4" xfId="4889"/>
    <cellStyle name="Normal 3 42 3" xfId="2002"/>
    <cellStyle name="Normal 3 42 3 2" xfId="3407"/>
    <cellStyle name="Normal 3 42 3 2 2" xfId="5947"/>
    <cellStyle name="Normal 3 42 3 3" xfId="5060"/>
    <cellStyle name="Normal 3 42 4" xfId="2173"/>
    <cellStyle name="Normal 3 42 4 2" xfId="3578"/>
    <cellStyle name="Normal 3 42 4 2 2" xfId="6118"/>
    <cellStyle name="Normal 3 42 4 3" xfId="5231"/>
    <cellStyle name="Normal 3 42 5" xfId="1650"/>
    <cellStyle name="Normal 3 42 5 2" xfId="5405"/>
    <cellStyle name="Normal 3 42 6" xfId="2348"/>
    <cellStyle name="Normal 3 42 6 2" xfId="5601"/>
    <cellStyle name="Normal 3 42 7" xfId="2960"/>
    <cellStyle name="Normal 3 42 8" xfId="4718"/>
    <cellStyle name="Normal 3 42 9" xfId="6314"/>
    <cellStyle name="Normal 3 43" xfId="116"/>
    <cellStyle name="Normal 3 43 10" xfId="1479"/>
    <cellStyle name="Normal 3 43 2" xfId="1823"/>
    <cellStyle name="Normal 3 43 2 2" xfId="3234"/>
    <cellStyle name="Normal 3 43 2 2 2" xfId="5777"/>
    <cellStyle name="Normal 3 43 2 3" xfId="4156"/>
    <cellStyle name="Normal 3 43 2 4" xfId="4890"/>
    <cellStyle name="Normal 3 43 3" xfId="2003"/>
    <cellStyle name="Normal 3 43 3 2" xfId="3408"/>
    <cellStyle name="Normal 3 43 3 2 2" xfId="5948"/>
    <cellStyle name="Normal 3 43 3 3" xfId="5061"/>
    <cellStyle name="Normal 3 43 4" xfId="2174"/>
    <cellStyle name="Normal 3 43 4 2" xfId="3579"/>
    <cellStyle name="Normal 3 43 4 2 2" xfId="6119"/>
    <cellStyle name="Normal 3 43 4 3" xfId="5232"/>
    <cellStyle name="Normal 3 43 5" xfId="1651"/>
    <cellStyle name="Normal 3 43 5 2" xfId="5406"/>
    <cellStyle name="Normal 3 43 6" xfId="2349"/>
    <cellStyle name="Normal 3 43 6 2" xfId="5602"/>
    <cellStyle name="Normal 3 43 7" xfId="2957"/>
    <cellStyle name="Normal 3 43 8" xfId="4719"/>
    <cellStyle name="Normal 3 43 9" xfId="6315"/>
    <cellStyle name="Normal 3 44" xfId="117"/>
    <cellStyle name="Normal 3 44 10" xfId="1480"/>
    <cellStyle name="Normal 3 44 2" xfId="1824"/>
    <cellStyle name="Normal 3 44 2 2" xfId="3235"/>
    <cellStyle name="Normal 3 44 2 2 2" xfId="5778"/>
    <cellStyle name="Normal 3 44 2 3" xfId="4159"/>
    <cellStyle name="Normal 3 44 2 4" xfId="4891"/>
    <cellStyle name="Normal 3 44 3" xfId="2004"/>
    <cellStyle name="Normal 3 44 3 2" xfId="3409"/>
    <cellStyle name="Normal 3 44 3 2 2" xfId="5949"/>
    <cellStyle name="Normal 3 44 3 3" xfId="5062"/>
    <cellStyle name="Normal 3 44 4" xfId="2175"/>
    <cellStyle name="Normal 3 44 4 2" xfId="3580"/>
    <cellStyle name="Normal 3 44 4 2 2" xfId="6120"/>
    <cellStyle name="Normal 3 44 4 3" xfId="5233"/>
    <cellStyle name="Normal 3 44 5" xfId="1652"/>
    <cellStyle name="Normal 3 44 5 2" xfId="5407"/>
    <cellStyle name="Normal 3 44 6" xfId="2350"/>
    <cellStyle name="Normal 3 44 6 2" xfId="5603"/>
    <cellStyle name="Normal 3 44 7" xfId="2954"/>
    <cellStyle name="Normal 3 44 8" xfId="4720"/>
    <cellStyle name="Normal 3 44 9" xfId="6316"/>
    <cellStyle name="Normal 3 45" xfId="118"/>
    <cellStyle name="Normal 3 45 10" xfId="1481"/>
    <cellStyle name="Normal 3 45 2" xfId="1825"/>
    <cellStyle name="Normal 3 45 2 2" xfId="3236"/>
    <cellStyle name="Normal 3 45 2 2 2" xfId="5779"/>
    <cellStyle name="Normal 3 45 2 3" xfId="4162"/>
    <cellStyle name="Normal 3 45 2 4" xfId="4892"/>
    <cellStyle name="Normal 3 45 3" xfId="2005"/>
    <cellStyle name="Normal 3 45 3 2" xfId="3410"/>
    <cellStyle name="Normal 3 45 3 2 2" xfId="5950"/>
    <cellStyle name="Normal 3 45 3 3" xfId="5063"/>
    <cellStyle name="Normal 3 45 4" xfId="2176"/>
    <cellStyle name="Normal 3 45 4 2" xfId="3581"/>
    <cellStyle name="Normal 3 45 4 2 2" xfId="6121"/>
    <cellStyle name="Normal 3 45 4 3" xfId="5234"/>
    <cellStyle name="Normal 3 45 5" xfId="1653"/>
    <cellStyle name="Normal 3 45 5 2" xfId="5408"/>
    <cellStyle name="Normal 3 45 6" xfId="2351"/>
    <cellStyle name="Normal 3 45 6 2" xfId="5604"/>
    <cellStyle name="Normal 3 45 7" xfId="2951"/>
    <cellStyle name="Normal 3 45 8" xfId="4721"/>
    <cellStyle name="Normal 3 45 9" xfId="6317"/>
    <cellStyle name="Normal 3 46" xfId="119"/>
    <cellStyle name="Normal 3 46 10" xfId="1482"/>
    <cellStyle name="Normal 3 46 2" xfId="1826"/>
    <cellStyle name="Normal 3 46 2 2" xfId="3237"/>
    <cellStyle name="Normal 3 46 2 2 2" xfId="5780"/>
    <cellStyle name="Normal 3 46 2 3" xfId="4165"/>
    <cellStyle name="Normal 3 46 2 4" xfId="4893"/>
    <cellStyle name="Normal 3 46 3" xfId="2006"/>
    <cellStyle name="Normal 3 46 3 2" xfId="3411"/>
    <cellStyle name="Normal 3 46 3 2 2" xfId="5951"/>
    <cellStyle name="Normal 3 46 3 3" xfId="5064"/>
    <cellStyle name="Normal 3 46 4" xfId="2177"/>
    <cellStyle name="Normal 3 46 4 2" xfId="3582"/>
    <cellStyle name="Normal 3 46 4 2 2" xfId="6122"/>
    <cellStyle name="Normal 3 46 4 3" xfId="5235"/>
    <cellStyle name="Normal 3 46 5" xfId="1654"/>
    <cellStyle name="Normal 3 46 5 2" xfId="5409"/>
    <cellStyle name="Normal 3 46 6" xfId="2352"/>
    <cellStyle name="Normal 3 46 6 2" xfId="5605"/>
    <cellStyle name="Normal 3 46 7" xfId="2948"/>
    <cellStyle name="Normal 3 46 8" xfId="4722"/>
    <cellStyle name="Normal 3 46 9" xfId="6318"/>
    <cellStyle name="Normal 3 47" xfId="120"/>
    <cellStyle name="Normal 3 47 10" xfId="1483"/>
    <cellStyle name="Normal 3 47 2" xfId="1827"/>
    <cellStyle name="Normal 3 47 2 2" xfId="3238"/>
    <cellStyle name="Normal 3 47 2 2 2" xfId="5781"/>
    <cellStyle name="Normal 3 47 2 3" xfId="4168"/>
    <cellStyle name="Normal 3 47 2 4" xfId="4894"/>
    <cellStyle name="Normal 3 47 3" xfId="2007"/>
    <cellStyle name="Normal 3 47 3 2" xfId="3412"/>
    <cellStyle name="Normal 3 47 3 2 2" xfId="5952"/>
    <cellStyle name="Normal 3 47 3 3" xfId="5065"/>
    <cellStyle name="Normal 3 47 4" xfId="2178"/>
    <cellStyle name="Normal 3 47 4 2" xfId="3583"/>
    <cellStyle name="Normal 3 47 4 2 2" xfId="6123"/>
    <cellStyle name="Normal 3 47 4 3" xfId="5236"/>
    <cellStyle name="Normal 3 47 5" xfId="1655"/>
    <cellStyle name="Normal 3 47 5 2" xfId="5410"/>
    <cellStyle name="Normal 3 47 6" xfId="2353"/>
    <cellStyle name="Normal 3 47 6 2" xfId="5606"/>
    <cellStyle name="Normal 3 47 7" xfId="2945"/>
    <cellStyle name="Normal 3 47 8" xfId="4723"/>
    <cellStyle name="Normal 3 47 9" xfId="6319"/>
    <cellStyle name="Normal 3 48" xfId="121"/>
    <cellStyle name="Normal 3 48 2" xfId="1828"/>
    <cellStyle name="Normal 3 48 2 2" xfId="3239"/>
    <cellStyle name="Normal 3 48 2 2 2" xfId="5782"/>
    <cellStyle name="Normal 3 48 2 3" xfId="4895"/>
    <cellStyle name="Normal 3 48 3" xfId="2008"/>
    <cellStyle name="Normal 3 48 3 2" xfId="3413"/>
    <cellStyle name="Normal 3 48 3 2 2" xfId="5953"/>
    <cellStyle name="Normal 3 48 3 3" xfId="5066"/>
    <cellStyle name="Normal 3 48 4" xfId="2179"/>
    <cellStyle name="Normal 3 48 4 2" xfId="3584"/>
    <cellStyle name="Normal 3 48 4 2 2" xfId="6124"/>
    <cellStyle name="Normal 3 48 4 3" xfId="5237"/>
    <cellStyle name="Normal 3 48 5" xfId="1656"/>
    <cellStyle name="Normal 3 48 5 2" xfId="5411"/>
    <cellStyle name="Normal 3 48 6" xfId="2354"/>
    <cellStyle name="Normal 3 48 6 2" xfId="5607"/>
    <cellStyle name="Normal 3 48 7" xfId="4724"/>
    <cellStyle name="Normal 3 48 8" xfId="6320"/>
    <cellStyle name="Normal 3 48 9" xfId="1484"/>
    <cellStyle name="Normal 3 49" xfId="122"/>
    <cellStyle name="Normal 3 49 10" xfId="1485"/>
    <cellStyle name="Normal 3 49 2" xfId="1829"/>
    <cellStyle name="Normal 3 49 2 2" xfId="3240"/>
    <cellStyle name="Normal 3 49 2 2 2" xfId="5783"/>
    <cellStyle name="Normal 3 49 2 3" xfId="4173"/>
    <cellStyle name="Normal 3 49 2 4" xfId="4896"/>
    <cellStyle name="Normal 3 49 3" xfId="2009"/>
    <cellStyle name="Normal 3 49 3 2" xfId="3414"/>
    <cellStyle name="Normal 3 49 3 2 2" xfId="5954"/>
    <cellStyle name="Normal 3 49 3 3" xfId="5067"/>
    <cellStyle name="Normal 3 49 4" xfId="2180"/>
    <cellStyle name="Normal 3 49 4 2" xfId="3585"/>
    <cellStyle name="Normal 3 49 4 2 2" xfId="6125"/>
    <cellStyle name="Normal 3 49 4 3" xfId="5238"/>
    <cellStyle name="Normal 3 49 5" xfId="1657"/>
    <cellStyle name="Normal 3 49 5 2" xfId="5412"/>
    <cellStyle name="Normal 3 49 6" xfId="2355"/>
    <cellStyle name="Normal 3 49 6 2" xfId="5608"/>
    <cellStyle name="Normal 3 49 7" xfId="2940"/>
    <cellStyle name="Normal 3 49 8" xfId="4725"/>
    <cellStyle name="Normal 3 49 9" xfId="6321"/>
    <cellStyle name="Normal 3 5" xfId="123"/>
    <cellStyle name="Normal 3 5 10" xfId="1486"/>
    <cellStyle name="Normal 3 5 2" xfId="1830"/>
    <cellStyle name="Normal 3 5 2 2" xfId="3241"/>
    <cellStyle name="Normal 3 5 2 2 2" xfId="5784"/>
    <cellStyle name="Normal 3 5 2 3" xfId="4049"/>
    <cellStyle name="Normal 3 5 2 4" xfId="4897"/>
    <cellStyle name="Normal 3 5 3" xfId="2010"/>
    <cellStyle name="Normal 3 5 3 2" xfId="3415"/>
    <cellStyle name="Normal 3 5 3 2 2" xfId="5955"/>
    <cellStyle name="Normal 3 5 3 3" xfId="5068"/>
    <cellStyle name="Normal 3 5 4" xfId="2181"/>
    <cellStyle name="Normal 3 5 4 2" xfId="3586"/>
    <cellStyle name="Normal 3 5 4 2 2" xfId="6126"/>
    <cellStyle name="Normal 3 5 4 3" xfId="5239"/>
    <cellStyle name="Normal 3 5 5" xfId="1658"/>
    <cellStyle name="Normal 3 5 5 2" xfId="5413"/>
    <cellStyle name="Normal 3 5 6" xfId="2356"/>
    <cellStyle name="Normal 3 5 6 2" xfId="5609"/>
    <cellStyle name="Normal 3 5 7" xfId="3799"/>
    <cellStyle name="Normal 3 5 8" xfId="4726"/>
    <cellStyle name="Normal 3 5 9" xfId="6322"/>
    <cellStyle name="Normal 3 50" xfId="124"/>
    <cellStyle name="Normal 3 50 10" xfId="1487"/>
    <cellStyle name="Normal 3 50 2" xfId="1831"/>
    <cellStyle name="Normal 3 50 2 2" xfId="3242"/>
    <cellStyle name="Normal 3 50 2 2 2" xfId="5785"/>
    <cellStyle name="Normal 3 50 2 3" xfId="4176"/>
    <cellStyle name="Normal 3 50 2 4" xfId="4898"/>
    <cellStyle name="Normal 3 50 3" xfId="2011"/>
    <cellStyle name="Normal 3 50 3 2" xfId="3416"/>
    <cellStyle name="Normal 3 50 3 2 2" xfId="5956"/>
    <cellStyle name="Normal 3 50 3 3" xfId="5069"/>
    <cellStyle name="Normal 3 50 4" xfId="2182"/>
    <cellStyle name="Normal 3 50 4 2" xfId="3587"/>
    <cellStyle name="Normal 3 50 4 2 2" xfId="6127"/>
    <cellStyle name="Normal 3 50 4 3" xfId="5240"/>
    <cellStyle name="Normal 3 50 5" xfId="1659"/>
    <cellStyle name="Normal 3 50 5 2" xfId="5414"/>
    <cellStyle name="Normal 3 50 6" xfId="2357"/>
    <cellStyle name="Normal 3 50 6 2" xfId="5610"/>
    <cellStyle name="Normal 3 50 7" xfId="2937"/>
    <cellStyle name="Normal 3 50 8" xfId="4727"/>
    <cellStyle name="Normal 3 50 9" xfId="6323"/>
    <cellStyle name="Normal 3 51" xfId="125"/>
    <cellStyle name="Normal 3 51 10" xfId="1488"/>
    <cellStyle name="Normal 3 51 2" xfId="1832"/>
    <cellStyle name="Normal 3 51 2 2" xfId="3243"/>
    <cellStyle name="Normal 3 51 2 2 2" xfId="5786"/>
    <cellStyle name="Normal 3 51 2 3" xfId="4179"/>
    <cellStyle name="Normal 3 51 2 4" xfId="4899"/>
    <cellStyle name="Normal 3 51 3" xfId="2012"/>
    <cellStyle name="Normal 3 51 3 2" xfId="3417"/>
    <cellStyle name="Normal 3 51 3 2 2" xfId="5957"/>
    <cellStyle name="Normal 3 51 3 3" xfId="5070"/>
    <cellStyle name="Normal 3 51 4" xfId="2183"/>
    <cellStyle name="Normal 3 51 4 2" xfId="3588"/>
    <cellStyle name="Normal 3 51 4 2 2" xfId="6128"/>
    <cellStyle name="Normal 3 51 4 3" xfId="5241"/>
    <cellStyle name="Normal 3 51 5" xfId="1660"/>
    <cellStyle name="Normal 3 51 5 2" xfId="5415"/>
    <cellStyle name="Normal 3 51 6" xfId="2358"/>
    <cellStyle name="Normal 3 51 6 2" xfId="5611"/>
    <cellStyle name="Normal 3 51 7" xfId="2934"/>
    <cellStyle name="Normal 3 51 8" xfId="4728"/>
    <cellStyle name="Normal 3 51 9" xfId="6324"/>
    <cellStyle name="Normal 3 52" xfId="126"/>
    <cellStyle name="Normal 3 52 10" xfId="1489"/>
    <cellStyle name="Normal 3 52 2" xfId="1833"/>
    <cellStyle name="Normal 3 52 2 2" xfId="3244"/>
    <cellStyle name="Normal 3 52 2 2 2" xfId="5787"/>
    <cellStyle name="Normal 3 52 2 3" xfId="4181"/>
    <cellStyle name="Normal 3 52 2 4" xfId="4900"/>
    <cellStyle name="Normal 3 52 3" xfId="2013"/>
    <cellStyle name="Normal 3 52 3 2" xfId="3418"/>
    <cellStyle name="Normal 3 52 3 2 2" xfId="5958"/>
    <cellStyle name="Normal 3 52 3 3" xfId="5071"/>
    <cellStyle name="Normal 3 52 4" xfId="2184"/>
    <cellStyle name="Normal 3 52 4 2" xfId="3589"/>
    <cellStyle name="Normal 3 52 4 2 2" xfId="6129"/>
    <cellStyle name="Normal 3 52 4 3" xfId="5242"/>
    <cellStyle name="Normal 3 52 5" xfId="1661"/>
    <cellStyle name="Normal 3 52 5 2" xfId="5416"/>
    <cellStyle name="Normal 3 52 6" xfId="2359"/>
    <cellStyle name="Normal 3 52 6 2" xfId="5612"/>
    <cellStyle name="Normal 3 52 7" xfId="2931"/>
    <cellStyle name="Normal 3 52 8" xfId="4729"/>
    <cellStyle name="Normal 3 52 9" xfId="6325"/>
    <cellStyle name="Normal 3 53" xfId="127"/>
    <cellStyle name="Normal 3 53 10" xfId="1490"/>
    <cellStyle name="Normal 3 53 2" xfId="1834"/>
    <cellStyle name="Normal 3 53 2 2" xfId="3245"/>
    <cellStyle name="Normal 3 53 2 2 2" xfId="5788"/>
    <cellStyle name="Normal 3 53 2 3" xfId="4184"/>
    <cellStyle name="Normal 3 53 2 4" xfId="4901"/>
    <cellStyle name="Normal 3 53 3" xfId="2014"/>
    <cellStyle name="Normal 3 53 3 2" xfId="3419"/>
    <cellStyle name="Normal 3 53 3 2 2" xfId="5959"/>
    <cellStyle name="Normal 3 53 3 3" xfId="5072"/>
    <cellStyle name="Normal 3 53 4" xfId="2185"/>
    <cellStyle name="Normal 3 53 4 2" xfId="3590"/>
    <cellStyle name="Normal 3 53 4 2 2" xfId="6130"/>
    <cellStyle name="Normal 3 53 4 3" xfId="5243"/>
    <cellStyle name="Normal 3 53 5" xfId="1662"/>
    <cellStyle name="Normal 3 53 5 2" xfId="5417"/>
    <cellStyle name="Normal 3 53 6" xfId="2360"/>
    <cellStyle name="Normal 3 53 6 2" xfId="5613"/>
    <cellStyle name="Normal 3 53 7" xfId="2928"/>
    <cellStyle name="Normal 3 53 8" xfId="4730"/>
    <cellStyle name="Normal 3 53 9" xfId="6326"/>
    <cellStyle name="Normal 3 54" xfId="128"/>
    <cellStyle name="Normal 3 54 10" xfId="1491"/>
    <cellStyle name="Normal 3 54 2" xfId="1835"/>
    <cellStyle name="Normal 3 54 2 2" xfId="3246"/>
    <cellStyle name="Normal 3 54 2 2 2" xfId="5789"/>
    <cellStyle name="Normal 3 54 2 3" xfId="4187"/>
    <cellStyle name="Normal 3 54 2 4" xfId="4902"/>
    <cellStyle name="Normal 3 54 3" xfId="2015"/>
    <cellStyle name="Normal 3 54 3 2" xfId="3420"/>
    <cellStyle name="Normal 3 54 3 2 2" xfId="5960"/>
    <cellStyle name="Normal 3 54 3 3" xfId="5073"/>
    <cellStyle name="Normal 3 54 4" xfId="2186"/>
    <cellStyle name="Normal 3 54 4 2" xfId="3591"/>
    <cellStyle name="Normal 3 54 4 2 2" xfId="6131"/>
    <cellStyle name="Normal 3 54 4 3" xfId="5244"/>
    <cellStyle name="Normal 3 54 5" xfId="1663"/>
    <cellStyle name="Normal 3 54 5 2" xfId="5418"/>
    <cellStyle name="Normal 3 54 6" xfId="2361"/>
    <cellStyle name="Normal 3 54 6 2" xfId="5614"/>
    <cellStyle name="Normal 3 54 7" xfId="2925"/>
    <cellStyle name="Normal 3 54 8" xfId="4731"/>
    <cellStyle name="Normal 3 54 9" xfId="6327"/>
    <cellStyle name="Normal 3 55" xfId="129"/>
    <cellStyle name="Normal 3 55 10" xfId="1492"/>
    <cellStyle name="Normal 3 55 2" xfId="1836"/>
    <cellStyle name="Normal 3 55 2 2" xfId="3247"/>
    <cellStyle name="Normal 3 55 2 2 2" xfId="5790"/>
    <cellStyle name="Normal 3 55 2 3" xfId="4190"/>
    <cellStyle name="Normal 3 55 2 4" xfId="4903"/>
    <cellStyle name="Normal 3 55 3" xfId="2016"/>
    <cellStyle name="Normal 3 55 3 2" xfId="3421"/>
    <cellStyle name="Normal 3 55 3 2 2" xfId="5961"/>
    <cellStyle name="Normal 3 55 3 3" xfId="5074"/>
    <cellStyle name="Normal 3 55 4" xfId="2187"/>
    <cellStyle name="Normal 3 55 4 2" xfId="3592"/>
    <cellStyle name="Normal 3 55 4 2 2" xfId="6132"/>
    <cellStyle name="Normal 3 55 4 3" xfId="5245"/>
    <cellStyle name="Normal 3 55 5" xfId="1664"/>
    <cellStyle name="Normal 3 55 5 2" xfId="5419"/>
    <cellStyle name="Normal 3 55 6" xfId="2362"/>
    <cellStyle name="Normal 3 55 6 2" xfId="5615"/>
    <cellStyle name="Normal 3 55 7" xfId="2922"/>
    <cellStyle name="Normal 3 55 8" xfId="4732"/>
    <cellStyle name="Normal 3 55 9" xfId="6328"/>
    <cellStyle name="Normal 3 56" xfId="130"/>
    <cellStyle name="Normal 3 56 10" xfId="1493"/>
    <cellStyle name="Normal 3 56 2" xfId="1837"/>
    <cellStyle name="Normal 3 56 2 2" xfId="3248"/>
    <cellStyle name="Normal 3 56 2 2 2" xfId="5791"/>
    <cellStyle name="Normal 3 56 2 3" xfId="4193"/>
    <cellStyle name="Normal 3 56 2 4" xfId="4904"/>
    <cellStyle name="Normal 3 56 3" xfId="2017"/>
    <cellStyle name="Normal 3 56 3 2" xfId="3422"/>
    <cellStyle name="Normal 3 56 3 2 2" xfId="5962"/>
    <cellStyle name="Normal 3 56 3 3" xfId="5075"/>
    <cellStyle name="Normal 3 56 4" xfId="2188"/>
    <cellStyle name="Normal 3 56 4 2" xfId="3593"/>
    <cellStyle name="Normal 3 56 4 2 2" xfId="6133"/>
    <cellStyle name="Normal 3 56 4 3" xfId="5246"/>
    <cellStyle name="Normal 3 56 5" xfId="1665"/>
    <cellStyle name="Normal 3 56 5 2" xfId="5420"/>
    <cellStyle name="Normal 3 56 6" xfId="2363"/>
    <cellStyle name="Normal 3 56 6 2" xfId="5616"/>
    <cellStyle name="Normal 3 56 7" xfId="2919"/>
    <cellStyle name="Normal 3 56 8" xfId="4733"/>
    <cellStyle name="Normal 3 56 9" xfId="6329"/>
    <cellStyle name="Normal 3 57" xfId="131"/>
    <cellStyle name="Normal 3 57 10" xfId="1494"/>
    <cellStyle name="Normal 3 57 2" xfId="1838"/>
    <cellStyle name="Normal 3 57 2 2" xfId="3249"/>
    <cellStyle name="Normal 3 57 2 2 2" xfId="5792"/>
    <cellStyle name="Normal 3 57 2 3" xfId="4196"/>
    <cellStyle name="Normal 3 57 2 4" xfId="4905"/>
    <cellStyle name="Normal 3 57 3" xfId="2018"/>
    <cellStyle name="Normal 3 57 3 2" xfId="3423"/>
    <cellStyle name="Normal 3 57 3 2 2" xfId="5963"/>
    <cellStyle name="Normal 3 57 3 3" xfId="5076"/>
    <cellStyle name="Normal 3 57 4" xfId="2189"/>
    <cellStyle name="Normal 3 57 4 2" xfId="3594"/>
    <cellStyle name="Normal 3 57 4 2 2" xfId="6134"/>
    <cellStyle name="Normal 3 57 4 3" xfId="5247"/>
    <cellStyle name="Normal 3 57 5" xfId="1666"/>
    <cellStyle name="Normal 3 57 5 2" xfId="5421"/>
    <cellStyle name="Normal 3 57 6" xfId="2364"/>
    <cellStyle name="Normal 3 57 6 2" xfId="5617"/>
    <cellStyle name="Normal 3 57 7" xfId="2916"/>
    <cellStyle name="Normal 3 57 8" xfId="4734"/>
    <cellStyle name="Normal 3 57 9" xfId="6330"/>
    <cellStyle name="Normal 3 58" xfId="132"/>
    <cellStyle name="Normal 3 58 10" xfId="1495"/>
    <cellStyle name="Normal 3 58 2" xfId="1839"/>
    <cellStyle name="Normal 3 58 2 2" xfId="3250"/>
    <cellStyle name="Normal 3 58 2 2 2" xfId="5793"/>
    <cellStyle name="Normal 3 58 2 3" xfId="4199"/>
    <cellStyle name="Normal 3 58 2 4" xfId="4906"/>
    <cellStyle name="Normal 3 58 3" xfId="2019"/>
    <cellStyle name="Normal 3 58 3 2" xfId="3424"/>
    <cellStyle name="Normal 3 58 3 2 2" xfId="5964"/>
    <cellStyle name="Normal 3 58 3 3" xfId="5077"/>
    <cellStyle name="Normal 3 58 4" xfId="2190"/>
    <cellStyle name="Normal 3 58 4 2" xfId="3595"/>
    <cellStyle name="Normal 3 58 4 2 2" xfId="6135"/>
    <cellStyle name="Normal 3 58 4 3" xfId="5248"/>
    <cellStyle name="Normal 3 58 5" xfId="1667"/>
    <cellStyle name="Normal 3 58 5 2" xfId="5422"/>
    <cellStyle name="Normal 3 58 6" xfId="2365"/>
    <cellStyle name="Normal 3 58 6 2" xfId="5618"/>
    <cellStyle name="Normal 3 58 7" xfId="2913"/>
    <cellStyle name="Normal 3 58 8" xfId="4735"/>
    <cellStyle name="Normal 3 58 9" xfId="6331"/>
    <cellStyle name="Normal 3 59" xfId="133"/>
    <cellStyle name="Normal 3 59 2" xfId="1840"/>
    <cellStyle name="Normal 3 59 2 2" xfId="3251"/>
    <cellStyle name="Normal 3 59 2 2 2" xfId="5794"/>
    <cellStyle name="Normal 3 59 2 3" xfId="4907"/>
    <cellStyle name="Normal 3 59 3" xfId="2020"/>
    <cellStyle name="Normal 3 59 3 2" xfId="3425"/>
    <cellStyle name="Normal 3 59 3 2 2" xfId="5965"/>
    <cellStyle name="Normal 3 59 3 3" xfId="5078"/>
    <cellStyle name="Normal 3 59 4" xfId="2191"/>
    <cellStyle name="Normal 3 59 4 2" xfId="3596"/>
    <cellStyle name="Normal 3 59 4 2 2" xfId="6136"/>
    <cellStyle name="Normal 3 59 4 3" xfId="5249"/>
    <cellStyle name="Normal 3 59 5" xfId="1668"/>
    <cellStyle name="Normal 3 59 5 2" xfId="5423"/>
    <cellStyle name="Normal 3 59 6" xfId="2366"/>
    <cellStyle name="Normal 3 59 6 2" xfId="5619"/>
    <cellStyle name="Normal 3 59 7" xfId="4736"/>
    <cellStyle name="Normal 3 59 8" xfId="6332"/>
    <cellStyle name="Normal 3 59 9" xfId="1496"/>
    <cellStyle name="Normal 3 6" xfId="134"/>
    <cellStyle name="Normal 3 6 10" xfId="1497"/>
    <cellStyle name="Normal 3 6 2" xfId="1841"/>
    <cellStyle name="Normal 3 6 2 2" xfId="3252"/>
    <cellStyle name="Normal 3 6 2 2 2" xfId="5795"/>
    <cellStyle name="Normal 3 6 2 3" xfId="4052"/>
    <cellStyle name="Normal 3 6 2 4" xfId="4908"/>
    <cellStyle name="Normal 3 6 3" xfId="2021"/>
    <cellStyle name="Normal 3 6 3 2" xfId="3426"/>
    <cellStyle name="Normal 3 6 3 2 2" xfId="5966"/>
    <cellStyle name="Normal 3 6 3 3" xfId="5079"/>
    <cellStyle name="Normal 3 6 4" xfId="2192"/>
    <cellStyle name="Normal 3 6 4 2" xfId="3597"/>
    <cellStyle name="Normal 3 6 4 2 2" xfId="6137"/>
    <cellStyle name="Normal 3 6 4 3" xfId="5250"/>
    <cellStyle name="Normal 3 6 5" xfId="1669"/>
    <cellStyle name="Normal 3 6 5 2" xfId="5424"/>
    <cellStyle name="Normal 3 6 6" xfId="2367"/>
    <cellStyle name="Normal 3 6 6 2" xfId="5620"/>
    <cellStyle name="Normal 3 6 7" xfId="3800"/>
    <cellStyle name="Normal 3 6 8" xfId="4737"/>
    <cellStyle name="Normal 3 6 9" xfId="6333"/>
    <cellStyle name="Normal 3 60" xfId="135"/>
    <cellStyle name="Normal 3 60 10" xfId="1498"/>
    <cellStyle name="Normal 3 60 2" xfId="1842"/>
    <cellStyle name="Normal 3 60 2 2" xfId="3253"/>
    <cellStyle name="Normal 3 60 2 2 2" xfId="5796"/>
    <cellStyle name="Normal 3 60 2 3" xfId="4204"/>
    <cellStyle name="Normal 3 60 2 4" xfId="4909"/>
    <cellStyle name="Normal 3 60 3" xfId="2022"/>
    <cellStyle name="Normal 3 60 3 2" xfId="3427"/>
    <cellStyle name="Normal 3 60 3 2 2" xfId="5967"/>
    <cellStyle name="Normal 3 60 3 3" xfId="5080"/>
    <cellStyle name="Normal 3 60 4" xfId="2193"/>
    <cellStyle name="Normal 3 60 4 2" xfId="3598"/>
    <cellStyle name="Normal 3 60 4 2 2" xfId="6138"/>
    <cellStyle name="Normal 3 60 4 3" xfId="5251"/>
    <cellStyle name="Normal 3 60 5" xfId="1670"/>
    <cellStyle name="Normal 3 60 5 2" xfId="5425"/>
    <cellStyle name="Normal 3 60 6" xfId="2368"/>
    <cellStyle name="Normal 3 60 6 2" xfId="5621"/>
    <cellStyle name="Normal 3 60 7" xfId="2908"/>
    <cellStyle name="Normal 3 60 8" xfId="4738"/>
    <cellStyle name="Normal 3 60 9" xfId="6334"/>
    <cellStyle name="Normal 3 61" xfId="136"/>
    <cellStyle name="Normal 3 61 10" xfId="1499"/>
    <cellStyle name="Normal 3 61 2" xfId="1843"/>
    <cellStyle name="Normal 3 61 2 2" xfId="3254"/>
    <cellStyle name="Normal 3 61 2 2 2" xfId="5797"/>
    <cellStyle name="Normal 3 61 2 3" xfId="4207"/>
    <cellStyle name="Normal 3 61 2 4" xfId="4910"/>
    <cellStyle name="Normal 3 61 3" xfId="2023"/>
    <cellStyle name="Normal 3 61 3 2" xfId="3428"/>
    <cellStyle name="Normal 3 61 3 2 2" xfId="5968"/>
    <cellStyle name="Normal 3 61 3 3" xfId="5081"/>
    <cellStyle name="Normal 3 61 4" xfId="2194"/>
    <cellStyle name="Normal 3 61 4 2" xfId="3599"/>
    <cellStyle name="Normal 3 61 4 2 2" xfId="6139"/>
    <cellStyle name="Normal 3 61 4 3" xfId="5252"/>
    <cellStyle name="Normal 3 61 5" xfId="1671"/>
    <cellStyle name="Normal 3 61 5 2" xfId="5426"/>
    <cellStyle name="Normal 3 61 6" xfId="2369"/>
    <cellStyle name="Normal 3 61 6 2" xfId="5622"/>
    <cellStyle name="Normal 3 61 7" xfId="2905"/>
    <cellStyle name="Normal 3 61 8" xfId="4739"/>
    <cellStyle name="Normal 3 61 9" xfId="6335"/>
    <cellStyle name="Normal 3 62" xfId="137"/>
    <cellStyle name="Normal 3 62 10" xfId="1500"/>
    <cellStyle name="Normal 3 62 2" xfId="1844"/>
    <cellStyle name="Normal 3 62 2 2" xfId="3255"/>
    <cellStyle name="Normal 3 62 2 2 2" xfId="5798"/>
    <cellStyle name="Normal 3 62 2 3" xfId="4210"/>
    <cellStyle name="Normal 3 62 2 4" xfId="4911"/>
    <cellStyle name="Normal 3 62 3" xfId="2024"/>
    <cellStyle name="Normal 3 62 3 2" xfId="3429"/>
    <cellStyle name="Normal 3 62 3 2 2" xfId="5969"/>
    <cellStyle name="Normal 3 62 3 3" xfId="5082"/>
    <cellStyle name="Normal 3 62 4" xfId="2195"/>
    <cellStyle name="Normal 3 62 4 2" xfId="3600"/>
    <cellStyle name="Normal 3 62 4 2 2" xfId="6140"/>
    <cellStyle name="Normal 3 62 4 3" xfId="5253"/>
    <cellStyle name="Normal 3 62 5" xfId="1672"/>
    <cellStyle name="Normal 3 62 5 2" xfId="5427"/>
    <cellStyle name="Normal 3 62 6" xfId="2370"/>
    <cellStyle name="Normal 3 62 6 2" xfId="5623"/>
    <cellStyle name="Normal 3 62 7" xfId="2902"/>
    <cellStyle name="Normal 3 62 8" xfId="4740"/>
    <cellStyle name="Normal 3 62 9" xfId="6336"/>
    <cellStyle name="Normal 3 63" xfId="138"/>
    <cellStyle name="Normal 3 63 10" xfId="1501"/>
    <cellStyle name="Normal 3 63 2" xfId="1845"/>
    <cellStyle name="Normal 3 63 2 2" xfId="3256"/>
    <cellStyle name="Normal 3 63 2 2 2" xfId="5799"/>
    <cellStyle name="Normal 3 63 2 3" xfId="4213"/>
    <cellStyle name="Normal 3 63 2 4" xfId="4912"/>
    <cellStyle name="Normal 3 63 3" xfId="2025"/>
    <cellStyle name="Normal 3 63 3 2" xfId="3430"/>
    <cellStyle name="Normal 3 63 3 2 2" xfId="5970"/>
    <cellStyle name="Normal 3 63 3 3" xfId="5083"/>
    <cellStyle name="Normal 3 63 4" xfId="2196"/>
    <cellStyle name="Normal 3 63 4 2" xfId="3601"/>
    <cellStyle name="Normal 3 63 4 2 2" xfId="6141"/>
    <cellStyle name="Normal 3 63 4 3" xfId="5254"/>
    <cellStyle name="Normal 3 63 5" xfId="1673"/>
    <cellStyle name="Normal 3 63 5 2" xfId="5428"/>
    <cellStyle name="Normal 3 63 6" xfId="2371"/>
    <cellStyle name="Normal 3 63 6 2" xfId="5624"/>
    <cellStyle name="Normal 3 63 7" xfId="2899"/>
    <cellStyle name="Normal 3 63 8" xfId="4741"/>
    <cellStyle name="Normal 3 63 9" xfId="6337"/>
    <cellStyle name="Normal 3 64" xfId="139"/>
    <cellStyle name="Normal 3 64 10" xfId="1502"/>
    <cellStyle name="Normal 3 64 2" xfId="1846"/>
    <cellStyle name="Normal 3 64 2 2" xfId="3257"/>
    <cellStyle name="Normal 3 64 2 2 2" xfId="5800"/>
    <cellStyle name="Normal 3 64 2 3" xfId="4216"/>
    <cellStyle name="Normal 3 64 2 4" xfId="4913"/>
    <cellStyle name="Normal 3 64 3" xfId="2026"/>
    <cellStyle name="Normal 3 64 3 2" xfId="3431"/>
    <cellStyle name="Normal 3 64 3 2 2" xfId="5971"/>
    <cellStyle name="Normal 3 64 3 3" xfId="5084"/>
    <cellStyle name="Normal 3 64 4" xfId="2197"/>
    <cellStyle name="Normal 3 64 4 2" xfId="3602"/>
    <cellStyle name="Normal 3 64 4 2 2" xfId="6142"/>
    <cellStyle name="Normal 3 64 4 3" xfId="5255"/>
    <cellStyle name="Normal 3 64 5" xfId="1674"/>
    <cellStyle name="Normal 3 64 5 2" xfId="5429"/>
    <cellStyle name="Normal 3 64 6" xfId="2372"/>
    <cellStyle name="Normal 3 64 6 2" xfId="5625"/>
    <cellStyle name="Normal 3 64 7" xfId="2896"/>
    <cellStyle name="Normal 3 64 8" xfId="4742"/>
    <cellStyle name="Normal 3 64 9" xfId="6338"/>
    <cellStyle name="Normal 3 65" xfId="140"/>
    <cellStyle name="Normal 3 65 10" xfId="1503"/>
    <cellStyle name="Normal 3 65 2" xfId="1847"/>
    <cellStyle name="Normal 3 65 2 2" xfId="3258"/>
    <cellStyle name="Normal 3 65 2 2 2" xfId="5801"/>
    <cellStyle name="Normal 3 65 2 3" xfId="4219"/>
    <cellStyle name="Normal 3 65 2 4" xfId="4914"/>
    <cellStyle name="Normal 3 65 3" xfId="2027"/>
    <cellStyle name="Normal 3 65 3 2" xfId="3432"/>
    <cellStyle name="Normal 3 65 3 2 2" xfId="5972"/>
    <cellStyle name="Normal 3 65 3 3" xfId="5085"/>
    <cellStyle name="Normal 3 65 4" xfId="2198"/>
    <cellStyle name="Normal 3 65 4 2" xfId="3603"/>
    <cellStyle name="Normal 3 65 4 2 2" xfId="6143"/>
    <cellStyle name="Normal 3 65 4 3" xfId="5256"/>
    <cellStyle name="Normal 3 65 5" xfId="1675"/>
    <cellStyle name="Normal 3 65 5 2" xfId="5430"/>
    <cellStyle name="Normal 3 65 6" xfId="2373"/>
    <cellStyle name="Normal 3 65 6 2" xfId="5626"/>
    <cellStyle name="Normal 3 65 7" xfId="2893"/>
    <cellStyle name="Normal 3 65 8" xfId="4743"/>
    <cellStyle name="Normal 3 65 9" xfId="6339"/>
    <cellStyle name="Normal 3 66" xfId="141"/>
    <cellStyle name="Normal 3 66 10" xfId="1504"/>
    <cellStyle name="Normal 3 66 2" xfId="1848"/>
    <cellStyle name="Normal 3 66 2 2" xfId="3259"/>
    <cellStyle name="Normal 3 66 2 2 2" xfId="5802"/>
    <cellStyle name="Normal 3 66 2 3" xfId="4222"/>
    <cellStyle name="Normal 3 66 2 4" xfId="4915"/>
    <cellStyle name="Normal 3 66 3" xfId="2028"/>
    <cellStyle name="Normal 3 66 3 2" xfId="3433"/>
    <cellStyle name="Normal 3 66 3 2 2" xfId="5973"/>
    <cellStyle name="Normal 3 66 3 3" xfId="5086"/>
    <cellStyle name="Normal 3 66 4" xfId="2199"/>
    <cellStyle name="Normal 3 66 4 2" xfId="3604"/>
    <cellStyle name="Normal 3 66 4 2 2" xfId="6144"/>
    <cellStyle name="Normal 3 66 4 3" xfId="5257"/>
    <cellStyle name="Normal 3 66 5" xfId="1676"/>
    <cellStyle name="Normal 3 66 5 2" xfId="5431"/>
    <cellStyle name="Normal 3 66 6" xfId="2374"/>
    <cellStyle name="Normal 3 66 6 2" xfId="5627"/>
    <cellStyle name="Normal 3 66 7" xfId="2890"/>
    <cellStyle name="Normal 3 66 8" xfId="4744"/>
    <cellStyle name="Normal 3 66 9" xfId="6340"/>
    <cellStyle name="Normal 3 67" xfId="142"/>
    <cellStyle name="Normal 3 67 2" xfId="1849"/>
    <cellStyle name="Normal 3 67 2 2" xfId="3260"/>
    <cellStyle name="Normal 3 67 2 2 2" xfId="5803"/>
    <cellStyle name="Normal 3 67 2 3" xfId="4916"/>
    <cellStyle name="Normal 3 67 3" xfId="2029"/>
    <cellStyle name="Normal 3 67 3 2" xfId="3434"/>
    <cellStyle name="Normal 3 67 3 2 2" xfId="5974"/>
    <cellStyle name="Normal 3 67 3 3" xfId="5087"/>
    <cellStyle name="Normal 3 67 4" xfId="2200"/>
    <cellStyle name="Normal 3 67 4 2" xfId="3605"/>
    <cellStyle name="Normal 3 67 4 2 2" xfId="6145"/>
    <cellStyle name="Normal 3 67 4 3" xfId="5258"/>
    <cellStyle name="Normal 3 67 5" xfId="1677"/>
    <cellStyle name="Normal 3 67 5 2" xfId="5432"/>
    <cellStyle name="Normal 3 67 6" xfId="2375"/>
    <cellStyle name="Normal 3 67 6 2" xfId="5628"/>
    <cellStyle name="Normal 3 67 7" xfId="4745"/>
    <cellStyle name="Normal 3 67 8" xfId="6341"/>
    <cellStyle name="Normal 3 67 9" xfId="1505"/>
    <cellStyle name="Normal 3 68" xfId="143"/>
    <cellStyle name="Normal 3 68 10" xfId="1506"/>
    <cellStyle name="Normal 3 68 2" xfId="1850"/>
    <cellStyle name="Normal 3 68 2 2" xfId="3261"/>
    <cellStyle name="Normal 3 68 2 2 2" xfId="5804"/>
    <cellStyle name="Normal 3 68 2 3" xfId="4227"/>
    <cellStyle name="Normal 3 68 2 4" xfId="4917"/>
    <cellStyle name="Normal 3 68 3" xfId="2030"/>
    <cellStyle name="Normal 3 68 3 2" xfId="3435"/>
    <cellStyle name="Normal 3 68 3 2 2" xfId="5975"/>
    <cellStyle name="Normal 3 68 3 3" xfId="5088"/>
    <cellStyle name="Normal 3 68 4" xfId="2201"/>
    <cellStyle name="Normal 3 68 4 2" xfId="3606"/>
    <cellStyle name="Normal 3 68 4 2 2" xfId="6146"/>
    <cellStyle name="Normal 3 68 4 3" xfId="5259"/>
    <cellStyle name="Normal 3 68 5" xfId="1678"/>
    <cellStyle name="Normal 3 68 5 2" xfId="5433"/>
    <cellStyle name="Normal 3 68 6" xfId="2376"/>
    <cellStyle name="Normal 3 68 6 2" xfId="5629"/>
    <cellStyle name="Normal 3 68 7" xfId="2885"/>
    <cellStyle name="Normal 3 68 8" xfId="4746"/>
    <cellStyle name="Normal 3 68 9" xfId="6342"/>
    <cellStyle name="Normal 3 69" xfId="144"/>
    <cellStyle name="Normal 3 69 10" xfId="1507"/>
    <cellStyle name="Normal 3 69 2" xfId="1851"/>
    <cellStyle name="Normal 3 69 2 2" xfId="3262"/>
    <cellStyle name="Normal 3 69 2 2 2" xfId="5805"/>
    <cellStyle name="Normal 3 69 2 3" xfId="4229"/>
    <cellStyle name="Normal 3 69 2 4" xfId="4918"/>
    <cellStyle name="Normal 3 69 3" xfId="2031"/>
    <cellStyle name="Normal 3 69 3 2" xfId="3436"/>
    <cellStyle name="Normal 3 69 3 2 2" xfId="5976"/>
    <cellStyle name="Normal 3 69 3 3" xfId="5089"/>
    <cellStyle name="Normal 3 69 4" xfId="2202"/>
    <cellStyle name="Normal 3 69 4 2" xfId="3607"/>
    <cellStyle name="Normal 3 69 4 2 2" xfId="6147"/>
    <cellStyle name="Normal 3 69 4 3" xfId="5260"/>
    <cellStyle name="Normal 3 69 5" xfId="1679"/>
    <cellStyle name="Normal 3 69 5 2" xfId="5434"/>
    <cellStyle name="Normal 3 69 6" xfId="2377"/>
    <cellStyle name="Normal 3 69 6 2" xfId="5630"/>
    <cellStyle name="Normal 3 69 7" xfId="2883"/>
    <cellStyle name="Normal 3 69 8" xfId="4747"/>
    <cellStyle name="Normal 3 69 9" xfId="6343"/>
    <cellStyle name="Normal 3 7" xfId="145"/>
    <cellStyle name="Normal 3 7 10" xfId="1508"/>
    <cellStyle name="Normal 3 7 2" xfId="1852"/>
    <cellStyle name="Normal 3 7 2 2" xfId="3263"/>
    <cellStyle name="Normal 3 7 2 2 2" xfId="5806"/>
    <cellStyle name="Normal 3 7 2 3" xfId="4051"/>
    <cellStyle name="Normal 3 7 2 4" xfId="4919"/>
    <cellStyle name="Normal 3 7 3" xfId="2032"/>
    <cellStyle name="Normal 3 7 3 2" xfId="3437"/>
    <cellStyle name="Normal 3 7 3 2 2" xfId="5977"/>
    <cellStyle name="Normal 3 7 3 3" xfId="5090"/>
    <cellStyle name="Normal 3 7 4" xfId="2203"/>
    <cellStyle name="Normal 3 7 4 2" xfId="3608"/>
    <cellStyle name="Normal 3 7 4 2 2" xfId="6148"/>
    <cellStyle name="Normal 3 7 4 3" xfId="5261"/>
    <cellStyle name="Normal 3 7 5" xfId="1680"/>
    <cellStyle name="Normal 3 7 5 2" xfId="5435"/>
    <cellStyle name="Normal 3 7 6" xfId="2378"/>
    <cellStyle name="Normal 3 7 6 2" xfId="5631"/>
    <cellStyle name="Normal 3 7 7" xfId="3987"/>
    <cellStyle name="Normal 3 7 8" xfId="4748"/>
    <cellStyle name="Normal 3 7 9" xfId="6344"/>
    <cellStyle name="Normal 3 70" xfId="146"/>
    <cellStyle name="Normal 3 70 10" xfId="1509"/>
    <cellStyle name="Normal 3 70 2" xfId="1853"/>
    <cellStyle name="Normal 3 70 2 2" xfId="3264"/>
    <cellStyle name="Normal 3 70 2 2 2" xfId="5807"/>
    <cellStyle name="Normal 3 70 2 3" xfId="4231"/>
    <cellStyle name="Normal 3 70 2 4" xfId="4920"/>
    <cellStyle name="Normal 3 70 3" xfId="2033"/>
    <cellStyle name="Normal 3 70 3 2" xfId="3438"/>
    <cellStyle name="Normal 3 70 3 2 2" xfId="5978"/>
    <cellStyle name="Normal 3 70 3 3" xfId="5091"/>
    <cellStyle name="Normal 3 70 4" xfId="2204"/>
    <cellStyle name="Normal 3 70 4 2" xfId="3609"/>
    <cellStyle name="Normal 3 70 4 2 2" xfId="6149"/>
    <cellStyle name="Normal 3 70 4 3" xfId="5262"/>
    <cellStyle name="Normal 3 70 5" xfId="1681"/>
    <cellStyle name="Normal 3 70 5 2" xfId="5436"/>
    <cellStyle name="Normal 3 70 6" xfId="2379"/>
    <cellStyle name="Normal 3 70 6 2" xfId="5632"/>
    <cellStyle name="Normal 3 70 7" xfId="2881"/>
    <cellStyle name="Normal 3 70 8" xfId="4749"/>
    <cellStyle name="Normal 3 70 9" xfId="6345"/>
    <cellStyle name="Normal 3 71" xfId="147"/>
    <cellStyle name="Normal 3 71 10" xfId="1510"/>
    <cellStyle name="Normal 3 71 2" xfId="1854"/>
    <cellStyle name="Normal 3 71 2 2" xfId="3265"/>
    <cellStyle name="Normal 3 71 2 2 2" xfId="5808"/>
    <cellStyle name="Normal 3 71 2 3" xfId="4234"/>
    <cellStyle name="Normal 3 71 2 4" xfId="4921"/>
    <cellStyle name="Normal 3 71 3" xfId="2034"/>
    <cellStyle name="Normal 3 71 3 2" xfId="3439"/>
    <cellStyle name="Normal 3 71 3 2 2" xfId="5979"/>
    <cellStyle name="Normal 3 71 3 3" xfId="5092"/>
    <cellStyle name="Normal 3 71 4" xfId="2205"/>
    <cellStyle name="Normal 3 71 4 2" xfId="3610"/>
    <cellStyle name="Normal 3 71 4 2 2" xfId="6150"/>
    <cellStyle name="Normal 3 71 4 3" xfId="5263"/>
    <cellStyle name="Normal 3 71 5" xfId="1682"/>
    <cellStyle name="Normal 3 71 5 2" xfId="5437"/>
    <cellStyle name="Normal 3 71 6" xfId="2380"/>
    <cellStyle name="Normal 3 71 6 2" xfId="5633"/>
    <cellStyle name="Normal 3 71 7" xfId="2878"/>
    <cellStyle name="Normal 3 71 8" xfId="4750"/>
    <cellStyle name="Normal 3 71 9" xfId="6346"/>
    <cellStyle name="Normal 3 72" xfId="148"/>
    <cellStyle name="Normal 3 72 2" xfId="1855"/>
    <cellStyle name="Normal 3 72 2 2" xfId="3266"/>
    <cellStyle name="Normal 3 72 2 2 2" xfId="5809"/>
    <cellStyle name="Normal 3 72 2 3" xfId="4922"/>
    <cellStyle name="Normal 3 72 3" xfId="2035"/>
    <cellStyle name="Normal 3 72 3 2" xfId="3440"/>
    <cellStyle name="Normal 3 72 3 2 2" xfId="5980"/>
    <cellStyle name="Normal 3 72 3 3" xfId="5093"/>
    <cellStyle name="Normal 3 72 4" xfId="2206"/>
    <cellStyle name="Normal 3 72 4 2" xfId="3611"/>
    <cellStyle name="Normal 3 72 4 2 2" xfId="6151"/>
    <cellStyle name="Normal 3 72 4 3" xfId="5264"/>
    <cellStyle name="Normal 3 72 5" xfId="1683"/>
    <cellStyle name="Normal 3 72 5 2" xfId="5438"/>
    <cellStyle name="Normal 3 72 6" xfId="2381"/>
    <cellStyle name="Normal 3 72 6 2" xfId="5634"/>
    <cellStyle name="Normal 3 72 7" xfId="4751"/>
    <cellStyle name="Normal 3 72 8" xfId="6347"/>
    <cellStyle name="Normal 3 72 9" xfId="1511"/>
    <cellStyle name="Normal 3 73" xfId="149"/>
    <cellStyle name="Normal 3 73 10" xfId="1512"/>
    <cellStyle name="Normal 3 73 2" xfId="1856"/>
    <cellStyle name="Normal 3 73 2 2" xfId="3267"/>
    <cellStyle name="Normal 3 73 2 2 2" xfId="5810"/>
    <cellStyle name="Normal 3 73 2 3" xfId="4244"/>
    <cellStyle name="Normal 3 73 2 4" xfId="4923"/>
    <cellStyle name="Normal 3 73 3" xfId="2036"/>
    <cellStyle name="Normal 3 73 3 2" xfId="3441"/>
    <cellStyle name="Normal 3 73 3 2 2" xfId="5981"/>
    <cellStyle name="Normal 3 73 3 3" xfId="5094"/>
    <cellStyle name="Normal 3 73 4" xfId="2207"/>
    <cellStyle name="Normal 3 73 4 2" xfId="3612"/>
    <cellStyle name="Normal 3 73 4 2 2" xfId="6152"/>
    <cellStyle name="Normal 3 73 4 3" xfId="5265"/>
    <cellStyle name="Normal 3 73 5" xfId="1684"/>
    <cellStyle name="Normal 3 73 5 2" xfId="5439"/>
    <cellStyle name="Normal 3 73 6" xfId="2382"/>
    <cellStyle name="Normal 3 73 6 2" xfId="5635"/>
    <cellStyle name="Normal 3 73 7" xfId="2868"/>
    <cellStyle name="Normal 3 73 8" xfId="4752"/>
    <cellStyle name="Normal 3 73 9" xfId="6348"/>
    <cellStyle name="Normal 3 74" xfId="150"/>
    <cellStyle name="Normal 3 74 10" xfId="1513"/>
    <cellStyle name="Normal 3 74 2" xfId="1857"/>
    <cellStyle name="Normal 3 74 2 2" xfId="3268"/>
    <cellStyle name="Normal 3 74 2 2 2" xfId="5811"/>
    <cellStyle name="Normal 3 74 2 3" xfId="4248"/>
    <cellStyle name="Normal 3 74 2 4" xfId="4924"/>
    <cellStyle name="Normal 3 74 3" xfId="2037"/>
    <cellStyle name="Normal 3 74 3 2" xfId="3442"/>
    <cellStyle name="Normal 3 74 3 2 2" xfId="5982"/>
    <cellStyle name="Normal 3 74 3 3" xfId="5095"/>
    <cellStyle name="Normal 3 74 4" xfId="2208"/>
    <cellStyle name="Normal 3 74 4 2" xfId="3613"/>
    <cellStyle name="Normal 3 74 4 2 2" xfId="6153"/>
    <cellStyle name="Normal 3 74 4 3" xfId="5266"/>
    <cellStyle name="Normal 3 74 5" xfId="1685"/>
    <cellStyle name="Normal 3 74 5 2" xfId="5440"/>
    <cellStyle name="Normal 3 74 6" xfId="2383"/>
    <cellStyle name="Normal 3 74 6 2" xfId="5636"/>
    <cellStyle name="Normal 3 74 7" xfId="2864"/>
    <cellStyle name="Normal 3 74 8" xfId="4753"/>
    <cellStyle name="Normal 3 74 9" xfId="6349"/>
    <cellStyle name="Normal 3 75" xfId="151"/>
    <cellStyle name="Normal 3 75 2" xfId="1858"/>
    <cellStyle name="Normal 3 75 2 2" xfId="3269"/>
    <cellStyle name="Normal 3 75 2 2 2" xfId="5812"/>
    <cellStyle name="Normal 3 75 2 3" xfId="4925"/>
    <cellStyle name="Normal 3 75 3" xfId="2038"/>
    <cellStyle name="Normal 3 75 3 2" xfId="3443"/>
    <cellStyle name="Normal 3 75 3 2 2" xfId="5983"/>
    <cellStyle name="Normal 3 75 3 3" xfId="5096"/>
    <cellStyle name="Normal 3 75 4" xfId="2209"/>
    <cellStyle name="Normal 3 75 4 2" xfId="3614"/>
    <cellStyle name="Normal 3 75 4 2 2" xfId="6154"/>
    <cellStyle name="Normal 3 75 4 3" xfId="5267"/>
    <cellStyle name="Normal 3 75 5" xfId="1686"/>
    <cellStyle name="Normal 3 75 5 2" xfId="5441"/>
    <cellStyle name="Normal 3 75 6" xfId="2384"/>
    <cellStyle name="Normal 3 75 6 2" xfId="5637"/>
    <cellStyle name="Normal 3 75 7" xfId="4754"/>
    <cellStyle name="Normal 3 75 8" xfId="6350"/>
    <cellStyle name="Normal 3 75 9" xfId="1514"/>
    <cellStyle name="Normal 3 76" xfId="152"/>
    <cellStyle name="Normal 3 76 10" xfId="1515"/>
    <cellStyle name="Normal 3 76 2" xfId="1859"/>
    <cellStyle name="Normal 3 76 2 2" xfId="3270"/>
    <cellStyle name="Normal 3 76 2 2 2" xfId="5813"/>
    <cellStyle name="Normal 3 76 2 3" xfId="4255"/>
    <cellStyle name="Normal 3 76 2 4" xfId="4926"/>
    <cellStyle name="Normal 3 76 3" xfId="2039"/>
    <cellStyle name="Normal 3 76 3 2" xfId="3444"/>
    <cellStyle name="Normal 3 76 3 2 2" xfId="5984"/>
    <cellStyle name="Normal 3 76 3 3" xfId="5097"/>
    <cellStyle name="Normal 3 76 4" xfId="2210"/>
    <cellStyle name="Normal 3 76 4 2" xfId="3615"/>
    <cellStyle name="Normal 3 76 4 2 2" xfId="6155"/>
    <cellStyle name="Normal 3 76 4 3" xfId="5268"/>
    <cellStyle name="Normal 3 76 5" xfId="1687"/>
    <cellStyle name="Normal 3 76 5 2" xfId="5442"/>
    <cellStyle name="Normal 3 76 6" xfId="2385"/>
    <cellStyle name="Normal 3 76 6 2" xfId="5638"/>
    <cellStyle name="Normal 3 76 7" xfId="2857"/>
    <cellStyle name="Normal 3 76 8" xfId="4755"/>
    <cellStyle name="Normal 3 76 9" xfId="6351"/>
    <cellStyle name="Normal 3 77" xfId="153"/>
    <cellStyle name="Normal 3 77 10" xfId="1516"/>
    <cellStyle name="Normal 3 77 2" xfId="1860"/>
    <cellStyle name="Normal 3 77 2 2" xfId="3271"/>
    <cellStyle name="Normal 3 77 2 2 2" xfId="5814"/>
    <cellStyle name="Normal 3 77 2 3" xfId="4259"/>
    <cellStyle name="Normal 3 77 2 4" xfId="4927"/>
    <cellStyle name="Normal 3 77 3" xfId="2040"/>
    <cellStyle name="Normal 3 77 3 2" xfId="3445"/>
    <cellStyle name="Normal 3 77 3 2 2" xfId="5985"/>
    <cellStyle name="Normal 3 77 3 3" xfId="5098"/>
    <cellStyle name="Normal 3 77 4" xfId="2211"/>
    <cellStyle name="Normal 3 77 4 2" xfId="3616"/>
    <cellStyle name="Normal 3 77 4 2 2" xfId="6156"/>
    <cellStyle name="Normal 3 77 4 3" xfId="5269"/>
    <cellStyle name="Normal 3 77 5" xfId="1688"/>
    <cellStyle name="Normal 3 77 5 2" xfId="5443"/>
    <cellStyle name="Normal 3 77 6" xfId="2386"/>
    <cellStyle name="Normal 3 77 6 2" xfId="5639"/>
    <cellStyle name="Normal 3 77 7" xfId="2853"/>
    <cellStyle name="Normal 3 77 8" xfId="4756"/>
    <cellStyle name="Normal 3 77 9" xfId="6352"/>
    <cellStyle name="Normal 3 78" xfId="154"/>
    <cellStyle name="Normal 3 78 2" xfId="1861"/>
    <cellStyle name="Normal 3 78 2 2" xfId="3272"/>
    <cellStyle name="Normal 3 78 2 2 2" xfId="5815"/>
    <cellStyle name="Normal 3 78 2 3" xfId="4928"/>
    <cellStyle name="Normal 3 78 3" xfId="2041"/>
    <cellStyle name="Normal 3 78 3 2" xfId="3446"/>
    <cellStyle name="Normal 3 78 3 2 2" xfId="5986"/>
    <cellStyle name="Normal 3 78 3 3" xfId="5099"/>
    <cellStyle name="Normal 3 78 4" xfId="2212"/>
    <cellStyle name="Normal 3 78 4 2" xfId="3617"/>
    <cellStyle name="Normal 3 78 4 2 2" xfId="6157"/>
    <cellStyle name="Normal 3 78 4 3" xfId="5270"/>
    <cellStyle name="Normal 3 78 5" xfId="1689"/>
    <cellStyle name="Normal 3 78 5 2" xfId="5444"/>
    <cellStyle name="Normal 3 78 6" xfId="2387"/>
    <cellStyle name="Normal 3 78 6 2" xfId="5640"/>
    <cellStyle name="Normal 3 78 7" xfId="4757"/>
    <cellStyle name="Normal 3 78 8" xfId="6353"/>
    <cellStyle name="Normal 3 78 9" xfId="1517"/>
    <cellStyle name="Normal 3 79" xfId="155"/>
    <cellStyle name="Normal 3 79 10" xfId="1518"/>
    <cellStyle name="Normal 3 79 2" xfId="1862"/>
    <cellStyle name="Normal 3 79 2 2" xfId="3273"/>
    <cellStyle name="Normal 3 79 2 2 2" xfId="5816"/>
    <cellStyle name="Normal 3 79 2 3" xfId="4266"/>
    <cellStyle name="Normal 3 79 2 4" xfId="4929"/>
    <cellStyle name="Normal 3 79 3" xfId="2042"/>
    <cellStyle name="Normal 3 79 3 2" xfId="3447"/>
    <cellStyle name="Normal 3 79 3 2 2" xfId="5987"/>
    <cellStyle name="Normal 3 79 3 3" xfId="5100"/>
    <cellStyle name="Normal 3 79 4" xfId="2213"/>
    <cellStyle name="Normal 3 79 4 2" xfId="3618"/>
    <cellStyle name="Normal 3 79 4 2 2" xfId="6158"/>
    <cellStyle name="Normal 3 79 4 3" xfId="5271"/>
    <cellStyle name="Normal 3 79 5" xfId="1690"/>
    <cellStyle name="Normal 3 79 5 2" xfId="5445"/>
    <cellStyle name="Normal 3 79 6" xfId="2388"/>
    <cellStyle name="Normal 3 79 6 2" xfId="5641"/>
    <cellStyle name="Normal 3 79 7" xfId="2846"/>
    <cellStyle name="Normal 3 79 8" xfId="4758"/>
    <cellStyle name="Normal 3 79 9" xfId="6354"/>
    <cellStyle name="Normal 3 8" xfId="156"/>
    <cellStyle name="Normal 3 8 10" xfId="1519"/>
    <cellStyle name="Normal 3 8 2" xfId="1863"/>
    <cellStyle name="Normal 3 8 2 2" xfId="3274"/>
    <cellStyle name="Normal 3 8 2 2 2" xfId="5817"/>
    <cellStyle name="Normal 3 8 2 3" xfId="4061"/>
    <cellStyle name="Normal 3 8 2 4" xfId="4930"/>
    <cellStyle name="Normal 3 8 3" xfId="2043"/>
    <cellStyle name="Normal 3 8 3 2" xfId="3448"/>
    <cellStyle name="Normal 3 8 3 2 2" xfId="5988"/>
    <cellStyle name="Normal 3 8 3 3" xfId="5101"/>
    <cellStyle name="Normal 3 8 4" xfId="2214"/>
    <cellStyle name="Normal 3 8 4 2" xfId="3619"/>
    <cellStyle name="Normal 3 8 4 2 2" xfId="6159"/>
    <cellStyle name="Normal 3 8 4 3" xfId="5272"/>
    <cellStyle name="Normal 3 8 5" xfId="1691"/>
    <cellStyle name="Normal 3 8 5 2" xfId="5446"/>
    <cellStyle name="Normal 3 8 6" xfId="2389"/>
    <cellStyle name="Normal 3 8 6 2" xfId="5642"/>
    <cellStyle name="Normal 3 8 7" xfId="3900"/>
    <cellStyle name="Normal 3 8 8" xfId="4759"/>
    <cellStyle name="Normal 3 8 9" xfId="6355"/>
    <cellStyle name="Normal 3 80" xfId="157"/>
    <cellStyle name="Normal 3 80 10" xfId="1520"/>
    <cellStyle name="Normal 3 80 2" xfId="1864"/>
    <cellStyle name="Normal 3 80 2 2" xfId="3275"/>
    <cellStyle name="Normal 3 80 2 2 2" xfId="5818"/>
    <cellStyle name="Normal 3 80 2 3" xfId="4270"/>
    <cellStyle name="Normal 3 80 2 4" xfId="4931"/>
    <cellStyle name="Normal 3 80 3" xfId="2044"/>
    <cellStyle name="Normal 3 80 3 2" xfId="3449"/>
    <cellStyle name="Normal 3 80 3 2 2" xfId="5989"/>
    <cellStyle name="Normal 3 80 3 3" xfId="5102"/>
    <cellStyle name="Normal 3 80 4" xfId="2215"/>
    <cellStyle name="Normal 3 80 4 2" xfId="3620"/>
    <cellStyle name="Normal 3 80 4 2 2" xfId="6160"/>
    <cellStyle name="Normal 3 80 4 3" xfId="5273"/>
    <cellStyle name="Normal 3 80 5" xfId="1692"/>
    <cellStyle name="Normal 3 80 5 2" xfId="5447"/>
    <cellStyle name="Normal 3 80 6" xfId="2390"/>
    <cellStyle name="Normal 3 80 6 2" xfId="5643"/>
    <cellStyle name="Normal 3 80 7" xfId="2842"/>
    <cellStyle name="Normal 3 80 8" xfId="4760"/>
    <cellStyle name="Normal 3 80 9" xfId="6356"/>
    <cellStyle name="Normal 3 81" xfId="158"/>
    <cellStyle name="Normal 3 81 2" xfId="1865"/>
    <cellStyle name="Normal 3 81 2 2" xfId="3276"/>
    <cellStyle name="Normal 3 81 2 2 2" xfId="5819"/>
    <cellStyle name="Normal 3 81 2 3" xfId="4932"/>
    <cellStyle name="Normal 3 81 3" xfId="2045"/>
    <cellStyle name="Normal 3 81 3 2" xfId="3450"/>
    <cellStyle name="Normal 3 81 3 2 2" xfId="5990"/>
    <cellStyle name="Normal 3 81 3 3" xfId="5103"/>
    <cellStyle name="Normal 3 81 4" xfId="2216"/>
    <cellStyle name="Normal 3 81 4 2" xfId="3621"/>
    <cellStyle name="Normal 3 81 4 2 2" xfId="6161"/>
    <cellStyle name="Normal 3 81 4 3" xfId="5274"/>
    <cellStyle name="Normal 3 81 5" xfId="1693"/>
    <cellStyle name="Normal 3 81 5 2" xfId="5448"/>
    <cellStyle name="Normal 3 81 6" xfId="2391"/>
    <cellStyle name="Normal 3 81 6 2" xfId="5644"/>
    <cellStyle name="Normal 3 81 7" xfId="4761"/>
    <cellStyle name="Normal 3 81 8" xfId="6357"/>
    <cellStyle name="Normal 3 81 9" xfId="1521"/>
    <cellStyle name="Normal 3 82" xfId="159"/>
    <cellStyle name="Normal 3 82 10" xfId="1522"/>
    <cellStyle name="Normal 3 82 2" xfId="1866"/>
    <cellStyle name="Normal 3 82 2 2" xfId="3277"/>
    <cellStyle name="Normal 3 82 2 2 2" xfId="5820"/>
    <cellStyle name="Normal 3 82 2 3" xfId="4277"/>
    <cellStyle name="Normal 3 82 2 4" xfId="4933"/>
    <cellStyle name="Normal 3 82 3" xfId="2046"/>
    <cellStyle name="Normal 3 82 3 2" xfId="3451"/>
    <cellStyle name="Normal 3 82 3 2 2" xfId="5991"/>
    <cellStyle name="Normal 3 82 3 3" xfId="5104"/>
    <cellStyle name="Normal 3 82 4" xfId="2217"/>
    <cellStyle name="Normal 3 82 4 2" xfId="3622"/>
    <cellStyle name="Normal 3 82 4 2 2" xfId="6162"/>
    <cellStyle name="Normal 3 82 4 3" xfId="5275"/>
    <cellStyle name="Normal 3 82 5" xfId="1694"/>
    <cellStyle name="Normal 3 82 5 2" xfId="5449"/>
    <cellStyle name="Normal 3 82 6" xfId="2392"/>
    <cellStyle name="Normal 3 82 6 2" xfId="5645"/>
    <cellStyle name="Normal 3 82 7" xfId="2835"/>
    <cellStyle name="Normal 3 82 8" xfId="4762"/>
    <cellStyle name="Normal 3 82 9" xfId="6358"/>
    <cellStyle name="Normal 3 83" xfId="160"/>
    <cellStyle name="Normal 3 83 10" xfId="1523"/>
    <cellStyle name="Normal 3 83 2" xfId="1867"/>
    <cellStyle name="Normal 3 83 2 2" xfId="3278"/>
    <cellStyle name="Normal 3 83 2 2 2" xfId="5821"/>
    <cellStyle name="Normal 3 83 2 3" xfId="4281"/>
    <cellStyle name="Normal 3 83 2 4" xfId="4934"/>
    <cellStyle name="Normal 3 83 3" xfId="2047"/>
    <cellStyle name="Normal 3 83 3 2" xfId="3452"/>
    <cellStyle name="Normal 3 83 3 2 2" xfId="5992"/>
    <cellStyle name="Normal 3 83 3 3" xfId="5105"/>
    <cellStyle name="Normal 3 83 4" xfId="2218"/>
    <cellStyle name="Normal 3 83 4 2" xfId="3623"/>
    <cellStyle name="Normal 3 83 4 2 2" xfId="6163"/>
    <cellStyle name="Normal 3 83 4 3" xfId="5276"/>
    <cellStyle name="Normal 3 83 5" xfId="1695"/>
    <cellStyle name="Normal 3 83 5 2" xfId="5450"/>
    <cellStyle name="Normal 3 83 6" xfId="2393"/>
    <cellStyle name="Normal 3 83 6 2" xfId="5646"/>
    <cellStyle name="Normal 3 83 7" xfId="2831"/>
    <cellStyle name="Normal 3 83 8" xfId="4763"/>
    <cellStyle name="Normal 3 83 9" xfId="6359"/>
    <cellStyle name="Normal 3 84" xfId="161"/>
    <cellStyle name="Normal 3 84 2" xfId="1868"/>
    <cellStyle name="Normal 3 84 2 2" xfId="3279"/>
    <cellStyle name="Normal 3 84 2 2 2" xfId="5822"/>
    <cellStyle name="Normal 3 84 2 3" xfId="4935"/>
    <cellStyle name="Normal 3 84 3" xfId="2048"/>
    <cellStyle name="Normal 3 84 3 2" xfId="3453"/>
    <cellStyle name="Normal 3 84 3 2 2" xfId="5993"/>
    <cellStyle name="Normal 3 84 3 3" xfId="5106"/>
    <cellStyle name="Normal 3 84 4" xfId="2219"/>
    <cellStyle name="Normal 3 84 4 2" xfId="3624"/>
    <cellStyle name="Normal 3 84 4 2 2" xfId="6164"/>
    <cellStyle name="Normal 3 84 4 3" xfId="5277"/>
    <cellStyle name="Normal 3 84 5" xfId="1696"/>
    <cellStyle name="Normal 3 84 5 2" xfId="5451"/>
    <cellStyle name="Normal 3 84 6" xfId="2394"/>
    <cellStyle name="Normal 3 84 6 2" xfId="5647"/>
    <cellStyle name="Normal 3 84 7" xfId="4764"/>
    <cellStyle name="Normal 3 84 8" xfId="6360"/>
    <cellStyle name="Normal 3 84 9" xfId="1524"/>
    <cellStyle name="Normal 3 85" xfId="162"/>
    <cellStyle name="Normal 3 85 10" xfId="1525"/>
    <cellStyle name="Normal 3 85 2" xfId="1869"/>
    <cellStyle name="Normal 3 85 2 2" xfId="3280"/>
    <cellStyle name="Normal 3 85 2 2 2" xfId="5823"/>
    <cellStyle name="Normal 3 85 2 3" xfId="4288"/>
    <cellStyle name="Normal 3 85 2 4" xfId="4936"/>
    <cellStyle name="Normal 3 85 3" xfId="2049"/>
    <cellStyle name="Normal 3 85 3 2" xfId="3454"/>
    <cellStyle name="Normal 3 85 3 2 2" xfId="5994"/>
    <cellStyle name="Normal 3 85 3 3" xfId="5107"/>
    <cellStyle name="Normal 3 85 4" xfId="2220"/>
    <cellStyle name="Normal 3 85 4 2" xfId="3625"/>
    <cellStyle name="Normal 3 85 4 2 2" xfId="6165"/>
    <cellStyle name="Normal 3 85 4 3" xfId="5278"/>
    <cellStyle name="Normal 3 85 5" xfId="1697"/>
    <cellStyle name="Normal 3 85 5 2" xfId="5452"/>
    <cellStyle name="Normal 3 85 6" xfId="2395"/>
    <cellStyle name="Normal 3 85 6 2" xfId="5648"/>
    <cellStyle name="Normal 3 85 7" xfId="2824"/>
    <cellStyle name="Normal 3 85 8" xfId="4765"/>
    <cellStyle name="Normal 3 85 9" xfId="6361"/>
    <cellStyle name="Normal 3 86" xfId="163"/>
    <cellStyle name="Normal 3 86 10" xfId="1526"/>
    <cellStyle name="Normal 3 86 2" xfId="1870"/>
    <cellStyle name="Normal 3 86 2 2" xfId="3281"/>
    <cellStyle name="Normal 3 86 2 2 2" xfId="5824"/>
    <cellStyle name="Normal 3 86 2 3" xfId="4292"/>
    <cellStyle name="Normal 3 86 2 4" xfId="4937"/>
    <cellStyle name="Normal 3 86 3" xfId="2050"/>
    <cellStyle name="Normal 3 86 3 2" xfId="3455"/>
    <cellStyle name="Normal 3 86 3 2 2" xfId="5995"/>
    <cellStyle name="Normal 3 86 3 3" xfId="5108"/>
    <cellStyle name="Normal 3 86 4" xfId="2221"/>
    <cellStyle name="Normal 3 86 4 2" xfId="3626"/>
    <cellStyle name="Normal 3 86 4 2 2" xfId="6166"/>
    <cellStyle name="Normal 3 86 4 3" xfId="5279"/>
    <cellStyle name="Normal 3 86 5" xfId="1698"/>
    <cellStyle name="Normal 3 86 5 2" xfId="5453"/>
    <cellStyle name="Normal 3 86 6" xfId="2396"/>
    <cellStyle name="Normal 3 86 6 2" xfId="5649"/>
    <cellStyle name="Normal 3 86 7" xfId="2820"/>
    <cellStyle name="Normal 3 86 8" xfId="4766"/>
    <cellStyle name="Normal 3 86 9" xfId="6362"/>
    <cellStyle name="Normal 3 87" xfId="164"/>
    <cellStyle name="Normal 3 87 2" xfId="1871"/>
    <cellStyle name="Normal 3 87 2 2" xfId="3282"/>
    <cellStyle name="Normal 3 87 2 2 2" xfId="5825"/>
    <cellStyle name="Normal 3 87 2 3" xfId="4938"/>
    <cellStyle name="Normal 3 87 3" xfId="2051"/>
    <cellStyle name="Normal 3 87 3 2" xfId="3456"/>
    <cellStyle name="Normal 3 87 3 2 2" xfId="5996"/>
    <cellStyle name="Normal 3 87 3 3" xfId="5109"/>
    <cellStyle name="Normal 3 87 4" xfId="2222"/>
    <cellStyle name="Normal 3 87 4 2" xfId="3627"/>
    <cellStyle name="Normal 3 87 4 2 2" xfId="6167"/>
    <cellStyle name="Normal 3 87 4 3" xfId="5280"/>
    <cellStyle name="Normal 3 87 5" xfId="1699"/>
    <cellStyle name="Normal 3 87 5 2" xfId="5454"/>
    <cellStyle name="Normal 3 87 6" xfId="2397"/>
    <cellStyle name="Normal 3 87 6 2" xfId="5650"/>
    <cellStyle name="Normal 3 87 7" xfId="4767"/>
    <cellStyle name="Normal 3 87 8" xfId="6363"/>
    <cellStyle name="Normal 3 87 9" xfId="1527"/>
    <cellStyle name="Normal 3 88" xfId="165"/>
    <cellStyle name="Normal 3 88 10" xfId="1528"/>
    <cellStyle name="Normal 3 88 2" xfId="1872"/>
    <cellStyle name="Normal 3 88 2 2" xfId="3283"/>
    <cellStyle name="Normal 3 88 2 2 2" xfId="5826"/>
    <cellStyle name="Normal 3 88 2 3" xfId="4299"/>
    <cellStyle name="Normal 3 88 2 4" xfId="4939"/>
    <cellStyle name="Normal 3 88 3" xfId="2052"/>
    <cellStyle name="Normal 3 88 3 2" xfId="3457"/>
    <cellStyle name="Normal 3 88 3 2 2" xfId="5997"/>
    <cellStyle name="Normal 3 88 3 3" xfId="5110"/>
    <cellStyle name="Normal 3 88 4" xfId="2223"/>
    <cellStyle name="Normal 3 88 4 2" xfId="3628"/>
    <cellStyle name="Normal 3 88 4 2 2" xfId="6168"/>
    <cellStyle name="Normal 3 88 4 3" xfId="5281"/>
    <cellStyle name="Normal 3 88 5" xfId="1700"/>
    <cellStyle name="Normal 3 88 5 2" xfId="5455"/>
    <cellStyle name="Normal 3 88 6" xfId="2398"/>
    <cellStyle name="Normal 3 88 6 2" xfId="5651"/>
    <cellStyle name="Normal 3 88 7" xfId="2813"/>
    <cellStyle name="Normal 3 88 8" xfId="4768"/>
    <cellStyle name="Normal 3 88 9" xfId="6364"/>
    <cellStyle name="Normal 3 89" xfId="166"/>
    <cellStyle name="Normal 3 89 10" xfId="1529"/>
    <cellStyle name="Normal 3 89 2" xfId="1873"/>
    <cellStyle name="Normal 3 89 2 2" xfId="3284"/>
    <cellStyle name="Normal 3 89 2 2 2" xfId="5827"/>
    <cellStyle name="Normal 3 89 2 3" xfId="4303"/>
    <cellStyle name="Normal 3 89 2 4" xfId="4940"/>
    <cellStyle name="Normal 3 89 3" xfId="2053"/>
    <cellStyle name="Normal 3 89 3 2" xfId="3458"/>
    <cellStyle name="Normal 3 89 3 2 2" xfId="5998"/>
    <cellStyle name="Normal 3 89 3 3" xfId="5111"/>
    <cellStyle name="Normal 3 89 4" xfId="2224"/>
    <cellStyle name="Normal 3 89 4 2" xfId="3629"/>
    <cellStyle name="Normal 3 89 4 2 2" xfId="6169"/>
    <cellStyle name="Normal 3 89 4 3" xfId="5282"/>
    <cellStyle name="Normal 3 89 5" xfId="1701"/>
    <cellStyle name="Normal 3 89 5 2" xfId="5456"/>
    <cellStyle name="Normal 3 89 6" xfId="2399"/>
    <cellStyle name="Normal 3 89 6 2" xfId="5652"/>
    <cellStyle name="Normal 3 89 7" xfId="2809"/>
    <cellStyle name="Normal 3 89 8" xfId="4769"/>
    <cellStyle name="Normal 3 89 9" xfId="6365"/>
    <cellStyle name="Normal 3 9" xfId="167"/>
    <cellStyle name="Normal 3 9 10" xfId="1530"/>
    <cellStyle name="Normal 3 9 2" xfId="1874"/>
    <cellStyle name="Normal 3 9 2 2" xfId="3285"/>
    <cellStyle name="Normal 3 9 2 2 2" xfId="5828"/>
    <cellStyle name="Normal 3 9 2 3" xfId="4063"/>
    <cellStyle name="Normal 3 9 2 4" xfId="4941"/>
    <cellStyle name="Normal 3 9 3" xfId="2054"/>
    <cellStyle name="Normal 3 9 3 2" xfId="3459"/>
    <cellStyle name="Normal 3 9 3 2 2" xfId="5999"/>
    <cellStyle name="Normal 3 9 3 3" xfId="5112"/>
    <cellStyle name="Normal 3 9 4" xfId="2225"/>
    <cellStyle name="Normal 3 9 4 2" xfId="3630"/>
    <cellStyle name="Normal 3 9 4 2 2" xfId="6170"/>
    <cellStyle name="Normal 3 9 4 3" xfId="5283"/>
    <cellStyle name="Normal 3 9 5" xfId="1702"/>
    <cellStyle name="Normal 3 9 5 2" xfId="5457"/>
    <cellStyle name="Normal 3 9 6" xfId="2400"/>
    <cellStyle name="Normal 3 9 6 2" xfId="5653"/>
    <cellStyle name="Normal 3 9 7" xfId="3803"/>
    <cellStyle name="Normal 3 9 8" xfId="4770"/>
    <cellStyle name="Normal 3 9 9" xfId="6366"/>
    <cellStyle name="Normal 3 90" xfId="168"/>
    <cellStyle name="Normal 3 90 2" xfId="1875"/>
    <cellStyle name="Normal 3 90 2 2" xfId="3286"/>
    <cellStyle name="Normal 3 90 2 2 2" xfId="5829"/>
    <cellStyle name="Normal 3 90 2 3" xfId="4942"/>
    <cellStyle name="Normal 3 90 3" xfId="2055"/>
    <cellStyle name="Normal 3 90 3 2" xfId="3460"/>
    <cellStyle name="Normal 3 90 3 2 2" xfId="6000"/>
    <cellStyle name="Normal 3 90 3 3" xfId="5113"/>
    <cellStyle name="Normal 3 90 4" xfId="2226"/>
    <cellStyle name="Normal 3 90 4 2" xfId="3631"/>
    <cellStyle name="Normal 3 90 4 2 2" xfId="6171"/>
    <cellStyle name="Normal 3 90 4 3" xfId="5284"/>
    <cellStyle name="Normal 3 90 5" xfId="1703"/>
    <cellStyle name="Normal 3 90 5 2" xfId="5458"/>
    <cellStyle name="Normal 3 90 6" xfId="2401"/>
    <cellStyle name="Normal 3 90 6 2" xfId="5654"/>
    <cellStyle name="Normal 3 90 7" xfId="4771"/>
    <cellStyle name="Normal 3 90 8" xfId="6367"/>
    <cellStyle name="Normal 3 90 9" xfId="1531"/>
    <cellStyle name="Normal 3 91" xfId="169"/>
    <cellStyle name="Normal 3 91 10" xfId="1532"/>
    <cellStyle name="Normal 3 91 2" xfId="1876"/>
    <cellStyle name="Normal 3 91 2 2" xfId="3287"/>
    <cellStyle name="Normal 3 91 2 2 2" xfId="5830"/>
    <cellStyle name="Normal 3 91 2 3" xfId="4310"/>
    <cellStyle name="Normal 3 91 2 4" xfId="4943"/>
    <cellStyle name="Normal 3 91 3" xfId="2056"/>
    <cellStyle name="Normal 3 91 3 2" xfId="3461"/>
    <cellStyle name="Normal 3 91 3 2 2" xfId="6001"/>
    <cellStyle name="Normal 3 91 3 3" xfId="5114"/>
    <cellStyle name="Normal 3 91 4" xfId="2227"/>
    <cellStyle name="Normal 3 91 4 2" xfId="3632"/>
    <cellStyle name="Normal 3 91 4 2 2" xfId="6172"/>
    <cellStyle name="Normal 3 91 4 3" xfId="5285"/>
    <cellStyle name="Normal 3 91 5" xfId="1704"/>
    <cellStyle name="Normal 3 91 5 2" xfId="5459"/>
    <cellStyle name="Normal 3 91 6" xfId="2402"/>
    <cellStyle name="Normal 3 91 6 2" xfId="5655"/>
    <cellStyle name="Normal 3 91 7" xfId="2802"/>
    <cellStyle name="Normal 3 91 8" xfId="4772"/>
    <cellStyle name="Normal 3 91 9" xfId="6368"/>
    <cellStyle name="Normal 3 92" xfId="170"/>
    <cellStyle name="Normal 3 92 10" xfId="1533"/>
    <cellStyle name="Normal 3 92 2" xfId="1877"/>
    <cellStyle name="Normal 3 92 2 2" xfId="3288"/>
    <cellStyle name="Normal 3 92 2 2 2" xfId="5831"/>
    <cellStyle name="Normal 3 92 2 3" xfId="4314"/>
    <cellStyle name="Normal 3 92 2 4" xfId="4944"/>
    <cellStyle name="Normal 3 92 3" xfId="2057"/>
    <cellStyle name="Normal 3 92 3 2" xfId="3462"/>
    <cellStyle name="Normal 3 92 3 2 2" xfId="6002"/>
    <cellStyle name="Normal 3 92 3 3" xfId="5115"/>
    <cellStyle name="Normal 3 92 4" xfId="2228"/>
    <cellStyle name="Normal 3 92 4 2" xfId="3633"/>
    <cellStyle name="Normal 3 92 4 2 2" xfId="6173"/>
    <cellStyle name="Normal 3 92 4 3" xfId="5286"/>
    <cellStyle name="Normal 3 92 5" xfId="1705"/>
    <cellStyle name="Normal 3 92 5 2" xfId="5460"/>
    <cellStyle name="Normal 3 92 6" xfId="2403"/>
    <cellStyle name="Normal 3 92 6 2" xfId="5656"/>
    <cellStyle name="Normal 3 92 7" xfId="2798"/>
    <cellStyle name="Normal 3 92 8" xfId="4773"/>
    <cellStyle name="Normal 3 92 9" xfId="6369"/>
    <cellStyle name="Normal 3 93" xfId="171"/>
    <cellStyle name="Normal 3 93 2" xfId="1878"/>
    <cellStyle name="Normal 3 93 2 2" xfId="3289"/>
    <cellStyle name="Normal 3 93 2 2 2" xfId="5832"/>
    <cellStyle name="Normal 3 93 2 3" xfId="4945"/>
    <cellStyle name="Normal 3 93 3" xfId="2058"/>
    <cellStyle name="Normal 3 93 3 2" xfId="3463"/>
    <cellStyle name="Normal 3 93 3 2 2" xfId="6003"/>
    <cellStyle name="Normal 3 93 3 3" xfId="5116"/>
    <cellStyle name="Normal 3 93 4" xfId="2229"/>
    <cellStyle name="Normal 3 93 4 2" xfId="3634"/>
    <cellStyle name="Normal 3 93 4 2 2" xfId="6174"/>
    <cellStyle name="Normal 3 93 4 3" xfId="5287"/>
    <cellStyle name="Normal 3 93 5" xfId="1706"/>
    <cellStyle name="Normal 3 93 5 2" xfId="5461"/>
    <cellStyle name="Normal 3 93 6" xfId="2404"/>
    <cellStyle name="Normal 3 93 6 2" xfId="5657"/>
    <cellStyle name="Normal 3 93 7" xfId="4774"/>
    <cellStyle name="Normal 3 93 8" xfId="6370"/>
    <cellStyle name="Normal 3 93 9" xfId="1534"/>
    <cellStyle name="Normal 3 94" xfId="172"/>
    <cellStyle name="Normal 3 94 10" xfId="1535"/>
    <cellStyle name="Normal 3 94 2" xfId="1879"/>
    <cellStyle name="Normal 3 94 2 2" xfId="3290"/>
    <cellStyle name="Normal 3 94 2 2 2" xfId="5833"/>
    <cellStyle name="Normal 3 94 2 3" xfId="4321"/>
    <cellStyle name="Normal 3 94 2 4" xfId="4946"/>
    <cellStyle name="Normal 3 94 3" xfId="2059"/>
    <cellStyle name="Normal 3 94 3 2" xfId="3464"/>
    <cellStyle name="Normal 3 94 3 2 2" xfId="6004"/>
    <cellStyle name="Normal 3 94 3 3" xfId="5117"/>
    <cellStyle name="Normal 3 94 4" xfId="2230"/>
    <cellStyle name="Normal 3 94 4 2" xfId="3635"/>
    <cellStyle name="Normal 3 94 4 2 2" xfId="6175"/>
    <cellStyle name="Normal 3 94 4 3" xfId="5288"/>
    <cellStyle name="Normal 3 94 5" xfId="1707"/>
    <cellStyle name="Normal 3 94 5 2" xfId="5462"/>
    <cellStyle name="Normal 3 94 6" xfId="2405"/>
    <cellStyle name="Normal 3 94 6 2" xfId="5658"/>
    <cellStyle name="Normal 3 94 7" xfId="2791"/>
    <cellStyle name="Normal 3 94 8" xfId="4775"/>
    <cellStyle name="Normal 3 94 9" xfId="6371"/>
    <cellStyle name="Normal 3 95" xfId="173"/>
    <cellStyle name="Normal 3 95 10" xfId="1536"/>
    <cellStyle name="Normal 3 95 2" xfId="1880"/>
    <cellStyle name="Normal 3 95 2 2" xfId="3291"/>
    <cellStyle name="Normal 3 95 2 2 2" xfId="5834"/>
    <cellStyle name="Normal 3 95 2 3" xfId="4325"/>
    <cellStyle name="Normal 3 95 2 4" xfId="4947"/>
    <cellStyle name="Normal 3 95 3" xfId="2060"/>
    <cellStyle name="Normal 3 95 3 2" xfId="3465"/>
    <cellStyle name="Normal 3 95 3 2 2" xfId="6005"/>
    <cellStyle name="Normal 3 95 3 3" xfId="5118"/>
    <cellStyle name="Normal 3 95 4" xfId="2231"/>
    <cellStyle name="Normal 3 95 4 2" xfId="3636"/>
    <cellStyle name="Normal 3 95 4 2 2" xfId="6176"/>
    <cellStyle name="Normal 3 95 4 3" xfId="5289"/>
    <cellStyle name="Normal 3 95 5" xfId="1708"/>
    <cellStyle name="Normal 3 95 5 2" xfId="5463"/>
    <cellStyle name="Normal 3 95 6" xfId="2406"/>
    <cellStyle name="Normal 3 95 6 2" xfId="5659"/>
    <cellStyle name="Normal 3 95 7" xfId="2787"/>
    <cellStyle name="Normal 3 95 8" xfId="4776"/>
    <cellStyle name="Normal 3 95 9" xfId="6372"/>
    <cellStyle name="Normal 3 96" xfId="174"/>
    <cellStyle name="Normal 3 96 2" xfId="1881"/>
    <cellStyle name="Normal 3 96 2 2" xfId="3292"/>
    <cellStyle name="Normal 3 96 2 2 2" xfId="5835"/>
    <cellStyle name="Normal 3 96 2 3" xfId="4948"/>
    <cellStyle name="Normal 3 96 3" xfId="2061"/>
    <cellStyle name="Normal 3 96 3 2" xfId="3466"/>
    <cellStyle name="Normal 3 96 3 2 2" xfId="6006"/>
    <cellStyle name="Normal 3 96 3 3" xfId="5119"/>
    <cellStyle name="Normal 3 96 4" xfId="2232"/>
    <cellStyle name="Normal 3 96 4 2" xfId="3637"/>
    <cellStyle name="Normal 3 96 4 2 2" xfId="6177"/>
    <cellStyle name="Normal 3 96 4 3" xfId="5290"/>
    <cellStyle name="Normal 3 96 5" xfId="1709"/>
    <cellStyle name="Normal 3 96 5 2" xfId="5464"/>
    <cellStyle name="Normal 3 96 6" xfId="2407"/>
    <cellStyle name="Normal 3 96 6 2" xfId="5660"/>
    <cellStyle name="Normal 3 96 7" xfId="4777"/>
    <cellStyle name="Normal 3 96 8" xfId="6373"/>
    <cellStyle name="Normal 3 96 9" xfId="1537"/>
    <cellStyle name="Normal 3 97" xfId="175"/>
    <cellStyle name="Normal 3 97 10" xfId="1538"/>
    <cellStyle name="Normal 3 97 2" xfId="1882"/>
    <cellStyle name="Normal 3 97 2 2" xfId="3293"/>
    <cellStyle name="Normal 3 97 2 2 2" xfId="5836"/>
    <cellStyle name="Normal 3 97 2 3" xfId="4332"/>
    <cellStyle name="Normal 3 97 2 4" xfId="4949"/>
    <cellStyle name="Normal 3 97 3" xfId="2062"/>
    <cellStyle name="Normal 3 97 3 2" xfId="3467"/>
    <cellStyle name="Normal 3 97 3 2 2" xfId="6007"/>
    <cellStyle name="Normal 3 97 3 3" xfId="5120"/>
    <cellStyle name="Normal 3 97 4" xfId="2233"/>
    <cellStyle name="Normal 3 97 4 2" xfId="3638"/>
    <cellStyle name="Normal 3 97 4 2 2" xfId="6178"/>
    <cellStyle name="Normal 3 97 4 3" xfId="5291"/>
    <cellStyle name="Normal 3 97 5" xfId="1710"/>
    <cellStyle name="Normal 3 97 5 2" xfId="5465"/>
    <cellStyle name="Normal 3 97 6" xfId="2408"/>
    <cellStyle name="Normal 3 97 6 2" xfId="5661"/>
    <cellStyle name="Normal 3 97 7" xfId="2780"/>
    <cellStyle name="Normal 3 97 8" xfId="4778"/>
    <cellStyle name="Normal 3 97 9" xfId="6374"/>
    <cellStyle name="Normal 3 98" xfId="176"/>
    <cellStyle name="Normal 3 98 10" xfId="1539"/>
    <cellStyle name="Normal 3 98 2" xfId="1883"/>
    <cellStyle name="Normal 3 98 2 2" xfId="3294"/>
    <cellStyle name="Normal 3 98 2 2 2" xfId="5837"/>
    <cellStyle name="Normal 3 98 2 3" xfId="4336"/>
    <cellStyle name="Normal 3 98 2 4" xfId="4950"/>
    <cellStyle name="Normal 3 98 3" xfId="2063"/>
    <cellStyle name="Normal 3 98 3 2" xfId="3468"/>
    <cellStyle name="Normal 3 98 3 2 2" xfId="6008"/>
    <cellStyle name="Normal 3 98 3 3" xfId="5121"/>
    <cellStyle name="Normal 3 98 4" xfId="2234"/>
    <cellStyle name="Normal 3 98 4 2" xfId="3639"/>
    <cellStyle name="Normal 3 98 4 2 2" xfId="6179"/>
    <cellStyle name="Normal 3 98 4 3" xfId="5292"/>
    <cellStyle name="Normal 3 98 5" xfId="1711"/>
    <cellStyle name="Normal 3 98 5 2" xfId="5466"/>
    <cellStyle name="Normal 3 98 6" xfId="2409"/>
    <cellStyle name="Normal 3 98 6 2" xfId="5662"/>
    <cellStyle name="Normal 3 98 7" xfId="2776"/>
    <cellStyle name="Normal 3 98 8" xfId="4779"/>
    <cellStyle name="Normal 3 98 9" xfId="6375"/>
    <cellStyle name="Normal 3 99" xfId="177"/>
    <cellStyle name="Normal 3 99 2" xfId="1884"/>
    <cellStyle name="Normal 3 99 2 2" xfId="3295"/>
    <cellStyle name="Normal 3 99 2 2 2" xfId="5838"/>
    <cellStyle name="Normal 3 99 2 3" xfId="4951"/>
    <cellStyle name="Normal 3 99 3" xfId="2064"/>
    <cellStyle name="Normal 3 99 3 2" xfId="3469"/>
    <cellStyle name="Normal 3 99 3 2 2" xfId="6009"/>
    <cellStyle name="Normal 3 99 3 3" xfId="5122"/>
    <cellStyle name="Normal 3 99 4" xfId="2235"/>
    <cellStyle name="Normal 3 99 4 2" xfId="3640"/>
    <cellStyle name="Normal 3 99 4 2 2" xfId="6180"/>
    <cellStyle name="Normal 3 99 4 3" xfId="5293"/>
    <cellStyle name="Normal 3 99 5" xfId="1712"/>
    <cellStyle name="Normal 3 99 5 2" xfId="5467"/>
    <cellStyle name="Normal 3 99 6" xfId="2410"/>
    <cellStyle name="Normal 3 99 6 2" xfId="5663"/>
    <cellStyle name="Normal 3 99 7" xfId="4780"/>
    <cellStyle name="Normal 3 99 8" xfId="6376"/>
    <cellStyle name="Normal 3 99 9" xfId="1540"/>
    <cellStyle name="Normal 4" xfId="178"/>
    <cellStyle name="Normal 4 2" xfId="1888"/>
    <cellStyle name="Normal 4 2 2" xfId="3797"/>
    <cellStyle name="Normal 4 3" xfId="3795"/>
    <cellStyle name="Normal 4 4" xfId="3053"/>
    <cellStyle name="Normal 5" xfId="179"/>
    <cellStyle name="Normal 5 10" xfId="180"/>
    <cellStyle name="Normal 5 10 2" xfId="4262"/>
    <cellStyle name="Normal 5 10 3" xfId="2531"/>
    <cellStyle name="Normal 5 10 4" xfId="2850"/>
    <cellStyle name="Normal 5 100" xfId="181"/>
    <cellStyle name="Normal 5 101" xfId="182"/>
    <cellStyle name="Normal 5 102" xfId="183"/>
    <cellStyle name="Normal 5 103" xfId="4042"/>
    <cellStyle name="Normal 5 104" xfId="2496"/>
    <cellStyle name="Normal 5 105" xfId="3789"/>
    <cellStyle name="Normal 5 11" xfId="184"/>
    <cellStyle name="Normal 5 11 2" xfId="4265"/>
    <cellStyle name="Normal 5 11 3" xfId="2514"/>
    <cellStyle name="Normal 5 11 4" xfId="2847"/>
    <cellStyle name="Normal 5 12" xfId="185"/>
    <cellStyle name="Normal 5 12 2" xfId="4269"/>
    <cellStyle name="Normal 5 12 3" xfId="2468"/>
    <cellStyle name="Normal 5 12 4" xfId="2843"/>
    <cellStyle name="Normal 5 13" xfId="186"/>
    <cellStyle name="Normal 5 13 2" xfId="4273"/>
    <cellStyle name="Normal 5 13 3" xfId="2464"/>
    <cellStyle name="Normal 5 13 4" xfId="2839"/>
    <cellStyle name="Normal 5 14" xfId="187"/>
    <cellStyle name="Normal 5 14 2" xfId="4276"/>
    <cellStyle name="Normal 5 14 3" xfId="2418"/>
    <cellStyle name="Normal 5 14 4" xfId="2836"/>
    <cellStyle name="Normal 5 15" xfId="188"/>
    <cellStyle name="Normal 5 15 2" xfId="4280"/>
    <cellStyle name="Normal 5 15 3" xfId="2501"/>
    <cellStyle name="Normal 5 15 4" xfId="2832"/>
    <cellStyle name="Normal 5 16" xfId="189"/>
    <cellStyle name="Normal 5 16 2" xfId="4284"/>
    <cellStyle name="Normal 5 16 3" xfId="2443"/>
    <cellStyle name="Normal 5 16 4" xfId="2828"/>
    <cellStyle name="Normal 5 17" xfId="190"/>
    <cellStyle name="Normal 5 17 2" xfId="4287"/>
    <cellStyle name="Normal 5 17 3" xfId="2461"/>
    <cellStyle name="Normal 5 17 4" xfId="2825"/>
    <cellStyle name="Normal 5 18" xfId="191"/>
    <cellStyle name="Normal 5 18 2" xfId="4291"/>
    <cellStyle name="Normal 5 18 3" xfId="2431"/>
    <cellStyle name="Normal 5 18 4" xfId="2821"/>
    <cellStyle name="Normal 5 19" xfId="192"/>
    <cellStyle name="Normal 5 19 2" xfId="4295"/>
    <cellStyle name="Normal 5 19 3" xfId="2475"/>
    <cellStyle name="Normal 5 19 4" xfId="2817"/>
    <cellStyle name="Normal 5 2" xfId="193"/>
    <cellStyle name="Normal 5 2 10" xfId="194"/>
    <cellStyle name="Normal 5 2 10 2" xfId="4534"/>
    <cellStyle name="Normal 5 2 10 3" xfId="2530"/>
    <cellStyle name="Normal 5 2 10 4" xfId="2572"/>
    <cellStyle name="Normal 5 2 11" xfId="195"/>
    <cellStyle name="Normal 5 2 11 2" xfId="4546"/>
    <cellStyle name="Normal 5 2 11 3" xfId="3297"/>
    <cellStyle name="Normal 5 2 11 4" xfId="2560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 2" xfId="4443"/>
    <cellStyle name="Normal 5 2 2 3" xfId="2422"/>
    <cellStyle name="Normal 5 2 2 4" xfId="2668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 2" xfId="4454"/>
    <cellStyle name="Normal 5 2 3 3" xfId="2420"/>
    <cellStyle name="Normal 5 2 3 4" xfId="2656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 2" xfId="4466"/>
    <cellStyle name="Normal 5 2 4 3" xfId="2542"/>
    <cellStyle name="Normal 5 2 4 4" xfId="2644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5 2" xfId="4477"/>
    <cellStyle name="Normal 5 2 5 3" xfId="2473"/>
    <cellStyle name="Normal 5 2 5 4" xfId="2632"/>
    <cellStyle name="Normal 5 2 50" xfId="4236"/>
    <cellStyle name="Normal 5 2 51" xfId="2485"/>
    <cellStyle name="Normal 5 2 52" xfId="2876"/>
    <cellStyle name="Normal 5 2 6" xfId="238"/>
    <cellStyle name="Normal 5 2 6 2" xfId="4488"/>
    <cellStyle name="Normal 5 2 6 3" xfId="2539"/>
    <cellStyle name="Normal 5 2 6 4" xfId="2620"/>
    <cellStyle name="Normal 5 2 7" xfId="239"/>
    <cellStyle name="Normal 5 2 7 2" xfId="4500"/>
    <cellStyle name="Normal 5 2 7 3" xfId="2455"/>
    <cellStyle name="Normal 5 2 7 4" xfId="2608"/>
    <cellStyle name="Normal 5 2 8" xfId="240"/>
    <cellStyle name="Normal 5 2 8 2" xfId="4511"/>
    <cellStyle name="Normal 5 2 8 3" xfId="2504"/>
    <cellStyle name="Normal 5 2 8 4" xfId="2596"/>
    <cellStyle name="Normal 5 2 9" xfId="241"/>
    <cellStyle name="Normal 5 2 9 2" xfId="4523"/>
    <cellStyle name="Normal 5 2 9 3" xfId="3123"/>
    <cellStyle name="Normal 5 2 9 4" xfId="2584"/>
    <cellStyle name="Normal 5 20" xfId="242"/>
    <cellStyle name="Normal 5 20 2" xfId="4298"/>
    <cellStyle name="Normal 5 20 3" xfId="2458"/>
    <cellStyle name="Normal 5 20 4" xfId="2814"/>
    <cellStyle name="Normal 5 21" xfId="243"/>
    <cellStyle name="Normal 5 21 2" xfId="4302"/>
    <cellStyle name="Normal 5 21 3" xfId="2492"/>
    <cellStyle name="Normal 5 21 4" xfId="2810"/>
    <cellStyle name="Normal 5 22" xfId="244"/>
    <cellStyle name="Normal 5 22 2" xfId="4306"/>
    <cellStyle name="Normal 5 22 3" xfId="2452"/>
    <cellStyle name="Normal 5 22 4" xfId="2806"/>
    <cellStyle name="Normal 5 23" xfId="245"/>
    <cellStyle name="Normal 5 23 2" xfId="4309"/>
    <cellStyle name="Normal 5 23 3" xfId="2437"/>
    <cellStyle name="Normal 5 23 4" xfId="2803"/>
    <cellStyle name="Normal 5 24" xfId="246"/>
    <cellStyle name="Normal 5 24 2" xfId="4313"/>
    <cellStyle name="Normal 5 24 3" xfId="3124"/>
    <cellStyle name="Normal 5 24 4" xfId="2799"/>
    <cellStyle name="Normal 5 25" xfId="247"/>
    <cellStyle name="Normal 5 25 2" xfId="4317"/>
    <cellStyle name="Normal 5 25 3" xfId="3811"/>
    <cellStyle name="Normal 5 25 4" xfId="2795"/>
    <cellStyle name="Normal 5 26" xfId="248"/>
    <cellStyle name="Normal 5 26 2" xfId="4320"/>
    <cellStyle name="Normal 5 26 3" xfId="2424"/>
    <cellStyle name="Normal 5 26 4" xfId="2792"/>
    <cellStyle name="Normal 5 27" xfId="249"/>
    <cellStyle name="Normal 5 27 2" xfId="4324"/>
    <cellStyle name="Normal 5 27 3" xfId="2442"/>
    <cellStyle name="Normal 5 27 4" xfId="2788"/>
    <cellStyle name="Normal 5 28" xfId="250"/>
    <cellStyle name="Normal 5 28 2" xfId="4328"/>
    <cellStyle name="Normal 5 28 3" xfId="2500"/>
    <cellStyle name="Normal 5 28 4" xfId="2784"/>
    <cellStyle name="Normal 5 29" xfId="251"/>
    <cellStyle name="Normal 5 29 2" xfId="4331"/>
    <cellStyle name="Normal 5 29 3" xfId="3298"/>
    <cellStyle name="Normal 5 29 4" xfId="2781"/>
    <cellStyle name="Normal 5 3" xfId="252"/>
    <cellStyle name="Normal 5 3 10" xfId="253"/>
    <cellStyle name="Normal 5 3 10 2" xfId="4537"/>
    <cellStyle name="Normal 5 3 10 3" xfId="2529"/>
    <cellStyle name="Normal 5 3 10 4" xfId="2569"/>
    <cellStyle name="Normal 5 3 11" xfId="254"/>
    <cellStyle name="Normal 5 3 11 2" xfId="4549"/>
    <cellStyle name="Normal 5 3 11 3" xfId="2535"/>
    <cellStyle name="Normal 5 3 11 4" xfId="2557"/>
    <cellStyle name="Normal 5 3 12" xfId="255"/>
    <cellStyle name="Normal 5 3 12 2" xfId="2507"/>
    <cellStyle name="Normal 5 3 12 3" xfId="2877"/>
    <cellStyle name="Normal 5 3 13" xfId="256"/>
    <cellStyle name="Normal 5 3 13 2" xfId="2540"/>
    <cellStyle name="Normal 5 3 13 3" xfId="2484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 2" xfId="4446"/>
    <cellStyle name="Normal 5 3 2 3" xfId="2481"/>
    <cellStyle name="Normal 5 3 2 4" xfId="2665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 2" xfId="4457"/>
    <cellStyle name="Normal 5 3 3 3" xfId="2506"/>
    <cellStyle name="Normal 5 3 3 4" xfId="2653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 2" xfId="4469"/>
    <cellStyle name="Normal 5 3 4 3" xfId="2537"/>
    <cellStyle name="Normal 5 3 4 4" xfId="2641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5 2" xfId="4480"/>
    <cellStyle name="Normal 5 3 5 3" xfId="2522"/>
    <cellStyle name="Normal 5 3 5 4" xfId="2629"/>
    <cellStyle name="Normal 5 3 50" xfId="4235"/>
    <cellStyle name="Normal 5 3 51" xfId="4573"/>
    <cellStyle name="Normal 5 3 52" xfId="2415"/>
    <cellStyle name="Normal 5 3 53" xfId="3893"/>
    <cellStyle name="Normal 5 3 6" xfId="297"/>
    <cellStyle name="Normal 5 3 6 2" xfId="4491"/>
    <cellStyle name="Normal 5 3 6 3" xfId="2439"/>
    <cellStyle name="Normal 5 3 6 4" xfId="2617"/>
    <cellStyle name="Normal 5 3 7" xfId="298"/>
    <cellStyle name="Normal 5 3 7 2" xfId="4503"/>
    <cellStyle name="Normal 5 3 7 3" xfId="2469"/>
    <cellStyle name="Normal 5 3 7 4" xfId="2605"/>
    <cellStyle name="Normal 5 3 8" xfId="299"/>
    <cellStyle name="Normal 5 3 8 2" xfId="4514"/>
    <cellStyle name="Normal 5 3 8 3" xfId="3106"/>
    <cellStyle name="Normal 5 3 8 4" xfId="2593"/>
    <cellStyle name="Normal 5 3 9" xfId="300"/>
    <cellStyle name="Normal 5 3 9 2" xfId="4526"/>
    <cellStyle name="Normal 5 3 9 3" xfId="2413"/>
    <cellStyle name="Normal 5 3 9 4" xfId="2581"/>
    <cellStyle name="Normal 5 30" xfId="301"/>
    <cellStyle name="Normal 5 30 2" xfId="4335"/>
    <cellStyle name="Normal 5 30 3" xfId="2490"/>
    <cellStyle name="Normal 5 30 4" xfId="2777"/>
    <cellStyle name="Normal 5 31" xfId="302"/>
    <cellStyle name="Normal 5 31 2" xfId="4339"/>
    <cellStyle name="Normal 5 31 3" xfId="2512"/>
    <cellStyle name="Normal 5 31 4" xfId="2773"/>
    <cellStyle name="Normal 5 32" xfId="303"/>
    <cellStyle name="Normal 5 32 2" xfId="4342"/>
    <cellStyle name="Normal 5 32 3" xfId="2532"/>
    <cellStyle name="Normal 5 32 4" xfId="2770"/>
    <cellStyle name="Normal 5 33" xfId="304"/>
    <cellStyle name="Normal 5 33 2" xfId="4346"/>
    <cellStyle name="Normal 5 33 3" xfId="2508"/>
    <cellStyle name="Normal 5 33 4" xfId="2766"/>
    <cellStyle name="Normal 5 34" xfId="305"/>
    <cellStyle name="Normal 5 34 2" xfId="4350"/>
    <cellStyle name="Normal 5 34 3" xfId="2449"/>
    <cellStyle name="Normal 5 34 4" xfId="2762"/>
    <cellStyle name="Normal 5 35" xfId="306"/>
    <cellStyle name="Normal 5 35 2" xfId="4353"/>
    <cellStyle name="Normal 5 35 3" xfId="2237"/>
    <cellStyle name="Normal 5 35 4" xfId="2759"/>
    <cellStyle name="Normal 5 36" xfId="307"/>
    <cellStyle name="Normal 5 36 2" xfId="4357"/>
    <cellStyle name="Normal 5 36 3" xfId="2435"/>
    <cellStyle name="Normal 5 36 4" xfId="2755"/>
    <cellStyle name="Normal 5 37" xfId="308"/>
    <cellStyle name="Normal 5 37 2" xfId="4361"/>
    <cellStyle name="Normal 5 37 3" xfId="2479"/>
    <cellStyle name="Normal 5 37 4" xfId="2751"/>
    <cellStyle name="Normal 5 38" xfId="309"/>
    <cellStyle name="Normal 5 38 2" xfId="4364"/>
    <cellStyle name="Normal 5 38 3" xfId="3641"/>
    <cellStyle name="Normal 5 38 4" xfId="2748"/>
    <cellStyle name="Normal 5 39" xfId="310"/>
    <cellStyle name="Normal 5 39 2" xfId="4368"/>
    <cellStyle name="Normal 5 39 3" xfId="2493"/>
    <cellStyle name="Normal 5 39 4" xfId="2744"/>
    <cellStyle name="Normal 5 4" xfId="311"/>
    <cellStyle name="Normal 5 4 10" xfId="312"/>
    <cellStyle name="Normal 5 4 10 2" xfId="4539"/>
    <cellStyle name="Normal 5 4 10 3" xfId="2430"/>
    <cellStyle name="Normal 5 4 10 4" xfId="2567"/>
    <cellStyle name="Normal 5 4 11" xfId="313"/>
    <cellStyle name="Normal 5 4 11 2" xfId="4551"/>
    <cellStyle name="Normal 5 4 11 3" xfId="3089"/>
    <cellStyle name="Normal 5 4 11 4" xfId="2555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 2" xfId="2432"/>
    <cellStyle name="Normal 5 4 2 3" xfId="4578"/>
    <cellStyle name="Normal 5 4 2 4" xfId="2478"/>
    <cellStyle name="Normal 5 4 2 5" xfId="2663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 2" xfId="4459"/>
    <cellStyle name="Normal 5 4 3 3" xfId="2466"/>
    <cellStyle name="Normal 5 4 3 4" xfId="2651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 2" xfId="2428"/>
    <cellStyle name="Normal 5 4 4 3" xfId="4579"/>
    <cellStyle name="Normal 5 4 4 4" xfId="2462"/>
    <cellStyle name="Normal 5 4 4 5" xfId="2639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5 2" xfId="4482"/>
    <cellStyle name="Normal 5 4 5 3" xfId="2239"/>
    <cellStyle name="Normal 5 4 5 4" xfId="2627"/>
    <cellStyle name="Normal 5 4 50" xfId="4240"/>
    <cellStyle name="Normal 5 4 51" xfId="2463"/>
    <cellStyle name="Normal 5 4 52" xfId="2872"/>
    <cellStyle name="Normal 5 4 6" xfId="356"/>
    <cellStyle name="Normal 5 4 6 2" xfId="4493"/>
    <cellStyle name="Normal 5 4 6 3" xfId="2454"/>
    <cellStyle name="Normal 5 4 6 4" xfId="2615"/>
    <cellStyle name="Normal 5 4 7" xfId="357"/>
    <cellStyle name="Normal 5 4 7 2" xfId="4505"/>
    <cellStyle name="Normal 5 4 7 3" xfId="2470"/>
    <cellStyle name="Normal 5 4 7 4" xfId="2603"/>
    <cellStyle name="Normal 5 4 8" xfId="358"/>
    <cellStyle name="Normal 5 4 8 2" xfId="4516"/>
    <cellStyle name="Normal 5 4 8 3" xfId="3833"/>
    <cellStyle name="Normal 5 4 8 4" xfId="2591"/>
    <cellStyle name="Normal 5 4 9" xfId="359"/>
    <cellStyle name="Normal 5 4 9 2" xfId="2238"/>
    <cellStyle name="Normal 5 4 9 3" xfId="4585"/>
    <cellStyle name="Normal 5 4 9 4" xfId="2425"/>
    <cellStyle name="Normal 5 4 9 5" xfId="2579"/>
    <cellStyle name="Normal 5 40" xfId="360"/>
    <cellStyle name="Normal 5 40 2" xfId="4372"/>
    <cellStyle name="Normal 5 40 3" xfId="2489"/>
    <cellStyle name="Normal 5 40 4" xfId="2740"/>
    <cellStyle name="Normal 5 41" xfId="361"/>
    <cellStyle name="Normal 5 41 2" xfId="4375"/>
    <cellStyle name="Normal 5 41 3" xfId="2460"/>
    <cellStyle name="Normal 5 41 4" xfId="2737"/>
    <cellStyle name="Normal 5 42" xfId="362"/>
    <cellStyle name="Normal 5 42 2" xfId="4379"/>
    <cellStyle name="Normal 5 42 3" xfId="2515"/>
    <cellStyle name="Normal 5 42 4" xfId="2733"/>
    <cellStyle name="Normal 5 43" xfId="363"/>
    <cellStyle name="Normal 5 43 2" xfId="4383"/>
    <cellStyle name="Normal 5 43 3" xfId="2472"/>
    <cellStyle name="Normal 5 43 4" xfId="2729"/>
    <cellStyle name="Normal 5 44" xfId="364"/>
    <cellStyle name="Normal 5 44 2" xfId="4386"/>
    <cellStyle name="Normal 5 44 3" xfId="2486"/>
    <cellStyle name="Normal 5 44 4" xfId="2726"/>
    <cellStyle name="Normal 5 45" xfId="365"/>
    <cellStyle name="Normal 5 45 2" xfId="4390"/>
    <cellStyle name="Normal 5 45 3" xfId="2482"/>
    <cellStyle name="Normal 5 45 4" xfId="2722"/>
    <cellStyle name="Normal 5 46" xfId="366"/>
    <cellStyle name="Normal 5 46 2" xfId="4394"/>
    <cellStyle name="Normal 5 46 3" xfId="2491"/>
    <cellStyle name="Normal 5 46 4" xfId="2718"/>
    <cellStyle name="Normal 5 47" xfId="367"/>
    <cellStyle name="Normal 5 47 2" xfId="4397"/>
    <cellStyle name="Normal 5 47 3" xfId="2483"/>
    <cellStyle name="Normal 5 47 4" xfId="2715"/>
    <cellStyle name="Normal 5 48" xfId="368"/>
    <cellStyle name="Normal 5 48 2" xfId="4401"/>
    <cellStyle name="Normal 5 48 3" xfId="2451"/>
    <cellStyle name="Normal 5 48 4" xfId="2711"/>
    <cellStyle name="Normal 5 49" xfId="369"/>
    <cellStyle name="Normal 5 49 2" xfId="2444"/>
    <cellStyle name="Normal 5 49 3" xfId="4574"/>
    <cellStyle name="Normal 5 49 4" xfId="2494"/>
    <cellStyle name="Normal 5 49 5" xfId="2707"/>
    <cellStyle name="Normal 5 5" xfId="370"/>
    <cellStyle name="Normal 5 5 10" xfId="371"/>
    <cellStyle name="Normal 5 5 10 2" xfId="4541"/>
    <cellStyle name="Normal 5 5 10 3" xfId="2487"/>
    <cellStyle name="Normal 5 5 10 4" xfId="2565"/>
    <cellStyle name="Normal 5 5 11" xfId="372"/>
    <cellStyle name="Normal 5 5 11 2" xfId="4553"/>
    <cellStyle name="Normal 5 5 11 3" xfId="3296"/>
    <cellStyle name="Normal 5 5 11 4" xfId="2553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 2" xfId="4449"/>
    <cellStyle name="Normal 5 5 2 3" xfId="2526"/>
    <cellStyle name="Normal 5 5 2 4" xfId="266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 2" xfId="4461"/>
    <cellStyle name="Normal 5 5 3 3" xfId="2446"/>
    <cellStyle name="Normal 5 5 3 4" xfId="2649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 2" xfId="4472"/>
    <cellStyle name="Normal 5 5 4 3" xfId="2427"/>
    <cellStyle name="Normal 5 5 4 4" xfId="2637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5 2" xfId="4484"/>
    <cellStyle name="Normal 5 5 5 3" xfId="2450"/>
    <cellStyle name="Normal 5 5 5 4" xfId="2625"/>
    <cellStyle name="Normal 5 5 50" xfId="4243"/>
    <cellStyle name="Normal 5 5 51" xfId="2480"/>
    <cellStyle name="Normal 5 5 52" xfId="2869"/>
    <cellStyle name="Normal 5 5 6" xfId="415"/>
    <cellStyle name="Normal 5 5 6 2" xfId="4495"/>
    <cellStyle name="Normal 5 5 6 3" xfId="2459"/>
    <cellStyle name="Normal 5 5 6 4" xfId="2613"/>
    <cellStyle name="Normal 5 5 7" xfId="416"/>
    <cellStyle name="Normal 5 5 7 2" xfId="2414"/>
    <cellStyle name="Normal 5 5 7 3" xfId="4583"/>
    <cellStyle name="Normal 5 5 7 4" xfId="2477"/>
    <cellStyle name="Normal 5 5 7 5" xfId="2601"/>
    <cellStyle name="Normal 5 5 8" xfId="417"/>
    <cellStyle name="Normal 5 5 8 2" xfId="4518"/>
    <cellStyle name="Normal 5 5 8 3" xfId="2445"/>
    <cellStyle name="Normal 5 5 8 4" xfId="2589"/>
    <cellStyle name="Normal 5 5 9" xfId="418"/>
    <cellStyle name="Normal 5 5 9 2" xfId="4529"/>
    <cellStyle name="Normal 5 5 9 3" xfId="3812"/>
    <cellStyle name="Normal 5 5 9 4" xfId="2577"/>
    <cellStyle name="Normal 5 50" xfId="419"/>
    <cellStyle name="Normal 5 50 2" xfId="4408"/>
    <cellStyle name="Normal 5 50 3" xfId="2521"/>
    <cellStyle name="Normal 5 50 4" xfId="2703"/>
    <cellStyle name="Normal 5 51" xfId="420"/>
    <cellStyle name="Normal 5 51 2" xfId="4412"/>
    <cellStyle name="Normal 5 51 3" xfId="2538"/>
    <cellStyle name="Normal 5 51 4" xfId="2699"/>
    <cellStyle name="Normal 5 52" xfId="421"/>
    <cellStyle name="Normal 5 52 2" xfId="4416"/>
    <cellStyle name="Normal 5 52 3" xfId="2476"/>
    <cellStyle name="Normal 5 52 4" xfId="2695"/>
    <cellStyle name="Normal 5 53" xfId="422"/>
    <cellStyle name="Normal 5 53 2" xfId="4420"/>
    <cellStyle name="Normal 5 53 3" xfId="2448"/>
    <cellStyle name="Normal 5 53 4" xfId="2691"/>
    <cellStyle name="Normal 5 54" xfId="423"/>
    <cellStyle name="Normal 5 54 2" xfId="4424"/>
    <cellStyle name="Normal 5 54 3" xfId="2467"/>
    <cellStyle name="Normal 5 54 4" xfId="2687"/>
    <cellStyle name="Normal 5 55" xfId="424"/>
    <cellStyle name="Normal 5 55 2" xfId="4430"/>
    <cellStyle name="Normal 5 55 3" xfId="2474"/>
    <cellStyle name="Normal 5 55 4" xfId="2681"/>
    <cellStyle name="Normal 5 56" xfId="425"/>
    <cellStyle name="Normal 5 56 2" xfId="4429"/>
    <cellStyle name="Normal 5 56 3" xfId="2447"/>
    <cellStyle name="Normal 5 56 4" xfId="2682"/>
    <cellStyle name="Normal 5 57" xfId="426"/>
    <cellStyle name="Normal 5 57 2" xfId="4438"/>
    <cellStyle name="Normal 5 57 3" xfId="2433"/>
    <cellStyle name="Normal 5 57 4" xfId="2673"/>
    <cellStyle name="Normal 5 58" xfId="427"/>
    <cellStyle name="Normal 5 58 2" xfId="4434"/>
    <cellStyle name="Normal 5 58 3" xfId="2434"/>
    <cellStyle name="Normal 5 58 4" xfId="2677"/>
    <cellStyle name="Normal 5 59" xfId="428"/>
    <cellStyle name="Normal 5 59 2" xfId="4436"/>
    <cellStyle name="Normal 5 59 3" xfId="2518"/>
    <cellStyle name="Normal 5 59 4" xfId="2675"/>
    <cellStyle name="Normal 5 6" xfId="429"/>
    <cellStyle name="Normal 5 6 2" xfId="4247"/>
    <cellStyle name="Normal 5 6 3" xfId="2534"/>
    <cellStyle name="Normal 5 6 4" xfId="2865"/>
    <cellStyle name="Normal 5 60" xfId="430"/>
    <cellStyle name="Normal 5 60 2" xfId="4435"/>
    <cellStyle name="Normal 5 60 3" xfId="3832"/>
    <cellStyle name="Normal 5 60 4" xfId="2676"/>
    <cellStyle name="Normal 5 61" xfId="431"/>
    <cellStyle name="Normal 5 61 2" xfId="4432"/>
    <cellStyle name="Normal 5 61 3" xfId="2525"/>
    <cellStyle name="Normal 5 61 4" xfId="2679"/>
    <cellStyle name="Normal 5 62" xfId="432"/>
    <cellStyle name="Normal 5 62 2" xfId="4440"/>
    <cellStyle name="Normal 5 62 3" xfId="2524"/>
    <cellStyle name="Normal 5 62 4" xfId="2671"/>
    <cellStyle name="Normal 5 63" xfId="433"/>
    <cellStyle name="Normal 5 63 2" xfId="4451"/>
    <cellStyle name="Normal 5 63 3" xfId="2471"/>
    <cellStyle name="Normal 5 63 4" xfId="2659"/>
    <cellStyle name="Normal 5 64" xfId="434"/>
    <cellStyle name="Normal 5 64 2" xfId="4463"/>
    <cellStyle name="Normal 5 64 3" xfId="3732"/>
    <cellStyle name="Normal 5 64 4" xfId="2647"/>
    <cellStyle name="Normal 5 65" xfId="435"/>
    <cellStyle name="Normal 5 65 2" xfId="4474"/>
    <cellStyle name="Normal 5 65 3" xfId="2543"/>
    <cellStyle name="Normal 5 65 4" xfId="2635"/>
    <cellStyle name="Normal 5 66" xfId="436"/>
    <cellStyle name="Normal 5 66 2" xfId="2421"/>
    <cellStyle name="Normal 5 66 3" xfId="4581"/>
    <cellStyle name="Normal 5 66 4" xfId="2411"/>
    <cellStyle name="Normal 5 66 5" xfId="2623"/>
    <cellStyle name="Normal 5 67" xfId="437"/>
    <cellStyle name="Normal 5 67 2" xfId="4497"/>
    <cellStyle name="Normal 5 67 3" xfId="2419"/>
    <cellStyle name="Normal 5 67 4" xfId="2611"/>
    <cellStyle name="Normal 5 68" xfId="438"/>
    <cellStyle name="Normal 5 68 2" xfId="4508"/>
    <cellStyle name="Normal 5 68 3" xfId="2440"/>
    <cellStyle name="Normal 5 68 4" xfId="2599"/>
    <cellStyle name="Normal 5 69" xfId="439"/>
    <cellStyle name="Normal 5 69 2" xfId="4520"/>
    <cellStyle name="Normal 5 69 3" xfId="2511"/>
    <cellStyle name="Normal 5 69 4" xfId="2587"/>
    <cellStyle name="Normal 5 7" xfId="440"/>
    <cellStyle name="Normal 5 7 2" xfId="4251"/>
    <cellStyle name="Normal 5 7 3" xfId="2457"/>
    <cellStyle name="Normal 5 7 4" xfId="2861"/>
    <cellStyle name="Normal 5 70" xfId="441"/>
    <cellStyle name="Normal 5 70 2" xfId="4531"/>
    <cellStyle name="Normal 5 70 3" xfId="2429"/>
    <cellStyle name="Normal 5 70 4" xfId="2575"/>
    <cellStyle name="Normal 5 71" xfId="442"/>
    <cellStyle name="Normal 5 71 2" xfId="4543"/>
    <cellStyle name="Normal 5 71 3" xfId="2465"/>
    <cellStyle name="Normal 5 71 4" xfId="2563"/>
    <cellStyle name="Normal 5 72" xfId="443"/>
    <cellStyle name="Normal 5 72 2" xfId="4555"/>
    <cellStyle name="Normal 5 72 3" xfId="2417"/>
    <cellStyle name="Normal 5 72 4" xfId="2551"/>
    <cellStyle name="Normal 5 73" xfId="444"/>
    <cellStyle name="Normal 5 73 2" xfId="2426"/>
    <cellStyle name="Normal 5 73 3" xfId="3895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 2" xfId="4254"/>
    <cellStyle name="Normal 5 8 3" xfId="2520"/>
    <cellStyle name="Normal 5 8 4" xfId="2858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 2" xfId="4258"/>
    <cellStyle name="Normal 5 9 3" xfId="2495"/>
    <cellStyle name="Normal 5 9 4" xfId="2854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0 3" xfId="4542"/>
    <cellStyle name="Normal 6 10 10 4" xfId="2488"/>
    <cellStyle name="Normal 6 10 10 5" xfId="2564"/>
    <cellStyle name="Normal 6 10 11" xfId="477"/>
    <cellStyle name="Normal 6 10 11 2" xfId="478"/>
    <cellStyle name="Normal 6 10 11 3" xfId="4554"/>
    <cellStyle name="Normal 6 10 11 4" xfId="2533"/>
    <cellStyle name="Normal 6 10 11 5" xfId="2552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 3" xfId="4450"/>
    <cellStyle name="Normal 6 10 2 4" xfId="3731"/>
    <cellStyle name="Normal 6 10 2 5" xfId="2660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 3" xfId="4462"/>
    <cellStyle name="Normal 6 10 3 4" xfId="2509"/>
    <cellStyle name="Normal 6 10 3 5" xfId="264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 3" xfId="4473"/>
    <cellStyle name="Normal 6 10 4 4" xfId="2453"/>
    <cellStyle name="Normal 6 10 4 5" xfId="2636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5 3" xfId="4485"/>
    <cellStyle name="Normal 6 10 5 4" xfId="2517"/>
    <cellStyle name="Normal 6 10 5 5" xfId="2624"/>
    <cellStyle name="Normal 6 10 50" xfId="4047"/>
    <cellStyle name="Normal 6 10 51" xfId="2456"/>
    <cellStyle name="Normal 6 10 52" xfId="3986"/>
    <cellStyle name="Normal 6 10 6" xfId="563"/>
    <cellStyle name="Normal 6 10 6 2" xfId="564"/>
    <cellStyle name="Normal 6 10 6 2 2" xfId="3642"/>
    <cellStyle name="Normal 6 10 6 2 3" xfId="2416"/>
    <cellStyle name="Normal 6 10 6 3" xfId="4496"/>
    <cellStyle name="Normal 6 10 6 4" xfId="4582"/>
    <cellStyle name="Normal 6 10 6 5" xfId="3941"/>
    <cellStyle name="Normal 6 10 6 6" xfId="2612"/>
    <cellStyle name="Normal 6 10 7" xfId="565"/>
    <cellStyle name="Normal 6 10 7 2" xfId="566"/>
    <cellStyle name="Normal 6 10 7 3" xfId="4507"/>
    <cellStyle name="Normal 6 10 7 4" xfId="3814"/>
    <cellStyle name="Normal 6 10 7 5" xfId="2600"/>
    <cellStyle name="Normal 6 10 8" xfId="567"/>
    <cellStyle name="Normal 6 10 8 2" xfId="568"/>
    <cellStyle name="Normal 6 10 8 3" xfId="4519"/>
    <cellStyle name="Normal 6 10 8 4" xfId="3088"/>
    <cellStyle name="Normal 6 10 8 5" xfId="2588"/>
    <cellStyle name="Normal 6 10 9" xfId="569"/>
    <cellStyle name="Normal 6 10 9 2" xfId="570"/>
    <cellStyle name="Normal 6 10 9 3" xfId="4530"/>
    <cellStyle name="Normal 6 10 9 4" xfId="3907"/>
    <cellStyle name="Normal 6 10 9 5" xfId="2576"/>
    <cellStyle name="Normal 6 100" xfId="571"/>
    <cellStyle name="Normal 6 100 2" xfId="4337"/>
    <cellStyle name="Normal 6 100 3" xfId="3751"/>
    <cellStyle name="Normal 6 100 4" xfId="2775"/>
    <cellStyle name="Normal 6 101" xfId="572"/>
    <cellStyle name="Normal 6 101 2" xfId="4340"/>
    <cellStyle name="Normal 6 101 3" xfId="3643"/>
    <cellStyle name="Normal 6 101 4" xfId="2772"/>
    <cellStyle name="Normal 6 102" xfId="573"/>
    <cellStyle name="Normal 6 102 2" xfId="4344"/>
    <cellStyle name="Normal 6 102 3" xfId="3122"/>
    <cellStyle name="Normal 6 102 4" xfId="2768"/>
    <cellStyle name="Normal 6 103" xfId="574"/>
    <cellStyle name="Normal 6 103 2" xfId="4348"/>
    <cellStyle name="Normal 6 103 3" xfId="3924"/>
    <cellStyle name="Normal 6 103 4" xfId="2764"/>
    <cellStyle name="Normal 6 104" xfId="575"/>
    <cellStyle name="Normal 6 104 2" xfId="4351"/>
    <cellStyle name="Normal 6 104 3" xfId="3851"/>
    <cellStyle name="Normal 6 104 4" xfId="2761"/>
    <cellStyle name="Normal 6 105" xfId="576"/>
    <cellStyle name="Normal 6 105 2" xfId="4355"/>
    <cellStyle name="Normal 6 105 3" xfId="3644"/>
    <cellStyle name="Normal 6 105 4" xfId="2757"/>
    <cellStyle name="Normal 6 106" xfId="577"/>
    <cellStyle name="Normal 6 106 2" xfId="4359"/>
    <cellStyle name="Normal 6 106 3" xfId="3715"/>
    <cellStyle name="Normal 6 106 4" xfId="2753"/>
    <cellStyle name="Normal 6 107" xfId="578"/>
    <cellStyle name="Normal 6 107 2" xfId="4362"/>
    <cellStyle name="Normal 6 107 3" xfId="3105"/>
    <cellStyle name="Normal 6 107 4" xfId="2750"/>
    <cellStyle name="Normal 6 108" xfId="579"/>
    <cellStyle name="Normal 6 108 2" xfId="4366"/>
    <cellStyle name="Normal 6 108 3" xfId="3942"/>
    <cellStyle name="Normal 6 108 4" xfId="2746"/>
    <cellStyle name="Normal 6 109" xfId="580"/>
    <cellStyle name="Normal 6 109 2" xfId="4370"/>
    <cellStyle name="Normal 6 109 3" xfId="3645"/>
    <cellStyle name="Normal 6 109 4" xfId="2742"/>
    <cellStyle name="Normal 6 11" xfId="581"/>
    <cellStyle name="Normal 6 11 2" xfId="2536"/>
    <cellStyle name="Normal 6 11 3" xfId="4561"/>
    <cellStyle name="Normal 6 11 4" xfId="3815"/>
    <cellStyle name="Normal 6 11 5" xfId="3041"/>
    <cellStyle name="Normal 6 110" xfId="582"/>
    <cellStyle name="Normal 6 110 2" xfId="4373"/>
    <cellStyle name="Normal 6 110 3" xfId="3733"/>
    <cellStyle name="Normal 6 110 4" xfId="2739"/>
    <cellStyle name="Normal 6 111" xfId="583"/>
    <cellStyle name="Normal 6 111 2" xfId="4377"/>
    <cellStyle name="Normal 6 111 3" xfId="3087"/>
    <cellStyle name="Normal 6 111 4" xfId="2735"/>
    <cellStyle name="Normal 6 112" xfId="584"/>
    <cellStyle name="Normal 6 112 2" xfId="4381"/>
    <cellStyle name="Normal 6 112 3" xfId="3646"/>
    <cellStyle name="Normal 6 112 4" xfId="2731"/>
    <cellStyle name="Normal 6 113" xfId="585"/>
    <cellStyle name="Normal 6 113 2" xfId="4384"/>
    <cellStyle name="Normal 6 113 3" xfId="3908"/>
    <cellStyle name="Normal 6 113 4" xfId="2728"/>
    <cellStyle name="Normal 6 114" xfId="586"/>
    <cellStyle name="Normal 6 114 2" xfId="4388"/>
    <cellStyle name="Normal 6 114 3" xfId="3834"/>
    <cellStyle name="Normal 6 114 4" xfId="2724"/>
    <cellStyle name="Normal 6 115" xfId="587"/>
    <cellStyle name="Normal 6 115 2" xfId="4392"/>
    <cellStyle name="Normal 6 115 3" xfId="3752"/>
    <cellStyle name="Normal 6 115 4" xfId="2720"/>
    <cellStyle name="Normal 6 116" xfId="588"/>
    <cellStyle name="Normal 6 116 2" xfId="4395"/>
    <cellStyle name="Normal 6 116 3" xfId="3647"/>
    <cellStyle name="Normal 6 116 4" xfId="2717"/>
    <cellStyle name="Normal 6 117" xfId="589"/>
    <cellStyle name="Normal 6 117 2" xfId="4399"/>
    <cellStyle name="Normal 6 117 3" xfId="3121"/>
    <cellStyle name="Normal 6 117 4" xfId="2713"/>
    <cellStyle name="Normal 6 118" xfId="590"/>
    <cellStyle name="Normal 6 118 2" xfId="4403"/>
    <cellStyle name="Normal 6 118 3" xfId="3925"/>
    <cellStyle name="Normal 6 118 4" xfId="2709"/>
    <cellStyle name="Normal 6 119" xfId="591"/>
    <cellStyle name="Normal 6 119 2" xfId="4406"/>
    <cellStyle name="Normal 6 119 3" xfId="3852"/>
    <cellStyle name="Normal 6 119 4" xfId="2705"/>
    <cellStyle name="Normal 6 12" xfId="592"/>
    <cellStyle name="Normal 6 12 2" xfId="4065"/>
    <cellStyle name="Normal 6 12 3" xfId="3648"/>
    <cellStyle name="Normal 6 12 4" xfId="3991"/>
    <cellStyle name="Normal 6 120" xfId="593"/>
    <cellStyle name="Normal 6 120 2" xfId="4410"/>
    <cellStyle name="Normal 6 120 3" xfId="3716"/>
    <cellStyle name="Normal 6 120 4" xfId="2701"/>
    <cellStyle name="Normal 6 121" xfId="594"/>
    <cellStyle name="Normal 6 121 2" xfId="4414"/>
    <cellStyle name="Normal 6 121 3" xfId="3104"/>
    <cellStyle name="Normal 6 121 4" xfId="2697"/>
    <cellStyle name="Normal 6 122" xfId="595"/>
    <cellStyle name="Normal 6 122 2" xfId="4418"/>
    <cellStyle name="Normal 6 122 3" xfId="3943"/>
    <cellStyle name="Normal 6 122 4" xfId="2693"/>
    <cellStyle name="Normal 6 123" xfId="596"/>
    <cellStyle name="Normal 6 123 2" xfId="4422"/>
    <cellStyle name="Normal 6 123 3" xfId="3649"/>
    <cellStyle name="Normal 6 123 4" xfId="2689"/>
    <cellStyle name="Normal 6 124" xfId="597"/>
    <cellStyle name="Normal 6 124 2" xfId="4431"/>
    <cellStyle name="Normal 6 124 3" xfId="3816"/>
    <cellStyle name="Normal 6 124 4" xfId="2680"/>
    <cellStyle name="Normal 6 125" xfId="598"/>
    <cellStyle name="Normal 6 125 2" xfId="4442"/>
    <cellStyle name="Normal 6 125 3" xfId="3734"/>
    <cellStyle name="Normal 6 125 4" xfId="2669"/>
    <cellStyle name="Normal 6 126" xfId="599"/>
    <cellStyle name="Normal 6 126 2" xfId="4453"/>
    <cellStyle name="Normal 6 126 3" xfId="3086"/>
    <cellStyle name="Normal 6 126 4" xfId="2657"/>
    <cellStyle name="Normal 6 127" xfId="600"/>
    <cellStyle name="Normal 6 127 2" xfId="4465"/>
    <cellStyle name="Normal 6 127 3" xfId="3650"/>
    <cellStyle name="Normal 6 127 4" xfId="2645"/>
    <cellStyle name="Normal 6 128" xfId="601"/>
    <cellStyle name="Normal 6 128 2" xfId="4476"/>
    <cellStyle name="Normal 6 128 3" xfId="3909"/>
    <cellStyle name="Normal 6 128 4" xfId="2633"/>
    <cellStyle name="Normal 6 129" xfId="602"/>
    <cellStyle name="Normal 6 129 2" xfId="4487"/>
    <cellStyle name="Normal 6 129 3" xfId="3835"/>
    <cellStyle name="Normal 6 129 4" xfId="2621"/>
    <cellStyle name="Normal 6 13" xfId="603"/>
    <cellStyle name="Normal 6 13 2" xfId="4067"/>
    <cellStyle name="Normal 6 13 3" xfId="3753"/>
    <cellStyle name="Normal 6 13 4" xfId="3902"/>
    <cellStyle name="Normal 6 130" xfId="604"/>
    <cellStyle name="Normal 6 130 2" xfId="4499"/>
    <cellStyle name="Normal 6 130 3" xfId="3651"/>
    <cellStyle name="Normal 6 130 4" xfId="2609"/>
    <cellStyle name="Normal 6 131" xfId="605"/>
    <cellStyle name="Normal 6 131 2" xfId="4510"/>
    <cellStyle name="Normal 6 131 3" xfId="3120"/>
    <cellStyle name="Normal 6 131 4" xfId="2597"/>
    <cellStyle name="Normal 6 132" xfId="606"/>
    <cellStyle name="Normal 6 132 2" xfId="4522"/>
    <cellStyle name="Normal 6 132 3" xfId="3926"/>
    <cellStyle name="Normal 6 132 4" xfId="2585"/>
    <cellStyle name="Normal 6 133" xfId="607"/>
    <cellStyle name="Normal 6 133 2" xfId="4533"/>
    <cellStyle name="Normal 6 133 3" xfId="3853"/>
    <cellStyle name="Normal 6 133 4" xfId="2573"/>
    <cellStyle name="Normal 6 134" xfId="608"/>
    <cellStyle name="Normal 6 134 2" xfId="4545"/>
    <cellStyle name="Normal 6 134 3" xfId="3652"/>
    <cellStyle name="Normal 6 134 4" xfId="2561"/>
    <cellStyle name="Normal 6 135" xfId="609"/>
    <cellStyle name="Normal 6 135 2" xfId="3717"/>
    <cellStyle name="Normal 6 135 3" xfId="3985"/>
    <cellStyle name="Normal 6 136" xfId="610"/>
    <cellStyle name="Normal 6 137" xfId="611"/>
    <cellStyle name="Normal 6 138" xfId="612"/>
    <cellStyle name="Normal 6 139" xfId="613"/>
    <cellStyle name="Normal 6 14" xfId="614"/>
    <cellStyle name="Normal 6 14 2" xfId="4070"/>
    <cellStyle name="Normal 6 14 3" xfId="3735"/>
    <cellStyle name="Normal 6 14 4" xfId="3805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 2" xfId="2528"/>
    <cellStyle name="Normal 6 15 3" xfId="4562"/>
    <cellStyle name="Normal 6 15 4" xfId="3718"/>
    <cellStyle name="Normal 6 15 5" xfId="3038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 2" xfId="4075"/>
    <cellStyle name="Normal 6 16 3" xfId="3653"/>
    <cellStyle name="Normal 6 16 4" xfId="3994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 2" xfId="4078"/>
    <cellStyle name="Normal 6 17 3" xfId="3085"/>
    <cellStyle name="Normal 6 17 4" xfId="3905"/>
    <cellStyle name="Normal 6 170" xfId="648"/>
    <cellStyle name="Normal 6 171" xfId="649"/>
    <cellStyle name="Normal 6 172" xfId="4043"/>
    <cellStyle name="Normal 6 173" xfId="2541"/>
    <cellStyle name="Normal 6 174" xfId="3887"/>
    <cellStyle name="Normal 6 18" xfId="650"/>
    <cellStyle name="Normal 6 18 2" xfId="4081"/>
    <cellStyle name="Normal 6 18 3" xfId="3836"/>
    <cellStyle name="Normal 6 18 4" xfId="3808"/>
    <cellStyle name="Normal 6 19" xfId="651"/>
    <cellStyle name="Normal 6 19 2" xfId="2523"/>
    <cellStyle name="Normal 6 19 3" xfId="4563"/>
    <cellStyle name="Normal 6 19 4" xfId="3754"/>
    <cellStyle name="Normal 6 19 5" xfId="3035"/>
    <cellStyle name="Normal 6 2" xfId="652"/>
    <cellStyle name="Normal 6 2 10" xfId="653"/>
    <cellStyle name="Normal 6 2 10 2" xfId="654"/>
    <cellStyle name="Normal 6 2 10 3" xfId="4074"/>
    <cellStyle name="Normal 6 2 10 4" xfId="3119"/>
    <cellStyle name="Normal 6 2 10 5" xfId="3904"/>
    <cellStyle name="Normal 6 2 100" xfId="655"/>
    <cellStyle name="Normal 6 2 100 2" xfId="656"/>
    <cellStyle name="Normal 6 2 100 3" xfId="4356"/>
    <cellStyle name="Normal 6 2 100 4" xfId="3854"/>
    <cellStyle name="Normal 6 2 100 5" xfId="2756"/>
    <cellStyle name="Normal 6 2 101" xfId="657"/>
    <cellStyle name="Normal 6 2 101 2" xfId="658"/>
    <cellStyle name="Normal 6 2 101 3" xfId="4360"/>
    <cellStyle name="Normal 6 2 101 4" xfId="3719"/>
    <cellStyle name="Normal 6 2 101 5" xfId="2752"/>
    <cellStyle name="Normal 6 2 102" xfId="659"/>
    <cellStyle name="Normal 6 2 102 2" xfId="660"/>
    <cellStyle name="Normal 6 2 102 3" xfId="4363"/>
    <cellStyle name="Normal 6 2 102 4" xfId="3944"/>
    <cellStyle name="Normal 6 2 102 5" xfId="2749"/>
    <cellStyle name="Normal 6 2 103" xfId="661"/>
    <cellStyle name="Normal 6 2 103 2" xfId="662"/>
    <cellStyle name="Normal 6 2 103 3" xfId="4367"/>
    <cellStyle name="Normal 6 2 103 4" xfId="3817"/>
    <cellStyle name="Normal 6 2 103 5" xfId="2745"/>
    <cellStyle name="Normal 6 2 104" xfId="663"/>
    <cellStyle name="Normal 6 2 104 2" xfId="664"/>
    <cellStyle name="Normal 6 2 104 3" xfId="4371"/>
    <cellStyle name="Normal 6 2 104 4" xfId="3084"/>
    <cellStyle name="Normal 6 2 104 5" xfId="2741"/>
    <cellStyle name="Normal 6 2 105" xfId="665"/>
    <cellStyle name="Normal 6 2 105 2" xfId="666"/>
    <cellStyle name="Normal 6 2 105 3" xfId="4374"/>
    <cellStyle name="Normal 6 2 105 4" xfId="3910"/>
    <cellStyle name="Normal 6 2 105 5" xfId="2738"/>
    <cellStyle name="Normal 6 2 106" xfId="667"/>
    <cellStyle name="Normal 6 2 106 2" xfId="668"/>
    <cellStyle name="Normal 6 2 106 3" xfId="4378"/>
    <cellStyle name="Normal 6 2 106 4" xfId="3755"/>
    <cellStyle name="Normal 6 2 106 5" xfId="2734"/>
    <cellStyle name="Normal 6 2 107" xfId="669"/>
    <cellStyle name="Normal 6 2 107 2" xfId="670"/>
    <cellStyle name="Normal 6 2 107 3" xfId="4382"/>
    <cellStyle name="Normal 6 2 107 4" xfId="3118"/>
    <cellStyle name="Normal 6 2 107 5" xfId="2730"/>
    <cellStyle name="Normal 6 2 108" xfId="671"/>
    <cellStyle name="Normal 6 2 108 2" xfId="672"/>
    <cellStyle name="Normal 6 2 108 3" xfId="4385"/>
    <cellStyle name="Normal 6 2 108 4" xfId="3855"/>
    <cellStyle name="Normal 6 2 108 5" xfId="2727"/>
    <cellStyle name="Normal 6 2 109" xfId="673"/>
    <cellStyle name="Normal 6 2 109 2" xfId="674"/>
    <cellStyle name="Normal 6 2 109 3" xfId="4389"/>
    <cellStyle name="Normal 6 2 109 4" xfId="3720"/>
    <cellStyle name="Normal 6 2 109 5" xfId="2723"/>
    <cellStyle name="Normal 6 2 11" xfId="675"/>
    <cellStyle name="Normal 6 2 11 2" xfId="676"/>
    <cellStyle name="Normal 6 2 11 3" xfId="4077"/>
    <cellStyle name="Normal 6 2 11 4" xfId="3945"/>
    <cellStyle name="Normal 6 2 11 5" xfId="3807"/>
    <cellStyle name="Normal 6 2 110" xfId="677"/>
    <cellStyle name="Normal 6 2 110 2" xfId="678"/>
    <cellStyle name="Normal 6 2 110 3" xfId="4393"/>
    <cellStyle name="Normal 6 2 110 4" xfId="3818"/>
    <cellStyle name="Normal 6 2 110 5" xfId="2719"/>
    <cellStyle name="Normal 6 2 111" xfId="679"/>
    <cellStyle name="Normal 6 2 111 2" xfId="680"/>
    <cellStyle name="Normal 6 2 111 3" xfId="4396"/>
    <cellStyle name="Normal 6 2 111 4" xfId="3083"/>
    <cellStyle name="Normal 6 2 111 5" xfId="2716"/>
    <cellStyle name="Normal 6 2 112" xfId="681"/>
    <cellStyle name="Normal 6 2 112 2" xfId="682"/>
    <cellStyle name="Normal 6 2 112 3" xfId="4400"/>
    <cellStyle name="Normal 6 2 112 4" xfId="3911"/>
    <cellStyle name="Normal 6 2 112 5" xfId="2712"/>
    <cellStyle name="Normal 6 2 113" xfId="683"/>
    <cellStyle name="Normal 6 2 113 2" xfId="684"/>
    <cellStyle name="Normal 6 2 113 3" xfId="4404"/>
    <cellStyle name="Normal 6 2 113 4" xfId="3756"/>
    <cellStyle name="Normal 6 2 113 5" xfId="2708"/>
    <cellStyle name="Normal 6 2 114" xfId="685"/>
    <cellStyle name="Normal 6 2 114 2" xfId="686"/>
    <cellStyle name="Normal 6 2 114 3" xfId="4407"/>
    <cellStyle name="Normal 6 2 114 4" xfId="3117"/>
    <cellStyle name="Normal 6 2 114 5" xfId="2704"/>
    <cellStyle name="Normal 6 2 115" xfId="687"/>
    <cellStyle name="Normal 6 2 115 2" xfId="688"/>
    <cellStyle name="Normal 6 2 115 3" xfId="4411"/>
    <cellStyle name="Normal 6 2 115 4" xfId="3856"/>
    <cellStyle name="Normal 6 2 115 5" xfId="2700"/>
    <cellStyle name="Normal 6 2 116" xfId="689"/>
    <cellStyle name="Normal 6 2 116 2" xfId="690"/>
    <cellStyle name="Normal 6 2 116 2 2" xfId="3103"/>
    <cellStyle name="Normal 6 2 116 2 3" xfId="2441"/>
    <cellStyle name="Normal 6 2 116 3" xfId="4415"/>
    <cellStyle name="Normal 6 2 116 4" xfId="4575"/>
    <cellStyle name="Normal 6 2 116 5" xfId="3721"/>
    <cellStyle name="Normal 6 2 116 6" xfId="2696"/>
    <cellStyle name="Normal 6 2 117" xfId="691"/>
    <cellStyle name="Normal 6 2 117 2" xfId="692"/>
    <cellStyle name="Normal 6 2 117 3" xfId="4419"/>
    <cellStyle name="Normal 6 2 117 4" xfId="3946"/>
    <cellStyle name="Normal 6 2 117 5" xfId="2692"/>
    <cellStyle name="Normal 6 2 118" xfId="693"/>
    <cellStyle name="Normal 6 2 118 2" xfId="694"/>
    <cellStyle name="Normal 6 2 118 3" xfId="4423"/>
    <cellStyle name="Normal 6 2 118 4" xfId="3819"/>
    <cellStyle name="Normal 6 2 118 5" xfId="2688"/>
    <cellStyle name="Normal 6 2 119" xfId="695"/>
    <cellStyle name="Normal 6 2 119 2" xfId="696"/>
    <cellStyle name="Normal 6 2 119 2 2" xfId="3655"/>
    <cellStyle name="Normal 6 2 119 2 3" xfId="2438"/>
    <cellStyle name="Normal 6 2 119 3" xfId="4426"/>
    <cellStyle name="Normal 6 2 119 4" xfId="4576"/>
    <cellStyle name="Normal 6 2 119 5" xfId="3082"/>
    <cellStyle name="Normal 6 2 119 6" xfId="2685"/>
    <cellStyle name="Normal 6 2 12" xfId="697"/>
    <cellStyle name="Normal 6 2 12 2" xfId="698"/>
    <cellStyle name="Normal 6 2 12 3" xfId="4080"/>
    <cellStyle name="Normal 6 2 12 4" xfId="3912"/>
    <cellStyle name="Normal 6 2 12 5" xfId="3036"/>
    <cellStyle name="Normal 6 2 120" xfId="699"/>
    <cellStyle name="Normal 6 2 120 2" xfId="700"/>
    <cellStyle name="Normal 6 2 120 2 2" xfId="3656"/>
    <cellStyle name="Normal 6 2 120 2 3" xfId="2436"/>
    <cellStyle name="Normal 6 2 120 3" xfId="4437"/>
    <cellStyle name="Normal 6 2 120 4" xfId="4577"/>
    <cellStyle name="Normal 6 2 120 5" xfId="3757"/>
    <cellStyle name="Normal 6 2 120 6" xfId="2674"/>
    <cellStyle name="Normal 6 2 121" xfId="701"/>
    <cellStyle name="Normal 6 2 121 2" xfId="702"/>
    <cellStyle name="Normal 6 2 121 3" xfId="4433"/>
    <cellStyle name="Normal 6 2 121 4" xfId="3116"/>
    <cellStyle name="Normal 6 2 121 5" xfId="2678"/>
    <cellStyle name="Normal 6 2 122" xfId="703"/>
    <cellStyle name="Normal 6 2 122 2" xfId="704"/>
    <cellStyle name="Normal 6 2 122 3" xfId="4441"/>
    <cellStyle name="Normal 6 2 122 4" xfId="3857"/>
    <cellStyle name="Normal 6 2 122 5" xfId="2670"/>
    <cellStyle name="Normal 6 2 123" xfId="705"/>
    <cellStyle name="Normal 6 2 123 2" xfId="706"/>
    <cellStyle name="Normal 6 2 123 3" xfId="4452"/>
    <cellStyle name="Normal 6 2 123 4" xfId="3722"/>
    <cellStyle name="Normal 6 2 123 5" xfId="2658"/>
    <cellStyle name="Normal 6 2 124" xfId="707"/>
    <cellStyle name="Normal 6 2 124 2" xfId="708"/>
    <cellStyle name="Normal 6 2 124 3" xfId="4464"/>
    <cellStyle name="Normal 6 2 124 4" xfId="3947"/>
    <cellStyle name="Normal 6 2 124 5" xfId="2646"/>
    <cellStyle name="Normal 6 2 125" xfId="709"/>
    <cellStyle name="Normal 6 2 125 2" xfId="710"/>
    <cellStyle name="Normal 6 2 125 3" xfId="4475"/>
    <cellStyle name="Normal 6 2 125 4" xfId="3820"/>
    <cellStyle name="Normal 6 2 125 5" xfId="2634"/>
    <cellStyle name="Normal 6 2 126" xfId="711"/>
    <cellStyle name="Normal 6 2 126 2" xfId="712"/>
    <cellStyle name="Normal 6 2 126 3" xfId="4486"/>
    <cellStyle name="Normal 6 2 126 4" xfId="3081"/>
    <cellStyle name="Normal 6 2 126 5" xfId="2622"/>
    <cellStyle name="Normal 6 2 127" xfId="713"/>
    <cellStyle name="Normal 6 2 127 2" xfId="714"/>
    <cellStyle name="Normal 6 2 127 3" xfId="4498"/>
    <cellStyle name="Normal 6 2 127 4" xfId="3913"/>
    <cellStyle name="Normal 6 2 127 5" xfId="2610"/>
    <cellStyle name="Normal 6 2 128" xfId="715"/>
    <cellStyle name="Normal 6 2 128 2" xfId="716"/>
    <cellStyle name="Normal 6 2 128 3" xfId="4509"/>
    <cellStyle name="Normal 6 2 128 4" xfId="3758"/>
    <cellStyle name="Normal 6 2 128 5" xfId="2598"/>
    <cellStyle name="Normal 6 2 129" xfId="717"/>
    <cellStyle name="Normal 6 2 129 2" xfId="718"/>
    <cellStyle name="Normal 6 2 129 3" xfId="4521"/>
    <cellStyle name="Normal 6 2 129 4" xfId="3115"/>
    <cellStyle name="Normal 6 2 129 5" xfId="2586"/>
    <cellStyle name="Normal 6 2 13" xfId="719"/>
    <cellStyle name="Normal 6 2 13 2" xfId="720"/>
    <cellStyle name="Normal 6 2 13 3" xfId="4083"/>
    <cellStyle name="Normal 6 2 13 4" xfId="3858"/>
    <cellStyle name="Normal 6 2 13 5" xfId="3996"/>
    <cellStyle name="Normal 6 2 130" xfId="721"/>
    <cellStyle name="Normal 6 2 130 2" xfId="722"/>
    <cellStyle name="Normal 6 2 130 3" xfId="4532"/>
    <cellStyle name="Normal 6 2 130 4" xfId="3723"/>
    <cellStyle name="Normal 6 2 130 5" xfId="2574"/>
    <cellStyle name="Normal 6 2 131" xfId="723"/>
    <cellStyle name="Normal 6 2 131 2" xfId="724"/>
    <cellStyle name="Normal 6 2 131 3" xfId="4544"/>
    <cellStyle name="Normal 6 2 131 4" xfId="3948"/>
    <cellStyle name="Normal 6 2 131 5" xfId="2562"/>
    <cellStyle name="Normal 6 2 132" xfId="725"/>
    <cellStyle name="Normal 6 2 132 2" xfId="726"/>
    <cellStyle name="Normal 6 2 132 3" xfId="4556"/>
    <cellStyle name="Normal 6 2 132 4" xfId="3821"/>
    <cellStyle name="Normal 6 2 132 5" xfId="2550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 3" xfId="4085"/>
    <cellStyle name="Normal 6 2 14 4" xfId="3822"/>
    <cellStyle name="Normal 6 2 14 5" xfId="3034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 3" xfId="4088"/>
    <cellStyle name="Normal 6 2 15 4" xfId="3759"/>
    <cellStyle name="Normal 6 2 15 5" xfId="3031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 3" xfId="4091"/>
    <cellStyle name="Normal 6 2 16 4" xfId="3724"/>
    <cellStyle name="Normal 6 2 16 5" xfId="3028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68" xfId="4048"/>
    <cellStyle name="Normal 6 2 169" xfId="3654"/>
    <cellStyle name="Normal 6 2 17" xfId="803"/>
    <cellStyle name="Normal 6 2 17 2" xfId="804"/>
    <cellStyle name="Normal 6 2 17 3" xfId="4094"/>
    <cellStyle name="Normal 6 2 17 4" xfId="3949"/>
    <cellStyle name="Normal 6 2 17 5" xfId="3025"/>
    <cellStyle name="Normal 6 2 170" xfId="3044"/>
    <cellStyle name="Normal 6 2 18" xfId="805"/>
    <cellStyle name="Normal 6 2 18 2" xfId="806"/>
    <cellStyle name="Normal 6 2 18 3" xfId="4096"/>
    <cellStyle name="Normal 6 2 18 4" xfId="3823"/>
    <cellStyle name="Normal 6 2 18 5" xfId="3022"/>
    <cellStyle name="Normal 6 2 19" xfId="807"/>
    <cellStyle name="Normal 6 2 19 2" xfId="808"/>
    <cellStyle name="Normal 6 2 19 3" xfId="4099"/>
    <cellStyle name="Normal 6 2 19 4" xfId="3080"/>
    <cellStyle name="Normal 6 2 19 5" xfId="3019"/>
    <cellStyle name="Normal 6 2 2" xfId="809"/>
    <cellStyle name="Normal 6 2 2 2" xfId="810"/>
    <cellStyle name="Normal 6 2 2 3" xfId="4053"/>
    <cellStyle name="Normal 6 2 2 4" xfId="3914"/>
    <cellStyle name="Normal 6 2 2 5" xfId="3898"/>
    <cellStyle name="Normal 6 2 20" xfId="811"/>
    <cellStyle name="Normal 6 2 20 2" xfId="812"/>
    <cellStyle name="Normal 6 2 20 3" xfId="4102"/>
    <cellStyle name="Normal 6 2 20 4" xfId="3760"/>
    <cellStyle name="Normal 6 2 20 5" xfId="3016"/>
    <cellStyle name="Normal 6 2 21" xfId="813"/>
    <cellStyle name="Normal 6 2 21 2" xfId="814"/>
    <cellStyle name="Normal 6 2 21 3" xfId="4105"/>
    <cellStyle name="Normal 6 2 21 4" xfId="3114"/>
    <cellStyle name="Normal 6 2 21 5" xfId="3013"/>
    <cellStyle name="Normal 6 2 22" xfId="815"/>
    <cellStyle name="Normal 6 2 22 2" xfId="816"/>
    <cellStyle name="Normal 6 2 22 3" xfId="4107"/>
    <cellStyle name="Normal 6 2 22 4" xfId="3859"/>
    <cellStyle name="Normal 6 2 22 5" xfId="3010"/>
    <cellStyle name="Normal 6 2 23" xfId="817"/>
    <cellStyle name="Normal 6 2 23 2" xfId="818"/>
    <cellStyle name="Normal 6 2 23 3" xfId="4110"/>
    <cellStyle name="Normal 6 2 23 4" xfId="3725"/>
    <cellStyle name="Normal 6 2 23 5" xfId="3007"/>
    <cellStyle name="Normal 6 2 24" xfId="819"/>
    <cellStyle name="Normal 6 2 24 2" xfId="820"/>
    <cellStyle name="Normal 6 2 24 3" xfId="4113"/>
    <cellStyle name="Normal 6 2 24 4" xfId="3950"/>
    <cellStyle name="Normal 6 2 24 5" xfId="3004"/>
    <cellStyle name="Normal 6 2 25" xfId="821"/>
    <cellStyle name="Normal 6 2 25 2" xfId="822"/>
    <cellStyle name="Normal 6 2 25 3" xfId="4116"/>
    <cellStyle name="Normal 6 2 25 4" xfId="3824"/>
    <cellStyle name="Normal 6 2 25 5" xfId="3001"/>
    <cellStyle name="Normal 6 2 26" xfId="823"/>
    <cellStyle name="Normal 6 2 26 2" xfId="824"/>
    <cellStyle name="Normal 6 2 26 3" xfId="4118"/>
    <cellStyle name="Normal 6 2 26 4" xfId="3079"/>
    <cellStyle name="Normal 6 2 26 5" xfId="2998"/>
    <cellStyle name="Normal 6 2 27" xfId="825"/>
    <cellStyle name="Normal 6 2 27 2" xfId="826"/>
    <cellStyle name="Normal 6 2 27 3" xfId="4121"/>
    <cellStyle name="Normal 6 2 27 4" xfId="3915"/>
    <cellStyle name="Normal 6 2 27 5" xfId="2995"/>
    <cellStyle name="Normal 6 2 28" xfId="827"/>
    <cellStyle name="Normal 6 2 28 2" xfId="828"/>
    <cellStyle name="Normal 6 2 28 3" xfId="4124"/>
    <cellStyle name="Normal 6 2 28 4" xfId="3761"/>
    <cellStyle name="Normal 6 2 28 5" xfId="2992"/>
    <cellStyle name="Normal 6 2 29" xfId="829"/>
    <cellStyle name="Normal 6 2 29 2" xfId="830"/>
    <cellStyle name="Normal 6 2 29 3" xfId="4127"/>
    <cellStyle name="Normal 6 2 29 4" xfId="3113"/>
    <cellStyle name="Normal 6 2 29 5" xfId="2989"/>
    <cellStyle name="Normal 6 2 3" xfId="831"/>
    <cellStyle name="Normal 6 2 3 2" xfId="832"/>
    <cellStyle name="Normal 6 2 3 3" xfId="4059"/>
    <cellStyle name="Normal 6 2 3 4" xfId="3750"/>
    <cellStyle name="Normal 6 2 3 5" xfId="3042"/>
    <cellStyle name="Normal 6 2 30" xfId="833"/>
    <cellStyle name="Normal 6 2 30 2" xfId="834"/>
    <cellStyle name="Normal 6 2 30 3" xfId="4129"/>
    <cellStyle name="Normal 6 2 30 4" xfId="3657"/>
    <cellStyle name="Normal 6 2 30 5" xfId="2986"/>
    <cellStyle name="Normal 6 2 31" xfId="835"/>
    <cellStyle name="Normal 6 2 31 2" xfId="836"/>
    <cellStyle name="Normal 6 2 31 3" xfId="4132"/>
    <cellStyle name="Normal 6 2 31 4" xfId="3102"/>
    <cellStyle name="Normal 6 2 31 5" xfId="2983"/>
    <cellStyle name="Normal 6 2 32" xfId="837"/>
    <cellStyle name="Normal 6 2 32 2" xfId="838"/>
    <cellStyle name="Normal 6 2 32 3" xfId="4135"/>
    <cellStyle name="Normal 6 2 32 4" xfId="3658"/>
    <cellStyle name="Normal 6 2 32 5" xfId="2980"/>
    <cellStyle name="Normal 6 2 33" xfId="839"/>
    <cellStyle name="Normal 6 2 33 2" xfId="840"/>
    <cellStyle name="Normal 6 2 33 3" xfId="4138"/>
    <cellStyle name="Normal 6 2 33 4" xfId="3736"/>
    <cellStyle name="Normal 6 2 33 5" xfId="2977"/>
    <cellStyle name="Normal 6 2 34" xfId="841"/>
    <cellStyle name="Normal 6 2 34 2" xfId="842"/>
    <cellStyle name="Normal 6 2 34 3" xfId="4140"/>
    <cellStyle name="Normal 6 2 34 4" xfId="3659"/>
    <cellStyle name="Normal 6 2 34 5" xfId="2974"/>
    <cellStyle name="Normal 6 2 35" xfId="843"/>
    <cellStyle name="Normal 6 2 35 2" xfId="844"/>
    <cellStyle name="Normal 6 2 35 3" xfId="4143"/>
    <cellStyle name="Normal 6 2 35 4" xfId="3850"/>
    <cellStyle name="Normal 6 2 35 5" xfId="2971"/>
    <cellStyle name="Normal 6 2 36" xfId="845"/>
    <cellStyle name="Normal 6 2 36 2" xfId="846"/>
    <cellStyle name="Normal 6 2 36 3" xfId="4146"/>
    <cellStyle name="Normal 6 2 36 4" xfId="3766"/>
    <cellStyle name="Normal 6 2 36 5" xfId="2968"/>
    <cellStyle name="Normal 6 2 37" xfId="847"/>
    <cellStyle name="Normal 6 2 37 2" xfId="848"/>
    <cellStyle name="Normal 6 2 37 3" xfId="4149"/>
    <cellStyle name="Normal 6 2 37 4" xfId="3837"/>
    <cellStyle name="Normal 6 2 37 5" xfId="2965"/>
    <cellStyle name="Normal 6 2 38" xfId="849"/>
    <cellStyle name="Normal 6 2 38 2" xfId="850"/>
    <cellStyle name="Normal 6 2 38 3" xfId="4151"/>
    <cellStyle name="Normal 6 2 38 4" xfId="3660"/>
    <cellStyle name="Normal 6 2 38 5" xfId="2962"/>
    <cellStyle name="Normal 6 2 39" xfId="851"/>
    <cellStyle name="Normal 6 2 39 2" xfId="852"/>
    <cellStyle name="Normal 6 2 39 3" xfId="4154"/>
    <cellStyle name="Normal 6 2 39 4" xfId="3927"/>
    <cellStyle name="Normal 6 2 39 5" xfId="2959"/>
    <cellStyle name="Normal 6 2 4" xfId="853"/>
    <cellStyle name="Normal 6 2 4 2" xfId="854"/>
    <cellStyle name="Normal 6 2 4 3" xfId="4046"/>
    <cellStyle name="Normal 6 2 4 4" xfId="3661"/>
    <cellStyle name="Normal 6 2 4 5" xfId="3896"/>
    <cellStyle name="Normal 6 2 40" xfId="855"/>
    <cellStyle name="Normal 6 2 40 2" xfId="856"/>
    <cellStyle name="Normal 6 2 40 3" xfId="4157"/>
    <cellStyle name="Normal 6 2 40 4" xfId="3101"/>
    <cellStyle name="Normal 6 2 40 5" xfId="2956"/>
    <cellStyle name="Normal 6 2 41" xfId="857"/>
    <cellStyle name="Normal 6 2 41 2" xfId="858"/>
    <cellStyle name="Normal 6 2 41 2 2" xfId="3825"/>
    <cellStyle name="Normal 6 2 41 2 3" xfId="2502"/>
    <cellStyle name="Normal 6 2 41 3" xfId="4160"/>
    <cellStyle name="Normal 6 2 41 4" xfId="4570"/>
    <cellStyle name="Normal 6 2 41 5" xfId="3662"/>
    <cellStyle name="Normal 6 2 41 6" xfId="2953"/>
    <cellStyle name="Normal 6 2 42" xfId="859"/>
    <cellStyle name="Normal 6 2 42 2" xfId="860"/>
    <cellStyle name="Normal 6 2 42 3" xfId="4163"/>
    <cellStyle name="Normal 6 2 42 4" xfId="3737"/>
    <cellStyle name="Normal 6 2 42 5" xfId="2950"/>
    <cellStyle name="Normal 6 2 43" xfId="861"/>
    <cellStyle name="Normal 6 2 43 2" xfId="862"/>
    <cellStyle name="Normal 6 2 43 3" xfId="4166"/>
    <cellStyle name="Normal 6 2 43 4" xfId="3663"/>
    <cellStyle name="Normal 6 2 43 5" xfId="2947"/>
    <cellStyle name="Normal 6 2 44" xfId="863"/>
    <cellStyle name="Normal 6 2 44 2" xfId="864"/>
    <cellStyle name="Normal 6 2 44 3" xfId="4169"/>
    <cellStyle name="Normal 6 2 44 4" xfId="3838"/>
    <cellStyle name="Normal 6 2 44 5" xfId="2944"/>
    <cellStyle name="Normal 6 2 45" xfId="865"/>
    <cellStyle name="Normal 6 2 45 2" xfId="866"/>
    <cellStyle name="Normal 6 2 45 3" xfId="4171"/>
    <cellStyle name="Normal 6 2 45 4" xfId="3664"/>
    <cellStyle name="Normal 6 2 45 5" xfId="2942"/>
    <cellStyle name="Normal 6 2 46" xfId="867"/>
    <cellStyle name="Normal 6 2 46 2" xfId="868"/>
    <cellStyle name="Normal 6 2 46 3" xfId="4174"/>
    <cellStyle name="Normal 6 2 46 4" xfId="3928"/>
    <cellStyle name="Normal 6 2 46 5" xfId="2939"/>
    <cellStyle name="Normal 6 2 47" xfId="869"/>
    <cellStyle name="Normal 6 2 47 2" xfId="870"/>
    <cellStyle name="Normal 6 2 47 3" xfId="4177"/>
    <cellStyle name="Normal 6 2 47 4" xfId="3665"/>
    <cellStyle name="Normal 6 2 47 5" xfId="2936"/>
    <cellStyle name="Normal 6 2 48" xfId="871"/>
    <cellStyle name="Normal 6 2 48 2" xfId="872"/>
    <cellStyle name="Normal 6 2 48 3" xfId="4180"/>
    <cellStyle name="Normal 6 2 48 4" xfId="3100"/>
    <cellStyle name="Normal 6 2 48 5" xfId="2933"/>
    <cellStyle name="Normal 6 2 49" xfId="873"/>
    <cellStyle name="Normal 6 2 49 2" xfId="874"/>
    <cellStyle name="Normal 6 2 49 3" xfId="4182"/>
    <cellStyle name="Normal 6 2 49 4" xfId="3666"/>
    <cellStyle name="Normal 6 2 49 5" xfId="2930"/>
    <cellStyle name="Normal 6 2 5" xfId="875"/>
    <cellStyle name="Normal 6 2 5 2" xfId="876"/>
    <cellStyle name="Normal 6 2 5 3" xfId="4062"/>
    <cellStyle name="Normal 6 2 5 4" xfId="3738"/>
    <cellStyle name="Normal 6 2 5 5" xfId="3990"/>
    <cellStyle name="Normal 6 2 50" xfId="877"/>
    <cellStyle name="Normal 6 2 50 2" xfId="878"/>
    <cellStyle name="Normal 6 2 50 3" xfId="4185"/>
    <cellStyle name="Normal 6 2 50 4" xfId="3667"/>
    <cellStyle name="Normal 6 2 50 5" xfId="2927"/>
    <cellStyle name="Normal 6 2 51" xfId="879"/>
    <cellStyle name="Normal 6 2 51 2" xfId="880"/>
    <cellStyle name="Normal 6 2 51 3" xfId="4188"/>
    <cellStyle name="Normal 6 2 51 4" xfId="3839"/>
    <cellStyle name="Normal 6 2 51 5" xfId="2924"/>
    <cellStyle name="Normal 6 2 52" xfId="881"/>
    <cellStyle name="Normal 6 2 52 2" xfId="882"/>
    <cellStyle name="Normal 6 2 52 2 2" xfId="3112"/>
    <cellStyle name="Normal 6 2 52 2 3" xfId="2498"/>
    <cellStyle name="Normal 6 2 52 3" xfId="4191"/>
    <cellStyle name="Normal 6 2 52 4" xfId="4572"/>
    <cellStyle name="Normal 6 2 52 5" xfId="3668"/>
    <cellStyle name="Normal 6 2 52 6" xfId="2921"/>
    <cellStyle name="Normal 6 2 53" xfId="883"/>
    <cellStyle name="Normal 6 2 53 2" xfId="884"/>
    <cellStyle name="Normal 6 2 53 3" xfId="4194"/>
    <cellStyle name="Normal 6 2 53 4" xfId="3929"/>
    <cellStyle name="Normal 6 2 53 5" xfId="2918"/>
    <cellStyle name="Normal 6 2 54" xfId="885"/>
    <cellStyle name="Normal 6 2 54 2" xfId="886"/>
    <cellStyle name="Normal 6 2 54 3" xfId="4197"/>
    <cellStyle name="Normal 6 2 54 4" xfId="3669"/>
    <cellStyle name="Normal 6 2 54 5" xfId="2915"/>
    <cellStyle name="Normal 6 2 55" xfId="887"/>
    <cellStyle name="Normal 6 2 55 2" xfId="888"/>
    <cellStyle name="Normal 6 2 55 3" xfId="4200"/>
    <cellStyle name="Normal 6 2 55 4" xfId="3099"/>
    <cellStyle name="Normal 6 2 55 5" xfId="2912"/>
    <cellStyle name="Normal 6 2 56" xfId="889"/>
    <cellStyle name="Normal 6 2 56 2" xfId="890"/>
    <cellStyle name="Normal 6 2 56 3" xfId="4202"/>
    <cellStyle name="Normal 6 2 56 4" xfId="3670"/>
    <cellStyle name="Normal 6 2 56 5" xfId="2910"/>
    <cellStyle name="Normal 6 2 57" xfId="891"/>
    <cellStyle name="Normal 6 2 57 2" xfId="892"/>
    <cellStyle name="Normal 6 2 57 3" xfId="4205"/>
    <cellStyle name="Normal 6 2 57 4" xfId="3739"/>
    <cellStyle name="Normal 6 2 57 5" xfId="2907"/>
    <cellStyle name="Normal 6 2 58" xfId="893"/>
    <cellStyle name="Normal 6 2 58 2" xfId="894"/>
    <cellStyle name="Normal 6 2 58 3" xfId="4208"/>
    <cellStyle name="Normal 6 2 58 4" xfId="3671"/>
    <cellStyle name="Normal 6 2 58 5" xfId="2904"/>
    <cellStyle name="Normal 6 2 59" xfId="895"/>
    <cellStyle name="Normal 6 2 59 2" xfId="896"/>
    <cellStyle name="Normal 6 2 59 3" xfId="4211"/>
    <cellStyle name="Normal 6 2 59 4" xfId="3840"/>
    <cellStyle name="Normal 6 2 59 5" xfId="2901"/>
    <cellStyle name="Normal 6 2 6" xfId="897"/>
    <cellStyle name="Normal 6 2 6 2" xfId="898"/>
    <cellStyle name="Normal 6 2 6 3" xfId="4064"/>
    <cellStyle name="Normal 6 2 6 4" xfId="3672"/>
    <cellStyle name="Normal 6 2 6 5" xfId="3901"/>
    <cellStyle name="Normal 6 2 60" xfId="899"/>
    <cellStyle name="Normal 6 2 60 2" xfId="900"/>
    <cellStyle name="Normal 6 2 60 3" xfId="4214"/>
    <cellStyle name="Normal 6 2 60 4" xfId="3930"/>
    <cellStyle name="Normal 6 2 60 5" xfId="2898"/>
    <cellStyle name="Normal 6 2 61" xfId="901"/>
    <cellStyle name="Normal 6 2 61 2" xfId="902"/>
    <cellStyle name="Normal 6 2 61 3" xfId="4217"/>
    <cellStyle name="Normal 6 2 61 4" xfId="3673"/>
    <cellStyle name="Normal 6 2 61 5" xfId="2895"/>
    <cellStyle name="Normal 6 2 62" xfId="903"/>
    <cellStyle name="Normal 6 2 62 2" xfId="904"/>
    <cellStyle name="Normal 6 2 62 3" xfId="4220"/>
    <cellStyle name="Normal 6 2 62 4" xfId="3098"/>
    <cellStyle name="Normal 6 2 62 5" xfId="2892"/>
    <cellStyle name="Normal 6 2 63" xfId="905"/>
    <cellStyle name="Normal 6 2 63 2" xfId="906"/>
    <cellStyle name="Normal 6 2 63 3" xfId="4223"/>
    <cellStyle name="Normal 6 2 63 4" xfId="3674"/>
    <cellStyle name="Normal 6 2 63 5" xfId="2889"/>
    <cellStyle name="Normal 6 2 64" xfId="907"/>
    <cellStyle name="Normal 6 2 64 2" xfId="908"/>
    <cellStyle name="Normal 6 2 64 3" xfId="4225"/>
    <cellStyle name="Normal 6 2 64 4" xfId="3740"/>
    <cellStyle name="Normal 6 2 64 5" xfId="2887"/>
    <cellStyle name="Normal 6 2 65" xfId="909"/>
    <cellStyle name="Normal 6 2 65 2" xfId="910"/>
    <cellStyle name="Normal 6 2 65 3" xfId="4228"/>
    <cellStyle name="Normal 6 2 65 4" xfId="3675"/>
    <cellStyle name="Normal 6 2 65 5" xfId="2884"/>
    <cellStyle name="Normal 6 2 66" xfId="911"/>
    <cellStyle name="Normal 6 2 66 2" xfId="912"/>
    <cellStyle name="Normal 6 2 66 3" xfId="4230"/>
    <cellStyle name="Normal 6 2 66 4" xfId="3841"/>
    <cellStyle name="Normal 6 2 66 5" xfId="2882"/>
    <cellStyle name="Normal 6 2 67" xfId="913"/>
    <cellStyle name="Normal 6 2 67 2" xfId="914"/>
    <cellStyle name="Normal 6 2 67 3" xfId="4239"/>
    <cellStyle name="Normal 6 2 67 4" xfId="3676"/>
    <cellStyle name="Normal 6 2 67 5" xfId="2873"/>
    <cellStyle name="Normal 6 2 68" xfId="915"/>
    <cellStyle name="Normal 6 2 68 2" xfId="916"/>
    <cellStyle name="Normal 6 2 68 3" xfId="4232"/>
    <cellStyle name="Normal 6 2 68 4" xfId="3931"/>
    <cellStyle name="Normal 6 2 68 5" xfId="2880"/>
    <cellStyle name="Normal 6 2 69" xfId="917"/>
    <cellStyle name="Normal 6 2 69 2" xfId="918"/>
    <cellStyle name="Normal 6 2 69 3" xfId="4242"/>
    <cellStyle name="Normal 6 2 69 4" xfId="3677"/>
    <cellStyle name="Normal 6 2 69 5" xfId="2870"/>
    <cellStyle name="Normal 6 2 7" xfId="919"/>
    <cellStyle name="Normal 6 2 7 2" xfId="920"/>
    <cellStyle name="Normal 6 2 7 3" xfId="4066"/>
    <cellStyle name="Normal 6 2 7 4" xfId="3097"/>
    <cellStyle name="Normal 6 2 7 5" xfId="3804"/>
    <cellStyle name="Normal 6 2 70" xfId="921"/>
    <cellStyle name="Normal 6 2 70 2" xfId="922"/>
    <cellStyle name="Normal 6 2 70 3" xfId="4246"/>
    <cellStyle name="Normal 6 2 70 4" xfId="3678"/>
    <cellStyle name="Normal 6 2 70 5" xfId="2866"/>
    <cellStyle name="Normal 6 2 71" xfId="923"/>
    <cellStyle name="Normal 6 2 71 2" xfId="924"/>
    <cellStyle name="Normal 6 2 71 3" xfId="4250"/>
    <cellStyle name="Normal 6 2 71 4" xfId="3741"/>
    <cellStyle name="Normal 6 2 71 5" xfId="2862"/>
    <cellStyle name="Normal 6 2 72" xfId="925"/>
    <cellStyle name="Normal 6 2 72 2" xfId="926"/>
    <cellStyle name="Normal 6 2 72 3" xfId="4253"/>
    <cellStyle name="Normal 6 2 72 4" xfId="3679"/>
    <cellStyle name="Normal 6 2 72 5" xfId="2859"/>
    <cellStyle name="Normal 6 2 73" xfId="927"/>
    <cellStyle name="Normal 6 2 73 2" xfId="928"/>
    <cellStyle name="Normal 6 2 73 3" xfId="4257"/>
    <cellStyle name="Normal 6 2 73 4" xfId="3842"/>
    <cellStyle name="Normal 6 2 73 5" xfId="2855"/>
    <cellStyle name="Normal 6 2 74" xfId="929"/>
    <cellStyle name="Normal 6 2 74 2" xfId="930"/>
    <cellStyle name="Normal 6 2 74 3" xfId="4261"/>
    <cellStyle name="Normal 6 2 74 4" xfId="3680"/>
    <cellStyle name="Normal 6 2 74 5" xfId="2851"/>
    <cellStyle name="Normal 6 2 75" xfId="931"/>
    <cellStyle name="Normal 6 2 75 2" xfId="932"/>
    <cellStyle name="Normal 6 2 75 3" xfId="4264"/>
    <cellStyle name="Normal 6 2 75 4" xfId="3932"/>
    <cellStyle name="Normal 6 2 75 5" xfId="2848"/>
    <cellStyle name="Normal 6 2 76" xfId="933"/>
    <cellStyle name="Normal 6 2 76 2" xfId="934"/>
    <cellStyle name="Normal 6 2 76 3" xfId="4268"/>
    <cellStyle name="Normal 6 2 76 4" xfId="3681"/>
    <cellStyle name="Normal 6 2 76 5" xfId="2844"/>
    <cellStyle name="Normal 6 2 77" xfId="935"/>
    <cellStyle name="Normal 6 2 77 2" xfId="936"/>
    <cellStyle name="Normal 6 2 77 3" xfId="4272"/>
    <cellStyle name="Normal 6 2 77 4" xfId="3096"/>
    <cellStyle name="Normal 6 2 77 5" xfId="2840"/>
    <cellStyle name="Normal 6 2 78" xfId="937"/>
    <cellStyle name="Normal 6 2 78 2" xfId="938"/>
    <cellStyle name="Normal 6 2 78 3" xfId="4275"/>
    <cellStyle name="Normal 6 2 78 4" xfId="3682"/>
    <cellStyle name="Normal 6 2 78 5" xfId="2837"/>
    <cellStyle name="Normal 6 2 79" xfId="939"/>
    <cellStyle name="Normal 6 2 79 2" xfId="940"/>
    <cellStyle name="Normal 6 2 79 3" xfId="4279"/>
    <cellStyle name="Normal 6 2 79 4" xfId="3742"/>
    <cellStyle name="Normal 6 2 79 5" xfId="2833"/>
    <cellStyle name="Normal 6 2 8" xfId="941"/>
    <cellStyle name="Normal 6 2 8 2" xfId="942"/>
    <cellStyle name="Normal 6 2 8 3" xfId="4069"/>
    <cellStyle name="Normal 6 2 8 4" xfId="3683"/>
    <cellStyle name="Normal 6 2 8 5" xfId="3039"/>
    <cellStyle name="Normal 6 2 80" xfId="943"/>
    <cellStyle name="Normal 6 2 80 2" xfId="944"/>
    <cellStyle name="Normal 6 2 80 3" xfId="4283"/>
    <cellStyle name="Normal 6 2 80 4" xfId="3843"/>
    <cellStyle name="Normal 6 2 80 5" xfId="2829"/>
    <cellStyle name="Normal 6 2 81" xfId="945"/>
    <cellStyle name="Normal 6 2 81 2" xfId="946"/>
    <cellStyle name="Normal 6 2 81 3" xfId="4286"/>
    <cellStyle name="Normal 6 2 81 4" xfId="3684"/>
    <cellStyle name="Normal 6 2 81 5" xfId="2826"/>
    <cellStyle name="Normal 6 2 82" xfId="947"/>
    <cellStyle name="Normal 6 2 82 2" xfId="948"/>
    <cellStyle name="Normal 6 2 82 3" xfId="4290"/>
    <cellStyle name="Normal 6 2 82 4" xfId="3933"/>
    <cellStyle name="Normal 6 2 82 5" xfId="2822"/>
    <cellStyle name="Normal 6 2 83" xfId="949"/>
    <cellStyle name="Normal 6 2 83 2" xfId="950"/>
    <cellStyle name="Normal 6 2 83 3" xfId="4294"/>
    <cellStyle name="Normal 6 2 83 4" xfId="3685"/>
    <cellStyle name="Normal 6 2 83 5" xfId="2818"/>
    <cellStyle name="Normal 6 2 84" xfId="951"/>
    <cellStyle name="Normal 6 2 84 2" xfId="952"/>
    <cellStyle name="Normal 6 2 84 3" xfId="4297"/>
    <cellStyle name="Normal 6 2 84 4" xfId="3095"/>
    <cellStyle name="Normal 6 2 84 5" xfId="2815"/>
    <cellStyle name="Normal 6 2 85" xfId="953"/>
    <cellStyle name="Normal 6 2 85 2" xfId="954"/>
    <cellStyle name="Normal 6 2 85 3" xfId="4301"/>
    <cellStyle name="Normal 6 2 85 4" xfId="3686"/>
    <cellStyle name="Normal 6 2 85 5" xfId="2811"/>
    <cellStyle name="Normal 6 2 86" xfId="955"/>
    <cellStyle name="Normal 6 2 86 2" xfId="956"/>
    <cellStyle name="Normal 6 2 86 3" xfId="4305"/>
    <cellStyle name="Normal 6 2 86 4" xfId="3743"/>
    <cellStyle name="Normal 6 2 86 5" xfId="2807"/>
    <cellStyle name="Normal 6 2 87" xfId="957"/>
    <cellStyle name="Normal 6 2 87 2" xfId="958"/>
    <cellStyle name="Normal 6 2 87 3" xfId="4308"/>
    <cellStyle name="Normal 6 2 87 4" xfId="3687"/>
    <cellStyle name="Normal 6 2 87 5" xfId="2804"/>
    <cellStyle name="Normal 6 2 88" xfId="959"/>
    <cellStyle name="Normal 6 2 88 2" xfId="960"/>
    <cellStyle name="Normal 6 2 88 3" xfId="4312"/>
    <cellStyle name="Normal 6 2 88 4" xfId="3844"/>
    <cellStyle name="Normal 6 2 88 5" xfId="2800"/>
    <cellStyle name="Normal 6 2 89" xfId="961"/>
    <cellStyle name="Normal 6 2 89 2" xfId="962"/>
    <cellStyle name="Normal 6 2 89 3" xfId="4316"/>
    <cellStyle name="Normal 6 2 89 4" xfId="3688"/>
    <cellStyle name="Normal 6 2 89 5" xfId="2796"/>
    <cellStyle name="Normal 6 2 9" xfId="963"/>
    <cellStyle name="Normal 6 2 9 2" xfId="964"/>
    <cellStyle name="Normal 6 2 9 3" xfId="4072"/>
    <cellStyle name="Normal 6 2 9 4" xfId="3934"/>
    <cellStyle name="Normal 6 2 9 5" xfId="3993"/>
    <cellStyle name="Normal 6 2 90" xfId="965"/>
    <cellStyle name="Normal 6 2 90 2" xfId="966"/>
    <cellStyle name="Normal 6 2 90 3" xfId="4319"/>
    <cellStyle name="Normal 6 2 90 4" xfId="3689"/>
    <cellStyle name="Normal 6 2 90 5" xfId="2793"/>
    <cellStyle name="Normal 6 2 91" xfId="967"/>
    <cellStyle name="Normal 6 2 91 2" xfId="968"/>
    <cellStyle name="Normal 6 2 91 3" xfId="4323"/>
    <cellStyle name="Normal 6 2 91 4" xfId="3094"/>
    <cellStyle name="Normal 6 2 91 5" xfId="2789"/>
    <cellStyle name="Normal 6 2 92" xfId="969"/>
    <cellStyle name="Normal 6 2 92 2" xfId="970"/>
    <cellStyle name="Normal 6 2 92 3" xfId="4327"/>
    <cellStyle name="Normal 6 2 92 4" xfId="3690"/>
    <cellStyle name="Normal 6 2 92 5" xfId="2785"/>
    <cellStyle name="Normal 6 2 93" xfId="971"/>
    <cellStyle name="Normal 6 2 93 2" xfId="972"/>
    <cellStyle name="Normal 6 2 93 3" xfId="4330"/>
    <cellStyle name="Normal 6 2 93 4" xfId="3744"/>
    <cellStyle name="Normal 6 2 93 5" xfId="2782"/>
    <cellStyle name="Normal 6 2 94" xfId="973"/>
    <cellStyle name="Normal 6 2 94 2" xfId="974"/>
    <cellStyle name="Normal 6 2 94 3" xfId="4334"/>
    <cellStyle name="Normal 6 2 94 4" xfId="3691"/>
    <cellStyle name="Normal 6 2 94 5" xfId="2778"/>
    <cellStyle name="Normal 6 2 95" xfId="975"/>
    <cellStyle name="Normal 6 2 95 2" xfId="976"/>
    <cellStyle name="Normal 6 2 95 3" xfId="4338"/>
    <cellStyle name="Normal 6 2 95 4" xfId="3845"/>
    <cellStyle name="Normal 6 2 95 5" xfId="2774"/>
    <cellStyle name="Normal 6 2 96" xfId="977"/>
    <cellStyle name="Normal 6 2 96 2" xfId="978"/>
    <cellStyle name="Normal 6 2 96 3" xfId="4341"/>
    <cellStyle name="Normal 6 2 96 4" xfId="3692"/>
    <cellStyle name="Normal 6 2 96 5" xfId="2771"/>
    <cellStyle name="Normal 6 2 97" xfId="979"/>
    <cellStyle name="Normal 6 2 97 2" xfId="980"/>
    <cellStyle name="Normal 6 2 97 3" xfId="4345"/>
    <cellStyle name="Normal 6 2 97 4" xfId="3935"/>
    <cellStyle name="Normal 6 2 97 5" xfId="2767"/>
    <cellStyle name="Normal 6 2 98" xfId="981"/>
    <cellStyle name="Normal 6 2 98 2" xfId="982"/>
    <cellStyle name="Normal 6 2 98 3" xfId="4349"/>
    <cellStyle name="Normal 6 2 98 4" xfId="3693"/>
    <cellStyle name="Normal 6 2 98 5" xfId="2763"/>
    <cellStyle name="Normal 6 2 99" xfId="983"/>
    <cellStyle name="Normal 6 2 99 2" xfId="984"/>
    <cellStyle name="Normal 6 2 99 3" xfId="4352"/>
    <cellStyle name="Normal 6 2 99 4" xfId="3093"/>
    <cellStyle name="Normal 6 2 99 5" xfId="2760"/>
    <cellStyle name="Normal 6 20" xfId="985"/>
    <cellStyle name="Normal 6 20 2" xfId="4086"/>
    <cellStyle name="Normal 6 20 3" xfId="3694"/>
    <cellStyle name="Normal 6 20 4" xfId="3033"/>
    <cellStyle name="Normal 6 21" xfId="986"/>
    <cellStyle name="Normal 6 21 2" xfId="4089"/>
    <cellStyle name="Normal 6 21 3" xfId="3826"/>
    <cellStyle name="Normal 6 21 4" xfId="3030"/>
    <cellStyle name="Normal 6 22" xfId="987"/>
    <cellStyle name="Normal 6 22 2" xfId="4092"/>
    <cellStyle name="Normal 6 22 3" xfId="3745"/>
    <cellStyle name="Normal 6 22 4" xfId="3027"/>
    <cellStyle name="Normal 6 23" xfId="988"/>
    <cellStyle name="Normal 6 23 2" xfId="2519"/>
    <cellStyle name="Normal 6 23 3" xfId="4564"/>
    <cellStyle name="Normal 6 23 4" xfId="3078"/>
    <cellStyle name="Normal 6 23 5" xfId="3024"/>
    <cellStyle name="Normal 6 24" xfId="989"/>
    <cellStyle name="Normal 6 24 2" xfId="4097"/>
    <cellStyle name="Normal 6 24 3" xfId="3695"/>
    <cellStyle name="Normal 6 24 4" xfId="3021"/>
    <cellStyle name="Normal 6 25" xfId="990"/>
    <cellStyle name="Normal 6 25 2" xfId="4100"/>
    <cellStyle name="Normal 6 25 3" xfId="3916"/>
    <cellStyle name="Normal 6 25 4" xfId="3018"/>
    <cellStyle name="Normal 6 26" xfId="991"/>
    <cellStyle name="Normal 6 26 2" xfId="4103"/>
    <cellStyle name="Normal 6 26 3" xfId="3846"/>
    <cellStyle name="Normal 6 26 4" xfId="3015"/>
    <cellStyle name="Normal 6 27" xfId="992"/>
    <cellStyle name="Normal 6 27 2" xfId="2516"/>
    <cellStyle name="Normal 6 27 3" xfId="4565"/>
    <cellStyle name="Normal 6 27 4" xfId="3762"/>
    <cellStyle name="Normal 6 27 5" xfId="3012"/>
    <cellStyle name="Normal 6 28" xfId="993"/>
    <cellStyle name="Normal 6 28 2" xfId="4108"/>
    <cellStyle name="Normal 6 28 3" xfId="3696"/>
    <cellStyle name="Normal 6 28 4" xfId="3009"/>
    <cellStyle name="Normal 6 29" xfId="994"/>
    <cellStyle name="Normal 6 29 2" xfId="4111"/>
    <cellStyle name="Normal 6 29 3" xfId="3111"/>
    <cellStyle name="Normal 6 29 4" xfId="3006"/>
    <cellStyle name="Normal 6 3" xfId="995"/>
    <cellStyle name="Normal 6 3 2" xfId="996"/>
    <cellStyle name="Normal 6 3 3" xfId="4054"/>
    <cellStyle name="Normal 6 3 4" xfId="3936"/>
    <cellStyle name="Normal 6 3 5" xfId="3988"/>
    <cellStyle name="Normal 6 30" xfId="997"/>
    <cellStyle name="Normal 6 30 2" xfId="4114"/>
    <cellStyle name="Normal 6 30 3" xfId="3697"/>
    <cellStyle name="Normal 6 30 4" xfId="3003"/>
    <cellStyle name="Normal 6 31" xfId="998"/>
    <cellStyle name="Normal 6 31 2" xfId="2513"/>
    <cellStyle name="Normal 6 31 3" xfId="4566"/>
    <cellStyle name="Normal 6 31 4" xfId="3726"/>
    <cellStyle name="Normal 6 31 5" xfId="3000"/>
    <cellStyle name="Normal 6 32" xfId="999"/>
    <cellStyle name="Normal 6 32 2" xfId="4119"/>
    <cellStyle name="Normal 6 32 3" xfId="3092"/>
    <cellStyle name="Normal 6 32 4" xfId="2997"/>
    <cellStyle name="Normal 6 33" xfId="1000"/>
    <cellStyle name="Normal 6 33 2" xfId="4122"/>
    <cellStyle name="Normal 6 33 3" xfId="3951"/>
    <cellStyle name="Normal 6 33 4" xfId="2994"/>
    <cellStyle name="Normal 6 34" xfId="1001"/>
    <cellStyle name="Normal 6 34 2" xfId="4125"/>
    <cellStyle name="Normal 6 34 3" xfId="3698"/>
    <cellStyle name="Normal 6 34 4" xfId="2991"/>
    <cellStyle name="Normal 6 35" xfId="1002"/>
    <cellStyle name="Normal 6 35 2" xfId="2510"/>
    <cellStyle name="Normal 6 35 3" xfId="4567"/>
    <cellStyle name="Normal 6 35 4" xfId="3827"/>
    <cellStyle name="Normal 6 35 5" xfId="2988"/>
    <cellStyle name="Normal 6 36" xfId="1003"/>
    <cellStyle name="Normal 6 36 2" xfId="4130"/>
    <cellStyle name="Normal 6 36 3" xfId="3746"/>
    <cellStyle name="Normal 6 36 4" xfId="2985"/>
    <cellStyle name="Normal 6 37" xfId="1004"/>
    <cellStyle name="Normal 6 37 2" xfId="4133"/>
    <cellStyle name="Normal 6 37 3" xfId="3077"/>
    <cellStyle name="Normal 6 37 4" xfId="2982"/>
    <cellStyle name="Normal 6 38" xfId="1005"/>
    <cellStyle name="Normal 6 38 2" xfId="4136"/>
    <cellStyle name="Normal 6 38 3" xfId="3699"/>
    <cellStyle name="Normal 6 38 4" xfId="2979"/>
    <cellStyle name="Normal 6 39" xfId="1006"/>
    <cellStyle name="Normal 6 39 2" xfId="2505"/>
    <cellStyle name="Normal 6 39 3" xfId="4568"/>
    <cellStyle name="Normal 6 39 4" xfId="3917"/>
    <cellStyle name="Normal 6 39 5" xfId="2976"/>
    <cellStyle name="Normal 6 4" xfId="1007"/>
    <cellStyle name="Normal 6 4 2" xfId="1008"/>
    <cellStyle name="Normal 6 4 3" xfId="4055"/>
    <cellStyle name="Normal 6 4 4" xfId="3847"/>
    <cellStyle name="Normal 6 4 5" xfId="3043"/>
    <cellStyle name="Normal 6 40" xfId="1009"/>
    <cellStyle name="Normal 6 40 2" xfId="4141"/>
    <cellStyle name="Normal 6 40 3" xfId="3700"/>
    <cellStyle name="Normal 6 40 4" xfId="2973"/>
    <cellStyle name="Normal 6 41" xfId="1010"/>
    <cellStyle name="Normal 6 41 2" xfId="4144"/>
    <cellStyle name="Normal 6 41 3" xfId="3110"/>
    <cellStyle name="Normal 6 41 4" xfId="2970"/>
    <cellStyle name="Normal 6 42" xfId="1011"/>
    <cellStyle name="Normal 6 42 2" xfId="4147"/>
    <cellStyle name="Normal 6 42 3" xfId="3937"/>
    <cellStyle name="Normal 6 42 4" xfId="2967"/>
    <cellStyle name="Normal 6 43" xfId="1012"/>
    <cellStyle name="Normal 6 43 2" xfId="2503"/>
    <cellStyle name="Normal 6 43 3" xfId="4569"/>
    <cellStyle name="Normal 6 43 4" xfId="3860"/>
    <cellStyle name="Normal 6 43 5" xfId="2964"/>
    <cellStyle name="Normal 6 44" xfId="1013"/>
    <cellStyle name="Normal 6 44 2" xfId="4152"/>
    <cellStyle name="Normal 6 44 3" xfId="3701"/>
    <cellStyle name="Normal 6 44 4" xfId="2961"/>
    <cellStyle name="Normal 6 45" xfId="1014"/>
    <cellStyle name="Normal 6 45 2" xfId="4155"/>
    <cellStyle name="Normal 6 45 3" xfId="3727"/>
    <cellStyle name="Normal 6 45 4" xfId="2958"/>
    <cellStyle name="Normal 6 46" xfId="1015"/>
    <cellStyle name="Normal 6 46 2" xfId="4158"/>
    <cellStyle name="Normal 6 46 3" xfId="3091"/>
    <cellStyle name="Normal 6 46 4" xfId="2955"/>
    <cellStyle name="Normal 6 47" xfId="1016"/>
    <cellStyle name="Normal 6 47 2" xfId="4161"/>
    <cellStyle name="Normal 6 47 3" xfId="3952"/>
    <cellStyle name="Normal 6 47 4" xfId="2952"/>
    <cellStyle name="Normal 6 48" xfId="1017"/>
    <cellStyle name="Normal 6 48 2" xfId="4164"/>
    <cellStyle name="Normal 6 48 3" xfId="3702"/>
    <cellStyle name="Normal 6 48 4" xfId="2949"/>
    <cellStyle name="Normal 6 49" xfId="1018"/>
    <cellStyle name="Normal 6 49 2" xfId="4167"/>
    <cellStyle name="Normal 6 49 3" xfId="3828"/>
    <cellStyle name="Normal 6 49 4" xfId="2946"/>
    <cellStyle name="Normal 6 5" xfId="1019"/>
    <cellStyle name="Normal 6 5 2" xfId="1020"/>
    <cellStyle name="Normal 6 5 3" xfId="4056"/>
    <cellStyle name="Normal 6 5 4" xfId="3747"/>
    <cellStyle name="Normal 6 5 5" xfId="3801"/>
    <cellStyle name="Normal 6 50" xfId="1021"/>
    <cellStyle name="Normal 6 50 2" xfId="4170"/>
    <cellStyle name="Normal 6 50 3" xfId="3703"/>
    <cellStyle name="Normal 6 50 4" xfId="2943"/>
    <cellStyle name="Normal 6 51" xfId="1022"/>
    <cellStyle name="Normal 6 51 2" xfId="4172"/>
    <cellStyle name="Normal 6 51 3" xfId="3918"/>
    <cellStyle name="Normal 6 51 4" xfId="2941"/>
    <cellStyle name="Normal 6 52" xfId="1023"/>
    <cellStyle name="Normal 6 52 2" xfId="4175"/>
    <cellStyle name="Normal 6 52 3" xfId="3848"/>
    <cellStyle name="Normal 6 52 4" xfId="2938"/>
    <cellStyle name="Normal 6 53" xfId="1024"/>
    <cellStyle name="Normal 6 53 2" xfId="4178"/>
    <cellStyle name="Normal 6 53 3" xfId="3763"/>
    <cellStyle name="Normal 6 53 4" xfId="2935"/>
    <cellStyle name="Normal 6 54" xfId="1025"/>
    <cellStyle name="Normal 6 54 2" xfId="2499"/>
    <cellStyle name="Normal 6 54 3" xfId="4571"/>
    <cellStyle name="Normal 6 54 4" xfId="3704"/>
    <cellStyle name="Normal 6 54 5" xfId="2932"/>
    <cellStyle name="Normal 6 55" xfId="1026"/>
    <cellStyle name="Normal 6 55 2" xfId="4183"/>
    <cellStyle name="Normal 6 55 3" xfId="3109"/>
    <cellStyle name="Normal 6 55 4" xfId="2929"/>
    <cellStyle name="Normal 6 56" xfId="1027"/>
    <cellStyle name="Normal 6 56 2" xfId="4186"/>
    <cellStyle name="Normal 6 56 3" xfId="3938"/>
    <cellStyle name="Normal 6 56 4" xfId="2926"/>
    <cellStyle name="Normal 6 57" xfId="1028"/>
    <cellStyle name="Normal 6 57 2" xfId="4189"/>
    <cellStyle name="Normal 6 57 3" xfId="3861"/>
    <cellStyle name="Normal 6 57 4" xfId="2923"/>
    <cellStyle name="Normal 6 58" xfId="1029"/>
    <cellStyle name="Normal 6 58 2" xfId="4192"/>
    <cellStyle name="Normal 6 58 3" xfId="3705"/>
    <cellStyle name="Normal 6 58 4" xfId="2920"/>
    <cellStyle name="Normal 6 59" xfId="1030"/>
    <cellStyle name="Normal 6 59 2" xfId="4195"/>
    <cellStyle name="Normal 6 59 3" xfId="3728"/>
    <cellStyle name="Normal 6 59 4" xfId="2917"/>
    <cellStyle name="Normal 6 6" xfId="1031"/>
    <cellStyle name="Normal 6 6 2" xfId="1032"/>
    <cellStyle name="Normal 6 6 3" xfId="4057"/>
    <cellStyle name="Normal 6 6 4" xfId="3090"/>
    <cellStyle name="Normal 6 6 5" xfId="3899"/>
    <cellStyle name="Normal 6 60" xfId="1033"/>
    <cellStyle name="Normal 6 60 2" xfId="4198"/>
    <cellStyle name="Normal 6 60 3" xfId="3706"/>
    <cellStyle name="Normal 6 60 4" xfId="2914"/>
    <cellStyle name="Normal 6 61" xfId="1034"/>
    <cellStyle name="Normal 6 61 2" xfId="4201"/>
    <cellStyle name="Normal 6 61 3" xfId="3829"/>
    <cellStyle name="Normal 6 61 4" xfId="2911"/>
    <cellStyle name="Normal 6 62" xfId="1035"/>
    <cellStyle name="Normal 6 62 2" xfId="4203"/>
    <cellStyle name="Normal 6 62 3" xfId="3748"/>
    <cellStyle name="Normal 6 62 4" xfId="2909"/>
    <cellStyle name="Normal 6 63" xfId="1036"/>
    <cellStyle name="Normal 6 63 2" xfId="4206"/>
    <cellStyle name="Normal 6 63 3" xfId="3076"/>
    <cellStyle name="Normal 6 63 4" xfId="2906"/>
    <cellStyle name="Normal 6 64" xfId="1037"/>
    <cellStyle name="Normal 6 64 2" xfId="4209"/>
    <cellStyle name="Normal 6 64 3" xfId="3707"/>
    <cellStyle name="Normal 6 64 4" xfId="2903"/>
    <cellStyle name="Normal 6 65" xfId="1038"/>
    <cellStyle name="Normal 6 65 2" xfId="4212"/>
    <cellStyle name="Normal 6 65 3" xfId="3919"/>
    <cellStyle name="Normal 6 65 4" xfId="2900"/>
    <cellStyle name="Normal 6 66" xfId="1039"/>
    <cellStyle name="Normal 6 66 2" xfId="4215"/>
    <cellStyle name="Normal 6 66 3" xfId="3849"/>
    <cellStyle name="Normal 6 66 4" xfId="2897"/>
    <cellStyle name="Normal 6 67" xfId="1040"/>
    <cellStyle name="Normal 6 67 2" xfId="4218"/>
    <cellStyle name="Normal 6 67 3" xfId="3764"/>
    <cellStyle name="Normal 6 67 4" xfId="2894"/>
    <cellStyle name="Normal 6 68" xfId="1041"/>
    <cellStyle name="Normal 6 68 2" xfId="4221"/>
    <cellStyle name="Normal 6 68 3" xfId="3708"/>
    <cellStyle name="Normal 6 68 4" xfId="2891"/>
    <cellStyle name="Normal 6 69" xfId="1042"/>
    <cellStyle name="Normal 6 69 2" xfId="4224"/>
    <cellStyle name="Normal 6 69 3" xfId="3108"/>
    <cellStyle name="Normal 6 69 4" xfId="2888"/>
    <cellStyle name="Normal 6 7" xfId="1043"/>
    <cellStyle name="Normal 6 7 10" xfId="1044"/>
    <cellStyle name="Normal 6 7 10 2" xfId="1045"/>
    <cellStyle name="Normal 6 7 10 3" xfId="4535"/>
    <cellStyle name="Normal 6 7 10 4" xfId="3862"/>
    <cellStyle name="Normal 6 7 10 5" xfId="2571"/>
    <cellStyle name="Normal 6 7 11" xfId="1046"/>
    <cellStyle name="Normal 6 7 11 2" xfId="1047"/>
    <cellStyle name="Normal 6 7 11 3" xfId="4547"/>
    <cellStyle name="Normal 6 7 11 4" xfId="3729"/>
    <cellStyle name="Normal 6 7 11 5" xfId="2559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 3" xfId="4444"/>
    <cellStyle name="Normal 6 7 2 4" xfId="3953"/>
    <cellStyle name="Normal 6 7 2 5" xfId="2667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 3" xfId="4455"/>
    <cellStyle name="Normal 6 7 3 4" xfId="3920"/>
    <cellStyle name="Normal 6 7 3 5" xfId="2655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 3" xfId="4467"/>
    <cellStyle name="Normal 6 7 4 4" xfId="3863"/>
    <cellStyle name="Normal 6 7 4 5" xfId="2643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5 3" xfId="4478"/>
    <cellStyle name="Normal 6 7 5 4" xfId="3830"/>
    <cellStyle name="Normal 6 7 5 5" xfId="2631"/>
    <cellStyle name="Normal 6 7 50" xfId="4058"/>
    <cellStyle name="Normal 6 7 51" xfId="3939"/>
    <cellStyle name="Normal 6 7 52" xfId="3989"/>
    <cellStyle name="Normal 6 7 6" xfId="1132"/>
    <cellStyle name="Normal 6 7 6 2" xfId="1133"/>
    <cellStyle name="Normal 6 7 6 3" xfId="4489"/>
    <cellStyle name="Normal 6 7 6 4" xfId="3075"/>
    <cellStyle name="Normal 6 7 6 5" xfId="2619"/>
    <cellStyle name="Normal 6 7 7" xfId="1134"/>
    <cellStyle name="Normal 6 7 7 2" xfId="1135"/>
    <cellStyle name="Normal 6 7 7 3" xfId="4501"/>
    <cellStyle name="Normal 6 7 7 4" xfId="3921"/>
    <cellStyle name="Normal 6 7 7 5" xfId="2607"/>
    <cellStyle name="Normal 6 7 8" xfId="1136"/>
    <cellStyle name="Normal 6 7 8 2" xfId="1137"/>
    <cellStyle name="Normal 6 7 8 3" xfId="4512"/>
    <cellStyle name="Normal 6 7 8 4" xfId="3765"/>
    <cellStyle name="Normal 6 7 8 5" xfId="2595"/>
    <cellStyle name="Normal 6 7 9" xfId="1138"/>
    <cellStyle name="Normal 6 7 9 2" xfId="1139"/>
    <cellStyle name="Normal 6 7 9 3" xfId="4524"/>
    <cellStyle name="Normal 6 7 9 4" xfId="3107"/>
    <cellStyle name="Normal 6 7 9 5" xfId="2583"/>
    <cellStyle name="Normal 6 70" xfId="1140"/>
    <cellStyle name="Normal 6 70 2" xfId="4226"/>
    <cellStyle name="Normal 6 70 3" xfId="3864"/>
    <cellStyle name="Normal 6 70 4" xfId="2886"/>
    <cellStyle name="Normal 6 71" xfId="1141"/>
    <cellStyle name="Normal 6 71 2" xfId="4237"/>
    <cellStyle name="Normal 6 71 3" xfId="3709"/>
    <cellStyle name="Normal 6 71 4" xfId="2875"/>
    <cellStyle name="Normal 6 72" xfId="1142"/>
    <cellStyle name="Normal 6 72 2" xfId="4238"/>
    <cellStyle name="Normal 6 72 3" xfId="3730"/>
    <cellStyle name="Normal 6 72 4" xfId="2874"/>
    <cellStyle name="Normal 6 73" xfId="1143"/>
    <cellStyle name="Normal 6 73 2" xfId="4233"/>
    <cellStyle name="Normal 6 73 3" xfId="3714"/>
    <cellStyle name="Normal 6 73 4" xfId="2879"/>
    <cellStyle name="Normal 6 74" xfId="1144"/>
    <cellStyle name="Normal 6 74 2" xfId="4241"/>
    <cellStyle name="Normal 6 74 3" xfId="3954"/>
    <cellStyle name="Normal 6 74 4" xfId="2871"/>
    <cellStyle name="Normal 6 75" xfId="1145"/>
    <cellStyle name="Normal 6 75 2" xfId="4245"/>
    <cellStyle name="Normal 6 75 3" xfId="3710"/>
    <cellStyle name="Normal 6 75 4" xfId="2867"/>
    <cellStyle name="Normal 6 76" xfId="1146"/>
    <cellStyle name="Normal 6 76 2" xfId="4249"/>
    <cellStyle name="Normal 6 76 3" xfId="3831"/>
    <cellStyle name="Normal 6 76 4" xfId="2863"/>
    <cellStyle name="Normal 6 77" xfId="1147"/>
    <cellStyle name="Normal 6 77 2" xfId="4252"/>
    <cellStyle name="Normal 6 77 3" xfId="3809"/>
    <cellStyle name="Normal 6 77 4" xfId="2860"/>
    <cellStyle name="Normal 6 78" xfId="1148"/>
    <cellStyle name="Normal 6 78 2" xfId="4256"/>
    <cellStyle name="Normal 6 78 3" xfId="3074"/>
    <cellStyle name="Normal 6 78 4" xfId="2856"/>
    <cellStyle name="Normal 6 79" xfId="1149"/>
    <cellStyle name="Normal 6 79 2" xfId="4260"/>
    <cellStyle name="Normal 6 79 3" xfId="3711"/>
    <cellStyle name="Normal 6 79 4" xfId="2852"/>
    <cellStyle name="Normal 6 8" xfId="1150"/>
    <cellStyle name="Normal 6 8 10" xfId="1151"/>
    <cellStyle name="Normal 6 8 10 2" xfId="1152"/>
    <cellStyle name="Normal 6 8 10 3" xfId="4538"/>
    <cellStyle name="Normal 6 8 10 4" xfId="3813"/>
    <cellStyle name="Normal 6 8 10 5" xfId="2568"/>
    <cellStyle name="Normal 6 8 11" xfId="1153"/>
    <cellStyle name="Normal 6 8 11 2" xfId="1154"/>
    <cellStyle name="Normal 6 8 11 3" xfId="4550"/>
    <cellStyle name="Normal 6 8 11 4" xfId="3712"/>
    <cellStyle name="Normal 6 8 11 5" xfId="2556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 3" xfId="4447"/>
    <cellStyle name="Normal 6 8 2 4" xfId="3749"/>
    <cellStyle name="Normal 6 8 2 5" xfId="2664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 3" xfId="4458"/>
    <cellStyle name="Normal 6 8 3 4" xfId="3997"/>
    <cellStyle name="Normal 6 8 3 5" xfId="2652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 3" xfId="4470"/>
    <cellStyle name="Normal 6 8 4 4" xfId="3998"/>
    <cellStyle name="Normal 6 8 4 5" xfId="2640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5 2 2" xfId="4000"/>
    <cellStyle name="Normal 6 8 5 2 3" xfId="2423"/>
    <cellStyle name="Normal 6 8 5 3" xfId="4481"/>
    <cellStyle name="Normal 6 8 5 4" xfId="4580"/>
    <cellStyle name="Normal 6 8 5 5" xfId="3999"/>
    <cellStyle name="Normal 6 8 5 6" xfId="2628"/>
    <cellStyle name="Normal 6 8 50" xfId="4044"/>
    <cellStyle name="Normal 6 8 51" xfId="3922"/>
    <cellStyle name="Normal 6 8 52" xfId="3045"/>
    <cellStyle name="Normal 6 8 6" xfId="1239"/>
    <cellStyle name="Normal 6 8 6 2" xfId="1240"/>
    <cellStyle name="Normal 6 8 6 3" xfId="4492"/>
    <cellStyle name="Normal 6 8 6 4" xfId="4001"/>
    <cellStyle name="Normal 6 8 6 5" xfId="2616"/>
    <cellStyle name="Normal 6 8 7" xfId="1241"/>
    <cellStyle name="Normal 6 8 7 2" xfId="1242"/>
    <cellStyle name="Normal 6 8 7 3" xfId="4504"/>
    <cellStyle name="Normal 6 8 7 4" xfId="4002"/>
    <cellStyle name="Normal 6 8 7 5" xfId="2604"/>
    <cellStyle name="Normal 6 8 8" xfId="1243"/>
    <cellStyle name="Normal 6 8 8 2" xfId="1244"/>
    <cellStyle name="Normal 6 8 8 3" xfId="4515"/>
    <cellStyle name="Normal 6 8 8 4" xfId="4003"/>
    <cellStyle name="Normal 6 8 8 5" xfId="2592"/>
    <cellStyle name="Normal 6 8 9" xfId="1245"/>
    <cellStyle name="Normal 6 8 9 2" xfId="1246"/>
    <cellStyle name="Normal 6 8 9 3" xfId="4527"/>
    <cellStyle name="Normal 6 8 9 4" xfId="4004"/>
    <cellStyle name="Normal 6 8 9 5" xfId="2580"/>
    <cellStyle name="Normal 6 80" xfId="1247"/>
    <cellStyle name="Normal 6 80 2" xfId="4263"/>
    <cellStyle name="Normal 6 80 3" xfId="4005"/>
    <cellStyle name="Normal 6 80 4" xfId="2849"/>
    <cellStyle name="Normal 6 81" xfId="1248"/>
    <cellStyle name="Normal 6 81 2" xfId="4267"/>
    <cellStyle name="Normal 6 81 3" xfId="4006"/>
    <cellStyle name="Normal 6 81 4" xfId="2845"/>
    <cellStyle name="Normal 6 82" xfId="1249"/>
    <cellStyle name="Normal 6 82 2" xfId="4271"/>
    <cellStyle name="Normal 6 82 3" xfId="4007"/>
    <cellStyle name="Normal 6 82 4" xfId="2841"/>
    <cellStyle name="Normal 6 83" xfId="1250"/>
    <cellStyle name="Normal 6 83 2" xfId="4274"/>
    <cellStyle name="Normal 6 83 3" xfId="4008"/>
    <cellStyle name="Normal 6 83 4" xfId="2838"/>
    <cellStyle name="Normal 6 84" xfId="1251"/>
    <cellStyle name="Normal 6 84 2" xfId="4278"/>
    <cellStyle name="Normal 6 84 3" xfId="4009"/>
    <cellStyle name="Normal 6 84 4" xfId="2834"/>
    <cellStyle name="Normal 6 85" xfId="1252"/>
    <cellStyle name="Normal 6 85 2" xfId="4282"/>
    <cellStyle name="Normal 6 85 3" xfId="4010"/>
    <cellStyle name="Normal 6 85 4" xfId="2830"/>
    <cellStyle name="Normal 6 86" xfId="1253"/>
    <cellStyle name="Normal 6 86 2" xfId="4285"/>
    <cellStyle name="Normal 6 86 3" xfId="4011"/>
    <cellStyle name="Normal 6 86 4" xfId="2827"/>
    <cellStyle name="Normal 6 87" xfId="1254"/>
    <cellStyle name="Normal 6 87 2" xfId="4289"/>
    <cellStyle name="Normal 6 87 3" xfId="4012"/>
    <cellStyle name="Normal 6 87 4" xfId="2823"/>
    <cellStyle name="Normal 6 88" xfId="1255"/>
    <cellStyle name="Normal 6 88 2" xfId="4293"/>
    <cellStyle name="Normal 6 88 3" xfId="4013"/>
    <cellStyle name="Normal 6 88 4" xfId="2819"/>
    <cellStyle name="Normal 6 89" xfId="1256"/>
    <cellStyle name="Normal 6 89 2" xfId="4296"/>
    <cellStyle name="Normal 6 89 3" xfId="4014"/>
    <cellStyle name="Normal 6 89 4" xfId="2816"/>
    <cellStyle name="Normal 6 9" xfId="1257"/>
    <cellStyle name="Normal 6 9 10" xfId="1258"/>
    <cellStyle name="Normal 6 9 10 2" xfId="1259"/>
    <cellStyle name="Normal 6 9 10 3" xfId="4540"/>
    <cellStyle name="Normal 6 9 10 4" xfId="4016"/>
    <cellStyle name="Normal 6 9 10 5" xfId="2566"/>
    <cellStyle name="Normal 6 9 11" xfId="1260"/>
    <cellStyle name="Normal 6 9 11 2" xfId="1261"/>
    <cellStyle name="Normal 6 9 11 3" xfId="4552"/>
    <cellStyle name="Normal 6 9 11 4" xfId="4017"/>
    <cellStyle name="Normal 6 9 11 5" xfId="2554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 3" xfId="4448"/>
    <cellStyle name="Normal 6 9 2 4" xfId="4018"/>
    <cellStyle name="Normal 6 9 2 5" xfId="2662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 3" xfId="4460"/>
    <cellStyle name="Normal 6 9 3 4" xfId="4019"/>
    <cellStyle name="Normal 6 9 3 5" xfId="2650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 3" xfId="4471"/>
    <cellStyle name="Normal 6 9 4 4" xfId="4020"/>
    <cellStyle name="Normal 6 9 4 5" xfId="2638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5 3" xfId="4483"/>
    <cellStyle name="Normal 6 9 5 4" xfId="4021"/>
    <cellStyle name="Normal 6 9 5 5" xfId="2626"/>
    <cellStyle name="Normal 6 9 50" xfId="4060"/>
    <cellStyle name="Normal 6 9 51" xfId="4015"/>
    <cellStyle name="Normal 6 9 52" xfId="3802"/>
    <cellStyle name="Normal 6 9 6" xfId="1346"/>
    <cellStyle name="Normal 6 9 6 2" xfId="1347"/>
    <cellStyle name="Normal 6 9 6 3" xfId="4494"/>
    <cellStyle name="Normal 6 9 6 4" xfId="4022"/>
    <cellStyle name="Normal 6 9 6 5" xfId="2614"/>
    <cellStyle name="Normal 6 9 7" xfId="1348"/>
    <cellStyle name="Normal 6 9 7 2" xfId="1349"/>
    <cellStyle name="Normal 6 9 7 3" xfId="4506"/>
    <cellStyle name="Normal 6 9 7 4" xfId="4023"/>
    <cellStyle name="Normal 6 9 7 5" xfId="2602"/>
    <cellStyle name="Normal 6 9 8" xfId="1350"/>
    <cellStyle name="Normal 6 9 8 2" xfId="1351"/>
    <cellStyle name="Normal 6 9 8 2 2" xfId="4025"/>
    <cellStyle name="Normal 6 9 8 2 3" xfId="2412"/>
    <cellStyle name="Normal 6 9 8 3" xfId="4517"/>
    <cellStyle name="Normal 6 9 8 4" xfId="4584"/>
    <cellStyle name="Normal 6 9 8 5" xfId="4024"/>
    <cellStyle name="Normal 6 9 8 6" xfId="2590"/>
    <cellStyle name="Normal 6 9 9" xfId="1352"/>
    <cellStyle name="Normal 6 9 9 2" xfId="1353"/>
    <cellStyle name="Normal 6 9 9 3" xfId="4528"/>
    <cellStyle name="Normal 6 9 9 4" xfId="4026"/>
    <cellStyle name="Normal 6 9 9 5" xfId="2578"/>
    <cellStyle name="Normal 6 90" xfId="1354"/>
    <cellStyle name="Normal 6 90 2" xfId="4300"/>
    <cellStyle name="Normal 6 90 3" xfId="4027"/>
    <cellStyle name="Normal 6 90 4" xfId="2812"/>
    <cellStyle name="Normal 6 91" xfId="1355"/>
    <cellStyle name="Normal 6 91 2" xfId="4304"/>
    <cellStyle name="Normal 6 91 3" xfId="4028"/>
    <cellStyle name="Normal 6 91 4" xfId="2808"/>
    <cellStyle name="Normal 6 92" xfId="1356"/>
    <cellStyle name="Normal 6 92 2" xfId="4307"/>
    <cellStyle name="Normal 6 92 3" xfId="4029"/>
    <cellStyle name="Normal 6 92 4" xfId="2805"/>
    <cellStyle name="Normal 6 93" xfId="1357"/>
    <cellStyle name="Normal 6 93 2" xfId="4311"/>
    <cellStyle name="Normal 6 93 3" xfId="4030"/>
    <cellStyle name="Normal 6 93 4" xfId="2801"/>
    <cellStyle name="Normal 6 94" xfId="1358"/>
    <cellStyle name="Normal 6 94 2" xfId="4315"/>
    <cellStyle name="Normal 6 94 3" xfId="4031"/>
    <cellStyle name="Normal 6 94 4" xfId="2797"/>
    <cellStyle name="Normal 6 95" xfId="1359"/>
    <cellStyle name="Normal 6 95 2" xfId="4318"/>
    <cellStyle name="Normal 6 95 3" xfId="4032"/>
    <cellStyle name="Normal 6 95 4" xfId="2794"/>
    <cellStyle name="Normal 6 96" xfId="1360"/>
    <cellStyle name="Normal 6 96 2" xfId="4322"/>
    <cellStyle name="Normal 6 96 3" xfId="4033"/>
    <cellStyle name="Normal 6 96 4" xfId="2790"/>
    <cellStyle name="Normal 6 97" xfId="1361"/>
    <cellStyle name="Normal 6 97 2" xfId="4326"/>
    <cellStyle name="Normal 6 97 3" xfId="4034"/>
    <cellStyle name="Normal 6 97 4" xfId="2786"/>
    <cellStyle name="Normal 6 98" xfId="1362"/>
    <cellStyle name="Normal 6 98 2" xfId="4329"/>
    <cellStyle name="Normal 6 98 3" xfId="4035"/>
    <cellStyle name="Normal 6 98 4" xfId="2783"/>
    <cellStyle name="Normal 6 99" xfId="1363"/>
    <cellStyle name="Normal 6 99 2" xfId="4333"/>
    <cellStyle name="Normal 6 99 3" xfId="4036"/>
    <cellStyle name="Normal 6 99 4" xfId="2779"/>
    <cellStyle name="Normal 7" xfId="1364"/>
    <cellStyle name="Normal 7 2" xfId="1885"/>
    <cellStyle name="Normal 7 2 2" xfId="1890"/>
    <cellStyle name="Normal 7 2 3" xfId="3977"/>
    <cellStyle name="Normal 7 3" xfId="3052"/>
    <cellStyle name="Normal 7 4" xfId="2549"/>
    <cellStyle name="Normal 7 5" xfId="3049"/>
    <cellStyle name="Normal 8" xfId="3"/>
    <cellStyle name="Normal 8 2" xfId="2548"/>
    <cellStyle name="Normal 8 2 2" xfId="4557"/>
    <cellStyle name="Normal 8 3" xfId="3923"/>
    <cellStyle name="Normal 8 4" xfId="3940"/>
    <cellStyle name="Normal 8 5" xfId="3790"/>
    <cellStyle name="Normal 9" xfId="1365"/>
    <cellStyle name="Normal 9 2" xfId="2545"/>
    <cellStyle name="Normal 9 2 2" xfId="4558"/>
    <cellStyle name="Normal 9 3" xfId="3713"/>
    <cellStyle name="Normal 9 4" xfId="4037"/>
    <cellStyle name="Normal 9 5" xfId="3888"/>
    <cellStyle name="Percent 2" xfId="397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42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2547968"/>
        <c:axId val="142557952"/>
        <c:axId val="0"/>
      </c:bar3DChart>
      <c:catAx>
        <c:axId val="1425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en-US"/>
          </a:p>
        </c:txPr>
        <c:crossAx val="142557952"/>
        <c:crosses val="autoZero"/>
        <c:auto val="1"/>
        <c:lblAlgn val="ctr"/>
        <c:lblOffset val="100"/>
        <c:noMultiLvlLbl val="0"/>
      </c:catAx>
      <c:valAx>
        <c:axId val="14255795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en-US"/>
          </a:p>
        </c:txPr>
        <c:crossAx val="142547968"/>
        <c:crosses val="autoZero"/>
        <c:crossBetween val="between"/>
      </c:valAx>
    </c:plotArea>
    <c:legend>
      <c:legendPos val="b"/>
      <c:overlay val="0"/>
      <c:txPr>
        <a:bodyPr rot="0" vert="horz"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891673869890943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C2-0640-AF30-286D028C7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693"/>
        </c:manualLayout>
      </c:layout>
      <c:overlay val="0"/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88-4048-842F-DE93845C2F7B}"/>
            </c:ext>
          </c:extLst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88-4048-842F-DE93845C2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564096"/>
        <c:axId val="198643712"/>
        <c:axId val="0"/>
      </c:bar3DChart>
      <c:catAx>
        <c:axId val="198564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198643712"/>
        <c:crosses val="autoZero"/>
        <c:auto val="1"/>
        <c:lblAlgn val="ctr"/>
        <c:lblOffset val="100"/>
        <c:noMultiLvlLbl val="0"/>
      </c:catAx>
      <c:valAx>
        <c:axId val="1986437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564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6B-8443-B5DA-D5FDD4B83421}"/>
            </c:ext>
          </c:extLst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6B-8443-B5DA-D5FDD4B8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678784"/>
        <c:axId val="198684672"/>
        <c:axId val="0"/>
      </c:bar3DChart>
      <c:catAx>
        <c:axId val="19867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684672"/>
        <c:crosses val="autoZero"/>
        <c:auto val="1"/>
        <c:lblAlgn val="ctr"/>
        <c:lblOffset val="100"/>
        <c:noMultiLvlLbl val="0"/>
      </c:catAx>
      <c:valAx>
        <c:axId val="198684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678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6E-ED48-A39F-27347797E311}"/>
            </c:ext>
          </c:extLst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6E-ED48-A39F-27347797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781184"/>
        <c:axId val="198787072"/>
        <c:axId val="0"/>
      </c:bar3DChart>
      <c:catAx>
        <c:axId val="198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787072"/>
        <c:crosses val="autoZero"/>
        <c:auto val="1"/>
        <c:lblAlgn val="ctr"/>
        <c:lblOffset val="100"/>
        <c:noMultiLvlLbl val="0"/>
      </c:catAx>
      <c:valAx>
        <c:axId val="198787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19878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F6-E344-854E-4B11C9F41600}"/>
            </c:ext>
          </c:extLst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F6-E344-854E-4B11C9F41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707072"/>
        <c:axId val="198708608"/>
        <c:axId val="0"/>
      </c:bar3DChart>
      <c:catAx>
        <c:axId val="19870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8708608"/>
        <c:crosses val="autoZero"/>
        <c:auto val="1"/>
        <c:lblAlgn val="ctr"/>
        <c:lblOffset val="100"/>
        <c:noMultiLvlLbl val="0"/>
      </c:catAx>
      <c:valAx>
        <c:axId val="1987086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70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C2-0040-9197-670C26F7C3F3}"/>
            </c:ext>
          </c:extLst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C2-0040-9197-670C26F7C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752128"/>
        <c:axId val="198753664"/>
        <c:axId val="0"/>
      </c:bar3DChart>
      <c:catAx>
        <c:axId val="19875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753664"/>
        <c:crosses val="autoZero"/>
        <c:auto val="1"/>
        <c:lblAlgn val="ctr"/>
        <c:lblOffset val="100"/>
        <c:noMultiLvlLbl val="0"/>
      </c:catAx>
      <c:valAx>
        <c:axId val="198753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75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CE-6640-9812-9AE2CB1CD73B}"/>
            </c:ext>
          </c:extLst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CE-6640-9812-9AE2CB1CD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907776"/>
        <c:axId val="198909312"/>
        <c:axId val="0"/>
      </c:bar3DChart>
      <c:catAx>
        <c:axId val="19890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909312"/>
        <c:crosses val="autoZero"/>
        <c:auto val="1"/>
        <c:lblAlgn val="ctr"/>
        <c:lblOffset val="100"/>
        <c:noMultiLvlLbl val="0"/>
      </c:catAx>
      <c:valAx>
        <c:axId val="1989093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90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36-414F-9B88-6EA31DAA7F9C}"/>
            </c:ext>
          </c:extLst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36-414F-9B88-6EA31DAA7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952832"/>
        <c:axId val="198954368"/>
        <c:axId val="0"/>
      </c:bar3DChart>
      <c:catAx>
        <c:axId val="19895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954368"/>
        <c:crosses val="autoZero"/>
        <c:auto val="1"/>
        <c:lblAlgn val="ctr"/>
        <c:lblOffset val="100"/>
        <c:noMultiLvlLbl val="0"/>
      </c:catAx>
      <c:valAx>
        <c:axId val="198954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95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8-F842-8F2E-84883A4622A7}"/>
            </c:ext>
          </c:extLst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58-F842-8F2E-84883A462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001984"/>
        <c:axId val="199003520"/>
        <c:axId val="0"/>
      </c:bar3DChart>
      <c:catAx>
        <c:axId val="19900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9003520"/>
        <c:crosses val="autoZero"/>
        <c:auto val="1"/>
        <c:lblAlgn val="ctr"/>
        <c:lblOffset val="100"/>
        <c:noMultiLvlLbl val="0"/>
      </c:catAx>
      <c:valAx>
        <c:axId val="1990035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00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C1-EE4E-9314-D6D476BE1134}"/>
            </c:ext>
          </c:extLst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C1-EE4E-9314-D6D476BE1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047040"/>
        <c:axId val="199048576"/>
        <c:axId val="0"/>
      </c:bar3DChart>
      <c:catAx>
        <c:axId val="199047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9048576"/>
        <c:crosses val="autoZero"/>
        <c:auto val="1"/>
        <c:lblAlgn val="ctr"/>
        <c:lblOffset val="100"/>
        <c:noMultiLvlLbl val="0"/>
      </c:catAx>
      <c:valAx>
        <c:axId val="1990485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04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DC-4F46-9113-4B5E42B2E2B8}"/>
            </c:ext>
          </c:extLst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DC-4F46-9113-4B5E42B2E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2597120"/>
        <c:axId val="198120192"/>
        <c:axId val="0"/>
      </c:bar3DChart>
      <c:catAx>
        <c:axId val="14259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120192"/>
        <c:crosses val="autoZero"/>
        <c:auto val="1"/>
        <c:lblAlgn val="ctr"/>
        <c:lblOffset val="100"/>
        <c:noMultiLvlLbl val="0"/>
      </c:catAx>
      <c:valAx>
        <c:axId val="1981201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42597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AF-8B4C-840E-61441C0D436E}"/>
            </c:ext>
          </c:extLst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AF-8B4C-840E-61441C0D4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092480"/>
        <c:axId val="199106560"/>
        <c:axId val="0"/>
      </c:bar3DChart>
      <c:catAx>
        <c:axId val="19909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9106560"/>
        <c:crosses val="autoZero"/>
        <c:auto val="1"/>
        <c:lblAlgn val="ctr"/>
        <c:lblOffset val="100"/>
        <c:noMultiLvlLbl val="0"/>
      </c:catAx>
      <c:valAx>
        <c:axId val="1991065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09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BD-984B-BB9E-749D960B7C4A}"/>
            </c:ext>
          </c:extLst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BD-984B-BB9E-749D960B7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137152"/>
        <c:axId val="199138688"/>
        <c:axId val="0"/>
      </c:bar3DChart>
      <c:catAx>
        <c:axId val="199137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9138688"/>
        <c:crosses val="autoZero"/>
        <c:auto val="1"/>
        <c:lblAlgn val="ctr"/>
        <c:lblOffset val="100"/>
        <c:noMultiLvlLbl val="0"/>
      </c:catAx>
      <c:valAx>
        <c:axId val="1991386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913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11-E942-8762-80F8B03DA192}"/>
            </c:ext>
          </c:extLst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11-E942-8762-80F8B03D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937024"/>
        <c:axId val="197938560"/>
        <c:axId val="0"/>
      </c:bar3DChart>
      <c:catAx>
        <c:axId val="19793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7938560"/>
        <c:crosses val="autoZero"/>
        <c:auto val="1"/>
        <c:lblAlgn val="ctr"/>
        <c:lblOffset val="100"/>
        <c:noMultiLvlLbl val="0"/>
      </c:catAx>
      <c:valAx>
        <c:axId val="1979385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793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C2-B446-86B7-17FEC4DBF7A5}"/>
            </c:ext>
          </c:extLst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C2-B446-86B7-17FEC4DBF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973504"/>
        <c:axId val="197975040"/>
        <c:axId val="0"/>
      </c:bar3DChart>
      <c:catAx>
        <c:axId val="19797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7975040"/>
        <c:crosses val="autoZero"/>
        <c:auto val="1"/>
        <c:lblAlgn val="ctr"/>
        <c:lblOffset val="100"/>
        <c:noMultiLvlLbl val="0"/>
      </c:catAx>
      <c:valAx>
        <c:axId val="1979750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797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1-234F-BB90-DC8A1987F079}"/>
            </c:ext>
          </c:extLst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1-234F-BB90-DC8A1987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2989568"/>
        <c:axId val="196399104"/>
        <c:axId val="0"/>
      </c:bar3DChart>
      <c:catAx>
        <c:axId val="14298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6399104"/>
        <c:crosses val="autoZero"/>
        <c:auto val="1"/>
        <c:lblAlgn val="ctr"/>
        <c:lblOffset val="100"/>
        <c:noMultiLvlLbl val="0"/>
      </c:catAx>
      <c:valAx>
        <c:axId val="1963991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42989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D3-184B-ABC5-BE7C91BBE4F4}"/>
            </c:ext>
          </c:extLst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D3-184B-ABC5-BE7C91BBE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055424"/>
        <c:axId val="198056960"/>
        <c:axId val="0"/>
      </c:bar3DChart>
      <c:catAx>
        <c:axId val="19805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056960"/>
        <c:crosses val="autoZero"/>
        <c:auto val="1"/>
        <c:lblAlgn val="ctr"/>
        <c:lblOffset val="100"/>
        <c:noMultiLvlLbl val="0"/>
      </c:catAx>
      <c:valAx>
        <c:axId val="1980569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055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C5-F243-A3DF-ABEA526ABAA7}"/>
            </c:ext>
          </c:extLst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C5-F243-A3DF-ABEA526ABAA7}"/>
            </c:ext>
          </c:extLst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C5-F243-A3DF-ABEA526ABAA7}"/>
            </c:ext>
          </c:extLst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C5-F243-A3DF-ABEA526ABAA7}"/>
            </c:ext>
          </c:extLst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C5-F243-A3DF-ABEA526ABAA7}"/>
            </c:ext>
          </c:extLst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DC5-F243-A3DF-ABEA526AB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109056"/>
        <c:axId val="198110592"/>
        <c:axId val="0"/>
      </c:bar3DChart>
      <c:catAx>
        <c:axId val="198109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110592"/>
        <c:crosses val="autoZero"/>
        <c:auto val="1"/>
        <c:lblAlgn val="ctr"/>
        <c:lblOffset val="100"/>
        <c:noMultiLvlLbl val="0"/>
      </c:catAx>
      <c:valAx>
        <c:axId val="1981105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109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D2-EC46-9672-A8DBD193E8FC}"/>
            </c:ext>
          </c:extLst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D2-EC46-9672-A8DBD193E8FC}"/>
            </c:ext>
          </c:extLst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D2-EC46-9672-A8DBD193E8FC}"/>
            </c:ext>
          </c:extLst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0D2-EC46-9672-A8DBD193E8FC}"/>
            </c:ext>
          </c:extLst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0D2-EC46-9672-A8DBD193E8FC}"/>
            </c:ext>
          </c:extLst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0D2-EC46-9672-A8DBD193E8FC}"/>
            </c:ext>
          </c:extLst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0D2-EC46-9672-A8DBD193E8FC}"/>
            </c:ext>
          </c:extLst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0D2-EC46-9672-A8DBD193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762304"/>
        <c:axId val="199763840"/>
        <c:axId val="0"/>
      </c:bar3DChart>
      <c:catAx>
        <c:axId val="19976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9763840"/>
        <c:crosses val="autoZero"/>
        <c:auto val="1"/>
        <c:lblAlgn val="ctr"/>
        <c:lblOffset val="100"/>
        <c:noMultiLvlLbl val="0"/>
      </c:catAx>
      <c:valAx>
        <c:axId val="1997638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9762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22-5641-AC15-8D38AB40A998}"/>
            </c:ext>
          </c:extLst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22-5641-AC15-8D38AB40A998}"/>
            </c:ext>
          </c:extLst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622-5641-AC15-8D38AB40A998}"/>
            </c:ext>
          </c:extLst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622-5641-AC15-8D38AB40A998}"/>
            </c:ext>
          </c:extLst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622-5641-AC15-8D38AB40A998}"/>
            </c:ext>
          </c:extLst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622-5641-AC15-8D38AB40A998}"/>
            </c:ext>
          </c:extLst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622-5641-AC15-8D38AB40A998}"/>
            </c:ext>
          </c:extLst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622-5641-AC15-8D38AB40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827840"/>
        <c:axId val="199829376"/>
        <c:axId val="0"/>
      </c:bar3DChart>
      <c:catAx>
        <c:axId val="19982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9829376"/>
        <c:crosses val="autoZero"/>
        <c:auto val="1"/>
        <c:lblAlgn val="ctr"/>
        <c:lblOffset val="100"/>
        <c:noMultiLvlLbl val="0"/>
      </c:catAx>
      <c:valAx>
        <c:axId val="199829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9827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12716928330376E-2"/>
          <c:y val="0.13151919259390318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0C-6E46-A4EF-E6E64CC0E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88-F54A-8239-96B92E6B9BCB}"/>
            </c:ext>
          </c:extLst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88-F54A-8239-96B92E6B9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142976"/>
        <c:axId val="198169344"/>
        <c:axId val="0"/>
      </c:bar3DChart>
      <c:catAx>
        <c:axId val="19814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50" baseline="0"/>
            </a:pPr>
            <a:endParaRPr lang="en-US"/>
          </a:p>
        </c:txPr>
        <c:crossAx val="198169344"/>
        <c:crosses val="autoZero"/>
        <c:auto val="1"/>
        <c:lblAlgn val="ctr"/>
        <c:lblOffset val="100"/>
        <c:noMultiLvlLbl val="0"/>
      </c:catAx>
      <c:valAx>
        <c:axId val="1981693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142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12-FF49-B93F-DD7E84201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451838897473037"/>
          <c:y val="0.40715645876329309"/>
          <c:w val="0.18650927428571143"/>
          <c:h val="0.2271680586358157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192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397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4-9F44-A8C8-736B37E1F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990318833096658"/>
          <c:y val="0.33588471806496234"/>
          <c:w val="0.23605421453465855"/>
          <c:h val="0.525295376624193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92-1046-A3AB-2B664A19E10F}"/>
            </c:ext>
          </c:extLst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92-1046-A3AB-2B664A19E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159616"/>
        <c:axId val="200161152"/>
        <c:axId val="0"/>
      </c:bar3DChart>
      <c:catAx>
        <c:axId val="20015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0161152"/>
        <c:crosses val="autoZero"/>
        <c:auto val="1"/>
        <c:lblAlgn val="ctr"/>
        <c:lblOffset val="100"/>
        <c:noMultiLvlLbl val="0"/>
      </c:catAx>
      <c:valAx>
        <c:axId val="200161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20015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6D-B14C-89A7-1CE0AEA31498}"/>
            </c:ext>
          </c:extLst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6D-B14C-89A7-1CE0AEA3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199552"/>
        <c:axId val="200205440"/>
        <c:axId val="0"/>
      </c:bar3DChart>
      <c:catAx>
        <c:axId val="20019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00205440"/>
        <c:crosses val="autoZero"/>
        <c:auto val="1"/>
        <c:lblAlgn val="ctr"/>
        <c:lblOffset val="100"/>
        <c:noMultiLvlLbl val="0"/>
      </c:catAx>
      <c:valAx>
        <c:axId val="200205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20019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2C-914F-8757-5E2D67DBA9F4}"/>
            </c:ext>
          </c:extLst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2C-914F-8757-5E2D67DB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003968"/>
        <c:axId val="200005504"/>
        <c:axId val="0"/>
      </c:bar3DChart>
      <c:catAx>
        <c:axId val="2000039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0005504"/>
        <c:crosses val="autoZero"/>
        <c:auto val="1"/>
        <c:lblAlgn val="ctr"/>
        <c:lblOffset val="100"/>
        <c:noMultiLvlLbl val="0"/>
      </c:catAx>
      <c:valAx>
        <c:axId val="200005504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0003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683906301603638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443E-2"/>
                  <c:y val="4.79619228379071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6489505795646193E-2"/>
                  <c:y val="1.83185430868534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0B-D447-8340-4CDD1DB64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398049710585506"/>
          <c:y val="1.405851600129121E-2"/>
          <c:w val="0.32293766404199481"/>
          <c:h val="0.98214364025679601"/>
        </c:manualLayout>
      </c:layout>
      <c:overlay val="0"/>
      <c:txPr>
        <a:bodyPr/>
        <a:lstStyle/>
        <a:p>
          <a:pPr>
            <a:defRPr sz="600" kern="10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20-B440-94A5-E4198D31F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AF-364F-A6BE-F2E41403E623}"/>
            </c:ext>
          </c:extLst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AF-364F-A6BE-F2E41403E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214208"/>
        <c:axId val="199215744"/>
        <c:axId val="0"/>
      </c:bar3DChart>
      <c:catAx>
        <c:axId val="19921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00"/>
            </a:pPr>
            <a:endParaRPr lang="en-US"/>
          </a:p>
        </c:txPr>
        <c:crossAx val="199215744"/>
        <c:crosses val="autoZero"/>
        <c:auto val="1"/>
        <c:lblAlgn val="ctr"/>
        <c:lblOffset val="100"/>
        <c:noMultiLvlLbl val="0"/>
      </c:catAx>
      <c:valAx>
        <c:axId val="1992157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9214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56-5F4D-A7AA-209EE97E4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5E-524E-B9A1-78108D21D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0-F74E-A20B-F2A146C9C612}"/>
            </c:ext>
          </c:extLst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0-F74E-A20B-F2A146C9C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261760"/>
        <c:axId val="198267648"/>
        <c:axId val="0"/>
      </c:bar3DChart>
      <c:catAx>
        <c:axId val="198261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198267648"/>
        <c:crosses val="autoZero"/>
        <c:auto val="1"/>
        <c:lblAlgn val="ctr"/>
        <c:lblOffset val="100"/>
        <c:noMultiLvlLbl val="0"/>
      </c:catAx>
      <c:valAx>
        <c:axId val="1982676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261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4-3A43-83B9-CA797E215769}"/>
            </c:ext>
          </c:extLst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14-3A43-83B9-CA797E215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418240"/>
        <c:axId val="199419776"/>
        <c:axId val="0"/>
      </c:bar3DChart>
      <c:catAx>
        <c:axId val="199418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199419776"/>
        <c:crosses val="autoZero"/>
        <c:auto val="1"/>
        <c:lblAlgn val="ctr"/>
        <c:lblOffset val="100"/>
        <c:noMultiLvlLbl val="0"/>
      </c:catAx>
      <c:valAx>
        <c:axId val="199419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9418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17-194F-9892-878751B3B9E4}"/>
            </c:ext>
          </c:extLst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17-194F-9892-878751B3B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966528"/>
        <c:axId val="200968064"/>
        <c:axId val="0"/>
      </c:bar3DChart>
      <c:catAx>
        <c:axId val="2009665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0968064"/>
        <c:crosses val="autoZero"/>
        <c:auto val="1"/>
        <c:lblAlgn val="ctr"/>
        <c:lblOffset val="100"/>
        <c:noMultiLvlLbl val="0"/>
      </c:catAx>
      <c:valAx>
        <c:axId val="200968064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0966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3E-9943-904B-299DCC7F29E9}"/>
            </c:ext>
          </c:extLst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3E-9943-904B-299DCC7F2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1097600"/>
        <c:axId val="201099136"/>
        <c:axId val="0"/>
      </c:bar3DChart>
      <c:catAx>
        <c:axId val="2010976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1099136"/>
        <c:crosses val="autoZero"/>
        <c:auto val="1"/>
        <c:lblAlgn val="ctr"/>
        <c:lblOffset val="100"/>
        <c:noMultiLvlLbl val="0"/>
      </c:catAx>
      <c:valAx>
        <c:axId val="201099136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1097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DD-7649-B7FA-7232D9997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6370026839515924E-2"/>
          <c:y val="0"/>
          <c:w val="0.61925328656278333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3B-B54B-94C9-3C381CA17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203"/>
          <c:h val="0.164635361872618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973393583984375E-2"/>
          <c:y val="0"/>
          <c:w val="0.65075793517975766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60-B946-84B7-535567423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66042301440013707"/>
          <c:y val="0.60353288680982453"/>
          <c:w val="0.32267557340037151"/>
          <c:h val="0.3852218037455948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D5-4640-A8CD-7AE9EB0C17A0}"/>
            </c:ext>
          </c:extLst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D5-4640-A8CD-7AE9EB0C1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304896"/>
        <c:axId val="198306432"/>
        <c:axId val="0"/>
      </c:bar3DChart>
      <c:catAx>
        <c:axId val="198304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306432"/>
        <c:crosses val="autoZero"/>
        <c:auto val="1"/>
        <c:lblAlgn val="ctr"/>
        <c:lblOffset val="100"/>
        <c:noMultiLvlLbl val="0"/>
      </c:catAx>
      <c:valAx>
        <c:axId val="1983064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304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F5-3340-A3FA-86E6E81ACCA0}"/>
            </c:ext>
          </c:extLst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F5-3340-A3FA-86E6E81AC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218880"/>
        <c:axId val="198220416"/>
        <c:axId val="0"/>
      </c:bar3DChart>
      <c:catAx>
        <c:axId val="198218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00" baseline="0"/>
            </a:pPr>
            <a:endParaRPr lang="en-US"/>
          </a:p>
        </c:txPr>
        <c:crossAx val="198220416"/>
        <c:crosses val="autoZero"/>
        <c:auto val="1"/>
        <c:lblAlgn val="ctr"/>
        <c:lblOffset val="100"/>
        <c:noMultiLvlLbl val="0"/>
      </c:catAx>
      <c:valAx>
        <c:axId val="1982204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21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A9-2545-91BC-429CD7D3AECC}"/>
            </c:ext>
          </c:extLst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BA9-2545-91BC-429CD7D3A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472832"/>
        <c:axId val="198474368"/>
        <c:axId val="0"/>
      </c:bar3DChart>
      <c:catAx>
        <c:axId val="19847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474368"/>
        <c:crosses val="autoZero"/>
        <c:auto val="1"/>
        <c:lblAlgn val="ctr"/>
        <c:lblOffset val="100"/>
        <c:noMultiLvlLbl val="0"/>
      </c:catAx>
      <c:valAx>
        <c:axId val="198474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472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1496606790714"/>
          <c:y val="4.9213907120111283E-2"/>
          <c:w val="0.83878388608201881"/>
          <c:h val="0.5928325489895173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C8-4547-A67A-609C7CC5DE34}"/>
            </c:ext>
          </c:extLst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C8-4547-A67A-609C7CC5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378624"/>
        <c:axId val="198380160"/>
        <c:axId val="0"/>
      </c:bar3DChart>
      <c:catAx>
        <c:axId val="19837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720" baseline="0"/>
            </a:pPr>
            <a:endParaRPr lang="en-US"/>
          </a:p>
        </c:txPr>
        <c:crossAx val="198380160"/>
        <c:crosses val="autoZero"/>
        <c:auto val="1"/>
        <c:lblAlgn val="ctr"/>
        <c:lblOffset val="100"/>
        <c:noMultiLvlLbl val="0"/>
      </c:catAx>
      <c:valAx>
        <c:axId val="1983801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378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8731"/>
          <c:y val="0.73482327454290075"/>
          <c:w val="0.12212711241167629"/>
          <c:h val="0.26212160090664782"/>
        </c:manualLayout>
      </c:layout>
      <c:overlay val="0"/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84-3B40-8A0A-A3C13F7B6B80}"/>
            </c:ext>
          </c:extLst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84-3B40-8A0A-A3C13F7B6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429696"/>
        <c:axId val="198431488"/>
        <c:axId val="0"/>
      </c:bar3DChart>
      <c:catAx>
        <c:axId val="19842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431488"/>
        <c:crosses val="autoZero"/>
        <c:auto val="1"/>
        <c:lblAlgn val="ctr"/>
        <c:lblOffset val="100"/>
        <c:noMultiLvlLbl val="0"/>
      </c:catAx>
      <c:valAx>
        <c:axId val="1984314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98429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'A4_Individu_Reg&amp;Ijin_Nakes'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3" Type="http://schemas.openxmlformats.org/officeDocument/2006/relationships/hyperlink" Target="#A5_Individu_Data_SDMK_WNA!A1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1" Type="http://schemas.openxmlformats.org/officeDocument/2006/relationships/hyperlink" Target="#A3_Individu_Data_Pelatihan_SDMK!A1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hyperlink" Target="#A1_Individu_Data_Keadaan_SDMK!A1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4" Type="http://schemas.openxmlformats.org/officeDocument/2006/relationships/image" Target="../media/image43.png"/><Relationship Id="rId4" Type="http://schemas.openxmlformats.org/officeDocument/2006/relationships/hyperlink" Target="#NAVIGASI!A1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A4_Individu_Reg_Ijin_Nakes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../media/image2.jpeg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Relationship Id="rId30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523875</xdr:colOff>
      <xdr:row>4</xdr:row>
      <xdr:rowOff>0</xdr:rowOff>
    </xdr:from>
    <xdr:to>
      <xdr:col>1</xdr:col>
      <xdr:colOff>1093694</xdr:colOff>
      <xdr:row>9</xdr:row>
      <xdr:rowOff>47625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>
          <a:off x="523875" y="2066925"/>
          <a:ext cx="1455644" cy="1000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KTP</a:t>
          </a:r>
          <a:r>
            <a:rPr lang="id-ID" sz="1100" baseline="0"/>
            <a:t> </a:t>
          </a:r>
          <a:r>
            <a:rPr lang="id-ID" sz="1100" b="1" baseline="0">
              <a:solidFill>
                <a:srgbClr val="FF0000"/>
              </a:solidFill>
            </a:rPr>
            <a:t>Wajib Diisi </a:t>
          </a:r>
          <a:r>
            <a:rPr lang="id-ID" sz="1100" baseline="0"/>
            <a:t>karena sebagai primary key SDMK. </a:t>
          </a:r>
          <a:r>
            <a:rPr lang="id-ID" sz="1100" b="1" baseline="0">
              <a:solidFill>
                <a:srgbClr val="FF0000"/>
              </a:solidFill>
            </a:rPr>
            <a:t>Sama sekali tidak boleh kosong</a:t>
          </a:r>
          <a:endParaRPr lang="id-ID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1057275</xdr:colOff>
      <xdr:row>2</xdr:row>
      <xdr:rowOff>171450</xdr:rowOff>
    </xdr:from>
    <xdr:to>
      <xdr:col>3</xdr:col>
      <xdr:colOff>1415863</xdr:colOff>
      <xdr:row>2</xdr:row>
      <xdr:rowOff>981075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1943100" y="1038225"/>
          <a:ext cx="2987488" cy="8096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400"/>
            <a:t>Form A1 </a:t>
          </a:r>
          <a:r>
            <a:rPr lang="id-ID" sz="1400" b="1">
              <a:solidFill>
                <a:srgbClr val="FF0000"/>
              </a:solidFill>
            </a:rPr>
            <a:t>WAJIB</a:t>
          </a:r>
          <a:r>
            <a:rPr lang="id-ID" sz="1400" b="1" baseline="0">
              <a:solidFill>
                <a:srgbClr val="FF0000"/>
              </a:solidFill>
            </a:rPr>
            <a:t> DIISI PENUH SEMUA KOLOM/CELL.</a:t>
          </a:r>
        </a:p>
        <a:p>
          <a:r>
            <a:rPr lang="id-ID" sz="1400" baseline="0"/>
            <a:t>Form A1 diisi dengan data SDM </a:t>
          </a:r>
          <a:r>
            <a:rPr lang="id-ID" sz="1400" b="1" baseline="0">
              <a:solidFill>
                <a:srgbClr val="FF0000"/>
              </a:solidFill>
            </a:rPr>
            <a:t>seluruh pegawai tanpa terkecuali</a:t>
          </a:r>
          <a:endParaRPr lang="id-ID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47625</xdr:colOff>
      <xdr:row>4</xdr:row>
      <xdr:rowOff>95249</xdr:rowOff>
    </xdr:from>
    <xdr:to>
      <xdr:col>3</xdr:col>
      <xdr:colOff>26894</xdr:colOff>
      <xdr:row>12</xdr:row>
      <xdr:rowOff>123824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2085975" y="2162174"/>
          <a:ext cx="1455644" cy="15525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ID diisi dengan identitas resmi pegawai di unit kerja masing-masing. Jika tidak ada nomor ID pegawai, minimal</a:t>
          </a:r>
          <a:r>
            <a:rPr lang="id-ID" sz="1100" baseline="0"/>
            <a:t> </a:t>
          </a:r>
          <a:r>
            <a:rPr lang="id-ID" sz="1100"/>
            <a:t>tuliskan nomor</a:t>
          </a:r>
          <a:r>
            <a:rPr lang="id-ID" sz="1100" baseline="0"/>
            <a:t> absensi</a:t>
          </a:r>
          <a:endParaRPr lang="id-ID" sz="1100"/>
        </a:p>
      </xdr:txBody>
    </xdr:sp>
    <xdr:clientData/>
  </xdr:twoCellAnchor>
  <xdr:twoCellAnchor>
    <xdr:from>
      <xdr:col>3</xdr:col>
      <xdr:colOff>133350</xdr:colOff>
      <xdr:row>4</xdr:row>
      <xdr:rowOff>0</xdr:rowOff>
    </xdr:from>
    <xdr:to>
      <xdr:col>3</xdr:col>
      <xdr:colOff>2035549</xdr:colOff>
      <xdr:row>10</xdr:row>
      <xdr:rowOff>156883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3648075" y="2066925"/>
          <a:ext cx="1902199" cy="129988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Ketentuan</a:t>
          </a:r>
          <a:r>
            <a:rPr lang="id-ID" sz="1100" baseline="0"/>
            <a:t> Penulisan </a:t>
          </a:r>
          <a:r>
            <a:rPr lang="id-ID" sz="1100"/>
            <a:t>Nama:</a:t>
          </a:r>
        </a:p>
        <a:p>
          <a:r>
            <a:rPr lang="id-ID" sz="1100"/>
            <a:t>1.</a:t>
          </a:r>
          <a:r>
            <a:rPr lang="id-ID" sz="1100" baseline="0"/>
            <a:t> Huruf besar kecil. Jangan kapital semua</a:t>
          </a:r>
        </a:p>
        <a:p>
          <a:r>
            <a:rPr lang="id-ID" sz="1100" baseline="0"/>
            <a:t>2. Tidak boleh disingkat</a:t>
          </a:r>
        </a:p>
        <a:p>
          <a:r>
            <a:rPr lang="id-ID" sz="1100" baseline="0"/>
            <a:t>3. Disertai gelar, walaupun D3</a:t>
          </a:r>
        </a:p>
        <a:p>
          <a:r>
            <a:rPr lang="id-ID" sz="1100" baseline="0"/>
            <a:t>4. Memperhatikan tanda baca, spasi pada gelar</a:t>
          </a:r>
        </a:p>
        <a:p>
          <a:endParaRPr lang="id-ID" sz="1100"/>
        </a:p>
      </xdr:txBody>
    </xdr:sp>
    <xdr:clientData/>
  </xdr:twoCellAnchor>
  <xdr:twoCellAnchor>
    <xdr:from>
      <xdr:col>3</xdr:col>
      <xdr:colOff>1533526</xdr:colOff>
      <xdr:row>8</xdr:row>
      <xdr:rowOff>142875</xdr:rowOff>
    </xdr:from>
    <xdr:to>
      <xdr:col>6</xdr:col>
      <xdr:colOff>28576</xdr:colOff>
      <xdr:row>14</xdr:row>
      <xdr:rowOff>152400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5048251" y="2971800"/>
          <a:ext cx="1866900" cy="1152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121 : PNS</a:t>
          </a:r>
        </a:p>
        <a:p>
          <a:r>
            <a:rPr lang="id-ID" sz="1100"/>
            <a:t>141</a:t>
          </a:r>
          <a:r>
            <a:rPr lang="id-ID" sz="1100" baseline="0"/>
            <a:t> : Non PNS/ Kontrak BLUD</a:t>
          </a:r>
        </a:p>
        <a:p>
          <a:r>
            <a:rPr lang="id-ID" sz="1100" baseline="0"/>
            <a:t>143 : Kontrak Sukarela</a:t>
          </a:r>
        </a:p>
        <a:p>
          <a:r>
            <a:rPr lang="id-ID" sz="1100" baseline="0"/>
            <a:t>211 : Tenaga Swasta Tetap</a:t>
          </a:r>
        </a:p>
        <a:p>
          <a:r>
            <a:rPr lang="id-ID" sz="1100" baseline="0"/>
            <a:t>212 : Tenaga Swasta Tidak Tetap</a:t>
          </a:r>
        </a:p>
        <a:p>
          <a:endParaRPr lang="id-ID" sz="1100"/>
        </a:p>
      </xdr:txBody>
    </xdr:sp>
    <xdr:clientData/>
  </xdr:twoCellAnchor>
  <xdr:twoCellAnchor>
    <xdr:from>
      <xdr:col>6</xdr:col>
      <xdr:colOff>28575</xdr:colOff>
      <xdr:row>14</xdr:row>
      <xdr:rowOff>66675</xdr:rowOff>
    </xdr:from>
    <xdr:to>
      <xdr:col>8</xdr:col>
      <xdr:colOff>238125</xdr:colOff>
      <xdr:row>22</xdr:row>
      <xdr:rowOff>123825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6915150" y="4038600"/>
          <a:ext cx="1571625" cy="1581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Perhatikan angka/ digit angka paling belakang. Masing-masing status kepegawaian memiliki ciri khas</a:t>
          </a:r>
          <a:r>
            <a:rPr lang="id-ID" sz="1100" baseline="0"/>
            <a:t> angka belakang kode SDMK yang beda. Silahkan klik cell-comment</a:t>
          </a:r>
          <a:endParaRPr lang="id-ID" sz="1100"/>
        </a:p>
      </xdr:txBody>
    </xdr:sp>
    <xdr:clientData/>
  </xdr:twoCellAnchor>
  <xdr:twoCellAnchor>
    <xdr:from>
      <xdr:col>7</xdr:col>
      <xdr:colOff>19050</xdr:colOff>
      <xdr:row>4</xdr:row>
      <xdr:rowOff>47625</xdr:rowOff>
    </xdr:from>
    <xdr:to>
      <xdr:col>9</xdr:col>
      <xdr:colOff>28575</xdr:colOff>
      <xdr:row>8</xdr:row>
      <xdr:rowOff>114300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>
          <a:off x="7458075" y="2114550"/>
          <a:ext cx="15716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Mulai : Tanggal/Bulan/Tahun</a:t>
          </a:r>
          <a:r>
            <a:rPr lang="id-ID" sz="1100" baseline="0"/>
            <a:t> pegawai bekerja sesuai fungsi SDMK nya</a:t>
          </a:r>
          <a:endParaRPr lang="id-ID" sz="1100"/>
        </a:p>
      </xdr:txBody>
    </xdr:sp>
    <xdr:clientData/>
  </xdr:twoCellAnchor>
  <xdr:twoCellAnchor>
    <xdr:from>
      <xdr:col>6</xdr:col>
      <xdr:colOff>38100</xdr:colOff>
      <xdr:row>8</xdr:row>
      <xdr:rowOff>152400</xdr:rowOff>
    </xdr:from>
    <xdr:to>
      <xdr:col>8</xdr:col>
      <xdr:colOff>247650</xdr:colOff>
      <xdr:row>14</xdr:row>
      <xdr:rowOff>28575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 txBox="1"/>
      </xdr:nvSpPr>
      <xdr:spPr>
        <a:xfrm>
          <a:off x="6924675" y="2981325"/>
          <a:ext cx="1571625" cy="10191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Dasar kode SDMK adalah </a:t>
          </a:r>
          <a:r>
            <a:rPr lang="id-ID" sz="1400" b="1">
              <a:solidFill>
                <a:srgbClr val="FF0000"/>
              </a:solidFill>
            </a:rPr>
            <a:t>SK Pangkat/ SK Penempatan </a:t>
          </a:r>
          <a:r>
            <a:rPr lang="id-ID" sz="1100"/>
            <a:t>pegawai di unit kerja masing-masing</a:t>
          </a:r>
        </a:p>
      </xdr:txBody>
    </xdr:sp>
    <xdr:clientData/>
  </xdr:twoCellAnchor>
  <xdr:twoCellAnchor>
    <xdr:from>
      <xdr:col>9</xdr:col>
      <xdr:colOff>0</xdr:colOff>
      <xdr:row>4</xdr:row>
      <xdr:rowOff>190499</xdr:rowOff>
    </xdr:from>
    <xdr:to>
      <xdr:col>11</xdr:col>
      <xdr:colOff>214593</xdr:colOff>
      <xdr:row>20</xdr:row>
      <xdr:rowOff>161925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 txBox="1"/>
      </xdr:nvSpPr>
      <xdr:spPr>
        <a:xfrm>
          <a:off x="9001125" y="2257424"/>
          <a:ext cx="1300443" cy="301942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Jika</a:t>
          </a:r>
          <a:r>
            <a:rPr lang="id-ID" sz="1100" baseline="0"/>
            <a:t> tidak ada pilihan kode program studi, maka akses web : https://forlap.ristekdikti.go.id,, klik pencarian data, klik prodi yang dicari dan copy ke A1 serta copy ke master kode prodi. Pada Master kode prodi berikan warna kuning (Tanda Penambahan Master)</a:t>
          </a:r>
          <a:endParaRPr lang="id-ID" sz="1100"/>
        </a:p>
      </xdr:txBody>
    </xdr:sp>
    <xdr:clientData/>
  </xdr:twoCellAnchor>
  <xdr:twoCellAnchor>
    <xdr:from>
      <xdr:col>11</xdr:col>
      <xdr:colOff>238125</xdr:colOff>
      <xdr:row>3</xdr:row>
      <xdr:rowOff>190499</xdr:rowOff>
    </xdr:from>
    <xdr:to>
      <xdr:col>12</xdr:col>
      <xdr:colOff>776008</xdr:colOff>
      <xdr:row>21</xdr:row>
      <xdr:rowOff>161924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 txBox="1"/>
      </xdr:nvSpPr>
      <xdr:spPr>
        <a:xfrm>
          <a:off x="10325100" y="2066924"/>
          <a:ext cx="1366558" cy="34004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Jangan</a:t>
          </a:r>
          <a:r>
            <a:rPr lang="id-ID" sz="1100" baseline="0"/>
            <a:t> lupa bagian depan berikan tanda petik ' sebelum menulis kode sekolah/PT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aseline="0"/>
            <a:t>Untuk sekolah SMA kebawah kode akses web : http://referensi.data.kemdikbud.go.id, klik data master pendidikan. </a:t>
          </a:r>
          <a:r>
            <a:rPr lang="id-ID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Copy ke A1 serta copy ke master kode prodi. Pada Master kode prodi berikan warna kuning (Tanda Penambahan Master)</a:t>
          </a:r>
          <a:endParaRPr lang="id-ID"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d-ID">
            <a:effectLst/>
          </a:endParaRPr>
        </a:p>
        <a:p>
          <a:endParaRPr lang="id-ID" sz="1100"/>
        </a:p>
      </xdr:txBody>
    </xdr:sp>
    <xdr:clientData/>
  </xdr:twoCellAnchor>
  <xdr:twoCellAnchor>
    <xdr:from>
      <xdr:col>17</xdr:col>
      <xdr:colOff>1000125</xdr:colOff>
      <xdr:row>0</xdr:row>
      <xdr:rowOff>152400</xdr:rowOff>
    </xdr:from>
    <xdr:to>
      <xdr:col>19</xdr:col>
      <xdr:colOff>211230</xdr:colOff>
      <xdr:row>2</xdr:row>
      <xdr:rowOff>523875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 txBox="1"/>
      </xdr:nvSpPr>
      <xdr:spPr>
        <a:xfrm>
          <a:off x="16049625" y="152400"/>
          <a:ext cx="2716305" cy="1238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400"/>
            <a:t>Kolom</a:t>
          </a:r>
          <a:r>
            <a:rPr lang="id-ID" sz="1400" baseline="0"/>
            <a:t> M s.d AD itu validator, muncul secara otomatis jika kita mengisi bagian putih secara lengkap dan benar. Jadi dilarang mengetik/ input di kolom biru ini</a:t>
          </a:r>
          <a:endParaRPr lang="id-ID" sz="1400"/>
        </a:p>
      </xdr:txBody>
    </xdr:sp>
    <xdr:clientData/>
  </xdr:twoCellAnchor>
  <xdr:twoCellAnchor>
    <xdr:from>
      <xdr:col>23</xdr:col>
      <xdr:colOff>1343025</xdr:colOff>
      <xdr:row>4</xdr:row>
      <xdr:rowOff>0</xdr:rowOff>
    </xdr:from>
    <xdr:to>
      <xdr:col>29</xdr:col>
      <xdr:colOff>540684</xdr:colOff>
      <xdr:row>7</xdr:row>
      <xdr:rowOff>11206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/>
      </xdr:nvSpPr>
      <xdr:spPr>
        <a:xfrm>
          <a:off x="22421850" y="2066925"/>
          <a:ext cx="1350309" cy="58270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Harus 100 persen semua baris</a:t>
          </a:r>
        </a:p>
      </xdr:txBody>
    </xdr:sp>
    <xdr:clientData/>
  </xdr:twoCellAnchor>
  <xdr:twoCellAnchor>
    <xdr:from>
      <xdr:col>18</xdr:col>
      <xdr:colOff>0</xdr:colOff>
      <xdr:row>6</xdr:row>
      <xdr:rowOff>0</xdr:rowOff>
    </xdr:from>
    <xdr:to>
      <xdr:col>19</xdr:col>
      <xdr:colOff>439830</xdr:colOff>
      <xdr:row>10</xdr:row>
      <xdr:rowOff>47625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/>
      </xdr:nvSpPr>
      <xdr:spPr>
        <a:xfrm>
          <a:off x="16278225" y="2447925"/>
          <a:ext cx="2716305" cy="8096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400"/>
            <a:t>Semua</a:t>
          </a:r>
          <a:r>
            <a:rPr lang="id-ID" sz="1400" baseline="0"/>
            <a:t> harus valid dan tidak boleh muncul N/A (BELUM VALID)</a:t>
          </a:r>
          <a:endParaRPr lang="id-ID" sz="14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2" tooltip="Kembali ke Form A1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3" tooltip="Kembali ke Form A2"/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4" tooltip="Kembali ke Form A3"/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5" tooltip="Kembali ke Form A4"/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6" tooltip="Kembali ke Form A5"/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7" tooltip="Kembali ke Form A5"/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>
          <a:extLst>
            <a:ext uri="{FF2B5EF4-FFF2-40B4-BE49-F238E27FC236}">
              <a16:creationId xmlns:a16="http://schemas.microsoft.com/office/drawing/2014/main" xmlns="" id="{00000000-0008-0000-1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>
          <a:extLst>
            <a:ext uri="{FF2B5EF4-FFF2-40B4-BE49-F238E27FC236}">
              <a16:creationId xmlns:a16="http://schemas.microsoft.com/office/drawing/2014/main" xmlns="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>
          <a:extLst>
            <a:ext uri="{FF2B5EF4-FFF2-40B4-BE49-F238E27FC236}">
              <a16:creationId xmlns:a16="http://schemas.microsoft.com/office/drawing/2014/main" xmlns="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>
          <a:extLst>
            <a:ext uri="{FF2B5EF4-FFF2-40B4-BE49-F238E27FC236}">
              <a16:creationId xmlns:a16="http://schemas.microsoft.com/office/drawing/2014/main" xmlns="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>
          <a:extLst>
            <a:ext uri="{FF2B5EF4-FFF2-40B4-BE49-F238E27FC236}">
              <a16:creationId xmlns:a16="http://schemas.microsoft.com/office/drawing/2014/main" xmlns="" id="{00000000-0008-0000-1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>
          <a:extLst>
            <a:ext uri="{FF2B5EF4-FFF2-40B4-BE49-F238E27FC236}">
              <a16:creationId xmlns:a16="http://schemas.microsoft.com/office/drawing/2014/main" xmlns="" id="{00000000-0008-0000-1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>
          <a:extLst>
            <a:ext uri="{FF2B5EF4-FFF2-40B4-BE49-F238E27FC236}">
              <a16:creationId xmlns:a16="http://schemas.microsoft.com/office/drawing/2014/main" xmlns="" id="{00000000-0008-0000-1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>
          <a:extLst>
            <a:ext uri="{FF2B5EF4-FFF2-40B4-BE49-F238E27FC236}">
              <a16:creationId xmlns:a16="http://schemas.microsoft.com/office/drawing/2014/main" xmlns="" id="{00000000-0008-0000-1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>
          <a:extLst>
            <a:ext uri="{FF2B5EF4-FFF2-40B4-BE49-F238E27FC236}">
              <a16:creationId xmlns:a16="http://schemas.microsoft.com/office/drawing/2014/main" xmlns="" id="{00000000-0008-0000-1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>
          <a:extLst>
            <a:ext uri="{FF2B5EF4-FFF2-40B4-BE49-F238E27FC236}">
              <a16:creationId xmlns:a16="http://schemas.microsoft.com/office/drawing/2014/main" xmlns="" id="{00000000-0008-0000-1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>
          <a:extLst>
            <a:ext uri="{FF2B5EF4-FFF2-40B4-BE49-F238E27FC236}">
              <a16:creationId xmlns:a16="http://schemas.microsoft.com/office/drawing/2014/main" xmlns="" id="{00000000-0008-0000-1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>
          <a:extLst>
            <a:ext uri="{FF2B5EF4-FFF2-40B4-BE49-F238E27FC236}">
              <a16:creationId xmlns:a16="http://schemas.microsoft.com/office/drawing/2014/main" xmlns="" id="{00000000-0008-0000-1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>
          <a:extLst>
            <a:ext uri="{FF2B5EF4-FFF2-40B4-BE49-F238E27FC236}">
              <a16:creationId xmlns:a16="http://schemas.microsoft.com/office/drawing/2014/main" xmlns="" id="{00000000-0008-0000-1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>
          <a:extLst>
            <a:ext uri="{FF2B5EF4-FFF2-40B4-BE49-F238E27FC236}">
              <a16:creationId xmlns:a16="http://schemas.microsoft.com/office/drawing/2014/main" xmlns="" id="{00000000-0008-0000-1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>
          <a:extLst>
            <a:ext uri="{FF2B5EF4-FFF2-40B4-BE49-F238E27FC236}">
              <a16:creationId xmlns:a16="http://schemas.microsoft.com/office/drawing/2014/main" xmlns="" id="{00000000-0008-0000-1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>
          <a:extLst>
            <a:ext uri="{FF2B5EF4-FFF2-40B4-BE49-F238E27FC236}">
              <a16:creationId xmlns:a16="http://schemas.microsoft.com/office/drawing/2014/main" xmlns="" id="{00000000-0008-0000-1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>
          <a:extLst>
            <a:ext uri="{FF2B5EF4-FFF2-40B4-BE49-F238E27FC236}">
              <a16:creationId xmlns:a16="http://schemas.microsoft.com/office/drawing/2014/main" xmlns="" id="{00000000-0008-0000-1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>
          <a:extLst>
            <a:ext uri="{FF2B5EF4-FFF2-40B4-BE49-F238E27FC236}">
              <a16:creationId xmlns:a16="http://schemas.microsoft.com/office/drawing/2014/main" xmlns="" id="{00000000-0008-0000-1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>
          <a:extLst>
            <a:ext uri="{FF2B5EF4-FFF2-40B4-BE49-F238E27FC236}">
              <a16:creationId xmlns:a16="http://schemas.microsoft.com/office/drawing/2014/main" xmlns="" id="{00000000-0008-0000-1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>
          <a:extLst>
            <a:ext uri="{FF2B5EF4-FFF2-40B4-BE49-F238E27FC236}">
              <a16:creationId xmlns:a16="http://schemas.microsoft.com/office/drawing/2014/main" xmlns="" id="{00000000-0008-0000-1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>
          <a:extLst>
            <a:ext uri="{FF2B5EF4-FFF2-40B4-BE49-F238E27FC236}">
              <a16:creationId xmlns:a16="http://schemas.microsoft.com/office/drawing/2014/main" xmlns="" id="{00000000-0008-0000-1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>
          <a:extLst>
            <a:ext uri="{FF2B5EF4-FFF2-40B4-BE49-F238E27FC236}">
              <a16:creationId xmlns:a16="http://schemas.microsoft.com/office/drawing/2014/main" xmlns="" id="{00000000-0008-0000-1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>
          <a:extLst>
            <a:ext uri="{FF2B5EF4-FFF2-40B4-BE49-F238E27FC236}">
              <a16:creationId xmlns:a16="http://schemas.microsoft.com/office/drawing/2014/main" xmlns="" id="{00000000-0008-0000-1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>
          <a:extLst>
            <a:ext uri="{FF2B5EF4-FFF2-40B4-BE49-F238E27FC236}">
              <a16:creationId xmlns:a16="http://schemas.microsoft.com/office/drawing/2014/main" xmlns="" id="{00000000-0008-0000-1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>
          <a:extLst>
            <a:ext uri="{FF2B5EF4-FFF2-40B4-BE49-F238E27FC236}">
              <a16:creationId xmlns:a16="http://schemas.microsoft.com/office/drawing/2014/main" xmlns="" id="{00000000-0008-0000-1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>
          <a:extLst>
            <a:ext uri="{FF2B5EF4-FFF2-40B4-BE49-F238E27FC236}">
              <a16:creationId xmlns:a16="http://schemas.microsoft.com/office/drawing/2014/main" xmlns="" id="{00000000-0008-0000-1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>
          <a:extLst>
            <a:ext uri="{FF2B5EF4-FFF2-40B4-BE49-F238E27FC236}">
              <a16:creationId xmlns:a16="http://schemas.microsoft.com/office/drawing/2014/main" xmlns="" id="{00000000-0008-0000-1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>
          <a:extLst>
            <a:ext uri="{FF2B5EF4-FFF2-40B4-BE49-F238E27FC236}">
              <a16:creationId xmlns:a16="http://schemas.microsoft.com/office/drawing/2014/main" xmlns="" id="{00000000-0008-0000-1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>
          <a:extLst>
            <a:ext uri="{FF2B5EF4-FFF2-40B4-BE49-F238E27FC236}">
              <a16:creationId xmlns:a16="http://schemas.microsoft.com/office/drawing/2014/main" xmlns="" id="{00000000-0008-0000-1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>
          <a:extLst>
            <a:ext uri="{FF2B5EF4-FFF2-40B4-BE49-F238E27FC236}">
              <a16:creationId xmlns:a16="http://schemas.microsoft.com/office/drawing/2014/main" xmlns="" id="{00000000-0008-0000-1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>
          <a:extLst>
            <a:ext uri="{FF2B5EF4-FFF2-40B4-BE49-F238E27FC236}">
              <a16:creationId xmlns:a16="http://schemas.microsoft.com/office/drawing/2014/main" xmlns="" id="{00000000-0008-0000-1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>
          <a:extLst>
            <a:ext uri="{FF2B5EF4-FFF2-40B4-BE49-F238E27FC236}">
              <a16:creationId xmlns:a16="http://schemas.microsoft.com/office/drawing/2014/main" xmlns="" id="{00000000-0008-0000-1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>
          <a:extLst>
            <a:ext uri="{FF2B5EF4-FFF2-40B4-BE49-F238E27FC236}">
              <a16:creationId xmlns:a16="http://schemas.microsoft.com/office/drawing/2014/main" xmlns="" id="{00000000-0008-0000-1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>
          <a:extLst>
            <a:ext uri="{FF2B5EF4-FFF2-40B4-BE49-F238E27FC236}">
              <a16:creationId xmlns:a16="http://schemas.microsoft.com/office/drawing/2014/main" xmlns="" id="{00000000-0008-0000-1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>
          <a:extLst>
            <a:ext uri="{FF2B5EF4-FFF2-40B4-BE49-F238E27FC236}">
              <a16:creationId xmlns:a16="http://schemas.microsoft.com/office/drawing/2014/main" xmlns="" id="{00000000-0008-0000-1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>
          <a:extLst>
            <a:ext uri="{FF2B5EF4-FFF2-40B4-BE49-F238E27FC236}">
              <a16:creationId xmlns:a16="http://schemas.microsoft.com/office/drawing/2014/main" xmlns="" id="{00000000-0008-0000-1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>
          <a:extLst>
            <a:ext uri="{FF2B5EF4-FFF2-40B4-BE49-F238E27FC236}">
              <a16:creationId xmlns:a16="http://schemas.microsoft.com/office/drawing/2014/main" xmlns="" id="{00000000-0008-0000-1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>
          <a:extLst>
            <a:ext uri="{FF2B5EF4-FFF2-40B4-BE49-F238E27FC236}">
              <a16:creationId xmlns:a16="http://schemas.microsoft.com/office/drawing/2014/main" xmlns="" id="{00000000-0008-0000-1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>
          <a:extLst>
            <a:ext uri="{FF2B5EF4-FFF2-40B4-BE49-F238E27FC236}">
              <a16:creationId xmlns:a16="http://schemas.microsoft.com/office/drawing/2014/main" xmlns="" id="{00000000-0008-0000-1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>
          <a:extLst>
            <a:ext uri="{FF2B5EF4-FFF2-40B4-BE49-F238E27FC236}">
              <a16:creationId xmlns:a16="http://schemas.microsoft.com/office/drawing/2014/main" xmlns="" id="{00000000-0008-0000-1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45" tooltip="Kembali ke Form A1"/>
          <a:extLst>
            <a:ext uri="{FF2B5EF4-FFF2-40B4-BE49-F238E27FC236}">
              <a16:creationId xmlns:a16="http://schemas.microsoft.com/office/drawing/2014/main" xmlns="" id="{00000000-0008-0000-1200-000076000000}"/>
            </a:ext>
          </a:extLst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46" tooltip="Kembali ke Form A2"/>
          <a:extLst>
            <a:ext uri="{FF2B5EF4-FFF2-40B4-BE49-F238E27FC236}">
              <a16:creationId xmlns:a16="http://schemas.microsoft.com/office/drawing/2014/main" xmlns="" id="{00000000-0008-0000-1200-000077000000}"/>
            </a:ext>
          </a:extLst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9" tooltip="LIHAT KODE PROGRAM STUDI"/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511970</xdr:colOff>
      <xdr:row>0</xdr:row>
      <xdr:rowOff>35718</xdr:rowOff>
    </xdr:from>
    <xdr:to>
      <xdr:col>3</xdr:col>
      <xdr:colOff>571501</xdr:colOff>
      <xdr:row>4</xdr:row>
      <xdr:rowOff>47623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/>
      </xdr:nvSpPr>
      <xdr:spPr>
        <a:xfrm>
          <a:off x="511970" y="35718"/>
          <a:ext cx="3369469" cy="217884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800"/>
            <a:t>Form</a:t>
          </a:r>
          <a:r>
            <a:rPr lang="id-ID" sz="1800" baseline="0"/>
            <a:t> A2 : </a:t>
          </a:r>
          <a:r>
            <a:rPr lang="id-ID" sz="1800"/>
            <a:t>Diisi dengan pegawai yang pada Tahun 2019 ini sedang kuliah atau lulus</a:t>
          </a:r>
          <a:r>
            <a:rPr lang="id-ID" sz="1800" baseline="0"/>
            <a:t> kuliah. Bukan Form A1 dicopy ke Form A2</a:t>
          </a:r>
        </a:p>
        <a:p>
          <a:endParaRPr lang="id-ID" sz="1800" baseline="0"/>
        </a:p>
        <a:p>
          <a:r>
            <a:rPr lang="id-ID" sz="1800" baseline="0"/>
            <a:t>Hanya diisi dengan yang kuliah saja</a:t>
          </a:r>
          <a:endParaRPr lang="id-ID" sz="1800"/>
        </a:p>
      </xdr:txBody>
    </xdr:sp>
    <xdr:clientData/>
  </xdr:twoCellAnchor>
  <xdr:twoCellAnchor>
    <xdr:from>
      <xdr:col>5</xdr:col>
      <xdr:colOff>750093</xdr:colOff>
      <xdr:row>4</xdr:row>
      <xdr:rowOff>47625</xdr:rowOff>
    </xdr:from>
    <xdr:to>
      <xdr:col>7</xdr:col>
      <xdr:colOff>714375</xdr:colOff>
      <xdr:row>8</xdr:row>
      <xdr:rowOff>166687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/>
      </xdr:nvSpPr>
      <xdr:spPr>
        <a:xfrm>
          <a:off x="6203156" y="2214563"/>
          <a:ext cx="1631157" cy="88106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Pendidikan Terakhir : Diisi dengan pendidikan terakhir SEBELUM</a:t>
          </a:r>
          <a:r>
            <a:rPr lang="id-ID" sz="1100" baseline="0"/>
            <a:t> KULIAH</a:t>
          </a:r>
          <a:endParaRPr lang="id-ID" sz="1100"/>
        </a:p>
      </xdr:txBody>
    </xdr:sp>
    <xdr:clientData/>
  </xdr:twoCellAnchor>
  <xdr:twoCellAnchor>
    <xdr:from>
      <xdr:col>8</xdr:col>
      <xdr:colOff>0</xdr:colOff>
      <xdr:row>4</xdr:row>
      <xdr:rowOff>47625</xdr:rowOff>
    </xdr:from>
    <xdr:to>
      <xdr:col>9</xdr:col>
      <xdr:colOff>619124</xdr:colOff>
      <xdr:row>8</xdr:row>
      <xdr:rowOff>130968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/>
      </xdr:nvSpPr>
      <xdr:spPr>
        <a:xfrm>
          <a:off x="7870031" y="2214563"/>
          <a:ext cx="1404937" cy="84534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Pendidikan Berkelanjutan : Diisi dengan kuliah yang sedang diambil</a:t>
          </a:r>
        </a:p>
      </xdr:txBody>
    </xdr:sp>
    <xdr:clientData/>
  </xdr:twoCellAnchor>
  <xdr:twoCellAnchor>
    <xdr:from>
      <xdr:col>9</xdr:col>
      <xdr:colOff>95250</xdr:colOff>
      <xdr:row>7</xdr:row>
      <xdr:rowOff>154781</xdr:rowOff>
    </xdr:from>
    <xdr:to>
      <xdr:col>11</xdr:col>
      <xdr:colOff>71437</xdr:colOff>
      <xdr:row>20</xdr:row>
      <xdr:rowOff>178593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/>
      </xdr:nvSpPr>
      <xdr:spPr>
        <a:xfrm>
          <a:off x="8751094" y="2893219"/>
          <a:ext cx="1404937" cy="250031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Pilih</a:t>
          </a:r>
          <a:r>
            <a:rPr lang="id-ID" sz="1100" baseline="0"/>
            <a:t> APBN, jika didanai oleh pusat/kementerian</a:t>
          </a:r>
        </a:p>
        <a:p>
          <a:endParaRPr lang="id-ID" sz="1100" baseline="0"/>
        </a:p>
        <a:p>
          <a:r>
            <a:rPr lang="id-ID" sz="1100" baseline="0"/>
            <a:t>Pilih APBD, jika didanai oleh pemda/daerah masing-masing</a:t>
          </a:r>
        </a:p>
        <a:p>
          <a:endParaRPr lang="id-ID" sz="1100" baseline="0"/>
        </a:p>
        <a:p>
          <a:r>
            <a:rPr lang="id-ID" sz="1100" baseline="0"/>
            <a:t>Pilih Mandiri, jika di danai oleh rumah sakit/ puskesmas/ mandiri pegawai</a:t>
          </a:r>
          <a:endParaRPr lang="id-ID" sz="1100"/>
        </a:p>
      </xdr:txBody>
    </xdr:sp>
    <xdr:clientData/>
  </xdr:twoCellAnchor>
  <xdr:twoCellAnchor>
    <xdr:from>
      <xdr:col>11</xdr:col>
      <xdr:colOff>71438</xdr:colOff>
      <xdr:row>3</xdr:row>
      <xdr:rowOff>47625</xdr:rowOff>
    </xdr:from>
    <xdr:to>
      <xdr:col>12</xdr:col>
      <xdr:colOff>357188</xdr:colOff>
      <xdr:row>24</xdr:row>
      <xdr:rowOff>71437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/>
      </xdr:nvSpPr>
      <xdr:spPr>
        <a:xfrm>
          <a:off x="10156032" y="2024063"/>
          <a:ext cx="1404937" cy="402431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Pilih</a:t>
          </a:r>
          <a:r>
            <a:rPr lang="id-ID" sz="1100" baseline="0"/>
            <a:t> Tubel Pusat, jika didanai oleh pusat/kementerian</a:t>
          </a:r>
        </a:p>
        <a:p>
          <a:endParaRPr lang="id-ID" sz="1100" baseline="0"/>
        </a:p>
        <a:p>
          <a:r>
            <a:rPr lang="id-ID" sz="1100" baseline="0"/>
            <a:t>Pilih Tubel Daerah, jika didanai oleh pemda/daerah masing-masing</a:t>
          </a:r>
        </a:p>
        <a:p>
          <a:endParaRPr lang="id-ID" sz="1100" baseline="0"/>
        </a:p>
        <a:p>
          <a:r>
            <a:rPr lang="id-ID" sz="1100" baseline="0"/>
            <a:t>Pilih Ibel, jika di danai oleh rumah sakit/ puskesmas/ mandiri pegawai</a:t>
          </a:r>
        </a:p>
        <a:p>
          <a:endParaRPr lang="id-ID" sz="1100" baseline="0"/>
        </a:p>
        <a:p>
          <a:r>
            <a:rPr lang="id-ID" sz="1100" baseline="0"/>
            <a:t>Pilih PPDS,  untuk pendidikan dokter spesialis</a:t>
          </a:r>
        </a:p>
        <a:p>
          <a:endParaRPr lang="id-ID" sz="1100" baseline="0"/>
        </a:p>
        <a:p>
          <a:r>
            <a:rPr lang="id-ID" sz="1100" baseline="0"/>
            <a:t>Pilih PPDGS, untuk pendidikan dokter gigi spesialis</a:t>
          </a:r>
          <a:endParaRPr lang="id-ID" sz="1100"/>
        </a:p>
      </xdr:txBody>
    </xdr:sp>
    <xdr:clientData/>
  </xdr:twoCellAnchor>
  <xdr:twoCellAnchor>
    <xdr:from>
      <xdr:col>17</xdr:col>
      <xdr:colOff>0</xdr:colOff>
      <xdr:row>5</xdr:row>
      <xdr:rowOff>0</xdr:rowOff>
    </xdr:from>
    <xdr:to>
      <xdr:col>19</xdr:col>
      <xdr:colOff>642938</xdr:colOff>
      <xdr:row>8</xdr:row>
      <xdr:rowOff>154781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/>
      </xdr:nvSpPr>
      <xdr:spPr>
        <a:xfrm>
          <a:off x="15466219" y="2357438"/>
          <a:ext cx="2857500" cy="72628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Pendidikan harus naik, dari rendah ke tinggi. Semula rendah, sedang kuliah ke jenjang lebih tinggi</a:t>
          </a:r>
        </a:p>
      </xdr:txBody>
    </xdr:sp>
    <xdr:clientData/>
  </xdr:twoCellAnchor>
  <xdr:twoCellAnchor>
    <xdr:from>
      <xdr:col>20</xdr:col>
      <xdr:colOff>0</xdr:colOff>
      <xdr:row>4</xdr:row>
      <xdr:rowOff>0</xdr:rowOff>
    </xdr:from>
    <xdr:to>
      <xdr:col>27</xdr:col>
      <xdr:colOff>23813</xdr:colOff>
      <xdr:row>6</xdr:row>
      <xdr:rowOff>178594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 txBox="1"/>
      </xdr:nvSpPr>
      <xdr:spPr>
        <a:xfrm>
          <a:off x="19466719" y="2166938"/>
          <a:ext cx="1238250" cy="55959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Harus 100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  <a:extLst>
            <a:ext uri="{FF2B5EF4-FFF2-40B4-BE49-F238E27FC236}">
              <a16:creationId xmlns:a16="http://schemas.microsoft.com/office/drawing/2014/main" xmlns="" id="{00000000-0008-0000-1500-000011000000}"/>
            </a:ext>
          </a:extLst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4" tooltip="Kembali ke Form A3"/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7" tooltip="Kembali ke Form A4"/>
          <a:extLst>
            <a:ext uri="{FF2B5EF4-FFF2-40B4-BE49-F238E27FC236}">
              <a16:creationId xmlns:a16="http://schemas.microsoft.com/office/drawing/2014/main" xmlns="" id="{00000000-0008-0000-1500-000015000000}"/>
            </a:ext>
          </a:extLst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6" tooltip="Kembali ke Form A5"/>
          <a:extLst>
            <a:ext uri="{FF2B5EF4-FFF2-40B4-BE49-F238E27FC236}">
              <a16:creationId xmlns:a16="http://schemas.microsoft.com/office/drawing/2014/main" xmlns="" id="{00000000-0008-0000-1500-000016000000}"/>
            </a:ext>
          </a:extLst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2" tooltip="Kembali ke Form A1"/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3" tooltip="Kembali ke Form A2"/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  <a:extLst>
            <a:ext uri="{FF2B5EF4-FFF2-40B4-BE49-F238E27FC236}">
              <a16:creationId xmlns:a16="http://schemas.microsoft.com/office/drawing/2014/main" xmlns="" id="{00000000-0008-0000-1600-00000F000000}"/>
            </a:ext>
          </a:extLst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  <a:extLst>
            <a:ext uri="{FF2B5EF4-FFF2-40B4-BE49-F238E27FC236}">
              <a16:creationId xmlns:a16="http://schemas.microsoft.com/office/drawing/2014/main" xmlns="" id="{00000000-0008-0000-1600-000011000000}"/>
            </a:ext>
          </a:extLst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600-000012000000}"/>
            </a:ext>
          </a:extLst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  <a:extLst>
            <a:ext uri="{FF2B5EF4-FFF2-40B4-BE49-F238E27FC236}">
              <a16:creationId xmlns:a16="http://schemas.microsoft.com/office/drawing/2014/main" xmlns="" id="{00000000-0008-0000-1600-000014000000}"/>
            </a:ext>
          </a:extLst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1</xdr:col>
      <xdr:colOff>83343</xdr:colOff>
      <xdr:row>0</xdr:row>
      <xdr:rowOff>35719</xdr:rowOff>
    </xdr:from>
    <xdr:to>
      <xdr:col>3</xdr:col>
      <xdr:colOff>257968</xdr:colOff>
      <xdr:row>3</xdr:row>
      <xdr:rowOff>-1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/>
      </xdr:nvSpPr>
      <xdr:spPr>
        <a:xfrm>
          <a:off x="928687" y="35719"/>
          <a:ext cx="2794000" cy="198834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400"/>
            <a:t>Diisi dengan data seluruh pegawai yang telah mengikuti diklat/pelatihan Tahun 2019.</a:t>
          </a:r>
        </a:p>
        <a:p>
          <a:endParaRPr lang="id-ID" sz="1400"/>
        </a:p>
        <a:p>
          <a:r>
            <a:rPr lang="id-ID" sz="1400"/>
            <a:t> Tidak ada batasan hari, semua jenis baik itu diklat, workshop, simposium, seminar, in house trainning,</a:t>
          </a:r>
          <a:r>
            <a:rPr lang="id-ID" sz="1400" baseline="0"/>
            <a:t> kaji banding dll dimasukkan </a:t>
          </a:r>
          <a:endParaRPr lang="id-ID" sz="1400"/>
        </a:p>
      </xdr:txBody>
    </xdr:sp>
    <xdr:clientData/>
  </xdr:twoCellAnchor>
  <xdr:twoCellAnchor editAs="oneCell">
    <xdr:from>
      <xdr:col>0</xdr:col>
      <xdr:colOff>476250</xdr:colOff>
      <xdr:row>7</xdr:row>
      <xdr:rowOff>178593</xdr:rowOff>
    </xdr:from>
    <xdr:to>
      <xdr:col>3</xdr:col>
      <xdr:colOff>1464468</xdr:colOff>
      <xdr:row>33</xdr:row>
      <xdr:rowOff>59531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l="37060" t="14187" r="24551" b="5714"/>
        <a:stretch/>
      </xdr:blipFill>
      <xdr:spPr bwMode="auto">
        <a:xfrm>
          <a:off x="476250" y="3167062"/>
          <a:ext cx="4452937" cy="51435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1512093</xdr:colOff>
      <xdr:row>18</xdr:row>
      <xdr:rowOff>35718</xdr:rowOff>
    </xdr:from>
    <xdr:to>
      <xdr:col>6</xdr:col>
      <xdr:colOff>190500</xdr:colOff>
      <xdr:row>21</xdr:row>
      <xdr:rowOff>11906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4976812" y="5250656"/>
          <a:ext cx="1631157" cy="5834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6</xdr:col>
      <xdr:colOff>357186</xdr:colOff>
      <xdr:row>14</xdr:row>
      <xdr:rowOff>178593</xdr:rowOff>
    </xdr:from>
    <xdr:to>
      <xdr:col>6</xdr:col>
      <xdr:colOff>2202655</xdr:colOff>
      <xdr:row>24</xdr:row>
      <xdr:rowOff>59531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6774655" y="4583906"/>
          <a:ext cx="1845469" cy="19050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d-ID" sz="1200">
              <a:solidFill>
                <a:sysClr val="windowText" lastClr="000000"/>
              </a:solidFill>
            </a:rPr>
            <a:t>Berbagai</a:t>
          </a:r>
          <a:r>
            <a:rPr lang="id-ID" sz="1200" baseline="0">
              <a:solidFill>
                <a:sysClr val="windowText" lastClr="000000"/>
              </a:solidFill>
            </a:rPr>
            <a:t> Macam Bentuk Pengembangan Kompetensi yang bisa dimasukkan dalam Form A3</a:t>
          </a:r>
          <a:endParaRPr lang="id-ID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464344</xdr:colOff>
      <xdr:row>30</xdr:row>
      <xdr:rowOff>83343</xdr:rowOff>
    </xdr:from>
    <xdr:to>
      <xdr:col>7</xdr:col>
      <xdr:colOff>881063</xdr:colOff>
      <xdr:row>34</xdr:row>
      <xdr:rowOff>11906</xdr:rowOff>
    </xdr:to>
    <xdr:sp macro="" textlink="">
      <xdr:nvSpPr>
        <xdr:cNvPr id="6" name="Wav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6084094" y="7727156"/>
          <a:ext cx="3476625" cy="738188"/>
        </a:xfrm>
        <a:prstGeom prst="wav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id-ID" sz="1200">
              <a:solidFill>
                <a:sysClr val="windowText" lastClr="000000"/>
              </a:solidFill>
            </a:rPr>
            <a:t>Keterangan</a:t>
          </a:r>
          <a:r>
            <a:rPr lang="id-ID" sz="1200" baseline="0">
              <a:solidFill>
                <a:sysClr val="windowText" lastClr="000000"/>
              </a:solidFill>
            </a:rPr>
            <a:t> tentang Rumpun Pelatihan</a:t>
          </a:r>
          <a:endParaRPr lang="id-ID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1297781</xdr:colOff>
      <xdr:row>2</xdr:row>
      <xdr:rowOff>714376</xdr:rowOff>
    </xdr:from>
    <xdr:to>
      <xdr:col>6</xdr:col>
      <xdr:colOff>207698</xdr:colOff>
      <xdr:row>3</xdr:row>
      <xdr:rowOff>342636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/>
      </xdr:nvSpPr>
      <xdr:spPr>
        <a:xfrm>
          <a:off x="4762500" y="1678782"/>
          <a:ext cx="1862667" cy="68791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Satu orang bisa berbagai macam diklat, tuliskan ke bawah seperti ini</a:t>
          </a:r>
        </a:p>
      </xdr:txBody>
    </xdr:sp>
    <xdr:clientData/>
  </xdr:twoCellAnchor>
  <xdr:twoCellAnchor>
    <xdr:from>
      <xdr:col>8</xdr:col>
      <xdr:colOff>476250</xdr:colOff>
      <xdr:row>7</xdr:row>
      <xdr:rowOff>59531</xdr:rowOff>
    </xdr:from>
    <xdr:to>
      <xdr:col>8</xdr:col>
      <xdr:colOff>3122083</xdr:colOff>
      <xdr:row>9</xdr:row>
      <xdr:rowOff>99220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/>
      </xdr:nvSpPr>
      <xdr:spPr>
        <a:xfrm>
          <a:off x="10179844" y="3048000"/>
          <a:ext cx="2645833" cy="44450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Nama Diklat Jangan disingkat</a:t>
          </a:r>
        </a:p>
      </xdr:txBody>
    </xdr:sp>
    <xdr:clientData/>
  </xdr:twoCellAnchor>
  <xdr:twoCellAnchor>
    <xdr:from>
      <xdr:col>5</xdr:col>
      <xdr:colOff>452438</xdr:colOff>
      <xdr:row>7</xdr:row>
      <xdr:rowOff>1</xdr:rowOff>
    </xdr:from>
    <xdr:to>
      <xdr:col>7</xdr:col>
      <xdr:colOff>313532</xdr:colOff>
      <xdr:row>9</xdr:row>
      <xdr:rowOff>50273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 txBox="1"/>
      </xdr:nvSpPr>
      <xdr:spPr>
        <a:xfrm>
          <a:off x="6072188" y="2988470"/>
          <a:ext cx="2921000" cy="45508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Pemilihan rumpun pelatihan harus benar</a:t>
          </a:r>
        </a:p>
      </xdr:txBody>
    </xdr:sp>
    <xdr:clientData/>
  </xdr:twoCellAnchor>
  <xdr:twoCellAnchor>
    <xdr:from>
      <xdr:col>12</xdr:col>
      <xdr:colOff>0</xdr:colOff>
      <xdr:row>7</xdr:row>
      <xdr:rowOff>202405</xdr:rowOff>
    </xdr:from>
    <xdr:to>
      <xdr:col>14</xdr:col>
      <xdr:colOff>35718</xdr:colOff>
      <xdr:row>15</xdr:row>
      <xdr:rowOff>154780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 txBox="1"/>
      </xdr:nvSpPr>
      <xdr:spPr>
        <a:xfrm>
          <a:off x="16490156" y="3190874"/>
          <a:ext cx="1666875" cy="15716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Lama pelatihan : Tuliskan angka nya saja. Jangan menulis hari/bulan. Cukup angka nya saja</a:t>
          </a:r>
        </a:p>
        <a:p>
          <a:endParaRPr lang="id-ID" sz="1100"/>
        </a:p>
        <a:p>
          <a:r>
            <a:rPr lang="id-ID" sz="1100"/>
            <a:t>JPL sesuai dengan yang tertera pada sertifikat. Tulis angka nya saja</a:t>
          </a:r>
        </a:p>
      </xdr:txBody>
    </xdr:sp>
    <xdr:clientData/>
  </xdr:twoCellAnchor>
  <xdr:twoCellAnchor>
    <xdr:from>
      <xdr:col>19</xdr:col>
      <xdr:colOff>1369219</xdr:colOff>
      <xdr:row>3</xdr:row>
      <xdr:rowOff>333374</xdr:rowOff>
    </xdr:from>
    <xdr:to>
      <xdr:col>25</xdr:col>
      <xdr:colOff>314465</xdr:colOff>
      <xdr:row>6</xdr:row>
      <xdr:rowOff>154080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 txBox="1"/>
      </xdr:nvSpPr>
      <xdr:spPr>
        <a:xfrm>
          <a:off x="25146000" y="2357437"/>
          <a:ext cx="1350309" cy="58270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Harus 100 persen semua baris</a:t>
          </a:r>
        </a:p>
      </xdr:txBody>
    </xdr:sp>
    <xdr:clientData/>
  </xdr:twoCellAnchor>
  <xdr:twoCellAnchor>
    <xdr:from>
      <xdr:col>9</xdr:col>
      <xdr:colOff>0</xdr:colOff>
      <xdr:row>9</xdr:row>
      <xdr:rowOff>0</xdr:rowOff>
    </xdr:from>
    <xdr:to>
      <xdr:col>10</xdr:col>
      <xdr:colOff>678656</xdr:colOff>
      <xdr:row>13</xdr:row>
      <xdr:rowOff>107156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 txBox="1"/>
      </xdr:nvSpPr>
      <xdr:spPr>
        <a:xfrm>
          <a:off x="13335000" y="3393281"/>
          <a:ext cx="1666875" cy="91678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Akreditasi pelatihan sesuai yang tertera pada</a:t>
          </a:r>
          <a:r>
            <a:rPr lang="id-ID" sz="1100" baseline="0"/>
            <a:t> sertifikat. Jika tidak ada, kosongkan saja</a:t>
          </a:r>
          <a:endParaRPr lang="id-ID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1</xdr:col>
      <xdr:colOff>154781</xdr:colOff>
      <xdr:row>0</xdr:row>
      <xdr:rowOff>583405</xdr:rowOff>
    </xdr:from>
    <xdr:to>
      <xdr:col>5</xdr:col>
      <xdr:colOff>404812</xdr:colOff>
      <xdr:row>2</xdr:row>
      <xdr:rowOff>381000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/>
      </xdr:nvSpPr>
      <xdr:spPr>
        <a:xfrm>
          <a:off x="1000125" y="583405"/>
          <a:ext cx="4976812" cy="75009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Diisi dengan data STR dan SIP seluruh tenaga kesehatan yang menjalankan fungsi pelayanan. </a:t>
          </a:r>
          <a:r>
            <a:rPr lang="id-ID" sz="1400">
              <a:solidFill>
                <a:srgbClr val="FF0000"/>
              </a:solidFill>
            </a:rPr>
            <a:t>Jumlah JFT di Form A1 harus sama dengan jumlah JFT</a:t>
          </a:r>
          <a:r>
            <a:rPr lang="id-ID" sz="1400" baseline="0">
              <a:solidFill>
                <a:srgbClr val="FF0000"/>
              </a:solidFill>
            </a:rPr>
            <a:t> yang memiliki STR di Form A4....</a:t>
          </a:r>
          <a:r>
            <a:rPr lang="id-ID" sz="1400" b="1" baseline="0">
              <a:solidFill>
                <a:srgbClr val="0070C0"/>
              </a:solidFill>
            </a:rPr>
            <a:t>Cek Jumlahnya</a:t>
          </a:r>
          <a:endParaRPr lang="id-ID" sz="1400" b="1">
            <a:solidFill>
              <a:srgbClr val="0070C0"/>
            </a:solidFill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345281</xdr:colOff>
      <xdr:row>20</xdr:row>
      <xdr:rowOff>35719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6881813" y="3107531"/>
          <a:ext cx="2202656" cy="226218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Jika ada STR tuliskan nomor tanpa spasi/tanda apapun (hanya angka). Kecuali STRTTK untuk</a:t>
          </a:r>
          <a:r>
            <a:rPr lang="id-ID" sz="1100" baseline="0"/>
            <a:t> tenaga teknis kefarmasian</a:t>
          </a:r>
          <a:r>
            <a:rPr lang="id-ID" sz="1100"/>
            <a:t> dituliskan sesuai penulisan</a:t>
          </a:r>
          <a:r>
            <a:rPr lang="id-ID" sz="1100" baseline="0"/>
            <a:t> pada nomor STRTTK</a:t>
          </a:r>
          <a:endParaRPr lang="id-ID" sz="1100"/>
        </a:p>
        <a:p>
          <a:endParaRPr lang="id-ID" sz="1100"/>
        </a:p>
        <a:p>
          <a:r>
            <a:rPr lang="id-ID" sz="1100"/>
            <a:t>Jika STR</a:t>
          </a:r>
          <a:r>
            <a:rPr lang="id-ID" sz="1100" baseline="0"/>
            <a:t> sedang diperpanjang maka tuliskan "Dalam Proses"</a:t>
          </a:r>
          <a:endParaRPr lang="id-ID"/>
        </a:p>
        <a:p>
          <a:endParaRPr lang="id-ID"/>
        </a:p>
        <a:p>
          <a:r>
            <a:rPr lang="id-ID"/>
            <a:t>Jika STR habis dan tidak memperpanjang/</a:t>
          </a:r>
          <a:r>
            <a:rPr lang="id-ID" baseline="0"/>
            <a:t> tidak punya maka tuliskan " Tidak Ada"</a:t>
          </a:r>
          <a:endParaRPr lang="id-ID" sz="1100"/>
        </a:p>
      </xdr:txBody>
    </xdr:sp>
    <xdr:clientData/>
  </xdr:twoCellAnchor>
  <xdr:twoCellAnchor>
    <xdr:from>
      <xdr:col>8</xdr:col>
      <xdr:colOff>404813</xdr:colOff>
      <xdr:row>8</xdr:row>
      <xdr:rowOff>166687</xdr:rowOff>
    </xdr:from>
    <xdr:to>
      <xdr:col>8</xdr:col>
      <xdr:colOff>2607469</xdr:colOff>
      <xdr:row>18</xdr:row>
      <xdr:rowOff>178593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 txBox="1"/>
      </xdr:nvSpPr>
      <xdr:spPr>
        <a:xfrm>
          <a:off x="9941719" y="3071812"/>
          <a:ext cx="2202656" cy="203596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Pilih</a:t>
          </a:r>
          <a:r>
            <a:rPr lang="id-ID" sz="1100" baseline="0"/>
            <a:t> jenis profesi dari pilihan yang ada (copas). Urutan nomor profesi sesuai dengan urutan yang tertera, tidak boleh membuat urutan nomor sendiri</a:t>
          </a:r>
        </a:p>
        <a:p>
          <a:endParaRPr lang="id-ID" sz="1100" baseline="0"/>
        </a:p>
        <a:p>
          <a:r>
            <a:rPr lang="id-ID" sz="1100" baseline="0"/>
            <a:t>Dilarang mengetik sendiri</a:t>
          </a:r>
        </a:p>
        <a:p>
          <a:endParaRPr lang="id-ID" sz="1100" baseline="0"/>
        </a:p>
        <a:p>
          <a:r>
            <a:rPr lang="id-ID" sz="1100" baseline="0"/>
            <a:t>Ada 24 jenis profesi. Untuk Profesi Psikolog Klinis ditambahkan sendiri nomor 25</a:t>
          </a:r>
          <a:endParaRPr lang="id-ID" sz="1100"/>
        </a:p>
      </xdr:txBody>
    </xdr:sp>
    <xdr:clientData/>
  </xdr:twoCellAnchor>
  <xdr:twoCellAnchor>
    <xdr:from>
      <xdr:col>8</xdr:col>
      <xdr:colOff>2488406</xdr:colOff>
      <xdr:row>13</xdr:row>
      <xdr:rowOff>107157</xdr:rowOff>
    </xdr:from>
    <xdr:to>
      <xdr:col>9</xdr:col>
      <xdr:colOff>416718</xdr:colOff>
      <xdr:row>19</xdr:row>
      <xdr:rowOff>166687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583464">
          <a:off x="12025312" y="4024313"/>
          <a:ext cx="690562" cy="127396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8</xdr:col>
      <xdr:colOff>2714625</xdr:colOff>
      <xdr:row>12</xdr:row>
      <xdr:rowOff>71437</xdr:rowOff>
    </xdr:from>
    <xdr:to>
      <xdr:col>9</xdr:col>
      <xdr:colOff>1297781</xdr:colOff>
      <xdr:row>15</xdr:row>
      <xdr:rowOff>95250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/>
      </xdr:nvSpPr>
      <xdr:spPr>
        <a:xfrm>
          <a:off x="12251531" y="3786187"/>
          <a:ext cx="1345406" cy="631032"/>
        </a:xfrm>
        <a:prstGeom prst="ellips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d-ID" sz="1100">
              <a:solidFill>
                <a:sysClr val="windowText" lastClr="000000"/>
              </a:solidFill>
            </a:rPr>
            <a:t>Urutan Seperti Ini</a:t>
          </a:r>
        </a:p>
      </xdr:txBody>
    </xdr:sp>
    <xdr:clientData/>
  </xdr:twoCellAnchor>
  <xdr:twoCellAnchor>
    <xdr:from>
      <xdr:col>6</xdr:col>
      <xdr:colOff>869157</xdr:colOff>
      <xdr:row>0</xdr:row>
      <xdr:rowOff>47626</xdr:rowOff>
    </xdr:from>
    <xdr:to>
      <xdr:col>8</xdr:col>
      <xdr:colOff>416720</xdr:colOff>
      <xdr:row>2</xdr:row>
      <xdr:rowOff>238126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 txBox="1"/>
      </xdr:nvSpPr>
      <xdr:spPr>
        <a:xfrm>
          <a:off x="7750970" y="47626"/>
          <a:ext cx="2202656" cy="1143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Tahun</a:t>
          </a:r>
          <a:r>
            <a:rPr lang="id-ID" sz="1100" baseline="0"/>
            <a:t> terbit STR tidak boleh kurang dari 2014. Jika ada tenaga kesehatan yang memiliki STR dengan tahun terbit kurang dari 2014 maka dikonfirmasi ke ybs apakah diperpanjang atau tidak</a:t>
          </a:r>
          <a:endParaRPr lang="id-ID" sz="1100"/>
        </a:p>
        <a:p>
          <a:endParaRPr lang="id-ID" sz="1100"/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3</xdr:col>
      <xdr:colOff>452437</xdr:colOff>
      <xdr:row>14</xdr:row>
      <xdr:rowOff>83343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845344" y="3107531"/>
          <a:ext cx="3024187" cy="1095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400" b="1">
              <a:solidFill>
                <a:srgbClr val="FF0000"/>
              </a:solidFill>
            </a:rPr>
            <a:t>Yang</a:t>
          </a:r>
          <a:r>
            <a:rPr lang="id-ID" sz="1400" b="1" baseline="0">
              <a:solidFill>
                <a:srgbClr val="FF0000"/>
              </a:solidFill>
            </a:rPr>
            <a:t> diinput di Form A4 ini hanya yang tenaga kesehatan (JFT). Untuk JFU yang memiliki STR/ SIP tidak perlu diinput di Form A4</a:t>
          </a:r>
          <a:endParaRPr lang="id-ID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2202656</xdr:colOff>
      <xdr:row>9</xdr:row>
      <xdr:rowOff>190500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/>
      </xdr:nvSpPr>
      <xdr:spPr>
        <a:xfrm>
          <a:off x="12299156" y="2500313"/>
          <a:ext cx="2202656" cy="79771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Tuliskan nomor SIP sesuai dengan nomor SIP yang tertera pada SIP (Boleh</a:t>
          </a:r>
          <a:r>
            <a:rPr lang="id-ID" sz="1100" baseline="0"/>
            <a:t> dengan tanda baca dll). Beda dengan penulisan STR</a:t>
          </a:r>
          <a:endParaRPr lang="id-ID" sz="1100"/>
        </a:p>
        <a:p>
          <a:endParaRPr lang="id-ID" sz="1100"/>
        </a:p>
      </xdr:txBody>
    </xdr:sp>
    <xdr:clientData/>
  </xdr:twoCellAnchor>
  <xdr:twoCellAnchor>
    <xdr:from>
      <xdr:col>6</xdr:col>
      <xdr:colOff>1166813</xdr:colOff>
      <xdr:row>4</xdr:row>
      <xdr:rowOff>119063</xdr:rowOff>
    </xdr:from>
    <xdr:to>
      <xdr:col>8</xdr:col>
      <xdr:colOff>714376</xdr:colOff>
      <xdr:row>8</xdr:row>
      <xdr:rowOff>95250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 txBox="1"/>
      </xdr:nvSpPr>
      <xdr:spPr>
        <a:xfrm>
          <a:off x="8048626" y="2214563"/>
          <a:ext cx="2202656" cy="78581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Untuk</a:t>
          </a:r>
          <a:r>
            <a:rPr lang="id-ID" sz="1100" baseline="0"/>
            <a:t> yang Dalam Proses dan Tidak Ada, tidak perlu dituliskan tanggal terbit STR/SIP. Cukup Jenis Profesi saja </a:t>
          </a:r>
          <a:endParaRPr lang="id-ID" sz="1100"/>
        </a:p>
      </xdr:txBody>
    </xdr:sp>
    <xdr:clientData/>
  </xdr:twoCellAnchor>
  <xdr:twoCellAnchor>
    <xdr:from>
      <xdr:col>16</xdr:col>
      <xdr:colOff>881063</xdr:colOff>
      <xdr:row>4</xdr:row>
      <xdr:rowOff>35718</xdr:rowOff>
    </xdr:from>
    <xdr:to>
      <xdr:col>22</xdr:col>
      <xdr:colOff>469247</xdr:colOff>
      <xdr:row>7</xdr:row>
      <xdr:rowOff>11205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22705219" y="2131218"/>
          <a:ext cx="1350309" cy="58270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d-ID" sz="1100"/>
            <a:t>Harus 100 persen semua baris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1076325</xdr:colOff>
      <xdr:row>2</xdr:row>
      <xdr:rowOff>647700</xdr:rowOff>
    </xdr:to>
    <xdr:pic>
      <xdr:nvPicPr>
        <xdr:cNvPr id="11272" name="Image1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D918"/>
  <sheetViews>
    <sheetView tabSelected="1" zoomScale="90" zoomScaleNormal="90" workbookViewId="0">
      <selection activeCell="C23" sqref="C23"/>
    </sheetView>
  </sheetViews>
  <sheetFormatPr defaultRowHeight="15"/>
  <cols>
    <col min="1" max="1" width="13.28515625" customWidth="1"/>
    <col min="2" max="2" width="17.28515625" bestFit="1" customWidth="1"/>
    <col min="3" max="3" width="22.140625" customWidth="1"/>
    <col min="4" max="4" width="31.42578125" bestFit="1" customWidth="1"/>
    <col min="5" max="5" width="6.42578125" customWidth="1"/>
    <col min="6" max="6" width="12.7109375" customWidth="1"/>
    <col min="7" max="7" width="8.28515625" customWidth="1"/>
    <col min="8" max="8" width="12.140625" style="181" customWidth="1"/>
    <col min="9" max="9" width="11.28515625" style="181" bestFit="1" customWidth="1"/>
    <col min="10" max="10" width="8.42578125" customWidth="1"/>
    <col min="11" max="11" width="7.85546875" style="265" customWidth="1"/>
    <col min="12" max="12" width="12.42578125" customWidth="1"/>
    <col min="13" max="13" width="24.42578125" customWidth="1"/>
    <col min="14" max="16" width="7.140625" customWidth="1"/>
    <col min="17" max="17" width="16.140625" customWidth="1"/>
    <col min="18" max="18" width="18.42578125" customWidth="1"/>
    <col min="19" max="19" width="34.140625" customWidth="1"/>
    <col min="20" max="20" width="12.42578125" customWidth="1"/>
    <col min="21" max="21" width="7.5703125" customWidth="1"/>
    <col min="22" max="22" width="12.28515625" customWidth="1"/>
    <col min="23" max="23" width="5.5703125" customWidth="1"/>
    <col min="24" max="24" width="32.28515625" customWidth="1"/>
    <col min="25" max="25" width="4.28515625" hidden="1" customWidth="1"/>
    <col min="26" max="26" width="4" style="343" hidden="1" customWidth="1"/>
    <col min="27" max="27" width="4.42578125" style="343" hidden="1" customWidth="1"/>
    <col min="28" max="28" width="3.85546875" hidden="1" customWidth="1"/>
    <col min="29" max="29" width="4.42578125" hidden="1" customWidth="1"/>
    <col min="30" max="30" width="8.7109375" style="381"/>
  </cols>
  <sheetData>
    <row r="1" spans="1:30" ht="50.25" customHeight="1">
      <c r="A1" s="432" t="s">
        <v>1637</v>
      </c>
      <c r="B1" s="10"/>
      <c r="C1" s="10"/>
      <c r="D1" s="10"/>
      <c r="E1" s="10"/>
      <c r="F1" s="10"/>
      <c r="G1" s="10"/>
      <c r="H1" s="47"/>
      <c r="I1" s="47"/>
      <c r="J1" s="10"/>
      <c r="K1" s="2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30" ht="18" customHeight="1">
      <c r="A2" s="360"/>
      <c r="B2" s="360"/>
      <c r="C2" s="360"/>
      <c r="D2" s="361"/>
      <c r="E2" s="361"/>
      <c r="F2" s="362"/>
      <c r="G2" s="572" t="s">
        <v>1644</v>
      </c>
      <c r="H2" s="572"/>
      <c r="I2" s="572"/>
      <c r="J2" s="573" t="s">
        <v>1645</v>
      </c>
      <c r="K2" s="574"/>
      <c r="L2" s="575"/>
      <c r="M2" s="576" t="s">
        <v>1646</v>
      </c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</row>
    <row r="3" spans="1:30" ht="79.5" customHeight="1">
      <c r="A3" s="365" t="s">
        <v>1638</v>
      </c>
      <c r="B3" s="365" t="s">
        <v>1639</v>
      </c>
      <c r="C3" s="365" t="s">
        <v>1640</v>
      </c>
      <c r="D3" s="366" t="s">
        <v>1641</v>
      </c>
      <c r="E3" s="366" t="s">
        <v>1642</v>
      </c>
      <c r="F3" s="367" t="s">
        <v>1643</v>
      </c>
      <c r="G3" s="363" t="s">
        <v>1647</v>
      </c>
      <c r="H3" s="373" t="s">
        <v>1648</v>
      </c>
      <c r="I3" s="373" t="s">
        <v>1649</v>
      </c>
      <c r="J3" s="363" t="s">
        <v>1650</v>
      </c>
      <c r="K3" s="364" t="s">
        <v>1651</v>
      </c>
      <c r="L3" s="441" t="s">
        <v>1652</v>
      </c>
      <c r="M3" s="42" t="s">
        <v>1654</v>
      </c>
      <c r="N3" s="409" t="s">
        <v>12214</v>
      </c>
      <c r="O3" s="409" t="s">
        <v>12215</v>
      </c>
      <c r="P3" s="409" t="s">
        <v>12223</v>
      </c>
      <c r="Q3" s="43" t="s">
        <v>1655</v>
      </c>
      <c r="R3" s="43" t="s">
        <v>1656</v>
      </c>
      <c r="S3" s="43" t="s">
        <v>1657</v>
      </c>
      <c r="T3" s="384" t="s">
        <v>9222</v>
      </c>
      <c r="U3" s="375" t="s">
        <v>1658</v>
      </c>
      <c r="V3" s="45" t="s">
        <v>9371</v>
      </c>
      <c r="W3" s="45" t="s">
        <v>1659</v>
      </c>
      <c r="X3" s="45" t="s">
        <v>1660</v>
      </c>
      <c r="Y3" s="375" t="s">
        <v>11668</v>
      </c>
      <c r="Z3" s="375" t="s">
        <v>11669</v>
      </c>
      <c r="AA3" s="375" t="s">
        <v>11670</v>
      </c>
      <c r="AB3" s="375" t="s">
        <v>11671</v>
      </c>
      <c r="AC3" s="375" t="s">
        <v>11672</v>
      </c>
      <c r="AD3" s="382" t="s">
        <v>11673</v>
      </c>
    </row>
    <row r="4" spans="1:30">
      <c r="A4" s="378" t="s">
        <v>13316</v>
      </c>
      <c r="B4" s="548" t="s">
        <v>13478</v>
      </c>
      <c r="C4" s="549" t="s">
        <v>13479</v>
      </c>
      <c r="D4" s="550" t="s">
        <v>13480</v>
      </c>
      <c r="E4" s="5" t="s">
        <v>1662</v>
      </c>
      <c r="F4" s="458">
        <v>121</v>
      </c>
      <c r="G4" s="348">
        <v>21011</v>
      </c>
      <c r="H4" s="551">
        <v>43101</v>
      </c>
      <c r="I4" s="552">
        <v>43465</v>
      </c>
      <c r="J4" s="553">
        <v>14401</v>
      </c>
      <c r="K4" s="554">
        <v>2006</v>
      </c>
      <c r="L4" s="555" t="s">
        <v>3825</v>
      </c>
      <c r="M4" s="46" t="str">
        <f>IFERROR(CONCATENATE("VALID (",VLOOKUP(A4,'02_MASTER_KODE_FASYANKES'!B$3:L$20793,2,FALSE),")"),"N/A (BELUM VALID)")</f>
        <v>VALID (RSU Kecamatan Kemayoran)</v>
      </c>
      <c r="N4" s="374" t="str">
        <f>IFERROR(VLOOKUP(A4,'02_MASTER_KODE_FASYANKES'!B$3:L$20793,10,FALSE),"N/A (BELUM VALID)")</f>
        <v>DKI JAKARTA</v>
      </c>
      <c r="O4" s="374" t="str">
        <f>IFERROR(VLOOKUP(A4,'02_MASTER_KODE_FASYANKES'!B$3:L$20793,11,FALSE),"N/A (BELUM VALID)")</f>
        <v>KOTA JAKARTA PUSAT</v>
      </c>
      <c r="P4" s="374" t="str">
        <f>IFERROR(VLOOKUP(A4,'02_MASTER_KODE_FASYANKES'!B$3:L$20793,3,FALSE),"N/A (BELUM VALID)")</f>
        <v>Rumah Sakit</v>
      </c>
      <c r="Q4" s="46" t="str">
        <f>IFERROR(VLOOKUP(LEFT(G4,4),'04_MASTER_KODE_SDMK'!B$5:F$165,3,FALSE),"N/A (BELUM VALID)")</f>
        <v>03. Keperawatan</v>
      </c>
      <c r="R4" s="46" t="str">
        <f>IFERROR(VLOOKUP(LEFT(G4,4),'04_MASTER_KODE_SDMK'!B$5:F$165,4,FALSE),"N/A (BELUM VALID)")</f>
        <v>01. Perawat Kesehatan Masyarakat</v>
      </c>
      <c r="S4" s="46" t="str">
        <f>IFERROR(VLOOKUP(LEFT(G4,4),'04_MASTER_KODE_SDMK'!B$5:F$165,5,FALSE),"N/A (BELUM VALID)")</f>
        <v>Perawat (Non Ners)</v>
      </c>
      <c r="T4" s="374" t="str">
        <f>IF(LEN(B4)=16,"VALID","N/A (BELUM VALID)")</f>
        <v>VALID</v>
      </c>
      <c r="U4" s="46" t="str">
        <f>IF(E4="L","Laki-Laki",IF(E4="P","Perempuan","N/A (BELUM VALID)"))</f>
        <v>Perempuan</v>
      </c>
      <c r="V4" s="46" t="str">
        <f>IFERROR(VLOOKUP(L4,'03_MASTER_KODE_SEKOLAH_PT'!B$5:C$10030,2,FALSE),"N/A (BELUM VALID)")</f>
        <v>Akademi Keperawatan Pelni</v>
      </c>
      <c r="W4" s="46" t="str">
        <f>IFERROR(VLOOKUP(J4,'05_MASTER_KODE_PRODI'!B$3:E$5003,3,FALSE),"N/A (BELUM VALID)")</f>
        <v>D-3</v>
      </c>
      <c r="X4" s="46" t="str">
        <f>IFERROR(CONCATENATE("VALID (",VLOOKUP(J4,'05_MASTER_KODE_PRODI'!B$3:F$5003,5,FALSE),")"),"N/A (BELUM VALID)")</f>
        <v>VALID (D-3 Keperawatan)</v>
      </c>
      <c r="Y4" s="376">
        <f>IF(M4&lt;&gt;"N/A (BELUM VALID)",1,0)</f>
        <v>1</v>
      </c>
      <c r="Z4" s="377">
        <f>IF(S4&lt;&gt;"N/A (BELUM VALID)",1,0)</f>
        <v>1</v>
      </c>
      <c r="AA4" s="377">
        <f>IF(T4&lt;&gt;"N/A (BELUM VALID)",1,0)</f>
        <v>1</v>
      </c>
      <c r="AB4" s="377">
        <f>IF(U4&lt;&gt;"N/A (BELUM VALID)",1,0)</f>
        <v>1</v>
      </c>
      <c r="AC4" s="377">
        <f>IF(X4&lt;&gt;"N/A (BELUM VALID)",1,0)</f>
        <v>1</v>
      </c>
      <c r="AD4" s="383">
        <f>SUM(Y4:AC4)/5*100</f>
        <v>100</v>
      </c>
    </row>
    <row r="5" spans="1:30">
      <c r="A5" s="5"/>
      <c r="B5" s="5"/>
      <c r="C5" s="5"/>
      <c r="D5" s="5"/>
      <c r="E5" s="5"/>
      <c r="F5" s="458">
        <v>141</v>
      </c>
      <c r="G5" s="452">
        <v>210112</v>
      </c>
      <c r="H5" s="51"/>
      <c r="I5" s="51"/>
      <c r="J5" s="5"/>
      <c r="K5" s="263"/>
      <c r="L5" s="5"/>
      <c r="M5" s="46" t="str">
        <f>IFERROR(CONCATENATE("VALID (",VLOOKUP(A5,'02_MASTER_KODE_FASYANKES'!B$3:L$20793,2,FALSE),")"),"N/A (BELUM VALID)")</f>
        <v>N/A (BELUM VALID)</v>
      </c>
      <c r="N5" s="374" t="str">
        <f>IFERROR(VLOOKUP(A5,'02_MASTER_KODE_FASYANKES'!B$3:L$20793,10,FALSE),"N/A (BELUM VALID)")</f>
        <v>N/A (BELUM VALID)</v>
      </c>
      <c r="O5" s="374" t="str">
        <f>IFERROR(VLOOKUP(A5,'02_MASTER_KODE_FASYANKES'!B$3:L$20793,11,FALSE),"N/A (BELUM VALID)")</f>
        <v>N/A (BELUM VALID)</v>
      </c>
      <c r="P5" s="374" t="str">
        <f>IFERROR(VLOOKUP(A5,'02_MASTER_KODE_FASYANKES'!B$3:L$20793,3,FALSE),"N/A (BELUM VALID)")</f>
        <v>N/A (BELUM VALID)</v>
      </c>
      <c r="Q5" s="46" t="str">
        <f>IFERROR(VLOOKUP(LEFT(G5,4),'04_MASTER_KODE_SDMK'!B$5:F$165,3,FALSE),"N/A (BELUM VALID)")</f>
        <v>03. Keperawatan</v>
      </c>
      <c r="R5" s="46" t="str">
        <f>IFERROR(VLOOKUP(LEFT(G5,4),'04_MASTER_KODE_SDMK'!B$5:F$165,4,FALSE),"N/A (BELUM VALID)")</f>
        <v>01. Perawat Kesehatan Masyarakat</v>
      </c>
      <c r="S5" s="46" t="str">
        <f>IFERROR(VLOOKUP(LEFT(G5,4),'04_MASTER_KODE_SDMK'!B$5:F$165,5,FALSE),"N/A (BELUM VALID)")</f>
        <v>Perawat (Non Ners)</v>
      </c>
      <c r="T5" s="374" t="str">
        <f t="shared" ref="T5:T68" si="0">IF(LEN(B5)=16,"VALID","N/A (BELUM VALID)")</f>
        <v>N/A (BELUM VALID)</v>
      </c>
      <c r="U5" s="46" t="str">
        <f t="shared" ref="U5:U68" si="1">IF(E5="L","Laki-Laki",IF(E5="P","Perempuan","N/A (BELUM VALID)"))</f>
        <v>N/A (BELUM VALID)</v>
      </c>
      <c r="V5" s="46" t="str">
        <f>IFERROR(VLOOKUP(L5,'03_MASTER_KODE_SEKOLAH_PT'!B$5:C$10030,2,FALSE),"N/A (BELUM VALID)")</f>
        <v>N/A (BELUM VALID)</v>
      </c>
      <c r="W5" s="46" t="str">
        <f>IFERROR(VLOOKUP(J5,'05_MASTER_KODE_PRODI'!B$3:E$5003,3,FALSE),"N/A (BELUM VALID)")</f>
        <v>N/A (BELUM VALID)</v>
      </c>
      <c r="X5" s="46" t="str">
        <f>IFERROR(CONCATENATE("VALID (",VLOOKUP(J5,'05_MASTER_KODE_PRODI'!B$3:F$5003,5,FALSE),")"),"N/A (BELUM VALID)")</f>
        <v>N/A (BELUM VALID)</v>
      </c>
      <c r="Y5" s="376">
        <f t="shared" ref="Y5:Y68" si="2">IF(M5&lt;&gt;"N/A (BELUM VALID)",1,0)</f>
        <v>0</v>
      </c>
      <c r="Z5" s="377">
        <f t="shared" ref="Z5:Z68" si="3">IF(S5&lt;&gt;"N/A (BELUM VALID)",1,0)</f>
        <v>1</v>
      </c>
      <c r="AA5" s="377">
        <f t="shared" ref="AA5:AA68" si="4">IF(T5&lt;&gt;"N/A (BELUM VALID)",1,0)</f>
        <v>0</v>
      </c>
      <c r="AB5" s="377">
        <f t="shared" ref="AB5:AB68" si="5">IF(U5&lt;&gt;"N/A (BELUM VALID)",1,0)</f>
        <v>0</v>
      </c>
      <c r="AC5" s="377">
        <f t="shared" ref="AC5:AC68" si="6">IF(X5&lt;&gt;"N/A (BELUM VALID)",1,0)</f>
        <v>0</v>
      </c>
      <c r="AD5" s="383">
        <f t="shared" ref="AD5:AD68" si="7">SUM(Y5:AC5)/5*100</f>
        <v>20</v>
      </c>
    </row>
    <row r="6" spans="1:30">
      <c r="A6" s="5"/>
      <c r="B6" s="5"/>
      <c r="C6" s="5"/>
      <c r="D6" s="5"/>
      <c r="E6" s="5"/>
      <c r="F6" s="458">
        <v>143</v>
      </c>
      <c r="G6" s="452">
        <v>210113</v>
      </c>
      <c r="H6" s="51"/>
      <c r="I6" s="51"/>
      <c r="J6" s="5"/>
      <c r="K6" s="263"/>
      <c r="L6" s="5"/>
      <c r="M6" s="46" t="str">
        <f>IFERROR(CONCATENATE("VALID (",VLOOKUP(A6,'02_MASTER_KODE_FASYANKES'!B$3:L$20793,2,FALSE),")"),"N/A (BELUM VALID)")</f>
        <v>N/A (BELUM VALID)</v>
      </c>
      <c r="N6" s="374" t="str">
        <f>IFERROR(VLOOKUP(A6,'02_MASTER_KODE_FASYANKES'!B$3:L$20793,10,FALSE),"N/A (BELUM VALID)")</f>
        <v>N/A (BELUM VALID)</v>
      </c>
      <c r="O6" s="374" t="str">
        <f>IFERROR(VLOOKUP(A6,'02_MASTER_KODE_FASYANKES'!B$3:L$20793,11,FALSE),"N/A (BELUM VALID)")</f>
        <v>N/A (BELUM VALID)</v>
      </c>
      <c r="P6" s="374" t="str">
        <f>IFERROR(VLOOKUP(A6,'02_MASTER_KODE_FASYANKES'!B$3:L$20793,3,FALSE),"N/A (BELUM VALID)")</f>
        <v>N/A (BELUM VALID)</v>
      </c>
      <c r="Q6" s="46" t="str">
        <f>IFERROR(VLOOKUP(LEFT(G6,4),'04_MASTER_KODE_SDMK'!B$5:F$165,3,FALSE),"N/A (BELUM VALID)")</f>
        <v>03. Keperawatan</v>
      </c>
      <c r="R6" s="46" t="str">
        <f>IFERROR(VLOOKUP(LEFT(G6,4),'04_MASTER_KODE_SDMK'!B$5:F$165,4,FALSE),"N/A (BELUM VALID)")</f>
        <v>01. Perawat Kesehatan Masyarakat</v>
      </c>
      <c r="S6" s="46" t="str">
        <f>IFERROR(VLOOKUP(LEFT(G6,4),'04_MASTER_KODE_SDMK'!B$5:F$165,5,FALSE),"N/A (BELUM VALID)")</f>
        <v>Perawat (Non Ners)</v>
      </c>
      <c r="T6" s="374" t="str">
        <f t="shared" si="0"/>
        <v>N/A (BELUM VALID)</v>
      </c>
      <c r="U6" s="46" t="str">
        <f t="shared" si="1"/>
        <v>N/A (BELUM VALID)</v>
      </c>
      <c r="V6" s="46" t="str">
        <f>IFERROR(VLOOKUP(L6,'03_MASTER_KODE_SEKOLAH_PT'!B$5:C$10030,2,FALSE),"N/A (BELUM VALID)")</f>
        <v>N/A (BELUM VALID)</v>
      </c>
      <c r="W6" s="46" t="str">
        <f>IFERROR(VLOOKUP(J6,'05_MASTER_KODE_PRODI'!B$3:E$5003,3,FALSE),"N/A (BELUM VALID)")</f>
        <v>N/A (BELUM VALID)</v>
      </c>
      <c r="X6" s="46" t="str">
        <f>IFERROR(CONCATENATE("VALID (",VLOOKUP(J6,'05_MASTER_KODE_PRODI'!B$3:F$5003,5,FALSE),")"),"N/A (BELUM VALID)")</f>
        <v>N/A (BELUM VALID)</v>
      </c>
      <c r="Y6" s="376">
        <f t="shared" si="2"/>
        <v>0</v>
      </c>
      <c r="Z6" s="377">
        <f t="shared" si="3"/>
        <v>1</v>
      </c>
      <c r="AA6" s="377">
        <f t="shared" si="4"/>
        <v>0</v>
      </c>
      <c r="AB6" s="377">
        <f t="shared" si="5"/>
        <v>0</v>
      </c>
      <c r="AC6" s="377">
        <f t="shared" si="6"/>
        <v>0</v>
      </c>
      <c r="AD6" s="383">
        <f t="shared" si="7"/>
        <v>20</v>
      </c>
    </row>
    <row r="7" spans="1:30">
      <c r="A7" s="5"/>
      <c r="B7" s="5"/>
      <c r="C7" s="5"/>
      <c r="D7" s="5"/>
      <c r="E7" s="5"/>
      <c r="F7" s="458">
        <v>211</v>
      </c>
      <c r="G7" s="452">
        <v>21018</v>
      </c>
      <c r="H7" s="51"/>
      <c r="I7" s="51"/>
      <c r="J7" s="5"/>
      <c r="K7" s="263"/>
      <c r="L7" s="5"/>
      <c r="M7" s="46" t="str">
        <f>IFERROR(CONCATENATE("VALID (",VLOOKUP(A7,'02_MASTER_KODE_FASYANKES'!B$3:L$20793,2,FALSE),")"),"N/A (BELUM VALID)")</f>
        <v>N/A (BELUM VALID)</v>
      </c>
      <c r="N7" s="374" t="str">
        <f>IFERROR(VLOOKUP(A7,'02_MASTER_KODE_FASYANKES'!B$3:L$20793,10,FALSE),"N/A (BELUM VALID)")</f>
        <v>N/A (BELUM VALID)</v>
      </c>
      <c r="O7" s="374" t="str">
        <f>IFERROR(VLOOKUP(A7,'02_MASTER_KODE_FASYANKES'!B$3:L$20793,11,FALSE),"N/A (BELUM VALID)")</f>
        <v>N/A (BELUM VALID)</v>
      </c>
      <c r="P7" s="374" t="str">
        <f>IFERROR(VLOOKUP(A7,'02_MASTER_KODE_FASYANKES'!B$3:L$20793,3,FALSE),"N/A (BELUM VALID)")</f>
        <v>N/A (BELUM VALID)</v>
      </c>
      <c r="Q7" s="46" t="str">
        <f>IFERROR(VLOOKUP(LEFT(G7,4),'04_MASTER_KODE_SDMK'!B$5:F$165,3,FALSE),"N/A (BELUM VALID)")</f>
        <v>03. Keperawatan</v>
      </c>
      <c r="R7" s="46" t="str">
        <f>IFERROR(VLOOKUP(LEFT(G7,4),'04_MASTER_KODE_SDMK'!B$5:F$165,4,FALSE),"N/A (BELUM VALID)")</f>
        <v>01. Perawat Kesehatan Masyarakat</v>
      </c>
      <c r="S7" s="46" t="str">
        <f>IFERROR(VLOOKUP(LEFT(G7,4),'04_MASTER_KODE_SDMK'!B$5:F$165,5,FALSE),"N/A (BELUM VALID)")</f>
        <v>Perawat (Non Ners)</v>
      </c>
      <c r="T7" s="374" t="str">
        <f t="shared" si="0"/>
        <v>N/A (BELUM VALID)</v>
      </c>
      <c r="U7" s="46" t="str">
        <f t="shared" si="1"/>
        <v>N/A (BELUM VALID)</v>
      </c>
      <c r="V7" s="46" t="str">
        <f>IFERROR(VLOOKUP(L7,'03_MASTER_KODE_SEKOLAH_PT'!B$5:C$10030,2,FALSE),"N/A (BELUM VALID)")</f>
        <v>N/A (BELUM VALID)</v>
      </c>
      <c r="W7" s="46" t="str">
        <f>IFERROR(VLOOKUP(J7,'05_MASTER_KODE_PRODI'!B$3:E$5003,3,FALSE),"N/A (BELUM VALID)")</f>
        <v>N/A (BELUM VALID)</v>
      </c>
      <c r="X7" s="46" t="str">
        <f>IFERROR(CONCATENATE("VALID (",VLOOKUP(J7,'05_MASTER_KODE_PRODI'!B$3:F$5003,5,FALSE),")"),"N/A (BELUM VALID)")</f>
        <v>N/A (BELUM VALID)</v>
      </c>
      <c r="Y7" s="376">
        <f t="shared" si="2"/>
        <v>0</v>
      </c>
      <c r="Z7" s="377">
        <f t="shared" si="3"/>
        <v>1</v>
      </c>
      <c r="AA7" s="377">
        <f t="shared" si="4"/>
        <v>0</v>
      </c>
      <c r="AB7" s="377">
        <f t="shared" si="5"/>
        <v>0</v>
      </c>
      <c r="AC7" s="377">
        <f t="shared" si="6"/>
        <v>0</v>
      </c>
      <c r="AD7" s="383">
        <f t="shared" si="7"/>
        <v>20</v>
      </c>
    </row>
    <row r="8" spans="1:30">
      <c r="A8" s="5"/>
      <c r="B8" s="5"/>
      <c r="C8" s="5"/>
      <c r="D8" s="5"/>
      <c r="E8" s="5"/>
      <c r="F8" s="458">
        <v>212</v>
      </c>
      <c r="G8" s="452">
        <v>21019</v>
      </c>
      <c r="H8" s="51"/>
      <c r="I8" s="51"/>
      <c r="J8" s="5"/>
      <c r="K8" s="263"/>
      <c r="L8" s="5"/>
      <c r="M8" s="46" t="str">
        <f>IFERROR(CONCATENATE("VALID (",VLOOKUP(A8,'02_MASTER_KODE_FASYANKES'!B$3:L$20793,2,FALSE),")"),"N/A (BELUM VALID)")</f>
        <v>N/A (BELUM VALID)</v>
      </c>
      <c r="N8" s="374" t="str">
        <f>IFERROR(VLOOKUP(A8,'02_MASTER_KODE_FASYANKES'!B$3:L$20793,10,FALSE),"N/A (BELUM VALID)")</f>
        <v>N/A (BELUM VALID)</v>
      </c>
      <c r="O8" s="374" t="str">
        <f>IFERROR(VLOOKUP(A8,'02_MASTER_KODE_FASYANKES'!B$3:L$20793,11,FALSE),"N/A (BELUM VALID)")</f>
        <v>N/A (BELUM VALID)</v>
      </c>
      <c r="P8" s="374" t="str">
        <f>IFERROR(VLOOKUP(A8,'02_MASTER_KODE_FASYANKES'!B$3:L$20793,3,FALSE),"N/A (BELUM VALID)")</f>
        <v>N/A (BELUM VALID)</v>
      </c>
      <c r="Q8" s="46" t="str">
        <f>IFERROR(VLOOKUP(LEFT(G8,4),'04_MASTER_KODE_SDMK'!B$5:F$165,3,FALSE),"N/A (BELUM VALID)")</f>
        <v>03. Keperawatan</v>
      </c>
      <c r="R8" s="46" t="str">
        <f>IFERROR(VLOOKUP(LEFT(G8,4),'04_MASTER_KODE_SDMK'!B$5:F$165,4,FALSE),"N/A (BELUM VALID)")</f>
        <v>01. Perawat Kesehatan Masyarakat</v>
      </c>
      <c r="S8" s="46" t="str">
        <f>IFERROR(VLOOKUP(LEFT(G8,4),'04_MASTER_KODE_SDMK'!B$5:F$165,5,FALSE),"N/A (BELUM VALID)")</f>
        <v>Perawat (Non Ners)</v>
      </c>
      <c r="T8" s="374" t="str">
        <f t="shared" si="0"/>
        <v>N/A (BELUM VALID)</v>
      </c>
      <c r="U8" s="46" t="str">
        <f t="shared" si="1"/>
        <v>N/A (BELUM VALID)</v>
      </c>
      <c r="V8" s="46" t="str">
        <f>IFERROR(VLOOKUP(L8,'03_MASTER_KODE_SEKOLAH_PT'!B$5:C$10030,2,FALSE),"N/A (BELUM VALID)")</f>
        <v>N/A (BELUM VALID)</v>
      </c>
      <c r="W8" s="46" t="str">
        <f>IFERROR(VLOOKUP(J8,'05_MASTER_KODE_PRODI'!B$3:E$5003,3,FALSE),"N/A (BELUM VALID)")</f>
        <v>N/A (BELUM VALID)</v>
      </c>
      <c r="X8" s="46" t="str">
        <f>IFERROR(CONCATENATE("VALID (",VLOOKUP(J8,'05_MASTER_KODE_PRODI'!B$3:F$5003,5,FALSE),")"),"N/A (BELUM VALID)")</f>
        <v>N/A (BELUM VALID)</v>
      </c>
      <c r="Y8" s="376">
        <f t="shared" si="2"/>
        <v>0</v>
      </c>
      <c r="Z8" s="377">
        <f t="shared" si="3"/>
        <v>1</v>
      </c>
      <c r="AA8" s="377">
        <f t="shared" si="4"/>
        <v>0</v>
      </c>
      <c r="AB8" s="377">
        <f t="shared" si="5"/>
        <v>0</v>
      </c>
      <c r="AC8" s="377">
        <f t="shared" si="6"/>
        <v>0</v>
      </c>
      <c r="AD8" s="383">
        <f t="shared" si="7"/>
        <v>20</v>
      </c>
    </row>
    <row r="9" spans="1:30">
      <c r="A9" s="5"/>
      <c r="B9" s="5"/>
      <c r="C9" s="5"/>
      <c r="D9" s="5"/>
      <c r="E9" s="5"/>
      <c r="F9" s="5"/>
      <c r="G9" s="5"/>
      <c r="H9" s="51"/>
      <c r="I9" s="51"/>
      <c r="J9" s="5"/>
      <c r="K9" s="263"/>
      <c r="L9" s="5"/>
      <c r="M9" s="46" t="str">
        <f>IFERROR(CONCATENATE("VALID (",VLOOKUP(A9,'02_MASTER_KODE_FASYANKES'!B$3:L$20793,2,FALSE),")"),"N/A (BELUM VALID)")</f>
        <v>N/A (BELUM VALID)</v>
      </c>
      <c r="N9" s="374" t="str">
        <f>IFERROR(VLOOKUP(A9,'02_MASTER_KODE_FASYANKES'!B$3:L$20793,10,FALSE),"N/A (BELUM VALID)")</f>
        <v>N/A (BELUM VALID)</v>
      </c>
      <c r="O9" s="374" t="str">
        <f>IFERROR(VLOOKUP(A9,'02_MASTER_KODE_FASYANKES'!B$3:L$20793,11,FALSE),"N/A (BELUM VALID)")</f>
        <v>N/A (BELUM VALID)</v>
      </c>
      <c r="P9" s="374" t="str">
        <f>IFERROR(VLOOKUP(A9,'02_MASTER_KODE_FASYANKES'!B$3:L$20793,3,FALSE),"N/A (BELUM VALID)")</f>
        <v>N/A (BELUM VALID)</v>
      </c>
      <c r="Q9" s="46" t="str">
        <f>IFERROR(VLOOKUP(LEFT(G9,4),'04_MASTER_KODE_SDMK'!B$5:F$165,3,FALSE),"N/A (BELUM VALID)")</f>
        <v>N/A (BELUM VALID)</v>
      </c>
      <c r="R9" s="46" t="str">
        <f>IFERROR(VLOOKUP(LEFT(G9,4),'04_MASTER_KODE_SDMK'!B$5:F$165,4,FALSE),"N/A (BELUM VALID)")</f>
        <v>N/A (BELUM VALID)</v>
      </c>
      <c r="S9" s="46" t="str">
        <f>IFERROR(VLOOKUP(LEFT(G9,4),'04_MASTER_KODE_SDMK'!B$5:F$165,5,FALSE),"N/A (BELUM VALID)")</f>
        <v>N/A (BELUM VALID)</v>
      </c>
      <c r="T9" s="374" t="str">
        <f t="shared" si="0"/>
        <v>N/A (BELUM VALID)</v>
      </c>
      <c r="U9" s="46" t="str">
        <f t="shared" si="1"/>
        <v>N/A (BELUM VALID)</v>
      </c>
      <c r="V9" s="46" t="str">
        <f>IFERROR(VLOOKUP(L9,'03_MASTER_KODE_SEKOLAH_PT'!B$5:C$10030,2,FALSE),"N/A (BELUM VALID)")</f>
        <v>N/A (BELUM VALID)</v>
      </c>
      <c r="W9" s="46" t="str">
        <f>IFERROR(VLOOKUP(J9,'05_MASTER_KODE_PRODI'!B$3:E$5003,3,FALSE),"N/A (BELUM VALID)")</f>
        <v>N/A (BELUM VALID)</v>
      </c>
      <c r="X9" s="46" t="str">
        <f>IFERROR(CONCATENATE("VALID (",VLOOKUP(J9,'05_MASTER_KODE_PRODI'!B$3:F$5003,5,FALSE),")"),"N/A (BELUM VALID)")</f>
        <v>N/A (BELUM VALID)</v>
      </c>
      <c r="Y9" s="376">
        <f t="shared" si="2"/>
        <v>0</v>
      </c>
      <c r="Z9" s="377">
        <f t="shared" si="3"/>
        <v>0</v>
      </c>
      <c r="AA9" s="377">
        <f t="shared" si="4"/>
        <v>0</v>
      </c>
      <c r="AB9" s="377">
        <f t="shared" si="5"/>
        <v>0</v>
      </c>
      <c r="AC9" s="377">
        <f t="shared" si="6"/>
        <v>0</v>
      </c>
      <c r="AD9" s="383">
        <f t="shared" si="7"/>
        <v>0</v>
      </c>
    </row>
    <row r="10" spans="1:30">
      <c r="A10" s="5"/>
      <c r="B10" s="5"/>
      <c r="C10" s="5"/>
      <c r="D10" s="5"/>
      <c r="E10" s="5"/>
      <c r="F10" s="5"/>
      <c r="G10" s="5"/>
      <c r="H10" s="51"/>
      <c r="I10" s="51"/>
      <c r="J10" s="5"/>
      <c r="K10" s="263"/>
      <c r="L10" s="5"/>
      <c r="M10" s="46" t="str">
        <f>IFERROR(CONCATENATE("VALID (",VLOOKUP(A10,'02_MASTER_KODE_FASYANKES'!B$3:L$20793,2,FALSE),")"),"N/A (BELUM VALID)")</f>
        <v>N/A (BELUM VALID)</v>
      </c>
      <c r="N10" s="374" t="str">
        <f>IFERROR(VLOOKUP(A10,'02_MASTER_KODE_FASYANKES'!B$3:L$20793,10,FALSE),"N/A (BELUM VALID)")</f>
        <v>N/A (BELUM VALID)</v>
      </c>
      <c r="O10" s="374" t="str">
        <f>IFERROR(VLOOKUP(A10,'02_MASTER_KODE_FASYANKES'!B$3:L$20793,11,FALSE),"N/A (BELUM VALID)")</f>
        <v>N/A (BELUM VALID)</v>
      </c>
      <c r="P10" s="374" t="str">
        <f>IFERROR(VLOOKUP(A10,'02_MASTER_KODE_FASYANKES'!B$3:L$20793,3,FALSE),"N/A (BELUM VALID)")</f>
        <v>N/A (BELUM VALID)</v>
      </c>
      <c r="Q10" s="46" t="str">
        <f>IFERROR(VLOOKUP(LEFT(G10,4),'04_MASTER_KODE_SDMK'!B$5:F$165,3,FALSE),"N/A (BELUM VALID)")</f>
        <v>N/A (BELUM VALID)</v>
      </c>
      <c r="R10" s="46" t="str">
        <f>IFERROR(VLOOKUP(LEFT(G10,4),'04_MASTER_KODE_SDMK'!B$5:F$165,4,FALSE),"N/A (BELUM VALID)")</f>
        <v>N/A (BELUM VALID)</v>
      </c>
      <c r="S10" s="46" t="str">
        <f>IFERROR(VLOOKUP(LEFT(G10,4),'04_MASTER_KODE_SDMK'!B$5:F$165,5,FALSE),"N/A (BELUM VALID)")</f>
        <v>N/A (BELUM VALID)</v>
      </c>
      <c r="T10" s="374" t="str">
        <f t="shared" si="0"/>
        <v>N/A (BELUM VALID)</v>
      </c>
      <c r="U10" s="46" t="str">
        <f t="shared" si="1"/>
        <v>N/A (BELUM VALID)</v>
      </c>
      <c r="V10" s="46" t="str">
        <f>IFERROR(VLOOKUP(L10,'03_MASTER_KODE_SEKOLAH_PT'!B$5:C$10030,2,FALSE),"N/A (BELUM VALID)")</f>
        <v>N/A (BELUM VALID)</v>
      </c>
      <c r="W10" s="46" t="str">
        <f>IFERROR(VLOOKUP(J10,'05_MASTER_KODE_PRODI'!B$3:E$5003,3,FALSE),"N/A (BELUM VALID)")</f>
        <v>N/A (BELUM VALID)</v>
      </c>
      <c r="X10" s="46" t="str">
        <f>IFERROR(CONCATENATE("VALID (",VLOOKUP(J10,'05_MASTER_KODE_PRODI'!B$3:F$5003,5,FALSE),")"),"N/A (BELUM VALID)")</f>
        <v>N/A (BELUM VALID)</v>
      </c>
      <c r="Y10" s="376">
        <f t="shared" si="2"/>
        <v>0</v>
      </c>
      <c r="Z10" s="377">
        <f t="shared" si="3"/>
        <v>0</v>
      </c>
      <c r="AA10" s="377">
        <f t="shared" si="4"/>
        <v>0</v>
      </c>
      <c r="AB10" s="377">
        <f t="shared" si="5"/>
        <v>0</v>
      </c>
      <c r="AC10" s="377">
        <f t="shared" si="6"/>
        <v>0</v>
      </c>
      <c r="AD10" s="383">
        <f t="shared" si="7"/>
        <v>0</v>
      </c>
    </row>
    <row r="11" spans="1:30">
      <c r="A11" s="5"/>
      <c r="B11" s="5"/>
      <c r="C11" s="5"/>
      <c r="D11" s="5"/>
      <c r="E11" s="5"/>
      <c r="F11" s="5"/>
      <c r="G11" s="5"/>
      <c r="H11" s="51"/>
      <c r="I11" s="51"/>
      <c r="J11" s="5"/>
      <c r="K11" s="263"/>
      <c r="L11" s="5"/>
      <c r="M11" s="46" t="str">
        <f>IFERROR(CONCATENATE("VALID (",VLOOKUP(A11,'02_MASTER_KODE_FASYANKES'!B$3:L$20793,2,FALSE),")"),"N/A (BELUM VALID)")</f>
        <v>N/A (BELUM VALID)</v>
      </c>
      <c r="N11" s="374" t="str">
        <f>IFERROR(VLOOKUP(A11,'02_MASTER_KODE_FASYANKES'!B$3:L$20793,10,FALSE),"N/A (BELUM VALID)")</f>
        <v>N/A (BELUM VALID)</v>
      </c>
      <c r="O11" s="374" t="str">
        <f>IFERROR(VLOOKUP(A11,'02_MASTER_KODE_FASYANKES'!B$3:L$20793,11,FALSE),"N/A (BELUM VALID)")</f>
        <v>N/A (BELUM VALID)</v>
      </c>
      <c r="P11" s="374" t="str">
        <f>IFERROR(VLOOKUP(A11,'02_MASTER_KODE_FASYANKES'!B$3:L$20793,3,FALSE),"N/A (BELUM VALID)")</f>
        <v>N/A (BELUM VALID)</v>
      </c>
      <c r="Q11" s="46" t="str">
        <f>IFERROR(VLOOKUP(LEFT(G11,4),'04_MASTER_KODE_SDMK'!B$5:F$165,3,FALSE),"N/A (BELUM VALID)")</f>
        <v>N/A (BELUM VALID)</v>
      </c>
      <c r="R11" s="46" t="str">
        <f>IFERROR(VLOOKUP(LEFT(G11,4),'04_MASTER_KODE_SDMK'!B$5:F$165,4,FALSE),"N/A (BELUM VALID)")</f>
        <v>N/A (BELUM VALID)</v>
      </c>
      <c r="S11" s="46" t="str">
        <f>IFERROR(VLOOKUP(LEFT(G11,4),'04_MASTER_KODE_SDMK'!B$5:F$165,5,FALSE),"N/A (BELUM VALID)")</f>
        <v>N/A (BELUM VALID)</v>
      </c>
      <c r="T11" s="374" t="str">
        <f t="shared" si="0"/>
        <v>N/A (BELUM VALID)</v>
      </c>
      <c r="U11" s="46" t="str">
        <f t="shared" si="1"/>
        <v>N/A (BELUM VALID)</v>
      </c>
      <c r="V11" s="46" t="str">
        <f>IFERROR(VLOOKUP(L11,'03_MASTER_KODE_SEKOLAH_PT'!B$5:C$10030,2,FALSE),"N/A (BELUM VALID)")</f>
        <v>N/A (BELUM VALID)</v>
      </c>
      <c r="W11" s="46" t="str">
        <f>IFERROR(VLOOKUP(J11,'05_MASTER_KODE_PRODI'!B$3:E$5003,3,FALSE),"N/A (BELUM VALID)")</f>
        <v>N/A (BELUM VALID)</v>
      </c>
      <c r="X11" s="46" t="str">
        <f>IFERROR(CONCATENATE("VALID (",VLOOKUP(J11,'05_MASTER_KODE_PRODI'!B$3:F$5003,5,FALSE),")"),"N/A (BELUM VALID)")</f>
        <v>N/A (BELUM VALID)</v>
      </c>
      <c r="Y11" s="376">
        <f t="shared" si="2"/>
        <v>0</v>
      </c>
      <c r="Z11" s="377">
        <f t="shared" si="3"/>
        <v>0</v>
      </c>
      <c r="AA11" s="377">
        <f t="shared" si="4"/>
        <v>0</v>
      </c>
      <c r="AB11" s="377">
        <f t="shared" si="5"/>
        <v>0</v>
      </c>
      <c r="AC11" s="377">
        <f t="shared" si="6"/>
        <v>0</v>
      </c>
      <c r="AD11" s="383">
        <f t="shared" si="7"/>
        <v>0</v>
      </c>
    </row>
    <row r="12" spans="1:30">
      <c r="A12" s="5"/>
      <c r="B12" s="5"/>
      <c r="C12" s="5"/>
      <c r="D12" s="5"/>
      <c r="E12" s="5"/>
      <c r="F12" s="5"/>
      <c r="G12" s="5"/>
      <c r="H12" s="51"/>
      <c r="I12" s="51"/>
      <c r="J12" s="5"/>
      <c r="K12" s="263"/>
      <c r="L12" s="5"/>
      <c r="M12" s="46" t="str">
        <f>IFERROR(CONCATENATE("VALID (",VLOOKUP(A12,'02_MASTER_KODE_FASYANKES'!B$3:L$20793,2,FALSE),")"),"N/A (BELUM VALID)")</f>
        <v>N/A (BELUM VALID)</v>
      </c>
      <c r="N12" s="374" t="str">
        <f>IFERROR(VLOOKUP(A12,'02_MASTER_KODE_FASYANKES'!B$3:L$20793,10,FALSE),"N/A (BELUM VALID)")</f>
        <v>N/A (BELUM VALID)</v>
      </c>
      <c r="O12" s="374" t="str">
        <f>IFERROR(VLOOKUP(A12,'02_MASTER_KODE_FASYANKES'!B$3:L$20793,11,FALSE),"N/A (BELUM VALID)")</f>
        <v>N/A (BELUM VALID)</v>
      </c>
      <c r="P12" s="374" t="str">
        <f>IFERROR(VLOOKUP(A12,'02_MASTER_KODE_FASYANKES'!B$3:L$20793,3,FALSE),"N/A (BELUM VALID)")</f>
        <v>N/A (BELUM VALID)</v>
      </c>
      <c r="Q12" s="46" t="str">
        <f>IFERROR(VLOOKUP(LEFT(G12,4),'04_MASTER_KODE_SDMK'!B$5:F$165,3,FALSE),"N/A (BELUM VALID)")</f>
        <v>N/A (BELUM VALID)</v>
      </c>
      <c r="R12" s="46" t="str">
        <f>IFERROR(VLOOKUP(LEFT(G12,4),'04_MASTER_KODE_SDMK'!B$5:F$165,4,FALSE),"N/A (BELUM VALID)")</f>
        <v>N/A (BELUM VALID)</v>
      </c>
      <c r="S12" s="46" t="str">
        <f>IFERROR(VLOOKUP(LEFT(G12,4),'04_MASTER_KODE_SDMK'!B$5:F$165,5,FALSE),"N/A (BELUM VALID)")</f>
        <v>N/A (BELUM VALID)</v>
      </c>
      <c r="T12" s="374" t="str">
        <f t="shared" si="0"/>
        <v>N/A (BELUM VALID)</v>
      </c>
      <c r="U12" s="46" t="str">
        <f t="shared" si="1"/>
        <v>N/A (BELUM VALID)</v>
      </c>
      <c r="V12" s="46" t="str">
        <f>IFERROR(VLOOKUP(L12,'03_MASTER_KODE_SEKOLAH_PT'!B$5:C$10030,2,FALSE),"N/A (BELUM VALID)")</f>
        <v>N/A (BELUM VALID)</v>
      </c>
      <c r="W12" s="46" t="str">
        <f>IFERROR(VLOOKUP(J12,'05_MASTER_KODE_PRODI'!B$3:E$5003,3,FALSE),"N/A (BELUM VALID)")</f>
        <v>N/A (BELUM VALID)</v>
      </c>
      <c r="X12" s="46" t="str">
        <f>IFERROR(CONCATENATE("VALID (",VLOOKUP(J12,'05_MASTER_KODE_PRODI'!B$3:F$5003,5,FALSE),")"),"N/A (BELUM VALID)")</f>
        <v>N/A (BELUM VALID)</v>
      </c>
      <c r="Y12" s="376">
        <f t="shared" si="2"/>
        <v>0</v>
      </c>
      <c r="Z12" s="377">
        <f t="shared" si="3"/>
        <v>0</v>
      </c>
      <c r="AA12" s="377">
        <f t="shared" si="4"/>
        <v>0</v>
      </c>
      <c r="AB12" s="377">
        <f t="shared" si="5"/>
        <v>0</v>
      </c>
      <c r="AC12" s="377">
        <f t="shared" si="6"/>
        <v>0</v>
      </c>
      <c r="AD12" s="383">
        <f t="shared" si="7"/>
        <v>0</v>
      </c>
    </row>
    <row r="13" spans="1:30">
      <c r="A13" s="5"/>
      <c r="B13" s="5"/>
      <c r="C13" s="5"/>
      <c r="D13" s="5"/>
      <c r="E13" s="5"/>
      <c r="F13" s="5"/>
      <c r="G13" s="5"/>
      <c r="H13" s="51"/>
      <c r="I13" s="51"/>
      <c r="J13" s="5"/>
      <c r="K13" s="263"/>
      <c r="L13" s="5"/>
      <c r="M13" s="46" t="str">
        <f>IFERROR(CONCATENATE("VALID (",VLOOKUP(A13,'02_MASTER_KODE_FASYANKES'!B$3:L$20793,2,FALSE),")"),"N/A (BELUM VALID)")</f>
        <v>N/A (BELUM VALID)</v>
      </c>
      <c r="N13" s="374" t="str">
        <f>IFERROR(VLOOKUP(A13,'02_MASTER_KODE_FASYANKES'!B$3:L$20793,10,FALSE),"N/A (BELUM VALID)")</f>
        <v>N/A (BELUM VALID)</v>
      </c>
      <c r="O13" s="374" t="str">
        <f>IFERROR(VLOOKUP(A13,'02_MASTER_KODE_FASYANKES'!B$3:L$20793,11,FALSE),"N/A (BELUM VALID)")</f>
        <v>N/A (BELUM VALID)</v>
      </c>
      <c r="P13" s="374" t="str">
        <f>IFERROR(VLOOKUP(A13,'02_MASTER_KODE_FASYANKES'!B$3:L$20793,3,FALSE),"N/A (BELUM VALID)")</f>
        <v>N/A (BELUM VALID)</v>
      </c>
      <c r="Q13" s="46" t="str">
        <f>IFERROR(VLOOKUP(LEFT(G13,4),'04_MASTER_KODE_SDMK'!B$5:F$165,3,FALSE),"N/A (BELUM VALID)")</f>
        <v>N/A (BELUM VALID)</v>
      </c>
      <c r="R13" s="46" t="str">
        <f>IFERROR(VLOOKUP(LEFT(G13,4),'04_MASTER_KODE_SDMK'!B$5:F$165,4,FALSE),"N/A (BELUM VALID)")</f>
        <v>N/A (BELUM VALID)</v>
      </c>
      <c r="S13" s="46" t="str">
        <f>IFERROR(VLOOKUP(LEFT(G13,4),'04_MASTER_KODE_SDMK'!B$5:F$165,5,FALSE),"N/A (BELUM VALID)")</f>
        <v>N/A (BELUM VALID)</v>
      </c>
      <c r="T13" s="374" t="str">
        <f t="shared" si="0"/>
        <v>N/A (BELUM VALID)</v>
      </c>
      <c r="U13" s="46" t="str">
        <f t="shared" si="1"/>
        <v>N/A (BELUM VALID)</v>
      </c>
      <c r="V13" s="46" t="str">
        <f>IFERROR(VLOOKUP(L13,'03_MASTER_KODE_SEKOLAH_PT'!B$5:C$10030,2,FALSE),"N/A (BELUM VALID)")</f>
        <v>N/A (BELUM VALID)</v>
      </c>
      <c r="W13" s="46" t="str">
        <f>IFERROR(VLOOKUP(J13,'05_MASTER_KODE_PRODI'!B$3:E$5003,3,FALSE),"N/A (BELUM VALID)")</f>
        <v>N/A (BELUM VALID)</v>
      </c>
      <c r="X13" s="46" t="str">
        <f>IFERROR(CONCATENATE("VALID (",VLOOKUP(J13,'05_MASTER_KODE_PRODI'!B$3:F$5003,5,FALSE),")"),"N/A (BELUM VALID)")</f>
        <v>N/A (BELUM VALID)</v>
      </c>
      <c r="Y13" s="376">
        <f t="shared" si="2"/>
        <v>0</v>
      </c>
      <c r="Z13" s="377">
        <f t="shared" si="3"/>
        <v>0</v>
      </c>
      <c r="AA13" s="377">
        <f t="shared" si="4"/>
        <v>0</v>
      </c>
      <c r="AB13" s="377">
        <f t="shared" si="5"/>
        <v>0</v>
      </c>
      <c r="AC13" s="377">
        <f t="shared" si="6"/>
        <v>0</v>
      </c>
      <c r="AD13" s="383">
        <f t="shared" si="7"/>
        <v>0</v>
      </c>
    </row>
    <row r="14" spans="1:30">
      <c r="A14" s="5"/>
      <c r="B14" s="5"/>
      <c r="C14" s="5"/>
      <c r="D14" s="5"/>
      <c r="E14" s="5"/>
      <c r="F14" s="5"/>
      <c r="G14" s="5"/>
      <c r="H14" s="51"/>
      <c r="I14" s="51"/>
      <c r="J14" s="5"/>
      <c r="K14" s="263"/>
      <c r="L14" s="5"/>
      <c r="M14" s="46" t="str">
        <f>IFERROR(CONCATENATE("VALID (",VLOOKUP(A14,'02_MASTER_KODE_FASYANKES'!B$3:L$20793,2,FALSE),")"),"N/A (BELUM VALID)")</f>
        <v>N/A (BELUM VALID)</v>
      </c>
      <c r="N14" s="374" t="str">
        <f>IFERROR(VLOOKUP(A14,'02_MASTER_KODE_FASYANKES'!B$3:L$20793,10,FALSE),"N/A (BELUM VALID)")</f>
        <v>N/A (BELUM VALID)</v>
      </c>
      <c r="O14" s="374" t="str">
        <f>IFERROR(VLOOKUP(A14,'02_MASTER_KODE_FASYANKES'!B$3:L$20793,11,FALSE),"N/A (BELUM VALID)")</f>
        <v>N/A (BELUM VALID)</v>
      </c>
      <c r="P14" s="374" t="str">
        <f>IFERROR(VLOOKUP(A14,'02_MASTER_KODE_FASYANKES'!B$3:L$20793,3,FALSE),"N/A (BELUM VALID)")</f>
        <v>N/A (BELUM VALID)</v>
      </c>
      <c r="Q14" s="46" t="str">
        <f>IFERROR(VLOOKUP(LEFT(G14,4),'04_MASTER_KODE_SDMK'!B$5:F$165,3,FALSE),"N/A (BELUM VALID)")</f>
        <v>N/A (BELUM VALID)</v>
      </c>
      <c r="R14" s="46" t="str">
        <f>IFERROR(VLOOKUP(LEFT(G14,4),'04_MASTER_KODE_SDMK'!B$5:F$165,4,FALSE),"N/A (BELUM VALID)")</f>
        <v>N/A (BELUM VALID)</v>
      </c>
      <c r="S14" s="46" t="str">
        <f>IFERROR(VLOOKUP(LEFT(G14,4),'04_MASTER_KODE_SDMK'!B$5:F$165,5,FALSE),"N/A (BELUM VALID)")</f>
        <v>N/A (BELUM VALID)</v>
      </c>
      <c r="T14" s="374" t="str">
        <f t="shared" si="0"/>
        <v>N/A (BELUM VALID)</v>
      </c>
      <c r="U14" s="46" t="str">
        <f t="shared" si="1"/>
        <v>N/A (BELUM VALID)</v>
      </c>
      <c r="V14" s="46" t="str">
        <f>IFERROR(VLOOKUP(L14,'03_MASTER_KODE_SEKOLAH_PT'!B$5:C$10030,2,FALSE),"N/A (BELUM VALID)")</f>
        <v>N/A (BELUM VALID)</v>
      </c>
      <c r="W14" s="46" t="str">
        <f>IFERROR(VLOOKUP(J14,'05_MASTER_KODE_PRODI'!B$3:E$5003,3,FALSE),"N/A (BELUM VALID)")</f>
        <v>N/A (BELUM VALID)</v>
      </c>
      <c r="X14" s="46" t="str">
        <f>IFERROR(CONCATENATE("VALID (",VLOOKUP(J14,'05_MASTER_KODE_PRODI'!B$3:F$5003,5,FALSE),")"),"N/A (BELUM VALID)")</f>
        <v>N/A (BELUM VALID)</v>
      </c>
      <c r="Y14" s="376">
        <f t="shared" si="2"/>
        <v>0</v>
      </c>
      <c r="Z14" s="377">
        <f t="shared" si="3"/>
        <v>0</v>
      </c>
      <c r="AA14" s="377">
        <f t="shared" si="4"/>
        <v>0</v>
      </c>
      <c r="AB14" s="377">
        <f t="shared" si="5"/>
        <v>0</v>
      </c>
      <c r="AC14" s="377">
        <f t="shared" si="6"/>
        <v>0</v>
      </c>
      <c r="AD14" s="383">
        <f t="shared" si="7"/>
        <v>0</v>
      </c>
    </row>
    <row r="15" spans="1:30">
      <c r="A15" s="159"/>
      <c r="B15" s="159"/>
      <c r="C15" s="159"/>
      <c r="D15" s="159"/>
      <c r="E15" s="159"/>
      <c r="F15" s="159"/>
      <c r="G15" s="159"/>
      <c r="H15" s="180"/>
      <c r="I15" s="180"/>
      <c r="J15" s="159"/>
      <c r="K15" s="264"/>
      <c r="L15" s="159"/>
      <c r="M15" s="46" t="str">
        <f>IFERROR(CONCATENATE("VALID (",VLOOKUP(A15,'02_MASTER_KODE_FASYANKES'!B$3:L$20793,2,FALSE),")"),"N/A (BELUM VALID)")</f>
        <v>N/A (BELUM VALID)</v>
      </c>
      <c r="N15" s="374" t="str">
        <f>IFERROR(VLOOKUP(A15,'02_MASTER_KODE_FASYANKES'!B$3:L$20793,10,FALSE),"N/A (BELUM VALID)")</f>
        <v>N/A (BELUM VALID)</v>
      </c>
      <c r="O15" s="374" t="str">
        <f>IFERROR(VLOOKUP(A15,'02_MASTER_KODE_FASYANKES'!B$3:L$20793,11,FALSE),"N/A (BELUM VALID)")</f>
        <v>N/A (BELUM VALID)</v>
      </c>
      <c r="P15" s="374" t="str">
        <f>IFERROR(VLOOKUP(A15,'02_MASTER_KODE_FASYANKES'!B$3:L$20793,3,FALSE),"N/A (BELUM VALID)")</f>
        <v>N/A (BELUM VALID)</v>
      </c>
      <c r="Q15" s="46" t="str">
        <f>IFERROR(VLOOKUP(LEFT(G15,4),'04_MASTER_KODE_SDMK'!B$5:F$165,3,FALSE),"N/A (BELUM VALID)")</f>
        <v>N/A (BELUM VALID)</v>
      </c>
      <c r="R15" s="46" t="str">
        <f>IFERROR(VLOOKUP(LEFT(G15,4),'04_MASTER_KODE_SDMK'!B$5:F$165,4,FALSE),"N/A (BELUM VALID)")</f>
        <v>N/A (BELUM VALID)</v>
      </c>
      <c r="S15" s="46" t="str">
        <f>IFERROR(VLOOKUP(LEFT(G15,4),'04_MASTER_KODE_SDMK'!B$5:F$165,5,FALSE),"N/A (BELUM VALID)")</f>
        <v>N/A (BELUM VALID)</v>
      </c>
      <c r="T15" s="374" t="str">
        <f t="shared" si="0"/>
        <v>N/A (BELUM VALID)</v>
      </c>
      <c r="U15" s="46" t="str">
        <f t="shared" si="1"/>
        <v>N/A (BELUM VALID)</v>
      </c>
      <c r="V15" s="46" t="str">
        <f>IFERROR(VLOOKUP(L15,'03_MASTER_KODE_SEKOLAH_PT'!B$5:C$10030,2,FALSE),"N/A (BELUM VALID)")</f>
        <v>N/A (BELUM VALID)</v>
      </c>
      <c r="W15" s="46" t="str">
        <f>IFERROR(VLOOKUP(J15,'05_MASTER_KODE_PRODI'!B$3:E$5003,3,FALSE),"N/A (BELUM VALID)")</f>
        <v>N/A (BELUM VALID)</v>
      </c>
      <c r="X15" s="46" t="str">
        <f>IFERROR(CONCATENATE("VALID (",VLOOKUP(J15,'05_MASTER_KODE_PRODI'!B$3:F$5003,5,FALSE),")"),"N/A (BELUM VALID)")</f>
        <v>N/A (BELUM VALID)</v>
      </c>
      <c r="Y15" s="376">
        <f t="shared" si="2"/>
        <v>0</v>
      </c>
      <c r="Z15" s="377">
        <f t="shared" si="3"/>
        <v>0</v>
      </c>
      <c r="AA15" s="377">
        <f t="shared" si="4"/>
        <v>0</v>
      </c>
      <c r="AB15" s="377">
        <f t="shared" si="5"/>
        <v>0</v>
      </c>
      <c r="AC15" s="377">
        <f t="shared" si="6"/>
        <v>0</v>
      </c>
      <c r="AD15" s="383">
        <f t="shared" si="7"/>
        <v>0</v>
      </c>
    </row>
    <row r="16" spans="1:30">
      <c r="A16" s="159"/>
      <c r="B16" s="159"/>
      <c r="C16" s="159"/>
      <c r="D16" s="159"/>
      <c r="E16" s="159"/>
      <c r="F16" s="159"/>
      <c r="G16" s="159"/>
      <c r="H16" s="180"/>
      <c r="I16" s="180"/>
      <c r="J16" s="159"/>
      <c r="K16" s="264"/>
      <c r="L16" s="159"/>
      <c r="M16" s="46" t="str">
        <f>IFERROR(CONCATENATE("VALID (",VLOOKUP(A16,'02_MASTER_KODE_FASYANKES'!B$3:L$20793,2,FALSE),")"),"N/A (BELUM VALID)")</f>
        <v>N/A (BELUM VALID)</v>
      </c>
      <c r="N16" s="374" t="str">
        <f>IFERROR(VLOOKUP(A16,'02_MASTER_KODE_FASYANKES'!B$3:L$20793,10,FALSE),"N/A (BELUM VALID)")</f>
        <v>N/A (BELUM VALID)</v>
      </c>
      <c r="O16" s="374" t="str">
        <f>IFERROR(VLOOKUP(A16,'02_MASTER_KODE_FASYANKES'!B$3:L$20793,11,FALSE),"N/A (BELUM VALID)")</f>
        <v>N/A (BELUM VALID)</v>
      </c>
      <c r="P16" s="374" t="str">
        <f>IFERROR(VLOOKUP(A16,'02_MASTER_KODE_FASYANKES'!B$3:L$20793,3,FALSE),"N/A (BELUM VALID)")</f>
        <v>N/A (BELUM VALID)</v>
      </c>
      <c r="Q16" s="46" t="str">
        <f>IFERROR(VLOOKUP(LEFT(G16,4),'04_MASTER_KODE_SDMK'!B$5:F$165,3,FALSE),"N/A (BELUM VALID)")</f>
        <v>N/A (BELUM VALID)</v>
      </c>
      <c r="R16" s="46" t="str">
        <f>IFERROR(VLOOKUP(LEFT(G16,4),'04_MASTER_KODE_SDMK'!B$5:F$165,4,FALSE),"N/A (BELUM VALID)")</f>
        <v>N/A (BELUM VALID)</v>
      </c>
      <c r="S16" s="46" t="str">
        <f>IFERROR(VLOOKUP(LEFT(G16,4),'04_MASTER_KODE_SDMK'!B$5:F$165,5,FALSE),"N/A (BELUM VALID)")</f>
        <v>N/A (BELUM VALID)</v>
      </c>
      <c r="T16" s="374" t="str">
        <f t="shared" si="0"/>
        <v>N/A (BELUM VALID)</v>
      </c>
      <c r="U16" s="46" t="str">
        <f t="shared" si="1"/>
        <v>N/A (BELUM VALID)</v>
      </c>
      <c r="V16" s="46" t="str">
        <f>IFERROR(VLOOKUP(L16,'03_MASTER_KODE_SEKOLAH_PT'!B$5:C$10030,2,FALSE),"N/A (BELUM VALID)")</f>
        <v>N/A (BELUM VALID)</v>
      </c>
      <c r="W16" s="46" t="str">
        <f>IFERROR(VLOOKUP(J16,'05_MASTER_KODE_PRODI'!B$3:E$5003,3,FALSE),"N/A (BELUM VALID)")</f>
        <v>N/A (BELUM VALID)</v>
      </c>
      <c r="X16" s="46" t="str">
        <f>IFERROR(CONCATENATE("VALID (",VLOOKUP(J16,'05_MASTER_KODE_PRODI'!B$3:F$5003,5,FALSE),")"),"N/A (BELUM VALID)")</f>
        <v>N/A (BELUM VALID)</v>
      </c>
      <c r="Y16" s="376">
        <f t="shared" si="2"/>
        <v>0</v>
      </c>
      <c r="Z16" s="377">
        <f t="shared" si="3"/>
        <v>0</v>
      </c>
      <c r="AA16" s="377">
        <f t="shared" si="4"/>
        <v>0</v>
      </c>
      <c r="AB16" s="377">
        <f t="shared" si="5"/>
        <v>0</v>
      </c>
      <c r="AC16" s="377">
        <f t="shared" si="6"/>
        <v>0</v>
      </c>
      <c r="AD16" s="383">
        <f t="shared" si="7"/>
        <v>0</v>
      </c>
    </row>
    <row r="17" spans="1:30">
      <c r="A17" s="159"/>
      <c r="B17" s="159"/>
      <c r="C17" s="159"/>
      <c r="D17" s="159"/>
      <c r="E17" s="159"/>
      <c r="F17" s="159"/>
      <c r="G17" s="159"/>
      <c r="H17" s="180"/>
      <c r="I17" s="180"/>
      <c r="J17" s="159"/>
      <c r="K17" s="264"/>
      <c r="L17" s="159"/>
      <c r="M17" s="46" t="str">
        <f>IFERROR(CONCATENATE("VALID (",VLOOKUP(A17,'02_MASTER_KODE_FASYANKES'!B$3:L$20793,2,FALSE),")"),"N/A (BELUM VALID)")</f>
        <v>N/A (BELUM VALID)</v>
      </c>
      <c r="N17" s="374" t="str">
        <f>IFERROR(VLOOKUP(A17,'02_MASTER_KODE_FASYANKES'!B$3:L$20793,10,FALSE),"N/A (BELUM VALID)")</f>
        <v>N/A (BELUM VALID)</v>
      </c>
      <c r="O17" s="374" t="str">
        <f>IFERROR(VLOOKUP(A17,'02_MASTER_KODE_FASYANKES'!B$3:L$20793,11,FALSE),"N/A (BELUM VALID)")</f>
        <v>N/A (BELUM VALID)</v>
      </c>
      <c r="P17" s="374" t="str">
        <f>IFERROR(VLOOKUP(A17,'02_MASTER_KODE_FASYANKES'!B$3:L$20793,3,FALSE),"N/A (BELUM VALID)")</f>
        <v>N/A (BELUM VALID)</v>
      </c>
      <c r="Q17" s="46" t="str">
        <f>IFERROR(VLOOKUP(LEFT(G17,4),'04_MASTER_KODE_SDMK'!B$5:F$165,3,FALSE),"N/A (BELUM VALID)")</f>
        <v>N/A (BELUM VALID)</v>
      </c>
      <c r="R17" s="46" t="str">
        <f>IFERROR(VLOOKUP(LEFT(G17,4),'04_MASTER_KODE_SDMK'!B$5:F$165,4,FALSE),"N/A (BELUM VALID)")</f>
        <v>N/A (BELUM VALID)</v>
      </c>
      <c r="S17" s="46" t="str">
        <f>IFERROR(VLOOKUP(LEFT(G17,4),'04_MASTER_KODE_SDMK'!B$5:F$165,5,FALSE),"N/A (BELUM VALID)")</f>
        <v>N/A (BELUM VALID)</v>
      </c>
      <c r="T17" s="374" t="str">
        <f t="shared" si="0"/>
        <v>N/A (BELUM VALID)</v>
      </c>
      <c r="U17" s="46" t="str">
        <f t="shared" si="1"/>
        <v>N/A (BELUM VALID)</v>
      </c>
      <c r="V17" s="46" t="str">
        <f>IFERROR(VLOOKUP(L17,'03_MASTER_KODE_SEKOLAH_PT'!B$5:C$10030,2,FALSE),"N/A (BELUM VALID)")</f>
        <v>N/A (BELUM VALID)</v>
      </c>
      <c r="W17" s="46" t="str">
        <f>IFERROR(VLOOKUP(J17,'05_MASTER_KODE_PRODI'!B$3:E$5003,3,FALSE),"N/A (BELUM VALID)")</f>
        <v>N/A (BELUM VALID)</v>
      </c>
      <c r="X17" s="46" t="str">
        <f>IFERROR(CONCATENATE("VALID (",VLOOKUP(J17,'05_MASTER_KODE_PRODI'!B$3:F$5003,5,FALSE),")"),"N/A (BELUM VALID)")</f>
        <v>N/A (BELUM VALID)</v>
      </c>
      <c r="Y17" s="376">
        <f t="shared" si="2"/>
        <v>0</v>
      </c>
      <c r="Z17" s="377">
        <f t="shared" si="3"/>
        <v>0</v>
      </c>
      <c r="AA17" s="377">
        <f t="shared" si="4"/>
        <v>0</v>
      </c>
      <c r="AB17" s="377">
        <f t="shared" si="5"/>
        <v>0</v>
      </c>
      <c r="AC17" s="377">
        <f t="shared" si="6"/>
        <v>0</v>
      </c>
      <c r="AD17" s="383">
        <f t="shared" si="7"/>
        <v>0</v>
      </c>
    </row>
    <row r="18" spans="1:30">
      <c r="A18" s="159"/>
      <c r="B18" s="159"/>
      <c r="C18" s="159"/>
      <c r="D18" s="159"/>
      <c r="E18" s="159"/>
      <c r="F18" s="159"/>
      <c r="G18" s="159"/>
      <c r="H18" s="180"/>
      <c r="I18" s="180"/>
      <c r="J18" s="159"/>
      <c r="K18" s="264"/>
      <c r="L18" s="159"/>
      <c r="M18" s="46" t="str">
        <f>IFERROR(CONCATENATE("VALID (",VLOOKUP(A18,'02_MASTER_KODE_FASYANKES'!B$3:L$20793,2,FALSE),")"),"N/A (BELUM VALID)")</f>
        <v>N/A (BELUM VALID)</v>
      </c>
      <c r="N18" s="374" t="str">
        <f>IFERROR(VLOOKUP(A18,'02_MASTER_KODE_FASYANKES'!B$3:L$20793,10,FALSE),"N/A (BELUM VALID)")</f>
        <v>N/A (BELUM VALID)</v>
      </c>
      <c r="O18" s="374" t="str">
        <f>IFERROR(VLOOKUP(A18,'02_MASTER_KODE_FASYANKES'!B$3:L$20793,11,FALSE),"N/A (BELUM VALID)")</f>
        <v>N/A (BELUM VALID)</v>
      </c>
      <c r="P18" s="374" t="str">
        <f>IFERROR(VLOOKUP(A18,'02_MASTER_KODE_FASYANKES'!B$3:L$20793,3,FALSE),"N/A (BELUM VALID)")</f>
        <v>N/A (BELUM VALID)</v>
      </c>
      <c r="Q18" s="46" t="str">
        <f>IFERROR(VLOOKUP(LEFT(G18,4),'04_MASTER_KODE_SDMK'!B$5:F$165,3,FALSE),"N/A (BELUM VALID)")</f>
        <v>N/A (BELUM VALID)</v>
      </c>
      <c r="R18" s="46" t="str">
        <f>IFERROR(VLOOKUP(LEFT(G18,4),'04_MASTER_KODE_SDMK'!B$5:F$165,4,FALSE),"N/A (BELUM VALID)")</f>
        <v>N/A (BELUM VALID)</v>
      </c>
      <c r="S18" s="46" t="str">
        <f>IFERROR(VLOOKUP(LEFT(G18,4),'04_MASTER_KODE_SDMK'!B$5:F$165,5,FALSE),"N/A (BELUM VALID)")</f>
        <v>N/A (BELUM VALID)</v>
      </c>
      <c r="T18" s="374" t="str">
        <f t="shared" si="0"/>
        <v>N/A (BELUM VALID)</v>
      </c>
      <c r="U18" s="46" t="str">
        <f t="shared" si="1"/>
        <v>N/A (BELUM VALID)</v>
      </c>
      <c r="V18" s="46" t="str">
        <f>IFERROR(VLOOKUP(L18,'03_MASTER_KODE_SEKOLAH_PT'!B$5:C$10030,2,FALSE),"N/A (BELUM VALID)")</f>
        <v>N/A (BELUM VALID)</v>
      </c>
      <c r="W18" s="46" t="str">
        <f>IFERROR(VLOOKUP(J18,'05_MASTER_KODE_PRODI'!B$3:E$5003,3,FALSE),"N/A (BELUM VALID)")</f>
        <v>N/A (BELUM VALID)</v>
      </c>
      <c r="X18" s="46" t="str">
        <f>IFERROR(CONCATENATE("VALID (",VLOOKUP(J18,'05_MASTER_KODE_PRODI'!B$3:F$5003,5,FALSE),")"),"N/A (BELUM VALID)")</f>
        <v>N/A (BELUM VALID)</v>
      </c>
      <c r="Y18" s="376">
        <f t="shared" si="2"/>
        <v>0</v>
      </c>
      <c r="Z18" s="377">
        <f t="shared" si="3"/>
        <v>0</v>
      </c>
      <c r="AA18" s="377">
        <f t="shared" si="4"/>
        <v>0</v>
      </c>
      <c r="AB18" s="377">
        <f t="shared" si="5"/>
        <v>0</v>
      </c>
      <c r="AC18" s="377">
        <f t="shared" si="6"/>
        <v>0</v>
      </c>
      <c r="AD18" s="383">
        <f t="shared" si="7"/>
        <v>0</v>
      </c>
    </row>
    <row r="19" spans="1:30">
      <c r="A19" s="159"/>
      <c r="B19" s="159"/>
      <c r="C19" s="159"/>
      <c r="D19" s="159"/>
      <c r="E19" s="159"/>
      <c r="F19" s="159"/>
      <c r="G19" s="159"/>
      <c r="H19" s="180"/>
      <c r="I19" s="180"/>
      <c r="J19" s="159"/>
      <c r="K19" s="264"/>
      <c r="L19" s="159"/>
      <c r="M19" s="46" t="str">
        <f>IFERROR(CONCATENATE("VALID (",VLOOKUP(A19,'02_MASTER_KODE_FASYANKES'!B$3:L$20793,2,FALSE),")"),"N/A (BELUM VALID)")</f>
        <v>N/A (BELUM VALID)</v>
      </c>
      <c r="N19" s="374" t="str">
        <f>IFERROR(VLOOKUP(A19,'02_MASTER_KODE_FASYANKES'!B$3:L$20793,10,FALSE),"N/A (BELUM VALID)")</f>
        <v>N/A (BELUM VALID)</v>
      </c>
      <c r="O19" s="374" t="str">
        <f>IFERROR(VLOOKUP(A19,'02_MASTER_KODE_FASYANKES'!B$3:L$20793,11,FALSE),"N/A (BELUM VALID)")</f>
        <v>N/A (BELUM VALID)</v>
      </c>
      <c r="P19" s="374" t="str">
        <f>IFERROR(VLOOKUP(A19,'02_MASTER_KODE_FASYANKES'!B$3:L$20793,3,FALSE),"N/A (BELUM VALID)")</f>
        <v>N/A (BELUM VALID)</v>
      </c>
      <c r="Q19" s="46" t="str">
        <f>IFERROR(VLOOKUP(LEFT(G19,4),'04_MASTER_KODE_SDMK'!B$5:F$165,3,FALSE),"N/A (BELUM VALID)")</f>
        <v>N/A (BELUM VALID)</v>
      </c>
      <c r="R19" s="46" t="str">
        <f>IFERROR(VLOOKUP(LEFT(G19,4),'04_MASTER_KODE_SDMK'!B$5:F$165,4,FALSE),"N/A (BELUM VALID)")</f>
        <v>N/A (BELUM VALID)</v>
      </c>
      <c r="S19" s="46" t="str">
        <f>IFERROR(VLOOKUP(LEFT(G19,4),'04_MASTER_KODE_SDMK'!B$5:F$165,5,FALSE),"N/A (BELUM VALID)")</f>
        <v>N/A (BELUM VALID)</v>
      </c>
      <c r="T19" s="374" t="str">
        <f t="shared" si="0"/>
        <v>N/A (BELUM VALID)</v>
      </c>
      <c r="U19" s="46" t="str">
        <f t="shared" si="1"/>
        <v>N/A (BELUM VALID)</v>
      </c>
      <c r="V19" s="46" t="str">
        <f>IFERROR(VLOOKUP(L19,'03_MASTER_KODE_SEKOLAH_PT'!B$5:C$10030,2,FALSE),"N/A (BELUM VALID)")</f>
        <v>N/A (BELUM VALID)</v>
      </c>
      <c r="W19" s="46" t="str">
        <f>IFERROR(VLOOKUP(J19,'05_MASTER_KODE_PRODI'!B$3:E$5003,3,FALSE),"N/A (BELUM VALID)")</f>
        <v>N/A (BELUM VALID)</v>
      </c>
      <c r="X19" s="46" t="str">
        <f>IFERROR(CONCATENATE("VALID (",VLOOKUP(J19,'05_MASTER_KODE_PRODI'!B$3:F$5003,5,FALSE),")"),"N/A (BELUM VALID)")</f>
        <v>N/A (BELUM VALID)</v>
      </c>
      <c r="Y19" s="376">
        <f t="shared" si="2"/>
        <v>0</v>
      </c>
      <c r="Z19" s="377">
        <f t="shared" si="3"/>
        <v>0</v>
      </c>
      <c r="AA19" s="377">
        <f t="shared" si="4"/>
        <v>0</v>
      </c>
      <c r="AB19" s="377">
        <f t="shared" si="5"/>
        <v>0</v>
      </c>
      <c r="AC19" s="377">
        <f t="shared" si="6"/>
        <v>0</v>
      </c>
      <c r="AD19" s="383">
        <f t="shared" si="7"/>
        <v>0</v>
      </c>
    </row>
    <row r="20" spans="1:30">
      <c r="A20" s="159"/>
      <c r="B20" s="159"/>
      <c r="C20" s="159"/>
      <c r="D20" s="159"/>
      <c r="E20" s="159"/>
      <c r="F20" s="159"/>
      <c r="G20" s="159"/>
      <c r="H20" s="180"/>
      <c r="I20" s="180"/>
      <c r="J20" s="159"/>
      <c r="K20" s="264"/>
      <c r="L20" s="159"/>
      <c r="M20" s="46" t="str">
        <f>IFERROR(CONCATENATE("VALID (",VLOOKUP(A20,'02_MASTER_KODE_FASYANKES'!B$3:L$20793,2,FALSE),")"),"N/A (BELUM VALID)")</f>
        <v>N/A (BELUM VALID)</v>
      </c>
      <c r="N20" s="374" t="str">
        <f>IFERROR(VLOOKUP(A20,'02_MASTER_KODE_FASYANKES'!B$3:L$20793,10,FALSE),"N/A (BELUM VALID)")</f>
        <v>N/A (BELUM VALID)</v>
      </c>
      <c r="O20" s="374" t="str">
        <f>IFERROR(VLOOKUP(A20,'02_MASTER_KODE_FASYANKES'!B$3:L$20793,11,FALSE),"N/A (BELUM VALID)")</f>
        <v>N/A (BELUM VALID)</v>
      </c>
      <c r="P20" s="374" t="str">
        <f>IFERROR(VLOOKUP(A20,'02_MASTER_KODE_FASYANKES'!B$3:L$20793,3,FALSE),"N/A (BELUM VALID)")</f>
        <v>N/A (BELUM VALID)</v>
      </c>
      <c r="Q20" s="46" t="str">
        <f>IFERROR(VLOOKUP(LEFT(G20,4),'04_MASTER_KODE_SDMK'!B$5:F$165,3,FALSE),"N/A (BELUM VALID)")</f>
        <v>N/A (BELUM VALID)</v>
      </c>
      <c r="R20" s="46" t="str">
        <f>IFERROR(VLOOKUP(LEFT(G20,4),'04_MASTER_KODE_SDMK'!B$5:F$165,4,FALSE),"N/A (BELUM VALID)")</f>
        <v>N/A (BELUM VALID)</v>
      </c>
      <c r="S20" s="46" t="str">
        <f>IFERROR(VLOOKUP(LEFT(G20,4),'04_MASTER_KODE_SDMK'!B$5:F$165,5,FALSE),"N/A (BELUM VALID)")</f>
        <v>N/A (BELUM VALID)</v>
      </c>
      <c r="T20" s="374" t="str">
        <f t="shared" si="0"/>
        <v>N/A (BELUM VALID)</v>
      </c>
      <c r="U20" s="46" t="str">
        <f t="shared" si="1"/>
        <v>N/A (BELUM VALID)</v>
      </c>
      <c r="V20" s="46" t="str">
        <f>IFERROR(VLOOKUP(L20,'03_MASTER_KODE_SEKOLAH_PT'!B$5:C$10030,2,FALSE),"N/A (BELUM VALID)")</f>
        <v>N/A (BELUM VALID)</v>
      </c>
      <c r="W20" s="46" t="str">
        <f>IFERROR(VLOOKUP(J20,'05_MASTER_KODE_PRODI'!B$3:E$5003,3,FALSE),"N/A (BELUM VALID)")</f>
        <v>N/A (BELUM VALID)</v>
      </c>
      <c r="X20" s="46" t="str">
        <f>IFERROR(CONCATENATE("VALID (",VLOOKUP(J20,'05_MASTER_KODE_PRODI'!B$3:F$5003,5,FALSE),")"),"N/A (BELUM VALID)")</f>
        <v>N/A (BELUM VALID)</v>
      </c>
      <c r="Y20" s="376">
        <f t="shared" si="2"/>
        <v>0</v>
      </c>
      <c r="Z20" s="377">
        <f t="shared" si="3"/>
        <v>0</v>
      </c>
      <c r="AA20" s="377">
        <f t="shared" si="4"/>
        <v>0</v>
      </c>
      <c r="AB20" s="377">
        <f t="shared" si="5"/>
        <v>0</v>
      </c>
      <c r="AC20" s="377">
        <f t="shared" si="6"/>
        <v>0</v>
      </c>
      <c r="AD20" s="383">
        <f t="shared" si="7"/>
        <v>0</v>
      </c>
    </row>
    <row r="21" spans="1:30">
      <c r="A21" s="159"/>
      <c r="B21" s="159"/>
      <c r="C21" s="159"/>
      <c r="D21" s="159"/>
      <c r="E21" s="159"/>
      <c r="F21" s="159"/>
      <c r="G21" s="159"/>
      <c r="H21" s="180"/>
      <c r="I21" s="180"/>
      <c r="J21" s="159"/>
      <c r="K21" s="264"/>
      <c r="L21" s="159"/>
      <c r="M21" s="46" t="str">
        <f>IFERROR(CONCATENATE("VALID (",VLOOKUP(A21,'02_MASTER_KODE_FASYANKES'!B$3:L$20793,2,FALSE),")"),"N/A (BELUM VALID)")</f>
        <v>N/A (BELUM VALID)</v>
      </c>
      <c r="N21" s="374" t="str">
        <f>IFERROR(VLOOKUP(A21,'02_MASTER_KODE_FASYANKES'!B$3:L$20793,10,FALSE),"N/A (BELUM VALID)")</f>
        <v>N/A (BELUM VALID)</v>
      </c>
      <c r="O21" s="374" t="str">
        <f>IFERROR(VLOOKUP(A21,'02_MASTER_KODE_FASYANKES'!B$3:L$20793,11,FALSE),"N/A (BELUM VALID)")</f>
        <v>N/A (BELUM VALID)</v>
      </c>
      <c r="P21" s="374" t="str">
        <f>IFERROR(VLOOKUP(A21,'02_MASTER_KODE_FASYANKES'!B$3:L$20793,3,FALSE),"N/A (BELUM VALID)")</f>
        <v>N/A (BELUM VALID)</v>
      </c>
      <c r="Q21" s="46" t="str">
        <f>IFERROR(VLOOKUP(LEFT(G21,4),'04_MASTER_KODE_SDMK'!B$5:F$165,3,FALSE),"N/A (BELUM VALID)")</f>
        <v>N/A (BELUM VALID)</v>
      </c>
      <c r="R21" s="46" t="str">
        <f>IFERROR(VLOOKUP(LEFT(G21,4),'04_MASTER_KODE_SDMK'!B$5:F$165,4,FALSE),"N/A (BELUM VALID)")</f>
        <v>N/A (BELUM VALID)</v>
      </c>
      <c r="S21" s="46" t="str">
        <f>IFERROR(VLOOKUP(LEFT(G21,4),'04_MASTER_KODE_SDMK'!B$5:F$165,5,FALSE),"N/A (BELUM VALID)")</f>
        <v>N/A (BELUM VALID)</v>
      </c>
      <c r="T21" s="374" t="str">
        <f t="shared" si="0"/>
        <v>N/A (BELUM VALID)</v>
      </c>
      <c r="U21" s="46" t="str">
        <f t="shared" si="1"/>
        <v>N/A (BELUM VALID)</v>
      </c>
      <c r="V21" s="46" t="str">
        <f>IFERROR(VLOOKUP(L21,'03_MASTER_KODE_SEKOLAH_PT'!B$5:C$10030,2,FALSE),"N/A (BELUM VALID)")</f>
        <v>N/A (BELUM VALID)</v>
      </c>
      <c r="W21" s="46" t="str">
        <f>IFERROR(VLOOKUP(J21,'05_MASTER_KODE_PRODI'!B$3:E$5003,3,FALSE),"N/A (BELUM VALID)")</f>
        <v>N/A (BELUM VALID)</v>
      </c>
      <c r="X21" s="46" t="str">
        <f>IFERROR(CONCATENATE("VALID (",VLOOKUP(J21,'05_MASTER_KODE_PRODI'!B$3:F$5003,5,FALSE),")"),"N/A (BELUM VALID)")</f>
        <v>N/A (BELUM VALID)</v>
      </c>
      <c r="Y21" s="376">
        <f t="shared" si="2"/>
        <v>0</v>
      </c>
      <c r="Z21" s="377">
        <f t="shared" si="3"/>
        <v>0</v>
      </c>
      <c r="AA21" s="377">
        <f t="shared" si="4"/>
        <v>0</v>
      </c>
      <c r="AB21" s="377">
        <f t="shared" si="5"/>
        <v>0</v>
      </c>
      <c r="AC21" s="377">
        <f t="shared" si="6"/>
        <v>0</v>
      </c>
      <c r="AD21" s="383">
        <f t="shared" si="7"/>
        <v>0</v>
      </c>
    </row>
    <row r="22" spans="1:30">
      <c r="A22" s="159"/>
      <c r="B22" s="159"/>
      <c r="C22" s="159"/>
      <c r="D22" s="159"/>
      <c r="E22" s="159"/>
      <c r="F22" s="159"/>
      <c r="G22" s="159"/>
      <c r="H22" s="180"/>
      <c r="I22" s="180"/>
      <c r="J22" s="159"/>
      <c r="K22" s="264"/>
      <c r="L22" s="159"/>
      <c r="M22" s="46" t="str">
        <f>IFERROR(CONCATENATE("VALID (",VLOOKUP(A22,'02_MASTER_KODE_FASYANKES'!B$3:L$20793,2,FALSE),")"),"N/A (BELUM VALID)")</f>
        <v>N/A (BELUM VALID)</v>
      </c>
      <c r="N22" s="374" t="str">
        <f>IFERROR(VLOOKUP(A22,'02_MASTER_KODE_FASYANKES'!B$3:L$20793,10,FALSE),"N/A (BELUM VALID)")</f>
        <v>N/A (BELUM VALID)</v>
      </c>
      <c r="O22" s="374" t="str">
        <f>IFERROR(VLOOKUP(A22,'02_MASTER_KODE_FASYANKES'!B$3:L$20793,11,FALSE),"N/A (BELUM VALID)")</f>
        <v>N/A (BELUM VALID)</v>
      </c>
      <c r="P22" s="374" t="str">
        <f>IFERROR(VLOOKUP(A22,'02_MASTER_KODE_FASYANKES'!B$3:L$20793,3,FALSE),"N/A (BELUM VALID)")</f>
        <v>N/A (BELUM VALID)</v>
      </c>
      <c r="Q22" s="46" t="str">
        <f>IFERROR(VLOOKUP(LEFT(G22,4),'04_MASTER_KODE_SDMK'!B$5:F$165,3,FALSE),"N/A (BELUM VALID)")</f>
        <v>N/A (BELUM VALID)</v>
      </c>
      <c r="R22" s="46" t="str">
        <f>IFERROR(VLOOKUP(LEFT(G22,4),'04_MASTER_KODE_SDMK'!B$5:F$165,4,FALSE),"N/A (BELUM VALID)")</f>
        <v>N/A (BELUM VALID)</v>
      </c>
      <c r="S22" s="46" t="str">
        <f>IFERROR(VLOOKUP(LEFT(G22,4),'04_MASTER_KODE_SDMK'!B$5:F$165,5,FALSE),"N/A (BELUM VALID)")</f>
        <v>N/A (BELUM VALID)</v>
      </c>
      <c r="T22" s="374" t="str">
        <f t="shared" si="0"/>
        <v>N/A (BELUM VALID)</v>
      </c>
      <c r="U22" s="46" t="str">
        <f t="shared" si="1"/>
        <v>N/A (BELUM VALID)</v>
      </c>
      <c r="V22" s="46" t="str">
        <f>IFERROR(VLOOKUP(L22,'03_MASTER_KODE_SEKOLAH_PT'!B$5:C$10030,2,FALSE),"N/A (BELUM VALID)")</f>
        <v>N/A (BELUM VALID)</v>
      </c>
      <c r="W22" s="46" t="str">
        <f>IFERROR(VLOOKUP(J22,'05_MASTER_KODE_PRODI'!B$3:E$5003,3,FALSE),"N/A (BELUM VALID)")</f>
        <v>N/A (BELUM VALID)</v>
      </c>
      <c r="X22" s="46" t="str">
        <f>IFERROR(CONCATENATE("VALID (",VLOOKUP(J22,'05_MASTER_KODE_PRODI'!B$3:F$5003,5,FALSE),")"),"N/A (BELUM VALID)")</f>
        <v>N/A (BELUM VALID)</v>
      </c>
      <c r="Y22" s="376">
        <f t="shared" si="2"/>
        <v>0</v>
      </c>
      <c r="Z22" s="377">
        <f t="shared" si="3"/>
        <v>0</v>
      </c>
      <c r="AA22" s="377">
        <f t="shared" si="4"/>
        <v>0</v>
      </c>
      <c r="AB22" s="377">
        <f t="shared" si="5"/>
        <v>0</v>
      </c>
      <c r="AC22" s="377">
        <f t="shared" si="6"/>
        <v>0</v>
      </c>
      <c r="AD22" s="383">
        <f t="shared" si="7"/>
        <v>0</v>
      </c>
    </row>
    <row r="23" spans="1:30">
      <c r="A23" s="159"/>
      <c r="B23" s="159"/>
      <c r="C23" s="159"/>
      <c r="D23" s="159"/>
      <c r="E23" s="159"/>
      <c r="F23" s="159"/>
      <c r="G23" s="159"/>
      <c r="H23" s="180"/>
      <c r="I23" s="180"/>
      <c r="J23" s="159"/>
      <c r="K23" s="264"/>
      <c r="L23" s="159"/>
      <c r="M23" s="46" t="str">
        <f>IFERROR(CONCATENATE("VALID (",VLOOKUP(A23,'02_MASTER_KODE_FASYANKES'!B$3:L$20793,2,FALSE),")"),"N/A (BELUM VALID)")</f>
        <v>N/A (BELUM VALID)</v>
      </c>
      <c r="N23" s="374" t="str">
        <f>IFERROR(VLOOKUP(A23,'02_MASTER_KODE_FASYANKES'!B$3:L$20793,10,FALSE),"N/A (BELUM VALID)")</f>
        <v>N/A (BELUM VALID)</v>
      </c>
      <c r="O23" s="374" t="str">
        <f>IFERROR(VLOOKUP(A23,'02_MASTER_KODE_FASYANKES'!B$3:L$20793,11,FALSE),"N/A (BELUM VALID)")</f>
        <v>N/A (BELUM VALID)</v>
      </c>
      <c r="P23" s="374" t="str">
        <f>IFERROR(VLOOKUP(A23,'02_MASTER_KODE_FASYANKES'!B$3:L$20793,3,FALSE),"N/A (BELUM VALID)")</f>
        <v>N/A (BELUM VALID)</v>
      </c>
      <c r="Q23" s="46" t="str">
        <f>IFERROR(VLOOKUP(LEFT(G23,4),'04_MASTER_KODE_SDMK'!B$5:F$165,3,FALSE),"N/A (BELUM VALID)")</f>
        <v>N/A (BELUM VALID)</v>
      </c>
      <c r="R23" s="46" t="str">
        <f>IFERROR(VLOOKUP(LEFT(G23,4),'04_MASTER_KODE_SDMK'!B$5:F$165,4,FALSE),"N/A (BELUM VALID)")</f>
        <v>N/A (BELUM VALID)</v>
      </c>
      <c r="S23" s="46" t="str">
        <f>IFERROR(VLOOKUP(LEFT(G23,4),'04_MASTER_KODE_SDMK'!B$5:F$165,5,FALSE),"N/A (BELUM VALID)")</f>
        <v>N/A (BELUM VALID)</v>
      </c>
      <c r="T23" s="374" t="str">
        <f t="shared" si="0"/>
        <v>N/A (BELUM VALID)</v>
      </c>
      <c r="U23" s="46" t="str">
        <f t="shared" si="1"/>
        <v>N/A (BELUM VALID)</v>
      </c>
      <c r="V23" s="46" t="str">
        <f>IFERROR(VLOOKUP(L23,'03_MASTER_KODE_SEKOLAH_PT'!B$5:C$10030,2,FALSE),"N/A (BELUM VALID)")</f>
        <v>N/A (BELUM VALID)</v>
      </c>
      <c r="W23" s="46" t="str">
        <f>IFERROR(VLOOKUP(J23,'05_MASTER_KODE_PRODI'!B$3:E$5003,3,FALSE),"N/A (BELUM VALID)")</f>
        <v>N/A (BELUM VALID)</v>
      </c>
      <c r="X23" s="46" t="str">
        <f>IFERROR(CONCATENATE("VALID (",VLOOKUP(J23,'05_MASTER_KODE_PRODI'!B$3:F$5003,5,FALSE),")"),"N/A (BELUM VALID)")</f>
        <v>N/A (BELUM VALID)</v>
      </c>
      <c r="Y23" s="376">
        <f t="shared" si="2"/>
        <v>0</v>
      </c>
      <c r="Z23" s="377">
        <f t="shared" si="3"/>
        <v>0</v>
      </c>
      <c r="AA23" s="377">
        <f t="shared" si="4"/>
        <v>0</v>
      </c>
      <c r="AB23" s="377">
        <f t="shared" si="5"/>
        <v>0</v>
      </c>
      <c r="AC23" s="377">
        <f t="shared" si="6"/>
        <v>0</v>
      </c>
      <c r="AD23" s="383">
        <f t="shared" si="7"/>
        <v>0</v>
      </c>
    </row>
    <row r="24" spans="1:30">
      <c r="A24" s="159"/>
      <c r="B24" s="159"/>
      <c r="C24" s="159"/>
      <c r="D24" s="159"/>
      <c r="E24" s="159"/>
      <c r="F24" s="159"/>
      <c r="G24" s="159"/>
      <c r="H24" s="180"/>
      <c r="I24" s="180"/>
      <c r="J24" s="159"/>
      <c r="K24" s="264"/>
      <c r="L24" s="159"/>
      <c r="M24" s="46" t="str">
        <f>IFERROR(CONCATENATE("VALID (",VLOOKUP(A24,'02_MASTER_KODE_FASYANKES'!B$3:L$20793,2,FALSE),")"),"N/A (BELUM VALID)")</f>
        <v>N/A (BELUM VALID)</v>
      </c>
      <c r="N24" s="374" t="str">
        <f>IFERROR(VLOOKUP(A24,'02_MASTER_KODE_FASYANKES'!B$3:L$20793,10,FALSE),"N/A (BELUM VALID)")</f>
        <v>N/A (BELUM VALID)</v>
      </c>
      <c r="O24" s="374" t="str">
        <f>IFERROR(VLOOKUP(A24,'02_MASTER_KODE_FASYANKES'!B$3:L$20793,11,FALSE),"N/A (BELUM VALID)")</f>
        <v>N/A (BELUM VALID)</v>
      </c>
      <c r="P24" s="374" t="str">
        <f>IFERROR(VLOOKUP(A24,'02_MASTER_KODE_FASYANKES'!B$3:L$20793,3,FALSE),"N/A (BELUM VALID)")</f>
        <v>N/A (BELUM VALID)</v>
      </c>
      <c r="Q24" s="46" t="str">
        <f>IFERROR(VLOOKUP(LEFT(G24,4),'04_MASTER_KODE_SDMK'!B$5:F$165,3,FALSE),"N/A (BELUM VALID)")</f>
        <v>N/A (BELUM VALID)</v>
      </c>
      <c r="R24" s="46" t="str">
        <f>IFERROR(VLOOKUP(LEFT(G24,4),'04_MASTER_KODE_SDMK'!B$5:F$165,4,FALSE),"N/A (BELUM VALID)")</f>
        <v>N/A (BELUM VALID)</v>
      </c>
      <c r="S24" s="46" t="str">
        <f>IFERROR(VLOOKUP(LEFT(G24,4),'04_MASTER_KODE_SDMK'!B$5:F$165,5,FALSE),"N/A (BELUM VALID)")</f>
        <v>N/A (BELUM VALID)</v>
      </c>
      <c r="T24" s="374" t="str">
        <f t="shared" si="0"/>
        <v>N/A (BELUM VALID)</v>
      </c>
      <c r="U24" s="46" t="str">
        <f t="shared" si="1"/>
        <v>N/A (BELUM VALID)</v>
      </c>
      <c r="V24" s="46" t="str">
        <f>IFERROR(VLOOKUP(L24,'03_MASTER_KODE_SEKOLAH_PT'!B$5:C$10030,2,FALSE),"N/A (BELUM VALID)")</f>
        <v>N/A (BELUM VALID)</v>
      </c>
      <c r="W24" s="46" t="str">
        <f>IFERROR(VLOOKUP(J24,'05_MASTER_KODE_PRODI'!B$3:E$5003,3,FALSE),"N/A (BELUM VALID)")</f>
        <v>N/A (BELUM VALID)</v>
      </c>
      <c r="X24" s="46" t="str">
        <f>IFERROR(CONCATENATE("VALID (",VLOOKUP(J24,'05_MASTER_KODE_PRODI'!B$3:F$5003,5,FALSE),")"),"N/A (BELUM VALID)")</f>
        <v>N/A (BELUM VALID)</v>
      </c>
      <c r="Y24" s="376">
        <f t="shared" si="2"/>
        <v>0</v>
      </c>
      <c r="Z24" s="377">
        <f t="shared" si="3"/>
        <v>0</v>
      </c>
      <c r="AA24" s="377">
        <f t="shared" si="4"/>
        <v>0</v>
      </c>
      <c r="AB24" s="377">
        <f t="shared" si="5"/>
        <v>0</v>
      </c>
      <c r="AC24" s="377">
        <f t="shared" si="6"/>
        <v>0</v>
      </c>
      <c r="AD24" s="383">
        <f t="shared" si="7"/>
        <v>0</v>
      </c>
    </row>
    <row r="25" spans="1:30">
      <c r="A25" s="159"/>
      <c r="B25" s="159"/>
      <c r="C25" s="159"/>
      <c r="D25" s="159"/>
      <c r="E25" s="159"/>
      <c r="F25" s="159"/>
      <c r="G25" s="159"/>
      <c r="H25" s="180"/>
      <c r="I25" s="180"/>
      <c r="J25" s="159"/>
      <c r="K25" s="264"/>
      <c r="L25" s="159"/>
      <c r="M25" s="46" t="str">
        <f>IFERROR(CONCATENATE("VALID (",VLOOKUP(A25,'02_MASTER_KODE_FASYANKES'!B$3:L$20793,2,FALSE),")"),"N/A (BELUM VALID)")</f>
        <v>N/A (BELUM VALID)</v>
      </c>
      <c r="N25" s="374" t="str">
        <f>IFERROR(VLOOKUP(A25,'02_MASTER_KODE_FASYANKES'!B$3:L$20793,10,FALSE),"N/A (BELUM VALID)")</f>
        <v>N/A (BELUM VALID)</v>
      </c>
      <c r="O25" s="374" t="str">
        <f>IFERROR(VLOOKUP(A25,'02_MASTER_KODE_FASYANKES'!B$3:L$20793,11,FALSE),"N/A (BELUM VALID)")</f>
        <v>N/A (BELUM VALID)</v>
      </c>
      <c r="P25" s="374" t="str">
        <f>IFERROR(VLOOKUP(A25,'02_MASTER_KODE_FASYANKES'!B$3:L$20793,3,FALSE),"N/A (BELUM VALID)")</f>
        <v>N/A (BELUM VALID)</v>
      </c>
      <c r="Q25" s="46" t="str">
        <f>IFERROR(VLOOKUP(LEFT(G25,4),'04_MASTER_KODE_SDMK'!B$5:F$165,3,FALSE),"N/A (BELUM VALID)")</f>
        <v>N/A (BELUM VALID)</v>
      </c>
      <c r="R25" s="46" t="str">
        <f>IFERROR(VLOOKUP(LEFT(G25,4),'04_MASTER_KODE_SDMK'!B$5:F$165,4,FALSE),"N/A (BELUM VALID)")</f>
        <v>N/A (BELUM VALID)</v>
      </c>
      <c r="S25" s="46" t="str">
        <f>IFERROR(VLOOKUP(LEFT(G25,4),'04_MASTER_KODE_SDMK'!B$5:F$165,5,FALSE),"N/A (BELUM VALID)")</f>
        <v>N/A (BELUM VALID)</v>
      </c>
      <c r="T25" s="374" t="str">
        <f t="shared" si="0"/>
        <v>N/A (BELUM VALID)</v>
      </c>
      <c r="U25" s="46" t="str">
        <f t="shared" si="1"/>
        <v>N/A (BELUM VALID)</v>
      </c>
      <c r="V25" s="46" t="str">
        <f>IFERROR(VLOOKUP(L25,'03_MASTER_KODE_SEKOLAH_PT'!B$5:C$10030,2,FALSE),"N/A (BELUM VALID)")</f>
        <v>N/A (BELUM VALID)</v>
      </c>
      <c r="W25" s="46" t="str">
        <f>IFERROR(VLOOKUP(J25,'05_MASTER_KODE_PRODI'!B$3:E$5003,3,FALSE),"N/A (BELUM VALID)")</f>
        <v>N/A (BELUM VALID)</v>
      </c>
      <c r="X25" s="46" t="str">
        <f>IFERROR(CONCATENATE("VALID (",VLOOKUP(J25,'05_MASTER_KODE_PRODI'!B$3:F$5003,5,FALSE),")"),"N/A (BELUM VALID)")</f>
        <v>N/A (BELUM VALID)</v>
      </c>
      <c r="Y25" s="376">
        <f t="shared" si="2"/>
        <v>0</v>
      </c>
      <c r="Z25" s="377">
        <f t="shared" si="3"/>
        <v>0</v>
      </c>
      <c r="AA25" s="377">
        <f t="shared" si="4"/>
        <v>0</v>
      </c>
      <c r="AB25" s="377">
        <f t="shared" si="5"/>
        <v>0</v>
      </c>
      <c r="AC25" s="377">
        <f t="shared" si="6"/>
        <v>0</v>
      </c>
      <c r="AD25" s="383">
        <f t="shared" si="7"/>
        <v>0</v>
      </c>
    </row>
    <row r="26" spans="1:30">
      <c r="A26" s="159"/>
      <c r="B26" s="159"/>
      <c r="C26" s="159"/>
      <c r="D26" s="159"/>
      <c r="E26" s="159"/>
      <c r="F26" s="159"/>
      <c r="G26" s="159"/>
      <c r="H26" s="180"/>
      <c r="I26" s="180"/>
      <c r="J26" s="159"/>
      <c r="K26" s="264"/>
      <c r="L26" s="159"/>
      <c r="M26" s="46" t="str">
        <f>IFERROR(CONCATENATE("VALID (",VLOOKUP(A26,'02_MASTER_KODE_FASYANKES'!B$3:L$20793,2,FALSE),")"),"N/A (BELUM VALID)")</f>
        <v>N/A (BELUM VALID)</v>
      </c>
      <c r="N26" s="374" t="str">
        <f>IFERROR(VLOOKUP(A26,'02_MASTER_KODE_FASYANKES'!B$3:L$20793,10,FALSE),"N/A (BELUM VALID)")</f>
        <v>N/A (BELUM VALID)</v>
      </c>
      <c r="O26" s="374" t="str">
        <f>IFERROR(VLOOKUP(A26,'02_MASTER_KODE_FASYANKES'!B$3:L$20793,11,FALSE),"N/A (BELUM VALID)")</f>
        <v>N/A (BELUM VALID)</v>
      </c>
      <c r="P26" s="374" t="str">
        <f>IFERROR(VLOOKUP(A26,'02_MASTER_KODE_FASYANKES'!B$3:L$20793,3,FALSE),"N/A (BELUM VALID)")</f>
        <v>N/A (BELUM VALID)</v>
      </c>
      <c r="Q26" s="46" t="str">
        <f>IFERROR(VLOOKUP(LEFT(G26,4),'04_MASTER_KODE_SDMK'!B$5:F$165,3,FALSE),"N/A (BELUM VALID)")</f>
        <v>N/A (BELUM VALID)</v>
      </c>
      <c r="R26" s="46" t="str">
        <f>IFERROR(VLOOKUP(LEFT(G26,4),'04_MASTER_KODE_SDMK'!B$5:F$165,4,FALSE),"N/A (BELUM VALID)")</f>
        <v>N/A (BELUM VALID)</v>
      </c>
      <c r="S26" s="46" t="str">
        <f>IFERROR(VLOOKUP(LEFT(G26,4),'04_MASTER_KODE_SDMK'!B$5:F$165,5,FALSE),"N/A (BELUM VALID)")</f>
        <v>N/A (BELUM VALID)</v>
      </c>
      <c r="T26" s="374" t="str">
        <f t="shared" si="0"/>
        <v>N/A (BELUM VALID)</v>
      </c>
      <c r="U26" s="46" t="str">
        <f t="shared" si="1"/>
        <v>N/A (BELUM VALID)</v>
      </c>
      <c r="V26" s="46" t="str">
        <f>IFERROR(VLOOKUP(L26,'03_MASTER_KODE_SEKOLAH_PT'!B$5:C$10030,2,FALSE),"N/A (BELUM VALID)")</f>
        <v>N/A (BELUM VALID)</v>
      </c>
      <c r="W26" s="46" t="str">
        <f>IFERROR(VLOOKUP(J26,'05_MASTER_KODE_PRODI'!B$3:E$5003,3,FALSE),"N/A (BELUM VALID)")</f>
        <v>N/A (BELUM VALID)</v>
      </c>
      <c r="X26" s="46" t="str">
        <f>IFERROR(CONCATENATE("VALID (",VLOOKUP(J26,'05_MASTER_KODE_PRODI'!B$3:F$5003,5,FALSE),")"),"N/A (BELUM VALID)")</f>
        <v>N/A (BELUM VALID)</v>
      </c>
      <c r="Y26" s="376">
        <f t="shared" si="2"/>
        <v>0</v>
      </c>
      <c r="Z26" s="377">
        <f t="shared" si="3"/>
        <v>0</v>
      </c>
      <c r="AA26" s="377">
        <f t="shared" si="4"/>
        <v>0</v>
      </c>
      <c r="AB26" s="377">
        <f t="shared" si="5"/>
        <v>0</v>
      </c>
      <c r="AC26" s="377">
        <f t="shared" si="6"/>
        <v>0</v>
      </c>
      <c r="AD26" s="383">
        <f t="shared" si="7"/>
        <v>0</v>
      </c>
    </row>
    <row r="27" spans="1:30">
      <c r="A27" s="159"/>
      <c r="B27" s="159"/>
      <c r="C27" s="159"/>
      <c r="D27" s="159"/>
      <c r="E27" s="159"/>
      <c r="F27" s="159"/>
      <c r="G27" s="159"/>
      <c r="H27" s="180"/>
      <c r="I27" s="180"/>
      <c r="J27" s="159"/>
      <c r="K27" s="264"/>
      <c r="L27" s="159"/>
      <c r="M27" s="46" t="str">
        <f>IFERROR(CONCATENATE("VALID (",VLOOKUP(A27,'02_MASTER_KODE_FASYANKES'!B$3:L$20793,2,FALSE),")"),"N/A (BELUM VALID)")</f>
        <v>N/A (BELUM VALID)</v>
      </c>
      <c r="N27" s="374" t="str">
        <f>IFERROR(VLOOKUP(A27,'02_MASTER_KODE_FASYANKES'!B$3:L$20793,10,FALSE),"N/A (BELUM VALID)")</f>
        <v>N/A (BELUM VALID)</v>
      </c>
      <c r="O27" s="374" t="str">
        <f>IFERROR(VLOOKUP(A27,'02_MASTER_KODE_FASYANKES'!B$3:L$20793,11,FALSE),"N/A (BELUM VALID)")</f>
        <v>N/A (BELUM VALID)</v>
      </c>
      <c r="P27" s="374" t="str">
        <f>IFERROR(VLOOKUP(A27,'02_MASTER_KODE_FASYANKES'!B$3:L$20793,3,FALSE),"N/A (BELUM VALID)")</f>
        <v>N/A (BELUM VALID)</v>
      </c>
      <c r="Q27" s="46" t="str">
        <f>IFERROR(VLOOKUP(LEFT(G27,4),'04_MASTER_KODE_SDMK'!B$5:F$165,3,FALSE),"N/A (BELUM VALID)")</f>
        <v>N/A (BELUM VALID)</v>
      </c>
      <c r="R27" s="46" t="str">
        <f>IFERROR(VLOOKUP(LEFT(G27,4),'04_MASTER_KODE_SDMK'!B$5:F$165,4,FALSE),"N/A (BELUM VALID)")</f>
        <v>N/A (BELUM VALID)</v>
      </c>
      <c r="S27" s="46" t="str">
        <f>IFERROR(VLOOKUP(LEFT(G27,4),'04_MASTER_KODE_SDMK'!B$5:F$165,5,FALSE),"N/A (BELUM VALID)")</f>
        <v>N/A (BELUM VALID)</v>
      </c>
      <c r="T27" s="374" t="str">
        <f t="shared" si="0"/>
        <v>N/A (BELUM VALID)</v>
      </c>
      <c r="U27" s="46" t="str">
        <f t="shared" si="1"/>
        <v>N/A (BELUM VALID)</v>
      </c>
      <c r="V27" s="46" t="str">
        <f>IFERROR(VLOOKUP(L27,'03_MASTER_KODE_SEKOLAH_PT'!B$5:C$10030,2,FALSE),"N/A (BELUM VALID)")</f>
        <v>N/A (BELUM VALID)</v>
      </c>
      <c r="W27" s="46" t="str">
        <f>IFERROR(VLOOKUP(J27,'05_MASTER_KODE_PRODI'!B$3:E$5003,3,FALSE),"N/A (BELUM VALID)")</f>
        <v>N/A (BELUM VALID)</v>
      </c>
      <c r="X27" s="46" t="str">
        <f>IFERROR(CONCATENATE("VALID (",VLOOKUP(J27,'05_MASTER_KODE_PRODI'!B$3:F$5003,5,FALSE),")"),"N/A (BELUM VALID)")</f>
        <v>N/A (BELUM VALID)</v>
      </c>
      <c r="Y27" s="376">
        <f t="shared" si="2"/>
        <v>0</v>
      </c>
      <c r="Z27" s="377">
        <f t="shared" si="3"/>
        <v>0</v>
      </c>
      <c r="AA27" s="377">
        <f t="shared" si="4"/>
        <v>0</v>
      </c>
      <c r="AB27" s="377">
        <f t="shared" si="5"/>
        <v>0</v>
      </c>
      <c r="AC27" s="377">
        <f t="shared" si="6"/>
        <v>0</v>
      </c>
      <c r="AD27" s="383">
        <f t="shared" si="7"/>
        <v>0</v>
      </c>
    </row>
    <row r="28" spans="1:30">
      <c r="A28" s="159"/>
      <c r="B28" s="159"/>
      <c r="C28" s="159"/>
      <c r="D28" s="159"/>
      <c r="E28" s="159"/>
      <c r="F28" s="159"/>
      <c r="G28" s="159"/>
      <c r="H28" s="180"/>
      <c r="I28" s="180"/>
      <c r="J28" s="159"/>
      <c r="K28" s="264"/>
      <c r="L28" s="159"/>
      <c r="M28" s="46" t="str">
        <f>IFERROR(CONCATENATE("VALID (",VLOOKUP(A28,'02_MASTER_KODE_FASYANKES'!B$3:L$20793,2,FALSE),")"),"N/A (BELUM VALID)")</f>
        <v>N/A (BELUM VALID)</v>
      </c>
      <c r="N28" s="374" t="str">
        <f>IFERROR(VLOOKUP(A28,'02_MASTER_KODE_FASYANKES'!B$3:L$20793,10,FALSE),"N/A (BELUM VALID)")</f>
        <v>N/A (BELUM VALID)</v>
      </c>
      <c r="O28" s="374" t="str">
        <f>IFERROR(VLOOKUP(A28,'02_MASTER_KODE_FASYANKES'!B$3:L$20793,11,FALSE),"N/A (BELUM VALID)")</f>
        <v>N/A (BELUM VALID)</v>
      </c>
      <c r="P28" s="374" t="str">
        <f>IFERROR(VLOOKUP(A28,'02_MASTER_KODE_FASYANKES'!B$3:L$20793,3,FALSE),"N/A (BELUM VALID)")</f>
        <v>N/A (BELUM VALID)</v>
      </c>
      <c r="Q28" s="46" t="str">
        <f>IFERROR(VLOOKUP(LEFT(G28,4),'04_MASTER_KODE_SDMK'!B$5:F$165,3,FALSE),"N/A (BELUM VALID)")</f>
        <v>N/A (BELUM VALID)</v>
      </c>
      <c r="R28" s="46" t="str">
        <f>IFERROR(VLOOKUP(LEFT(G28,4),'04_MASTER_KODE_SDMK'!B$5:F$165,4,FALSE),"N/A (BELUM VALID)")</f>
        <v>N/A (BELUM VALID)</v>
      </c>
      <c r="S28" s="46" t="str">
        <f>IFERROR(VLOOKUP(LEFT(G28,4),'04_MASTER_KODE_SDMK'!B$5:F$165,5,FALSE),"N/A (BELUM VALID)")</f>
        <v>N/A (BELUM VALID)</v>
      </c>
      <c r="T28" s="374" t="str">
        <f t="shared" si="0"/>
        <v>N/A (BELUM VALID)</v>
      </c>
      <c r="U28" s="46" t="str">
        <f t="shared" si="1"/>
        <v>N/A (BELUM VALID)</v>
      </c>
      <c r="V28" s="46" t="str">
        <f>IFERROR(VLOOKUP(L28,'03_MASTER_KODE_SEKOLAH_PT'!B$5:C$10030,2,FALSE),"N/A (BELUM VALID)")</f>
        <v>N/A (BELUM VALID)</v>
      </c>
      <c r="W28" s="46" t="str">
        <f>IFERROR(VLOOKUP(J28,'05_MASTER_KODE_PRODI'!B$3:E$5003,3,FALSE),"N/A (BELUM VALID)")</f>
        <v>N/A (BELUM VALID)</v>
      </c>
      <c r="X28" s="46" t="str">
        <f>IFERROR(CONCATENATE("VALID (",VLOOKUP(J28,'05_MASTER_KODE_PRODI'!B$3:F$5003,5,FALSE),")"),"N/A (BELUM VALID)")</f>
        <v>N/A (BELUM VALID)</v>
      </c>
      <c r="Y28" s="376">
        <f t="shared" si="2"/>
        <v>0</v>
      </c>
      <c r="Z28" s="377">
        <f t="shared" si="3"/>
        <v>0</v>
      </c>
      <c r="AA28" s="377">
        <f t="shared" si="4"/>
        <v>0</v>
      </c>
      <c r="AB28" s="377">
        <f t="shared" si="5"/>
        <v>0</v>
      </c>
      <c r="AC28" s="377">
        <f t="shared" si="6"/>
        <v>0</v>
      </c>
      <c r="AD28" s="383">
        <f t="shared" si="7"/>
        <v>0</v>
      </c>
    </row>
    <row r="29" spans="1:30">
      <c r="A29" s="159"/>
      <c r="B29" s="159"/>
      <c r="C29" s="159"/>
      <c r="D29" s="159"/>
      <c r="E29" s="159"/>
      <c r="F29" s="159"/>
      <c r="G29" s="159"/>
      <c r="H29" s="180"/>
      <c r="I29" s="180"/>
      <c r="J29" s="159"/>
      <c r="K29" s="264"/>
      <c r="L29" s="159"/>
      <c r="M29" s="46" t="str">
        <f>IFERROR(CONCATENATE("VALID (",VLOOKUP(A29,'02_MASTER_KODE_FASYANKES'!B$3:L$20793,2,FALSE),")"),"N/A (BELUM VALID)")</f>
        <v>N/A (BELUM VALID)</v>
      </c>
      <c r="N29" s="374" t="str">
        <f>IFERROR(VLOOKUP(A29,'02_MASTER_KODE_FASYANKES'!B$3:L$20793,10,FALSE),"N/A (BELUM VALID)")</f>
        <v>N/A (BELUM VALID)</v>
      </c>
      <c r="O29" s="374" t="str">
        <f>IFERROR(VLOOKUP(A29,'02_MASTER_KODE_FASYANKES'!B$3:L$20793,11,FALSE),"N/A (BELUM VALID)")</f>
        <v>N/A (BELUM VALID)</v>
      </c>
      <c r="P29" s="374" t="str">
        <f>IFERROR(VLOOKUP(A29,'02_MASTER_KODE_FASYANKES'!B$3:L$20793,3,FALSE),"N/A (BELUM VALID)")</f>
        <v>N/A (BELUM VALID)</v>
      </c>
      <c r="Q29" s="46" t="str">
        <f>IFERROR(VLOOKUP(LEFT(G29,4),'04_MASTER_KODE_SDMK'!B$5:F$165,3,FALSE),"N/A (BELUM VALID)")</f>
        <v>N/A (BELUM VALID)</v>
      </c>
      <c r="R29" s="46" t="str">
        <f>IFERROR(VLOOKUP(LEFT(G29,4),'04_MASTER_KODE_SDMK'!B$5:F$165,4,FALSE),"N/A (BELUM VALID)")</f>
        <v>N/A (BELUM VALID)</v>
      </c>
      <c r="S29" s="46" t="str">
        <f>IFERROR(VLOOKUP(LEFT(G29,4),'04_MASTER_KODE_SDMK'!B$5:F$165,5,FALSE),"N/A (BELUM VALID)")</f>
        <v>N/A (BELUM VALID)</v>
      </c>
      <c r="T29" s="374" t="str">
        <f t="shared" si="0"/>
        <v>N/A (BELUM VALID)</v>
      </c>
      <c r="U29" s="46" t="str">
        <f t="shared" si="1"/>
        <v>N/A (BELUM VALID)</v>
      </c>
      <c r="V29" s="46" t="str">
        <f>IFERROR(VLOOKUP(L29,'03_MASTER_KODE_SEKOLAH_PT'!B$5:C$10030,2,FALSE),"N/A (BELUM VALID)")</f>
        <v>N/A (BELUM VALID)</v>
      </c>
      <c r="W29" s="46" t="str">
        <f>IFERROR(VLOOKUP(J29,'05_MASTER_KODE_PRODI'!B$3:E$5003,3,FALSE),"N/A (BELUM VALID)")</f>
        <v>N/A (BELUM VALID)</v>
      </c>
      <c r="X29" s="46" t="str">
        <f>IFERROR(CONCATENATE("VALID (",VLOOKUP(J29,'05_MASTER_KODE_PRODI'!B$3:F$5003,5,FALSE),")"),"N/A (BELUM VALID)")</f>
        <v>N/A (BELUM VALID)</v>
      </c>
      <c r="Y29" s="376">
        <f t="shared" si="2"/>
        <v>0</v>
      </c>
      <c r="Z29" s="377">
        <f t="shared" si="3"/>
        <v>0</v>
      </c>
      <c r="AA29" s="377">
        <f t="shared" si="4"/>
        <v>0</v>
      </c>
      <c r="AB29" s="377">
        <f t="shared" si="5"/>
        <v>0</v>
      </c>
      <c r="AC29" s="377">
        <f t="shared" si="6"/>
        <v>0</v>
      </c>
      <c r="AD29" s="383">
        <f t="shared" si="7"/>
        <v>0</v>
      </c>
    </row>
    <row r="30" spans="1:30">
      <c r="A30" s="159"/>
      <c r="B30" s="159"/>
      <c r="C30" s="159"/>
      <c r="D30" s="159"/>
      <c r="E30" s="159"/>
      <c r="F30" s="159"/>
      <c r="G30" s="159"/>
      <c r="H30" s="180"/>
      <c r="I30" s="180"/>
      <c r="J30" s="159"/>
      <c r="K30" s="264"/>
      <c r="L30" s="159"/>
      <c r="M30" s="46" t="str">
        <f>IFERROR(CONCATENATE("VALID (",VLOOKUP(A30,'02_MASTER_KODE_FASYANKES'!B$3:L$20793,2,FALSE),")"),"N/A (BELUM VALID)")</f>
        <v>N/A (BELUM VALID)</v>
      </c>
      <c r="N30" s="374" t="str">
        <f>IFERROR(VLOOKUP(A30,'02_MASTER_KODE_FASYANKES'!B$3:L$20793,10,FALSE),"N/A (BELUM VALID)")</f>
        <v>N/A (BELUM VALID)</v>
      </c>
      <c r="O30" s="374" t="str">
        <f>IFERROR(VLOOKUP(A30,'02_MASTER_KODE_FASYANKES'!B$3:L$20793,11,FALSE),"N/A (BELUM VALID)")</f>
        <v>N/A (BELUM VALID)</v>
      </c>
      <c r="P30" s="374" t="str">
        <f>IFERROR(VLOOKUP(A30,'02_MASTER_KODE_FASYANKES'!B$3:L$20793,3,FALSE),"N/A (BELUM VALID)")</f>
        <v>N/A (BELUM VALID)</v>
      </c>
      <c r="Q30" s="46" t="str">
        <f>IFERROR(VLOOKUP(LEFT(G30,4),'04_MASTER_KODE_SDMK'!B$5:F$165,3,FALSE),"N/A (BELUM VALID)")</f>
        <v>N/A (BELUM VALID)</v>
      </c>
      <c r="R30" s="46" t="str">
        <f>IFERROR(VLOOKUP(LEFT(G30,4),'04_MASTER_KODE_SDMK'!B$5:F$165,4,FALSE),"N/A (BELUM VALID)")</f>
        <v>N/A (BELUM VALID)</v>
      </c>
      <c r="S30" s="46" t="str">
        <f>IFERROR(VLOOKUP(LEFT(G30,4),'04_MASTER_KODE_SDMK'!B$5:F$165,5,FALSE),"N/A (BELUM VALID)")</f>
        <v>N/A (BELUM VALID)</v>
      </c>
      <c r="T30" s="374" t="str">
        <f t="shared" si="0"/>
        <v>N/A (BELUM VALID)</v>
      </c>
      <c r="U30" s="46" t="str">
        <f t="shared" si="1"/>
        <v>N/A (BELUM VALID)</v>
      </c>
      <c r="V30" s="46" t="str">
        <f>IFERROR(VLOOKUP(L30,'03_MASTER_KODE_SEKOLAH_PT'!B$5:C$10030,2,FALSE),"N/A (BELUM VALID)")</f>
        <v>N/A (BELUM VALID)</v>
      </c>
      <c r="W30" s="46" t="str">
        <f>IFERROR(VLOOKUP(J30,'05_MASTER_KODE_PRODI'!B$3:E$5003,3,FALSE),"N/A (BELUM VALID)")</f>
        <v>N/A (BELUM VALID)</v>
      </c>
      <c r="X30" s="46" t="str">
        <f>IFERROR(CONCATENATE("VALID (",VLOOKUP(J30,'05_MASTER_KODE_PRODI'!B$3:F$5003,5,FALSE),")"),"N/A (BELUM VALID)")</f>
        <v>N/A (BELUM VALID)</v>
      </c>
      <c r="Y30" s="376">
        <f t="shared" si="2"/>
        <v>0</v>
      </c>
      <c r="Z30" s="377">
        <f t="shared" si="3"/>
        <v>0</v>
      </c>
      <c r="AA30" s="377">
        <f t="shared" si="4"/>
        <v>0</v>
      </c>
      <c r="AB30" s="377">
        <f t="shared" si="5"/>
        <v>0</v>
      </c>
      <c r="AC30" s="377">
        <f t="shared" si="6"/>
        <v>0</v>
      </c>
      <c r="AD30" s="383">
        <f t="shared" si="7"/>
        <v>0</v>
      </c>
    </row>
    <row r="31" spans="1:30">
      <c r="A31" s="159"/>
      <c r="B31" s="159"/>
      <c r="C31" s="159"/>
      <c r="D31" s="159"/>
      <c r="E31" s="159"/>
      <c r="F31" s="159"/>
      <c r="G31" s="159"/>
      <c r="H31" s="180"/>
      <c r="I31" s="180"/>
      <c r="J31" s="159"/>
      <c r="K31" s="264"/>
      <c r="L31" s="159"/>
      <c r="M31" s="46" t="str">
        <f>IFERROR(CONCATENATE("VALID (",VLOOKUP(A31,'02_MASTER_KODE_FASYANKES'!B$3:L$20793,2,FALSE),")"),"N/A (BELUM VALID)")</f>
        <v>N/A (BELUM VALID)</v>
      </c>
      <c r="N31" s="374" t="str">
        <f>IFERROR(VLOOKUP(A31,'02_MASTER_KODE_FASYANKES'!B$3:L$20793,10,FALSE),"N/A (BELUM VALID)")</f>
        <v>N/A (BELUM VALID)</v>
      </c>
      <c r="O31" s="374" t="str">
        <f>IFERROR(VLOOKUP(A31,'02_MASTER_KODE_FASYANKES'!B$3:L$20793,11,FALSE),"N/A (BELUM VALID)")</f>
        <v>N/A (BELUM VALID)</v>
      </c>
      <c r="P31" s="374" t="str">
        <f>IFERROR(VLOOKUP(A31,'02_MASTER_KODE_FASYANKES'!B$3:L$20793,3,FALSE),"N/A (BELUM VALID)")</f>
        <v>N/A (BELUM VALID)</v>
      </c>
      <c r="Q31" s="46" t="str">
        <f>IFERROR(VLOOKUP(LEFT(G31,4),'04_MASTER_KODE_SDMK'!B$5:F$165,3,FALSE),"N/A (BELUM VALID)")</f>
        <v>N/A (BELUM VALID)</v>
      </c>
      <c r="R31" s="46" t="str">
        <f>IFERROR(VLOOKUP(LEFT(G31,4),'04_MASTER_KODE_SDMK'!B$5:F$165,4,FALSE),"N/A (BELUM VALID)")</f>
        <v>N/A (BELUM VALID)</v>
      </c>
      <c r="S31" s="46" t="str">
        <f>IFERROR(VLOOKUP(LEFT(G31,4),'04_MASTER_KODE_SDMK'!B$5:F$165,5,FALSE),"N/A (BELUM VALID)")</f>
        <v>N/A (BELUM VALID)</v>
      </c>
      <c r="T31" s="374" t="str">
        <f t="shared" si="0"/>
        <v>N/A (BELUM VALID)</v>
      </c>
      <c r="U31" s="46" t="str">
        <f t="shared" si="1"/>
        <v>N/A (BELUM VALID)</v>
      </c>
      <c r="V31" s="46" t="str">
        <f>IFERROR(VLOOKUP(L31,'03_MASTER_KODE_SEKOLAH_PT'!B$5:C$10030,2,FALSE),"N/A (BELUM VALID)")</f>
        <v>N/A (BELUM VALID)</v>
      </c>
      <c r="W31" s="46" t="str">
        <f>IFERROR(VLOOKUP(J31,'05_MASTER_KODE_PRODI'!B$3:E$5003,3,FALSE),"N/A (BELUM VALID)")</f>
        <v>N/A (BELUM VALID)</v>
      </c>
      <c r="X31" s="46" t="str">
        <f>IFERROR(CONCATENATE("VALID (",VLOOKUP(J31,'05_MASTER_KODE_PRODI'!B$3:F$5003,5,FALSE),")"),"N/A (BELUM VALID)")</f>
        <v>N/A (BELUM VALID)</v>
      </c>
      <c r="Y31" s="376">
        <f t="shared" si="2"/>
        <v>0</v>
      </c>
      <c r="Z31" s="377">
        <f t="shared" si="3"/>
        <v>0</v>
      </c>
      <c r="AA31" s="377">
        <f t="shared" si="4"/>
        <v>0</v>
      </c>
      <c r="AB31" s="377">
        <f t="shared" si="5"/>
        <v>0</v>
      </c>
      <c r="AC31" s="377">
        <f t="shared" si="6"/>
        <v>0</v>
      </c>
      <c r="AD31" s="383">
        <f t="shared" si="7"/>
        <v>0</v>
      </c>
    </row>
    <row r="32" spans="1:30">
      <c r="A32" s="159"/>
      <c r="B32" s="159"/>
      <c r="C32" s="159"/>
      <c r="D32" s="159"/>
      <c r="E32" s="159"/>
      <c r="F32" s="159"/>
      <c r="G32" s="159"/>
      <c r="H32" s="180"/>
      <c r="I32" s="180"/>
      <c r="J32" s="159"/>
      <c r="K32" s="264"/>
      <c r="L32" s="159"/>
      <c r="M32" s="46" t="str">
        <f>IFERROR(CONCATENATE("VALID (",VLOOKUP(A32,'02_MASTER_KODE_FASYANKES'!B$3:L$20793,2,FALSE),")"),"N/A (BELUM VALID)")</f>
        <v>N/A (BELUM VALID)</v>
      </c>
      <c r="N32" s="374" t="str">
        <f>IFERROR(VLOOKUP(A32,'02_MASTER_KODE_FASYANKES'!B$3:L$20793,10,FALSE),"N/A (BELUM VALID)")</f>
        <v>N/A (BELUM VALID)</v>
      </c>
      <c r="O32" s="374" t="str">
        <f>IFERROR(VLOOKUP(A32,'02_MASTER_KODE_FASYANKES'!B$3:L$20793,11,FALSE),"N/A (BELUM VALID)")</f>
        <v>N/A (BELUM VALID)</v>
      </c>
      <c r="P32" s="374" t="str">
        <f>IFERROR(VLOOKUP(A32,'02_MASTER_KODE_FASYANKES'!B$3:L$20793,3,FALSE),"N/A (BELUM VALID)")</f>
        <v>N/A (BELUM VALID)</v>
      </c>
      <c r="Q32" s="46" t="str">
        <f>IFERROR(VLOOKUP(LEFT(G32,4),'04_MASTER_KODE_SDMK'!B$5:F$165,3,FALSE),"N/A (BELUM VALID)")</f>
        <v>N/A (BELUM VALID)</v>
      </c>
      <c r="R32" s="46" t="str">
        <f>IFERROR(VLOOKUP(LEFT(G32,4),'04_MASTER_KODE_SDMK'!B$5:F$165,4,FALSE),"N/A (BELUM VALID)")</f>
        <v>N/A (BELUM VALID)</v>
      </c>
      <c r="S32" s="46" t="str">
        <f>IFERROR(VLOOKUP(LEFT(G32,4),'04_MASTER_KODE_SDMK'!B$5:F$165,5,FALSE),"N/A (BELUM VALID)")</f>
        <v>N/A (BELUM VALID)</v>
      </c>
      <c r="T32" s="374" t="str">
        <f t="shared" si="0"/>
        <v>N/A (BELUM VALID)</v>
      </c>
      <c r="U32" s="46" t="str">
        <f t="shared" si="1"/>
        <v>N/A (BELUM VALID)</v>
      </c>
      <c r="V32" s="46" t="str">
        <f>IFERROR(VLOOKUP(L32,'03_MASTER_KODE_SEKOLAH_PT'!B$5:C$10030,2,FALSE),"N/A (BELUM VALID)")</f>
        <v>N/A (BELUM VALID)</v>
      </c>
      <c r="W32" s="46" t="str">
        <f>IFERROR(VLOOKUP(J32,'05_MASTER_KODE_PRODI'!B$3:E$5003,3,FALSE),"N/A (BELUM VALID)")</f>
        <v>N/A (BELUM VALID)</v>
      </c>
      <c r="X32" s="46" t="str">
        <f>IFERROR(CONCATENATE("VALID (",VLOOKUP(J32,'05_MASTER_KODE_PRODI'!B$3:F$5003,5,FALSE),")"),"N/A (BELUM VALID)")</f>
        <v>N/A (BELUM VALID)</v>
      </c>
      <c r="Y32" s="376">
        <f t="shared" si="2"/>
        <v>0</v>
      </c>
      <c r="Z32" s="377">
        <f t="shared" si="3"/>
        <v>0</v>
      </c>
      <c r="AA32" s="377">
        <f t="shared" si="4"/>
        <v>0</v>
      </c>
      <c r="AB32" s="377">
        <f t="shared" si="5"/>
        <v>0</v>
      </c>
      <c r="AC32" s="377">
        <f t="shared" si="6"/>
        <v>0</v>
      </c>
      <c r="AD32" s="383">
        <f t="shared" si="7"/>
        <v>0</v>
      </c>
    </row>
    <row r="33" spans="1:30">
      <c r="A33" s="159"/>
      <c r="B33" s="159"/>
      <c r="C33" s="159"/>
      <c r="D33" s="159"/>
      <c r="E33" s="159"/>
      <c r="F33" s="159"/>
      <c r="G33" s="159"/>
      <c r="H33" s="180"/>
      <c r="I33" s="180"/>
      <c r="J33" s="159"/>
      <c r="K33" s="264"/>
      <c r="L33" s="159"/>
      <c r="M33" s="46" t="str">
        <f>IFERROR(CONCATENATE("VALID (",VLOOKUP(A33,'02_MASTER_KODE_FASYANKES'!B$3:L$20793,2,FALSE),")"),"N/A (BELUM VALID)")</f>
        <v>N/A (BELUM VALID)</v>
      </c>
      <c r="N33" s="374" t="str">
        <f>IFERROR(VLOOKUP(A33,'02_MASTER_KODE_FASYANKES'!B$3:L$20793,10,FALSE),"N/A (BELUM VALID)")</f>
        <v>N/A (BELUM VALID)</v>
      </c>
      <c r="O33" s="374" t="str">
        <f>IFERROR(VLOOKUP(A33,'02_MASTER_KODE_FASYANKES'!B$3:L$20793,11,FALSE),"N/A (BELUM VALID)")</f>
        <v>N/A (BELUM VALID)</v>
      </c>
      <c r="P33" s="374" t="str">
        <f>IFERROR(VLOOKUP(A33,'02_MASTER_KODE_FASYANKES'!B$3:L$20793,3,FALSE),"N/A (BELUM VALID)")</f>
        <v>N/A (BELUM VALID)</v>
      </c>
      <c r="Q33" s="46" t="str">
        <f>IFERROR(VLOOKUP(LEFT(G33,4),'04_MASTER_KODE_SDMK'!B$5:F$165,3,FALSE),"N/A (BELUM VALID)")</f>
        <v>N/A (BELUM VALID)</v>
      </c>
      <c r="R33" s="46" t="str">
        <f>IFERROR(VLOOKUP(LEFT(G33,4),'04_MASTER_KODE_SDMK'!B$5:F$165,4,FALSE),"N/A (BELUM VALID)")</f>
        <v>N/A (BELUM VALID)</v>
      </c>
      <c r="S33" s="46" t="str">
        <f>IFERROR(VLOOKUP(LEFT(G33,4),'04_MASTER_KODE_SDMK'!B$5:F$165,5,FALSE),"N/A (BELUM VALID)")</f>
        <v>N/A (BELUM VALID)</v>
      </c>
      <c r="T33" s="374" t="str">
        <f t="shared" si="0"/>
        <v>N/A (BELUM VALID)</v>
      </c>
      <c r="U33" s="46" t="str">
        <f t="shared" si="1"/>
        <v>N/A (BELUM VALID)</v>
      </c>
      <c r="V33" s="46" t="str">
        <f>IFERROR(VLOOKUP(L33,'03_MASTER_KODE_SEKOLAH_PT'!B$5:C$10030,2,FALSE),"N/A (BELUM VALID)")</f>
        <v>N/A (BELUM VALID)</v>
      </c>
      <c r="W33" s="46" t="str">
        <f>IFERROR(VLOOKUP(J33,'05_MASTER_KODE_PRODI'!B$3:E$5003,3,FALSE),"N/A (BELUM VALID)")</f>
        <v>N/A (BELUM VALID)</v>
      </c>
      <c r="X33" s="46" t="str">
        <f>IFERROR(CONCATENATE("VALID (",VLOOKUP(J33,'05_MASTER_KODE_PRODI'!B$3:F$5003,5,FALSE),")"),"N/A (BELUM VALID)")</f>
        <v>N/A (BELUM VALID)</v>
      </c>
      <c r="Y33" s="376">
        <f t="shared" si="2"/>
        <v>0</v>
      </c>
      <c r="Z33" s="377">
        <f t="shared" si="3"/>
        <v>0</v>
      </c>
      <c r="AA33" s="377">
        <f t="shared" si="4"/>
        <v>0</v>
      </c>
      <c r="AB33" s="377">
        <f t="shared" si="5"/>
        <v>0</v>
      </c>
      <c r="AC33" s="377">
        <f t="shared" si="6"/>
        <v>0</v>
      </c>
      <c r="AD33" s="383">
        <f t="shared" si="7"/>
        <v>0</v>
      </c>
    </row>
    <row r="34" spans="1:30">
      <c r="A34" s="159"/>
      <c r="B34" s="159"/>
      <c r="C34" s="159"/>
      <c r="D34" s="159"/>
      <c r="E34" s="159"/>
      <c r="F34" s="159"/>
      <c r="G34" s="159"/>
      <c r="H34" s="180"/>
      <c r="I34" s="180"/>
      <c r="J34" s="159"/>
      <c r="K34" s="264"/>
      <c r="L34" s="159"/>
      <c r="M34" s="46" t="str">
        <f>IFERROR(CONCATENATE("VALID (",VLOOKUP(A34,'02_MASTER_KODE_FASYANKES'!B$3:L$20793,2,FALSE),")"),"N/A (BELUM VALID)")</f>
        <v>N/A (BELUM VALID)</v>
      </c>
      <c r="N34" s="374" t="str">
        <f>IFERROR(VLOOKUP(A34,'02_MASTER_KODE_FASYANKES'!B$3:L$20793,10,FALSE),"N/A (BELUM VALID)")</f>
        <v>N/A (BELUM VALID)</v>
      </c>
      <c r="O34" s="374" t="str">
        <f>IFERROR(VLOOKUP(A34,'02_MASTER_KODE_FASYANKES'!B$3:L$20793,11,FALSE),"N/A (BELUM VALID)")</f>
        <v>N/A (BELUM VALID)</v>
      </c>
      <c r="P34" s="374" t="str">
        <f>IFERROR(VLOOKUP(A34,'02_MASTER_KODE_FASYANKES'!B$3:L$20793,3,FALSE),"N/A (BELUM VALID)")</f>
        <v>N/A (BELUM VALID)</v>
      </c>
      <c r="Q34" s="46" t="str">
        <f>IFERROR(VLOOKUP(LEFT(G34,4),'04_MASTER_KODE_SDMK'!B$5:F$165,3,FALSE),"N/A (BELUM VALID)")</f>
        <v>N/A (BELUM VALID)</v>
      </c>
      <c r="R34" s="46" t="str">
        <f>IFERROR(VLOOKUP(LEFT(G34,4),'04_MASTER_KODE_SDMK'!B$5:F$165,4,FALSE),"N/A (BELUM VALID)")</f>
        <v>N/A (BELUM VALID)</v>
      </c>
      <c r="S34" s="46" t="str">
        <f>IFERROR(VLOOKUP(LEFT(G34,4),'04_MASTER_KODE_SDMK'!B$5:F$165,5,FALSE),"N/A (BELUM VALID)")</f>
        <v>N/A (BELUM VALID)</v>
      </c>
      <c r="T34" s="374" t="str">
        <f t="shared" si="0"/>
        <v>N/A (BELUM VALID)</v>
      </c>
      <c r="U34" s="46" t="str">
        <f t="shared" si="1"/>
        <v>N/A (BELUM VALID)</v>
      </c>
      <c r="V34" s="46" t="str">
        <f>IFERROR(VLOOKUP(L34,'03_MASTER_KODE_SEKOLAH_PT'!B$5:C$10030,2,FALSE),"N/A (BELUM VALID)")</f>
        <v>N/A (BELUM VALID)</v>
      </c>
      <c r="W34" s="46" t="str">
        <f>IFERROR(VLOOKUP(J34,'05_MASTER_KODE_PRODI'!B$3:E$5003,3,FALSE),"N/A (BELUM VALID)")</f>
        <v>N/A (BELUM VALID)</v>
      </c>
      <c r="X34" s="46" t="str">
        <f>IFERROR(CONCATENATE("VALID (",VLOOKUP(J34,'05_MASTER_KODE_PRODI'!B$3:F$5003,5,FALSE),")"),"N/A (BELUM VALID)")</f>
        <v>N/A (BELUM VALID)</v>
      </c>
      <c r="Y34" s="376">
        <f t="shared" si="2"/>
        <v>0</v>
      </c>
      <c r="Z34" s="377">
        <f t="shared" si="3"/>
        <v>0</v>
      </c>
      <c r="AA34" s="377">
        <f t="shared" si="4"/>
        <v>0</v>
      </c>
      <c r="AB34" s="377">
        <f t="shared" si="5"/>
        <v>0</v>
      </c>
      <c r="AC34" s="377">
        <f t="shared" si="6"/>
        <v>0</v>
      </c>
      <c r="AD34" s="383">
        <f t="shared" si="7"/>
        <v>0</v>
      </c>
    </row>
    <row r="35" spans="1:30">
      <c r="A35" s="159"/>
      <c r="B35" s="159"/>
      <c r="C35" s="159"/>
      <c r="D35" s="159"/>
      <c r="E35" s="159"/>
      <c r="F35" s="159"/>
      <c r="G35" s="159"/>
      <c r="H35" s="180"/>
      <c r="I35" s="180"/>
      <c r="J35" s="159"/>
      <c r="K35" s="264"/>
      <c r="L35" s="159"/>
      <c r="M35" s="46" t="str">
        <f>IFERROR(CONCATENATE("VALID (",VLOOKUP(A35,'02_MASTER_KODE_FASYANKES'!B$3:L$20793,2,FALSE),")"),"N/A (BELUM VALID)")</f>
        <v>N/A (BELUM VALID)</v>
      </c>
      <c r="N35" s="374" t="str">
        <f>IFERROR(VLOOKUP(A35,'02_MASTER_KODE_FASYANKES'!B$3:L$20793,10,FALSE),"N/A (BELUM VALID)")</f>
        <v>N/A (BELUM VALID)</v>
      </c>
      <c r="O35" s="374" t="str">
        <f>IFERROR(VLOOKUP(A35,'02_MASTER_KODE_FASYANKES'!B$3:L$20793,11,FALSE),"N/A (BELUM VALID)")</f>
        <v>N/A (BELUM VALID)</v>
      </c>
      <c r="P35" s="374" t="str">
        <f>IFERROR(VLOOKUP(A35,'02_MASTER_KODE_FASYANKES'!B$3:L$20793,3,FALSE),"N/A (BELUM VALID)")</f>
        <v>N/A (BELUM VALID)</v>
      </c>
      <c r="Q35" s="46" t="str">
        <f>IFERROR(VLOOKUP(LEFT(G35,4),'04_MASTER_KODE_SDMK'!B$5:F$165,3,FALSE),"N/A (BELUM VALID)")</f>
        <v>N/A (BELUM VALID)</v>
      </c>
      <c r="R35" s="46" t="str">
        <f>IFERROR(VLOOKUP(LEFT(G35,4),'04_MASTER_KODE_SDMK'!B$5:F$165,4,FALSE),"N/A (BELUM VALID)")</f>
        <v>N/A (BELUM VALID)</v>
      </c>
      <c r="S35" s="46" t="str">
        <f>IFERROR(VLOOKUP(LEFT(G35,4),'04_MASTER_KODE_SDMK'!B$5:F$165,5,FALSE),"N/A (BELUM VALID)")</f>
        <v>N/A (BELUM VALID)</v>
      </c>
      <c r="T35" s="374" t="str">
        <f t="shared" si="0"/>
        <v>N/A (BELUM VALID)</v>
      </c>
      <c r="U35" s="46" t="str">
        <f t="shared" si="1"/>
        <v>N/A (BELUM VALID)</v>
      </c>
      <c r="V35" s="46" t="str">
        <f>IFERROR(VLOOKUP(L35,'03_MASTER_KODE_SEKOLAH_PT'!B$5:C$10030,2,FALSE),"N/A (BELUM VALID)")</f>
        <v>N/A (BELUM VALID)</v>
      </c>
      <c r="W35" s="46" t="str">
        <f>IFERROR(VLOOKUP(J35,'05_MASTER_KODE_PRODI'!B$3:E$5003,3,FALSE),"N/A (BELUM VALID)")</f>
        <v>N/A (BELUM VALID)</v>
      </c>
      <c r="X35" s="46" t="str">
        <f>IFERROR(CONCATENATE("VALID (",VLOOKUP(J35,'05_MASTER_KODE_PRODI'!B$3:F$5003,5,FALSE),")"),"N/A (BELUM VALID)")</f>
        <v>N/A (BELUM VALID)</v>
      </c>
      <c r="Y35" s="376">
        <f t="shared" si="2"/>
        <v>0</v>
      </c>
      <c r="Z35" s="377">
        <f t="shared" si="3"/>
        <v>0</v>
      </c>
      <c r="AA35" s="377">
        <f t="shared" si="4"/>
        <v>0</v>
      </c>
      <c r="AB35" s="377">
        <f t="shared" si="5"/>
        <v>0</v>
      </c>
      <c r="AC35" s="377">
        <f t="shared" si="6"/>
        <v>0</v>
      </c>
      <c r="AD35" s="383">
        <f t="shared" si="7"/>
        <v>0</v>
      </c>
    </row>
    <row r="36" spans="1:30">
      <c r="A36" s="159"/>
      <c r="B36" s="159"/>
      <c r="C36" s="159"/>
      <c r="D36" s="159"/>
      <c r="E36" s="159"/>
      <c r="F36" s="159"/>
      <c r="G36" s="159"/>
      <c r="H36" s="180"/>
      <c r="I36" s="180"/>
      <c r="J36" s="159"/>
      <c r="K36" s="264"/>
      <c r="L36" s="159"/>
      <c r="M36" s="46" t="str">
        <f>IFERROR(CONCATENATE("VALID (",VLOOKUP(A36,'02_MASTER_KODE_FASYANKES'!B$3:L$20793,2,FALSE),")"),"N/A (BELUM VALID)")</f>
        <v>N/A (BELUM VALID)</v>
      </c>
      <c r="N36" s="374" t="str">
        <f>IFERROR(VLOOKUP(A36,'02_MASTER_KODE_FASYANKES'!B$3:L$20793,10,FALSE),"N/A (BELUM VALID)")</f>
        <v>N/A (BELUM VALID)</v>
      </c>
      <c r="O36" s="374" t="str">
        <f>IFERROR(VLOOKUP(A36,'02_MASTER_KODE_FASYANKES'!B$3:L$20793,11,FALSE),"N/A (BELUM VALID)")</f>
        <v>N/A (BELUM VALID)</v>
      </c>
      <c r="P36" s="374" t="str">
        <f>IFERROR(VLOOKUP(A36,'02_MASTER_KODE_FASYANKES'!B$3:L$20793,3,FALSE),"N/A (BELUM VALID)")</f>
        <v>N/A (BELUM VALID)</v>
      </c>
      <c r="Q36" s="46" t="str">
        <f>IFERROR(VLOOKUP(LEFT(G36,4),'04_MASTER_KODE_SDMK'!B$5:F$165,3,FALSE),"N/A (BELUM VALID)")</f>
        <v>N/A (BELUM VALID)</v>
      </c>
      <c r="R36" s="46" t="str">
        <f>IFERROR(VLOOKUP(LEFT(G36,4),'04_MASTER_KODE_SDMK'!B$5:F$165,4,FALSE),"N/A (BELUM VALID)")</f>
        <v>N/A (BELUM VALID)</v>
      </c>
      <c r="S36" s="46" t="str">
        <f>IFERROR(VLOOKUP(LEFT(G36,4),'04_MASTER_KODE_SDMK'!B$5:F$165,5,FALSE),"N/A (BELUM VALID)")</f>
        <v>N/A (BELUM VALID)</v>
      </c>
      <c r="T36" s="374" t="str">
        <f t="shared" si="0"/>
        <v>N/A (BELUM VALID)</v>
      </c>
      <c r="U36" s="46" t="str">
        <f t="shared" si="1"/>
        <v>N/A (BELUM VALID)</v>
      </c>
      <c r="V36" s="46" t="str">
        <f>IFERROR(VLOOKUP(L36,'03_MASTER_KODE_SEKOLAH_PT'!B$5:C$10030,2,FALSE),"N/A (BELUM VALID)")</f>
        <v>N/A (BELUM VALID)</v>
      </c>
      <c r="W36" s="46" t="str">
        <f>IFERROR(VLOOKUP(J36,'05_MASTER_KODE_PRODI'!B$3:E$5003,3,FALSE),"N/A (BELUM VALID)")</f>
        <v>N/A (BELUM VALID)</v>
      </c>
      <c r="X36" s="46" t="str">
        <f>IFERROR(CONCATENATE("VALID (",VLOOKUP(J36,'05_MASTER_KODE_PRODI'!B$3:F$5003,5,FALSE),")"),"N/A (BELUM VALID)")</f>
        <v>N/A (BELUM VALID)</v>
      </c>
      <c r="Y36" s="376">
        <f t="shared" si="2"/>
        <v>0</v>
      </c>
      <c r="Z36" s="377">
        <f t="shared" si="3"/>
        <v>0</v>
      </c>
      <c r="AA36" s="377">
        <f t="shared" si="4"/>
        <v>0</v>
      </c>
      <c r="AB36" s="377">
        <f t="shared" si="5"/>
        <v>0</v>
      </c>
      <c r="AC36" s="377">
        <f t="shared" si="6"/>
        <v>0</v>
      </c>
      <c r="AD36" s="383">
        <f t="shared" si="7"/>
        <v>0</v>
      </c>
    </row>
    <row r="37" spans="1:30">
      <c r="A37" s="159"/>
      <c r="B37" s="159"/>
      <c r="C37" s="159"/>
      <c r="D37" s="159"/>
      <c r="E37" s="159"/>
      <c r="F37" s="159"/>
      <c r="G37" s="159"/>
      <c r="H37" s="180"/>
      <c r="I37" s="180"/>
      <c r="J37" s="159"/>
      <c r="K37" s="264"/>
      <c r="L37" s="159"/>
      <c r="M37" s="46" t="str">
        <f>IFERROR(CONCATENATE("VALID (",VLOOKUP(A37,'02_MASTER_KODE_FASYANKES'!B$3:L$20793,2,FALSE),")"),"N/A (BELUM VALID)")</f>
        <v>N/A (BELUM VALID)</v>
      </c>
      <c r="N37" s="374" t="str">
        <f>IFERROR(VLOOKUP(A37,'02_MASTER_KODE_FASYANKES'!B$3:L$20793,10,FALSE),"N/A (BELUM VALID)")</f>
        <v>N/A (BELUM VALID)</v>
      </c>
      <c r="O37" s="374" t="str">
        <f>IFERROR(VLOOKUP(A37,'02_MASTER_KODE_FASYANKES'!B$3:L$20793,11,FALSE),"N/A (BELUM VALID)")</f>
        <v>N/A (BELUM VALID)</v>
      </c>
      <c r="P37" s="374" t="str">
        <f>IFERROR(VLOOKUP(A37,'02_MASTER_KODE_FASYANKES'!B$3:L$20793,3,FALSE),"N/A (BELUM VALID)")</f>
        <v>N/A (BELUM VALID)</v>
      </c>
      <c r="Q37" s="46" t="str">
        <f>IFERROR(VLOOKUP(LEFT(G37,4),'04_MASTER_KODE_SDMK'!B$5:F$165,3,FALSE),"N/A (BELUM VALID)")</f>
        <v>N/A (BELUM VALID)</v>
      </c>
      <c r="R37" s="46" t="str">
        <f>IFERROR(VLOOKUP(LEFT(G37,4),'04_MASTER_KODE_SDMK'!B$5:F$165,4,FALSE),"N/A (BELUM VALID)")</f>
        <v>N/A (BELUM VALID)</v>
      </c>
      <c r="S37" s="46" t="str">
        <f>IFERROR(VLOOKUP(LEFT(G37,4),'04_MASTER_KODE_SDMK'!B$5:F$165,5,FALSE),"N/A (BELUM VALID)")</f>
        <v>N/A (BELUM VALID)</v>
      </c>
      <c r="T37" s="374" t="str">
        <f t="shared" si="0"/>
        <v>N/A (BELUM VALID)</v>
      </c>
      <c r="U37" s="46" t="str">
        <f t="shared" si="1"/>
        <v>N/A (BELUM VALID)</v>
      </c>
      <c r="V37" s="46" t="str">
        <f>IFERROR(VLOOKUP(L37,'03_MASTER_KODE_SEKOLAH_PT'!B$5:C$10030,2,FALSE),"N/A (BELUM VALID)")</f>
        <v>N/A (BELUM VALID)</v>
      </c>
      <c r="W37" s="46" t="str">
        <f>IFERROR(VLOOKUP(J37,'05_MASTER_KODE_PRODI'!B$3:E$5003,3,FALSE),"N/A (BELUM VALID)")</f>
        <v>N/A (BELUM VALID)</v>
      </c>
      <c r="X37" s="46" t="str">
        <f>IFERROR(CONCATENATE("VALID (",VLOOKUP(J37,'05_MASTER_KODE_PRODI'!B$3:F$5003,5,FALSE),")"),"N/A (BELUM VALID)")</f>
        <v>N/A (BELUM VALID)</v>
      </c>
      <c r="Y37" s="376">
        <f t="shared" si="2"/>
        <v>0</v>
      </c>
      <c r="Z37" s="377">
        <f t="shared" si="3"/>
        <v>0</v>
      </c>
      <c r="AA37" s="377">
        <f t="shared" si="4"/>
        <v>0</v>
      </c>
      <c r="AB37" s="377">
        <f t="shared" si="5"/>
        <v>0</v>
      </c>
      <c r="AC37" s="377">
        <f t="shared" si="6"/>
        <v>0</v>
      </c>
      <c r="AD37" s="383">
        <f t="shared" si="7"/>
        <v>0</v>
      </c>
    </row>
    <row r="38" spans="1:30">
      <c r="A38" s="159"/>
      <c r="B38" s="159"/>
      <c r="C38" s="159"/>
      <c r="D38" s="159"/>
      <c r="E38" s="159"/>
      <c r="F38" s="159"/>
      <c r="G38" s="159"/>
      <c r="H38" s="180"/>
      <c r="I38" s="180"/>
      <c r="J38" s="159"/>
      <c r="K38" s="264"/>
      <c r="L38" s="159"/>
      <c r="M38" s="46" t="str">
        <f>IFERROR(CONCATENATE("VALID (",VLOOKUP(A38,'02_MASTER_KODE_FASYANKES'!B$3:L$20793,2,FALSE),")"),"N/A (BELUM VALID)")</f>
        <v>N/A (BELUM VALID)</v>
      </c>
      <c r="N38" s="374" t="str">
        <f>IFERROR(VLOOKUP(A38,'02_MASTER_KODE_FASYANKES'!B$3:L$20793,10,FALSE),"N/A (BELUM VALID)")</f>
        <v>N/A (BELUM VALID)</v>
      </c>
      <c r="O38" s="374" t="str">
        <f>IFERROR(VLOOKUP(A38,'02_MASTER_KODE_FASYANKES'!B$3:L$20793,11,FALSE),"N/A (BELUM VALID)")</f>
        <v>N/A (BELUM VALID)</v>
      </c>
      <c r="P38" s="374" t="str">
        <f>IFERROR(VLOOKUP(A38,'02_MASTER_KODE_FASYANKES'!B$3:L$20793,3,FALSE),"N/A (BELUM VALID)")</f>
        <v>N/A (BELUM VALID)</v>
      </c>
      <c r="Q38" s="46" t="str">
        <f>IFERROR(VLOOKUP(LEFT(G38,4),'04_MASTER_KODE_SDMK'!B$5:F$165,3,FALSE),"N/A (BELUM VALID)")</f>
        <v>N/A (BELUM VALID)</v>
      </c>
      <c r="R38" s="46" t="str">
        <f>IFERROR(VLOOKUP(LEFT(G38,4),'04_MASTER_KODE_SDMK'!B$5:F$165,4,FALSE),"N/A (BELUM VALID)")</f>
        <v>N/A (BELUM VALID)</v>
      </c>
      <c r="S38" s="46" t="str">
        <f>IFERROR(VLOOKUP(LEFT(G38,4),'04_MASTER_KODE_SDMK'!B$5:F$165,5,FALSE),"N/A (BELUM VALID)")</f>
        <v>N/A (BELUM VALID)</v>
      </c>
      <c r="T38" s="374" t="str">
        <f t="shared" si="0"/>
        <v>N/A (BELUM VALID)</v>
      </c>
      <c r="U38" s="46" t="str">
        <f t="shared" si="1"/>
        <v>N/A (BELUM VALID)</v>
      </c>
      <c r="V38" s="46" t="str">
        <f>IFERROR(VLOOKUP(L38,'03_MASTER_KODE_SEKOLAH_PT'!B$5:C$10030,2,FALSE),"N/A (BELUM VALID)")</f>
        <v>N/A (BELUM VALID)</v>
      </c>
      <c r="W38" s="46" t="str">
        <f>IFERROR(VLOOKUP(J38,'05_MASTER_KODE_PRODI'!B$3:E$5003,3,FALSE),"N/A (BELUM VALID)")</f>
        <v>N/A (BELUM VALID)</v>
      </c>
      <c r="X38" s="46" t="str">
        <f>IFERROR(CONCATENATE("VALID (",VLOOKUP(J38,'05_MASTER_KODE_PRODI'!B$3:F$5003,5,FALSE),")"),"N/A (BELUM VALID)")</f>
        <v>N/A (BELUM VALID)</v>
      </c>
      <c r="Y38" s="376">
        <f t="shared" si="2"/>
        <v>0</v>
      </c>
      <c r="Z38" s="377">
        <f t="shared" si="3"/>
        <v>0</v>
      </c>
      <c r="AA38" s="377">
        <f t="shared" si="4"/>
        <v>0</v>
      </c>
      <c r="AB38" s="377">
        <f t="shared" si="5"/>
        <v>0</v>
      </c>
      <c r="AC38" s="377">
        <f t="shared" si="6"/>
        <v>0</v>
      </c>
      <c r="AD38" s="383">
        <f t="shared" si="7"/>
        <v>0</v>
      </c>
    </row>
    <row r="39" spans="1:30">
      <c r="A39" s="159"/>
      <c r="B39" s="159"/>
      <c r="C39" s="159"/>
      <c r="D39" s="159"/>
      <c r="E39" s="159"/>
      <c r="F39" s="159"/>
      <c r="G39" s="159"/>
      <c r="H39" s="180"/>
      <c r="I39" s="180"/>
      <c r="J39" s="159"/>
      <c r="K39" s="264"/>
      <c r="L39" s="159"/>
      <c r="M39" s="46" t="str">
        <f>IFERROR(CONCATENATE("VALID (",VLOOKUP(A39,'02_MASTER_KODE_FASYANKES'!B$3:L$20793,2,FALSE),")"),"N/A (BELUM VALID)")</f>
        <v>N/A (BELUM VALID)</v>
      </c>
      <c r="N39" s="374" t="str">
        <f>IFERROR(VLOOKUP(A39,'02_MASTER_KODE_FASYANKES'!B$3:L$20793,10,FALSE),"N/A (BELUM VALID)")</f>
        <v>N/A (BELUM VALID)</v>
      </c>
      <c r="O39" s="374" t="str">
        <f>IFERROR(VLOOKUP(A39,'02_MASTER_KODE_FASYANKES'!B$3:L$20793,11,FALSE),"N/A (BELUM VALID)")</f>
        <v>N/A (BELUM VALID)</v>
      </c>
      <c r="P39" s="374" t="str">
        <f>IFERROR(VLOOKUP(A39,'02_MASTER_KODE_FASYANKES'!B$3:L$20793,3,FALSE),"N/A (BELUM VALID)")</f>
        <v>N/A (BELUM VALID)</v>
      </c>
      <c r="Q39" s="46" t="str">
        <f>IFERROR(VLOOKUP(LEFT(G39,4),'04_MASTER_KODE_SDMK'!B$5:F$165,3,FALSE),"N/A (BELUM VALID)")</f>
        <v>N/A (BELUM VALID)</v>
      </c>
      <c r="R39" s="46" t="str">
        <f>IFERROR(VLOOKUP(LEFT(G39,4),'04_MASTER_KODE_SDMK'!B$5:F$165,4,FALSE),"N/A (BELUM VALID)")</f>
        <v>N/A (BELUM VALID)</v>
      </c>
      <c r="S39" s="46" t="str">
        <f>IFERROR(VLOOKUP(LEFT(G39,4),'04_MASTER_KODE_SDMK'!B$5:F$165,5,FALSE),"N/A (BELUM VALID)")</f>
        <v>N/A (BELUM VALID)</v>
      </c>
      <c r="T39" s="374" t="str">
        <f t="shared" si="0"/>
        <v>N/A (BELUM VALID)</v>
      </c>
      <c r="U39" s="46" t="str">
        <f t="shared" si="1"/>
        <v>N/A (BELUM VALID)</v>
      </c>
      <c r="V39" s="46" t="str">
        <f>IFERROR(VLOOKUP(L39,'03_MASTER_KODE_SEKOLAH_PT'!B$5:C$10030,2,FALSE),"N/A (BELUM VALID)")</f>
        <v>N/A (BELUM VALID)</v>
      </c>
      <c r="W39" s="46" t="str">
        <f>IFERROR(VLOOKUP(J39,'05_MASTER_KODE_PRODI'!B$3:E$5003,3,FALSE),"N/A (BELUM VALID)")</f>
        <v>N/A (BELUM VALID)</v>
      </c>
      <c r="X39" s="46" t="str">
        <f>IFERROR(CONCATENATE("VALID (",VLOOKUP(J39,'05_MASTER_KODE_PRODI'!B$3:F$5003,5,FALSE),")"),"N/A (BELUM VALID)")</f>
        <v>N/A (BELUM VALID)</v>
      </c>
      <c r="Y39" s="376">
        <f t="shared" si="2"/>
        <v>0</v>
      </c>
      <c r="Z39" s="377">
        <f t="shared" si="3"/>
        <v>0</v>
      </c>
      <c r="AA39" s="377">
        <f t="shared" si="4"/>
        <v>0</v>
      </c>
      <c r="AB39" s="377">
        <f t="shared" si="5"/>
        <v>0</v>
      </c>
      <c r="AC39" s="377">
        <f t="shared" si="6"/>
        <v>0</v>
      </c>
      <c r="AD39" s="383">
        <f t="shared" si="7"/>
        <v>0</v>
      </c>
    </row>
    <row r="40" spans="1:30">
      <c r="A40" s="159"/>
      <c r="B40" s="159"/>
      <c r="C40" s="159"/>
      <c r="D40" s="159"/>
      <c r="E40" s="159"/>
      <c r="F40" s="159"/>
      <c r="G40" s="159"/>
      <c r="H40" s="180"/>
      <c r="I40" s="180"/>
      <c r="J40" s="159"/>
      <c r="K40" s="264"/>
      <c r="L40" s="159"/>
      <c r="M40" s="46" t="str">
        <f>IFERROR(CONCATENATE("VALID (",VLOOKUP(A40,'02_MASTER_KODE_FASYANKES'!B$3:L$20793,2,FALSE),")"),"N/A (BELUM VALID)")</f>
        <v>N/A (BELUM VALID)</v>
      </c>
      <c r="N40" s="374" t="str">
        <f>IFERROR(VLOOKUP(A40,'02_MASTER_KODE_FASYANKES'!B$3:L$20793,10,FALSE),"N/A (BELUM VALID)")</f>
        <v>N/A (BELUM VALID)</v>
      </c>
      <c r="O40" s="374" t="str">
        <f>IFERROR(VLOOKUP(A40,'02_MASTER_KODE_FASYANKES'!B$3:L$20793,11,FALSE),"N/A (BELUM VALID)")</f>
        <v>N/A (BELUM VALID)</v>
      </c>
      <c r="P40" s="374" t="str">
        <f>IFERROR(VLOOKUP(A40,'02_MASTER_KODE_FASYANKES'!B$3:L$20793,3,FALSE),"N/A (BELUM VALID)")</f>
        <v>N/A (BELUM VALID)</v>
      </c>
      <c r="Q40" s="46" t="str">
        <f>IFERROR(VLOOKUP(LEFT(G40,4),'04_MASTER_KODE_SDMK'!B$5:F$165,3,FALSE),"N/A (BELUM VALID)")</f>
        <v>N/A (BELUM VALID)</v>
      </c>
      <c r="R40" s="46" t="str">
        <f>IFERROR(VLOOKUP(LEFT(G40,4),'04_MASTER_KODE_SDMK'!B$5:F$165,4,FALSE),"N/A (BELUM VALID)")</f>
        <v>N/A (BELUM VALID)</v>
      </c>
      <c r="S40" s="46" t="str">
        <f>IFERROR(VLOOKUP(LEFT(G40,4),'04_MASTER_KODE_SDMK'!B$5:F$165,5,FALSE),"N/A (BELUM VALID)")</f>
        <v>N/A (BELUM VALID)</v>
      </c>
      <c r="T40" s="374" t="str">
        <f t="shared" si="0"/>
        <v>N/A (BELUM VALID)</v>
      </c>
      <c r="U40" s="46" t="str">
        <f t="shared" si="1"/>
        <v>N/A (BELUM VALID)</v>
      </c>
      <c r="V40" s="46" t="str">
        <f>IFERROR(VLOOKUP(L40,'03_MASTER_KODE_SEKOLAH_PT'!B$5:C$10030,2,FALSE),"N/A (BELUM VALID)")</f>
        <v>N/A (BELUM VALID)</v>
      </c>
      <c r="W40" s="46" t="str">
        <f>IFERROR(VLOOKUP(J40,'05_MASTER_KODE_PRODI'!B$3:E$5003,3,FALSE),"N/A (BELUM VALID)")</f>
        <v>N/A (BELUM VALID)</v>
      </c>
      <c r="X40" s="46" t="str">
        <f>IFERROR(CONCATENATE("VALID (",VLOOKUP(J40,'05_MASTER_KODE_PRODI'!B$3:F$5003,5,FALSE),")"),"N/A (BELUM VALID)")</f>
        <v>N/A (BELUM VALID)</v>
      </c>
      <c r="Y40" s="376">
        <f t="shared" si="2"/>
        <v>0</v>
      </c>
      <c r="Z40" s="377">
        <f t="shared" si="3"/>
        <v>0</v>
      </c>
      <c r="AA40" s="377">
        <f t="shared" si="4"/>
        <v>0</v>
      </c>
      <c r="AB40" s="377">
        <f t="shared" si="5"/>
        <v>0</v>
      </c>
      <c r="AC40" s="377">
        <f t="shared" si="6"/>
        <v>0</v>
      </c>
      <c r="AD40" s="383">
        <f t="shared" si="7"/>
        <v>0</v>
      </c>
    </row>
    <row r="41" spans="1:30">
      <c r="A41" s="159"/>
      <c r="B41" s="159"/>
      <c r="C41" s="159"/>
      <c r="D41" s="159"/>
      <c r="E41" s="159"/>
      <c r="F41" s="159"/>
      <c r="G41" s="159"/>
      <c r="H41" s="180"/>
      <c r="I41" s="180"/>
      <c r="J41" s="159"/>
      <c r="K41" s="264"/>
      <c r="L41" s="159"/>
      <c r="M41" s="46" t="str">
        <f>IFERROR(CONCATENATE("VALID (",VLOOKUP(A41,'02_MASTER_KODE_FASYANKES'!B$3:L$20793,2,FALSE),")"),"N/A (BELUM VALID)")</f>
        <v>N/A (BELUM VALID)</v>
      </c>
      <c r="N41" s="374" t="str">
        <f>IFERROR(VLOOKUP(A41,'02_MASTER_KODE_FASYANKES'!B$3:L$20793,10,FALSE),"N/A (BELUM VALID)")</f>
        <v>N/A (BELUM VALID)</v>
      </c>
      <c r="O41" s="374" t="str">
        <f>IFERROR(VLOOKUP(A41,'02_MASTER_KODE_FASYANKES'!B$3:L$20793,11,FALSE),"N/A (BELUM VALID)")</f>
        <v>N/A (BELUM VALID)</v>
      </c>
      <c r="P41" s="374" t="str">
        <f>IFERROR(VLOOKUP(A41,'02_MASTER_KODE_FASYANKES'!B$3:L$20793,3,FALSE),"N/A (BELUM VALID)")</f>
        <v>N/A (BELUM VALID)</v>
      </c>
      <c r="Q41" s="46" t="str">
        <f>IFERROR(VLOOKUP(LEFT(G41,4),'04_MASTER_KODE_SDMK'!B$5:F$165,3,FALSE),"N/A (BELUM VALID)")</f>
        <v>N/A (BELUM VALID)</v>
      </c>
      <c r="R41" s="46" t="str">
        <f>IFERROR(VLOOKUP(LEFT(G41,4),'04_MASTER_KODE_SDMK'!B$5:F$165,4,FALSE),"N/A (BELUM VALID)")</f>
        <v>N/A (BELUM VALID)</v>
      </c>
      <c r="S41" s="46" t="str">
        <f>IFERROR(VLOOKUP(LEFT(G41,4),'04_MASTER_KODE_SDMK'!B$5:F$165,5,FALSE),"N/A (BELUM VALID)")</f>
        <v>N/A (BELUM VALID)</v>
      </c>
      <c r="T41" s="374" t="str">
        <f t="shared" si="0"/>
        <v>N/A (BELUM VALID)</v>
      </c>
      <c r="U41" s="46" t="str">
        <f t="shared" si="1"/>
        <v>N/A (BELUM VALID)</v>
      </c>
      <c r="V41" s="46" t="str">
        <f>IFERROR(VLOOKUP(L41,'03_MASTER_KODE_SEKOLAH_PT'!B$5:C$10030,2,FALSE),"N/A (BELUM VALID)")</f>
        <v>N/A (BELUM VALID)</v>
      </c>
      <c r="W41" s="46" t="str">
        <f>IFERROR(VLOOKUP(J41,'05_MASTER_KODE_PRODI'!B$3:E$5003,3,FALSE),"N/A (BELUM VALID)")</f>
        <v>N/A (BELUM VALID)</v>
      </c>
      <c r="X41" s="46" t="str">
        <f>IFERROR(CONCATENATE("VALID (",VLOOKUP(J41,'05_MASTER_KODE_PRODI'!B$3:F$5003,5,FALSE),")"),"N/A (BELUM VALID)")</f>
        <v>N/A (BELUM VALID)</v>
      </c>
      <c r="Y41" s="376">
        <f t="shared" si="2"/>
        <v>0</v>
      </c>
      <c r="Z41" s="377">
        <f t="shared" si="3"/>
        <v>0</v>
      </c>
      <c r="AA41" s="377">
        <f t="shared" si="4"/>
        <v>0</v>
      </c>
      <c r="AB41" s="377">
        <f t="shared" si="5"/>
        <v>0</v>
      </c>
      <c r="AC41" s="377">
        <f t="shared" si="6"/>
        <v>0</v>
      </c>
      <c r="AD41" s="383">
        <f t="shared" si="7"/>
        <v>0</v>
      </c>
    </row>
    <row r="42" spans="1:30">
      <c r="A42" s="159"/>
      <c r="B42" s="159"/>
      <c r="C42" s="159"/>
      <c r="D42" s="159"/>
      <c r="E42" s="159"/>
      <c r="F42" s="159"/>
      <c r="G42" s="159"/>
      <c r="H42" s="180"/>
      <c r="I42" s="180"/>
      <c r="J42" s="159"/>
      <c r="K42" s="264"/>
      <c r="L42" s="159"/>
      <c r="M42" s="46" t="str">
        <f>IFERROR(CONCATENATE("VALID (",VLOOKUP(A42,'02_MASTER_KODE_FASYANKES'!B$3:L$20793,2,FALSE),")"),"N/A (BELUM VALID)")</f>
        <v>N/A (BELUM VALID)</v>
      </c>
      <c r="N42" s="374" t="str">
        <f>IFERROR(VLOOKUP(A42,'02_MASTER_KODE_FASYANKES'!B$3:L$20793,10,FALSE),"N/A (BELUM VALID)")</f>
        <v>N/A (BELUM VALID)</v>
      </c>
      <c r="O42" s="374" t="str">
        <f>IFERROR(VLOOKUP(A42,'02_MASTER_KODE_FASYANKES'!B$3:L$20793,11,FALSE),"N/A (BELUM VALID)")</f>
        <v>N/A (BELUM VALID)</v>
      </c>
      <c r="P42" s="374" t="str">
        <f>IFERROR(VLOOKUP(A42,'02_MASTER_KODE_FASYANKES'!B$3:L$20793,3,FALSE),"N/A (BELUM VALID)")</f>
        <v>N/A (BELUM VALID)</v>
      </c>
      <c r="Q42" s="46" t="str">
        <f>IFERROR(VLOOKUP(LEFT(G42,4),'04_MASTER_KODE_SDMK'!B$5:F$165,3,FALSE),"N/A (BELUM VALID)")</f>
        <v>N/A (BELUM VALID)</v>
      </c>
      <c r="R42" s="46" t="str">
        <f>IFERROR(VLOOKUP(LEFT(G42,4),'04_MASTER_KODE_SDMK'!B$5:F$165,4,FALSE),"N/A (BELUM VALID)")</f>
        <v>N/A (BELUM VALID)</v>
      </c>
      <c r="S42" s="46" t="str">
        <f>IFERROR(VLOOKUP(LEFT(G42,4),'04_MASTER_KODE_SDMK'!B$5:F$165,5,FALSE),"N/A (BELUM VALID)")</f>
        <v>N/A (BELUM VALID)</v>
      </c>
      <c r="T42" s="374" t="str">
        <f t="shared" si="0"/>
        <v>N/A (BELUM VALID)</v>
      </c>
      <c r="U42" s="46" t="str">
        <f t="shared" si="1"/>
        <v>N/A (BELUM VALID)</v>
      </c>
      <c r="V42" s="46" t="str">
        <f>IFERROR(VLOOKUP(L42,'03_MASTER_KODE_SEKOLAH_PT'!B$5:C$10030,2,FALSE),"N/A (BELUM VALID)")</f>
        <v>N/A (BELUM VALID)</v>
      </c>
      <c r="W42" s="46" t="str">
        <f>IFERROR(VLOOKUP(J42,'05_MASTER_KODE_PRODI'!B$3:E$5003,3,FALSE),"N/A (BELUM VALID)")</f>
        <v>N/A (BELUM VALID)</v>
      </c>
      <c r="X42" s="46" t="str">
        <f>IFERROR(CONCATENATE("VALID (",VLOOKUP(J42,'05_MASTER_KODE_PRODI'!B$3:F$5003,5,FALSE),")"),"N/A (BELUM VALID)")</f>
        <v>N/A (BELUM VALID)</v>
      </c>
      <c r="Y42" s="376">
        <f t="shared" si="2"/>
        <v>0</v>
      </c>
      <c r="Z42" s="377">
        <f t="shared" si="3"/>
        <v>0</v>
      </c>
      <c r="AA42" s="377">
        <f t="shared" si="4"/>
        <v>0</v>
      </c>
      <c r="AB42" s="377">
        <f t="shared" si="5"/>
        <v>0</v>
      </c>
      <c r="AC42" s="377">
        <f t="shared" si="6"/>
        <v>0</v>
      </c>
      <c r="AD42" s="383">
        <f t="shared" si="7"/>
        <v>0</v>
      </c>
    </row>
    <row r="43" spans="1:30">
      <c r="A43" s="159"/>
      <c r="B43" s="159"/>
      <c r="C43" s="159"/>
      <c r="D43" s="159"/>
      <c r="E43" s="159"/>
      <c r="F43" s="159"/>
      <c r="G43" s="159"/>
      <c r="H43" s="180"/>
      <c r="I43" s="180"/>
      <c r="J43" s="159"/>
      <c r="K43" s="264"/>
      <c r="L43" s="159"/>
      <c r="M43" s="46" t="str">
        <f>IFERROR(CONCATENATE("VALID (",VLOOKUP(A43,'02_MASTER_KODE_FASYANKES'!B$3:L$20793,2,FALSE),")"),"N/A (BELUM VALID)")</f>
        <v>N/A (BELUM VALID)</v>
      </c>
      <c r="N43" s="374" t="str">
        <f>IFERROR(VLOOKUP(A43,'02_MASTER_KODE_FASYANKES'!B$3:L$20793,10,FALSE),"N/A (BELUM VALID)")</f>
        <v>N/A (BELUM VALID)</v>
      </c>
      <c r="O43" s="374" t="str">
        <f>IFERROR(VLOOKUP(A43,'02_MASTER_KODE_FASYANKES'!B$3:L$20793,11,FALSE),"N/A (BELUM VALID)")</f>
        <v>N/A (BELUM VALID)</v>
      </c>
      <c r="P43" s="374" t="str">
        <f>IFERROR(VLOOKUP(A43,'02_MASTER_KODE_FASYANKES'!B$3:L$20793,3,FALSE),"N/A (BELUM VALID)")</f>
        <v>N/A (BELUM VALID)</v>
      </c>
      <c r="Q43" s="46" t="str">
        <f>IFERROR(VLOOKUP(LEFT(G43,4),'04_MASTER_KODE_SDMK'!B$5:F$165,3,FALSE),"N/A (BELUM VALID)")</f>
        <v>N/A (BELUM VALID)</v>
      </c>
      <c r="R43" s="46" t="str">
        <f>IFERROR(VLOOKUP(LEFT(G43,4),'04_MASTER_KODE_SDMK'!B$5:F$165,4,FALSE),"N/A (BELUM VALID)")</f>
        <v>N/A (BELUM VALID)</v>
      </c>
      <c r="S43" s="46" t="str">
        <f>IFERROR(VLOOKUP(LEFT(G43,4),'04_MASTER_KODE_SDMK'!B$5:F$165,5,FALSE),"N/A (BELUM VALID)")</f>
        <v>N/A (BELUM VALID)</v>
      </c>
      <c r="T43" s="374" t="str">
        <f t="shared" si="0"/>
        <v>N/A (BELUM VALID)</v>
      </c>
      <c r="U43" s="46" t="str">
        <f t="shared" si="1"/>
        <v>N/A (BELUM VALID)</v>
      </c>
      <c r="V43" s="46" t="str">
        <f>IFERROR(VLOOKUP(L43,'03_MASTER_KODE_SEKOLAH_PT'!B$5:C$10030,2,FALSE),"N/A (BELUM VALID)")</f>
        <v>N/A (BELUM VALID)</v>
      </c>
      <c r="W43" s="46" t="str">
        <f>IFERROR(VLOOKUP(J43,'05_MASTER_KODE_PRODI'!B$3:E$5003,3,FALSE),"N/A (BELUM VALID)")</f>
        <v>N/A (BELUM VALID)</v>
      </c>
      <c r="X43" s="46" t="str">
        <f>IFERROR(CONCATENATE("VALID (",VLOOKUP(J43,'05_MASTER_KODE_PRODI'!B$3:F$5003,5,FALSE),")"),"N/A (BELUM VALID)")</f>
        <v>N/A (BELUM VALID)</v>
      </c>
      <c r="Y43" s="376">
        <f t="shared" si="2"/>
        <v>0</v>
      </c>
      <c r="Z43" s="377">
        <f t="shared" si="3"/>
        <v>0</v>
      </c>
      <c r="AA43" s="377">
        <f t="shared" si="4"/>
        <v>0</v>
      </c>
      <c r="AB43" s="377">
        <f t="shared" si="5"/>
        <v>0</v>
      </c>
      <c r="AC43" s="377">
        <f t="shared" si="6"/>
        <v>0</v>
      </c>
      <c r="AD43" s="383">
        <f t="shared" si="7"/>
        <v>0</v>
      </c>
    </row>
    <row r="44" spans="1:30">
      <c r="A44" s="159"/>
      <c r="B44" s="159"/>
      <c r="C44" s="159"/>
      <c r="D44" s="159"/>
      <c r="E44" s="159"/>
      <c r="F44" s="159"/>
      <c r="G44" s="159"/>
      <c r="H44" s="180"/>
      <c r="I44" s="180"/>
      <c r="J44" s="159"/>
      <c r="K44" s="264"/>
      <c r="L44" s="159"/>
      <c r="M44" s="46" t="str">
        <f>IFERROR(CONCATENATE("VALID (",VLOOKUP(A44,'02_MASTER_KODE_FASYANKES'!B$3:L$20793,2,FALSE),")"),"N/A (BELUM VALID)")</f>
        <v>N/A (BELUM VALID)</v>
      </c>
      <c r="N44" s="374" t="str">
        <f>IFERROR(VLOOKUP(A44,'02_MASTER_KODE_FASYANKES'!B$3:L$20793,10,FALSE),"N/A (BELUM VALID)")</f>
        <v>N/A (BELUM VALID)</v>
      </c>
      <c r="O44" s="374" t="str">
        <f>IFERROR(VLOOKUP(A44,'02_MASTER_KODE_FASYANKES'!B$3:L$20793,11,FALSE),"N/A (BELUM VALID)")</f>
        <v>N/A (BELUM VALID)</v>
      </c>
      <c r="P44" s="374" t="str">
        <f>IFERROR(VLOOKUP(A44,'02_MASTER_KODE_FASYANKES'!B$3:L$20793,3,FALSE),"N/A (BELUM VALID)")</f>
        <v>N/A (BELUM VALID)</v>
      </c>
      <c r="Q44" s="46" t="str">
        <f>IFERROR(VLOOKUP(LEFT(G44,4),'04_MASTER_KODE_SDMK'!B$5:F$165,3,FALSE),"N/A (BELUM VALID)")</f>
        <v>N/A (BELUM VALID)</v>
      </c>
      <c r="R44" s="46" t="str">
        <f>IFERROR(VLOOKUP(LEFT(G44,4),'04_MASTER_KODE_SDMK'!B$5:F$165,4,FALSE),"N/A (BELUM VALID)")</f>
        <v>N/A (BELUM VALID)</v>
      </c>
      <c r="S44" s="46" t="str">
        <f>IFERROR(VLOOKUP(LEFT(G44,4),'04_MASTER_KODE_SDMK'!B$5:F$165,5,FALSE),"N/A (BELUM VALID)")</f>
        <v>N/A (BELUM VALID)</v>
      </c>
      <c r="T44" s="374" t="str">
        <f t="shared" si="0"/>
        <v>N/A (BELUM VALID)</v>
      </c>
      <c r="U44" s="46" t="str">
        <f t="shared" si="1"/>
        <v>N/A (BELUM VALID)</v>
      </c>
      <c r="V44" s="46" t="str">
        <f>IFERROR(VLOOKUP(L44,'03_MASTER_KODE_SEKOLAH_PT'!B$5:C$10030,2,FALSE),"N/A (BELUM VALID)")</f>
        <v>N/A (BELUM VALID)</v>
      </c>
      <c r="W44" s="46" t="str">
        <f>IFERROR(VLOOKUP(J44,'05_MASTER_KODE_PRODI'!B$3:E$5003,3,FALSE),"N/A (BELUM VALID)")</f>
        <v>N/A (BELUM VALID)</v>
      </c>
      <c r="X44" s="46" t="str">
        <f>IFERROR(CONCATENATE("VALID (",VLOOKUP(J44,'05_MASTER_KODE_PRODI'!B$3:F$5003,5,FALSE),")"),"N/A (BELUM VALID)")</f>
        <v>N/A (BELUM VALID)</v>
      </c>
      <c r="Y44" s="376">
        <f t="shared" si="2"/>
        <v>0</v>
      </c>
      <c r="Z44" s="377">
        <f t="shared" si="3"/>
        <v>0</v>
      </c>
      <c r="AA44" s="377">
        <f t="shared" si="4"/>
        <v>0</v>
      </c>
      <c r="AB44" s="377">
        <f t="shared" si="5"/>
        <v>0</v>
      </c>
      <c r="AC44" s="377">
        <f t="shared" si="6"/>
        <v>0</v>
      </c>
      <c r="AD44" s="383">
        <f t="shared" si="7"/>
        <v>0</v>
      </c>
    </row>
    <row r="45" spans="1:30">
      <c r="A45" s="159"/>
      <c r="B45" s="159"/>
      <c r="C45" s="159"/>
      <c r="D45" s="159"/>
      <c r="E45" s="159"/>
      <c r="F45" s="159"/>
      <c r="G45" s="159"/>
      <c r="H45" s="180"/>
      <c r="I45" s="180"/>
      <c r="J45" s="159"/>
      <c r="K45" s="264"/>
      <c r="L45" s="159"/>
      <c r="M45" s="46" t="str">
        <f>IFERROR(CONCATENATE("VALID (",VLOOKUP(A45,'02_MASTER_KODE_FASYANKES'!B$3:L$20793,2,FALSE),")"),"N/A (BELUM VALID)")</f>
        <v>N/A (BELUM VALID)</v>
      </c>
      <c r="N45" s="374" t="str">
        <f>IFERROR(VLOOKUP(A45,'02_MASTER_KODE_FASYANKES'!B$3:L$20793,10,FALSE),"N/A (BELUM VALID)")</f>
        <v>N/A (BELUM VALID)</v>
      </c>
      <c r="O45" s="374" t="str">
        <f>IFERROR(VLOOKUP(A45,'02_MASTER_KODE_FASYANKES'!B$3:L$20793,11,FALSE),"N/A (BELUM VALID)")</f>
        <v>N/A (BELUM VALID)</v>
      </c>
      <c r="P45" s="374" t="str">
        <f>IFERROR(VLOOKUP(A45,'02_MASTER_KODE_FASYANKES'!B$3:L$20793,3,FALSE),"N/A (BELUM VALID)")</f>
        <v>N/A (BELUM VALID)</v>
      </c>
      <c r="Q45" s="46" t="str">
        <f>IFERROR(VLOOKUP(LEFT(G45,4),'04_MASTER_KODE_SDMK'!B$5:F$165,3,FALSE),"N/A (BELUM VALID)")</f>
        <v>N/A (BELUM VALID)</v>
      </c>
      <c r="R45" s="46" t="str">
        <f>IFERROR(VLOOKUP(LEFT(G45,4),'04_MASTER_KODE_SDMK'!B$5:F$165,4,FALSE),"N/A (BELUM VALID)")</f>
        <v>N/A (BELUM VALID)</v>
      </c>
      <c r="S45" s="46" t="str">
        <f>IFERROR(VLOOKUP(LEFT(G45,4),'04_MASTER_KODE_SDMK'!B$5:F$165,5,FALSE),"N/A (BELUM VALID)")</f>
        <v>N/A (BELUM VALID)</v>
      </c>
      <c r="T45" s="374" t="str">
        <f t="shared" si="0"/>
        <v>N/A (BELUM VALID)</v>
      </c>
      <c r="U45" s="46" t="str">
        <f t="shared" si="1"/>
        <v>N/A (BELUM VALID)</v>
      </c>
      <c r="V45" s="46" t="str">
        <f>IFERROR(VLOOKUP(L45,'03_MASTER_KODE_SEKOLAH_PT'!B$5:C$10030,2,FALSE),"N/A (BELUM VALID)")</f>
        <v>N/A (BELUM VALID)</v>
      </c>
      <c r="W45" s="46" t="str">
        <f>IFERROR(VLOOKUP(J45,'05_MASTER_KODE_PRODI'!B$3:E$5003,3,FALSE),"N/A (BELUM VALID)")</f>
        <v>N/A (BELUM VALID)</v>
      </c>
      <c r="X45" s="46" t="str">
        <f>IFERROR(CONCATENATE("VALID (",VLOOKUP(J45,'05_MASTER_KODE_PRODI'!B$3:F$5003,5,FALSE),")"),"N/A (BELUM VALID)")</f>
        <v>N/A (BELUM VALID)</v>
      </c>
      <c r="Y45" s="376">
        <f t="shared" si="2"/>
        <v>0</v>
      </c>
      <c r="Z45" s="377">
        <f t="shared" si="3"/>
        <v>0</v>
      </c>
      <c r="AA45" s="377">
        <f t="shared" si="4"/>
        <v>0</v>
      </c>
      <c r="AB45" s="377">
        <f t="shared" si="5"/>
        <v>0</v>
      </c>
      <c r="AC45" s="377">
        <f t="shared" si="6"/>
        <v>0</v>
      </c>
      <c r="AD45" s="383">
        <f t="shared" si="7"/>
        <v>0</v>
      </c>
    </row>
    <row r="46" spans="1:30">
      <c r="A46" s="159"/>
      <c r="B46" s="159"/>
      <c r="C46" s="159"/>
      <c r="D46" s="159"/>
      <c r="E46" s="159"/>
      <c r="F46" s="159"/>
      <c r="G46" s="159"/>
      <c r="H46" s="180"/>
      <c r="I46" s="180"/>
      <c r="J46" s="159"/>
      <c r="K46" s="264"/>
      <c r="L46" s="159"/>
      <c r="M46" s="46" t="str">
        <f>IFERROR(CONCATENATE("VALID (",VLOOKUP(A46,'02_MASTER_KODE_FASYANKES'!B$3:L$20793,2,FALSE),")"),"N/A (BELUM VALID)")</f>
        <v>N/A (BELUM VALID)</v>
      </c>
      <c r="N46" s="374" t="str">
        <f>IFERROR(VLOOKUP(A46,'02_MASTER_KODE_FASYANKES'!B$3:L$20793,10,FALSE),"N/A (BELUM VALID)")</f>
        <v>N/A (BELUM VALID)</v>
      </c>
      <c r="O46" s="374" t="str">
        <f>IFERROR(VLOOKUP(A46,'02_MASTER_KODE_FASYANKES'!B$3:L$20793,11,FALSE),"N/A (BELUM VALID)")</f>
        <v>N/A (BELUM VALID)</v>
      </c>
      <c r="P46" s="374" t="str">
        <f>IFERROR(VLOOKUP(A46,'02_MASTER_KODE_FASYANKES'!B$3:L$20793,3,FALSE),"N/A (BELUM VALID)")</f>
        <v>N/A (BELUM VALID)</v>
      </c>
      <c r="Q46" s="46" t="str">
        <f>IFERROR(VLOOKUP(LEFT(G46,4),'04_MASTER_KODE_SDMK'!B$5:F$165,3,FALSE),"N/A (BELUM VALID)")</f>
        <v>N/A (BELUM VALID)</v>
      </c>
      <c r="R46" s="46" t="str">
        <f>IFERROR(VLOOKUP(LEFT(G46,4),'04_MASTER_KODE_SDMK'!B$5:F$165,4,FALSE),"N/A (BELUM VALID)")</f>
        <v>N/A (BELUM VALID)</v>
      </c>
      <c r="S46" s="46" t="str">
        <f>IFERROR(VLOOKUP(LEFT(G46,4),'04_MASTER_KODE_SDMK'!B$5:F$165,5,FALSE),"N/A (BELUM VALID)")</f>
        <v>N/A (BELUM VALID)</v>
      </c>
      <c r="T46" s="374" t="str">
        <f t="shared" si="0"/>
        <v>N/A (BELUM VALID)</v>
      </c>
      <c r="U46" s="46" t="str">
        <f t="shared" si="1"/>
        <v>N/A (BELUM VALID)</v>
      </c>
      <c r="V46" s="46" t="str">
        <f>IFERROR(VLOOKUP(L46,'03_MASTER_KODE_SEKOLAH_PT'!B$5:C$10030,2,FALSE),"N/A (BELUM VALID)")</f>
        <v>N/A (BELUM VALID)</v>
      </c>
      <c r="W46" s="46" t="str">
        <f>IFERROR(VLOOKUP(J46,'05_MASTER_KODE_PRODI'!B$3:E$5003,3,FALSE),"N/A (BELUM VALID)")</f>
        <v>N/A (BELUM VALID)</v>
      </c>
      <c r="X46" s="46" t="str">
        <f>IFERROR(CONCATENATE("VALID (",VLOOKUP(J46,'05_MASTER_KODE_PRODI'!B$3:F$5003,5,FALSE),")"),"N/A (BELUM VALID)")</f>
        <v>N/A (BELUM VALID)</v>
      </c>
      <c r="Y46" s="376">
        <f t="shared" si="2"/>
        <v>0</v>
      </c>
      <c r="Z46" s="377">
        <f t="shared" si="3"/>
        <v>0</v>
      </c>
      <c r="AA46" s="377">
        <f t="shared" si="4"/>
        <v>0</v>
      </c>
      <c r="AB46" s="377">
        <f t="shared" si="5"/>
        <v>0</v>
      </c>
      <c r="AC46" s="377">
        <f t="shared" si="6"/>
        <v>0</v>
      </c>
      <c r="AD46" s="383">
        <f t="shared" si="7"/>
        <v>0</v>
      </c>
    </row>
    <row r="47" spans="1:30">
      <c r="A47" s="159"/>
      <c r="B47" s="159"/>
      <c r="C47" s="159"/>
      <c r="D47" s="159"/>
      <c r="E47" s="159"/>
      <c r="F47" s="159"/>
      <c r="G47" s="159"/>
      <c r="H47" s="180"/>
      <c r="I47" s="180"/>
      <c r="J47" s="159"/>
      <c r="K47" s="264"/>
      <c r="L47" s="159"/>
      <c r="M47" s="46" t="str">
        <f>IFERROR(CONCATENATE("VALID (",VLOOKUP(A47,'02_MASTER_KODE_FASYANKES'!B$3:L$20793,2,FALSE),")"),"N/A (BELUM VALID)")</f>
        <v>N/A (BELUM VALID)</v>
      </c>
      <c r="N47" s="374" t="str">
        <f>IFERROR(VLOOKUP(A47,'02_MASTER_KODE_FASYANKES'!B$3:L$20793,10,FALSE),"N/A (BELUM VALID)")</f>
        <v>N/A (BELUM VALID)</v>
      </c>
      <c r="O47" s="374" t="str">
        <f>IFERROR(VLOOKUP(A47,'02_MASTER_KODE_FASYANKES'!B$3:L$20793,11,FALSE),"N/A (BELUM VALID)")</f>
        <v>N/A (BELUM VALID)</v>
      </c>
      <c r="P47" s="374" t="str">
        <f>IFERROR(VLOOKUP(A47,'02_MASTER_KODE_FASYANKES'!B$3:L$20793,3,FALSE),"N/A (BELUM VALID)")</f>
        <v>N/A (BELUM VALID)</v>
      </c>
      <c r="Q47" s="46" t="str">
        <f>IFERROR(VLOOKUP(LEFT(G47,4),'04_MASTER_KODE_SDMK'!B$5:F$165,3,FALSE),"N/A (BELUM VALID)")</f>
        <v>N/A (BELUM VALID)</v>
      </c>
      <c r="R47" s="46" t="str">
        <f>IFERROR(VLOOKUP(LEFT(G47,4),'04_MASTER_KODE_SDMK'!B$5:F$165,4,FALSE),"N/A (BELUM VALID)")</f>
        <v>N/A (BELUM VALID)</v>
      </c>
      <c r="S47" s="46" t="str">
        <f>IFERROR(VLOOKUP(LEFT(G47,4),'04_MASTER_KODE_SDMK'!B$5:F$165,5,FALSE),"N/A (BELUM VALID)")</f>
        <v>N/A (BELUM VALID)</v>
      </c>
      <c r="T47" s="374" t="str">
        <f t="shared" si="0"/>
        <v>N/A (BELUM VALID)</v>
      </c>
      <c r="U47" s="46" t="str">
        <f t="shared" si="1"/>
        <v>N/A (BELUM VALID)</v>
      </c>
      <c r="V47" s="46" t="str">
        <f>IFERROR(VLOOKUP(L47,'03_MASTER_KODE_SEKOLAH_PT'!B$5:C$10030,2,FALSE),"N/A (BELUM VALID)")</f>
        <v>N/A (BELUM VALID)</v>
      </c>
      <c r="W47" s="46" t="str">
        <f>IFERROR(VLOOKUP(J47,'05_MASTER_KODE_PRODI'!B$3:E$5003,3,FALSE),"N/A (BELUM VALID)")</f>
        <v>N/A (BELUM VALID)</v>
      </c>
      <c r="X47" s="46" t="str">
        <f>IFERROR(CONCATENATE("VALID (",VLOOKUP(J47,'05_MASTER_KODE_PRODI'!B$3:F$5003,5,FALSE),")"),"N/A (BELUM VALID)")</f>
        <v>N/A (BELUM VALID)</v>
      </c>
      <c r="Y47" s="376">
        <f t="shared" si="2"/>
        <v>0</v>
      </c>
      <c r="Z47" s="377">
        <f t="shared" si="3"/>
        <v>0</v>
      </c>
      <c r="AA47" s="377">
        <f t="shared" si="4"/>
        <v>0</v>
      </c>
      <c r="AB47" s="377">
        <f t="shared" si="5"/>
        <v>0</v>
      </c>
      <c r="AC47" s="377">
        <f t="shared" si="6"/>
        <v>0</v>
      </c>
      <c r="AD47" s="383">
        <f t="shared" si="7"/>
        <v>0</v>
      </c>
    </row>
    <row r="48" spans="1:30">
      <c r="A48" s="159"/>
      <c r="B48" s="159"/>
      <c r="C48" s="159"/>
      <c r="D48" s="159"/>
      <c r="E48" s="159"/>
      <c r="F48" s="159"/>
      <c r="G48" s="159"/>
      <c r="H48" s="180"/>
      <c r="I48" s="180"/>
      <c r="J48" s="159"/>
      <c r="K48" s="264"/>
      <c r="L48" s="159"/>
      <c r="M48" s="46" t="str">
        <f>IFERROR(CONCATENATE("VALID (",VLOOKUP(A48,'02_MASTER_KODE_FASYANKES'!B$3:L$20793,2,FALSE),")"),"N/A (BELUM VALID)")</f>
        <v>N/A (BELUM VALID)</v>
      </c>
      <c r="N48" s="374" t="str">
        <f>IFERROR(VLOOKUP(A48,'02_MASTER_KODE_FASYANKES'!B$3:L$20793,10,FALSE),"N/A (BELUM VALID)")</f>
        <v>N/A (BELUM VALID)</v>
      </c>
      <c r="O48" s="374" t="str">
        <f>IFERROR(VLOOKUP(A48,'02_MASTER_KODE_FASYANKES'!B$3:L$20793,11,FALSE),"N/A (BELUM VALID)")</f>
        <v>N/A (BELUM VALID)</v>
      </c>
      <c r="P48" s="374" t="str">
        <f>IFERROR(VLOOKUP(A48,'02_MASTER_KODE_FASYANKES'!B$3:L$20793,3,FALSE),"N/A (BELUM VALID)")</f>
        <v>N/A (BELUM VALID)</v>
      </c>
      <c r="Q48" s="46" t="str">
        <f>IFERROR(VLOOKUP(LEFT(G48,4),'04_MASTER_KODE_SDMK'!B$5:F$165,3,FALSE),"N/A (BELUM VALID)")</f>
        <v>N/A (BELUM VALID)</v>
      </c>
      <c r="R48" s="46" t="str">
        <f>IFERROR(VLOOKUP(LEFT(G48,4),'04_MASTER_KODE_SDMK'!B$5:F$165,4,FALSE),"N/A (BELUM VALID)")</f>
        <v>N/A (BELUM VALID)</v>
      </c>
      <c r="S48" s="46" t="str">
        <f>IFERROR(VLOOKUP(LEFT(G48,4),'04_MASTER_KODE_SDMK'!B$5:F$165,5,FALSE),"N/A (BELUM VALID)")</f>
        <v>N/A (BELUM VALID)</v>
      </c>
      <c r="T48" s="374" t="str">
        <f t="shared" si="0"/>
        <v>N/A (BELUM VALID)</v>
      </c>
      <c r="U48" s="46" t="str">
        <f t="shared" si="1"/>
        <v>N/A (BELUM VALID)</v>
      </c>
      <c r="V48" s="46" t="str">
        <f>IFERROR(VLOOKUP(L48,'03_MASTER_KODE_SEKOLAH_PT'!B$5:C$10030,2,FALSE),"N/A (BELUM VALID)")</f>
        <v>N/A (BELUM VALID)</v>
      </c>
      <c r="W48" s="46" t="str">
        <f>IFERROR(VLOOKUP(J48,'05_MASTER_KODE_PRODI'!B$3:E$5003,3,FALSE),"N/A (BELUM VALID)")</f>
        <v>N/A (BELUM VALID)</v>
      </c>
      <c r="X48" s="46" t="str">
        <f>IFERROR(CONCATENATE("VALID (",VLOOKUP(J48,'05_MASTER_KODE_PRODI'!B$3:F$5003,5,FALSE),")"),"N/A (BELUM VALID)")</f>
        <v>N/A (BELUM VALID)</v>
      </c>
      <c r="Y48" s="376">
        <f t="shared" si="2"/>
        <v>0</v>
      </c>
      <c r="Z48" s="377">
        <f t="shared" si="3"/>
        <v>0</v>
      </c>
      <c r="AA48" s="377">
        <f t="shared" si="4"/>
        <v>0</v>
      </c>
      <c r="AB48" s="377">
        <f t="shared" si="5"/>
        <v>0</v>
      </c>
      <c r="AC48" s="377">
        <f t="shared" si="6"/>
        <v>0</v>
      </c>
      <c r="AD48" s="383">
        <f t="shared" si="7"/>
        <v>0</v>
      </c>
    </row>
    <row r="49" spans="1:30">
      <c r="A49" s="159"/>
      <c r="B49" s="159"/>
      <c r="C49" s="159"/>
      <c r="D49" s="159"/>
      <c r="E49" s="159"/>
      <c r="F49" s="159"/>
      <c r="G49" s="159"/>
      <c r="H49" s="180"/>
      <c r="I49" s="180"/>
      <c r="J49" s="159"/>
      <c r="K49" s="264"/>
      <c r="L49" s="159"/>
      <c r="M49" s="46" t="str">
        <f>IFERROR(CONCATENATE("VALID (",VLOOKUP(A49,'02_MASTER_KODE_FASYANKES'!B$3:L$20793,2,FALSE),")"),"N/A (BELUM VALID)")</f>
        <v>N/A (BELUM VALID)</v>
      </c>
      <c r="N49" s="374" t="str">
        <f>IFERROR(VLOOKUP(A49,'02_MASTER_KODE_FASYANKES'!B$3:L$20793,10,FALSE),"N/A (BELUM VALID)")</f>
        <v>N/A (BELUM VALID)</v>
      </c>
      <c r="O49" s="374" t="str">
        <f>IFERROR(VLOOKUP(A49,'02_MASTER_KODE_FASYANKES'!B$3:L$20793,11,FALSE),"N/A (BELUM VALID)")</f>
        <v>N/A (BELUM VALID)</v>
      </c>
      <c r="P49" s="374" t="str">
        <f>IFERROR(VLOOKUP(A49,'02_MASTER_KODE_FASYANKES'!B$3:L$20793,3,FALSE),"N/A (BELUM VALID)")</f>
        <v>N/A (BELUM VALID)</v>
      </c>
      <c r="Q49" s="46" t="str">
        <f>IFERROR(VLOOKUP(LEFT(G49,4),'04_MASTER_KODE_SDMK'!B$5:F$165,3,FALSE),"N/A (BELUM VALID)")</f>
        <v>N/A (BELUM VALID)</v>
      </c>
      <c r="R49" s="46" t="str">
        <f>IFERROR(VLOOKUP(LEFT(G49,4),'04_MASTER_KODE_SDMK'!B$5:F$165,4,FALSE),"N/A (BELUM VALID)")</f>
        <v>N/A (BELUM VALID)</v>
      </c>
      <c r="S49" s="46" t="str">
        <f>IFERROR(VLOOKUP(LEFT(G49,4),'04_MASTER_KODE_SDMK'!B$5:F$165,5,FALSE),"N/A (BELUM VALID)")</f>
        <v>N/A (BELUM VALID)</v>
      </c>
      <c r="T49" s="374" t="str">
        <f t="shared" si="0"/>
        <v>N/A (BELUM VALID)</v>
      </c>
      <c r="U49" s="46" t="str">
        <f t="shared" si="1"/>
        <v>N/A (BELUM VALID)</v>
      </c>
      <c r="V49" s="46" t="str">
        <f>IFERROR(VLOOKUP(L49,'03_MASTER_KODE_SEKOLAH_PT'!B$5:C$10030,2,FALSE),"N/A (BELUM VALID)")</f>
        <v>N/A (BELUM VALID)</v>
      </c>
      <c r="W49" s="46" t="str">
        <f>IFERROR(VLOOKUP(J49,'05_MASTER_KODE_PRODI'!B$3:E$5003,3,FALSE),"N/A (BELUM VALID)")</f>
        <v>N/A (BELUM VALID)</v>
      </c>
      <c r="X49" s="46" t="str">
        <f>IFERROR(CONCATENATE("VALID (",VLOOKUP(J49,'05_MASTER_KODE_PRODI'!B$3:F$5003,5,FALSE),")"),"N/A (BELUM VALID)")</f>
        <v>N/A (BELUM VALID)</v>
      </c>
      <c r="Y49" s="376">
        <f t="shared" si="2"/>
        <v>0</v>
      </c>
      <c r="Z49" s="377">
        <f t="shared" si="3"/>
        <v>0</v>
      </c>
      <c r="AA49" s="377">
        <f t="shared" si="4"/>
        <v>0</v>
      </c>
      <c r="AB49" s="377">
        <f t="shared" si="5"/>
        <v>0</v>
      </c>
      <c r="AC49" s="377">
        <f t="shared" si="6"/>
        <v>0</v>
      </c>
      <c r="AD49" s="383">
        <f t="shared" si="7"/>
        <v>0</v>
      </c>
    </row>
    <row r="50" spans="1:30">
      <c r="A50" s="159"/>
      <c r="B50" s="159"/>
      <c r="C50" s="159"/>
      <c r="D50" s="159"/>
      <c r="E50" s="159"/>
      <c r="F50" s="159"/>
      <c r="G50" s="159"/>
      <c r="H50" s="180"/>
      <c r="I50" s="180"/>
      <c r="J50" s="159"/>
      <c r="K50" s="264"/>
      <c r="L50" s="159"/>
      <c r="M50" s="46" t="str">
        <f>IFERROR(CONCATENATE("VALID (",VLOOKUP(A50,'02_MASTER_KODE_FASYANKES'!B$3:L$20793,2,FALSE),")"),"N/A (BELUM VALID)")</f>
        <v>N/A (BELUM VALID)</v>
      </c>
      <c r="N50" s="374" t="str">
        <f>IFERROR(VLOOKUP(A50,'02_MASTER_KODE_FASYANKES'!B$3:L$20793,10,FALSE),"N/A (BELUM VALID)")</f>
        <v>N/A (BELUM VALID)</v>
      </c>
      <c r="O50" s="374" t="str">
        <f>IFERROR(VLOOKUP(A50,'02_MASTER_KODE_FASYANKES'!B$3:L$20793,11,FALSE),"N/A (BELUM VALID)")</f>
        <v>N/A (BELUM VALID)</v>
      </c>
      <c r="P50" s="374" t="str">
        <f>IFERROR(VLOOKUP(A50,'02_MASTER_KODE_FASYANKES'!B$3:L$20793,3,FALSE),"N/A (BELUM VALID)")</f>
        <v>N/A (BELUM VALID)</v>
      </c>
      <c r="Q50" s="46" t="str">
        <f>IFERROR(VLOOKUP(LEFT(G50,4),'04_MASTER_KODE_SDMK'!B$5:F$165,3,FALSE),"N/A (BELUM VALID)")</f>
        <v>N/A (BELUM VALID)</v>
      </c>
      <c r="R50" s="46" t="str">
        <f>IFERROR(VLOOKUP(LEFT(G50,4),'04_MASTER_KODE_SDMK'!B$5:F$165,4,FALSE),"N/A (BELUM VALID)")</f>
        <v>N/A (BELUM VALID)</v>
      </c>
      <c r="S50" s="46" t="str">
        <f>IFERROR(VLOOKUP(LEFT(G50,4),'04_MASTER_KODE_SDMK'!B$5:F$165,5,FALSE),"N/A (BELUM VALID)")</f>
        <v>N/A (BELUM VALID)</v>
      </c>
      <c r="T50" s="374" t="str">
        <f t="shared" si="0"/>
        <v>N/A (BELUM VALID)</v>
      </c>
      <c r="U50" s="46" t="str">
        <f t="shared" si="1"/>
        <v>N/A (BELUM VALID)</v>
      </c>
      <c r="V50" s="46" t="str">
        <f>IFERROR(VLOOKUP(L50,'03_MASTER_KODE_SEKOLAH_PT'!B$5:C$10030,2,FALSE),"N/A (BELUM VALID)")</f>
        <v>N/A (BELUM VALID)</v>
      </c>
      <c r="W50" s="46" t="str">
        <f>IFERROR(VLOOKUP(J50,'05_MASTER_KODE_PRODI'!B$3:E$5003,3,FALSE),"N/A (BELUM VALID)")</f>
        <v>N/A (BELUM VALID)</v>
      </c>
      <c r="X50" s="46" t="str">
        <f>IFERROR(CONCATENATE("VALID (",VLOOKUP(J50,'05_MASTER_KODE_PRODI'!B$3:F$5003,5,FALSE),")"),"N/A (BELUM VALID)")</f>
        <v>N/A (BELUM VALID)</v>
      </c>
      <c r="Y50" s="376">
        <f t="shared" si="2"/>
        <v>0</v>
      </c>
      <c r="Z50" s="377">
        <f t="shared" si="3"/>
        <v>0</v>
      </c>
      <c r="AA50" s="377">
        <f t="shared" si="4"/>
        <v>0</v>
      </c>
      <c r="AB50" s="377">
        <f t="shared" si="5"/>
        <v>0</v>
      </c>
      <c r="AC50" s="377">
        <f t="shared" si="6"/>
        <v>0</v>
      </c>
      <c r="AD50" s="383">
        <f t="shared" si="7"/>
        <v>0</v>
      </c>
    </row>
    <row r="51" spans="1:30">
      <c r="A51" s="159"/>
      <c r="B51" s="159"/>
      <c r="C51" s="159"/>
      <c r="D51" s="159"/>
      <c r="E51" s="159"/>
      <c r="F51" s="159"/>
      <c r="G51" s="159"/>
      <c r="H51" s="180"/>
      <c r="I51" s="180"/>
      <c r="J51" s="159"/>
      <c r="K51" s="264"/>
      <c r="L51" s="159"/>
      <c r="M51" s="46" t="str">
        <f>IFERROR(CONCATENATE("VALID (",VLOOKUP(A51,'02_MASTER_KODE_FASYANKES'!B$3:L$20793,2,FALSE),")"),"N/A (BELUM VALID)")</f>
        <v>N/A (BELUM VALID)</v>
      </c>
      <c r="N51" s="374" t="str">
        <f>IFERROR(VLOOKUP(A51,'02_MASTER_KODE_FASYANKES'!B$3:L$20793,10,FALSE),"N/A (BELUM VALID)")</f>
        <v>N/A (BELUM VALID)</v>
      </c>
      <c r="O51" s="374" t="str">
        <f>IFERROR(VLOOKUP(A51,'02_MASTER_KODE_FASYANKES'!B$3:L$20793,11,FALSE),"N/A (BELUM VALID)")</f>
        <v>N/A (BELUM VALID)</v>
      </c>
      <c r="P51" s="374" t="str">
        <f>IFERROR(VLOOKUP(A51,'02_MASTER_KODE_FASYANKES'!B$3:L$20793,3,FALSE),"N/A (BELUM VALID)")</f>
        <v>N/A (BELUM VALID)</v>
      </c>
      <c r="Q51" s="46" t="str">
        <f>IFERROR(VLOOKUP(LEFT(G51,4),'04_MASTER_KODE_SDMK'!B$5:F$165,3,FALSE),"N/A (BELUM VALID)")</f>
        <v>N/A (BELUM VALID)</v>
      </c>
      <c r="R51" s="46" t="str">
        <f>IFERROR(VLOOKUP(LEFT(G51,4),'04_MASTER_KODE_SDMK'!B$5:F$165,4,FALSE),"N/A (BELUM VALID)")</f>
        <v>N/A (BELUM VALID)</v>
      </c>
      <c r="S51" s="46" t="str">
        <f>IFERROR(VLOOKUP(LEFT(G51,4),'04_MASTER_KODE_SDMK'!B$5:F$165,5,FALSE),"N/A (BELUM VALID)")</f>
        <v>N/A (BELUM VALID)</v>
      </c>
      <c r="T51" s="374" t="str">
        <f t="shared" si="0"/>
        <v>N/A (BELUM VALID)</v>
      </c>
      <c r="U51" s="46" t="str">
        <f t="shared" si="1"/>
        <v>N/A (BELUM VALID)</v>
      </c>
      <c r="V51" s="46" t="str">
        <f>IFERROR(VLOOKUP(L51,'03_MASTER_KODE_SEKOLAH_PT'!B$5:C$10030,2,FALSE),"N/A (BELUM VALID)")</f>
        <v>N/A (BELUM VALID)</v>
      </c>
      <c r="W51" s="46" t="str">
        <f>IFERROR(VLOOKUP(J51,'05_MASTER_KODE_PRODI'!B$3:E$5003,3,FALSE),"N/A (BELUM VALID)")</f>
        <v>N/A (BELUM VALID)</v>
      </c>
      <c r="X51" s="46" t="str">
        <f>IFERROR(CONCATENATE("VALID (",VLOOKUP(J51,'05_MASTER_KODE_PRODI'!B$3:F$5003,5,FALSE),")"),"N/A (BELUM VALID)")</f>
        <v>N/A (BELUM VALID)</v>
      </c>
      <c r="Y51" s="376">
        <f t="shared" si="2"/>
        <v>0</v>
      </c>
      <c r="Z51" s="377">
        <f t="shared" si="3"/>
        <v>0</v>
      </c>
      <c r="AA51" s="377">
        <f t="shared" si="4"/>
        <v>0</v>
      </c>
      <c r="AB51" s="377">
        <f t="shared" si="5"/>
        <v>0</v>
      </c>
      <c r="AC51" s="377">
        <f t="shared" si="6"/>
        <v>0</v>
      </c>
      <c r="AD51" s="383">
        <f t="shared" si="7"/>
        <v>0</v>
      </c>
    </row>
    <row r="52" spans="1:30">
      <c r="A52" s="159"/>
      <c r="B52" s="159"/>
      <c r="C52" s="159"/>
      <c r="D52" s="159"/>
      <c r="E52" s="159"/>
      <c r="F52" s="159"/>
      <c r="G52" s="159"/>
      <c r="H52" s="180"/>
      <c r="I52" s="180"/>
      <c r="J52" s="159"/>
      <c r="K52" s="264"/>
      <c r="L52" s="159"/>
      <c r="M52" s="46" t="str">
        <f>IFERROR(CONCATENATE("VALID (",VLOOKUP(A52,'02_MASTER_KODE_FASYANKES'!B$3:L$20793,2,FALSE),")"),"N/A (BELUM VALID)")</f>
        <v>N/A (BELUM VALID)</v>
      </c>
      <c r="N52" s="374" t="str">
        <f>IFERROR(VLOOKUP(A52,'02_MASTER_KODE_FASYANKES'!B$3:L$20793,10,FALSE),"N/A (BELUM VALID)")</f>
        <v>N/A (BELUM VALID)</v>
      </c>
      <c r="O52" s="374" t="str">
        <f>IFERROR(VLOOKUP(A52,'02_MASTER_KODE_FASYANKES'!B$3:L$20793,11,FALSE),"N/A (BELUM VALID)")</f>
        <v>N/A (BELUM VALID)</v>
      </c>
      <c r="P52" s="374" t="str">
        <f>IFERROR(VLOOKUP(A52,'02_MASTER_KODE_FASYANKES'!B$3:L$20793,3,FALSE),"N/A (BELUM VALID)")</f>
        <v>N/A (BELUM VALID)</v>
      </c>
      <c r="Q52" s="46" t="str">
        <f>IFERROR(VLOOKUP(LEFT(G52,4),'04_MASTER_KODE_SDMK'!B$5:F$165,3,FALSE),"N/A (BELUM VALID)")</f>
        <v>N/A (BELUM VALID)</v>
      </c>
      <c r="R52" s="46" t="str">
        <f>IFERROR(VLOOKUP(LEFT(G52,4),'04_MASTER_KODE_SDMK'!B$5:F$165,4,FALSE),"N/A (BELUM VALID)")</f>
        <v>N/A (BELUM VALID)</v>
      </c>
      <c r="S52" s="46" t="str">
        <f>IFERROR(VLOOKUP(LEFT(G52,4),'04_MASTER_KODE_SDMK'!B$5:F$165,5,FALSE),"N/A (BELUM VALID)")</f>
        <v>N/A (BELUM VALID)</v>
      </c>
      <c r="T52" s="374" t="str">
        <f t="shared" si="0"/>
        <v>N/A (BELUM VALID)</v>
      </c>
      <c r="U52" s="46" t="str">
        <f t="shared" si="1"/>
        <v>N/A (BELUM VALID)</v>
      </c>
      <c r="V52" s="46" t="str">
        <f>IFERROR(VLOOKUP(L52,'03_MASTER_KODE_SEKOLAH_PT'!B$5:C$10030,2,FALSE),"N/A (BELUM VALID)")</f>
        <v>N/A (BELUM VALID)</v>
      </c>
      <c r="W52" s="46" t="str">
        <f>IFERROR(VLOOKUP(J52,'05_MASTER_KODE_PRODI'!B$3:E$5003,3,FALSE),"N/A (BELUM VALID)")</f>
        <v>N/A (BELUM VALID)</v>
      </c>
      <c r="X52" s="46" t="str">
        <f>IFERROR(CONCATENATE("VALID (",VLOOKUP(J52,'05_MASTER_KODE_PRODI'!B$3:F$5003,5,FALSE),")"),"N/A (BELUM VALID)")</f>
        <v>N/A (BELUM VALID)</v>
      </c>
      <c r="Y52" s="376">
        <f t="shared" si="2"/>
        <v>0</v>
      </c>
      <c r="Z52" s="377">
        <f t="shared" si="3"/>
        <v>0</v>
      </c>
      <c r="AA52" s="377">
        <f t="shared" si="4"/>
        <v>0</v>
      </c>
      <c r="AB52" s="377">
        <f t="shared" si="5"/>
        <v>0</v>
      </c>
      <c r="AC52" s="377">
        <f t="shared" si="6"/>
        <v>0</v>
      </c>
      <c r="AD52" s="383">
        <f t="shared" si="7"/>
        <v>0</v>
      </c>
    </row>
    <row r="53" spans="1:30">
      <c r="A53" s="159"/>
      <c r="B53" s="159"/>
      <c r="C53" s="159"/>
      <c r="D53" s="159"/>
      <c r="E53" s="159"/>
      <c r="F53" s="159"/>
      <c r="G53" s="159"/>
      <c r="H53" s="180"/>
      <c r="I53" s="180"/>
      <c r="J53" s="159"/>
      <c r="K53" s="264"/>
      <c r="L53" s="159"/>
      <c r="M53" s="46" t="str">
        <f>IFERROR(CONCATENATE("VALID (",VLOOKUP(A53,'02_MASTER_KODE_FASYANKES'!B$3:L$20793,2,FALSE),")"),"N/A (BELUM VALID)")</f>
        <v>N/A (BELUM VALID)</v>
      </c>
      <c r="N53" s="374" t="str">
        <f>IFERROR(VLOOKUP(A53,'02_MASTER_KODE_FASYANKES'!B$3:L$20793,10,FALSE),"N/A (BELUM VALID)")</f>
        <v>N/A (BELUM VALID)</v>
      </c>
      <c r="O53" s="374" t="str">
        <f>IFERROR(VLOOKUP(A53,'02_MASTER_KODE_FASYANKES'!B$3:L$20793,11,FALSE),"N/A (BELUM VALID)")</f>
        <v>N/A (BELUM VALID)</v>
      </c>
      <c r="P53" s="374" t="str">
        <f>IFERROR(VLOOKUP(A53,'02_MASTER_KODE_FASYANKES'!B$3:L$20793,3,FALSE),"N/A (BELUM VALID)")</f>
        <v>N/A (BELUM VALID)</v>
      </c>
      <c r="Q53" s="46" t="str">
        <f>IFERROR(VLOOKUP(LEFT(G53,4),'04_MASTER_KODE_SDMK'!B$5:F$165,3,FALSE),"N/A (BELUM VALID)")</f>
        <v>N/A (BELUM VALID)</v>
      </c>
      <c r="R53" s="46" t="str">
        <f>IFERROR(VLOOKUP(LEFT(G53,4),'04_MASTER_KODE_SDMK'!B$5:F$165,4,FALSE),"N/A (BELUM VALID)")</f>
        <v>N/A (BELUM VALID)</v>
      </c>
      <c r="S53" s="46" t="str">
        <f>IFERROR(VLOOKUP(LEFT(G53,4),'04_MASTER_KODE_SDMK'!B$5:F$165,5,FALSE),"N/A (BELUM VALID)")</f>
        <v>N/A (BELUM VALID)</v>
      </c>
      <c r="T53" s="374" t="str">
        <f t="shared" si="0"/>
        <v>N/A (BELUM VALID)</v>
      </c>
      <c r="U53" s="46" t="str">
        <f t="shared" si="1"/>
        <v>N/A (BELUM VALID)</v>
      </c>
      <c r="V53" s="46" t="str">
        <f>IFERROR(VLOOKUP(L53,'03_MASTER_KODE_SEKOLAH_PT'!B$5:C$10030,2,FALSE),"N/A (BELUM VALID)")</f>
        <v>N/A (BELUM VALID)</v>
      </c>
      <c r="W53" s="46" t="str">
        <f>IFERROR(VLOOKUP(J53,'05_MASTER_KODE_PRODI'!B$3:E$5003,3,FALSE),"N/A (BELUM VALID)")</f>
        <v>N/A (BELUM VALID)</v>
      </c>
      <c r="X53" s="46" t="str">
        <f>IFERROR(CONCATENATE("VALID (",VLOOKUP(J53,'05_MASTER_KODE_PRODI'!B$3:F$5003,5,FALSE),")"),"N/A (BELUM VALID)")</f>
        <v>N/A (BELUM VALID)</v>
      </c>
      <c r="Y53" s="376">
        <f t="shared" si="2"/>
        <v>0</v>
      </c>
      <c r="Z53" s="377">
        <f t="shared" si="3"/>
        <v>0</v>
      </c>
      <c r="AA53" s="377">
        <f t="shared" si="4"/>
        <v>0</v>
      </c>
      <c r="AB53" s="377">
        <f t="shared" si="5"/>
        <v>0</v>
      </c>
      <c r="AC53" s="377">
        <f t="shared" si="6"/>
        <v>0</v>
      </c>
      <c r="AD53" s="383">
        <f t="shared" si="7"/>
        <v>0</v>
      </c>
    </row>
    <row r="54" spans="1:30">
      <c r="A54" s="159"/>
      <c r="B54" s="159"/>
      <c r="C54" s="159"/>
      <c r="D54" s="159"/>
      <c r="E54" s="159"/>
      <c r="F54" s="159"/>
      <c r="G54" s="159"/>
      <c r="H54" s="180"/>
      <c r="I54" s="180"/>
      <c r="J54" s="159"/>
      <c r="K54" s="264"/>
      <c r="L54" s="159"/>
      <c r="M54" s="46" t="str">
        <f>IFERROR(CONCATENATE("VALID (",VLOOKUP(A54,'02_MASTER_KODE_FASYANKES'!B$3:L$20793,2,FALSE),")"),"N/A (BELUM VALID)")</f>
        <v>N/A (BELUM VALID)</v>
      </c>
      <c r="N54" s="374" t="str">
        <f>IFERROR(VLOOKUP(A54,'02_MASTER_KODE_FASYANKES'!B$3:L$20793,10,FALSE),"N/A (BELUM VALID)")</f>
        <v>N/A (BELUM VALID)</v>
      </c>
      <c r="O54" s="374" t="str">
        <f>IFERROR(VLOOKUP(A54,'02_MASTER_KODE_FASYANKES'!B$3:L$20793,11,FALSE),"N/A (BELUM VALID)")</f>
        <v>N/A (BELUM VALID)</v>
      </c>
      <c r="P54" s="374" t="str">
        <f>IFERROR(VLOOKUP(A54,'02_MASTER_KODE_FASYANKES'!B$3:L$20793,3,FALSE),"N/A (BELUM VALID)")</f>
        <v>N/A (BELUM VALID)</v>
      </c>
      <c r="Q54" s="46" t="str">
        <f>IFERROR(VLOOKUP(LEFT(G54,4),'04_MASTER_KODE_SDMK'!B$5:F$165,3,FALSE),"N/A (BELUM VALID)")</f>
        <v>N/A (BELUM VALID)</v>
      </c>
      <c r="R54" s="46" t="str">
        <f>IFERROR(VLOOKUP(LEFT(G54,4),'04_MASTER_KODE_SDMK'!B$5:F$165,4,FALSE),"N/A (BELUM VALID)")</f>
        <v>N/A (BELUM VALID)</v>
      </c>
      <c r="S54" s="46" t="str">
        <f>IFERROR(VLOOKUP(LEFT(G54,4),'04_MASTER_KODE_SDMK'!B$5:F$165,5,FALSE),"N/A (BELUM VALID)")</f>
        <v>N/A (BELUM VALID)</v>
      </c>
      <c r="T54" s="374" t="str">
        <f t="shared" si="0"/>
        <v>N/A (BELUM VALID)</v>
      </c>
      <c r="U54" s="46" t="str">
        <f t="shared" si="1"/>
        <v>N/A (BELUM VALID)</v>
      </c>
      <c r="V54" s="46" t="str">
        <f>IFERROR(VLOOKUP(L54,'03_MASTER_KODE_SEKOLAH_PT'!B$5:C$10030,2,FALSE),"N/A (BELUM VALID)")</f>
        <v>N/A (BELUM VALID)</v>
      </c>
      <c r="W54" s="46" t="str">
        <f>IFERROR(VLOOKUP(J54,'05_MASTER_KODE_PRODI'!B$3:E$5003,3,FALSE),"N/A (BELUM VALID)")</f>
        <v>N/A (BELUM VALID)</v>
      </c>
      <c r="X54" s="46" t="str">
        <f>IFERROR(CONCATENATE("VALID (",VLOOKUP(J54,'05_MASTER_KODE_PRODI'!B$3:F$5003,5,FALSE),")"),"N/A (BELUM VALID)")</f>
        <v>N/A (BELUM VALID)</v>
      </c>
      <c r="Y54" s="376">
        <f t="shared" si="2"/>
        <v>0</v>
      </c>
      <c r="Z54" s="377">
        <f t="shared" si="3"/>
        <v>0</v>
      </c>
      <c r="AA54" s="377">
        <f t="shared" si="4"/>
        <v>0</v>
      </c>
      <c r="AB54" s="377">
        <f t="shared" si="5"/>
        <v>0</v>
      </c>
      <c r="AC54" s="377">
        <f t="shared" si="6"/>
        <v>0</v>
      </c>
      <c r="AD54" s="383">
        <f t="shared" si="7"/>
        <v>0</v>
      </c>
    </row>
    <row r="55" spans="1:30">
      <c r="A55" s="159"/>
      <c r="B55" s="159"/>
      <c r="C55" s="159"/>
      <c r="D55" s="159"/>
      <c r="E55" s="159"/>
      <c r="F55" s="159"/>
      <c r="G55" s="159"/>
      <c r="H55" s="180"/>
      <c r="I55" s="180"/>
      <c r="J55" s="159"/>
      <c r="K55" s="264"/>
      <c r="L55" s="159"/>
      <c r="M55" s="46" t="str">
        <f>IFERROR(CONCATENATE("VALID (",VLOOKUP(A55,'02_MASTER_KODE_FASYANKES'!B$3:L$20793,2,FALSE),")"),"N/A (BELUM VALID)")</f>
        <v>N/A (BELUM VALID)</v>
      </c>
      <c r="N55" s="374" t="str">
        <f>IFERROR(VLOOKUP(A55,'02_MASTER_KODE_FASYANKES'!B$3:L$20793,10,FALSE),"N/A (BELUM VALID)")</f>
        <v>N/A (BELUM VALID)</v>
      </c>
      <c r="O55" s="374" t="str">
        <f>IFERROR(VLOOKUP(A55,'02_MASTER_KODE_FASYANKES'!B$3:L$20793,11,FALSE),"N/A (BELUM VALID)")</f>
        <v>N/A (BELUM VALID)</v>
      </c>
      <c r="P55" s="374" t="str">
        <f>IFERROR(VLOOKUP(A55,'02_MASTER_KODE_FASYANKES'!B$3:L$20793,3,FALSE),"N/A (BELUM VALID)")</f>
        <v>N/A (BELUM VALID)</v>
      </c>
      <c r="Q55" s="46" t="str">
        <f>IFERROR(VLOOKUP(LEFT(G55,4),'04_MASTER_KODE_SDMK'!B$5:F$165,3,FALSE),"N/A (BELUM VALID)")</f>
        <v>N/A (BELUM VALID)</v>
      </c>
      <c r="R55" s="46" t="str">
        <f>IFERROR(VLOOKUP(LEFT(G55,4),'04_MASTER_KODE_SDMK'!B$5:F$165,4,FALSE),"N/A (BELUM VALID)")</f>
        <v>N/A (BELUM VALID)</v>
      </c>
      <c r="S55" s="46" t="str">
        <f>IFERROR(VLOOKUP(LEFT(G55,4),'04_MASTER_KODE_SDMK'!B$5:F$165,5,FALSE),"N/A (BELUM VALID)")</f>
        <v>N/A (BELUM VALID)</v>
      </c>
      <c r="T55" s="374" t="str">
        <f t="shared" si="0"/>
        <v>N/A (BELUM VALID)</v>
      </c>
      <c r="U55" s="46" t="str">
        <f t="shared" si="1"/>
        <v>N/A (BELUM VALID)</v>
      </c>
      <c r="V55" s="46" t="str">
        <f>IFERROR(VLOOKUP(L55,'03_MASTER_KODE_SEKOLAH_PT'!B$5:C$10030,2,FALSE),"N/A (BELUM VALID)")</f>
        <v>N/A (BELUM VALID)</v>
      </c>
      <c r="W55" s="46" t="str">
        <f>IFERROR(VLOOKUP(J55,'05_MASTER_KODE_PRODI'!B$3:E$5003,3,FALSE),"N/A (BELUM VALID)")</f>
        <v>N/A (BELUM VALID)</v>
      </c>
      <c r="X55" s="46" t="str">
        <f>IFERROR(CONCATENATE("VALID (",VLOOKUP(J55,'05_MASTER_KODE_PRODI'!B$3:F$5003,5,FALSE),")"),"N/A (BELUM VALID)")</f>
        <v>N/A (BELUM VALID)</v>
      </c>
      <c r="Y55" s="376">
        <f t="shared" si="2"/>
        <v>0</v>
      </c>
      <c r="Z55" s="377">
        <f t="shared" si="3"/>
        <v>0</v>
      </c>
      <c r="AA55" s="377">
        <f t="shared" si="4"/>
        <v>0</v>
      </c>
      <c r="AB55" s="377">
        <f t="shared" si="5"/>
        <v>0</v>
      </c>
      <c r="AC55" s="377">
        <f t="shared" si="6"/>
        <v>0</v>
      </c>
      <c r="AD55" s="383">
        <f t="shared" si="7"/>
        <v>0</v>
      </c>
    </row>
    <row r="56" spans="1:30">
      <c r="A56" s="159"/>
      <c r="B56" s="159"/>
      <c r="C56" s="159"/>
      <c r="D56" s="159"/>
      <c r="E56" s="159"/>
      <c r="F56" s="159"/>
      <c r="G56" s="159"/>
      <c r="H56" s="180"/>
      <c r="I56" s="180"/>
      <c r="J56" s="159"/>
      <c r="K56" s="264"/>
      <c r="L56" s="159"/>
      <c r="M56" s="46" t="str">
        <f>IFERROR(CONCATENATE("VALID (",VLOOKUP(A56,'02_MASTER_KODE_FASYANKES'!B$3:L$20793,2,FALSE),")"),"N/A (BELUM VALID)")</f>
        <v>N/A (BELUM VALID)</v>
      </c>
      <c r="N56" s="374" t="str">
        <f>IFERROR(VLOOKUP(A56,'02_MASTER_KODE_FASYANKES'!B$3:L$20793,10,FALSE),"N/A (BELUM VALID)")</f>
        <v>N/A (BELUM VALID)</v>
      </c>
      <c r="O56" s="374" t="str">
        <f>IFERROR(VLOOKUP(A56,'02_MASTER_KODE_FASYANKES'!B$3:L$20793,11,FALSE),"N/A (BELUM VALID)")</f>
        <v>N/A (BELUM VALID)</v>
      </c>
      <c r="P56" s="374" t="str">
        <f>IFERROR(VLOOKUP(A56,'02_MASTER_KODE_FASYANKES'!B$3:L$20793,3,FALSE),"N/A (BELUM VALID)")</f>
        <v>N/A (BELUM VALID)</v>
      </c>
      <c r="Q56" s="46" t="str">
        <f>IFERROR(VLOOKUP(LEFT(G56,4),'04_MASTER_KODE_SDMK'!B$5:F$165,3,FALSE),"N/A (BELUM VALID)")</f>
        <v>N/A (BELUM VALID)</v>
      </c>
      <c r="R56" s="46" t="str">
        <f>IFERROR(VLOOKUP(LEFT(G56,4),'04_MASTER_KODE_SDMK'!B$5:F$165,4,FALSE),"N/A (BELUM VALID)")</f>
        <v>N/A (BELUM VALID)</v>
      </c>
      <c r="S56" s="46" t="str">
        <f>IFERROR(VLOOKUP(LEFT(G56,4),'04_MASTER_KODE_SDMK'!B$5:F$165,5,FALSE),"N/A (BELUM VALID)")</f>
        <v>N/A (BELUM VALID)</v>
      </c>
      <c r="T56" s="374" t="str">
        <f t="shared" si="0"/>
        <v>N/A (BELUM VALID)</v>
      </c>
      <c r="U56" s="46" t="str">
        <f t="shared" si="1"/>
        <v>N/A (BELUM VALID)</v>
      </c>
      <c r="V56" s="46" t="str">
        <f>IFERROR(VLOOKUP(L56,'03_MASTER_KODE_SEKOLAH_PT'!B$5:C$10030,2,FALSE),"N/A (BELUM VALID)")</f>
        <v>N/A (BELUM VALID)</v>
      </c>
      <c r="W56" s="46" t="str">
        <f>IFERROR(VLOOKUP(J56,'05_MASTER_KODE_PRODI'!B$3:E$5003,3,FALSE),"N/A (BELUM VALID)")</f>
        <v>N/A (BELUM VALID)</v>
      </c>
      <c r="X56" s="46" t="str">
        <f>IFERROR(CONCATENATE("VALID (",VLOOKUP(J56,'05_MASTER_KODE_PRODI'!B$3:F$5003,5,FALSE),")"),"N/A (BELUM VALID)")</f>
        <v>N/A (BELUM VALID)</v>
      </c>
      <c r="Y56" s="376">
        <f t="shared" si="2"/>
        <v>0</v>
      </c>
      <c r="Z56" s="377">
        <f t="shared" si="3"/>
        <v>0</v>
      </c>
      <c r="AA56" s="377">
        <f t="shared" si="4"/>
        <v>0</v>
      </c>
      <c r="AB56" s="377">
        <f t="shared" si="5"/>
        <v>0</v>
      </c>
      <c r="AC56" s="377">
        <f t="shared" si="6"/>
        <v>0</v>
      </c>
      <c r="AD56" s="383">
        <f t="shared" si="7"/>
        <v>0</v>
      </c>
    </row>
    <row r="57" spans="1:30">
      <c r="A57" s="159"/>
      <c r="B57" s="159"/>
      <c r="C57" s="159"/>
      <c r="D57" s="159"/>
      <c r="E57" s="159"/>
      <c r="F57" s="159"/>
      <c r="G57" s="159"/>
      <c r="H57" s="180"/>
      <c r="I57" s="180"/>
      <c r="J57" s="159"/>
      <c r="K57" s="264"/>
      <c r="L57" s="159"/>
      <c r="M57" s="46" t="str">
        <f>IFERROR(CONCATENATE("VALID (",VLOOKUP(A57,'02_MASTER_KODE_FASYANKES'!B$3:L$20793,2,FALSE),")"),"N/A (BELUM VALID)")</f>
        <v>N/A (BELUM VALID)</v>
      </c>
      <c r="N57" s="374" t="str">
        <f>IFERROR(VLOOKUP(A57,'02_MASTER_KODE_FASYANKES'!B$3:L$20793,10,FALSE),"N/A (BELUM VALID)")</f>
        <v>N/A (BELUM VALID)</v>
      </c>
      <c r="O57" s="374" t="str">
        <f>IFERROR(VLOOKUP(A57,'02_MASTER_KODE_FASYANKES'!B$3:L$20793,11,FALSE),"N/A (BELUM VALID)")</f>
        <v>N/A (BELUM VALID)</v>
      </c>
      <c r="P57" s="374" t="str">
        <f>IFERROR(VLOOKUP(A57,'02_MASTER_KODE_FASYANKES'!B$3:L$20793,3,FALSE),"N/A (BELUM VALID)")</f>
        <v>N/A (BELUM VALID)</v>
      </c>
      <c r="Q57" s="46" t="str">
        <f>IFERROR(VLOOKUP(LEFT(G57,4),'04_MASTER_KODE_SDMK'!B$5:F$165,3,FALSE),"N/A (BELUM VALID)")</f>
        <v>N/A (BELUM VALID)</v>
      </c>
      <c r="R57" s="46" t="str">
        <f>IFERROR(VLOOKUP(LEFT(G57,4),'04_MASTER_KODE_SDMK'!B$5:F$165,4,FALSE),"N/A (BELUM VALID)")</f>
        <v>N/A (BELUM VALID)</v>
      </c>
      <c r="S57" s="46" t="str">
        <f>IFERROR(VLOOKUP(LEFT(G57,4),'04_MASTER_KODE_SDMK'!B$5:F$165,5,FALSE),"N/A (BELUM VALID)")</f>
        <v>N/A (BELUM VALID)</v>
      </c>
      <c r="T57" s="374" t="str">
        <f t="shared" si="0"/>
        <v>N/A (BELUM VALID)</v>
      </c>
      <c r="U57" s="46" t="str">
        <f t="shared" si="1"/>
        <v>N/A (BELUM VALID)</v>
      </c>
      <c r="V57" s="46" t="str">
        <f>IFERROR(VLOOKUP(L57,'03_MASTER_KODE_SEKOLAH_PT'!B$5:C$10030,2,FALSE),"N/A (BELUM VALID)")</f>
        <v>N/A (BELUM VALID)</v>
      </c>
      <c r="W57" s="46" t="str">
        <f>IFERROR(VLOOKUP(J57,'05_MASTER_KODE_PRODI'!B$3:E$5003,3,FALSE),"N/A (BELUM VALID)")</f>
        <v>N/A (BELUM VALID)</v>
      </c>
      <c r="X57" s="46" t="str">
        <f>IFERROR(CONCATENATE("VALID (",VLOOKUP(J57,'05_MASTER_KODE_PRODI'!B$3:F$5003,5,FALSE),")"),"N/A (BELUM VALID)")</f>
        <v>N/A (BELUM VALID)</v>
      </c>
      <c r="Y57" s="376">
        <f t="shared" si="2"/>
        <v>0</v>
      </c>
      <c r="Z57" s="377">
        <f t="shared" si="3"/>
        <v>0</v>
      </c>
      <c r="AA57" s="377">
        <f t="shared" si="4"/>
        <v>0</v>
      </c>
      <c r="AB57" s="377">
        <f t="shared" si="5"/>
        <v>0</v>
      </c>
      <c r="AC57" s="377">
        <f t="shared" si="6"/>
        <v>0</v>
      </c>
      <c r="AD57" s="383">
        <f t="shared" si="7"/>
        <v>0</v>
      </c>
    </row>
    <row r="58" spans="1:30">
      <c r="A58" s="159"/>
      <c r="B58" s="159"/>
      <c r="C58" s="159"/>
      <c r="D58" s="159"/>
      <c r="E58" s="159"/>
      <c r="F58" s="159"/>
      <c r="G58" s="159"/>
      <c r="H58" s="180"/>
      <c r="I58" s="180"/>
      <c r="J58" s="159"/>
      <c r="K58" s="264"/>
      <c r="L58" s="159"/>
      <c r="M58" s="46" t="str">
        <f>IFERROR(CONCATENATE("VALID (",VLOOKUP(A58,'02_MASTER_KODE_FASYANKES'!B$3:L$20793,2,FALSE),")"),"N/A (BELUM VALID)")</f>
        <v>N/A (BELUM VALID)</v>
      </c>
      <c r="N58" s="374" t="str">
        <f>IFERROR(VLOOKUP(A58,'02_MASTER_KODE_FASYANKES'!B$3:L$20793,10,FALSE),"N/A (BELUM VALID)")</f>
        <v>N/A (BELUM VALID)</v>
      </c>
      <c r="O58" s="374" t="str">
        <f>IFERROR(VLOOKUP(A58,'02_MASTER_KODE_FASYANKES'!B$3:L$20793,11,FALSE),"N/A (BELUM VALID)")</f>
        <v>N/A (BELUM VALID)</v>
      </c>
      <c r="P58" s="374" t="str">
        <f>IFERROR(VLOOKUP(A58,'02_MASTER_KODE_FASYANKES'!B$3:L$20793,3,FALSE),"N/A (BELUM VALID)")</f>
        <v>N/A (BELUM VALID)</v>
      </c>
      <c r="Q58" s="46" t="str">
        <f>IFERROR(VLOOKUP(LEFT(G58,4),'04_MASTER_KODE_SDMK'!B$5:F$165,3,FALSE),"N/A (BELUM VALID)")</f>
        <v>N/A (BELUM VALID)</v>
      </c>
      <c r="R58" s="46" t="str">
        <f>IFERROR(VLOOKUP(LEFT(G58,4),'04_MASTER_KODE_SDMK'!B$5:F$165,4,FALSE),"N/A (BELUM VALID)")</f>
        <v>N/A (BELUM VALID)</v>
      </c>
      <c r="S58" s="46" t="str">
        <f>IFERROR(VLOOKUP(LEFT(G58,4),'04_MASTER_KODE_SDMK'!B$5:F$165,5,FALSE),"N/A (BELUM VALID)")</f>
        <v>N/A (BELUM VALID)</v>
      </c>
      <c r="T58" s="374" t="str">
        <f t="shared" si="0"/>
        <v>N/A (BELUM VALID)</v>
      </c>
      <c r="U58" s="46" t="str">
        <f t="shared" si="1"/>
        <v>N/A (BELUM VALID)</v>
      </c>
      <c r="V58" s="46" t="str">
        <f>IFERROR(VLOOKUP(L58,'03_MASTER_KODE_SEKOLAH_PT'!B$5:C$10030,2,FALSE),"N/A (BELUM VALID)")</f>
        <v>N/A (BELUM VALID)</v>
      </c>
      <c r="W58" s="46" t="str">
        <f>IFERROR(VLOOKUP(J58,'05_MASTER_KODE_PRODI'!B$3:E$5003,3,FALSE),"N/A (BELUM VALID)")</f>
        <v>N/A (BELUM VALID)</v>
      </c>
      <c r="X58" s="46" t="str">
        <f>IFERROR(CONCATENATE("VALID (",VLOOKUP(J58,'05_MASTER_KODE_PRODI'!B$3:F$5003,5,FALSE),")"),"N/A (BELUM VALID)")</f>
        <v>N/A (BELUM VALID)</v>
      </c>
      <c r="Y58" s="376">
        <f t="shared" si="2"/>
        <v>0</v>
      </c>
      <c r="Z58" s="377">
        <f t="shared" si="3"/>
        <v>0</v>
      </c>
      <c r="AA58" s="377">
        <f t="shared" si="4"/>
        <v>0</v>
      </c>
      <c r="AB58" s="377">
        <f t="shared" si="5"/>
        <v>0</v>
      </c>
      <c r="AC58" s="377">
        <f t="shared" si="6"/>
        <v>0</v>
      </c>
      <c r="AD58" s="383">
        <f t="shared" si="7"/>
        <v>0</v>
      </c>
    </row>
    <row r="59" spans="1:30">
      <c r="A59" s="159"/>
      <c r="B59" s="159"/>
      <c r="C59" s="159"/>
      <c r="D59" s="159"/>
      <c r="E59" s="159"/>
      <c r="F59" s="159"/>
      <c r="G59" s="159"/>
      <c r="H59" s="180"/>
      <c r="I59" s="180"/>
      <c r="J59" s="159"/>
      <c r="K59" s="264"/>
      <c r="L59" s="159"/>
      <c r="M59" s="46" t="str">
        <f>IFERROR(CONCATENATE("VALID (",VLOOKUP(A59,'02_MASTER_KODE_FASYANKES'!B$3:L$20793,2,FALSE),")"),"N/A (BELUM VALID)")</f>
        <v>N/A (BELUM VALID)</v>
      </c>
      <c r="N59" s="374" t="str">
        <f>IFERROR(VLOOKUP(A59,'02_MASTER_KODE_FASYANKES'!B$3:L$20793,10,FALSE),"N/A (BELUM VALID)")</f>
        <v>N/A (BELUM VALID)</v>
      </c>
      <c r="O59" s="374" t="str">
        <f>IFERROR(VLOOKUP(A59,'02_MASTER_KODE_FASYANKES'!B$3:L$20793,11,FALSE),"N/A (BELUM VALID)")</f>
        <v>N/A (BELUM VALID)</v>
      </c>
      <c r="P59" s="374" t="str">
        <f>IFERROR(VLOOKUP(A59,'02_MASTER_KODE_FASYANKES'!B$3:L$20793,3,FALSE),"N/A (BELUM VALID)")</f>
        <v>N/A (BELUM VALID)</v>
      </c>
      <c r="Q59" s="46" t="str">
        <f>IFERROR(VLOOKUP(LEFT(G59,4),'04_MASTER_KODE_SDMK'!B$5:F$165,3,FALSE),"N/A (BELUM VALID)")</f>
        <v>N/A (BELUM VALID)</v>
      </c>
      <c r="R59" s="46" t="str">
        <f>IFERROR(VLOOKUP(LEFT(G59,4),'04_MASTER_KODE_SDMK'!B$5:F$165,4,FALSE),"N/A (BELUM VALID)")</f>
        <v>N/A (BELUM VALID)</v>
      </c>
      <c r="S59" s="46" t="str">
        <f>IFERROR(VLOOKUP(LEFT(G59,4),'04_MASTER_KODE_SDMK'!B$5:F$165,5,FALSE),"N/A (BELUM VALID)")</f>
        <v>N/A (BELUM VALID)</v>
      </c>
      <c r="T59" s="374" t="str">
        <f t="shared" si="0"/>
        <v>N/A (BELUM VALID)</v>
      </c>
      <c r="U59" s="46" t="str">
        <f t="shared" si="1"/>
        <v>N/A (BELUM VALID)</v>
      </c>
      <c r="V59" s="46" t="str">
        <f>IFERROR(VLOOKUP(L59,'03_MASTER_KODE_SEKOLAH_PT'!B$5:C$10030,2,FALSE),"N/A (BELUM VALID)")</f>
        <v>N/A (BELUM VALID)</v>
      </c>
      <c r="W59" s="46" t="str">
        <f>IFERROR(VLOOKUP(J59,'05_MASTER_KODE_PRODI'!B$3:E$5003,3,FALSE),"N/A (BELUM VALID)")</f>
        <v>N/A (BELUM VALID)</v>
      </c>
      <c r="X59" s="46" t="str">
        <f>IFERROR(CONCATENATE("VALID (",VLOOKUP(J59,'05_MASTER_KODE_PRODI'!B$3:F$5003,5,FALSE),")"),"N/A (BELUM VALID)")</f>
        <v>N/A (BELUM VALID)</v>
      </c>
      <c r="Y59" s="376">
        <f t="shared" si="2"/>
        <v>0</v>
      </c>
      <c r="Z59" s="377">
        <f t="shared" si="3"/>
        <v>0</v>
      </c>
      <c r="AA59" s="377">
        <f t="shared" si="4"/>
        <v>0</v>
      </c>
      <c r="AB59" s="377">
        <f t="shared" si="5"/>
        <v>0</v>
      </c>
      <c r="AC59" s="377">
        <f t="shared" si="6"/>
        <v>0</v>
      </c>
      <c r="AD59" s="383">
        <f t="shared" si="7"/>
        <v>0</v>
      </c>
    </row>
    <row r="60" spans="1:30">
      <c r="A60" s="159"/>
      <c r="B60" s="159"/>
      <c r="C60" s="159"/>
      <c r="D60" s="159"/>
      <c r="E60" s="159"/>
      <c r="F60" s="159"/>
      <c r="G60" s="159"/>
      <c r="H60" s="180"/>
      <c r="I60" s="180"/>
      <c r="J60" s="159"/>
      <c r="K60" s="264"/>
      <c r="L60" s="159"/>
      <c r="M60" s="46" t="str">
        <f>IFERROR(CONCATENATE("VALID (",VLOOKUP(A60,'02_MASTER_KODE_FASYANKES'!B$3:L$20793,2,FALSE),")"),"N/A (BELUM VALID)")</f>
        <v>N/A (BELUM VALID)</v>
      </c>
      <c r="N60" s="374" t="str">
        <f>IFERROR(VLOOKUP(A60,'02_MASTER_KODE_FASYANKES'!B$3:L$20793,10,FALSE),"N/A (BELUM VALID)")</f>
        <v>N/A (BELUM VALID)</v>
      </c>
      <c r="O60" s="374" t="str">
        <f>IFERROR(VLOOKUP(A60,'02_MASTER_KODE_FASYANKES'!B$3:L$20793,11,FALSE),"N/A (BELUM VALID)")</f>
        <v>N/A (BELUM VALID)</v>
      </c>
      <c r="P60" s="374" t="str">
        <f>IFERROR(VLOOKUP(A60,'02_MASTER_KODE_FASYANKES'!B$3:L$20793,3,FALSE),"N/A (BELUM VALID)")</f>
        <v>N/A (BELUM VALID)</v>
      </c>
      <c r="Q60" s="46" t="str">
        <f>IFERROR(VLOOKUP(LEFT(G60,4),'04_MASTER_KODE_SDMK'!B$5:F$165,3,FALSE),"N/A (BELUM VALID)")</f>
        <v>N/A (BELUM VALID)</v>
      </c>
      <c r="R60" s="46" t="str">
        <f>IFERROR(VLOOKUP(LEFT(G60,4),'04_MASTER_KODE_SDMK'!B$5:F$165,4,FALSE),"N/A (BELUM VALID)")</f>
        <v>N/A (BELUM VALID)</v>
      </c>
      <c r="S60" s="46" t="str">
        <f>IFERROR(VLOOKUP(LEFT(G60,4),'04_MASTER_KODE_SDMK'!B$5:F$165,5,FALSE),"N/A (BELUM VALID)")</f>
        <v>N/A (BELUM VALID)</v>
      </c>
      <c r="T60" s="374" t="str">
        <f t="shared" si="0"/>
        <v>N/A (BELUM VALID)</v>
      </c>
      <c r="U60" s="46" t="str">
        <f t="shared" si="1"/>
        <v>N/A (BELUM VALID)</v>
      </c>
      <c r="V60" s="46" t="str">
        <f>IFERROR(VLOOKUP(L60,'03_MASTER_KODE_SEKOLAH_PT'!B$5:C$10030,2,FALSE),"N/A (BELUM VALID)")</f>
        <v>N/A (BELUM VALID)</v>
      </c>
      <c r="W60" s="46" t="str">
        <f>IFERROR(VLOOKUP(J60,'05_MASTER_KODE_PRODI'!B$3:E$5003,3,FALSE),"N/A (BELUM VALID)")</f>
        <v>N/A (BELUM VALID)</v>
      </c>
      <c r="X60" s="46" t="str">
        <f>IFERROR(CONCATENATE("VALID (",VLOOKUP(J60,'05_MASTER_KODE_PRODI'!B$3:F$5003,5,FALSE),")"),"N/A (BELUM VALID)")</f>
        <v>N/A (BELUM VALID)</v>
      </c>
      <c r="Y60" s="376">
        <f t="shared" si="2"/>
        <v>0</v>
      </c>
      <c r="Z60" s="377">
        <f t="shared" si="3"/>
        <v>0</v>
      </c>
      <c r="AA60" s="377">
        <f t="shared" si="4"/>
        <v>0</v>
      </c>
      <c r="AB60" s="377">
        <f t="shared" si="5"/>
        <v>0</v>
      </c>
      <c r="AC60" s="377">
        <f t="shared" si="6"/>
        <v>0</v>
      </c>
      <c r="AD60" s="383">
        <f t="shared" si="7"/>
        <v>0</v>
      </c>
    </row>
    <row r="61" spans="1:30">
      <c r="A61" s="159"/>
      <c r="B61" s="159"/>
      <c r="C61" s="159"/>
      <c r="D61" s="159"/>
      <c r="E61" s="159"/>
      <c r="F61" s="159"/>
      <c r="G61" s="159"/>
      <c r="H61" s="180"/>
      <c r="I61" s="180"/>
      <c r="J61" s="159"/>
      <c r="K61" s="264"/>
      <c r="L61" s="159"/>
      <c r="M61" s="46" t="str">
        <f>IFERROR(CONCATENATE("VALID (",VLOOKUP(A61,'02_MASTER_KODE_FASYANKES'!B$3:L$20793,2,FALSE),")"),"N/A (BELUM VALID)")</f>
        <v>N/A (BELUM VALID)</v>
      </c>
      <c r="N61" s="374" t="str">
        <f>IFERROR(VLOOKUP(A61,'02_MASTER_KODE_FASYANKES'!B$3:L$20793,10,FALSE),"N/A (BELUM VALID)")</f>
        <v>N/A (BELUM VALID)</v>
      </c>
      <c r="O61" s="374" t="str">
        <f>IFERROR(VLOOKUP(A61,'02_MASTER_KODE_FASYANKES'!B$3:L$20793,11,FALSE),"N/A (BELUM VALID)")</f>
        <v>N/A (BELUM VALID)</v>
      </c>
      <c r="P61" s="374" t="str">
        <f>IFERROR(VLOOKUP(A61,'02_MASTER_KODE_FASYANKES'!B$3:L$20793,3,FALSE),"N/A (BELUM VALID)")</f>
        <v>N/A (BELUM VALID)</v>
      </c>
      <c r="Q61" s="46" t="str">
        <f>IFERROR(VLOOKUP(LEFT(G61,4),'04_MASTER_KODE_SDMK'!B$5:F$165,3,FALSE),"N/A (BELUM VALID)")</f>
        <v>N/A (BELUM VALID)</v>
      </c>
      <c r="R61" s="46" t="str">
        <f>IFERROR(VLOOKUP(LEFT(G61,4),'04_MASTER_KODE_SDMK'!B$5:F$165,4,FALSE),"N/A (BELUM VALID)")</f>
        <v>N/A (BELUM VALID)</v>
      </c>
      <c r="S61" s="46" t="str">
        <f>IFERROR(VLOOKUP(LEFT(G61,4),'04_MASTER_KODE_SDMK'!B$5:F$165,5,FALSE),"N/A (BELUM VALID)")</f>
        <v>N/A (BELUM VALID)</v>
      </c>
      <c r="T61" s="374" t="str">
        <f t="shared" si="0"/>
        <v>N/A (BELUM VALID)</v>
      </c>
      <c r="U61" s="46" t="str">
        <f t="shared" si="1"/>
        <v>N/A (BELUM VALID)</v>
      </c>
      <c r="V61" s="46" t="str">
        <f>IFERROR(VLOOKUP(L61,'03_MASTER_KODE_SEKOLAH_PT'!B$5:C$10030,2,FALSE),"N/A (BELUM VALID)")</f>
        <v>N/A (BELUM VALID)</v>
      </c>
      <c r="W61" s="46" t="str">
        <f>IFERROR(VLOOKUP(J61,'05_MASTER_KODE_PRODI'!B$3:E$5003,3,FALSE),"N/A (BELUM VALID)")</f>
        <v>N/A (BELUM VALID)</v>
      </c>
      <c r="X61" s="46" t="str">
        <f>IFERROR(CONCATENATE("VALID (",VLOOKUP(J61,'05_MASTER_KODE_PRODI'!B$3:F$5003,5,FALSE),")"),"N/A (BELUM VALID)")</f>
        <v>N/A (BELUM VALID)</v>
      </c>
      <c r="Y61" s="376">
        <f t="shared" si="2"/>
        <v>0</v>
      </c>
      <c r="Z61" s="377">
        <f t="shared" si="3"/>
        <v>0</v>
      </c>
      <c r="AA61" s="377">
        <f t="shared" si="4"/>
        <v>0</v>
      </c>
      <c r="AB61" s="377">
        <f t="shared" si="5"/>
        <v>0</v>
      </c>
      <c r="AC61" s="377">
        <f t="shared" si="6"/>
        <v>0</v>
      </c>
      <c r="AD61" s="383">
        <f t="shared" si="7"/>
        <v>0</v>
      </c>
    </row>
    <row r="62" spans="1:30">
      <c r="A62" s="159"/>
      <c r="B62" s="159"/>
      <c r="C62" s="159"/>
      <c r="D62" s="159"/>
      <c r="E62" s="159"/>
      <c r="F62" s="159"/>
      <c r="G62" s="159"/>
      <c r="H62" s="180"/>
      <c r="I62" s="180"/>
      <c r="J62" s="159"/>
      <c r="K62" s="264"/>
      <c r="L62" s="159"/>
      <c r="M62" s="46" t="str">
        <f>IFERROR(CONCATENATE("VALID (",VLOOKUP(A62,'02_MASTER_KODE_FASYANKES'!B$3:L$20793,2,FALSE),")"),"N/A (BELUM VALID)")</f>
        <v>N/A (BELUM VALID)</v>
      </c>
      <c r="N62" s="374" t="str">
        <f>IFERROR(VLOOKUP(A62,'02_MASTER_KODE_FASYANKES'!B$3:L$20793,10,FALSE),"N/A (BELUM VALID)")</f>
        <v>N/A (BELUM VALID)</v>
      </c>
      <c r="O62" s="374" t="str">
        <f>IFERROR(VLOOKUP(A62,'02_MASTER_KODE_FASYANKES'!B$3:L$20793,11,FALSE),"N/A (BELUM VALID)")</f>
        <v>N/A (BELUM VALID)</v>
      </c>
      <c r="P62" s="374" t="str">
        <f>IFERROR(VLOOKUP(A62,'02_MASTER_KODE_FASYANKES'!B$3:L$20793,3,FALSE),"N/A (BELUM VALID)")</f>
        <v>N/A (BELUM VALID)</v>
      </c>
      <c r="Q62" s="46" t="str">
        <f>IFERROR(VLOOKUP(LEFT(G62,4),'04_MASTER_KODE_SDMK'!B$5:F$165,3,FALSE),"N/A (BELUM VALID)")</f>
        <v>N/A (BELUM VALID)</v>
      </c>
      <c r="R62" s="46" t="str">
        <f>IFERROR(VLOOKUP(LEFT(G62,4),'04_MASTER_KODE_SDMK'!B$5:F$165,4,FALSE),"N/A (BELUM VALID)")</f>
        <v>N/A (BELUM VALID)</v>
      </c>
      <c r="S62" s="46" t="str">
        <f>IFERROR(VLOOKUP(LEFT(G62,4),'04_MASTER_KODE_SDMK'!B$5:F$165,5,FALSE),"N/A (BELUM VALID)")</f>
        <v>N/A (BELUM VALID)</v>
      </c>
      <c r="T62" s="374" t="str">
        <f t="shared" si="0"/>
        <v>N/A (BELUM VALID)</v>
      </c>
      <c r="U62" s="46" t="str">
        <f t="shared" si="1"/>
        <v>N/A (BELUM VALID)</v>
      </c>
      <c r="V62" s="46" t="str">
        <f>IFERROR(VLOOKUP(L62,'03_MASTER_KODE_SEKOLAH_PT'!B$5:C$10030,2,FALSE),"N/A (BELUM VALID)")</f>
        <v>N/A (BELUM VALID)</v>
      </c>
      <c r="W62" s="46" t="str">
        <f>IFERROR(VLOOKUP(J62,'05_MASTER_KODE_PRODI'!B$3:E$5003,3,FALSE),"N/A (BELUM VALID)")</f>
        <v>N/A (BELUM VALID)</v>
      </c>
      <c r="X62" s="46" t="str">
        <f>IFERROR(CONCATENATE("VALID (",VLOOKUP(J62,'05_MASTER_KODE_PRODI'!B$3:F$5003,5,FALSE),")"),"N/A (BELUM VALID)")</f>
        <v>N/A (BELUM VALID)</v>
      </c>
      <c r="Y62" s="376">
        <f t="shared" si="2"/>
        <v>0</v>
      </c>
      <c r="Z62" s="377">
        <f t="shared" si="3"/>
        <v>0</v>
      </c>
      <c r="AA62" s="377">
        <f t="shared" si="4"/>
        <v>0</v>
      </c>
      <c r="AB62" s="377">
        <f t="shared" si="5"/>
        <v>0</v>
      </c>
      <c r="AC62" s="377">
        <f t="shared" si="6"/>
        <v>0</v>
      </c>
      <c r="AD62" s="383">
        <f t="shared" si="7"/>
        <v>0</v>
      </c>
    </row>
    <row r="63" spans="1:30">
      <c r="A63" s="159"/>
      <c r="B63" s="159"/>
      <c r="C63" s="159"/>
      <c r="D63" s="159"/>
      <c r="E63" s="159"/>
      <c r="F63" s="159"/>
      <c r="G63" s="159"/>
      <c r="H63" s="180"/>
      <c r="I63" s="180"/>
      <c r="J63" s="159"/>
      <c r="K63" s="264"/>
      <c r="L63" s="159"/>
      <c r="M63" s="46" t="str">
        <f>IFERROR(CONCATENATE("VALID (",VLOOKUP(A63,'02_MASTER_KODE_FASYANKES'!B$3:L$20793,2,FALSE),")"),"N/A (BELUM VALID)")</f>
        <v>N/A (BELUM VALID)</v>
      </c>
      <c r="N63" s="374" t="str">
        <f>IFERROR(VLOOKUP(A63,'02_MASTER_KODE_FASYANKES'!B$3:L$20793,10,FALSE),"N/A (BELUM VALID)")</f>
        <v>N/A (BELUM VALID)</v>
      </c>
      <c r="O63" s="374" t="str">
        <f>IFERROR(VLOOKUP(A63,'02_MASTER_KODE_FASYANKES'!B$3:L$20793,11,FALSE),"N/A (BELUM VALID)")</f>
        <v>N/A (BELUM VALID)</v>
      </c>
      <c r="P63" s="374" t="str">
        <f>IFERROR(VLOOKUP(A63,'02_MASTER_KODE_FASYANKES'!B$3:L$20793,3,FALSE),"N/A (BELUM VALID)")</f>
        <v>N/A (BELUM VALID)</v>
      </c>
      <c r="Q63" s="46" t="str">
        <f>IFERROR(VLOOKUP(LEFT(G63,4),'04_MASTER_KODE_SDMK'!B$5:F$165,3,FALSE),"N/A (BELUM VALID)")</f>
        <v>N/A (BELUM VALID)</v>
      </c>
      <c r="R63" s="46" t="str">
        <f>IFERROR(VLOOKUP(LEFT(G63,4),'04_MASTER_KODE_SDMK'!B$5:F$165,4,FALSE),"N/A (BELUM VALID)")</f>
        <v>N/A (BELUM VALID)</v>
      </c>
      <c r="S63" s="46" t="str">
        <f>IFERROR(VLOOKUP(LEFT(G63,4),'04_MASTER_KODE_SDMK'!B$5:F$165,5,FALSE),"N/A (BELUM VALID)")</f>
        <v>N/A (BELUM VALID)</v>
      </c>
      <c r="T63" s="374" t="str">
        <f t="shared" si="0"/>
        <v>N/A (BELUM VALID)</v>
      </c>
      <c r="U63" s="46" t="str">
        <f t="shared" si="1"/>
        <v>N/A (BELUM VALID)</v>
      </c>
      <c r="V63" s="46" t="str">
        <f>IFERROR(VLOOKUP(L63,'03_MASTER_KODE_SEKOLAH_PT'!B$5:C$10030,2,FALSE),"N/A (BELUM VALID)")</f>
        <v>N/A (BELUM VALID)</v>
      </c>
      <c r="W63" s="46" t="str">
        <f>IFERROR(VLOOKUP(J63,'05_MASTER_KODE_PRODI'!B$3:E$5003,3,FALSE),"N/A (BELUM VALID)")</f>
        <v>N/A (BELUM VALID)</v>
      </c>
      <c r="X63" s="46" t="str">
        <f>IFERROR(CONCATENATE("VALID (",VLOOKUP(J63,'05_MASTER_KODE_PRODI'!B$3:F$5003,5,FALSE),")"),"N/A (BELUM VALID)")</f>
        <v>N/A (BELUM VALID)</v>
      </c>
      <c r="Y63" s="376">
        <f t="shared" si="2"/>
        <v>0</v>
      </c>
      <c r="Z63" s="377">
        <f t="shared" si="3"/>
        <v>0</v>
      </c>
      <c r="AA63" s="377">
        <f t="shared" si="4"/>
        <v>0</v>
      </c>
      <c r="AB63" s="377">
        <f t="shared" si="5"/>
        <v>0</v>
      </c>
      <c r="AC63" s="377">
        <f t="shared" si="6"/>
        <v>0</v>
      </c>
      <c r="AD63" s="383">
        <f t="shared" si="7"/>
        <v>0</v>
      </c>
    </row>
    <row r="64" spans="1:30">
      <c r="A64" s="159"/>
      <c r="B64" s="159"/>
      <c r="C64" s="159"/>
      <c r="D64" s="159"/>
      <c r="E64" s="159"/>
      <c r="F64" s="159"/>
      <c r="G64" s="159"/>
      <c r="H64" s="180"/>
      <c r="I64" s="180"/>
      <c r="J64" s="159"/>
      <c r="K64" s="264"/>
      <c r="L64" s="159"/>
      <c r="M64" s="46" t="str">
        <f>IFERROR(CONCATENATE("VALID (",VLOOKUP(A64,'02_MASTER_KODE_FASYANKES'!B$3:L$20793,2,FALSE),")"),"N/A (BELUM VALID)")</f>
        <v>N/A (BELUM VALID)</v>
      </c>
      <c r="N64" s="374" t="str">
        <f>IFERROR(VLOOKUP(A64,'02_MASTER_KODE_FASYANKES'!B$3:L$20793,10,FALSE),"N/A (BELUM VALID)")</f>
        <v>N/A (BELUM VALID)</v>
      </c>
      <c r="O64" s="374" t="str">
        <f>IFERROR(VLOOKUP(A64,'02_MASTER_KODE_FASYANKES'!B$3:L$20793,11,FALSE),"N/A (BELUM VALID)")</f>
        <v>N/A (BELUM VALID)</v>
      </c>
      <c r="P64" s="374" t="str">
        <f>IFERROR(VLOOKUP(A64,'02_MASTER_KODE_FASYANKES'!B$3:L$20793,3,FALSE),"N/A (BELUM VALID)")</f>
        <v>N/A (BELUM VALID)</v>
      </c>
      <c r="Q64" s="46" t="str">
        <f>IFERROR(VLOOKUP(LEFT(G64,4),'04_MASTER_KODE_SDMK'!B$5:F$165,3,FALSE),"N/A (BELUM VALID)")</f>
        <v>N/A (BELUM VALID)</v>
      </c>
      <c r="R64" s="46" t="str">
        <f>IFERROR(VLOOKUP(LEFT(G64,4),'04_MASTER_KODE_SDMK'!B$5:F$165,4,FALSE),"N/A (BELUM VALID)")</f>
        <v>N/A (BELUM VALID)</v>
      </c>
      <c r="S64" s="46" t="str">
        <f>IFERROR(VLOOKUP(LEFT(G64,4),'04_MASTER_KODE_SDMK'!B$5:F$165,5,FALSE),"N/A (BELUM VALID)")</f>
        <v>N/A (BELUM VALID)</v>
      </c>
      <c r="T64" s="374" t="str">
        <f t="shared" si="0"/>
        <v>N/A (BELUM VALID)</v>
      </c>
      <c r="U64" s="46" t="str">
        <f t="shared" si="1"/>
        <v>N/A (BELUM VALID)</v>
      </c>
      <c r="V64" s="46" t="str">
        <f>IFERROR(VLOOKUP(L64,'03_MASTER_KODE_SEKOLAH_PT'!B$5:C$10030,2,FALSE),"N/A (BELUM VALID)")</f>
        <v>N/A (BELUM VALID)</v>
      </c>
      <c r="W64" s="46" t="str">
        <f>IFERROR(VLOOKUP(J64,'05_MASTER_KODE_PRODI'!B$3:E$5003,3,FALSE),"N/A (BELUM VALID)")</f>
        <v>N/A (BELUM VALID)</v>
      </c>
      <c r="X64" s="46" t="str">
        <f>IFERROR(CONCATENATE("VALID (",VLOOKUP(J64,'05_MASTER_KODE_PRODI'!B$3:F$5003,5,FALSE),")"),"N/A (BELUM VALID)")</f>
        <v>N/A (BELUM VALID)</v>
      </c>
      <c r="Y64" s="376">
        <f t="shared" si="2"/>
        <v>0</v>
      </c>
      <c r="Z64" s="377">
        <f t="shared" si="3"/>
        <v>0</v>
      </c>
      <c r="AA64" s="377">
        <f t="shared" si="4"/>
        <v>0</v>
      </c>
      <c r="AB64" s="377">
        <f t="shared" si="5"/>
        <v>0</v>
      </c>
      <c r="AC64" s="377">
        <f t="shared" si="6"/>
        <v>0</v>
      </c>
      <c r="AD64" s="383">
        <f t="shared" si="7"/>
        <v>0</v>
      </c>
    </row>
    <row r="65" spans="1:30">
      <c r="A65" s="159"/>
      <c r="B65" s="159"/>
      <c r="C65" s="159"/>
      <c r="D65" s="159"/>
      <c r="E65" s="159"/>
      <c r="F65" s="159"/>
      <c r="G65" s="159"/>
      <c r="H65" s="180"/>
      <c r="I65" s="180"/>
      <c r="J65" s="159"/>
      <c r="K65" s="264"/>
      <c r="L65" s="159"/>
      <c r="M65" s="46" t="str">
        <f>IFERROR(CONCATENATE("VALID (",VLOOKUP(A65,'02_MASTER_KODE_FASYANKES'!B$3:L$20793,2,FALSE),")"),"N/A (BELUM VALID)")</f>
        <v>N/A (BELUM VALID)</v>
      </c>
      <c r="N65" s="374" t="str">
        <f>IFERROR(VLOOKUP(A65,'02_MASTER_KODE_FASYANKES'!B$3:L$20793,10,FALSE),"N/A (BELUM VALID)")</f>
        <v>N/A (BELUM VALID)</v>
      </c>
      <c r="O65" s="374" t="str">
        <f>IFERROR(VLOOKUP(A65,'02_MASTER_KODE_FASYANKES'!B$3:L$20793,11,FALSE),"N/A (BELUM VALID)")</f>
        <v>N/A (BELUM VALID)</v>
      </c>
      <c r="P65" s="374" t="str">
        <f>IFERROR(VLOOKUP(A65,'02_MASTER_KODE_FASYANKES'!B$3:L$20793,3,FALSE),"N/A (BELUM VALID)")</f>
        <v>N/A (BELUM VALID)</v>
      </c>
      <c r="Q65" s="46" t="str">
        <f>IFERROR(VLOOKUP(LEFT(G65,4),'04_MASTER_KODE_SDMK'!B$5:F$165,3,FALSE),"N/A (BELUM VALID)")</f>
        <v>N/A (BELUM VALID)</v>
      </c>
      <c r="R65" s="46" t="str">
        <f>IFERROR(VLOOKUP(LEFT(G65,4),'04_MASTER_KODE_SDMK'!B$5:F$165,4,FALSE),"N/A (BELUM VALID)")</f>
        <v>N/A (BELUM VALID)</v>
      </c>
      <c r="S65" s="46" t="str">
        <f>IFERROR(VLOOKUP(LEFT(G65,4),'04_MASTER_KODE_SDMK'!B$5:F$165,5,FALSE),"N/A (BELUM VALID)")</f>
        <v>N/A (BELUM VALID)</v>
      </c>
      <c r="T65" s="374" t="str">
        <f t="shared" si="0"/>
        <v>N/A (BELUM VALID)</v>
      </c>
      <c r="U65" s="46" t="str">
        <f t="shared" si="1"/>
        <v>N/A (BELUM VALID)</v>
      </c>
      <c r="V65" s="46" t="str">
        <f>IFERROR(VLOOKUP(L65,'03_MASTER_KODE_SEKOLAH_PT'!B$5:C$10030,2,FALSE),"N/A (BELUM VALID)")</f>
        <v>N/A (BELUM VALID)</v>
      </c>
      <c r="W65" s="46" t="str">
        <f>IFERROR(VLOOKUP(J65,'05_MASTER_KODE_PRODI'!B$3:E$5003,3,FALSE),"N/A (BELUM VALID)")</f>
        <v>N/A (BELUM VALID)</v>
      </c>
      <c r="X65" s="46" t="str">
        <f>IFERROR(CONCATENATE("VALID (",VLOOKUP(J65,'05_MASTER_KODE_PRODI'!B$3:F$5003,5,FALSE),")"),"N/A (BELUM VALID)")</f>
        <v>N/A (BELUM VALID)</v>
      </c>
      <c r="Y65" s="376">
        <f t="shared" si="2"/>
        <v>0</v>
      </c>
      <c r="Z65" s="377">
        <f t="shared" si="3"/>
        <v>0</v>
      </c>
      <c r="AA65" s="377">
        <f t="shared" si="4"/>
        <v>0</v>
      </c>
      <c r="AB65" s="377">
        <f t="shared" si="5"/>
        <v>0</v>
      </c>
      <c r="AC65" s="377">
        <f t="shared" si="6"/>
        <v>0</v>
      </c>
      <c r="AD65" s="383">
        <f t="shared" si="7"/>
        <v>0</v>
      </c>
    </row>
    <row r="66" spans="1:30">
      <c r="A66" s="159"/>
      <c r="B66" s="159"/>
      <c r="C66" s="159"/>
      <c r="D66" s="159"/>
      <c r="E66" s="159"/>
      <c r="F66" s="159"/>
      <c r="G66" s="159"/>
      <c r="H66" s="180"/>
      <c r="I66" s="180"/>
      <c r="J66" s="159"/>
      <c r="K66" s="264"/>
      <c r="L66" s="159"/>
      <c r="M66" s="46" t="str">
        <f>IFERROR(CONCATENATE("VALID (",VLOOKUP(A66,'02_MASTER_KODE_FASYANKES'!B$3:L$20793,2,FALSE),")"),"N/A (BELUM VALID)")</f>
        <v>N/A (BELUM VALID)</v>
      </c>
      <c r="N66" s="374" t="str">
        <f>IFERROR(VLOOKUP(A66,'02_MASTER_KODE_FASYANKES'!B$3:L$20793,10,FALSE),"N/A (BELUM VALID)")</f>
        <v>N/A (BELUM VALID)</v>
      </c>
      <c r="O66" s="374" t="str">
        <f>IFERROR(VLOOKUP(A66,'02_MASTER_KODE_FASYANKES'!B$3:L$20793,11,FALSE),"N/A (BELUM VALID)")</f>
        <v>N/A (BELUM VALID)</v>
      </c>
      <c r="P66" s="374" t="str">
        <f>IFERROR(VLOOKUP(A66,'02_MASTER_KODE_FASYANKES'!B$3:L$20793,3,FALSE),"N/A (BELUM VALID)")</f>
        <v>N/A (BELUM VALID)</v>
      </c>
      <c r="Q66" s="46" t="str">
        <f>IFERROR(VLOOKUP(LEFT(G66,4),'04_MASTER_KODE_SDMK'!B$5:F$165,3,FALSE),"N/A (BELUM VALID)")</f>
        <v>N/A (BELUM VALID)</v>
      </c>
      <c r="R66" s="46" t="str">
        <f>IFERROR(VLOOKUP(LEFT(G66,4),'04_MASTER_KODE_SDMK'!B$5:F$165,4,FALSE),"N/A (BELUM VALID)")</f>
        <v>N/A (BELUM VALID)</v>
      </c>
      <c r="S66" s="46" t="str">
        <f>IFERROR(VLOOKUP(LEFT(G66,4),'04_MASTER_KODE_SDMK'!B$5:F$165,5,FALSE),"N/A (BELUM VALID)")</f>
        <v>N/A (BELUM VALID)</v>
      </c>
      <c r="T66" s="374" t="str">
        <f t="shared" si="0"/>
        <v>N/A (BELUM VALID)</v>
      </c>
      <c r="U66" s="46" t="str">
        <f t="shared" si="1"/>
        <v>N/A (BELUM VALID)</v>
      </c>
      <c r="V66" s="46" t="str">
        <f>IFERROR(VLOOKUP(L66,'03_MASTER_KODE_SEKOLAH_PT'!B$5:C$10030,2,FALSE),"N/A (BELUM VALID)")</f>
        <v>N/A (BELUM VALID)</v>
      </c>
      <c r="W66" s="46" t="str">
        <f>IFERROR(VLOOKUP(J66,'05_MASTER_KODE_PRODI'!B$3:E$5003,3,FALSE),"N/A (BELUM VALID)")</f>
        <v>N/A (BELUM VALID)</v>
      </c>
      <c r="X66" s="46" t="str">
        <f>IFERROR(CONCATENATE("VALID (",VLOOKUP(J66,'05_MASTER_KODE_PRODI'!B$3:F$5003,5,FALSE),")"),"N/A (BELUM VALID)")</f>
        <v>N/A (BELUM VALID)</v>
      </c>
      <c r="Y66" s="376">
        <f t="shared" si="2"/>
        <v>0</v>
      </c>
      <c r="Z66" s="377">
        <f t="shared" si="3"/>
        <v>0</v>
      </c>
      <c r="AA66" s="377">
        <f t="shared" si="4"/>
        <v>0</v>
      </c>
      <c r="AB66" s="377">
        <f t="shared" si="5"/>
        <v>0</v>
      </c>
      <c r="AC66" s="377">
        <f t="shared" si="6"/>
        <v>0</v>
      </c>
      <c r="AD66" s="383">
        <f t="shared" si="7"/>
        <v>0</v>
      </c>
    </row>
    <row r="67" spans="1:30">
      <c r="A67" s="159"/>
      <c r="B67" s="159"/>
      <c r="C67" s="159"/>
      <c r="D67" s="159"/>
      <c r="E67" s="159"/>
      <c r="F67" s="159"/>
      <c r="G67" s="159"/>
      <c r="H67" s="180"/>
      <c r="I67" s="180"/>
      <c r="J67" s="159"/>
      <c r="K67" s="264"/>
      <c r="L67" s="159"/>
      <c r="M67" s="46" t="str">
        <f>IFERROR(CONCATENATE("VALID (",VLOOKUP(A67,'02_MASTER_KODE_FASYANKES'!B$3:L$20793,2,FALSE),")"),"N/A (BELUM VALID)")</f>
        <v>N/A (BELUM VALID)</v>
      </c>
      <c r="N67" s="374" t="str">
        <f>IFERROR(VLOOKUP(A67,'02_MASTER_KODE_FASYANKES'!B$3:L$20793,10,FALSE),"N/A (BELUM VALID)")</f>
        <v>N/A (BELUM VALID)</v>
      </c>
      <c r="O67" s="374" t="str">
        <f>IFERROR(VLOOKUP(A67,'02_MASTER_KODE_FASYANKES'!B$3:L$20793,11,FALSE),"N/A (BELUM VALID)")</f>
        <v>N/A (BELUM VALID)</v>
      </c>
      <c r="P67" s="374" t="str">
        <f>IFERROR(VLOOKUP(A67,'02_MASTER_KODE_FASYANKES'!B$3:L$20793,3,FALSE),"N/A (BELUM VALID)")</f>
        <v>N/A (BELUM VALID)</v>
      </c>
      <c r="Q67" s="46" t="str">
        <f>IFERROR(VLOOKUP(LEFT(G67,4),'04_MASTER_KODE_SDMK'!B$5:F$165,3,FALSE),"N/A (BELUM VALID)")</f>
        <v>N/A (BELUM VALID)</v>
      </c>
      <c r="R67" s="46" t="str">
        <f>IFERROR(VLOOKUP(LEFT(G67,4),'04_MASTER_KODE_SDMK'!B$5:F$165,4,FALSE),"N/A (BELUM VALID)")</f>
        <v>N/A (BELUM VALID)</v>
      </c>
      <c r="S67" s="46" t="str">
        <f>IFERROR(VLOOKUP(LEFT(G67,4),'04_MASTER_KODE_SDMK'!B$5:F$165,5,FALSE),"N/A (BELUM VALID)")</f>
        <v>N/A (BELUM VALID)</v>
      </c>
      <c r="T67" s="374" t="str">
        <f t="shared" si="0"/>
        <v>N/A (BELUM VALID)</v>
      </c>
      <c r="U67" s="46" t="str">
        <f t="shared" si="1"/>
        <v>N/A (BELUM VALID)</v>
      </c>
      <c r="V67" s="46" t="str">
        <f>IFERROR(VLOOKUP(L67,'03_MASTER_KODE_SEKOLAH_PT'!B$5:C$10030,2,FALSE),"N/A (BELUM VALID)")</f>
        <v>N/A (BELUM VALID)</v>
      </c>
      <c r="W67" s="46" t="str">
        <f>IFERROR(VLOOKUP(J67,'05_MASTER_KODE_PRODI'!B$3:E$5003,3,FALSE),"N/A (BELUM VALID)")</f>
        <v>N/A (BELUM VALID)</v>
      </c>
      <c r="X67" s="46" t="str">
        <f>IFERROR(CONCATENATE("VALID (",VLOOKUP(J67,'05_MASTER_KODE_PRODI'!B$3:F$5003,5,FALSE),")"),"N/A (BELUM VALID)")</f>
        <v>N/A (BELUM VALID)</v>
      </c>
      <c r="Y67" s="376">
        <f t="shared" si="2"/>
        <v>0</v>
      </c>
      <c r="Z67" s="377">
        <f t="shared" si="3"/>
        <v>0</v>
      </c>
      <c r="AA67" s="377">
        <f t="shared" si="4"/>
        <v>0</v>
      </c>
      <c r="AB67" s="377">
        <f t="shared" si="5"/>
        <v>0</v>
      </c>
      <c r="AC67" s="377">
        <f t="shared" si="6"/>
        <v>0</v>
      </c>
      <c r="AD67" s="383">
        <f t="shared" si="7"/>
        <v>0</v>
      </c>
    </row>
    <row r="68" spans="1:30">
      <c r="A68" s="159"/>
      <c r="B68" s="159"/>
      <c r="C68" s="159"/>
      <c r="D68" s="159"/>
      <c r="E68" s="159"/>
      <c r="F68" s="159"/>
      <c r="G68" s="159"/>
      <c r="H68" s="180"/>
      <c r="I68" s="180"/>
      <c r="J68" s="159"/>
      <c r="K68" s="264"/>
      <c r="L68" s="159"/>
      <c r="M68" s="46" t="str">
        <f>IFERROR(CONCATENATE("VALID (",VLOOKUP(A68,'02_MASTER_KODE_FASYANKES'!B$3:L$20793,2,FALSE),")"),"N/A (BELUM VALID)")</f>
        <v>N/A (BELUM VALID)</v>
      </c>
      <c r="N68" s="374" t="str">
        <f>IFERROR(VLOOKUP(A68,'02_MASTER_KODE_FASYANKES'!B$3:L$20793,10,FALSE),"N/A (BELUM VALID)")</f>
        <v>N/A (BELUM VALID)</v>
      </c>
      <c r="O68" s="374" t="str">
        <f>IFERROR(VLOOKUP(A68,'02_MASTER_KODE_FASYANKES'!B$3:L$20793,11,FALSE),"N/A (BELUM VALID)")</f>
        <v>N/A (BELUM VALID)</v>
      </c>
      <c r="P68" s="374" t="str">
        <f>IFERROR(VLOOKUP(A68,'02_MASTER_KODE_FASYANKES'!B$3:L$20793,3,FALSE),"N/A (BELUM VALID)")</f>
        <v>N/A (BELUM VALID)</v>
      </c>
      <c r="Q68" s="46" t="str">
        <f>IFERROR(VLOOKUP(LEFT(G68,4),'04_MASTER_KODE_SDMK'!B$5:F$165,3,FALSE),"N/A (BELUM VALID)")</f>
        <v>N/A (BELUM VALID)</v>
      </c>
      <c r="R68" s="46" t="str">
        <f>IFERROR(VLOOKUP(LEFT(G68,4),'04_MASTER_KODE_SDMK'!B$5:F$165,4,FALSE),"N/A (BELUM VALID)")</f>
        <v>N/A (BELUM VALID)</v>
      </c>
      <c r="S68" s="46" t="str">
        <f>IFERROR(VLOOKUP(LEFT(G68,4),'04_MASTER_KODE_SDMK'!B$5:F$165,5,FALSE),"N/A (BELUM VALID)")</f>
        <v>N/A (BELUM VALID)</v>
      </c>
      <c r="T68" s="374" t="str">
        <f t="shared" si="0"/>
        <v>N/A (BELUM VALID)</v>
      </c>
      <c r="U68" s="46" t="str">
        <f t="shared" si="1"/>
        <v>N/A (BELUM VALID)</v>
      </c>
      <c r="V68" s="46" t="str">
        <f>IFERROR(VLOOKUP(L68,'03_MASTER_KODE_SEKOLAH_PT'!B$5:C$10030,2,FALSE),"N/A (BELUM VALID)")</f>
        <v>N/A (BELUM VALID)</v>
      </c>
      <c r="W68" s="46" t="str">
        <f>IFERROR(VLOOKUP(J68,'05_MASTER_KODE_PRODI'!B$3:E$5003,3,FALSE),"N/A (BELUM VALID)")</f>
        <v>N/A (BELUM VALID)</v>
      </c>
      <c r="X68" s="46" t="str">
        <f>IFERROR(CONCATENATE("VALID (",VLOOKUP(J68,'05_MASTER_KODE_PRODI'!B$3:F$5003,5,FALSE),")"),"N/A (BELUM VALID)")</f>
        <v>N/A (BELUM VALID)</v>
      </c>
      <c r="Y68" s="376">
        <f t="shared" si="2"/>
        <v>0</v>
      </c>
      <c r="Z68" s="377">
        <f t="shared" si="3"/>
        <v>0</v>
      </c>
      <c r="AA68" s="377">
        <f t="shared" si="4"/>
        <v>0</v>
      </c>
      <c r="AB68" s="377">
        <f t="shared" si="5"/>
        <v>0</v>
      </c>
      <c r="AC68" s="377">
        <f t="shared" si="6"/>
        <v>0</v>
      </c>
      <c r="AD68" s="383">
        <f t="shared" si="7"/>
        <v>0</v>
      </c>
    </row>
    <row r="69" spans="1:30">
      <c r="A69" s="159"/>
      <c r="B69" s="159"/>
      <c r="C69" s="159"/>
      <c r="D69" s="159"/>
      <c r="E69" s="159"/>
      <c r="F69" s="159"/>
      <c r="G69" s="159"/>
      <c r="H69" s="180"/>
      <c r="I69" s="180"/>
      <c r="J69" s="159"/>
      <c r="K69" s="264"/>
      <c r="L69" s="159"/>
      <c r="M69" s="46" t="str">
        <f>IFERROR(CONCATENATE("VALID (",VLOOKUP(A69,'02_MASTER_KODE_FASYANKES'!B$3:L$20793,2,FALSE),")"),"N/A (BELUM VALID)")</f>
        <v>N/A (BELUM VALID)</v>
      </c>
      <c r="N69" s="374" t="str">
        <f>IFERROR(VLOOKUP(A69,'02_MASTER_KODE_FASYANKES'!B$3:L$20793,10,FALSE),"N/A (BELUM VALID)")</f>
        <v>N/A (BELUM VALID)</v>
      </c>
      <c r="O69" s="374" t="str">
        <f>IFERROR(VLOOKUP(A69,'02_MASTER_KODE_FASYANKES'!B$3:L$20793,11,FALSE),"N/A (BELUM VALID)")</f>
        <v>N/A (BELUM VALID)</v>
      </c>
      <c r="P69" s="374" t="str">
        <f>IFERROR(VLOOKUP(A69,'02_MASTER_KODE_FASYANKES'!B$3:L$20793,3,FALSE),"N/A (BELUM VALID)")</f>
        <v>N/A (BELUM VALID)</v>
      </c>
      <c r="Q69" s="46" t="str">
        <f>IFERROR(VLOOKUP(LEFT(G69,4),'04_MASTER_KODE_SDMK'!B$5:F$165,3,FALSE),"N/A (BELUM VALID)")</f>
        <v>N/A (BELUM VALID)</v>
      </c>
      <c r="R69" s="46" t="str">
        <f>IFERROR(VLOOKUP(LEFT(G69,4),'04_MASTER_KODE_SDMK'!B$5:F$165,4,FALSE),"N/A (BELUM VALID)")</f>
        <v>N/A (BELUM VALID)</v>
      </c>
      <c r="S69" s="46" t="str">
        <f>IFERROR(VLOOKUP(LEFT(G69,4),'04_MASTER_KODE_SDMK'!B$5:F$165,5,FALSE),"N/A (BELUM VALID)")</f>
        <v>N/A (BELUM VALID)</v>
      </c>
      <c r="T69" s="374" t="str">
        <f t="shared" ref="T69:T132" si="8">IF(LEN(B69)=16,"VALID","N/A (BELUM VALID)")</f>
        <v>N/A (BELUM VALID)</v>
      </c>
      <c r="U69" s="46" t="str">
        <f t="shared" ref="U69:U132" si="9">IF(E69="L","Laki-Laki",IF(E69="P","Perempuan","N/A (BELUM VALID)"))</f>
        <v>N/A (BELUM VALID)</v>
      </c>
      <c r="V69" s="46" t="str">
        <f>IFERROR(VLOOKUP(L69,'03_MASTER_KODE_SEKOLAH_PT'!B$5:C$10030,2,FALSE),"N/A (BELUM VALID)")</f>
        <v>N/A (BELUM VALID)</v>
      </c>
      <c r="W69" s="46" t="str">
        <f>IFERROR(VLOOKUP(J69,'05_MASTER_KODE_PRODI'!B$3:E$5003,3,FALSE),"N/A (BELUM VALID)")</f>
        <v>N/A (BELUM VALID)</v>
      </c>
      <c r="X69" s="46" t="str">
        <f>IFERROR(CONCATENATE("VALID (",VLOOKUP(J69,'05_MASTER_KODE_PRODI'!B$3:F$5003,5,FALSE),")"),"N/A (BELUM VALID)")</f>
        <v>N/A (BELUM VALID)</v>
      </c>
      <c r="Y69" s="376">
        <f t="shared" ref="Y69:Y132" si="10">IF(M69&lt;&gt;"N/A (BELUM VALID)",1,0)</f>
        <v>0</v>
      </c>
      <c r="Z69" s="377">
        <f t="shared" ref="Z69:Z132" si="11">IF(S69&lt;&gt;"N/A (BELUM VALID)",1,0)</f>
        <v>0</v>
      </c>
      <c r="AA69" s="377">
        <f t="shared" ref="AA69:AA132" si="12">IF(T69&lt;&gt;"N/A (BELUM VALID)",1,0)</f>
        <v>0</v>
      </c>
      <c r="AB69" s="377">
        <f t="shared" ref="AB69:AB132" si="13">IF(U69&lt;&gt;"N/A (BELUM VALID)",1,0)</f>
        <v>0</v>
      </c>
      <c r="AC69" s="377">
        <f t="shared" ref="AC69:AC132" si="14">IF(X69&lt;&gt;"N/A (BELUM VALID)",1,0)</f>
        <v>0</v>
      </c>
      <c r="AD69" s="383">
        <f t="shared" ref="AD69:AD132" si="15">SUM(Y69:AC69)/5*100</f>
        <v>0</v>
      </c>
    </row>
    <row r="70" spans="1:30">
      <c r="A70" s="159"/>
      <c r="B70" s="159"/>
      <c r="C70" s="159"/>
      <c r="D70" s="159"/>
      <c r="E70" s="159"/>
      <c r="F70" s="159"/>
      <c r="G70" s="159"/>
      <c r="H70" s="180"/>
      <c r="I70" s="180"/>
      <c r="J70" s="159"/>
      <c r="K70" s="264"/>
      <c r="L70" s="159"/>
      <c r="M70" s="46" t="str">
        <f>IFERROR(CONCATENATE("VALID (",VLOOKUP(A70,'02_MASTER_KODE_FASYANKES'!B$3:L$20793,2,FALSE),")"),"N/A (BELUM VALID)")</f>
        <v>N/A (BELUM VALID)</v>
      </c>
      <c r="N70" s="374" t="str">
        <f>IFERROR(VLOOKUP(A70,'02_MASTER_KODE_FASYANKES'!B$3:L$20793,10,FALSE),"N/A (BELUM VALID)")</f>
        <v>N/A (BELUM VALID)</v>
      </c>
      <c r="O70" s="374" t="str">
        <f>IFERROR(VLOOKUP(A70,'02_MASTER_KODE_FASYANKES'!B$3:L$20793,11,FALSE),"N/A (BELUM VALID)")</f>
        <v>N/A (BELUM VALID)</v>
      </c>
      <c r="P70" s="374" t="str">
        <f>IFERROR(VLOOKUP(A70,'02_MASTER_KODE_FASYANKES'!B$3:L$20793,3,FALSE),"N/A (BELUM VALID)")</f>
        <v>N/A (BELUM VALID)</v>
      </c>
      <c r="Q70" s="46" t="str">
        <f>IFERROR(VLOOKUP(LEFT(G70,4),'04_MASTER_KODE_SDMK'!B$5:F$165,3,FALSE),"N/A (BELUM VALID)")</f>
        <v>N/A (BELUM VALID)</v>
      </c>
      <c r="R70" s="46" t="str">
        <f>IFERROR(VLOOKUP(LEFT(G70,4),'04_MASTER_KODE_SDMK'!B$5:F$165,4,FALSE),"N/A (BELUM VALID)")</f>
        <v>N/A (BELUM VALID)</v>
      </c>
      <c r="S70" s="46" t="str">
        <f>IFERROR(VLOOKUP(LEFT(G70,4),'04_MASTER_KODE_SDMK'!B$5:F$165,5,FALSE),"N/A (BELUM VALID)")</f>
        <v>N/A (BELUM VALID)</v>
      </c>
      <c r="T70" s="374" t="str">
        <f t="shared" si="8"/>
        <v>N/A (BELUM VALID)</v>
      </c>
      <c r="U70" s="46" t="str">
        <f t="shared" si="9"/>
        <v>N/A (BELUM VALID)</v>
      </c>
      <c r="V70" s="46" t="str">
        <f>IFERROR(VLOOKUP(L70,'03_MASTER_KODE_SEKOLAH_PT'!B$5:C$10030,2,FALSE),"N/A (BELUM VALID)")</f>
        <v>N/A (BELUM VALID)</v>
      </c>
      <c r="W70" s="46" t="str">
        <f>IFERROR(VLOOKUP(J70,'05_MASTER_KODE_PRODI'!B$3:E$5003,3,FALSE),"N/A (BELUM VALID)")</f>
        <v>N/A (BELUM VALID)</v>
      </c>
      <c r="X70" s="46" t="str">
        <f>IFERROR(CONCATENATE("VALID (",VLOOKUP(J70,'05_MASTER_KODE_PRODI'!B$3:F$5003,5,FALSE),")"),"N/A (BELUM VALID)")</f>
        <v>N/A (BELUM VALID)</v>
      </c>
      <c r="Y70" s="376">
        <f t="shared" si="10"/>
        <v>0</v>
      </c>
      <c r="Z70" s="377">
        <f t="shared" si="11"/>
        <v>0</v>
      </c>
      <c r="AA70" s="377">
        <f t="shared" si="12"/>
        <v>0</v>
      </c>
      <c r="AB70" s="377">
        <f t="shared" si="13"/>
        <v>0</v>
      </c>
      <c r="AC70" s="377">
        <f t="shared" si="14"/>
        <v>0</v>
      </c>
      <c r="AD70" s="383">
        <f t="shared" si="15"/>
        <v>0</v>
      </c>
    </row>
    <row r="71" spans="1:30">
      <c r="A71" s="159"/>
      <c r="B71" s="159"/>
      <c r="C71" s="159"/>
      <c r="D71" s="159"/>
      <c r="E71" s="159"/>
      <c r="F71" s="159"/>
      <c r="G71" s="159"/>
      <c r="H71" s="180"/>
      <c r="I71" s="180"/>
      <c r="J71" s="159"/>
      <c r="K71" s="264"/>
      <c r="L71" s="159"/>
      <c r="M71" s="46" t="str">
        <f>IFERROR(CONCATENATE("VALID (",VLOOKUP(A71,'02_MASTER_KODE_FASYANKES'!B$3:L$20793,2,FALSE),")"),"N/A (BELUM VALID)")</f>
        <v>N/A (BELUM VALID)</v>
      </c>
      <c r="N71" s="374" t="str">
        <f>IFERROR(VLOOKUP(A71,'02_MASTER_KODE_FASYANKES'!B$3:L$20793,10,FALSE),"N/A (BELUM VALID)")</f>
        <v>N/A (BELUM VALID)</v>
      </c>
      <c r="O71" s="374" t="str">
        <f>IFERROR(VLOOKUP(A71,'02_MASTER_KODE_FASYANKES'!B$3:L$20793,11,FALSE),"N/A (BELUM VALID)")</f>
        <v>N/A (BELUM VALID)</v>
      </c>
      <c r="P71" s="374" t="str">
        <f>IFERROR(VLOOKUP(A71,'02_MASTER_KODE_FASYANKES'!B$3:L$20793,3,FALSE),"N/A (BELUM VALID)")</f>
        <v>N/A (BELUM VALID)</v>
      </c>
      <c r="Q71" s="46" t="str">
        <f>IFERROR(VLOOKUP(LEFT(G71,4),'04_MASTER_KODE_SDMK'!B$5:F$165,3,FALSE),"N/A (BELUM VALID)")</f>
        <v>N/A (BELUM VALID)</v>
      </c>
      <c r="R71" s="46" t="str">
        <f>IFERROR(VLOOKUP(LEFT(G71,4),'04_MASTER_KODE_SDMK'!B$5:F$165,4,FALSE),"N/A (BELUM VALID)")</f>
        <v>N/A (BELUM VALID)</v>
      </c>
      <c r="S71" s="46" t="str">
        <f>IFERROR(VLOOKUP(LEFT(G71,4),'04_MASTER_KODE_SDMK'!B$5:F$165,5,FALSE),"N/A (BELUM VALID)")</f>
        <v>N/A (BELUM VALID)</v>
      </c>
      <c r="T71" s="374" t="str">
        <f t="shared" si="8"/>
        <v>N/A (BELUM VALID)</v>
      </c>
      <c r="U71" s="46" t="str">
        <f t="shared" si="9"/>
        <v>N/A (BELUM VALID)</v>
      </c>
      <c r="V71" s="46" t="str">
        <f>IFERROR(VLOOKUP(L71,'03_MASTER_KODE_SEKOLAH_PT'!B$5:C$10030,2,FALSE),"N/A (BELUM VALID)")</f>
        <v>N/A (BELUM VALID)</v>
      </c>
      <c r="W71" s="46" t="str">
        <f>IFERROR(VLOOKUP(J71,'05_MASTER_KODE_PRODI'!B$3:E$5003,3,FALSE),"N/A (BELUM VALID)")</f>
        <v>N/A (BELUM VALID)</v>
      </c>
      <c r="X71" s="46" t="str">
        <f>IFERROR(CONCATENATE("VALID (",VLOOKUP(J71,'05_MASTER_KODE_PRODI'!B$3:F$5003,5,FALSE),")"),"N/A (BELUM VALID)")</f>
        <v>N/A (BELUM VALID)</v>
      </c>
      <c r="Y71" s="376">
        <f t="shared" si="10"/>
        <v>0</v>
      </c>
      <c r="Z71" s="377">
        <f t="shared" si="11"/>
        <v>0</v>
      </c>
      <c r="AA71" s="377">
        <f t="shared" si="12"/>
        <v>0</v>
      </c>
      <c r="AB71" s="377">
        <f t="shared" si="13"/>
        <v>0</v>
      </c>
      <c r="AC71" s="377">
        <f t="shared" si="14"/>
        <v>0</v>
      </c>
      <c r="AD71" s="383">
        <f t="shared" si="15"/>
        <v>0</v>
      </c>
    </row>
    <row r="72" spans="1:30">
      <c r="A72" s="159"/>
      <c r="B72" s="159"/>
      <c r="C72" s="159"/>
      <c r="D72" s="159"/>
      <c r="E72" s="159"/>
      <c r="F72" s="159"/>
      <c r="G72" s="159"/>
      <c r="H72" s="180"/>
      <c r="I72" s="180"/>
      <c r="J72" s="159"/>
      <c r="K72" s="264"/>
      <c r="L72" s="159"/>
      <c r="M72" s="46" t="str">
        <f>IFERROR(CONCATENATE("VALID (",VLOOKUP(A72,'02_MASTER_KODE_FASYANKES'!B$3:L$20793,2,FALSE),")"),"N/A (BELUM VALID)")</f>
        <v>N/A (BELUM VALID)</v>
      </c>
      <c r="N72" s="374" t="str">
        <f>IFERROR(VLOOKUP(A72,'02_MASTER_KODE_FASYANKES'!B$3:L$20793,10,FALSE),"N/A (BELUM VALID)")</f>
        <v>N/A (BELUM VALID)</v>
      </c>
      <c r="O72" s="374" t="str">
        <f>IFERROR(VLOOKUP(A72,'02_MASTER_KODE_FASYANKES'!B$3:L$20793,11,FALSE),"N/A (BELUM VALID)")</f>
        <v>N/A (BELUM VALID)</v>
      </c>
      <c r="P72" s="374" t="str">
        <f>IFERROR(VLOOKUP(A72,'02_MASTER_KODE_FASYANKES'!B$3:L$20793,3,FALSE),"N/A (BELUM VALID)")</f>
        <v>N/A (BELUM VALID)</v>
      </c>
      <c r="Q72" s="46" t="str">
        <f>IFERROR(VLOOKUP(LEFT(G72,4),'04_MASTER_KODE_SDMK'!B$5:F$165,3,FALSE),"N/A (BELUM VALID)")</f>
        <v>N/A (BELUM VALID)</v>
      </c>
      <c r="R72" s="46" t="str">
        <f>IFERROR(VLOOKUP(LEFT(G72,4),'04_MASTER_KODE_SDMK'!B$5:F$165,4,FALSE),"N/A (BELUM VALID)")</f>
        <v>N/A (BELUM VALID)</v>
      </c>
      <c r="S72" s="46" t="str">
        <f>IFERROR(VLOOKUP(LEFT(G72,4),'04_MASTER_KODE_SDMK'!B$5:F$165,5,FALSE),"N/A (BELUM VALID)")</f>
        <v>N/A (BELUM VALID)</v>
      </c>
      <c r="T72" s="374" t="str">
        <f t="shared" si="8"/>
        <v>N/A (BELUM VALID)</v>
      </c>
      <c r="U72" s="46" t="str">
        <f t="shared" si="9"/>
        <v>N/A (BELUM VALID)</v>
      </c>
      <c r="V72" s="46" t="str">
        <f>IFERROR(VLOOKUP(L72,'03_MASTER_KODE_SEKOLAH_PT'!B$5:C$10030,2,FALSE),"N/A (BELUM VALID)")</f>
        <v>N/A (BELUM VALID)</v>
      </c>
      <c r="W72" s="46" t="str">
        <f>IFERROR(VLOOKUP(J72,'05_MASTER_KODE_PRODI'!B$3:E$5003,3,FALSE),"N/A (BELUM VALID)")</f>
        <v>N/A (BELUM VALID)</v>
      </c>
      <c r="X72" s="46" t="str">
        <f>IFERROR(CONCATENATE("VALID (",VLOOKUP(J72,'05_MASTER_KODE_PRODI'!B$3:F$5003,5,FALSE),")"),"N/A (BELUM VALID)")</f>
        <v>N/A (BELUM VALID)</v>
      </c>
      <c r="Y72" s="376">
        <f t="shared" si="10"/>
        <v>0</v>
      </c>
      <c r="Z72" s="377">
        <f t="shared" si="11"/>
        <v>0</v>
      </c>
      <c r="AA72" s="377">
        <f t="shared" si="12"/>
        <v>0</v>
      </c>
      <c r="AB72" s="377">
        <f t="shared" si="13"/>
        <v>0</v>
      </c>
      <c r="AC72" s="377">
        <f t="shared" si="14"/>
        <v>0</v>
      </c>
      <c r="AD72" s="383">
        <f t="shared" si="15"/>
        <v>0</v>
      </c>
    </row>
    <row r="73" spans="1:30">
      <c r="A73" s="159"/>
      <c r="B73" s="159"/>
      <c r="C73" s="159"/>
      <c r="D73" s="159"/>
      <c r="E73" s="159"/>
      <c r="F73" s="159"/>
      <c r="G73" s="159"/>
      <c r="H73" s="180"/>
      <c r="I73" s="180"/>
      <c r="J73" s="159"/>
      <c r="K73" s="264"/>
      <c r="L73" s="159"/>
      <c r="M73" s="46" t="str">
        <f>IFERROR(CONCATENATE("VALID (",VLOOKUP(A73,'02_MASTER_KODE_FASYANKES'!B$3:L$20793,2,FALSE),")"),"N/A (BELUM VALID)")</f>
        <v>N/A (BELUM VALID)</v>
      </c>
      <c r="N73" s="374" t="str">
        <f>IFERROR(VLOOKUP(A73,'02_MASTER_KODE_FASYANKES'!B$3:L$20793,10,FALSE),"N/A (BELUM VALID)")</f>
        <v>N/A (BELUM VALID)</v>
      </c>
      <c r="O73" s="374" t="str">
        <f>IFERROR(VLOOKUP(A73,'02_MASTER_KODE_FASYANKES'!B$3:L$20793,11,FALSE),"N/A (BELUM VALID)")</f>
        <v>N/A (BELUM VALID)</v>
      </c>
      <c r="P73" s="374" t="str">
        <f>IFERROR(VLOOKUP(A73,'02_MASTER_KODE_FASYANKES'!B$3:L$20793,3,FALSE),"N/A (BELUM VALID)")</f>
        <v>N/A (BELUM VALID)</v>
      </c>
      <c r="Q73" s="46" t="str">
        <f>IFERROR(VLOOKUP(LEFT(G73,4),'04_MASTER_KODE_SDMK'!B$5:F$165,3,FALSE),"N/A (BELUM VALID)")</f>
        <v>N/A (BELUM VALID)</v>
      </c>
      <c r="R73" s="46" t="str">
        <f>IFERROR(VLOOKUP(LEFT(G73,4),'04_MASTER_KODE_SDMK'!B$5:F$165,4,FALSE),"N/A (BELUM VALID)")</f>
        <v>N/A (BELUM VALID)</v>
      </c>
      <c r="S73" s="46" t="str">
        <f>IFERROR(VLOOKUP(LEFT(G73,4),'04_MASTER_KODE_SDMK'!B$5:F$165,5,FALSE),"N/A (BELUM VALID)")</f>
        <v>N/A (BELUM VALID)</v>
      </c>
      <c r="T73" s="374" t="str">
        <f t="shared" si="8"/>
        <v>N/A (BELUM VALID)</v>
      </c>
      <c r="U73" s="46" t="str">
        <f t="shared" si="9"/>
        <v>N/A (BELUM VALID)</v>
      </c>
      <c r="V73" s="46" t="str">
        <f>IFERROR(VLOOKUP(L73,'03_MASTER_KODE_SEKOLAH_PT'!B$5:C$10030,2,FALSE),"N/A (BELUM VALID)")</f>
        <v>N/A (BELUM VALID)</v>
      </c>
      <c r="W73" s="46" t="str">
        <f>IFERROR(VLOOKUP(J73,'05_MASTER_KODE_PRODI'!B$3:E$5003,3,FALSE),"N/A (BELUM VALID)")</f>
        <v>N/A (BELUM VALID)</v>
      </c>
      <c r="X73" s="46" t="str">
        <f>IFERROR(CONCATENATE("VALID (",VLOOKUP(J73,'05_MASTER_KODE_PRODI'!B$3:F$5003,5,FALSE),")"),"N/A (BELUM VALID)")</f>
        <v>N/A (BELUM VALID)</v>
      </c>
      <c r="Y73" s="376">
        <f t="shared" si="10"/>
        <v>0</v>
      </c>
      <c r="Z73" s="377">
        <f t="shared" si="11"/>
        <v>0</v>
      </c>
      <c r="AA73" s="377">
        <f t="shared" si="12"/>
        <v>0</v>
      </c>
      <c r="AB73" s="377">
        <f t="shared" si="13"/>
        <v>0</v>
      </c>
      <c r="AC73" s="377">
        <f t="shared" si="14"/>
        <v>0</v>
      </c>
      <c r="AD73" s="383">
        <f t="shared" si="15"/>
        <v>0</v>
      </c>
    </row>
    <row r="74" spans="1:30">
      <c r="A74" s="159"/>
      <c r="B74" s="159"/>
      <c r="C74" s="159"/>
      <c r="D74" s="159"/>
      <c r="E74" s="159"/>
      <c r="F74" s="159"/>
      <c r="G74" s="159"/>
      <c r="H74" s="180"/>
      <c r="I74" s="180"/>
      <c r="J74" s="159"/>
      <c r="K74" s="264"/>
      <c r="L74" s="159"/>
      <c r="M74" s="46" t="str">
        <f>IFERROR(CONCATENATE("VALID (",VLOOKUP(A74,'02_MASTER_KODE_FASYANKES'!B$3:L$20793,2,FALSE),")"),"N/A (BELUM VALID)")</f>
        <v>N/A (BELUM VALID)</v>
      </c>
      <c r="N74" s="374" t="str">
        <f>IFERROR(VLOOKUP(A74,'02_MASTER_KODE_FASYANKES'!B$3:L$20793,10,FALSE),"N/A (BELUM VALID)")</f>
        <v>N/A (BELUM VALID)</v>
      </c>
      <c r="O74" s="374" t="str">
        <f>IFERROR(VLOOKUP(A74,'02_MASTER_KODE_FASYANKES'!B$3:L$20793,11,FALSE),"N/A (BELUM VALID)")</f>
        <v>N/A (BELUM VALID)</v>
      </c>
      <c r="P74" s="374" t="str">
        <f>IFERROR(VLOOKUP(A74,'02_MASTER_KODE_FASYANKES'!B$3:L$20793,3,FALSE),"N/A (BELUM VALID)")</f>
        <v>N/A (BELUM VALID)</v>
      </c>
      <c r="Q74" s="46" t="str">
        <f>IFERROR(VLOOKUP(LEFT(G74,4),'04_MASTER_KODE_SDMK'!B$5:F$165,3,FALSE),"N/A (BELUM VALID)")</f>
        <v>N/A (BELUM VALID)</v>
      </c>
      <c r="R74" s="46" t="str">
        <f>IFERROR(VLOOKUP(LEFT(G74,4),'04_MASTER_KODE_SDMK'!B$5:F$165,4,FALSE),"N/A (BELUM VALID)")</f>
        <v>N/A (BELUM VALID)</v>
      </c>
      <c r="S74" s="46" t="str">
        <f>IFERROR(VLOOKUP(LEFT(G74,4),'04_MASTER_KODE_SDMK'!B$5:F$165,5,FALSE),"N/A (BELUM VALID)")</f>
        <v>N/A (BELUM VALID)</v>
      </c>
      <c r="T74" s="374" t="str">
        <f t="shared" si="8"/>
        <v>N/A (BELUM VALID)</v>
      </c>
      <c r="U74" s="46" t="str">
        <f t="shared" si="9"/>
        <v>N/A (BELUM VALID)</v>
      </c>
      <c r="V74" s="46" t="str">
        <f>IFERROR(VLOOKUP(L74,'03_MASTER_KODE_SEKOLAH_PT'!B$5:C$10030,2,FALSE),"N/A (BELUM VALID)")</f>
        <v>N/A (BELUM VALID)</v>
      </c>
      <c r="W74" s="46" t="str">
        <f>IFERROR(VLOOKUP(J74,'05_MASTER_KODE_PRODI'!B$3:E$5003,3,FALSE),"N/A (BELUM VALID)")</f>
        <v>N/A (BELUM VALID)</v>
      </c>
      <c r="X74" s="46" t="str">
        <f>IFERROR(CONCATENATE("VALID (",VLOOKUP(J74,'05_MASTER_KODE_PRODI'!B$3:F$5003,5,FALSE),")"),"N/A (BELUM VALID)")</f>
        <v>N/A (BELUM VALID)</v>
      </c>
      <c r="Y74" s="376">
        <f t="shared" si="10"/>
        <v>0</v>
      </c>
      <c r="Z74" s="377">
        <f t="shared" si="11"/>
        <v>0</v>
      </c>
      <c r="AA74" s="377">
        <f t="shared" si="12"/>
        <v>0</v>
      </c>
      <c r="AB74" s="377">
        <f t="shared" si="13"/>
        <v>0</v>
      </c>
      <c r="AC74" s="377">
        <f t="shared" si="14"/>
        <v>0</v>
      </c>
      <c r="AD74" s="383">
        <f t="shared" si="15"/>
        <v>0</v>
      </c>
    </row>
    <row r="75" spans="1:30">
      <c r="A75" s="159"/>
      <c r="B75" s="159"/>
      <c r="C75" s="159"/>
      <c r="D75" s="159"/>
      <c r="E75" s="159"/>
      <c r="F75" s="159"/>
      <c r="G75" s="159"/>
      <c r="H75" s="180"/>
      <c r="I75" s="180"/>
      <c r="J75" s="159"/>
      <c r="K75" s="264"/>
      <c r="L75" s="159"/>
      <c r="M75" s="46" t="str">
        <f>IFERROR(CONCATENATE("VALID (",VLOOKUP(A75,'02_MASTER_KODE_FASYANKES'!B$3:L$20793,2,FALSE),")"),"N/A (BELUM VALID)")</f>
        <v>N/A (BELUM VALID)</v>
      </c>
      <c r="N75" s="374" t="str">
        <f>IFERROR(VLOOKUP(A75,'02_MASTER_KODE_FASYANKES'!B$3:L$20793,10,FALSE),"N/A (BELUM VALID)")</f>
        <v>N/A (BELUM VALID)</v>
      </c>
      <c r="O75" s="374" t="str">
        <f>IFERROR(VLOOKUP(A75,'02_MASTER_KODE_FASYANKES'!B$3:L$20793,11,FALSE),"N/A (BELUM VALID)")</f>
        <v>N/A (BELUM VALID)</v>
      </c>
      <c r="P75" s="374" t="str">
        <f>IFERROR(VLOOKUP(A75,'02_MASTER_KODE_FASYANKES'!B$3:L$20793,3,FALSE),"N/A (BELUM VALID)")</f>
        <v>N/A (BELUM VALID)</v>
      </c>
      <c r="Q75" s="46" t="str">
        <f>IFERROR(VLOOKUP(LEFT(G75,4),'04_MASTER_KODE_SDMK'!B$5:F$165,3,FALSE),"N/A (BELUM VALID)")</f>
        <v>N/A (BELUM VALID)</v>
      </c>
      <c r="R75" s="46" t="str">
        <f>IFERROR(VLOOKUP(LEFT(G75,4),'04_MASTER_KODE_SDMK'!B$5:F$165,4,FALSE),"N/A (BELUM VALID)")</f>
        <v>N/A (BELUM VALID)</v>
      </c>
      <c r="S75" s="46" t="str">
        <f>IFERROR(VLOOKUP(LEFT(G75,4),'04_MASTER_KODE_SDMK'!B$5:F$165,5,FALSE),"N/A (BELUM VALID)")</f>
        <v>N/A (BELUM VALID)</v>
      </c>
      <c r="T75" s="374" t="str">
        <f t="shared" si="8"/>
        <v>N/A (BELUM VALID)</v>
      </c>
      <c r="U75" s="46" t="str">
        <f t="shared" si="9"/>
        <v>N/A (BELUM VALID)</v>
      </c>
      <c r="V75" s="46" t="str">
        <f>IFERROR(VLOOKUP(L75,'03_MASTER_KODE_SEKOLAH_PT'!B$5:C$10030,2,FALSE),"N/A (BELUM VALID)")</f>
        <v>N/A (BELUM VALID)</v>
      </c>
      <c r="W75" s="46" t="str">
        <f>IFERROR(VLOOKUP(J75,'05_MASTER_KODE_PRODI'!B$3:E$5003,3,FALSE),"N/A (BELUM VALID)")</f>
        <v>N/A (BELUM VALID)</v>
      </c>
      <c r="X75" s="46" t="str">
        <f>IFERROR(CONCATENATE("VALID (",VLOOKUP(J75,'05_MASTER_KODE_PRODI'!B$3:F$5003,5,FALSE),")"),"N/A (BELUM VALID)")</f>
        <v>N/A (BELUM VALID)</v>
      </c>
      <c r="Y75" s="376">
        <f t="shared" si="10"/>
        <v>0</v>
      </c>
      <c r="Z75" s="377">
        <f t="shared" si="11"/>
        <v>0</v>
      </c>
      <c r="AA75" s="377">
        <f t="shared" si="12"/>
        <v>0</v>
      </c>
      <c r="AB75" s="377">
        <f t="shared" si="13"/>
        <v>0</v>
      </c>
      <c r="AC75" s="377">
        <f t="shared" si="14"/>
        <v>0</v>
      </c>
      <c r="AD75" s="383">
        <f t="shared" si="15"/>
        <v>0</v>
      </c>
    </row>
    <row r="76" spans="1:30">
      <c r="A76" s="159"/>
      <c r="B76" s="159"/>
      <c r="C76" s="159"/>
      <c r="D76" s="159"/>
      <c r="E76" s="159"/>
      <c r="F76" s="159"/>
      <c r="G76" s="159"/>
      <c r="H76" s="180"/>
      <c r="I76" s="180"/>
      <c r="J76" s="159"/>
      <c r="K76" s="264"/>
      <c r="L76" s="159"/>
      <c r="M76" s="46" t="str">
        <f>IFERROR(CONCATENATE("VALID (",VLOOKUP(A76,'02_MASTER_KODE_FASYANKES'!B$3:L$20793,2,FALSE),")"),"N/A (BELUM VALID)")</f>
        <v>N/A (BELUM VALID)</v>
      </c>
      <c r="N76" s="374" t="str">
        <f>IFERROR(VLOOKUP(A76,'02_MASTER_KODE_FASYANKES'!B$3:L$20793,10,FALSE),"N/A (BELUM VALID)")</f>
        <v>N/A (BELUM VALID)</v>
      </c>
      <c r="O76" s="374" t="str">
        <f>IFERROR(VLOOKUP(A76,'02_MASTER_KODE_FASYANKES'!B$3:L$20793,11,FALSE),"N/A (BELUM VALID)")</f>
        <v>N/A (BELUM VALID)</v>
      </c>
      <c r="P76" s="374" t="str">
        <f>IFERROR(VLOOKUP(A76,'02_MASTER_KODE_FASYANKES'!B$3:L$20793,3,FALSE),"N/A (BELUM VALID)")</f>
        <v>N/A (BELUM VALID)</v>
      </c>
      <c r="Q76" s="46" t="str">
        <f>IFERROR(VLOOKUP(LEFT(G76,4),'04_MASTER_KODE_SDMK'!B$5:F$165,3,FALSE),"N/A (BELUM VALID)")</f>
        <v>N/A (BELUM VALID)</v>
      </c>
      <c r="R76" s="46" t="str">
        <f>IFERROR(VLOOKUP(LEFT(G76,4),'04_MASTER_KODE_SDMK'!B$5:F$165,4,FALSE),"N/A (BELUM VALID)")</f>
        <v>N/A (BELUM VALID)</v>
      </c>
      <c r="S76" s="46" t="str">
        <f>IFERROR(VLOOKUP(LEFT(G76,4),'04_MASTER_KODE_SDMK'!B$5:F$165,5,FALSE),"N/A (BELUM VALID)")</f>
        <v>N/A (BELUM VALID)</v>
      </c>
      <c r="T76" s="374" t="str">
        <f t="shared" si="8"/>
        <v>N/A (BELUM VALID)</v>
      </c>
      <c r="U76" s="46" t="str">
        <f t="shared" si="9"/>
        <v>N/A (BELUM VALID)</v>
      </c>
      <c r="V76" s="46" t="str">
        <f>IFERROR(VLOOKUP(L76,'03_MASTER_KODE_SEKOLAH_PT'!B$5:C$10030,2,FALSE),"N/A (BELUM VALID)")</f>
        <v>N/A (BELUM VALID)</v>
      </c>
      <c r="W76" s="46" t="str">
        <f>IFERROR(VLOOKUP(J76,'05_MASTER_KODE_PRODI'!B$3:E$5003,3,FALSE),"N/A (BELUM VALID)")</f>
        <v>N/A (BELUM VALID)</v>
      </c>
      <c r="X76" s="46" t="str">
        <f>IFERROR(CONCATENATE("VALID (",VLOOKUP(J76,'05_MASTER_KODE_PRODI'!B$3:F$5003,5,FALSE),")"),"N/A (BELUM VALID)")</f>
        <v>N/A (BELUM VALID)</v>
      </c>
      <c r="Y76" s="376">
        <f t="shared" si="10"/>
        <v>0</v>
      </c>
      <c r="Z76" s="377">
        <f t="shared" si="11"/>
        <v>0</v>
      </c>
      <c r="AA76" s="377">
        <f t="shared" si="12"/>
        <v>0</v>
      </c>
      <c r="AB76" s="377">
        <f t="shared" si="13"/>
        <v>0</v>
      </c>
      <c r="AC76" s="377">
        <f t="shared" si="14"/>
        <v>0</v>
      </c>
      <c r="AD76" s="383">
        <f t="shared" si="15"/>
        <v>0</v>
      </c>
    </row>
    <row r="77" spans="1:30">
      <c r="A77" s="159"/>
      <c r="B77" s="159"/>
      <c r="C77" s="159"/>
      <c r="D77" s="159"/>
      <c r="E77" s="159"/>
      <c r="F77" s="159"/>
      <c r="G77" s="159"/>
      <c r="H77" s="180"/>
      <c r="I77" s="180"/>
      <c r="J77" s="159"/>
      <c r="K77" s="264"/>
      <c r="L77" s="159"/>
      <c r="M77" s="46" t="str">
        <f>IFERROR(CONCATENATE("VALID (",VLOOKUP(A77,'02_MASTER_KODE_FASYANKES'!B$3:L$20793,2,FALSE),")"),"N/A (BELUM VALID)")</f>
        <v>N/A (BELUM VALID)</v>
      </c>
      <c r="N77" s="374" t="str">
        <f>IFERROR(VLOOKUP(A77,'02_MASTER_KODE_FASYANKES'!B$3:L$20793,10,FALSE),"N/A (BELUM VALID)")</f>
        <v>N/A (BELUM VALID)</v>
      </c>
      <c r="O77" s="374" t="str">
        <f>IFERROR(VLOOKUP(A77,'02_MASTER_KODE_FASYANKES'!B$3:L$20793,11,FALSE),"N/A (BELUM VALID)")</f>
        <v>N/A (BELUM VALID)</v>
      </c>
      <c r="P77" s="374" t="str">
        <f>IFERROR(VLOOKUP(A77,'02_MASTER_KODE_FASYANKES'!B$3:L$20793,3,FALSE),"N/A (BELUM VALID)")</f>
        <v>N/A (BELUM VALID)</v>
      </c>
      <c r="Q77" s="46" t="str">
        <f>IFERROR(VLOOKUP(LEFT(G77,4),'04_MASTER_KODE_SDMK'!B$5:F$165,3,FALSE),"N/A (BELUM VALID)")</f>
        <v>N/A (BELUM VALID)</v>
      </c>
      <c r="R77" s="46" t="str">
        <f>IFERROR(VLOOKUP(LEFT(G77,4),'04_MASTER_KODE_SDMK'!B$5:F$165,4,FALSE),"N/A (BELUM VALID)")</f>
        <v>N/A (BELUM VALID)</v>
      </c>
      <c r="S77" s="46" t="str">
        <f>IFERROR(VLOOKUP(LEFT(G77,4),'04_MASTER_KODE_SDMK'!B$5:F$165,5,FALSE),"N/A (BELUM VALID)")</f>
        <v>N/A (BELUM VALID)</v>
      </c>
      <c r="T77" s="374" t="str">
        <f t="shared" si="8"/>
        <v>N/A (BELUM VALID)</v>
      </c>
      <c r="U77" s="46" t="str">
        <f t="shared" si="9"/>
        <v>N/A (BELUM VALID)</v>
      </c>
      <c r="V77" s="46" t="str">
        <f>IFERROR(VLOOKUP(L77,'03_MASTER_KODE_SEKOLAH_PT'!B$5:C$10030,2,FALSE),"N/A (BELUM VALID)")</f>
        <v>N/A (BELUM VALID)</v>
      </c>
      <c r="W77" s="46" t="str">
        <f>IFERROR(VLOOKUP(J77,'05_MASTER_KODE_PRODI'!B$3:E$5003,3,FALSE),"N/A (BELUM VALID)")</f>
        <v>N/A (BELUM VALID)</v>
      </c>
      <c r="X77" s="46" t="str">
        <f>IFERROR(CONCATENATE("VALID (",VLOOKUP(J77,'05_MASTER_KODE_PRODI'!B$3:F$5003,5,FALSE),")"),"N/A (BELUM VALID)")</f>
        <v>N/A (BELUM VALID)</v>
      </c>
      <c r="Y77" s="376">
        <f t="shared" si="10"/>
        <v>0</v>
      </c>
      <c r="Z77" s="377">
        <f t="shared" si="11"/>
        <v>0</v>
      </c>
      <c r="AA77" s="377">
        <f t="shared" si="12"/>
        <v>0</v>
      </c>
      <c r="AB77" s="377">
        <f t="shared" si="13"/>
        <v>0</v>
      </c>
      <c r="AC77" s="377">
        <f t="shared" si="14"/>
        <v>0</v>
      </c>
      <c r="AD77" s="383">
        <f t="shared" si="15"/>
        <v>0</v>
      </c>
    </row>
    <row r="78" spans="1:30">
      <c r="A78" s="159"/>
      <c r="B78" s="159"/>
      <c r="C78" s="159"/>
      <c r="D78" s="159"/>
      <c r="E78" s="159"/>
      <c r="F78" s="159"/>
      <c r="G78" s="159"/>
      <c r="H78" s="180"/>
      <c r="I78" s="180"/>
      <c r="J78" s="159"/>
      <c r="K78" s="264"/>
      <c r="L78" s="159"/>
      <c r="M78" s="46" t="str">
        <f>IFERROR(CONCATENATE("VALID (",VLOOKUP(A78,'02_MASTER_KODE_FASYANKES'!B$3:L$20793,2,FALSE),")"),"N/A (BELUM VALID)")</f>
        <v>N/A (BELUM VALID)</v>
      </c>
      <c r="N78" s="374" t="str">
        <f>IFERROR(VLOOKUP(A78,'02_MASTER_KODE_FASYANKES'!B$3:L$20793,10,FALSE),"N/A (BELUM VALID)")</f>
        <v>N/A (BELUM VALID)</v>
      </c>
      <c r="O78" s="374" t="str">
        <f>IFERROR(VLOOKUP(A78,'02_MASTER_KODE_FASYANKES'!B$3:L$20793,11,FALSE),"N/A (BELUM VALID)")</f>
        <v>N/A (BELUM VALID)</v>
      </c>
      <c r="P78" s="374" t="str">
        <f>IFERROR(VLOOKUP(A78,'02_MASTER_KODE_FASYANKES'!B$3:L$20793,3,FALSE),"N/A (BELUM VALID)")</f>
        <v>N/A (BELUM VALID)</v>
      </c>
      <c r="Q78" s="46" t="str">
        <f>IFERROR(VLOOKUP(LEFT(G78,4),'04_MASTER_KODE_SDMK'!B$5:F$165,3,FALSE),"N/A (BELUM VALID)")</f>
        <v>N/A (BELUM VALID)</v>
      </c>
      <c r="R78" s="46" t="str">
        <f>IFERROR(VLOOKUP(LEFT(G78,4),'04_MASTER_KODE_SDMK'!B$5:F$165,4,FALSE),"N/A (BELUM VALID)")</f>
        <v>N/A (BELUM VALID)</v>
      </c>
      <c r="S78" s="46" t="str">
        <f>IFERROR(VLOOKUP(LEFT(G78,4),'04_MASTER_KODE_SDMK'!B$5:F$165,5,FALSE),"N/A (BELUM VALID)")</f>
        <v>N/A (BELUM VALID)</v>
      </c>
      <c r="T78" s="374" t="str">
        <f t="shared" si="8"/>
        <v>N/A (BELUM VALID)</v>
      </c>
      <c r="U78" s="46" t="str">
        <f t="shared" si="9"/>
        <v>N/A (BELUM VALID)</v>
      </c>
      <c r="V78" s="46" t="str">
        <f>IFERROR(VLOOKUP(L78,'03_MASTER_KODE_SEKOLAH_PT'!B$5:C$10030,2,FALSE),"N/A (BELUM VALID)")</f>
        <v>N/A (BELUM VALID)</v>
      </c>
      <c r="W78" s="46" t="str">
        <f>IFERROR(VLOOKUP(J78,'05_MASTER_KODE_PRODI'!B$3:E$5003,3,FALSE),"N/A (BELUM VALID)")</f>
        <v>N/A (BELUM VALID)</v>
      </c>
      <c r="X78" s="46" t="str">
        <f>IFERROR(CONCATENATE("VALID (",VLOOKUP(J78,'05_MASTER_KODE_PRODI'!B$3:F$5003,5,FALSE),")"),"N/A (BELUM VALID)")</f>
        <v>N/A (BELUM VALID)</v>
      </c>
      <c r="Y78" s="376">
        <f t="shared" si="10"/>
        <v>0</v>
      </c>
      <c r="Z78" s="377">
        <f t="shared" si="11"/>
        <v>0</v>
      </c>
      <c r="AA78" s="377">
        <f t="shared" si="12"/>
        <v>0</v>
      </c>
      <c r="AB78" s="377">
        <f t="shared" si="13"/>
        <v>0</v>
      </c>
      <c r="AC78" s="377">
        <f t="shared" si="14"/>
        <v>0</v>
      </c>
      <c r="AD78" s="383">
        <f t="shared" si="15"/>
        <v>0</v>
      </c>
    </row>
    <row r="79" spans="1:30">
      <c r="A79" s="159"/>
      <c r="B79" s="159"/>
      <c r="C79" s="159"/>
      <c r="D79" s="159"/>
      <c r="E79" s="159"/>
      <c r="F79" s="159"/>
      <c r="G79" s="159"/>
      <c r="H79" s="180"/>
      <c r="I79" s="180"/>
      <c r="J79" s="159"/>
      <c r="K79" s="264"/>
      <c r="L79" s="159"/>
      <c r="M79" s="46" t="str">
        <f>IFERROR(CONCATENATE("VALID (",VLOOKUP(A79,'02_MASTER_KODE_FASYANKES'!B$3:L$20793,2,FALSE),")"),"N/A (BELUM VALID)")</f>
        <v>N/A (BELUM VALID)</v>
      </c>
      <c r="N79" s="374" t="str">
        <f>IFERROR(VLOOKUP(A79,'02_MASTER_KODE_FASYANKES'!B$3:L$20793,10,FALSE),"N/A (BELUM VALID)")</f>
        <v>N/A (BELUM VALID)</v>
      </c>
      <c r="O79" s="374" t="str">
        <f>IFERROR(VLOOKUP(A79,'02_MASTER_KODE_FASYANKES'!B$3:L$20793,11,FALSE),"N/A (BELUM VALID)")</f>
        <v>N/A (BELUM VALID)</v>
      </c>
      <c r="P79" s="374" t="str">
        <f>IFERROR(VLOOKUP(A79,'02_MASTER_KODE_FASYANKES'!B$3:L$20793,3,FALSE),"N/A (BELUM VALID)")</f>
        <v>N/A (BELUM VALID)</v>
      </c>
      <c r="Q79" s="46" t="str">
        <f>IFERROR(VLOOKUP(LEFT(G79,4),'04_MASTER_KODE_SDMK'!B$5:F$165,3,FALSE),"N/A (BELUM VALID)")</f>
        <v>N/A (BELUM VALID)</v>
      </c>
      <c r="R79" s="46" t="str">
        <f>IFERROR(VLOOKUP(LEFT(G79,4),'04_MASTER_KODE_SDMK'!B$5:F$165,4,FALSE),"N/A (BELUM VALID)")</f>
        <v>N/A (BELUM VALID)</v>
      </c>
      <c r="S79" s="46" t="str">
        <f>IFERROR(VLOOKUP(LEFT(G79,4),'04_MASTER_KODE_SDMK'!B$5:F$165,5,FALSE),"N/A (BELUM VALID)")</f>
        <v>N/A (BELUM VALID)</v>
      </c>
      <c r="T79" s="374" t="str">
        <f t="shared" si="8"/>
        <v>N/A (BELUM VALID)</v>
      </c>
      <c r="U79" s="46" t="str">
        <f t="shared" si="9"/>
        <v>N/A (BELUM VALID)</v>
      </c>
      <c r="V79" s="46" t="str">
        <f>IFERROR(VLOOKUP(L79,'03_MASTER_KODE_SEKOLAH_PT'!B$5:C$10030,2,FALSE),"N/A (BELUM VALID)")</f>
        <v>N/A (BELUM VALID)</v>
      </c>
      <c r="W79" s="46" t="str">
        <f>IFERROR(VLOOKUP(J79,'05_MASTER_KODE_PRODI'!B$3:E$5003,3,FALSE),"N/A (BELUM VALID)")</f>
        <v>N/A (BELUM VALID)</v>
      </c>
      <c r="X79" s="46" t="str">
        <f>IFERROR(CONCATENATE("VALID (",VLOOKUP(J79,'05_MASTER_KODE_PRODI'!B$3:F$5003,5,FALSE),")"),"N/A (BELUM VALID)")</f>
        <v>N/A (BELUM VALID)</v>
      </c>
      <c r="Y79" s="376">
        <f t="shared" si="10"/>
        <v>0</v>
      </c>
      <c r="Z79" s="377">
        <f t="shared" si="11"/>
        <v>0</v>
      </c>
      <c r="AA79" s="377">
        <f t="shared" si="12"/>
        <v>0</v>
      </c>
      <c r="AB79" s="377">
        <f t="shared" si="13"/>
        <v>0</v>
      </c>
      <c r="AC79" s="377">
        <f t="shared" si="14"/>
        <v>0</v>
      </c>
      <c r="AD79" s="383">
        <f t="shared" si="15"/>
        <v>0</v>
      </c>
    </row>
    <row r="80" spans="1:30">
      <c r="A80" s="159"/>
      <c r="B80" s="159"/>
      <c r="C80" s="159"/>
      <c r="D80" s="159"/>
      <c r="E80" s="159"/>
      <c r="F80" s="159"/>
      <c r="G80" s="159"/>
      <c r="H80" s="180"/>
      <c r="I80" s="180"/>
      <c r="J80" s="159"/>
      <c r="K80" s="264"/>
      <c r="L80" s="159"/>
      <c r="M80" s="46" t="str">
        <f>IFERROR(CONCATENATE("VALID (",VLOOKUP(A80,'02_MASTER_KODE_FASYANKES'!B$3:L$20793,2,FALSE),")"),"N/A (BELUM VALID)")</f>
        <v>N/A (BELUM VALID)</v>
      </c>
      <c r="N80" s="374" t="str">
        <f>IFERROR(VLOOKUP(A80,'02_MASTER_KODE_FASYANKES'!B$3:L$20793,10,FALSE),"N/A (BELUM VALID)")</f>
        <v>N/A (BELUM VALID)</v>
      </c>
      <c r="O80" s="374" t="str">
        <f>IFERROR(VLOOKUP(A80,'02_MASTER_KODE_FASYANKES'!B$3:L$20793,11,FALSE),"N/A (BELUM VALID)")</f>
        <v>N/A (BELUM VALID)</v>
      </c>
      <c r="P80" s="374" t="str">
        <f>IFERROR(VLOOKUP(A80,'02_MASTER_KODE_FASYANKES'!B$3:L$20793,3,FALSE),"N/A (BELUM VALID)")</f>
        <v>N/A (BELUM VALID)</v>
      </c>
      <c r="Q80" s="46" t="str">
        <f>IFERROR(VLOOKUP(LEFT(G80,4),'04_MASTER_KODE_SDMK'!B$5:F$165,3,FALSE),"N/A (BELUM VALID)")</f>
        <v>N/A (BELUM VALID)</v>
      </c>
      <c r="R80" s="46" t="str">
        <f>IFERROR(VLOOKUP(LEFT(G80,4),'04_MASTER_KODE_SDMK'!B$5:F$165,4,FALSE),"N/A (BELUM VALID)")</f>
        <v>N/A (BELUM VALID)</v>
      </c>
      <c r="S80" s="46" t="str">
        <f>IFERROR(VLOOKUP(LEFT(G80,4),'04_MASTER_KODE_SDMK'!B$5:F$165,5,FALSE),"N/A (BELUM VALID)")</f>
        <v>N/A (BELUM VALID)</v>
      </c>
      <c r="T80" s="374" t="str">
        <f t="shared" si="8"/>
        <v>N/A (BELUM VALID)</v>
      </c>
      <c r="U80" s="46" t="str">
        <f t="shared" si="9"/>
        <v>N/A (BELUM VALID)</v>
      </c>
      <c r="V80" s="46" t="str">
        <f>IFERROR(VLOOKUP(L80,'03_MASTER_KODE_SEKOLAH_PT'!B$5:C$10030,2,FALSE),"N/A (BELUM VALID)")</f>
        <v>N/A (BELUM VALID)</v>
      </c>
      <c r="W80" s="46" t="str">
        <f>IFERROR(VLOOKUP(J80,'05_MASTER_KODE_PRODI'!B$3:E$5003,3,FALSE),"N/A (BELUM VALID)")</f>
        <v>N/A (BELUM VALID)</v>
      </c>
      <c r="X80" s="46" t="str">
        <f>IFERROR(CONCATENATE("VALID (",VLOOKUP(J80,'05_MASTER_KODE_PRODI'!B$3:F$5003,5,FALSE),")"),"N/A (BELUM VALID)")</f>
        <v>N/A (BELUM VALID)</v>
      </c>
      <c r="Y80" s="376">
        <f t="shared" si="10"/>
        <v>0</v>
      </c>
      <c r="Z80" s="377">
        <f t="shared" si="11"/>
        <v>0</v>
      </c>
      <c r="AA80" s="377">
        <f t="shared" si="12"/>
        <v>0</v>
      </c>
      <c r="AB80" s="377">
        <f t="shared" si="13"/>
        <v>0</v>
      </c>
      <c r="AC80" s="377">
        <f t="shared" si="14"/>
        <v>0</v>
      </c>
      <c r="AD80" s="383">
        <f t="shared" si="15"/>
        <v>0</v>
      </c>
    </row>
    <row r="81" spans="1:30">
      <c r="A81" s="159"/>
      <c r="B81" s="159"/>
      <c r="C81" s="159"/>
      <c r="D81" s="159"/>
      <c r="E81" s="159"/>
      <c r="F81" s="159"/>
      <c r="G81" s="159"/>
      <c r="H81" s="180"/>
      <c r="I81" s="180"/>
      <c r="J81" s="159"/>
      <c r="K81" s="264"/>
      <c r="L81" s="159"/>
      <c r="M81" s="46" t="str">
        <f>IFERROR(CONCATENATE("VALID (",VLOOKUP(A81,'02_MASTER_KODE_FASYANKES'!B$3:L$20793,2,FALSE),")"),"N/A (BELUM VALID)")</f>
        <v>N/A (BELUM VALID)</v>
      </c>
      <c r="N81" s="374" t="str">
        <f>IFERROR(VLOOKUP(A81,'02_MASTER_KODE_FASYANKES'!B$3:L$20793,10,FALSE),"N/A (BELUM VALID)")</f>
        <v>N/A (BELUM VALID)</v>
      </c>
      <c r="O81" s="374" t="str">
        <f>IFERROR(VLOOKUP(A81,'02_MASTER_KODE_FASYANKES'!B$3:L$20793,11,FALSE),"N/A (BELUM VALID)")</f>
        <v>N/A (BELUM VALID)</v>
      </c>
      <c r="P81" s="374" t="str">
        <f>IFERROR(VLOOKUP(A81,'02_MASTER_KODE_FASYANKES'!B$3:L$20793,3,FALSE),"N/A (BELUM VALID)")</f>
        <v>N/A (BELUM VALID)</v>
      </c>
      <c r="Q81" s="46" t="str">
        <f>IFERROR(VLOOKUP(LEFT(G81,4),'04_MASTER_KODE_SDMK'!B$5:F$165,3,FALSE),"N/A (BELUM VALID)")</f>
        <v>N/A (BELUM VALID)</v>
      </c>
      <c r="R81" s="46" t="str">
        <f>IFERROR(VLOOKUP(LEFT(G81,4),'04_MASTER_KODE_SDMK'!B$5:F$165,4,FALSE),"N/A (BELUM VALID)")</f>
        <v>N/A (BELUM VALID)</v>
      </c>
      <c r="S81" s="46" t="str">
        <f>IFERROR(VLOOKUP(LEFT(G81,4),'04_MASTER_KODE_SDMK'!B$5:F$165,5,FALSE),"N/A (BELUM VALID)")</f>
        <v>N/A (BELUM VALID)</v>
      </c>
      <c r="T81" s="374" t="str">
        <f t="shared" si="8"/>
        <v>N/A (BELUM VALID)</v>
      </c>
      <c r="U81" s="46" t="str">
        <f t="shared" si="9"/>
        <v>N/A (BELUM VALID)</v>
      </c>
      <c r="V81" s="46" t="str">
        <f>IFERROR(VLOOKUP(L81,'03_MASTER_KODE_SEKOLAH_PT'!B$5:C$10030,2,FALSE),"N/A (BELUM VALID)")</f>
        <v>N/A (BELUM VALID)</v>
      </c>
      <c r="W81" s="46" t="str">
        <f>IFERROR(VLOOKUP(J81,'05_MASTER_KODE_PRODI'!B$3:E$5003,3,FALSE),"N/A (BELUM VALID)")</f>
        <v>N/A (BELUM VALID)</v>
      </c>
      <c r="X81" s="46" t="str">
        <f>IFERROR(CONCATENATE("VALID (",VLOOKUP(J81,'05_MASTER_KODE_PRODI'!B$3:F$5003,5,FALSE),")"),"N/A (BELUM VALID)")</f>
        <v>N/A (BELUM VALID)</v>
      </c>
      <c r="Y81" s="376">
        <f t="shared" si="10"/>
        <v>0</v>
      </c>
      <c r="Z81" s="377">
        <f t="shared" si="11"/>
        <v>0</v>
      </c>
      <c r="AA81" s="377">
        <f t="shared" si="12"/>
        <v>0</v>
      </c>
      <c r="AB81" s="377">
        <f t="shared" si="13"/>
        <v>0</v>
      </c>
      <c r="AC81" s="377">
        <f t="shared" si="14"/>
        <v>0</v>
      </c>
      <c r="AD81" s="383">
        <f t="shared" si="15"/>
        <v>0</v>
      </c>
    </row>
    <row r="82" spans="1:30">
      <c r="A82" s="159"/>
      <c r="B82" s="159"/>
      <c r="C82" s="159"/>
      <c r="D82" s="159"/>
      <c r="E82" s="159"/>
      <c r="F82" s="159"/>
      <c r="G82" s="159"/>
      <c r="H82" s="180"/>
      <c r="I82" s="180"/>
      <c r="J82" s="159"/>
      <c r="K82" s="264"/>
      <c r="L82" s="159"/>
      <c r="M82" s="46" t="str">
        <f>IFERROR(CONCATENATE("VALID (",VLOOKUP(A82,'02_MASTER_KODE_FASYANKES'!B$3:L$20793,2,FALSE),")"),"N/A (BELUM VALID)")</f>
        <v>N/A (BELUM VALID)</v>
      </c>
      <c r="N82" s="374" t="str">
        <f>IFERROR(VLOOKUP(A82,'02_MASTER_KODE_FASYANKES'!B$3:L$20793,10,FALSE),"N/A (BELUM VALID)")</f>
        <v>N/A (BELUM VALID)</v>
      </c>
      <c r="O82" s="374" t="str">
        <f>IFERROR(VLOOKUP(A82,'02_MASTER_KODE_FASYANKES'!B$3:L$20793,11,FALSE),"N/A (BELUM VALID)")</f>
        <v>N/A (BELUM VALID)</v>
      </c>
      <c r="P82" s="374" t="str">
        <f>IFERROR(VLOOKUP(A82,'02_MASTER_KODE_FASYANKES'!B$3:L$20793,3,FALSE),"N/A (BELUM VALID)")</f>
        <v>N/A (BELUM VALID)</v>
      </c>
      <c r="Q82" s="46" t="str">
        <f>IFERROR(VLOOKUP(LEFT(G82,4),'04_MASTER_KODE_SDMK'!B$5:F$165,3,FALSE),"N/A (BELUM VALID)")</f>
        <v>N/A (BELUM VALID)</v>
      </c>
      <c r="R82" s="46" t="str">
        <f>IFERROR(VLOOKUP(LEFT(G82,4),'04_MASTER_KODE_SDMK'!B$5:F$165,4,FALSE),"N/A (BELUM VALID)")</f>
        <v>N/A (BELUM VALID)</v>
      </c>
      <c r="S82" s="46" t="str">
        <f>IFERROR(VLOOKUP(LEFT(G82,4),'04_MASTER_KODE_SDMK'!B$5:F$165,5,FALSE),"N/A (BELUM VALID)")</f>
        <v>N/A (BELUM VALID)</v>
      </c>
      <c r="T82" s="374" t="str">
        <f t="shared" si="8"/>
        <v>N/A (BELUM VALID)</v>
      </c>
      <c r="U82" s="46" t="str">
        <f t="shared" si="9"/>
        <v>N/A (BELUM VALID)</v>
      </c>
      <c r="V82" s="46" t="str">
        <f>IFERROR(VLOOKUP(L82,'03_MASTER_KODE_SEKOLAH_PT'!B$5:C$10030,2,FALSE),"N/A (BELUM VALID)")</f>
        <v>N/A (BELUM VALID)</v>
      </c>
      <c r="W82" s="46" t="str">
        <f>IFERROR(VLOOKUP(J82,'05_MASTER_KODE_PRODI'!B$3:E$5003,3,FALSE),"N/A (BELUM VALID)")</f>
        <v>N/A (BELUM VALID)</v>
      </c>
      <c r="X82" s="46" t="str">
        <f>IFERROR(CONCATENATE("VALID (",VLOOKUP(J82,'05_MASTER_KODE_PRODI'!B$3:F$5003,5,FALSE),")"),"N/A (BELUM VALID)")</f>
        <v>N/A (BELUM VALID)</v>
      </c>
      <c r="Y82" s="376">
        <f t="shared" si="10"/>
        <v>0</v>
      </c>
      <c r="Z82" s="377">
        <f t="shared" si="11"/>
        <v>0</v>
      </c>
      <c r="AA82" s="377">
        <f t="shared" si="12"/>
        <v>0</v>
      </c>
      <c r="AB82" s="377">
        <f t="shared" si="13"/>
        <v>0</v>
      </c>
      <c r="AC82" s="377">
        <f t="shared" si="14"/>
        <v>0</v>
      </c>
      <c r="AD82" s="383">
        <f t="shared" si="15"/>
        <v>0</v>
      </c>
    </row>
    <row r="83" spans="1:30">
      <c r="A83" s="159"/>
      <c r="B83" s="159"/>
      <c r="C83" s="159"/>
      <c r="D83" s="159"/>
      <c r="E83" s="159"/>
      <c r="F83" s="159"/>
      <c r="G83" s="159"/>
      <c r="H83" s="180"/>
      <c r="I83" s="180"/>
      <c r="J83" s="159"/>
      <c r="K83" s="264"/>
      <c r="L83" s="159"/>
      <c r="M83" s="46" t="str">
        <f>IFERROR(CONCATENATE("VALID (",VLOOKUP(A83,'02_MASTER_KODE_FASYANKES'!B$3:L$20793,2,FALSE),")"),"N/A (BELUM VALID)")</f>
        <v>N/A (BELUM VALID)</v>
      </c>
      <c r="N83" s="374" t="str">
        <f>IFERROR(VLOOKUP(A83,'02_MASTER_KODE_FASYANKES'!B$3:L$20793,10,FALSE),"N/A (BELUM VALID)")</f>
        <v>N/A (BELUM VALID)</v>
      </c>
      <c r="O83" s="374" t="str">
        <f>IFERROR(VLOOKUP(A83,'02_MASTER_KODE_FASYANKES'!B$3:L$20793,11,FALSE),"N/A (BELUM VALID)")</f>
        <v>N/A (BELUM VALID)</v>
      </c>
      <c r="P83" s="374" t="str">
        <f>IFERROR(VLOOKUP(A83,'02_MASTER_KODE_FASYANKES'!B$3:L$20793,3,FALSE),"N/A (BELUM VALID)")</f>
        <v>N/A (BELUM VALID)</v>
      </c>
      <c r="Q83" s="46" t="str">
        <f>IFERROR(VLOOKUP(LEFT(G83,4),'04_MASTER_KODE_SDMK'!B$5:F$165,3,FALSE),"N/A (BELUM VALID)")</f>
        <v>N/A (BELUM VALID)</v>
      </c>
      <c r="R83" s="46" t="str">
        <f>IFERROR(VLOOKUP(LEFT(G83,4),'04_MASTER_KODE_SDMK'!B$5:F$165,4,FALSE),"N/A (BELUM VALID)")</f>
        <v>N/A (BELUM VALID)</v>
      </c>
      <c r="S83" s="46" t="str">
        <f>IFERROR(VLOOKUP(LEFT(G83,4),'04_MASTER_KODE_SDMK'!B$5:F$165,5,FALSE),"N/A (BELUM VALID)")</f>
        <v>N/A (BELUM VALID)</v>
      </c>
      <c r="T83" s="374" t="str">
        <f t="shared" si="8"/>
        <v>N/A (BELUM VALID)</v>
      </c>
      <c r="U83" s="46" t="str">
        <f t="shared" si="9"/>
        <v>N/A (BELUM VALID)</v>
      </c>
      <c r="V83" s="46" t="str">
        <f>IFERROR(VLOOKUP(L83,'03_MASTER_KODE_SEKOLAH_PT'!B$5:C$10030,2,FALSE),"N/A (BELUM VALID)")</f>
        <v>N/A (BELUM VALID)</v>
      </c>
      <c r="W83" s="46" t="str">
        <f>IFERROR(VLOOKUP(J83,'05_MASTER_KODE_PRODI'!B$3:E$5003,3,FALSE),"N/A (BELUM VALID)")</f>
        <v>N/A (BELUM VALID)</v>
      </c>
      <c r="X83" s="46" t="str">
        <f>IFERROR(CONCATENATE("VALID (",VLOOKUP(J83,'05_MASTER_KODE_PRODI'!B$3:F$5003,5,FALSE),")"),"N/A (BELUM VALID)")</f>
        <v>N/A (BELUM VALID)</v>
      </c>
      <c r="Y83" s="376">
        <f t="shared" si="10"/>
        <v>0</v>
      </c>
      <c r="Z83" s="377">
        <f t="shared" si="11"/>
        <v>0</v>
      </c>
      <c r="AA83" s="377">
        <f t="shared" si="12"/>
        <v>0</v>
      </c>
      <c r="AB83" s="377">
        <f t="shared" si="13"/>
        <v>0</v>
      </c>
      <c r="AC83" s="377">
        <f t="shared" si="14"/>
        <v>0</v>
      </c>
      <c r="AD83" s="383">
        <f t="shared" si="15"/>
        <v>0</v>
      </c>
    </row>
    <row r="84" spans="1:30">
      <c r="A84" s="159"/>
      <c r="B84" s="159"/>
      <c r="C84" s="159"/>
      <c r="D84" s="159"/>
      <c r="E84" s="159"/>
      <c r="F84" s="159"/>
      <c r="G84" s="159"/>
      <c r="H84" s="180"/>
      <c r="I84" s="180"/>
      <c r="J84" s="159"/>
      <c r="K84" s="264"/>
      <c r="L84" s="159"/>
      <c r="M84" s="46" t="str">
        <f>IFERROR(CONCATENATE("VALID (",VLOOKUP(A84,'02_MASTER_KODE_FASYANKES'!B$3:L$20793,2,FALSE),")"),"N/A (BELUM VALID)")</f>
        <v>N/A (BELUM VALID)</v>
      </c>
      <c r="N84" s="374" t="str">
        <f>IFERROR(VLOOKUP(A84,'02_MASTER_KODE_FASYANKES'!B$3:L$20793,10,FALSE),"N/A (BELUM VALID)")</f>
        <v>N/A (BELUM VALID)</v>
      </c>
      <c r="O84" s="374" t="str">
        <f>IFERROR(VLOOKUP(A84,'02_MASTER_KODE_FASYANKES'!B$3:L$20793,11,FALSE),"N/A (BELUM VALID)")</f>
        <v>N/A (BELUM VALID)</v>
      </c>
      <c r="P84" s="374" t="str">
        <f>IFERROR(VLOOKUP(A84,'02_MASTER_KODE_FASYANKES'!B$3:L$20793,3,FALSE),"N/A (BELUM VALID)")</f>
        <v>N/A (BELUM VALID)</v>
      </c>
      <c r="Q84" s="46" t="str">
        <f>IFERROR(VLOOKUP(LEFT(G84,4),'04_MASTER_KODE_SDMK'!B$5:F$165,3,FALSE),"N/A (BELUM VALID)")</f>
        <v>N/A (BELUM VALID)</v>
      </c>
      <c r="R84" s="46" t="str">
        <f>IFERROR(VLOOKUP(LEFT(G84,4),'04_MASTER_KODE_SDMK'!B$5:F$165,4,FALSE),"N/A (BELUM VALID)")</f>
        <v>N/A (BELUM VALID)</v>
      </c>
      <c r="S84" s="46" t="str">
        <f>IFERROR(VLOOKUP(LEFT(G84,4),'04_MASTER_KODE_SDMK'!B$5:F$165,5,FALSE),"N/A (BELUM VALID)")</f>
        <v>N/A (BELUM VALID)</v>
      </c>
      <c r="T84" s="374" t="str">
        <f t="shared" si="8"/>
        <v>N/A (BELUM VALID)</v>
      </c>
      <c r="U84" s="46" t="str">
        <f t="shared" si="9"/>
        <v>N/A (BELUM VALID)</v>
      </c>
      <c r="V84" s="46" t="str">
        <f>IFERROR(VLOOKUP(L84,'03_MASTER_KODE_SEKOLAH_PT'!B$5:C$10030,2,FALSE),"N/A (BELUM VALID)")</f>
        <v>N/A (BELUM VALID)</v>
      </c>
      <c r="W84" s="46" t="str">
        <f>IFERROR(VLOOKUP(J84,'05_MASTER_KODE_PRODI'!B$3:E$5003,3,FALSE),"N/A (BELUM VALID)")</f>
        <v>N/A (BELUM VALID)</v>
      </c>
      <c r="X84" s="46" t="str">
        <f>IFERROR(CONCATENATE("VALID (",VLOOKUP(J84,'05_MASTER_KODE_PRODI'!B$3:F$5003,5,FALSE),")"),"N/A (BELUM VALID)")</f>
        <v>N/A (BELUM VALID)</v>
      </c>
      <c r="Y84" s="376">
        <f t="shared" si="10"/>
        <v>0</v>
      </c>
      <c r="Z84" s="377">
        <f t="shared" si="11"/>
        <v>0</v>
      </c>
      <c r="AA84" s="377">
        <f t="shared" si="12"/>
        <v>0</v>
      </c>
      <c r="AB84" s="377">
        <f t="shared" si="13"/>
        <v>0</v>
      </c>
      <c r="AC84" s="377">
        <f t="shared" si="14"/>
        <v>0</v>
      </c>
      <c r="AD84" s="383">
        <f t="shared" si="15"/>
        <v>0</v>
      </c>
    </row>
    <row r="85" spans="1:30">
      <c r="A85" s="159"/>
      <c r="B85" s="159"/>
      <c r="C85" s="159"/>
      <c r="D85" s="159"/>
      <c r="E85" s="159"/>
      <c r="F85" s="159"/>
      <c r="G85" s="159"/>
      <c r="H85" s="180"/>
      <c r="I85" s="180"/>
      <c r="J85" s="159"/>
      <c r="K85" s="264"/>
      <c r="L85" s="159"/>
      <c r="M85" s="46" t="str">
        <f>IFERROR(CONCATENATE("VALID (",VLOOKUP(A85,'02_MASTER_KODE_FASYANKES'!B$3:L$20793,2,FALSE),")"),"N/A (BELUM VALID)")</f>
        <v>N/A (BELUM VALID)</v>
      </c>
      <c r="N85" s="374" t="str">
        <f>IFERROR(VLOOKUP(A85,'02_MASTER_KODE_FASYANKES'!B$3:L$20793,10,FALSE),"N/A (BELUM VALID)")</f>
        <v>N/A (BELUM VALID)</v>
      </c>
      <c r="O85" s="374" t="str">
        <f>IFERROR(VLOOKUP(A85,'02_MASTER_KODE_FASYANKES'!B$3:L$20793,11,FALSE),"N/A (BELUM VALID)")</f>
        <v>N/A (BELUM VALID)</v>
      </c>
      <c r="P85" s="374" t="str">
        <f>IFERROR(VLOOKUP(A85,'02_MASTER_KODE_FASYANKES'!B$3:L$20793,3,FALSE),"N/A (BELUM VALID)")</f>
        <v>N/A (BELUM VALID)</v>
      </c>
      <c r="Q85" s="46" t="str">
        <f>IFERROR(VLOOKUP(LEFT(G85,4),'04_MASTER_KODE_SDMK'!B$5:F$165,3,FALSE),"N/A (BELUM VALID)")</f>
        <v>N/A (BELUM VALID)</v>
      </c>
      <c r="R85" s="46" t="str">
        <f>IFERROR(VLOOKUP(LEFT(G85,4),'04_MASTER_KODE_SDMK'!B$5:F$165,4,FALSE),"N/A (BELUM VALID)")</f>
        <v>N/A (BELUM VALID)</v>
      </c>
      <c r="S85" s="46" t="str">
        <f>IFERROR(VLOOKUP(LEFT(G85,4),'04_MASTER_KODE_SDMK'!B$5:F$165,5,FALSE),"N/A (BELUM VALID)")</f>
        <v>N/A (BELUM VALID)</v>
      </c>
      <c r="T85" s="374" t="str">
        <f t="shared" si="8"/>
        <v>N/A (BELUM VALID)</v>
      </c>
      <c r="U85" s="46" t="str">
        <f t="shared" si="9"/>
        <v>N/A (BELUM VALID)</v>
      </c>
      <c r="V85" s="46" t="str">
        <f>IFERROR(VLOOKUP(L85,'03_MASTER_KODE_SEKOLAH_PT'!B$5:C$10030,2,FALSE),"N/A (BELUM VALID)")</f>
        <v>N/A (BELUM VALID)</v>
      </c>
      <c r="W85" s="46" t="str">
        <f>IFERROR(VLOOKUP(J85,'05_MASTER_KODE_PRODI'!B$3:E$5003,3,FALSE),"N/A (BELUM VALID)")</f>
        <v>N/A (BELUM VALID)</v>
      </c>
      <c r="X85" s="46" t="str">
        <f>IFERROR(CONCATENATE("VALID (",VLOOKUP(J85,'05_MASTER_KODE_PRODI'!B$3:F$5003,5,FALSE),")"),"N/A (BELUM VALID)")</f>
        <v>N/A (BELUM VALID)</v>
      </c>
      <c r="Y85" s="376">
        <f t="shared" si="10"/>
        <v>0</v>
      </c>
      <c r="Z85" s="377">
        <f t="shared" si="11"/>
        <v>0</v>
      </c>
      <c r="AA85" s="377">
        <f t="shared" si="12"/>
        <v>0</v>
      </c>
      <c r="AB85" s="377">
        <f t="shared" si="13"/>
        <v>0</v>
      </c>
      <c r="AC85" s="377">
        <f t="shared" si="14"/>
        <v>0</v>
      </c>
      <c r="AD85" s="383">
        <f t="shared" si="15"/>
        <v>0</v>
      </c>
    </row>
    <row r="86" spans="1:30">
      <c r="A86" s="159"/>
      <c r="B86" s="159"/>
      <c r="C86" s="159"/>
      <c r="D86" s="159"/>
      <c r="E86" s="159"/>
      <c r="F86" s="159"/>
      <c r="G86" s="159"/>
      <c r="H86" s="180"/>
      <c r="I86" s="180"/>
      <c r="J86" s="159"/>
      <c r="K86" s="264"/>
      <c r="L86" s="159"/>
      <c r="M86" s="46" t="str">
        <f>IFERROR(CONCATENATE("VALID (",VLOOKUP(A86,'02_MASTER_KODE_FASYANKES'!B$3:L$20793,2,FALSE),")"),"N/A (BELUM VALID)")</f>
        <v>N/A (BELUM VALID)</v>
      </c>
      <c r="N86" s="374" t="str">
        <f>IFERROR(VLOOKUP(A86,'02_MASTER_KODE_FASYANKES'!B$3:L$20793,10,FALSE),"N/A (BELUM VALID)")</f>
        <v>N/A (BELUM VALID)</v>
      </c>
      <c r="O86" s="374" t="str">
        <f>IFERROR(VLOOKUP(A86,'02_MASTER_KODE_FASYANKES'!B$3:L$20793,11,FALSE),"N/A (BELUM VALID)")</f>
        <v>N/A (BELUM VALID)</v>
      </c>
      <c r="P86" s="374" t="str">
        <f>IFERROR(VLOOKUP(A86,'02_MASTER_KODE_FASYANKES'!B$3:L$20793,3,FALSE),"N/A (BELUM VALID)")</f>
        <v>N/A (BELUM VALID)</v>
      </c>
      <c r="Q86" s="46" t="str">
        <f>IFERROR(VLOOKUP(LEFT(G86,4),'04_MASTER_KODE_SDMK'!B$5:F$165,3,FALSE),"N/A (BELUM VALID)")</f>
        <v>N/A (BELUM VALID)</v>
      </c>
      <c r="R86" s="46" t="str">
        <f>IFERROR(VLOOKUP(LEFT(G86,4),'04_MASTER_KODE_SDMK'!B$5:F$165,4,FALSE),"N/A (BELUM VALID)")</f>
        <v>N/A (BELUM VALID)</v>
      </c>
      <c r="S86" s="46" t="str">
        <f>IFERROR(VLOOKUP(LEFT(G86,4),'04_MASTER_KODE_SDMK'!B$5:F$165,5,FALSE),"N/A (BELUM VALID)")</f>
        <v>N/A (BELUM VALID)</v>
      </c>
      <c r="T86" s="374" t="str">
        <f t="shared" si="8"/>
        <v>N/A (BELUM VALID)</v>
      </c>
      <c r="U86" s="46" t="str">
        <f t="shared" si="9"/>
        <v>N/A (BELUM VALID)</v>
      </c>
      <c r="V86" s="46" t="str">
        <f>IFERROR(VLOOKUP(L86,'03_MASTER_KODE_SEKOLAH_PT'!B$5:C$10030,2,FALSE),"N/A (BELUM VALID)")</f>
        <v>N/A (BELUM VALID)</v>
      </c>
      <c r="W86" s="46" t="str">
        <f>IFERROR(VLOOKUP(J86,'05_MASTER_KODE_PRODI'!B$3:E$5003,3,FALSE),"N/A (BELUM VALID)")</f>
        <v>N/A (BELUM VALID)</v>
      </c>
      <c r="X86" s="46" t="str">
        <f>IFERROR(CONCATENATE("VALID (",VLOOKUP(J86,'05_MASTER_KODE_PRODI'!B$3:F$5003,5,FALSE),")"),"N/A (BELUM VALID)")</f>
        <v>N/A (BELUM VALID)</v>
      </c>
      <c r="Y86" s="376">
        <f t="shared" si="10"/>
        <v>0</v>
      </c>
      <c r="Z86" s="377">
        <f t="shared" si="11"/>
        <v>0</v>
      </c>
      <c r="AA86" s="377">
        <f t="shared" si="12"/>
        <v>0</v>
      </c>
      <c r="AB86" s="377">
        <f t="shared" si="13"/>
        <v>0</v>
      </c>
      <c r="AC86" s="377">
        <f t="shared" si="14"/>
        <v>0</v>
      </c>
      <c r="AD86" s="383">
        <f t="shared" si="15"/>
        <v>0</v>
      </c>
    </row>
    <row r="87" spans="1:30">
      <c r="A87" s="159"/>
      <c r="B87" s="159"/>
      <c r="C87" s="159"/>
      <c r="D87" s="159"/>
      <c r="E87" s="159"/>
      <c r="F87" s="159"/>
      <c r="G87" s="159"/>
      <c r="H87" s="180"/>
      <c r="I87" s="180"/>
      <c r="J87" s="159"/>
      <c r="K87" s="264"/>
      <c r="L87" s="159"/>
      <c r="M87" s="46" t="str">
        <f>IFERROR(CONCATENATE("VALID (",VLOOKUP(A87,'02_MASTER_KODE_FASYANKES'!B$3:L$20793,2,FALSE),")"),"N/A (BELUM VALID)")</f>
        <v>N/A (BELUM VALID)</v>
      </c>
      <c r="N87" s="374" t="str">
        <f>IFERROR(VLOOKUP(A87,'02_MASTER_KODE_FASYANKES'!B$3:L$20793,10,FALSE),"N/A (BELUM VALID)")</f>
        <v>N/A (BELUM VALID)</v>
      </c>
      <c r="O87" s="374" t="str">
        <f>IFERROR(VLOOKUP(A87,'02_MASTER_KODE_FASYANKES'!B$3:L$20793,11,FALSE),"N/A (BELUM VALID)")</f>
        <v>N/A (BELUM VALID)</v>
      </c>
      <c r="P87" s="374" t="str">
        <f>IFERROR(VLOOKUP(A87,'02_MASTER_KODE_FASYANKES'!B$3:L$20793,3,FALSE),"N/A (BELUM VALID)")</f>
        <v>N/A (BELUM VALID)</v>
      </c>
      <c r="Q87" s="46" t="str">
        <f>IFERROR(VLOOKUP(LEFT(G87,4),'04_MASTER_KODE_SDMK'!B$5:F$165,3,FALSE),"N/A (BELUM VALID)")</f>
        <v>N/A (BELUM VALID)</v>
      </c>
      <c r="R87" s="46" t="str">
        <f>IFERROR(VLOOKUP(LEFT(G87,4),'04_MASTER_KODE_SDMK'!B$5:F$165,4,FALSE),"N/A (BELUM VALID)")</f>
        <v>N/A (BELUM VALID)</v>
      </c>
      <c r="S87" s="46" t="str">
        <f>IFERROR(VLOOKUP(LEFT(G87,4),'04_MASTER_KODE_SDMK'!B$5:F$165,5,FALSE),"N/A (BELUM VALID)")</f>
        <v>N/A (BELUM VALID)</v>
      </c>
      <c r="T87" s="374" t="str">
        <f t="shared" si="8"/>
        <v>N/A (BELUM VALID)</v>
      </c>
      <c r="U87" s="46" t="str">
        <f t="shared" si="9"/>
        <v>N/A (BELUM VALID)</v>
      </c>
      <c r="V87" s="46" t="str">
        <f>IFERROR(VLOOKUP(L87,'03_MASTER_KODE_SEKOLAH_PT'!B$5:C$10030,2,FALSE),"N/A (BELUM VALID)")</f>
        <v>N/A (BELUM VALID)</v>
      </c>
      <c r="W87" s="46" t="str">
        <f>IFERROR(VLOOKUP(J87,'05_MASTER_KODE_PRODI'!B$3:E$5003,3,FALSE),"N/A (BELUM VALID)")</f>
        <v>N/A (BELUM VALID)</v>
      </c>
      <c r="X87" s="46" t="str">
        <f>IFERROR(CONCATENATE("VALID (",VLOOKUP(J87,'05_MASTER_KODE_PRODI'!B$3:F$5003,5,FALSE),")"),"N/A (BELUM VALID)")</f>
        <v>N/A (BELUM VALID)</v>
      </c>
      <c r="Y87" s="376">
        <f t="shared" si="10"/>
        <v>0</v>
      </c>
      <c r="Z87" s="377">
        <f t="shared" si="11"/>
        <v>0</v>
      </c>
      <c r="AA87" s="377">
        <f t="shared" si="12"/>
        <v>0</v>
      </c>
      <c r="AB87" s="377">
        <f t="shared" si="13"/>
        <v>0</v>
      </c>
      <c r="AC87" s="377">
        <f t="shared" si="14"/>
        <v>0</v>
      </c>
      <c r="AD87" s="383">
        <f t="shared" si="15"/>
        <v>0</v>
      </c>
    </row>
    <row r="88" spans="1:30">
      <c r="A88" s="159"/>
      <c r="B88" s="159"/>
      <c r="C88" s="159"/>
      <c r="D88" s="159"/>
      <c r="E88" s="159"/>
      <c r="F88" s="159"/>
      <c r="G88" s="159"/>
      <c r="H88" s="180"/>
      <c r="I88" s="180"/>
      <c r="J88" s="159"/>
      <c r="K88" s="264"/>
      <c r="L88" s="182"/>
      <c r="M88" s="46" t="str">
        <f>IFERROR(CONCATENATE("VALID (",VLOOKUP(A88,'02_MASTER_KODE_FASYANKES'!B$3:L$20793,2,FALSE),")"),"N/A (BELUM VALID)")</f>
        <v>N/A (BELUM VALID)</v>
      </c>
      <c r="N88" s="374" t="str">
        <f>IFERROR(VLOOKUP(A88,'02_MASTER_KODE_FASYANKES'!B$3:L$20793,10,FALSE),"N/A (BELUM VALID)")</f>
        <v>N/A (BELUM VALID)</v>
      </c>
      <c r="O88" s="374" t="str">
        <f>IFERROR(VLOOKUP(A88,'02_MASTER_KODE_FASYANKES'!B$3:L$20793,11,FALSE),"N/A (BELUM VALID)")</f>
        <v>N/A (BELUM VALID)</v>
      </c>
      <c r="P88" s="374" t="str">
        <f>IFERROR(VLOOKUP(A88,'02_MASTER_KODE_FASYANKES'!B$3:L$20793,3,FALSE),"N/A (BELUM VALID)")</f>
        <v>N/A (BELUM VALID)</v>
      </c>
      <c r="Q88" s="46" t="str">
        <f>IFERROR(VLOOKUP(LEFT(G88,4),'04_MASTER_KODE_SDMK'!B$5:F$165,3,FALSE),"N/A (BELUM VALID)")</f>
        <v>N/A (BELUM VALID)</v>
      </c>
      <c r="R88" s="46" t="str">
        <f>IFERROR(VLOOKUP(LEFT(G88,4),'04_MASTER_KODE_SDMK'!B$5:F$165,4,FALSE),"N/A (BELUM VALID)")</f>
        <v>N/A (BELUM VALID)</v>
      </c>
      <c r="S88" s="46" t="str">
        <f>IFERROR(VLOOKUP(LEFT(G88,4),'04_MASTER_KODE_SDMK'!B$5:F$165,5,FALSE),"N/A (BELUM VALID)")</f>
        <v>N/A (BELUM VALID)</v>
      </c>
      <c r="T88" s="374" t="str">
        <f t="shared" si="8"/>
        <v>N/A (BELUM VALID)</v>
      </c>
      <c r="U88" s="46" t="str">
        <f t="shared" si="9"/>
        <v>N/A (BELUM VALID)</v>
      </c>
      <c r="V88" s="46" t="str">
        <f>IFERROR(VLOOKUP(L88,'03_MASTER_KODE_SEKOLAH_PT'!B$5:C$10030,2,FALSE),"N/A (BELUM VALID)")</f>
        <v>N/A (BELUM VALID)</v>
      </c>
      <c r="W88" s="46" t="str">
        <f>IFERROR(VLOOKUP(J88,'05_MASTER_KODE_PRODI'!B$3:E$5003,3,FALSE),"N/A (BELUM VALID)")</f>
        <v>N/A (BELUM VALID)</v>
      </c>
      <c r="X88" s="46" t="str">
        <f>IFERROR(CONCATENATE("VALID (",VLOOKUP(J88,'05_MASTER_KODE_PRODI'!B$3:F$5003,5,FALSE),")"),"N/A (BELUM VALID)")</f>
        <v>N/A (BELUM VALID)</v>
      </c>
      <c r="Y88" s="376">
        <f t="shared" si="10"/>
        <v>0</v>
      </c>
      <c r="Z88" s="377">
        <f t="shared" si="11"/>
        <v>0</v>
      </c>
      <c r="AA88" s="377">
        <f t="shared" si="12"/>
        <v>0</v>
      </c>
      <c r="AB88" s="377">
        <f t="shared" si="13"/>
        <v>0</v>
      </c>
      <c r="AC88" s="377">
        <f t="shared" si="14"/>
        <v>0</v>
      </c>
      <c r="AD88" s="383">
        <f t="shared" si="15"/>
        <v>0</v>
      </c>
    </row>
    <row r="89" spans="1:30">
      <c r="A89" s="159"/>
      <c r="B89" s="159"/>
      <c r="C89" s="159"/>
      <c r="D89" s="159"/>
      <c r="E89" s="159"/>
      <c r="F89" s="159"/>
      <c r="G89" s="159"/>
      <c r="H89" s="180"/>
      <c r="I89" s="180"/>
      <c r="J89" s="159"/>
      <c r="K89" s="264"/>
      <c r="L89" s="182"/>
      <c r="M89" s="46" t="str">
        <f>IFERROR(CONCATENATE("VALID (",VLOOKUP(A89,'02_MASTER_KODE_FASYANKES'!B$3:L$20793,2,FALSE),")"),"N/A (BELUM VALID)")</f>
        <v>N/A (BELUM VALID)</v>
      </c>
      <c r="N89" s="374" t="str">
        <f>IFERROR(VLOOKUP(A89,'02_MASTER_KODE_FASYANKES'!B$3:L$20793,10,FALSE),"N/A (BELUM VALID)")</f>
        <v>N/A (BELUM VALID)</v>
      </c>
      <c r="O89" s="374" t="str">
        <f>IFERROR(VLOOKUP(A89,'02_MASTER_KODE_FASYANKES'!B$3:L$20793,11,FALSE),"N/A (BELUM VALID)")</f>
        <v>N/A (BELUM VALID)</v>
      </c>
      <c r="P89" s="374" t="str">
        <f>IFERROR(VLOOKUP(A89,'02_MASTER_KODE_FASYANKES'!B$3:L$20793,3,FALSE),"N/A (BELUM VALID)")</f>
        <v>N/A (BELUM VALID)</v>
      </c>
      <c r="Q89" s="46" t="str">
        <f>IFERROR(VLOOKUP(LEFT(G89,4),'04_MASTER_KODE_SDMK'!B$5:F$165,3,FALSE),"N/A (BELUM VALID)")</f>
        <v>N/A (BELUM VALID)</v>
      </c>
      <c r="R89" s="46" t="str">
        <f>IFERROR(VLOOKUP(LEFT(G89,4),'04_MASTER_KODE_SDMK'!B$5:F$165,4,FALSE),"N/A (BELUM VALID)")</f>
        <v>N/A (BELUM VALID)</v>
      </c>
      <c r="S89" s="46" t="str">
        <f>IFERROR(VLOOKUP(LEFT(G89,4),'04_MASTER_KODE_SDMK'!B$5:F$165,5,FALSE),"N/A (BELUM VALID)")</f>
        <v>N/A (BELUM VALID)</v>
      </c>
      <c r="T89" s="374" t="str">
        <f t="shared" si="8"/>
        <v>N/A (BELUM VALID)</v>
      </c>
      <c r="U89" s="46" t="str">
        <f t="shared" si="9"/>
        <v>N/A (BELUM VALID)</v>
      </c>
      <c r="V89" s="46" t="str">
        <f>IFERROR(VLOOKUP(L89,'03_MASTER_KODE_SEKOLAH_PT'!B$5:C$10030,2,FALSE),"N/A (BELUM VALID)")</f>
        <v>N/A (BELUM VALID)</v>
      </c>
      <c r="W89" s="46" t="str">
        <f>IFERROR(VLOOKUP(J89,'05_MASTER_KODE_PRODI'!B$3:E$5003,3,FALSE),"N/A (BELUM VALID)")</f>
        <v>N/A (BELUM VALID)</v>
      </c>
      <c r="X89" s="46" t="str">
        <f>IFERROR(CONCATENATE("VALID (",VLOOKUP(J89,'05_MASTER_KODE_PRODI'!B$3:F$5003,5,FALSE),")"),"N/A (BELUM VALID)")</f>
        <v>N/A (BELUM VALID)</v>
      </c>
      <c r="Y89" s="376">
        <f t="shared" si="10"/>
        <v>0</v>
      </c>
      <c r="Z89" s="377">
        <f t="shared" si="11"/>
        <v>0</v>
      </c>
      <c r="AA89" s="377">
        <f t="shared" si="12"/>
        <v>0</v>
      </c>
      <c r="AB89" s="377">
        <f t="shared" si="13"/>
        <v>0</v>
      </c>
      <c r="AC89" s="377">
        <f t="shared" si="14"/>
        <v>0</v>
      </c>
      <c r="AD89" s="383">
        <f t="shared" si="15"/>
        <v>0</v>
      </c>
    </row>
    <row r="90" spans="1:30">
      <c r="A90" s="159"/>
      <c r="B90" s="159"/>
      <c r="C90" s="159"/>
      <c r="D90" s="159"/>
      <c r="E90" s="159"/>
      <c r="F90" s="159"/>
      <c r="G90" s="159"/>
      <c r="H90" s="180"/>
      <c r="I90" s="180"/>
      <c r="J90" s="159"/>
      <c r="K90" s="264"/>
      <c r="L90" s="182"/>
      <c r="M90" s="46" t="str">
        <f>IFERROR(CONCATENATE("VALID (",VLOOKUP(A90,'02_MASTER_KODE_FASYANKES'!B$3:L$20793,2,FALSE),")"),"N/A (BELUM VALID)")</f>
        <v>N/A (BELUM VALID)</v>
      </c>
      <c r="N90" s="374" t="str">
        <f>IFERROR(VLOOKUP(A90,'02_MASTER_KODE_FASYANKES'!B$3:L$20793,10,FALSE),"N/A (BELUM VALID)")</f>
        <v>N/A (BELUM VALID)</v>
      </c>
      <c r="O90" s="374" t="str">
        <f>IFERROR(VLOOKUP(A90,'02_MASTER_KODE_FASYANKES'!B$3:L$20793,11,FALSE),"N/A (BELUM VALID)")</f>
        <v>N/A (BELUM VALID)</v>
      </c>
      <c r="P90" s="374" t="str">
        <f>IFERROR(VLOOKUP(A90,'02_MASTER_KODE_FASYANKES'!B$3:L$20793,3,FALSE),"N/A (BELUM VALID)")</f>
        <v>N/A (BELUM VALID)</v>
      </c>
      <c r="Q90" s="46" t="str">
        <f>IFERROR(VLOOKUP(LEFT(G90,4),'04_MASTER_KODE_SDMK'!B$5:F$165,3,FALSE),"N/A (BELUM VALID)")</f>
        <v>N/A (BELUM VALID)</v>
      </c>
      <c r="R90" s="46" t="str">
        <f>IFERROR(VLOOKUP(LEFT(G90,4),'04_MASTER_KODE_SDMK'!B$5:F$165,4,FALSE),"N/A (BELUM VALID)")</f>
        <v>N/A (BELUM VALID)</v>
      </c>
      <c r="S90" s="46" t="str">
        <f>IFERROR(VLOOKUP(LEFT(G90,4),'04_MASTER_KODE_SDMK'!B$5:F$165,5,FALSE),"N/A (BELUM VALID)")</f>
        <v>N/A (BELUM VALID)</v>
      </c>
      <c r="T90" s="374" t="str">
        <f t="shared" si="8"/>
        <v>N/A (BELUM VALID)</v>
      </c>
      <c r="U90" s="46" t="str">
        <f t="shared" si="9"/>
        <v>N/A (BELUM VALID)</v>
      </c>
      <c r="V90" s="46" t="str">
        <f>IFERROR(VLOOKUP(L90,'03_MASTER_KODE_SEKOLAH_PT'!B$5:C$10030,2,FALSE),"N/A (BELUM VALID)")</f>
        <v>N/A (BELUM VALID)</v>
      </c>
      <c r="W90" s="46" t="str">
        <f>IFERROR(VLOOKUP(J90,'05_MASTER_KODE_PRODI'!B$3:E$5003,3,FALSE),"N/A (BELUM VALID)")</f>
        <v>N/A (BELUM VALID)</v>
      </c>
      <c r="X90" s="46" t="str">
        <f>IFERROR(CONCATENATE("VALID (",VLOOKUP(J90,'05_MASTER_KODE_PRODI'!B$3:F$5003,5,FALSE),")"),"N/A (BELUM VALID)")</f>
        <v>N/A (BELUM VALID)</v>
      </c>
      <c r="Y90" s="376">
        <f t="shared" si="10"/>
        <v>0</v>
      </c>
      <c r="Z90" s="377">
        <f t="shared" si="11"/>
        <v>0</v>
      </c>
      <c r="AA90" s="377">
        <f t="shared" si="12"/>
        <v>0</v>
      </c>
      <c r="AB90" s="377">
        <f t="shared" si="13"/>
        <v>0</v>
      </c>
      <c r="AC90" s="377">
        <f t="shared" si="14"/>
        <v>0</v>
      </c>
      <c r="AD90" s="383">
        <f t="shared" si="15"/>
        <v>0</v>
      </c>
    </row>
    <row r="91" spans="1:30">
      <c r="A91" s="159"/>
      <c r="B91" s="159"/>
      <c r="C91" s="159"/>
      <c r="D91" s="159"/>
      <c r="E91" s="159"/>
      <c r="F91" s="159"/>
      <c r="G91" s="159"/>
      <c r="H91" s="180"/>
      <c r="I91" s="180"/>
      <c r="J91" s="159"/>
      <c r="K91" s="264"/>
      <c r="L91" s="182"/>
      <c r="M91" s="46" t="str">
        <f>IFERROR(CONCATENATE("VALID (",VLOOKUP(A91,'02_MASTER_KODE_FASYANKES'!B$3:L$20793,2,FALSE),")"),"N/A (BELUM VALID)")</f>
        <v>N/A (BELUM VALID)</v>
      </c>
      <c r="N91" s="374" t="str">
        <f>IFERROR(VLOOKUP(A91,'02_MASTER_KODE_FASYANKES'!B$3:L$20793,10,FALSE),"N/A (BELUM VALID)")</f>
        <v>N/A (BELUM VALID)</v>
      </c>
      <c r="O91" s="374" t="str">
        <f>IFERROR(VLOOKUP(A91,'02_MASTER_KODE_FASYANKES'!B$3:L$20793,11,FALSE),"N/A (BELUM VALID)")</f>
        <v>N/A (BELUM VALID)</v>
      </c>
      <c r="P91" s="374" t="str">
        <f>IFERROR(VLOOKUP(A91,'02_MASTER_KODE_FASYANKES'!B$3:L$20793,3,FALSE),"N/A (BELUM VALID)")</f>
        <v>N/A (BELUM VALID)</v>
      </c>
      <c r="Q91" s="46" t="str">
        <f>IFERROR(VLOOKUP(LEFT(G91,4),'04_MASTER_KODE_SDMK'!B$5:F$165,3,FALSE),"N/A (BELUM VALID)")</f>
        <v>N/A (BELUM VALID)</v>
      </c>
      <c r="R91" s="46" t="str">
        <f>IFERROR(VLOOKUP(LEFT(G91,4),'04_MASTER_KODE_SDMK'!B$5:F$165,4,FALSE),"N/A (BELUM VALID)")</f>
        <v>N/A (BELUM VALID)</v>
      </c>
      <c r="S91" s="46" t="str">
        <f>IFERROR(VLOOKUP(LEFT(G91,4),'04_MASTER_KODE_SDMK'!B$5:F$165,5,FALSE),"N/A (BELUM VALID)")</f>
        <v>N/A (BELUM VALID)</v>
      </c>
      <c r="T91" s="374" t="str">
        <f t="shared" si="8"/>
        <v>N/A (BELUM VALID)</v>
      </c>
      <c r="U91" s="46" t="str">
        <f t="shared" si="9"/>
        <v>N/A (BELUM VALID)</v>
      </c>
      <c r="V91" s="46" t="str">
        <f>IFERROR(VLOOKUP(L91,'03_MASTER_KODE_SEKOLAH_PT'!B$5:C$10030,2,FALSE),"N/A (BELUM VALID)")</f>
        <v>N/A (BELUM VALID)</v>
      </c>
      <c r="W91" s="46" t="str">
        <f>IFERROR(VLOOKUP(J91,'05_MASTER_KODE_PRODI'!B$3:E$5003,3,FALSE),"N/A (BELUM VALID)")</f>
        <v>N/A (BELUM VALID)</v>
      </c>
      <c r="X91" s="46" t="str">
        <f>IFERROR(CONCATENATE("VALID (",VLOOKUP(J91,'05_MASTER_KODE_PRODI'!B$3:F$5003,5,FALSE),")"),"N/A (BELUM VALID)")</f>
        <v>N/A (BELUM VALID)</v>
      </c>
      <c r="Y91" s="376">
        <f t="shared" si="10"/>
        <v>0</v>
      </c>
      <c r="Z91" s="377">
        <f t="shared" si="11"/>
        <v>0</v>
      </c>
      <c r="AA91" s="377">
        <f t="shared" si="12"/>
        <v>0</v>
      </c>
      <c r="AB91" s="377">
        <f t="shared" si="13"/>
        <v>0</v>
      </c>
      <c r="AC91" s="377">
        <f t="shared" si="14"/>
        <v>0</v>
      </c>
      <c r="AD91" s="383">
        <f t="shared" si="15"/>
        <v>0</v>
      </c>
    </row>
    <row r="92" spans="1:30">
      <c r="A92" s="159"/>
      <c r="B92" s="159"/>
      <c r="C92" s="159"/>
      <c r="D92" s="159"/>
      <c r="E92" s="159"/>
      <c r="F92" s="159"/>
      <c r="G92" s="159"/>
      <c r="H92" s="180"/>
      <c r="I92" s="180"/>
      <c r="J92" s="159"/>
      <c r="K92" s="264"/>
      <c r="L92" s="182"/>
      <c r="M92" s="46" t="str">
        <f>IFERROR(CONCATENATE("VALID (",VLOOKUP(A92,'02_MASTER_KODE_FASYANKES'!B$3:L$20793,2,FALSE),")"),"N/A (BELUM VALID)")</f>
        <v>N/A (BELUM VALID)</v>
      </c>
      <c r="N92" s="374" t="str">
        <f>IFERROR(VLOOKUP(A92,'02_MASTER_KODE_FASYANKES'!B$3:L$20793,10,FALSE),"N/A (BELUM VALID)")</f>
        <v>N/A (BELUM VALID)</v>
      </c>
      <c r="O92" s="374" t="str">
        <f>IFERROR(VLOOKUP(A92,'02_MASTER_KODE_FASYANKES'!B$3:L$20793,11,FALSE),"N/A (BELUM VALID)")</f>
        <v>N/A (BELUM VALID)</v>
      </c>
      <c r="P92" s="374" t="str">
        <f>IFERROR(VLOOKUP(A92,'02_MASTER_KODE_FASYANKES'!B$3:L$20793,3,FALSE),"N/A (BELUM VALID)")</f>
        <v>N/A (BELUM VALID)</v>
      </c>
      <c r="Q92" s="46" t="str">
        <f>IFERROR(VLOOKUP(LEFT(G92,4),'04_MASTER_KODE_SDMK'!B$5:F$165,3,FALSE),"N/A (BELUM VALID)")</f>
        <v>N/A (BELUM VALID)</v>
      </c>
      <c r="R92" s="46" t="str">
        <f>IFERROR(VLOOKUP(LEFT(G92,4),'04_MASTER_KODE_SDMK'!B$5:F$165,4,FALSE),"N/A (BELUM VALID)")</f>
        <v>N/A (BELUM VALID)</v>
      </c>
      <c r="S92" s="46" t="str">
        <f>IFERROR(VLOOKUP(LEFT(G92,4),'04_MASTER_KODE_SDMK'!B$5:F$165,5,FALSE),"N/A (BELUM VALID)")</f>
        <v>N/A (BELUM VALID)</v>
      </c>
      <c r="T92" s="374" t="str">
        <f t="shared" si="8"/>
        <v>N/A (BELUM VALID)</v>
      </c>
      <c r="U92" s="46" t="str">
        <f t="shared" si="9"/>
        <v>N/A (BELUM VALID)</v>
      </c>
      <c r="V92" s="46" t="str">
        <f>IFERROR(VLOOKUP(L92,'03_MASTER_KODE_SEKOLAH_PT'!B$5:C$10030,2,FALSE),"N/A (BELUM VALID)")</f>
        <v>N/A (BELUM VALID)</v>
      </c>
      <c r="W92" s="46" t="str">
        <f>IFERROR(VLOOKUP(J92,'05_MASTER_KODE_PRODI'!B$3:E$5003,3,FALSE),"N/A (BELUM VALID)")</f>
        <v>N/A (BELUM VALID)</v>
      </c>
      <c r="X92" s="46" t="str">
        <f>IFERROR(CONCATENATE("VALID (",VLOOKUP(J92,'05_MASTER_KODE_PRODI'!B$3:F$5003,5,FALSE),")"),"N/A (BELUM VALID)")</f>
        <v>N/A (BELUM VALID)</v>
      </c>
      <c r="Y92" s="376">
        <f t="shared" si="10"/>
        <v>0</v>
      </c>
      <c r="Z92" s="377">
        <f t="shared" si="11"/>
        <v>0</v>
      </c>
      <c r="AA92" s="377">
        <f t="shared" si="12"/>
        <v>0</v>
      </c>
      <c r="AB92" s="377">
        <f t="shared" si="13"/>
        <v>0</v>
      </c>
      <c r="AC92" s="377">
        <f t="shared" si="14"/>
        <v>0</v>
      </c>
      <c r="AD92" s="383">
        <f t="shared" si="15"/>
        <v>0</v>
      </c>
    </row>
    <row r="93" spans="1:30">
      <c r="A93" s="159"/>
      <c r="B93" s="159"/>
      <c r="C93" s="159"/>
      <c r="D93" s="159"/>
      <c r="E93" s="159"/>
      <c r="F93" s="159"/>
      <c r="G93" s="159"/>
      <c r="H93" s="180"/>
      <c r="I93" s="180"/>
      <c r="J93" s="159"/>
      <c r="K93" s="264"/>
      <c r="L93" s="182"/>
      <c r="M93" s="46" t="str">
        <f>IFERROR(CONCATENATE("VALID (",VLOOKUP(A93,'02_MASTER_KODE_FASYANKES'!B$3:L$20793,2,FALSE),")"),"N/A (BELUM VALID)")</f>
        <v>N/A (BELUM VALID)</v>
      </c>
      <c r="N93" s="374" t="str">
        <f>IFERROR(VLOOKUP(A93,'02_MASTER_KODE_FASYANKES'!B$3:L$20793,10,FALSE),"N/A (BELUM VALID)")</f>
        <v>N/A (BELUM VALID)</v>
      </c>
      <c r="O93" s="374" t="str">
        <f>IFERROR(VLOOKUP(A93,'02_MASTER_KODE_FASYANKES'!B$3:L$20793,11,FALSE),"N/A (BELUM VALID)")</f>
        <v>N/A (BELUM VALID)</v>
      </c>
      <c r="P93" s="374" t="str">
        <f>IFERROR(VLOOKUP(A93,'02_MASTER_KODE_FASYANKES'!B$3:L$20793,3,FALSE),"N/A (BELUM VALID)")</f>
        <v>N/A (BELUM VALID)</v>
      </c>
      <c r="Q93" s="46" t="str">
        <f>IFERROR(VLOOKUP(LEFT(G93,4),'04_MASTER_KODE_SDMK'!B$5:F$165,3,FALSE),"N/A (BELUM VALID)")</f>
        <v>N/A (BELUM VALID)</v>
      </c>
      <c r="R93" s="46" t="str">
        <f>IFERROR(VLOOKUP(LEFT(G93,4),'04_MASTER_KODE_SDMK'!B$5:F$165,4,FALSE),"N/A (BELUM VALID)")</f>
        <v>N/A (BELUM VALID)</v>
      </c>
      <c r="S93" s="46" t="str">
        <f>IFERROR(VLOOKUP(LEFT(G93,4),'04_MASTER_KODE_SDMK'!B$5:F$165,5,FALSE),"N/A (BELUM VALID)")</f>
        <v>N/A (BELUM VALID)</v>
      </c>
      <c r="T93" s="374" t="str">
        <f t="shared" si="8"/>
        <v>N/A (BELUM VALID)</v>
      </c>
      <c r="U93" s="46" t="str">
        <f t="shared" si="9"/>
        <v>N/A (BELUM VALID)</v>
      </c>
      <c r="V93" s="46" t="str">
        <f>IFERROR(VLOOKUP(L93,'03_MASTER_KODE_SEKOLAH_PT'!B$5:C$10030,2,FALSE),"N/A (BELUM VALID)")</f>
        <v>N/A (BELUM VALID)</v>
      </c>
      <c r="W93" s="46" t="str">
        <f>IFERROR(VLOOKUP(J93,'05_MASTER_KODE_PRODI'!B$3:E$5003,3,FALSE),"N/A (BELUM VALID)")</f>
        <v>N/A (BELUM VALID)</v>
      </c>
      <c r="X93" s="46" t="str">
        <f>IFERROR(CONCATENATE("VALID (",VLOOKUP(J93,'05_MASTER_KODE_PRODI'!B$3:F$5003,5,FALSE),")"),"N/A (BELUM VALID)")</f>
        <v>N/A (BELUM VALID)</v>
      </c>
      <c r="Y93" s="376">
        <f t="shared" si="10"/>
        <v>0</v>
      </c>
      <c r="Z93" s="377">
        <f t="shared" si="11"/>
        <v>0</v>
      </c>
      <c r="AA93" s="377">
        <f t="shared" si="12"/>
        <v>0</v>
      </c>
      <c r="AB93" s="377">
        <f t="shared" si="13"/>
        <v>0</v>
      </c>
      <c r="AC93" s="377">
        <f t="shared" si="14"/>
        <v>0</v>
      </c>
      <c r="AD93" s="383">
        <f t="shared" si="15"/>
        <v>0</v>
      </c>
    </row>
    <row r="94" spans="1:30">
      <c r="A94" s="159"/>
      <c r="B94" s="159"/>
      <c r="C94" s="159"/>
      <c r="D94" s="159"/>
      <c r="E94" s="159"/>
      <c r="F94" s="159"/>
      <c r="G94" s="159"/>
      <c r="H94" s="180"/>
      <c r="I94" s="180"/>
      <c r="J94" s="159"/>
      <c r="K94" s="264"/>
      <c r="L94" s="182"/>
      <c r="M94" s="46" t="str">
        <f>IFERROR(CONCATENATE("VALID (",VLOOKUP(A94,'02_MASTER_KODE_FASYANKES'!B$3:L$20793,2,FALSE),")"),"N/A (BELUM VALID)")</f>
        <v>N/A (BELUM VALID)</v>
      </c>
      <c r="N94" s="374" t="str">
        <f>IFERROR(VLOOKUP(A94,'02_MASTER_KODE_FASYANKES'!B$3:L$20793,10,FALSE),"N/A (BELUM VALID)")</f>
        <v>N/A (BELUM VALID)</v>
      </c>
      <c r="O94" s="374" t="str">
        <f>IFERROR(VLOOKUP(A94,'02_MASTER_KODE_FASYANKES'!B$3:L$20793,11,FALSE),"N/A (BELUM VALID)")</f>
        <v>N/A (BELUM VALID)</v>
      </c>
      <c r="P94" s="374" t="str">
        <f>IFERROR(VLOOKUP(A94,'02_MASTER_KODE_FASYANKES'!B$3:L$20793,3,FALSE),"N/A (BELUM VALID)")</f>
        <v>N/A (BELUM VALID)</v>
      </c>
      <c r="Q94" s="46" t="str">
        <f>IFERROR(VLOOKUP(LEFT(G94,4),'04_MASTER_KODE_SDMK'!B$5:F$165,3,FALSE),"N/A (BELUM VALID)")</f>
        <v>N/A (BELUM VALID)</v>
      </c>
      <c r="R94" s="46" t="str">
        <f>IFERROR(VLOOKUP(LEFT(G94,4),'04_MASTER_KODE_SDMK'!B$5:F$165,4,FALSE),"N/A (BELUM VALID)")</f>
        <v>N/A (BELUM VALID)</v>
      </c>
      <c r="S94" s="46" t="str">
        <f>IFERROR(VLOOKUP(LEFT(G94,4),'04_MASTER_KODE_SDMK'!B$5:F$165,5,FALSE),"N/A (BELUM VALID)")</f>
        <v>N/A (BELUM VALID)</v>
      </c>
      <c r="T94" s="374" t="str">
        <f t="shared" si="8"/>
        <v>N/A (BELUM VALID)</v>
      </c>
      <c r="U94" s="46" t="str">
        <f t="shared" si="9"/>
        <v>N/A (BELUM VALID)</v>
      </c>
      <c r="V94" s="46" t="str">
        <f>IFERROR(VLOOKUP(L94,'03_MASTER_KODE_SEKOLAH_PT'!B$5:C$10030,2,FALSE),"N/A (BELUM VALID)")</f>
        <v>N/A (BELUM VALID)</v>
      </c>
      <c r="W94" s="46" t="str">
        <f>IFERROR(VLOOKUP(J94,'05_MASTER_KODE_PRODI'!B$3:E$5003,3,FALSE),"N/A (BELUM VALID)")</f>
        <v>N/A (BELUM VALID)</v>
      </c>
      <c r="X94" s="46" t="str">
        <f>IFERROR(CONCATENATE("VALID (",VLOOKUP(J94,'05_MASTER_KODE_PRODI'!B$3:F$5003,5,FALSE),")"),"N/A (BELUM VALID)")</f>
        <v>N/A (BELUM VALID)</v>
      </c>
      <c r="Y94" s="376">
        <f t="shared" si="10"/>
        <v>0</v>
      </c>
      <c r="Z94" s="377">
        <f t="shared" si="11"/>
        <v>0</v>
      </c>
      <c r="AA94" s="377">
        <f t="shared" si="12"/>
        <v>0</v>
      </c>
      <c r="AB94" s="377">
        <f t="shared" si="13"/>
        <v>0</v>
      </c>
      <c r="AC94" s="377">
        <f t="shared" si="14"/>
        <v>0</v>
      </c>
      <c r="AD94" s="383">
        <f t="shared" si="15"/>
        <v>0</v>
      </c>
    </row>
    <row r="95" spans="1:30">
      <c r="A95" s="159"/>
      <c r="B95" s="159"/>
      <c r="C95" s="159"/>
      <c r="D95" s="159"/>
      <c r="E95" s="159"/>
      <c r="F95" s="159"/>
      <c r="G95" s="159"/>
      <c r="H95" s="180"/>
      <c r="I95" s="180"/>
      <c r="J95" s="159"/>
      <c r="K95" s="264"/>
      <c r="L95" s="182"/>
      <c r="M95" s="46" t="str">
        <f>IFERROR(CONCATENATE("VALID (",VLOOKUP(A95,'02_MASTER_KODE_FASYANKES'!B$3:L$20793,2,FALSE),")"),"N/A (BELUM VALID)")</f>
        <v>N/A (BELUM VALID)</v>
      </c>
      <c r="N95" s="374" t="str">
        <f>IFERROR(VLOOKUP(A95,'02_MASTER_KODE_FASYANKES'!B$3:L$20793,10,FALSE),"N/A (BELUM VALID)")</f>
        <v>N/A (BELUM VALID)</v>
      </c>
      <c r="O95" s="374" t="str">
        <f>IFERROR(VLOOKUP(A95,'02_MASTER_KODE_FASYANKES'!B$3:L$20793,11,FALSE),"N/A (BELUM VALID)")</f>
        <v>N/A (BELUM VALID)</v>
      </c>
      <c r="P95" s="374" t="str">
        <f>IFERROR(VLOOKUP(A95,'02_MASTER_KODE_FASYANKES'!B$3:L$20793,3,FALSE),"N/A (BELUM VALID)")</f>
        <v>N/A (BELUM VALID)</v>
      </c>
      <c r="Q95" s="46" t="str">
        <f>IFERROR(VLOOKUP(LEFT(G95,4),'04_MASTER_KODE_SDMK'!B$5:F$165,3,FALSE),"N/A (BELUM VALID)")</f>
        <v>N/A (BELUM VALID)</v>
      </c>
      <c r="R95" s="46" t="str">
        <f>IFERROR(VLOOKUP(LEFT(G95,4),'04_MASTER_KODE_SDMK'!B$5:F$165,4,FALSE),"N/A (BELUM VALID)")</f>
        <v>N/A (BELUM VALID)</v>
      </c>
      <c r="S95" s="46" t="str">
        <f>IFERROR(VLOOKUP(LEFT(G95,4),'04_MASTER_KODE_SDMK'!B$5:F$165,5,FALSE),"N/A (BELUM VALID)")</f>
        <v>N/A (BELUM VALID)</v>
      </c>
      <c r="T95" s="374" t="str">
        <f t="shared" si="8"/>
        <v>N/A (BELUM VALID)</v>
      </c>
      <c r="U95" s="46" t="str">
        <f t="shared" si="9"/>
        <v>N/A (BELUM VALID)</v>
      </c>
      <c r="V95" s="46" t="str">
        <f>IFERROR(VLOOKUP(L95,'03_MASTER_KODE_SEKOLAH_PT'!B$5:C$10030,2,FALSE),"N/A (BELUM VALID)")</f>
        <v>N/A (BELUM VALID)</v>
      </c>
      <c r="W95" s="46" t="str">
        <f>IFERROR(VLOOKUP(J95,'05_MASTER_KODE_PRODI'!B$3:E$5003,3,FALSE),"N/A (BELUM VALID)")</f>
        <v>N/A (BELUM VALID)</v>
      </c>
      <c r="X95" s="46" t="str">
        <f>IFERROR(CONCATENATE("VALID (",VLOOKUP(J95,'05_MASTER_KODE_PRODI'!B$3:F$5003,5,FALSE),")"),"N/A (BELUM VALID)")</f>
        <v>N/A (BELUM VALID)</v>
      </c>
      <c r="Y95" s="376">
        <f t="shared" si="10"/>
        <v>0</v>
      </c>
      <c r="Z95" s="377">
        <f t="shared" si="11"/>
        <v>0</v>
      </c>
      <c r="AA95" s="377">
        <f t="shared" si="12"/>
        <v>0</v>
      </c>
      <c r="AB95" s="377">
        <f t="shared" si="13"/>
        <v>0</v>
      </c>
      <c r="AC95" s="377">
        <f t="shared" si="14"/>
        <v>0</v>
      </c>
      <c r="AD95" s="383">
        <f t="shared" si="15"/>
        <v>0</v>
      </c>
    </row>
    <row r="96" spans="1:30">
      <c r="A96" s="159"/>
      <c r="B96" s="159"/>
      <c r="C96" s="159"/>
      <c r="D96" s="159"/>
      <c r="E96" s="159"/>
      <c r="F96" s="159"/>
      <c r="G96" s="159"/>
      <c r="H96" s="180"/>
      <c r="I96" s="180"/>
      <c r="J96" s="159"/>
      <c r="K96" s="264"/>
      <c r="L96" s="159"/>
      <c r="M96" s="46" t="str">
        <f>IFERROR(CONCATENATE("VALID (",VLOOKUP(A96,'02_MASTER_KODE_FASYANKES'!B$3:L$20793,2,FALSE),")"),"N/A (BELUM VALID)")</f>
        <v>N/A (BELUM VALID)</v>
      </c>
      <c r="N96" s="374" t="str">
        <f>IFERROR(VLOOKUP(A96,'02_MASTER_KODE_FASYANKES'!B$3:L$20793,10,FALSE),"N/A (BELUM VALID)")</f>
        <v>N/A (BELUM VALID)</v>
      </c>
      <c r="O96" s="374" t="str">
        <f>IFERROR(VLOOKUP(A96,'02_MASTER_KODE_FASYANKES'!B$3:L$20793,11,FALSE),"N/A (BELUM VALID)")</f>
        <v>N/A (BELUM VALID)</v>
      </c>
      <c r="P96" s="374" t="str">
        <f>IFERROR(VLOOKUP(A96,'02_MASTER_KODE_FASYANKES'!B$3:L$20793,3,FALSE),"N/A (BELUM VALID)")</f>
        <v>N/A (BELUM VALID)</v>
      </c>
      <c r="Q96" s="46" t="str">
        <f>IFERROR(VLOOKUP(LEFT(G96,4),'04_MASTER_KODE_SDMK'!B$5:F$165,3,FALSE),"N/A (BELUM VALID)")</f>
        <v>N/A (BELUM VALID)</v>
      </c>
      <c r="R96" s="46" t="str">
        <f>IFERROR(VLOOKUP(LEFT(G96,4),'04_MASTER_KODE_SDMK'!B$5:F$165,4,FALSE),"N/A (BELUM VALID)")</f>
        <v>N/A (BELUM VALID)</v>
      </c>
      <c r="S96" s="46" t="str">
        <f>IFERROR(VLOOKUP(LEFT(G96,4),'04_MASTER_KODE_SDMK'!B$5:F$165,5,FALSE),"N/A (BELUM VALID)")</f>
        <v>N/A (BELUM VALID)</v>
      </c>
      <c r="T96" s="374" t="str">
        <f t="shared" si="8"/>
        <v>N/A (BELUM VALID)</v>
      </c>
      <c r="U96" s="46" t="str">
        <f t="shared" si="9"/>
        <v>N/A (BELUM VALID)</v>
      </c>
      <c r="V96" s="46" t="str">
        <f>IFERROR(VLOOKUP(L96,'03_MASTER_KODE_SEKOLAH_PT'!B$5:C$10030,2,FALSE),"N/A (BELUM VALID)")</f>
        <v>N/A (BELUM VALID)</v>
      </c>
      <c r="W96" s="46" t="str">
        <f>IFERROR(VLOOKUP(J96,'05_MASTER_KODE_PRODI'!B$3:E$5003,3,FALSE),"N/A (BELUM VALID)")</f>
        <v>N/A (BELUM VALID)</v>
      </c>
      <c r="X96" s="46" t="str">
        <f>IFERROR(CONCATENATE("VALID (",VLOOKUP(J96,'05_MASTER_KODE_PRODI'!B$3:F$5003,5,FALSE),")"),"N/A (BELUM VALID)")</f>
        <v>N/A (BELUM VALID)</v>
      </c>
      <c r="Y96" s="376">
        <f t="shared" si="10"/>
        <v>0</v>
      </c>
      <c r="Z96" s="377">
        <f t="shared" si="11"/>
        <v>0</v>
      </c>
      <c r="AA96" s="377">
        <f t="shared" si="12"/>
        <v>0</v>
      </c>
      <c r="AB96" s="377">
        <f t="shared" si="13"/>
        <v>0</v>
      </c>
      <c r="AC96" s="377">
        <f t="shared" si="14"/>
        <v>0</v>
      </c>
      <c r="AD96" s="383">
        <f t="shared" si="15"/>
        <v>0</v>
      </c>
    </row>
    <row r="97" spans="1:30">
      <c r="A97" s="159"/>
      <c r="B97" s="159"/>
      <c r="C97" s="159"/>
      <c r="D97" s="159"/>
      <c r="E97" s="159"/>
      <c r="F97" s="159"/>
      <c r="G97" s="159"/>
      <c r="H97" s="180"/>
      <c r="I97" s="180"/>
      <c r="J97" s="159"/>
      <c r="K97" s="264"/>
      <c r="L97" s="159"/>
      <c r="M97" s="46" t="str">
        <f>IFERROR(CONCATENATE("VALID (",VLOOKUP(A97,'02_MASTER_KODE_FASYANKES'!B$3:L$20793,2,FALSE),")"),"N/A (BELUM VALID)")</f>
        <v>N/A (BELUM VALID)</v>
      </c>
      <c r="N97" s="374" t="str">
        <f>IFERROR(VLOOKUP(A97,'02_MASTER_KODE_FASYANKES'!B$3:L$20793,10,FALSE),"N/A (BELUM VALID)")</f>
        <v>N/A (BELUM VALID)</v>
      </c>
      <c r="O97" s="374" t="str">
        <f>IFERROR(VLOOKUP(A97,'02_MASTER_KODE_FASYANKES'!B$3:L$20793,11,FALSE),"N/A (BELUM VALID)")</f>
        <v>N/A (BELUM VALID)</v>
      </c>
      <c r="P97" s="374" t="str">
        <f>IFERROR(VLOOKUP(A97,'02_MASTER_KODE_FASYANKES'!B$3:L$20793,3,FALSE),"N/A (BELUM VALID)")</f>
        <v>N/A (BELUM VALID)</v>
      </c>
      <c r="Q97" s="46" t="str">
        <f>IFERROR(VLOOKUP(LEFT(G97,4),'04_MASTER_KODE_SDMK'!B$5:F$165,3,FALSE),"N/A (BELUM VALID)")</f>
        <v>N/A (BELUM VALID)</v>
      </c>
      <c r="R97" s="46" t="str">
        <f>IFERROR(VLOOKUP(LEFT(G97,4),'04_MASTER_KODE_SDMK'!B$5:F$165,4,FALSE),"N/A (BELUM VALID)")</f>
        <v>N/A (BELUM VALID)</v>
      </c>
      <c r="S97" s="46" t="str">
        <f>IFERROR(VLOOKUP(LEFT(G97,4),'04_MASTER_KODE_SDMK'!B$5:F$165,5,FALSE),"N/A (BELUM VALID)")</f>
        <v>N/A (BELUM VALID)</v>
      </c>
      <c r="T97" s="374" t="str">
        <f t="shared" si="8"/>
        <v>N/A (BELUM VALID)</v>
      </c>
      <c r="U97" s="46" t="str">
        <f t="shared" si="9"/>
        <v>N/A (BELUM VALID)</v>
      </c>
      <c r="V97" s="46" t="str">
        <f>IFERROR(VLOOKUP(L97,'03_MASTER_KODE_SEKOLAH_PT'!B$5:C$10030,2,FALSE),"N/A (BELUM VALID)")</f>
        <v>N/A (BELUM VALID)</v>
      </c>
      <c r="W97" s="46" t="str">
        <f>IFERROR(VLOOKUP(J97,'05_MASTER_KODE_PRODI'!B$3:E$5003,3,FALSE),"N/A (BELUM VALID)")</f>
        <v>N/A (BELUM VALID)</v>
      </c>
      <c r="X97" s="46" t="str">
        <f>IFERROR(CONCATENATE("VALID (",VLOOKUP(J97,'05_MASTER_KODE_PRODI'!B$3:F$5003,5,FALSE),")"),"N/A (BELUM VALID)")</f>
        <v>N/A (BELUM VALID)</v>
      </c>
      <c r="Y97" s="376">
        <f t="shared" si="10"/>
        <v>0</v>
      </c>
      <c r="Z97" s="377">
        <f t="shared" si="11"/>
        <v>0</v>
      </c>
      <c r="AA97" s="377">
        <f t="shared" si="12"/>
        <v>0</v>
      </c>
      <c r="AB97" s="377">
        <f t="shared" si="13"/>
        <v>0</v>
      </c>
      <c r="AC97" s="377">
        <f t="shared" si="14"/>
        <v>0</v>
      </c>
      <c r="AD97" s="383">
        <f t="shared" si="15"/>
        <v>0</v>
      </c>
    </row>
    <row r="98" spans="1:30">
      <c r="A98" s="159"/>
      <c r="B98" s="159"/>
      <c r="C98" s="159"/>
      <c r="D98" s="159"/>
      <c r="E98" s="159"/>
      <c r="F98" s="159"/>
      <c r="G98" s="159"/>
      <c r="H98" s="180"/>
      <c r="I98" s="180"/>
      <c r="J98" s="159"/>
      <c r="K98" s="264"/>
      <c r="L98" s="159"/>
      <c r="M98" s="46" t="str">
        <f>IFERROR(CONCATENATE("VALID (",VLOOKUP(A98,'02_MASTER_KODE_FASYANKES'!B$3:L$20793,2,FALSE),")"),"N/A (BELUM VALID)")</f>
        <v>N/A (BELUM VALID)</v>
      </c>
      <c r="N98" s="374" t="str">
        <f>IFERROR(VLOOKUP(A98,'02_MASTER_KODE_FASYANKES'!B$3:L$20793,10,FALSE),"N/A (BELUM VALID)")</f>
        <v>N/A (BELUM VALID)</v>
      </c>
      <c r="O98" s="374" t="str">
        <f>IFERROR(VLOOKUP(A98,'02_MASTER_KODE_FASYANKES'!B$3:L$20793,11,FALSE),"N/A (BELUM VALID)")</f>
        <v>N/A (BELUM VALID)</v>
      </c>
      <c r="P98" s="374" t="str">
        <f>IFERROR(VLOOKUP(A98,'02_MASTER_KODE_FASYANKES'!B$3:L$20793,3,FALSE),"N/A (BELUM VALID)")</f>
        <v>N/A (BELUM VALID)</v>
      </c>
      <c r="Q98" s="46" t="str">
        <f>IFERROR(VLOOKUP(LEFT(G98,4),'04_MASTER_KODE_SDMK'!B$5:F$165,3,FALSE),"N/A (BELUM VALID)")</f>
        <v>N/A (BELUM VALID)</v>
      </c>
      <c r="R98" s="46" t="str">
        <f>IFERROR(VLOOKUP(LEFT(G98,4),'04_MASTER_KODE_SDMK'!B$5:F$165,4,FALSE),"N/A (BELUM VALID)")</f>
        <v>N/A (BELUM VALID)</v>
      </c>
      <c r="S98" s="46" t="str">
        <f>IFERROR(VLOOKUP(LEFT(G98,4),'04_MASTER_KODE_SDMK'!B$5:F$165,5,FALSE),"N/A (BELUM VALID)")</f>
        <v>N/A (BELUM VALID)</v>
      </c>
      <c r="T98" s="374" t="str">
        <f t="shared" si="8"/>
        <v>N/A (BELUM VALID)</v>
      </c>
      <c r="U98" s="46" t="str">
        <f t="shared" si="9"/>
        <v>N/A (BELUM VALID)</v>
      </c>
      <c r="V98" s="46" t="str">
        <f>IFERROR(VLOOKUP(L98,'03_MASTER_KODE_SEKOLAH_PT'!B$5:C$10030,2,FALSE),"N/A (BELUM VALID)")</f>
        <v>N/A (BELUM VALID)</v>
      </c>
      <c r="W98" s="46" t="str">
        <f>IFERROR(VLOOKUP(J98,'05_MASTER_KODE_PRODI'!B$3:E$5003,3,FALSE),"N/A (BELUM VALID)")</f>
        <v>N/A (BELUM VALID)</v>
      </c>
      <c r="X98" s="46" t="str">
        <f>IFERROR(CONCATENATE("VALID (",VLOOKUP(J98,'05_MASTER_KODE_PRODI'!B$3:F$5003,5,FALSE),")"),"N/A (BELUM VALID)")</f>
        <v>N/A (BELUM VALID)</v>
      </c>
      <c r="Y98" s="376">
        <f t="shared" si="10"/>
        <v>0</v>
      </c>
      <c r="Z98" s="377">
        <f t="shared" si="11"/>
        <v>0</v>
      </c>
      <c r="AA98" s="377">
        <f t="shared" si="12"/>
        <v>0</v>
      </c>
      <c r="AB98" s="377">
        <f t="shared" si="13"/>
        <v>0</v>
      </c>
      <c r="AC98" s="377">
        <f t="shared" si="14"/>
        <v>0</v>
      </c>
      <c r="AD98" s="383">
        <f t="shared" si="15"/>
        <v>0</v>
      </c>
    </row>
    <row r="99" spans="1:30">
      <c r="A99" s="159"/>
      <c r="B99" s="159"/>
      <c r="C99" s="159"/>
      <c r="D99" s="159"/>
      <c r="E99" s="159"/>
      <c r="F99" s="159"/>
      <c r="G99" s="159"/>
      <c r="H99" s="180"/>
      <c r="I99" s="180"/>
      <c r="J99" s="159"/>
      <c r="K99" s="264"/>
      <c r="L99" s="159"/>
      <c r="M99" s="46" t="str">
        <f>IFERROR(CONCATENATE("VALID (",VLOOKUP(A99,'02_MASTER_KODE_FASYANKES'!B$3:L$20793,2,FALSE),")"),"N/A (BELUM VALID)")</f>
        <v>N/A (BELUM VALID)</v>
      </c>
      <c r="N99" s="374" t="str">
        <f>IFERROR(VLOOKUP(A99,'02_MASTER_KODE_FASYANKES'!B$3:L$20793,10,FALSE),"N/A (BELUM VALID)")</f>
        <v>N/A (BELUM VALID)</v>
      </c>
      <c r="O99" s="374" t="str">
        <f>IFERROR(VLOOKUP(A99,'02_MASTER_KODE_FASYANKES'!B$3:L$20793,11,FALSE),"N/A (BELUM VALID)")</f>
        <v>N/A (BELUM VALID)</v>
      </c>
      <c r="P99" s="374" t="str">
        <f>IFERROR(VLOOKUP(A99,'02_MASTER_KODE_FASYANKES'!B$3:L$20793,3,FALSE),"N/A (BELUM VALID)")</f>
        <v>N/A (BELUM VALID)</v>
      </c>
      <c r="Q99" s="46" t="str">
        <f>IFERROR(VLOOKUP(LEFT(G99,4),'04_MASTER_KODE_SDMK'!B$5:F$165,3,FALSE),"N/A (BELUM VALID)")</f>
        <v>N/A (BELUM VALID)</v>
      </c>
      <c r="R99" s="46" t="str">
        <f>IFERROR(VLOOKUP(LEFT(G99,4),'04_MASTER_KODE_SDMK'!B$5:F$165,4,FALSE),"N/A (BELUM VALID)")</f>
        <v>N/A (BELUM VALID)</v>
      </c>
      <c r="S99" s="46" t="str">
        <f>IFERROR(VLOOKUP(LEFT(G99,4),'04_MASTER_KODE_SDMK'!B$5:F$165,5,FALSE),"N/A (BELUM VALID)")</f>
        <v>N/A (BELUM VALID)</v>
      </c>
      <c r="T99" s="374" t="str">
        <f t="shared" si="8"/>
        <v>N/A (BELUM VALID)</v>
      </c>
      <c r="U99" s="46" t="str">
        <f t="shared" si="9"/>
        <v>N/A (BELUM VALID)</v>
      </c>
      <c r="V99" s="46" t="str">
        <f>IFERROR(VLOOKUP(L99,'03_MASTER_KODE_SEKOLAH_PT'!B$5:C$10030,2,FALSE),"N/A (BELUM VALID)")</f>
        <v>N/A (BELUM VALID)</v>
      </c>
      <c r="W99" s="46" t="str">
        <f>IFERROR(VLOOKUP(J99,'05_MASTER_KODE_PRODI'!B$3:E$5003,3,FALSE),"N/A (BELUM VALID)")</f>
        <v>N/A (BELUM VALID)</v>
      </c>
      <c r="X99" s="46" t="str">
        <f>IFERROR(CONCATENATE("VALID (",VLOOKUP(J99,'05_MASTER_KODE_PRODI'!B$3:F$5003,5,FALSE),")"),"N/A (BELUM VALID)")</f>
        <v>N/A (BELUM VALID)</v>
      </c>
      <c r="Y99" s="376">
        <f t="shared" si="10"/>
        <v>0</v>
      </c>
      <c r="Z99" s="377">
        <f t="shared" si="11"/>
        <v>0</v>
      </c>
      <c r="AA99" s="377">
        <f t="shared" si="12"/>
        <v>0</v>
      </c>
      <c r="AB99" s="377">
        <f t="shared" si="13"/>
        <v>0</v>
      </c>
      <c r="AC99" s="377">
        <f t="shared" si="14"/>
        <v>0</v>
      </c>
      <c r="AD99" s="383">
        <f t="shared" si="15"/>
        <v>0</v>
      </c>
    </row>
    <row r="100" spans="1:30">
      <c r="A100" s="159"/>
      <c r="B100" s="159"/>
      <c r="C100" s="159"/>
      <c r="D100" s="159"/>
      <c r="E100" s="159"/>
      <c r="F100" s="159"/>
      <c r="G100" s="159"/>
      <c r="H100" s="180"/>
      <c r="I100" s="180"/>
      <c r="J100" s="159"/>
      <c r="K100" s="264"/>
      <c r="L100" s="159"/>
      <c r="M100" s="46" t="str">
        <f>IFERROR(CONCATENATE("VALID (",VLOOKUP(A100,'02_MASTER_KODE_FASYANKES'!B$3:L$20793,2,FALSE),")"),"N/A (BELUM VALID)")</f>
        <v>N/A (BELUM VALID)</v>
      </c>
      <c r="N100" s="374" t="str">
        <f>IFERROR(VLOOKUP(A100,'02_MASTER_KODE_FASYANKES'!B$3:L$20793,10,FALSE),"N/A (BELUM VALID)")</f>
        <v>N/A (BELUM VALID)</v>
      </c>
      <c r="O100" s="374" t="str">
        <f>IFERROR(VLOOKUP(A100,'02_MASTER_KODE_FASYANKES'!B$3:L$20793,11,FALSE),"N/A (BELUM VALID)")</f>
        <v>N/A (BELUM VALID)</v>
      </c>
      <c r="P100" s="374" t="str">
        <f>IFERROR(VLOOKUP(A100,'02_MASTER_KODE_FASYANKES'!B$3:L$20793,3,FALSE),"N/A (BELUM VALID)")</f>
        <v>N/A (BELUM VALID)</v>
      </c>
      <c r="Q100" s="46" t="str">
        <f>IFERROR(VLOOKUP(LEFT(G100,4),'04_MASTER_KODE_SDMK'!B$5:F$165,3,FALSE),"N/A (BELUM VALID)")</f>
        <v>N/A (BELUM VALID)</v>
      </c>
      <c r="R100" s="46" t="str">
        <f>IFERROR(VLOOKUP(LEFT(G100,4),'04_MASTER_KODE_SDMK'!B$5:F$165,4,FALSE),"N/A (BELUM VALID)")</f>
        <v>N/A (BELUM VALID)</v>
      </c>
      <c r="S100" s="46" t="str">
        <f>IFERROR(VLOOKUP(LEFT(G100,4),'04_MASTER_KODE_SDMK'!B$5:F$165,5,FALSE),"N/A (BELUM VALID)")</f>
        <v>N/A (BELUM VALID)</v>
      </c>
      <c r="T100" s="374" t="str">
        <f t="shared" si="8"/>
        <v>N/A (BELUM VALID)</v>
      </c>
      <c r="U100" s="46" t="str">
        <f t="shared" si="9"/>
        <v>N/A (BELUM VALID)</v>
      </c>
      <c r="V100" s="46" t="str">
        <f>IFERROR(VLOOKUP(L100,'03_MASTER_KODE_SEKOLAH_PT'!B$5:C$10030,2,FALSE),"N/A (BELUM VALID)")</f>
        <v>N/A (BELUM VALID)</v>
      </c>
      <c r="W100" s="46" t="str">
        <f>IFERROR(VLOOKUP(J100,'05_MASTER_KODE_PRODI'!B$3:E$5003,3,FALSE),"N/A (BELUM VALID)")</f>
        <v>N/A (BELUM VALID)</v>
      </c>
      <c r="X100" s="46" t="str">
        <f>IFERROR(CONCATENATE("VALID (",VLOOKUP(J100,'05_MASTER_KODE_PRODI'!B$3:F$5003,5,FALSE),")"),"N/A (BELUM VALID)")</f>
        <v>N/A (BELUM VALID)</v>
      </c>
      <c r="Y100" s="376">
        <f t="shared" si="10"/>
        <v>0</v>
      </c>
      <c r="Z100" s="377">
        <f t="shared" si="11"/>
        <v>0</v>
      </c>
      <c r="AA100" s="377">
        <f t="shared" si="12"/>
        <v>0</v>
      </c>
      <c r="AB100" s="377">
        <f t="shared" si="13"/>
        <v>0</v>
      </c>
      <c r="AC100" s="377">
        <f t="shared" si="14"/>
        <v>0</v>
      </c>
      <c r="AD100" s="383">
        <f t="shared" si="15"/>
        <v>0</v>
      </c>
    </row>
    <row r="101" spans="1:30">
      <c r="A101" s="159"/>
      <c r="B101" s="159"/>
      <c r="C101" s="159"/>
      <c r="D101" s="159"/>
      <c r="E101" s="159"/>
      <c r="F101" s="159"/>
      <c r="G101" s="159"/>
      <c r="H101" s="180"/>
      <c r="I101" s="180"/>
      <c r="J101" s="159"/>
      <c r="K101" s="264"/>
      <c r="L101" s="159"/>
      <c r="M101" s="46" t="str">
        <f>IFERROR(CONCATENATE("VALID (",VLOOKUP(A101,'02_MASTER_KODE_FASYANKES'!B$3:L$20793,2,FALSE),")"),"N/A (BELUM VALID)")</f>
        <v>N/A (BELUM VALID)</v>
      </c>
      <c r="N101" s="374" t="str">
        <f>IFERROR(VLOOKUP(A101,'02_MASTER_KODE_FASYANKES'!B$3:L$20793,10,FALSE),"N/A (BELUM VALID)")</f>
        <v>N/A (BELUM VALID)</v>
      </c>
      <c r="O101" s="374" t="str">
        <f>IFERROR(VLOOKUP(A101,'02_MASTER_KODE_FASYANKES'!B$3:L$20793,11,FALSE),"N/A (BELUM VALID)")</f>
        <v>N/A (BELUM VALID)</v>
      </c>
      <c r="P101" s="374" t="str">
        <f>IFERROR(VLOOKUP(A101,'02_MASTER_KODE_FASYANKES'!B$3:L$20793,3,FALSE),"N/A (BELUM VALID)")</f>
        <v>N/A (BELUM VALID)</v>
      </c>
      <c r="Q101" s="46" t="str">
        <f>IFERROR(VLOOKUP(LEFT(G101,4),'04_MASTER_KODE_SDMK'!B$5:F$165,3,FALSE),"N/A (BELUM VALID)")</f>
        <v>N/A (BELUM VALID)</v>
      </c>
      <c r="R101" s="46" t="str">
        <f>IFERROR(VLOOKUP(LEFT(G101,4),'04_MASTER_KODE_SDMK'!B$5:F$165,4,FALSE),"N/A (BELUM VALID)")</f>
        <v>N/A (BELUM VALID)</v>
      </c>
      <c r="S101" s="46" t="str">
        <f>IFERROR(VLOOKUP(LEFT(G101,4),'04_MASTER_KODE_SDMK'!B$5:F$165,5,FALSE),"N/A (BELUM VALID)")</f>
        <v>N/A (BELUM VALID)</v>
      </c>
      <c r="T101" s="374" t="str">
        <f t="shared" si="8"/>
        <v>N/A (BELUM VALID)</v>
      </c>
      <c r="U101" s="46" t="str">
        <f t="shared" si="9"/>
        <v>N/A (BELUM VALID)</v>
      </c>
      <c r="V101" s="46" t="str">
        <f>IFERROR(VLOOKUP(L101,'03_MASTER_KODE_SEKOLAH_PT'!B$5:C$10030,2,FALSE),"N/A (BELUM VALID)")</f>
        <v>N/A (BELUM VALID)</v>
      </c>
      <c r="W101" s="46" t="str">
        <f>IFERROR(VLOOKUP(J101,'05_MASTER_KODE_PRODI'!B$3:E$5003,3,FALSE),"N/A (BELUM VALID)")</f>
        <v>N/A (BELUM VALID)</v>
      </c>
      <c r="X101" s="46" t="str">
        <f>IFERROR(CONCATENATE("VALID (",VLOOKUP(J101,'05_MASTER_KODE_PRODI'!B$3:F$5003,5,FALSE),")"),"N/A (BELUM VALID)")</f>
        <v>N/A (BELUM VALID)</v>
      </c>
      <c r="Y101" s="376">
        <f t="shared" si="10"/>
        <v>0</v>
      </c>
      <c r="Z101" s="377">
        <f t="shared" si="11"/>
        <v>0</v>
      </c>
      <c r="AA101" s="377">
        <f t="shared" si="12"/>
        <v>0</v>
      </c>
      <c r="AB101" s="377">
        <f t="shared" si="13"/>
        <v>0</v>
      </c>
      <c r="AC101" s="377">
        <f t="shared" si="14"/>
        <v>0</v>
      </c>
      <c r="AD101" s="383">
        <f t="shared" si="15"/>
        <v>0</v>
      </c>
    </row>
    <row r="102" spans="1:30">
      <c r="A102" s="159"/>
      <c r="B102" s="159"/>
      <c r="C102" s="159"/>
      <c r="D102" s="159"/>
      <c r="E102" s="159"/>
      <c r="F102" s="159"/>
      <c r="G102" s="159"/>
      <c r="H102" s="180"/>
      <c r="I102" s="180"/>
      <c r="J102" s="159"/>
      <c r="K102" s="264"/>
      <c r="L102" s="159"/>
      <c r="M102" s="46" t="str">
        <f>IFERROR(CONCATENATE("VALID (",VLOOKUP(A102,'02_MASTER_KODE_FASYANKES'!B$3:L$20793,2,FALSE),")"),"N/A (BELUM VALID)")</f>
        <v>N/A (BELUM VALID)</v>
      </c>
      <c r="N102" s="374" t="str">
        <f>IFERROR(VLOOKUP(A102,'02_MASTER_KODE_FASYANKES'!B$3:L$20793,10,FALSE),"N/A (BELUM VALID)")</f>
        <v>N/A (BELUM VALID)</v>
      </c>
      <c r="O102" s="374" t="str">
        <f>IFERROR(VLOOKUP(A102,'02_MASTER_KODE_FASYANKES'!B$3:L$20793,11,FALSE),"N/A (BELUM VALID)")</f>
        <v>N/A (BELUM VALID)</v>
      </c>
      <c r="P102" s="374" t="str">
        <f>IFERROR(VLOOKUP(A102,'02_MASTER_KODE_FASYANKES'!B$3:L$20793,3,FALSE),"N/A (BELUM VALID)")</f>
        <v>N/A (BELUM VALID)</v>
      </c>
      <c r="Q102" s="46" t="str">
        <f>IFERROR(VLOOKUP(LEFT(G102,4),'04_MASTER_KODE_SDMK'!B$5:F$165,3,FALSE),"N/A (BELUM VALID)")</f>
        <v>N/A (BELUM VALID)</v>
      </c>
      <c r="R102" s="46" t="str">
        <f>IFERROR(VLOOKUP(LEFT(G102,4),'04_MASTER_KODE_SDMK'!B$5:F$165,4,FALSE),"N/A (BELUM VALID)")</f>
        <v>N/A (BELUM VALID)</v>
      </c>
      <c r="S102" s="46" t="str">
        <f>IFERROR(VLOOKUP(LEFT(G102,4),'04_MASTER_KODE_SDMK'!B$5:F$165,5,FALSE),"N/A (BELUM VALID)")</f>
        <v>N/A (BELUM VALID)</v>
      </c>
      <c r="T102" s="374" t="str">
        <f t="shared" si="8"/>
        <v>N/A (BELUM VALID)</v>
      </c>
      <c r="U102" s="46" t="str">
        <f t="shared" si="9"/>
        <v>N/A (BELUM VALID)</v>
      </c>
      <c r="V102" s="46" t="str">
        <f>IFERROR(VLOOKUP(L102,'03_MASTER_KODE_SEKOLAH_PT'!B$5:C$10030,2,FALSE),"N/A (BELUM VALID)")</f>
        <v>N/A (BELUM VALID)</v>
      </c>
      <c r="W102" s="46" t="str">
        <f>IFERROR(VLOOKUP(J102,'05_MASTER_KODE_PRODI'!B$3:E$5003,3,FALSE),"N/A (BELUM VALID)")</f>
        <v>N/A (BELUM VALID)</v>
      </c>
      <c r="X102" s="46" t="str">
        <f>IFERROR(CONCATENATE("VALID (",VLOOKUP(J102,'05_MASTER_KODE_PRODI'!B$3:F$5003,5,FALSE),")"),"N/A (BELUM VALID)")</f>
        <v>N/A (BELUM VALID)</v>
      </c>
      <c r="Y102" s="376">
        <f t="shared" si="10"/>
        <v>0</v>
      </c>
      <c r="Z102" s="377">
        <f t="shared" si="11"/>
        <v>0</v>
      </c>
      <c r="AA102" s="377">
        <f t="shared" si="12"/>
        <v>0</v>
      </c>
      <c r="AB102" s="377">
        <f t="shared" si="13"/>
        <v>0</v>
      </c>
      <c r="AC102" s="377">
        <f t="shared" si="14"/>
        <v>0</v>
      </c>
      <c r="AD102" s="383">
        <f t="shared" si="15"/>
        <v>0</v>
      </c>
    </row>
    <row r="103" spans="1:30">
      <c r="A103" s="159"/>
      <c r="B103" s="159"/>
      <c r="C103" s="159"/>
      <c r="D103" s="159"/>
      <c r="E103" s="159"/>
      <c r="F103" s="159"/>
      <c r="G103" s="159"/>
      <c r="H103" s="180"/>
      <c r="I103" s="180"/>
      <c r="J103" s="159"/>
      <c r="K103" s="264"/>
      <c r="L103" s="159"/>
      <c r="M103" s="46" t="str">
        <f>IFERROR(CONCATENATE("VALID (",VLOOKUP(A103,'02_MASTER_KODE_FASYANKES'!B$3:L$20793,2,FALSE),")"),"N/A (BELUM VALID)")</f>
        <v>N/A (BELUM VALID)</v>
      </c>
      <c r="N103" s="374" t="str">
        <f>IFERROR(VLOOKUP(A103,'02_MASTER_KODE_FASYANKES'!B$3:L$20793,10,FALSE),"N/A (BELUM VALID)")</f>
        <v>N/A (BELUM VALID)</v>
      </c>
      <c r="O103" s="374" t="str">
        <f>IFERROR(VLOOKUP(A103,'02_MASTER_KODE_FASYANKES'!B$3:L$20793,11,FALSE),"N/A (BELUM VALID)")</f>
        <v>N/A (BELUM VALID)</v>
      </c>
      <c r="P103" s="374" t="str">
        <f>IFERROR(VLOOKUP(A103,'02_MASTER_KODE_FASYANKES'!B$3:L$20793,3,FALSE),"N/A (BELUM VALID)")</f>
        <v>N/A (BELUM VALID)</v>
      </c>
      <c r="Q103" s="46" t="str">
        <f>IFERROR(VLOOKUP(LEFT(G103,4),'04_MASTER_KODE_SDMK'!B$5:F$165,3,FALSE),"N/A (BELUM VALID)")</f>
        <v>N/A (BELUM VALID)</v>
      </c>
      <c r="R103" s="46" t="str">
        <f>IFERROR(VLOOKUP(LEFT(G103,4),'04_MASTER_KODE_SDMK'!B$5:F$165,4,FALSE),"N/A (BELUM VALID)")</f>
        <v>N/A (BELUM VALID)</v>
      </c>
      <c r="S103" s="46" t="str">
        <f>IFERROR(VLOOKUP(LEFT(G103,4),'04_MASTER_KODE_SDMK'!B$5:F$165,5,FALSE),"N/A (BELUM VALID)")</f>
        <v>N/A (BELUM VALID)</v>
      </c>
      <c r="T103" s="374" t="str">
        <f t="shared" si="8"/>
        <v>N/A (BELUM VALID)</v>
      </c>
      <c r="U103" s="46" t="str">
        <f t="shared" si="9"/>
        <v>N/A (BELUM VALID)</v>
      </c>
      <c r="V103" s="46" t="str">
        <f>IFERROR(VLOOKUP(L103,'03_MASTER_KODE_SEKOLAH_PT'!B$5:C$10030,2,FALSE),"N/A (BELUM VALID)")</f>
        <v>N/A (BELUM VALID)</v>
      </c>
      <c r="W103" s="46" t="str">
        <f>IFERROR(VLOOKUP(J103,'05_MASTER_KODE_PRODI'!B$3:E$5003,3,FALSE),"N/A (BELUM VALID)")</f>
        <v>N/A (BELUM VALID)</v>
      </c>
      <c r="X103" s="46" t="str">
        <f>IFERROR(CONCATENATE("VALID (",VLOOKUP(J103,'05_MASTER_KODE_PRODI'!B$3:F$5003,5,FALSE),")"),"N/A (BELUM VALID)")</f>
        <v>N/A (BELUM VALID)</v>
      </c>
      <c r="Y103" s="376">
        <f t="shared" si="10"/>
        <v>0</v>
      </c>
      <c r="Z103" s="377">
        <f t="shared" si="11"/>
        <v>0</v>
      </c>
      <c r="AA103" s="377">
        <f t="shared" si="12"/>
        <v>0</v>
      </c>
      <c r="AB103" s="377">
        <f t="shared" si="13"/>
        <v>0</v>
      </c>
      <c r="AC103" s="377">
        <f t="shared" si="14"/>
        <v>0</v>
      </c>
      <c r="AD103" s="383">
        <f t="shared" si="15"/>
        <v>0</v>
      </c>
    </row>
    <row r="104" spans="1:30">
      <c r="A104" s="159"/>
      <c r="B104" s="159"/>
      <c r="C104" s="159"/>
      <c r="D104" s="159"/>
      <c r="E104" s="159"/>
      <c r="F104" s="159"/>
      <c r="G104" s="159"/>
      <c r="H104" s="180"/>
      <c r="I104" s="180"/>
      <c r="J104" s="159"/>
      <c r="K104" s="264"/>
      <c r="L104" s="159"/>
      <c r="M104" s="46" t="str">
        <f>IFERROR(CONCATENATE("VALID (",VLOOKUP(A104,'02_MASTER_KODE_FASYANKES'!B$3:L$20793,2,FALSE),")"),"N/A (BELUM VALID)")</f>
        <v>N/A (BELUM VALID)</v>
      </c>
      <c r="N104" s="374" t="str">
        <f>IFERROR(VLOOKUP(A104,'02_MASTER_KODE_FASYANKES'!B$3:L$20793,10,FALSE),"N/A (BELUM VALID)")</f>
        <v>N/A (BELUM VALID)</v>
      </c>
      <c r="O104" s="374" t="str">
        <f>IFERROR(VLOOKUP(A104,'02_MASTER_KODE_FASYANKES'!B$3:L$20793,11,FALSE),"N/A (BELUM VALID)")</f>
        <v>N/A (BELUM VALID)</v>
      </c>
      <c r="P104" s="374" t="str">
        <f>IFERROR(VLOOKUP(A104,'02_MASTER_KODE_FASYANKES'!B$3:L$20793,3,FALSE),"N/A (BELUM VALID)")</f>
        <v>N/A (BELUM VALID)</v>
      </c>
      <c r="Q104" s="46" t="str">
        <f>IFERROR(VLOOKUP(LEFT(G104,4),'04_MASTER_KODE_SDMK'!B$5:F$165,3,FALSE),"N/A (BELUM VALID)")</f>
        <v>N/A (BELUM VALID)</v>
      </c>
      <c r="R104" s="46" t="str">
        <f>IFERROR(VLOOKUP(LEFT(G104,4),'04_MASTER_KODE_SDMK'!B$5:F$165,4,FALSE),"N/A (BELUM VALID)")</f>
        <v>N/A (BELUM VALID)</v>
      </c>
      <c r="S104" s="46" t="str">
        <f>IFERROR(VLOOKUP(LEFT(G104,4),'04_MASTER_KODE_SDMK'!B$5:F$165,5,FALSE),"N/A (BELUM VALID)")</f>
        <v>N/A (BELUM VALID)</v>
      </c>
      <c r="T104" s="374" t="str">
        <f t="shared" si="8"/>
        <v>N/A (BELUM VALID)</v>
      </c>
      <c r="U104" s="46" t="str">
        <f t="shared" si="9"/>
        <v>N/A (BELUM VALID)</v>
      </c>
      <c r="V104" s="46" t="str">
        <f>IFERROR(VLOOKUP(L104,'03_MASTER_KODE_SEKOLAH_PT'!B$5:C$10030,2,FALSE),"N/A (BELUM VALID)")</f>
        <v>N/A (BELUM VALID)</v>
      </c>
      <c r="W104" s="46" t="str">
        <f>IFERROR(VLOOKUP(J104,'05_MASTER_KODE_PRODI'!B$3:E$5003,3,FALSE),"N/A (BELUM VALID)")</f>
        <v>N/A (BELUM VALID)</v>
      </c>
      <c r="X104" s="46" t="str">
        <f>IFERROR(CONCATENATE("VALID (",VLOOKUP(J104,'05_MASTER_KODE_PRODI'!B$3:F$5003,5,FALSE),")"),"N/A (BELUM VALID)")</f>
        <v>N/A (BELUM VALID)</v>
      </c>
      <c r="Y104" s="376">
        <f t="shared" si="10"/>
        <v>0</v>
      </c>
      <c r="Z104" s="377">
        <f t="shared" si="11"/>
        <v>0</v>
      </c>
      <c r="AA104" s="377">
        <f t="shared" si="12"/>
        <v>0</v>
      </c>
      <c r="AB104" s="377">
        <f t="shared" si="13"/>
        <v>0</v>
      </c>
      <c r="AC104" s="377">
        <f t="shared" si="14"/>
        <v>0</v>
      </c>
      <c r="AD104" s="383">
        <f t="shared" si="15"/>
        <v>0</v>
      </c>
    </row>
    <row r="105" spans="1:30">
      <c r="A105" s="159"/>
      <c r="B105" s="159"/>
      <c r="C105" s="159"/>
      <c r="D105" s="159"/>
      <c r="E105" s="159"/>
      <c r="F105" s="159"/>
      <c r="G105" s="159"/>
      <c r="H105" s="180"/>
      <c r="I105" s="180"/>
      <c r="J105" s="159"/>
      <c r="K105" s="264"/>
      <c r="L105" s="159"/>
      <c r="M105" s="46" t="str">
        <f>IFERROR(CONCATENATE("VALID (",VLOOKUP(A105,'02_MASTER_KODE_FASYANKES'!B$3:L$20793,2,FALSE),")"),"N/A (BELUM VALID)")</f>
        <v>N/A (BELUM VALID)</v>
      </c>
      <c r="N105" s="374" t="str">
        <f>IFERROR(VLOOKUP(A105,'02_MASTER_KODE_FASYANKES'!B$3:L$20793,10,FALSE),"N/A (BELUM VALID)")</f>
        <v>N/A (BELUM VALID)</v>
      </c>
      <c r="O105" s="374" t="str">
        <f>IFERROR(VLOOKUP(A105,'02_MASTER_KODE_FASYANKES'!B$3:L$20793,11,FALSE),"N/A (BELUM VALID)")</f>
        <v>N/A (BELUM VALID)</v>
      </c>
      <c r="P105" s="374" t="str">
        <f>IFERROR(VLOOKUP(A105,'02_MASTER_KODE_FASYANKES'!B$3:L$20793,3,FALSE),"N/A (BELUM VALID)")</f>
        <v>N/A (BELUM VALID)</v>
      </c>
      <c r="Q105" s="46" t="str">
        <f>IFERROR(VLOOKUP(LEFT(G105,4),'04_MASTER_KODE_SDMK'!B$5:F$165,3,FALSE),"N/A (BELUM VALID)")</f>
        <v>N/A (BELUM VALID)</v>
      </c>
      <c r="R105" s="46" t="str">
        <f>IFERROR(VLOOKUP(LEFT(G105,4),'04_MASTER_KODE_SDMK'!B$5:F$165,4,FALSE),"N/A (BELUM VALID)")</f>
        <v>N/A (BELUM VALID)</v>
      </c>
      <c r="S105" s="46" t="str">
        <f>IFERROR(VLOOKUP(LEFT(G105,4),'04_MASTER_KODE_SDMK'!B$5:F$165,5,FALSE),"N/A (BELUM VALID)")</f>
        <v>N/A (BELUM VALID)</v>
      </c>
      <c r="T105" s="374" t="str">
        <f t="shared" si="8"/>
        <v>N/A (BELUM VALID)</v>
      </c>
      <c r="U105" s="46" t="str">
        <f t="shared" si="9"/>
        <v>N/A (BELUM VALID)</v>
      </c>
      <c r="V105" s="46" t="str">
        <f>IFERROR(VLOOKUP(L105,'03_MASTER_KODE_SEKOLAH_PT'!B$5:C$10030,2,FALSE),"N/A (BELUM VALID)")</f>
        <v>N/A (BELUM VALID)</v>
      </c>
      <c r="W105" s="46" t="str">
        <f>IFERROR(VLOOKUP(J105,'05_MASTER_KODE_PRODI'!B$3:E$5003,3,FALSE),"N/A (BELUM VALID)")</f>
        <v>N/A (BELUM VALID)</v>
      </c>
      <c r="X105" s="46" t="str">
        <f>IFERROR(CONCATENATE("VALID (",VLOOKUP(J105,'05_MASTER_KODE_PRODI'!B$3:F$5003,5,FALSE),")"),"N/A (BELUM VALID)")</f>
        <v>N/A (BELUM VALID)</v>
      </c>
      <c r="Y105" s="376">
        <f t="shared" si="10"/>
        <v>0</v>
      </c>
      <c r="Z105" s="377">
        <f t="shared" si="11"/>
        <v>0</v>
      </c>
      <c r="AA105" s="377">
        <f t="shared" si="12"/>
        <v>0</v>
      </c>
      <c r="AB105" s="377">
        <f t="shared" si="13"/>
        <v>0</v>
      </c>
      <c r="AC105" s="377">
        <f t="shared" si="14"/>
        <v>0</v>
      </c>
      <c r="AD105" s="383">
        <f t="shared" si="15"/>
        <v>0</v>
      </c>
    </row>
    <row r="106" spans="1:30">
      <c r="A106" s="159"/>
      <c r="B106" s="159"/>
      <c r="C106" s="159"/>
      <c r="D106" s="159"/>
      <c r="E106" s="159"/>
      <c r="F106" s="159"/>
      <c r="G106" s="159"/>
      <c r="H106" s="180"/>
      <c r="I106" s="180"/>
      <c r="J106" s="159"/>
      <c r="K106" s="264"/>
      <c r="L106" s="159"/>
      <c r="M106" s="46" t="str">
        <f>IFERROR(CONCATENATE("VALID (",VLOOKUP(A106,'02_MASTER_KODE_FASYANKES'!B$3:L$20793,2,FALSE),")"),"N/A (BELUM VALID)")</f>
        <v>N/A (BELUM VALID)</v>
      </c>
      <c r="N106" s="374" t="str">
        <f>IFERROR(VLOOKUP(A106,'02_MASTER_KODE_FASYANKES'!B$3:L$20793,10,FALSE),"N/A (BELUM VALID)")</f>
        <v>N/A (BELUM VALID)</v>
      </c>
      <c r="O106" s="374" t="str">
        <f>IFERROR(VLOOKUP(A106,'02_MASTER_KODE_FASYANKES'!B$3:L$20793,11,FALSE),"N/A (BELUM VALID)")</f>
        <v>N/A (BELUM VALID)</v>
      </c>
      <c r="P106" s="374" t="str">
        <f>IFERROR(VLOOKUP(A106,'02_MASTER_KODE_FASYANKES'!B$3:L$20793,3,FALSE),"N/A (BELUM VALID)")</f>
        <v>N/A (BELUM VALID)</v>
      </c>
      <c r="Q106" s="46" t="str">
        <f>IFERROR(VLOOKUP(LEFT(G106,4),'04_MASTER_KODE_SDMK'!B$5:F$165,3,FALSE),"N/A (BELUM VALID)")</f>
        <v>N/A (BELUM VALID)</v>
      </c>
      <c r="R106" s="46" t="str">
        <f>IFERROR(VLOOKUP(LEFT(G106,4),'04_MASTER_KODE_SDMK'!B$5:F$165,4,FALSE),"N/A (BELUM VALID)")</f>
        <v>N/A (BELUM VALID)</v>
      </c>
      <c r="S106" s="46" t="str">
        <f>IFERROR(VLOOKUP(LEFT(G106,4),'04_MASTER_KODE_SDMK'!B$5:F$165,5,FALSE),"N/A (BELUM VALID)")</f>
        <v>N/A (BELUM VALID)</v>
      </c>
      <c r="T106" s="374" t="str">
        <f t="shared" si="8"/>
        <v>N/A (BELUM VALID)</v>
      </c>
      <c r="U106" s="46" t="str">
        <f t="shared" si="9"/>
        <v>N/A (BELUM VALID)</v>
      </c>
      <c r="V106" s="46" t="str">
        <f>IFERROR(VLOOKUP(L106,'03_MASTER_KODE_SEKOLAH_PT'!B$5:C$10030,2,FALSE),"N/A (BELUM VALID)")</f>
        <v>N/A (BELUM VALID)</v>
      </c>
      <c r="W106" s="46" t="str">
        <f>IFERROR(VLOOKUP(J106,'05_MASTER_KODE_PRODI'!B$3:E$5003,3,FALSE),"N/A (BELUM VALID)")</f>
        <v>N/A (BELUM VALID)</v>
      </c>
      <c r="X106" s="46" t="str">
        <f>IFERROR(CONCATENATE("VALID (",VLOOKUP(J106,'05_MASTER_KODE_PRODI'!B$3:F$5003,5,FALSE),")"),"N/A (BELUM VALID)")</f>
        <v>N/A (BELUM VALID)</v>
      </c>
      <c r="Y106" s="376">
        <f t="shared" si="10"/>
        <v>0</v>
      </c>
      <c r="Z106" s="377">
        <f t="shared" si="11"/>
        <v>0</v>
      </c>
      <c r="AA106" s="377">
        <f t="shared" si="12"/>
        <v>0</v>
      </c>
      <c r="AB106" s="377">
        <f t="shared" si="13"/>
        <v>0</v>
      </c>
      <c r="AC106" s="377">
        <f t="shared" si="14"/>
        <v>0</v>
      </c>
      <c r="AD106" s="383">
        <f t="shared" si="15"/>
        <v>0</v>
      </c>
    </row>
    <row r="107" spans="1:30">
      <c r="A107" s="159"/>
      <c r="B107" s="159"/>
      <c r="C107" s="159"/>
      <c r="D107" s="159"/>
      <c r="E107" s="159"/>
      <c r="F107" s="159"/>
      <c r="G107" s="159"/>
      <c r="H107" s="180"/>
      <c r="I107" s="180"/>
      <c r="J107" s="159"/>
      <c r="K107" s="264"/>
      <c r="L107" s="159"/>
      <c r="M107" s="46" t="str">
        <f>IFERROR(CONCATENATE("VALID (",VLOOKUP(A107,'02_MASTER_KODE_FASYANKES'!B$3:L$20793,2,FALSE),")"),"N/A (BELUM VALID)")</f>
        <v>N/A (BELUM VALID)</v>
      </c>
      <c r="N107" s="374" t="str">
        <f>IFERROR(VLOOKUP(A107,'02_MASTER_KODE_FASYANKES'!B$3:L$20793,10,FALSE),"N/A (BELUM VALID)")</f>
        <v>N/A (BELUM VALID)</v>
      </c>
      <c r="O107" s="374" t="str">
        <f>IFERROR(VLOOKUP(A107,'02_MASTER_KODE_FASYANKES'!B$3:L$20793,11,FALSE),"N/A (BELUM VALID)")</f>
        <v>N/A (BELUM VALID)</v>
      </c>
      <c r="P107" s="374" t="str">
        <f>IFERROR(VLOOKUP(A107,'02_MASTER_KODE_FASYANKES'!B$3:L$20793,3,FALSE),"N/A (BELUM VALID)")</f>
        <v>N/A (BELUM VALID)</v>
      </c>
      <c r="Q107" s="46" t="str">
        <f>IFERROR(VLOOKUP(LEFT(G107,4),'04_MASTER_KODE_SDMK'!B$5:F$165,3,FALSE),"N/A (BELUM VALID)")</f>
        <v>N/A (BELUM VALID)</v>
      </c>
      <c r="R107" s="46" t="str">
        <f>IFERROR(VLOOKUP(LEFT(G107,4),'04_MASTER_KODE_SDMK'!B$5:F$165,4,FALSE),"N/A (BELUM VALID)")</f>
        <v>N/A (BELUM VALID)</v>
      </c>
      <c r="S107" s="46" t="str">
        <f>IFERROR(VLOOKUP(LEFT(G107,4),'04_MASTER_KODE_SDMK'!B$5:F$165,5,FALSE),"N/A (BELUM VALID)")</f>
        <v>N/A (BELUM VALID)</v>
      </c>
      <c r="T107" s="374" t="str">
        <f t="shared" si="8"/>
        <v>N/A (BELUM VALID)</v>
      </c>
      <c r="U107" s="46" t="str">
        <f t="shared" si="9"/>
        <v>N/A (BELUM VALID)</v>
      </c>
      <c r="V107" s="46" t="str">
        <f>IFERROR(VLOOKUP(L107,'03_MASTER_KODE_SEKOLAH_PT'!B$5:C$10030,2,FALSE),"N/A (BELUM VALID)")</f>
        <v>N/A (BELUM VALID)</v>
      </c>
      <c r="W107" s="46" t="str">
        <f>IFERROR(VLOOKUP(J107,'05_MASTER_KODE_PRODI'!B$3:E$5003,3,FALSE),"N/A (BELUM VALID)")</f>
        <v>N/A (BELUM VALID)</v>
      </c>
      <c r="X107" s="46" t="str">
        <f>IFERROR(CONCATENATE("VALID (",VLOOKUP(J107,'05_MASTER_KODE_PRODI'!B$3:F$5003,5,FALSE),")"),"N/A (BELUM VALID)")</f>
        <v>N/A (BELUM VALID)</v>
      </c>
      <c r="Y107" s="376">
        <f t="shared" si="10"/>
        <v>0</v>
      </c>
      <c r="Z107" s="377">
        <f t="shared" si="11"/>
        <v>0</v>
      </c>
      <c r="AA107" s="377">
        <f t="shared" si="12"/>
        <v>0</v>
      </c>
      <c r="AB107" s="377">
        <f t="shared" si="13"/>
        <v>0</v>
      </c>
      <c r="AC107" s="377">
        <f t="shared" si="14"/>
        <v>0</v>
      </c>
      <c r="AD107" s="383">
        <f t="shared" si="15"/>
        <v>0</v>
      </c>
    </row>
    <row r="108" spans="1:30">
      <c r="A108" s="159"/>
      <c r="B108" s="159"/>
      <c r="C108" s="159"/>
      <c r="D108" s="159"/>
      <c r="E108" s="159"/>
      <c r="F108" s="159"/>
      <c r="G108" s="159"/>
      <c r="H108" s="180"/>
      <c r="I108" s="180"/>
      <c r="J108" s="159"/>
      <c r="K108" s="264"/>
      <c r="L108" s="159"/>
      <c r="M108" s="46" t="str">
        <f>IFERROR(CONCATENATE("VALID (",VLOOKUP(A108,'02_MASTER_KODE_FASYANKES'!B$3:L$20793,2,FALSE),")"),"N/A (BELUM VALID)")</f>
        <v>N/A (BELUM VALID)</v>
      </c>
      <c r="N108" s="374" t="str">
        <f>IFERROR(VLOOKUP(A108,'02_MASTER_KODE_FASYANKES'!B$3:L$20793,10,FALSE),"N/A (BELUM VALID)")</f>
        <v>N/A (BELUM VALID)</v>
      </c>
      <c r="O108" s="374" t="str">
        <f>IFERROR(VLOOKUP(A108,'02_MASTER_KODE_FASYANKES'!B$3:L$20793,11,FALSE),"N/A (BELUM VALID)")</f>
        <v>N/A (BELUM VALID)</v>
      </c>
      <c r="P108" s="374" t="str">
        <f>IFERROR(VLOOKUP(A108,'02_MASTER_KODE_FASYANKES'!B$3:L$20793,3,FALSE),"N/A (BELUM VALID)")</f>
        <v>N/A (BELUM VALID)</v>
      </c>
      <c r="Q108" s="46" t="str">
        <f>IFERROR(VLOOKUP(LEFT(G108,4),'04_MASTER_KODE_SDMK'!B$5:F$165,3,FALSE),"N/A (BELUM VALID)")</f>
        <v>N/A (BELUM VALID)</v>
      </c>
      <c r="R108" s="46" t="str">
        <f>IFERROR(VLOOKUP(LEFT(G108,4),'04_MASTER_KODE_SDMK'!B$5:F$165,4,FALSE),"N/A (BELUM VALID)")</f>
        <v>N/A (BELUM VALID)</v>
      </c>
      <c r="S108" s="46" t="str">
        <f>IFERROR(VLOOKUP(LEFT(G108,4),'04_MASTER_KODE_SDMK'!B$5:F$165,5,FALSE),"N/A (BELUM VALID)")</f>
        <v>N/A (BELUM VALID)</v>
      </c>
      <c r="T108" s="374" t="str">
        <f t="shared" si="8"/>
        <v>N/A (BELUM VALID)</v>
      </c>
      <c r="U108" s="46" t="str">
        <f t="shared" si="9"/>
        <v>N/A (BELUM VALID)</v>
      </c>
      <c r="V108" s="46" t="str">
        <f>IFERROR(VLOOKUP(L108,'03_MASTER_KODE_SEKOLAH_PT'!B$5:C$10030,2,FALSE),"N/A (BELUM VALID)")</f>
        <v>N/A (BELUM VALID)</v>
      </c>
      <c r="W108" s="46" t="str">
        <f>IFERROR(VLOOKUP(J108,'05_MASTER_KODE_PRODI'!B$3:E$5003,3,FALSE),"N/A (BELUM VALID)")</f>
        <v>N/A (BELUM VALID)</v>
      </c>
      <c r="X108" s="46" t="str">
        <f>IFERROR(CONCATENATE("VALID (",VLOOKUP(J108,'05_MASTER_KODE_PRODI'!B$3:F$5003,5,FALSE),")"),"N/A (BELUM VALID)")</f>
        <v>N/A (BELUM VALID)</v>
      </c>
      <c r="Y108" s="376">
        <f t="shared" si="10"/>
        <v>0</v>
      </c>
      <c r="Z108" s="377">
        <f t="shared" si="11"/>
        <v>0</v>
      </c>
      <c r="AA108" s="377">
        <f t="shared" si="12"/>
        <v>0</v>
      </c>
      <c r="AB108" s="377">
        <f t="shared" si="13"/>
        <v>0</v>
      </c>
      <c r="AC108" s="377">
        <f t="shared" si="14"/>
        <v>0</v>
      </c>
      <c r="AD108" s="383">
        <f t="shared" si="15"/>
        <v>0</v>
      </c>
    </row>
    <row r="109" spans="1:30">
      <c r="A109" s="159"/>
      <c r="B109" s="159"/>
      <c r="C109" s="159"/>
      <c r="D109" s="159"/>
      <c r="E109" s="159"/>
      <c r="F109" s="159"/>
      <c r="G109" s="159"/>
      <c r="H109" s="180"/>
      <c r="I109" s="180"/>
      <c r="J109" s="159"/>
      <c r="K109" s="264"/>
      <c r="L109" s="159"/>
      <c r="M109" s="46" t="str">
        <f>IFERROR(CONCATENATE("VALID (",VLOOKUP(A109,'02_MASTER_KODE_FASYANKES'!B$3:L$20793,2,FALSE),")"),"N/A (BELUM VALID)")</f>
        <v>N/A (BELUM VALID)</v>
      </c>
      <c r="N109" s="374" t="str">
        <f>IFERROR(VLOOKUP(A109,'02_MASTER_KODE_FASYANKES'!B$3:L$20793,10,FALSE),"N/A (BELUM VALID)")</f>
        <v>N/A (BELUM VALID)</v>
      </c>
      <c r="O109" s="374" t="str">
        <f>IFERROR(VLOOKUP(A109,'02_MASTER_KODE_FASYANKES'!B$3:L$20793,11,FALSE),"N/A (BELUM VALID)")</f>
        <v>N/A (BELUM VALID)</v>
      </c>
      <c r="P109" s="374" t="str">
        <f>IFERROR(VLOOKUP(A109,'02_MASTER_KODE_FASYANKES'!B$3:L$20793,3,FALSE),"N/A (BELUM VALID)")</f>
        <v>N/A (BELUM VALID)</v>
      </c>
      <c r="Q109" s="46" t="str">
        <f>IFERROR(VLOOKUP(LEFT(G109,4),'04_MASTER_KODE_SDMK'!B$5:F$165,3,FALSE),"N/A (BELUM VALID)")</f>
        <v>N/A (BELUM VALID)</v>
      </c>
      <c r="R109" s="46" t="str">
        <f>IFERROR(VLOOKUP(LEFT(G109,4),'04_MASTER_KODE_SDMK'!B$5:F$165,4,FALSE),"N/A (BELUM VALID)")</f>
        <v>N/A (BELUM VALID)</v>
      </c>
      <c r="S109" s="46" t="str">
        <f>IFERROR(VLOOKUP(LEFT(G109,4),'04_MASTER_KODE_SDMK'!B$5:F$165,5,FALSE),"N/A (BELUM VALID)")</f>
        <v>N/A (BELUM VALID)</v>
      </c>
      <c r="T109" s="374" t="str">
        <f t="shared" si="8"/>
        <v>N/A (BELUM VALID)</v>
      </c>
      <c r="U109" s="46" t="str">
        <f t="shared" si="9"/>
        <v>N/A (BELUM VALID)</v>
      </c>
      <c r="V109" s="46" t="str">
        <f>IFERROR(VLOOKUP(L109,'03_MASTER_KODE_SEKOLAH_PT'!B$5:C$10030,2,FALSE),"N/A (BELUM VALID)")</f>
        <v>N/A (BELUM VALID)</v>
      </c>
      <c r="W109" s="46" t="str">
        <f>IFERROR(VLOOKUP(J109,'05_MASTER_KODE_PRODI'!B$3:E$5003,3,FALSE),"N/A (BELUM VALID)")</f>
        <v>N/A (BELUM VALID)</v>
      </c>
      <c r="X109" s="46" t="str">
        <f>IFERROR(CONCATENATE("VALID (",VLOOKUP(J109,'05_MASTER_KODE_PRODI'!B$3:F$5003,5,FALSE),")"),"N/A (BELUM VALID)")</f>
        <v>N/A (BELUM VALID)</v>
      </c>
      <c r="Y109" s="376">
        <f t="shared" si="10"/>
        <v>0</v>
      </c>
      <c r="Z109" s="377">
        <f t="shared" si="11"/>
        <v>0</v>
      </c>
      <c r="AA109" s="377">
        <f t="shared" si="12"/>
        <v>0</v>
      </c>
      <c r="AB109" s="377">
        <f t="shared" si="13"/>
        <v>0</v>
      </c>
      <c r="AC109" s="377">
        <f t="shared" si="14"/>
        <v>0</v>
      </c>
      <c r="AD109" s="383">
        <f t="shared" si="15"/>
        <v>0</v>
      </c>
    </row>
    <row r="110" spans="1:30">
      <c r="A110" s="159"/>
      <c r="B110" s="159"/>
      <c r="C110" s="159"/>
      <c r="D110" s="159"/>
      <c r="E110" s="159"/>
      <c r="F110" s="159"/>
      <c r="G110" s="159"/>
      <c r="H110" s="180"/>
      <c r="I110" s="180"/>
      <c r="J110" s="159"/>
      <c r="K110" s="264"/>
      <c r="L110" s="159"/>
      <c r="M110" s="46" t="str">
        <f>IFERROR(CONCATENATE("VALID (",VLOOKUP(A110,'02_MASTER_KODE_FASYANKES'!B$3:L$20793,2,FALSE),")"),"N/A (BELUM VALID)")</f>
        <v>N/A (BELUM VALID)</v>
      </c>
      <c r="N110" s="374" t="str">
        <f>IFERROR(VLOOKUP(A110,'02_MASTER_KODE_FASYANKES'!B$3:L$20793,10,FALSE),"N/A (BELUM VALID)")</f>
        <v>N/A (BELUM VALID)</v>
      </c>
      <c r="O110" s="374" t="str">
        <f>IFERROR(VLOOKUP(A110,'02_MASTER_KODE_FASYANKES'!B$3:L$20793,11,FALSE),"N/A (BELUM VALID)")</f>
        <v>N/A (BELUM VALID)</v>
      </c>
      <c r="P110" s="374" t="str">
        <f>IFERROR(VLOOKUP(A110,'02_MASTER_KODE_FASYANKES'!B$3:L$20793,3,FALSE),"N/A (BELUM VALID)")</f>
        <v>N/A (BELUM VALID)</v>
      </c>
      <c r="Q110" s="46" t="str">
        <f>IFERROR(VLOOKUP(LEFT(G110,4),'04_MASTER_KODE_SDMK'!B$5:F$165,3,FALSE),"N/A (BELUM VALID)")</f>
        <v>N/A (BELUM VALID)</v>
      </c>
      <c r="R110" s="46" t="str">
        <f>IFERROR(VLOOKUP(LEFT(G110,4),'04_MASTER_KODE_SDMK'!B$5:F$165,4,FALSE),"N/A (BELUM VALID)")</f>
        <v>N/A (BELUM VALID)</v>
      </c>
      <c r="S110" s="46" t="str">
        <f>IFERROR(VLOOKUP(LEFT(G110,4),'04_MASTER_KODE_SDMK'!B$5:F$165,5,FALSE),"N/A (BELUM VALID)")</f>
        <v>N/A (BELUM VALID)</v>
      </c>
      <c r="T110" s="374" t="str">
        <f t="shared" si="8"/>
        <v>N/A (BELUM VALID)</v>
      </c>
      <c r="U110" s="46" t="str">
        <f t="shared" si="9"/>
        <v>N/A (BELUM VALID)</v>
      </c>
      <c r="V110" s="46" t="str">
        <f>IFERROR(VLOOKUP(L110,'03_MASTER_KODE_SEKOLAH_PT'!B$5:C$10030,2,FALSE),"N/A (BELUM VALID)")</f>
        <v>N/A (BELUM VALID)</v>
      </c>
      <c r="W110" s="46" t="str">
        <f>IFERROR(VLOOKUP(J110,'05_MASTER_KODE_PRODI'!B$3:E$5003,3,FALSE),"N/A (BELUM VALID)")</f>
        <v>N/A (BELUM VALID)</v>
      </c>
      <c r="X110" s="46" t="str">
        <f>IFERROR(CONCATENATE("VALID (",VLOOKUP(J110,'05_MASTER_KODE_PRODI'!B$3:F$5003,5,FALSE),")"),"N/A (BELUM VALID)")</f>
        <v>N/A (BELUM VALID)</v>
      </c>
      <c r="Y110" s="376">
        <f t="shared" si="10"/>
        <v>0</v>
      </c>
      <c r="Z110" s="377">
        <f t="shared" si="11"/>
        <v>0</v>
      </c>
      <c r="AA110" s="377">
        <f t="shared" si="12"/>
        <v>0</v>
      </c>
      <c r="AB110" s="377">
        <f t="shared" si="13"/>
        <v>0</v>
      </c>
      <c r="AC110" s="377">
        <f t="shared" si="14"/>
        <v>0</v>
      </c>
      <c r="AD110" s="383">
        <f t="shared" si="15"/>
        <v>0</v>
      </c>
    </row>
    <row r="111" spans="1:30">
      <c r="A111" s="159"/>
      <c r="B111" s="159"/>
      <c r="C111" s="159"/>
      <c r="D111" s="159"/>
      <c r="E111" s="159"/>
      <c r="F111" s="159"/>
      <c r="G111" s="159"/>
      <c r="H111" s="180"/>
      <c r="I111" s="180"/>
      <c r="J111" s="159"/>
      <c r="K111" s="264"/>
      <c r="L111" s="159"/>
      <c r="M111" s="46" t="str">
        <f>IFERROR(CONCATENATE("VALID (",VLOOKUP(A111,'02_MASTER_KODE_FASYANKES'!B$3:L$20793,2,FALSE),")"),"N/A (BELUM VALID)")</f>
        <v>N/A (BELUM VALID)</v>
      </c>
      <c r="N111" s="374" t="str">
        <f>IFERROR(VLOOKUP(A111,'02_MASTER_KODE_FASYANKES'!B$3:L$20793,10,FALSE),"N/A (BELUM VALID)")</f>
        <v>N/A (BELUM VALID)</v>
      </c>
      <c r="O111" s="374" t="str">
        <f>IFERROR(VLOOKUP(A111,'02_MASTER_KODE_FASYANKES'!B$3:L$20793,11,FALSE),"N/A (BELUM VALID)")</f>
        <v>N/A (BELUM VALID)</v>
      </c>
      <c r="P111" s="374" t="str">
        <f>IFERROR(VLOOKUP(A111,'02_MASTER_KODE_FASYANKES'!B$3:L$20793,3,FALSE),"N/A (BELUM VALID)")</f>
        <v>N/A (BELUM VALID)</v>
      </c>
      <c r="Q111" s="46" t="str">
        <f>IFERROR(VLOOKUP(LEFT(G111,4),'04_MASTER_KODE_SDMK'!B$5:F$165,3,FALSE),"N/A (BELUM VALID)")</f>
        <v>N/A (BELUM VALID)</v>
      </c>
      <c r="R111" s="46" t="str">
        <f>IFERROR(VLOOKUP(LEFT(G111,4),'04_MASTER_KODE_SDMK'!B$5:F$165,4,FALSE),"N/A (BELUM VALID)")</f>
        <v>N/A (BELUM VALID)</v>
      </c>
      <c r="S111" s="46" t="str">
        <f>IFERROR(VLOOKUP(LEFT(G111,4),'04_MASTER_KODE_SDMK'!B$5:F$165,5,FALSE),"N/A (BELUM VALID)")</f>
        <v>N/A (BELUM VALID)</v>
      </c>
      <c r="T111" s="374" t="str">
        <f t="shared" si="8"/>
        <v>N/A (BELUM VALID)</v>
      </c>
      <c r="U111" s="46" t="str">
        <f t="shared" si="9"/>
        <v>N/A (BELUM VALID)</v>
      </c>
      <c r="V111" s="46" t="str">
        <f>IFERROR(VLOOKUP(L111,'03_MASTER_KODE_SEKOLAH_PT'!B$5:C$10030,2,FALSE),"N/A (BELUM VALID)")</f>
        <v>N/A (BELUM VALID)</v>
      </c>
      <c r="W111" s="46" t="str">
        <f>IFERROR(VLOOKUP(J111,'05_MASTER_KODE_PRODI'!B$3:E$5003,3,FALSE),"N/A (BELUM VALID)")</f>
        <v>N/A (BELUM VALID)</v>
      </c>
      <c r="X111" s="46" t="str">
        <f>IFERROR(CONCATENATE("VALID (",VLOOKUP(J111,'05_MASTER_KODE_PRODI'!B$3:F$5003,5,FALSE),")"),"N/A (BELUM VALID)")</f>
        <v>N/A (BELUM VALID)</v>
      </c>
      <c r="Y111" s="376">
        <f t="shared" si="10"/>
        <v>0</v>
      </c>
      <c r="Z111" s="377">
        <f t="shared" si="11"/>
        <v>0</v>
      </c>
      <c r="AA111" s="377">
        <f t="shared" si="12"/>
        <v>0</v>
      </c>
      <c r="AB111" s="377">
        <f t="shared" si="13"/>
        <v>0</v>
      </c>
      <c r="AC111" s="377">
        <f t="shared" si="14"/>
        <v>0</v>
      </c>
      <c r="AD111" s="383">
        <f t="shared" si="15"/>
        <v>0</v>
      </c>
    </row>
    <row r="112" spans="1:30">
      <c r="A112" s="159"/>
      <c r="B112" s="159"/>
      <c r="C112" s="159"/>
      <c r="D112" s="159"/>
      <c r="E112" s="159"/>
      <c r="F112" s="159"/>
      <c r="G112" s="159"/>
      <c r="H112" s="180"/>
      <c r="I112" s="180"/>
      <c r="J112" s="159"/>
      <c r="K112" s="264"/>
      <c r="L112" s="159"/>
      <c r="M112" s="46" t="str">
        <f>IFERROR(CONCATENATE("VALID (",VLOOKUP(A112,'02_MASTER_KODE_FASYANKES'!B$3:L$20793,2,FALSE),")"),"N/A (BELUM VALID)")</f>
        <v>N/A (BELUM VALID)</v>
      </c>
      <c r="N112" s="374" t="str">
        <f>IFERROR(VLOOKUP(A112,'02_MASTER_KODE_FASYANKES'!B$3:L$20793,10,FALSE),"N/A (BELUM VALID)")</f>
        <v>N/A (BELUM VALID)</v>
      </c>
      <c r="O112" s="374" t="str">
        <f>IFERROR(VLOOKUP(A112,'02_MASTER_KODE_FASYANKES'!B$3:L$20793,11,FALSE),"N/A (BELUM VALID)")</f>
        <v>N/A (BELUM VALID)</v>
      </c>
      <c r="P112" s="374" t="str">
        <f>IFERROR(VLOOKUP(A112,'02_MASTER_KODE_FASYANKES'!B$3:L$20793,3,FALSE),"N/A (BELUM VALID)")</f>
        <v>N/A (BELUM VALID)</v>
      </c>
      <c r="Q112" s="46" t="str">
        <f>IFERROR(VLOOKUP(LEFT(G112,4),'04_MASTER_KODE_SDMK'!B$5:F$165,3,FALSE),"N/A (BELUM VALID)")</f>
        <v>N/A (BELUM VALID)</v>
      </c>
      <c r="R112" s="46" t="str">
        <f>IFERROR(VLOOKUP(LEFT(G112,4),'04_MASTER_KODE_SDMK'!B$5:F$165,4,FALSE),"N/A (BELUM VALID)")</f>
        <v>N/A (BELUM VALID)</v>
      </c>
      <c r="S112" s="46" t="str">
        <f>IFERROR(VLOOKUP(LEFT(G112,4),'04_MASTER_KODE_SDMK'!B$5:F$165,5,FALSE),"N/A (BELUM VALID)")</f>
        <v>N/A (BELUM VALID)</v>
      </c>
      <c r="T112" s="374" t="str">
        <f t="shared" si="8"/>
        <v>N/A (BELUM VALID)</v>
      </c>
      <c r="U112" s="46" t="str">
        <f t="shared" si="9"/>
        <v>N/A (BELUM VALID)</v>
      </c>
      <c r="V112" s="46" t="str">
        <f>IFERROR(VLOOKUP(L112,'03_MASTER_KODE_SEKOLAH_PT'!B$5:C$10030,2,FALSE),"N/A (BELUM VALID)")</f>
        <v>N/A (BELUM VALID)</v>
      </c>
      <c r="W112" s="46" t="str">
        <f>IFERROR(VLOOKUP(J112,'05_MASTER_KODE_PRODI'!B$3:E$5003,3,FALSE),"N/A (BELUM VALID)")</f>
        <v>N/A (BELUM VALID)</v>
      </c>
      <c r="X112" s="46" t="str">
        <f>IFERROR(CONCATENATE("VALID (",VLOOKUP(J112,'05_MASTER_KODE_PRODI'!B$3:F$5003,5,FALSE),")"),"N/A (BELUM VALID)")</f>
        <v>N/A (BELUM VALID)</v>
      </c>
      <c r="Y112" s="376">
        <f t="shared" si="10"/>
        <v>0</v>
      </c>
      <c r="Z112" s="377">
        <f t="shared" si="11"/>
        <v>0</v>
      </c>
      <c r="AA112" s="377">
        <f t="shared" si="12"/>
        <v>0</v>
      </c>
      <c r="AB112" s="377">
        <f t="shared" si="13"/>
        <v>0</v>
      </c>
      <c r="AC112" s="377">
        <f t="shared" si="14"/>
        <v>0</v>
      </c>
      <c r="AD112" s="383">
        <f t="shared" si="15"/>
        <v>0</v>
      </c>
    </row>
    <row r="113" spans="1:30">
      <c r="A113" s="159"/>
      <c r="B113" s="159"/>
      <c r="C113" s="159"/>
      <c r="D113" s="159"/>
      <c r="E113" s="159"/>
      <c r="F113" s="159"/>
      <c r="G113" s="159"/>
      <c r="H113" s="180"/>
      <c r="I113" s="180"/>
      <c r="J113" s="159"/>
      <c r="K113" s="264"/>
      <c r="L113" s="159"/>
      <c r="M113" s="46" t="str">
        <f>IFERROR(CONCATENATE("VALID (",VLOOKUP(A113,'02_MASTER_KODE_FASYANKES'!B$3:L$20793,2,FALSE),")"),"N/A (BELUM VALID)")</f>
        <v>N/A (BELUM VALID)</v>
      </c>
      <c r="N113" s="374" t="str">
        <f>IFERROR(VLOOKUP(A113,'02_MASTER_KODE_FASYANKES'!B$3:L$20793,10,FALSE),"N/A (BELUM VALID)")</f>
        <v>N/A (BELUM VALID)</v>
      </c>
      <c r="O113" s="374" t="str">
        <f>IFERROR(VLOOKUP(A113,'02_MASTER_KODE_FASYANKES'!B$3:L$20793,11,FALSE),"N/A (BELUM VALID)")</f>
        <v>N/A (BELUM VALID)</v>
      </c>
      <c r="P113" s="374" t="str">
        <f>IFERROR(VLOOKUP(A113,'02_MASTER_KODE_FASYANKES'!B$3:L$20793,3,FALSE),"N/A (BELUM VALID)")</f>
        <v>N/A (BELUM VALID)</v>
      </c>
      <c r="Q113" s="46" t="str">
        <f>IFERROR(VLOOKUP(LEFT(G113,4),'04_MASTER_KODE_SDMK'!B$5:F$165,3,FALSE),"N/A (BELUM VALID)")</f>
        <v>N/A (BELUM VALID)</v>
      </c>
      <c r="R113" s="46" t="str">
        <f>IFERROR(VLOOKUP(LEFT(G113,4),'04_MASTER_KODE_SDMK'!B$5:F$165,4,FALSE),"N/A (BELUM VALID)")</f>
        <v>N/A (BELUM VALID)</v>
      </c>
      <c r="S113" s="46" t="str">
        <f>IFERROR(VLOOKUP(LEFT(G113,4),'04_MASTER_KODE_SDMK'!B$5:F$165,5,FALSE),"N/A (BELUM VALID)")</f>
        <v>N/A (BELUM VALID)</v>
      </c>
      <c r="T113" s="374" t="str">
        <f t="shared" si="8"/>
        <v>N/A (BELUM VALID)</v>
      </c>
      <c r="U113" s="46" t="str">
        <f t="shared" si="9"/>
        <v>N/A (BELUM VALID)</v>
      </c>
      <c r="V113" s="46" t="str">
        <f>IFERROR(VLOOKUP(L113,'03_MASTER_KODE_SEKOLAH_PT'!B$5:C$10030,2,FALSE),"N/A (BELUM VALID)")</f>
        <v>N/A (BELUM VALID)</v>
      </c>
      <c r="W113" s="46" t="str">
        <f>IFERROR(VLOOKUP(J113,'05_MASTER_KODE_PRODI'!B$3:E$5003,3,FALSE),"N/A (BELUM VALID)")</f>
        <v>N/A (BELUM VALID)</v>
      </c>
      <c r="X113" s="46" t="str">
        <f>IFERROR(CONCATENATE("VALID (",VLOOKUP(J113,'05_MASTER_KODE_PRODI'!B$3:F$5003,5,FALSE),")"),"N/A (BELUM VALID)")</f>
        <v>N/A (BELUM VALID)</v>
      </c>
      <c r="Y113" s="376">
        <f t="shared" si="10"/>
        <v>0</v>
      </c>
      <c r="Z113" s="377">
        <f t="shared" si="11"/>
        <v>0</v>
      </c>
      <c r="AA113" s="377">
        <f t="shared" si="12"/>
        <v>0</v>
      </c>
      <c r="AB113" s="377">
        <f t="shared" si="13"/>
        <v>0</v>
      </c>
      <c r="AC113" s="377">
        <f t="shared" si="14"/>
        <v>0</v>
      </c>
      <c r="AD113" s="383">
        <f t="shared" si="15"/>
        <v>0</v>
      </c>
    </row>
    <row r="114" spans="1:30">
      <c r="A114" s="159"/>
      <c r="B114" s="159"/>
      <c r="C114" s="159"/>
      <c r="D114" s="159"/>
      <c r="E114" s="159"/>
      <c r="F114" s="159"/>
      <c r="G114" s="159"/>
      <c r="H114" s="180"/>
      <c r="I114" s="180"/>
      <c r="J114" s="159"/>
      <c r="K114" s="264"/>
      <c r="L114" s="159"/>
      <c r="M114" s="46" t="str">
        <f>IFERROR(CONCATENATE("VALID (",VLOOKUP(A114,'02_MASTER_KODE_FASYANKES'!B$3:L$20793,2,FALSE),")"),"N/A (BELUM VALID)")</f>
        <v>N/A (BELUM VALID)</v>
      </c>
      <c r="N114" s="374" t="str">
        <f>IFERROR(VLOOKUP(A114,'02_MASTER_KODE_FASYANKES'!B$3:L$20793,10,FALSE),"N/A (BELUM VALID)")</f>
        <v>N/A (BELUM VALID)</v>
      </c>
      <c r="O114" s="374" t="str">
        <f>IFERROR(VLOOKUP(A114,'02_MASTER_KODE_FASYANKES'!B$3:L$20793,11,FALSE),"N/A (BELUM VALID)")</f>
        <v>N/A (BELUM VALID)</v>
      </c>
      <c r="P114" s="374" t="str">
        <f>IFERROR(VLOOKUP(A114,'02_MASTER_KODE_FASYANKES'!B$3:L$20793,3,FALSE),"N/A (BELUM VALID)")</f>
        <v>N/A (BELUM VALID)</v>
      </c>
      <c r="Q114" s="46" t="str">
        <f>IFERROR(VLOOKUP(LEFT(G114,4),'04_MASTER_KODE_SDMK'!B$5:F$165,3,FALSE),"N/A (BELUM VALID)")</f>
        <v>N/A (BELUM VALID)</v>
      </c>
      <c r="R114" s="46" t="str">
        <f>IFERROR(VLOOKUP(LEFT(G114,4),'04_MASTER_KODE_SDMK'!B$5:F$165,4,FALSE),"N/A (BELUM VALID)")</f>
        <v>N/A (BELUM VALID)</v>
      </c>
      <c r="S114" s="46" t="str">
        <f>IFERROR(VLOOKUP(LEFT(G114,4),'04_MASTER_KODE_SDMK'!B$5:F$165,5,FALSE),"N/A (BELUM VALID)")</f>
        <v>N/A (BELUM VALID)</v>
      </c>
      <c r="T114" s="374" t="str">
        <f t="shared" si="8"/>
        <v>N/A (BELUM VALID)</v>
      </c>
      <c r="U114" s="46" t="str">
        <f t="shared" si="9"/>
        <v>N/A (BELUM VALID)</v>
      </c>
      <c r="V114" s="46" t="str">
        <f>IFERROR(VLOOKUP(L114,'03_MASTER_KODE_SEKOLAH_PT'!B$5:C$10030,2,FALSE),"N/A (BELUM VALID)")</f>
        <v>N/A (BELUM VALID)</v>
      </c>
      <c r="W114" s="46" t="str">
        <f>IFERROR(VLOOKUP(J114,'05_MASTER_KODE_PRODI'!B$3:E$5003,3,FALSE),"N/A (BELUM VALID)")</f>
        <v>N/A (BELUM VALID)</v>
      </c>
      <c r="X114" s="46" t="str">
        <f>IFERROR(CONCATENATE("VALID (",VLOOKUP(J114,'05_MASTER_KODE_PRODI'!B$3:F$5003,5,FALSE),")"),"N/A (BELUM VALID)")</f>
        <v>N/A (BELUM VALID)</v>
      </c>
      <c r="Y114" s="376">
        <f t="shared" si="10"/>
        <v>0</v>
      </c>
      <c r="Z114" s="377">
        <f t="shared" si="11"/>
        <v>0</v>
      </c>
      <c r="AA114" s="377">
        <f t="shared" si="12"/>
        <v>0</v>
      </c>
      <c r="AB114" s="377">
        <f t="shared" si="13"/>
        <v>0</v>
      </c>
      <c r="AC114" s="377">
        <f t="shared" si="14"/>
        <v>0</v>
      </c>
      <c r="AD114" s="383">
        <f t="shared" si="15"/>
        <v>0</v>
      </c>
    </row>
    <row r="115" spans="1:30">
      <c r="A115" s="159"/>
      <c r="B115" s="159"/>
      <c r="C115" s="159"/>
      <c r="D115" s="159"/>
      <c r="E115" s="159"/>
      <c r="F115" s="159"/>
      <c r="G115" s="159"/>
      <c r="H115" s="180"/>
      <c r="I115" s="180"/>
      <c r="J115" s="159"/>
      <c r="K115" s="264"/>
      <c r="L115" s="159"/>
      <c r="M115" s="46" t="str">
        <f>IFERROR(CONCATENATE("VALID (",VLOOKUP(A115,'02_MASTER_KODE_FASYANKES'!B$3:L$20793,2,FALSE),")"),"N/A (BELUM VALID)")</f>
        <v>N/A (BELUM VALID)</v>
      </c>
      <c r="N115" s="374" t="str">
        <f>IFERROR(VLOOKUP(A115,'02_MASTER_KODE_FASYANKES'!B$3:L$20793,10,FALSE),"N/A (BELUM VALID)")</f>
        <v>N/A (BELUM VALID)</v>
      </c>
      <c r="O115" s="374" t="str">
        <f>IFERROR(VLOOKUP(A115,'02_MASTER_KODE_FASYANKES'!B$3:L$20793,11,FALSE),"N/A (BELUM VALID)")</f>
        <v>N/A (BELUM VALID)</v>
      </c>
      <c r="P115" s="374" t="str">
        <f>IFERROR(VLOOKUP(A115,'02_MASTER_KODE_FASYANKES'!B$3:L$20793,3,FALSE),"N/A (BELUM VALID)")</f>
        <v>N/A (BELUM VALID)</v>
      </c>
      <c r="Q115" s="46" t="str">
        <f>IFERROR(VLOOKUP(LEFT(G115,4),'04_MASTER_KODE_SDMK'!B$5:F$165,3,FALSE),"N/A (BELUM VALID)")</f>
        <v>N/A (BELUM VALID)</v>
      </c>
      <c r="R115" s="46" t="str">
        <f>IFERROR(VLOOKUP(LEFT(G115,4),'04_MASTER_KODE_SDMK'!B$5:F$165,4,FALSE),"N/A (BELUM VALID)")</f>
        <v>N/A (BELUM VALID)</v>
      </c>
      <c r="S115" s="46" t="str">
        <f>IFERROR(VLOOKUP(LEFT(G115,4),'04_MASTER_KODE_SDMK'!B$5:F$165,5,FALSE),"N/A (BELUM VALID)")</f>
        <v>N/A (BELUM VALID)</v>
      </c>
      <c r="T115" s="374" t="str">
        <f t="shared" si="8"/>
        <v>N/A (BELUM VALID)</v>
      </c>
      <c r="U115" s="46" t="str">
        <f t="shared" si="9"/>
        <v>N/A (BELUM VALID)</v>
      </c>
      <c r="V115" s="46" t="str">
        <f>IFERROR(VLOOKUP(L115,'03_MASTER_KODE_SEKOLAH_PT'!B$5:C$10030,2,FALSE),"N/A (BELUM VALID)")</f>
        <v>N/A (BELUM VALID)</v>
      </c>
      <c r="W115" s="46" t="str">
        <f>IFERROR(VLOOKUP(J115,'05_MASTER_KODE_PRODI'!B$3:E$5003,3,FALSE),"N/A (BELUM VALID)")</f>
        <v>N/A (BELUM VALID)</v>
      </c>
      <c r="X115" s="46" t="str">
        <f>IFERROR(CONCATENATE("VALID (",VLOOKUP(J115,'05_MASTER_KODE_PRODI'!B$3:F$5003,5,FALSE),")"),"N/A (BELUM VALID)")</f>
        <v>N/A (BELUM VALID)</v>
      </c>
      <c r="Y115" s="376">
        <f t="shared" si="10"/>
        <v>0</v>
      </c>
      <c r="Z115" s="377">
        <f t="shared" si="11"/>
        <v>0</v>
      </c>
      <c r="AA115" s="377">
        <f t="shared" si="12"/>
        <v>0</v>
      </c>
      <c r="AB115" s="377">
        <f t="shared" si="13"/>
        <v>0</v>
      </c>
      <c r="AC115" s="377">
        <f t="shared" si="14"/>
        <v>0</v>
      </c>
      <c r="AD115" s="383">
        <f t="shared" si="15"/>
        <v>0</v>
      </c>
    </row>
    <row r="116" spans="1:30">
      <c r="A116" s="159"/>
      <c r="B116" s="159"/>
      <c r="C116" s="159"/>
      <c r="D116" s="159"/>
      <c r="E116" s="159"/>
      <c r="F116" s="159"/>
      <c r="G116" s="159"/>
      <c r="H116" s="180"/>
      <c r="I116" s="180"/>
      <c r="J116" s="159"/>
      <c r="K116" s="264"/>
      <c r="L116" s="159"/>
      <c r="M116" s="46" t="str">
        <f>IFERROR(CONCATENATE("VALID (",VLOOKUP(A116,'02_MASTER_KODE_FASYANKES'!B$3:L$20793,2,FALSE),")"),"N/A (BELUM VALID)")</f>
        <v>N/A (BELUM VALID)</v>
      </c>
      <c r="N116" s="374" t="str">
        <f>IFERROR(VLOOKUP(A116,'02_MASTER_KODE_FASYANKES'!B$3:L$20793,10,FALSE),"N/A (BELUM VALID)")</f>
        <v>N/A (BELUM VALID)</v>
      </c>
      <c r="O116" s="374" t="str">
        <f>IFERROR(VLOOKUP(A116,'02_MASTER_KODE_FASYANKES'!B$3:L$20793,11,FALSE),"N/A (BELUM VALID)")</f>
        <v>N/A (BELUM VALID)</v>
      </c>
      <c r="P116" s="374" t="str">
        <f>IFERROR(VLOOKUP(A116,'02_MASTER_KODE_FASYANKES'!B$3:L$20793,3,FALSE),"N/A (BELUM VALID)")</f>
        <v>N/A (BELUM VALID)</v>
      </c>
      <c r="Q116" s="46" t="str">
        <f>IFERROR(VLOOKUP(LEFT(G116,4),'04_MASTER_KODE_SDMK'!B$5:F$165,3,FALSE),"N/A (BELUM VALID)")</f>
        <v>N/A (BELUM VALID)</v>
      </c>
      <c r="R116" s="46" t="str">
        <f>IFERROR(VLOOKUP(LEFT(G116,4),'04_MASTER_KODE_SDMK'!B$5:F$165,4,FALSE),"N/A (BELUM VALID)")</f>
        <v>N/A (BELUM VALID)</v>
      </c>
      <c r="S116" s="46" t="str">
        <f>IFERROR(VLOOKUP(LEFT(G116,4),'04_MASTER_KODE_SDMK'!B$5:F$165,5,FALSE),"N/A (BELUM VALID)")</f>
        <v>N/A (BELUM VALID)</v>
      </c>
      <c r="T116" s="374" t="str">
        <f t="shared" si="8"/>
        <v>N/A (BELUM VALID)</v>
      </c>
      <c r="U116" s="46" t="str">
        <f t="shared" si="9"/>
        <v>N/A (BELUM VALID)</v>
      </c>
      <c r="V116" s="46" t="str">
        <f>IFERROR(VLOOKUP(L116,'03_MASTER_KODE_SEKOLAH_PT'!B$5:C$10030,2,FALSE),"N/A (BELUM VALID)")</f>
        <v>N/A (BELUM VALID)</v>
      </c>
      <c r="W116" s="46" t="str">
        <f>IFERROR(VLOOKUP(J116,'05_MASTER_KODE_PRODI'!B$3:E$5003,3,FALSE),"N/A (BELUM VALID)")</f>
        <v>N/A (BELUM VALID)</v>
      </c>
      <c r="X116" s="46" t="str">
        <f>IFERROR(CONCATENATE("VALID (",VLOOKUP(J116,'05_MASTER_KODE_PRODI'!B$3:F$5003,5,FALSE),")"),"N/A (BELUM VALID)")</f>
        <v>N/A (BELUM VALID)</v>
      </c>
      <c r="Y116" s="376">
        <f t="shared" si="10"/>
        <v>0</v>
      </c>
      <c r="Z116" s="377">
        <f t="shared" si="11"/>
        <v>0</v>
      </c>
      <c r="AA116" s="377">
        <f t="shared" si="12"/>
        <v>0</v>
      </c>
      <c r="AB116" s="377">
        <f t="shared" si="13"/>
        <v>0</v>
      </c>
      <c r="AC116" s="377">
        <f t="shared" si="14"/>
        <v>0</v>
      </c>
      <c r="AD116" s="383">
        <f t="shared" si="15"/>
        <v>0</v>
      </c>
    </row>
    <row r="117" spans="1:30">
      <c r="A117" s="159"/>
      <c r="B117" s="159"/>
      <c r="C117" s="159"/>
      <c r="D117" s="159"/>
      <c r="E117" s="159"/>
      <c r="F117" s="159"/>
      <c r="G117" s="159"/>
      <c r="H117" s="180"/>
      <c r="I117" s="180"/>
      <c r="J117" s="159"/>
      <c r="K117" s="264"/>
      <c r="L117" s="159"/>
      <c r="M117" s="46" t="str">
        <f>IFERROR(CONCATENATE("VALID (",VLOOKUP(A117,'02_MASTER_KODE_FASYANKES'!B$3:L$20793,2,FALSE),")"),"N/A (BELUM VALID)")</f>
        <v>N/A (BELUM VALID)</v>
      </c>
      <c r="N117" s="374" t="str">
        <f>IFERROR(VLOOKUP(A117,'02_MASTER_KODE_FASYANKES'!B$3:L$20793,10,FALSE),"N/A (BELUM VALID)")</f>
        <v>N/A (BELUM VALID)</v>
      </c>
      <c r="O117" s="374" t="str">
        <f>IFERROR(VLOOKUP(A117,'02_MASTER_KODE_FASYANKES'!B$3:L$20793,11,FALSE),"N/A (BELUM VALID)")</f>
        <v>N/A (BELUM VALID)</v>
      </c>
      <c r="P117" s="374" t="str">
        <f>IFERROR(VLOOKUP(A117,'02_MASTER_KODE_FASYANKES'!B$3:L$20793,3,FALSE),"N/A (BELUM VALID)")</f>
        <v>N/A (BELUM VALID)</v>
      </c>
      <c r="Q117" s="46" t="str">
        <f>IFERROR(VLOOKUP(LEFT(G117,4),'04_MASTER_KODE_SDMK'!B$5:F$165,3,FALSE),"N/A (BELUM VALID)")</f>
        <v>N/A (BELUM VALID)</v>
      </c>
      <c r="R117" s="46" t="str">
        <f>IFERROR(VLOOKUP(LEFT(G117,4),'04_MASTER_KODE_SDMK'!B$5:F$165,4,FALSE),"N/A (BELUM VALID)")</f>
        <v>N/A (BELUM VALID)</v>
      </c>
      <c r="S117" s="46" t="str">
        <f>IFERROR(VLOOKUP(LEFT(G117,4),'04_MASTER_KODE_SDMK'!B$5:F$165,5,FALSE),"N/A (BELUM VALID)")</f>
        <v>N/A (BELUM VALID)</v>
      </c>
      <c r="T117" s="374" t="str">
        <f t="shared" si="8"/>
        <v>N/A (BELUM VALID)</v>
      </c>
      <c r="U117" s="46" t="str">
        <f t="shared" si="9"/>
        <v>N/A (BELUM VALID)</v>
      </c>
      <c r="V117" s="46" t="str">
        <f>IFERROR(VLOOKUP(L117,'03_MASTER_KODE_SEKOLAH_PT'!B$5:C$10030,2,FALSE),"N/A (BELUM VALID)")</f>
        <v>N/A (BELUM VALID)</v>
      </c>
      <c r="W117" s="46" t="str">
        <f>IFERROR(VLOOKUP(J117,'05_MASTER_KODE_PRODI'!B$3:E$5003,3,FALSE),"N/A (BELUM VALID)")</f>
        <v>N/A (BELUM VALID)</v>
      </c>
      <c r="X117" s="46" t="str">
        <f>IFERROR(CONCATENATE("VALID (",VLOOKUP(J117,'05_MASTER_KODE_PRODI'!B$3:F$5003,5,FALSE),")"),"N/A (BELUM VALID)")</f>
        <v>N/A (BELUM VALID)</v>
      </c>
      <c r="Y117" s="376">
        <f t="shared" si="10"/>
        <v>0</v>
      </c>
      <c r="Z117" s="377">
        <f t="shared" si="11"/>
        <v>0</v>
      </c>
      <c r="AA117" s="377">
        <f t="shared" si="12"/>
        <v>0</v>
      </c>
      <c r="AB117" s="377">
        <f t="shared" si="13"/>
        <v>0</v>
      </c>
      <c r="AC117" s="377">
        <f t="shared" si="14"/>
        <v>0</v>
      </c>
      <c r="AD117" s="383">
        <f t="shared" si="15"/>
        <v>0</v>
      </c>
    </row>
    <row r="118" spans="1:30">
      <c r="A118" s="159"/>
      <c r="B118" s="159"/>
      <c r="C118" s="159"/>
      <c r="D118" s="159"/>
      <c r="E118" s="159"/>
      <c r="F118" s="159"/>
      <c r="G118" s="159"/>
      <c r="H118" s="180"/>
      <c r="I118" s="180"/>
      <c r="J118" s="159"/>
      <c r="K118" s="264"/>
      <c r="L118" s="159"/>
      <c r="M118" s="46" t="str">
        <f>IFERROR(CONCATENATE("VALID (",VLOOKUP(A118,'02_MASTER_KODE_FASYANKES'!B$3:L$20793,2,FALSE),")"),"N/A (BELUM VALID)")</f>
        <v>N/A (BELUM VALID)</v>
      </c>
      <c r="N118" s="374" t="str">
        <f>IFERROR(VLOOKUP(A118,'02_MASTER_KODE_FASYANKES'!B$3:L$20793,10,FALSE),"N/A (BELUM VALID)")</f>
        <v>N/A (BELUM VALID)</v>
      </c>
      <c r="O118" s="374" t="str">
        <f>IFERROR(VLOOKUP(A118,'02_MASTER_KODE_FASYANKES'!B$3:L$20793,11,FALSE),"N/A (BELUM VALID)")</f>
        <v>N/A (BELUM VALID)</v>
      </c>
      <c r="P118" s="374" t="str">
        <f>IFERROR(VLOOKUP(A118,'02_MASTER_KODE_FASYANKES'!B$3:L$20793,3,FALSE),"N/A (BELUM VALID)")</f>
        <v>N/A (BELUM VALID)</v>
      </c>
      <c r="Q118" s="46" t="str">
        <f>IFERROR(VLOOKUP(LEFT(G118,4),'04_MASTER_KODE_SDMK'!B$5:F$165,3,FALSE),"N/A (BELUM VALID)")</f>
        <v>N/A (BELUM VALID)</v>
      </c>
      <c r="R118" s="46" t="str">
        <f>IFERROR(VLOOKUP(LEFT(G118,4),'04_MASTER_KODE_SDMK'!B$5:F$165,4,FALSE),"N/A (BELUM VALID)")</f>
        <v>N/A (BELUM VALID)</v>
      </c>
      <c r="S118" s="46" t="str">
        <f>IFERROR(VLOOKUP(LEFT(G118,4),'04_MASTER_KODE_SDMK'!B$5:F$165,5,FALSE),"N/A (BELUM VALID)")</f>
        <v>N/A (BELUM VALID)</v>
      </c>
      <c r="T118" s="374" t="str">
        <f t="shared" si="8"/>
        <v>N/A (BELUM VALID)</v>
      </c>
      <c r="U118" s="46" t="str">
        <f t="shared" si="9"/>
        <v>N/A (BELUM VALID)</v>
      </c>
      <c r="V118" s="46" t="str">
        <f>IFERROR(VLOOKUP(L118,'03_MASTER_KODE_SEKOLAH_PT'!B$5:C$10030,2,FALSE),"N/A (BELUM VALID)")</f>
        <v>N/A (BELUM VALID)</v>
      </c>
      <c r="W118" s="46" t="str">
        <f>IFERROR(VLOOKUP(J118,'05_MASTER_KODE_PRODI'!B$3:E$5003,3,FALSE),"N/A (BELUM VALID)")</f>
        <v>N/A (BELUM VALID)</v>
      </c>
      <c r="X118" s="46" t="str">
        <f>IFERROR(CONCATENATE("VALID (",VLOOKUP(J118,'05_MASTER_KODE_PRODI'!B$3:F$5003,5,FALSE),")"),"N/A (BELUM VALID)")</f>
        <v>N/A (BELUM VALID)</v>
      </c>
      <c r="Y118" s="376">
        <f t="shared" si="10"/>
        <v>0</v>
      </c>
      <c r="Z118" s="377">
        <f t="shared" si="11"/>
        <v>0</v>
      </c>
      <c r="AA118" s="377">
        <f t="shared" si="12"/>
        <v>0</v>
      </c>
      <c r="AB118" s="377">
        <f t="shared" si="13"/>
        <v>0</v>
      </c>
      <c r="AC118" s="377">
        <f t="shared" si="14"/>
        <v>0</v>
      </c>
      <c r="AD118" s="383">
        <f t="shared" si="15"/>
        <v>0</v>
      </c>
    </row>
    <row r="119" spans="1:30">
      <c r="A119" s="159"/>
      <c r="B119" s="159"/>
      <c r="C119" s="159"/>
      <c r="D119" s="159"/>
      <c r="E119" s="159"/>
      <c r="F119" s="159"/>
      <c r="G119" s="159"/>
      <c r="H119" s="180"/>
      <c r="I119" s="180"/>
      <c r="J119" s="159"/>
      <c r="K119" s="264"/>
      <c r="L119" s="159"/>
      <c r="M119" s="46" t="str">
        <f>IFERROR(CONCATENATE("VALID (",VLOOKUP(A119,'02_MASTER_KODE_FASYANKES'!B$3:L$20793,2,FALSE),")"),"N/A (BELUM VALID)")</f>
        <v>N/A (BELUM VALID)</v>
      </c>
      <c r="N119" s="374" t="str">
        <f>IFERROR(VLOOKUP(A119,'02_MASTER_KODE_FASYANKES'!B$3:L$20793,10,FALSE),"N/A (BELUM VALID)")</f>
        <v>N/A (BELUM VALID)</v>
      </c>
      <c r="O119" s="374" t="str">
        <f>IFERROR(VLOOKUP(A119,'02_MASTER_KODE_FASYANKES'!B$3:L$20793,11,FALSE),"N/A (BELUM VALID)")</f>
        <v>N/A (BELUM VALID)</v>
      </c>
      <c r="P119" s="374" t="str">
        <f>IFERROR(VLOOKUP(A119,'02_MASTER_KODE_FASYANKES'!B$3:L$20793,3,FALSE),"N/A (BELUM VALID)")</f>
        <v>N/A (BELUM VALID)</v>
      </c>
      <c r="Q119" s="46" t="str">
        <f>IFERROR(VLOOKUP(LEFT(G119,4),'04_MASTER_KODE_SDMK'!B$5:F$165,3,FALSE),"N/A (BELUM VALID)")</f>
        <v>N/A (BELUM VALID)</v>
      </c>
      <c r="R119" s="46" t="str">
        <f>IFERROR(VLOOKUP(LEFT(G119,4),'04_MASTER_KODE_SDMK'!B$5:F$165,4,FALSE),"N/A (BELUM VALID)")</f>
        <v>N/A (BELUM VALID)</v>
      </c>
      <c r="S119" s="46" t="str">
        <f>IFERROR(VLOOKUP(LEFT(G119,4),'04_MASTER_KODE_SDMK'!B$5:F$165,5,FALSE),"N/A (BELUM VALID)")</f>
        <v>N/A (BELUM VALID)</v>
      </c>
      <c r="T119" s="374" t="str">
        <f t="shared" si="8"/>
        <v>N/A (BELUM VALID)</v>
      </c>
      <c r="U119" s="46" t="str">
        <f t="shared" si="9"/>
        <v>N/A (BELUM VALID)</v>
      </c>
      <c r="V119" s="46" t="str">
        <f>IFERROR(VLOOKUP(L119,'03_MASTER_KODE_SEKOLAH_PT'!B$5:C$10030,2,FALSE),"N/A (BELUM VALID)")</f>
        <v>N/A (BELUM VALID)</v>
      </c>
      <c r="W119" s="46" t="str">
        <f>IFERROR(VLOOKUP(J119,'05_MASTER_KODE_PRODI'!B$3:E$5003,3,FALSE),"N/A (BELUM VALID)")</f>
        <v>N/A (BELUM VALID)</v>
      </c>
      <c r="X119" s="46" t="str">
        <f>IFERROR(CONCATENATE("VALID (",VLOOKUP(J119,'05_MASTER_KODE_PRODI'!B$3:F$5003,5,FALSE),")"),"N/A (BELUM VALID)")</f>
        <v>N/A (BELUM VALID)</v>
      </c>
      <c r="Y119" s="376">
        <f t="shared" si="10"/>
        <v>0</v>
      </c>
      <c r="Z119" s="377">
        <f t="shared" si="11"/>
        <v>0</v>
      </c>
      <c r="AA119" s="377">
        <f t="shared" si="12"/>
        <v>0</v>
      </c>
      <c r="AB119" s="377">
        <f t="shared" si="13"/>
        <v>0</v>
      </c>
      <c r="AC119" s="377">
        <f t="shared" si="14"/>
        <v>0</v>
      </c>
      <c r="AD119" s="383">
        <f t="shared" si="15"/>
        <v>0</v>
      </c>
    </row>
    <row r="120" spans="1:30">
      <c r="A120" s="159"/>
      <c r="B120" s="159"/>
      <c r="C120" s="159"/>
      <c r="D120" s="159"/>
      <c r="E120" s="159"/>
      <c r="F120" s="159"/>
      <c r="G120" s="159"/>
      <c r="H120" s="180"/>
      <c r="I120" s="180"/>
      <c r="J120" s="159"/>
      <c r="K120" s="264"/>
      <c r="L120" s="159"/>
      <c r="M120" s="46" t="str">
        <f>IFERROR(CONCATENATE("VALID (",VLOOKUP(A120,'02_MASTER_KODE_FASYANKES'!B$3:L$20793,2,FALSE),")"),"N/A (BELUM VALID)")</f>
        <v>N/A (BELUM VALID)</v>
      </c>
      <c r="N120" s="374" t="str">
        <f>IFERROR(VLOOKUP(A120,'02_MASTER_KODE_FASYANKES'!B$3:L$20793,10,FALSE),"N/A (BELUM VALID)")</f>
        <v>N/A (BELUM VALID)</v>
      </c>
      <c r="O120" s="374" t="str">
        <f>IFERROR(VLOOKUP(A120,'02_MASTER_KODE_FASYANKES'!B$3:L$20793,11,FALSE),"N/A (BELUM VALID)")</f>
        <v>N/A (BELUM VALID)</v>
      </c>
      <c r="P120" s="374" t="str">
        <f>IFERROR(VLOOKUP(A120,'02_MASTER_KODE_FASYANKES'!B$3:L$20793,3,FALSE),"N/A (BELUM VALID)")</f>
        <v>N/A (BELUM VALID)</v>
      </c>
      <c r="Q120" s="46" t="str">
        <f>IFERROR(VLOOKUP(LEFT(G120,4),'04_MASTER_KODE_SDMK'!B$5:F$165,3,FALSE),"N/A (BELUM VALID)")</f>
        <v>N/A (BELUM VALID)</v>
      </c>
      <c r="R120" s="46" t="str">
        <f>IFERROR(VLOOKUP(LEFT(G120,4),'04_MASTER_KODE_SDMK'!B$5:F$165,4,FALSE),"N/A (BELUM VALID)")</f>
        <v>N/A (BELUM VALID)</v>
      </c>
      <c r="S120" s="46" t="str">
        <f>IFERROR(VLOOKUP(LEFT(G120,4),'04_MASTER_KODE_SDMK'!B$5:F$165,5,FALSE),"N/A (BELUM VALID)")</f>
        <v>N/A (BELUM VALID)</v>
      </c>
      <c r="T120" s="374" t="str">
        <f t="shared" si="8"/>
        <v>N/A (BELUM VALID)</v>
      </c>
      <c r="U120" s="46" t="str">
        <f t="shared" si="9"/>
        <v>N/A (BELUM VALID)</v>
      </c>
      <c r="V120" s="46" t="str">
        <f>IFERROR(VLOOKUP(L120,'03_MASTER_KODE_SEKOLAH_PT'!B$5:C$10030,2,FALSE),"N/A (BELUM VALID)")</f>
        <v>N/A (BELUM VALID)</v>
      </c>
      <c r="W120" s="46" t="str">
        <f>IFERROR(VLOOKUP(J120,'05_MASTER_KODE_PRODI'!B$3:E$5003,3,FALSE),"N/A (BELUM VALID)")</f>
        <v>N/A (BELUM VALID)</v>
      </c>
      <c r="X120" s="46" t="str">
        <f>IFERROR(CONCATENATE("VALID (",VLOOKUP(J120,'05_MASTER_KODE_PRODI'!B$3:F$5003,5,FALSE),")"),"N/A (BELUM VALID)")</f>
        <v>N/A (BELUM VALID)</v>
      </c>
      <c r="Y120" s="376">
        <f t="shared" si="10"/>
        <v>0</v>
      </c>
      <c r="Z120" s="377">
        <f t="shared" si="11"/>
        <v>0</v>
      </c>
      <c r="AA120" s="377">
        <f t="shared" si="12"/>
        <v>0</v>
      </c>
      <c r="AB120" s="377">
        <f t="shared" si="13"/>
        <v>0</v>
      </c>
      <c r="AC120" s="377">
        <f t="shared" si="14"/>
        <v>0</v>
      </c>
      <c r="AD120" s="383">
        <f t="shared" si="15"/>
        <v>0</v>
      </c>
    </row>
    <row r="121" spans="1:30">
      <c r="A121" s="159"/>
      <c r="B121" s="159"/>
      <c r="C121" s="159"/>
      <c r="D121" s="159"/>
      <c r="E121" s="159"/>
      <c r="F121" s="159"/>
      <c r="G121" s="159"/>
      <c r="H121" s="180"/>
      <c r="I121" s="180"/>
      <c r="J121" s="159"/>
      <c r="K121" s="264"/>
      <c r="L121" s="159"/>
      <c r="M121" s="46" t="str">
        <f>IFERROR(CONCATENATE("VALID (",VLOOKUP(A121,'02_MASTER_KODE_FASYANKES'!B$3:L$20793,2,FALSE),")"),"N/A (BELUM VALID)")</f>
        <v>N/A (BELUM VALID)</v>
      </c>
      <c r="N121" s="374" t="str">
        <f>IFERROR(VLOOKUP(A121,'02_MASTER_KODE_FASYANKES'!B$3:L$20793,10,FALSE),"N/A (BELUM VALID)")</f>
        <v>N/A (BELUM VALID)</v>
      </c>
      <c r="O121" s="374" t="str">
        <f>IFERROR(VLOOKUP(A121,'02_MASTER_KODE_FASYANKES'!B$3:L$20793,11,FALSE),"N/A (BELUM VALID)")</f>
        <v>N/A (BELUM VALID)</v>
      </c>
      <c r="P121" s="374" t="str">
        <f>IFERROR(VLOOKUP(A121,'02_MASTER_KODE_FASYANKES'!B$3:L$20793,3,FALSE),"N/A (BELUM VALID)")</f>
        <v>N/A (BELUM VALID)</v>
      </c>
      <c r="Q121" s="46" t="str">
        <f>IFERROR(VLOOKUP(LEFT(G121,4),'04_MASTER_KODE_SDMK'!B$5:F$165,3,FALSE),"N/A (BELUM VALID)")</f>
        <v>N/A (BELUM VALID)</v>
      </c>
      <c r="R121" s="46" t="str">
        <f>IFERROR(VLOOKUP(LEFT(G121,4),'04_MASTER_KODE_SDMK'!B$5:F$165,4,FALSE),"N/A (BELUM VALID)")</f>
        <v>N/A (BELUM VALID)</v>
      </c>
      <c r="S121" s="46" t="str">
        <f>IFERROR(VLOOKUP(LEFT(G121,4),'04_MASTER_KODE_SDMK'!B$5:F$165,5,FALSE),"N/A (BELUM VALID)")</f>
        <v>N/A (BELUM VALID)</v>
      </c>
      <c r="T121" s="374" t="str">
        <f t="shared" si="8"/>
        <v>N/A (BELUM VALID)</v>
      </c>
      <c r="U121" s="46" t="str">
        <f t="shared" si="9"/>
        <v>N/A (BELUM VALID)</v>
      </c>
      <c r="V121" s="46" t="str">
        <f>IFERROR(VLOOKUP(L121,'03_MASTER_KODE_SEKOLAH_PT'!B$5:C$10030,2,FALSE),"N/A (BELUM VALID)")</f>
        <v>N/A (BELUM VALID)</v>
      </c>
      <c r="W121" s="46" t="str">
        <f>IFERROR(VLOOKUP(J121,'05_MASTER_KODE_PRODI'!B$3:E$5003,3,FALSE),"N/A (BELUM VALID)")</f>
        <v>N/A (BELUM VALID)</v>
      </c>
      <c r="X121" s="46" t="str">
        <f>IFERROR(CONCATENATE("VALID (",VLOOKUP(J121,'05_MASTER_KODE_PRODI'!B$3:F$5003,5,FALSE),")"),"N/A (BELUM VALID)")</f>
        <v>N/A (BELUM VALID)</v>
      </c>
      <c r="Y121" s="376">
        <f t="shared" si="10"/>
        <v>0</v>
      </c>
      <c r="Z121" s="377">
        <f t="shared" si="11"/>
        <v>0</v>
      </c>
      <c r="AA121" s="377">
        <f t="shared" si="12"/>
        <v>0</v>
      </c>
      <c r="AB121" s="377">
        <f t="shared" si="13"/>
        <v>0</v>
      </c>
      <c r="AC121" s="377">
        <f t="shared" si="14"/>
        <v>0</v>
      </c>
      <c r="AD121" s="383">
        <f t="shared" si="15"/>
        <v>0</v>
      </c>
    </row>
    <row r="122" spans="1:30">
      <c r="A122" s="159"/>
      <c r="B122" s="159"/>
      <c r="C122" s="159"/>
      <c r="D122" s="159"/>
      <c r="E122" s="159"/>
      <c r="F122" s="159"/>
      <c r="G122" s="159"/>
      <c r="H122" s="180"/>
      <c r="I122" s="180"/>
      <c r="J122" s="159"/>
      <c r="K122" s="264"/>
      <c r="L122" s="159"/>
      <c r="M122" s="46" t="str">
        <f>IFERROR(CONCATENATE("VALID (",VLOOKUP(A122,'02_MASTER_KODE_FASYANKES'!B$3:L$20793,2,FALSE),")"),"N/A (BELUM VALID)")</f>
        <v>N/A (BELUM VALID)</v>
      </c>
      <c r="N122" s="374" t="str">
        <f>IFERROR(VLOOKUP(A122,'02_MASTER_KODE_FASYANKES'!B$3:L$20793,10,FALSE),"N/A (BELUM VALID)")</f>
        <v>N/A (BELUM VALID)</v>
      </c>
      <c r="O122" s="374" t="str">
        <f>IFERROR(VLOOKUP(A122,'02_MASTER_KODE_FASYANKES'!B$3:L$20793,11,FALSE),"N/A (BELUM VALID)")</f>
        <v>N/A (BELUM VALID)</v>
      </c>
      <c r="P122" s="374" t="str">
        <f>IFERROR(VLOOKUP(A122,'02_MASTER_KODE_FASYANKES'!B$3:L$20793,3,FALSE),"N/A (BELUM VALID)")</f>
        <v>N/A (BELUM VALID)</v>
      </c>
      <c r="Q122" s="46" t="str">
        <f>IFERROR(VLOOKUP(LEFT(G122,4),'04_MASTER_KODE_SDMK'!B$5:F$165,3,FALSE),"N/A (BELUM VALID)")</f>
        <v>N/A (BELUM VALID)</v>
      </c>
      <c r="R122" s="46" t="str">
        <f>IFERROR(VLOOKUP(LEFT(G122,4),'04_MASTER_KODE_SDMK'!B$5:F$165,4,FALSE),"N/A (BELUM VALID)")</f>
        <v>N/A (BELUM VALID)</v>
      </c>
      <c r="S122" s="46" t="str">
        <f>IFERROR(VLOOKUP(LEFT(G122,4),'04_MASTER_KODE_SDMK'!B$5:F$165,5,FALSE),"N/A (BELUM VALID)")</f>
        <v>N/A (BELUM VALID)</v>
      </c>
      <c r="T122" s="374" t="str">
        <f t="shared" si="8"/>
        <v>N/A (BELUM VALID)</v>
      </c>
      <c r="U122" s="46" t="str">
        <f t="shared" si="9"/>
        <v>N/A (BELUM VALID)</v>
      </c>
      <c r="V122" s="46" t="str">
        <f>IFERROR(VLOOKUP(L122,'03_MASTER_KODE_SEKOLAH_PT'!B$5:C$10030,2,FALSE),"N/A (BELUM VALID)")</f>
        <v>N/A (BELUM VALID)</v>
      </c>
      <c r="W122" s="46" t="str">
        <f>IFERROR(VLOOKUP(J122,'05_MASTER_KODE_PRODI'!B$3:E$5003,3,FALSE),"N/A (BELUM VALID)")</f>
        <v>N/A (BELUM VALID)</v>
      </c>
      <c r="X122" s="46" t="str">
        <f>IFERROR(CONCATENATE("VALID (",VLOOKUP(J122,'05_MASTER_KODE_PRODI'!B$3:F$5003,5,FALSE),")"),"N/A (BELUM VALID)")</f>
        <v>N/A (BELUM VALID)</v>
      </c>
      <c r="Y122" s="376">
        <f t="shared" si="10"/>
        <v>0</v>
      </c>
      <c r="Z122" s="377">
        <f t="shared" si="11"/>
        <v>0</v>
      </c>
      <c r="AA122" s="377">
        <f t="shared" si="12"/>
        <v>0</v>
      </c>
      <c r="AB122" s="377">
        <f t="shared" si="13"/>
        <v>0</v>
      </c>
      <c r="AC122" s="377">
        <f t="shared" si="14"/>
        <v>0</v>
      </c>
      <c r="AD122" s="383">
        <f t="shared" si="15"/>
        <v>0</v>
      </c>
    </row>
    <row r="123" spans="1:30">
      <c r="A123" s="159"/>
      <c r="B123" s="159"/>
      <c r="C123" s="159"/>
      <c r="D123" s="159"/>
      <c r="E123" s="159"/>
      <c r="F123" s="159"/>
      <c r="G123" s="159"/>
      <c r="H123" s="180"/>
      <c r="I123" s="180"/>
      <c r="J123" s="159"/>
      <c r="K123" s="264"/>
      <c r="L123" s="159"/>
      <c r="M123" s="46" t="str">
        <f>IFERROR(CONCATENATE("VALID (",VLOOKUP(A123,'02_MASTER_KODE_FASYANKES'!B$3:L$20793,2,FALSE),")"),"N/A (BELUM VALID)")</f>
        <v>N/A (BELUM VALID)</v>
      </c>
      <c r="N123" s="374" t="str">
        <f>IFERROR(VLOOKUP(A123,'02_MASTER_KODE_FASYANKES'!B$3:L$20793,10,FALSE),"N/A (BELUM VALID)")</f>
        <v>N/A (BELUM VALID)</v>
      </c>
      <c r="O123" s="374" t="str">
        <f>IFERROR(VLOOKUP(A123,'02_MASTER_KODE_FASYANKES'!B$3:L$20793,11,FALSE),"N/A (BELUM VALID)")</f>
        <v>N/A (BELUM VALID)</v>
      </c>
      <c r="P123" s="374" t="str">
        <f>IFERROR(VLOOKUP(A123,'02_MASTER_KODE_FASYANKES'!B$3:L$20793,3,FALSE),"N/A (BELUM VALID)")</f>
        <v>N/A (BELUM VALID)</v>
      </c>
      <c r="Q123" s="46" t="str">
        <f>IFERROR(VLOOKUP(LEFT(G123,4),'04_MASTER_KODE_SDMK'!B$5:F$165,3,FALSE),"N/A (BELUM VALID)")</f>
        <v>N/A (BELUM VALID)</v>
      </c>
      <c r="R123" s="46" t="str">
        <f>IFERROR(VLOOKUP(LEFT(G123,4),'04_MASTER_KODE_SDMK'!B$5:F$165,4,FALSE),"N/A (BELUM VALID)")</f>
        <v>N/A (BELUM VALID)</v>
      </c>
      <c r="S123" s="46" t="str">
        <f>IFERROR(VLOOKUP(LEFT(G123,4),'04_MASTER_KODE_SDMK'!B$5:F$165,5,FALSE),"N/A (BELUM VALID)")</f>
        <v>N/A (BELUM VALID)</v>
      </c>
      <c r="T123" s="374" t="str">
        <f t="shared" si="8"/>
        <v>N/A (BELUM VALID)</v>
      </c>
      <c r="U123" s="46" t="str">
        <f t="shared" si="9"/>
        <v>N/A (BELUM VALID)</v>
      </c>
      <c r="V123" s="46" t="str">
        <f>IFERROR(VLOOKUP(L123,'03_MASTER_KODE_SEKOLAH_PT'!B$5:C$10030,2,FALSE),"N/A (BELUM VALID)")</f>
        <v>N/A (BELUM VALID)</v>
      </c>
      <c r="W123" s="46" t="str">
        <f>IFERROR(VLOOKUP(J123,'05_MASTER_KODE_PRODI'!B$3:E$5003,3,FALSE),"N/A (BELUM VALID)")</f>
        <v>N/A (BELUM VALID)</v>
      </c>
      <c r="X123" s="46" t="str">
        <f>IFERROR(CONCATENATE("VALID (",VLOOKUP(J123,'05_MASTER_KODE_PRODI'!B$3:F$5003,5,FALSE),")"),"N/A (BELUM VALID)")</f>
        <v>N/A (BELUM VALID)</v>
      </c>
      <c r="Y123" s="376">
        <f t="shared" si="10"/>
        <v>0</v>
      </c>
      <c r="Z123" s="377">
        <f t="shared" si="11"/>
        <v>0</v>
      </c>
      <c r="AA123" s="377">
        <f t="shared" si="12"/>
        <v>0</v>
      </c>
      <c r="AB123" s="377">
        <f t="shared" si="13"/>
        <v>0</v>
      </c>
      <c r="AC123" s="377">
        <f t="shared" si="14"/>
        <v>0</v>
      </c>
      <c r="AD123" s="383">
        <f t="shared" si="15"/>
        <v>0</v>
      </c>
    </row>
    <row r="124" spans="1:30">
      <c r="A124" s="159"/>
      <c r="B124" s="159"/>
      <c r="C124" s="159"/>
      <c r="D124" s="159"/>
      <c r="E124" s="159"/>
      <c r="F124" s="159"/>
      <c r="G124" s="159"/>
      <c r="H124" s="180"/>
      <c r="I124" s="180"/>
      <c r="J124" s="159"/>
      <c r="K124" s="264"/>
      <c r="L124" s="159"/>
      <c r="M124" s="46" t="str">
        <f>IFERROR(CONCATENATE("VALID (",VLOOKUP(A124,'02_MASTER_KODE_FASYANKES'!B$3:L$20793,2,FALSE),")"),"N/A (BELUM VALID)")</f>
        <v>N/A (BELUM VALID)</v>
      </c>
      <c r="N124" s="374" t="str">
        <f>IFERROR(VLOOKUP(A124,'02_MASTER_KODE_FASYANKES'!B$3:L$20793,10,FALSE),"N/A (BELUM VALID)")</f>
        <v>N/A (BELUM VALID)</v>
      </c>
      <c r="O124" s="374" t="str">
        <f>IFERROR(VLOOKUP(A124,'02_MASTER_KODE_FASYANKES'!B$3:L$20793,11,FALSE),"N/A (BELUM VALID)")</f>
        <v>N/A (BELUM VALID)</v>
      </c>
      <c r="P124" s="374" t="str">
        <f>IFERROR(VLOOKUP(A124,'02_MASTER_KODE_FASYANKES'!B$3:L$20793,3,FALSE),"N/A (BELUM VALID)")</f>
        <v>N/A (BELUM VALID)</v>
      </c>
      <c r="Q124" s="46" t="str">
        <f>IFERROR(VLOOKUP(LEFT(G124,4),'04_MASTER_KODE_SDMK'!B$5:F$165,3,FALSE),"N/A (BELUM VALID)")</f>
        <v>N/A (BELUM VALID)</v>
      </c>
      <c r="R124" s="46" t="str">
        <f>IFERROR(VLOOKUP(LEFT(G124,4),'04_MASTER_KODE_SDMK'!B$5:F$165,4,FALSE),"N/A (BELUM VALID)")</f>
        <v>N/A (BELUM VALID)</v>
      </c>
      <c r="S124" s="46" t="str">
        <f>IFERROR(VLOOKUP(LEFT(G124,4),'04_MASTER_KODE_SDMK'!B$5:F$165,5,FALSE),"N/A (BELUM VALID)")</f>
        <v>N/A (BELUM VALID)</v>
      </c>
      <c r="T124" s="374" t="str">
        <f t="shared" si="8"/>
        <v>N/A (BELUM VALID)</v>
      </c>
      <c r="U124" s="46" t="str">
        <f t="shared" si="9"/>
        <v>N/A (BELUM VALID)</v>
      </c>
      <c r="V124" s="46" t="str">
        <f>IFERROR(VLOOKUP(L124,'03_MASTER_KODE_SEKOLAH_PT'!B$5:C$10030,2,FALSE),"N/A (BELUM VALID)")</f>
        <v>N/A (BELUM VALID)</v>
      </c>
      <c r="W124" s="46" t="str">
        <f>IFERROR(VLOOKUP(J124,'05_MASTER_KODE_PRODI'!B$3:E$5003,3,FALSE),"N/A (BELUM VALID)")</f>
        <v>N/A (BELUM VALID)</v>
      </c>
      <c r="X124" s="46" t="str">
        <f>IFERROR(CONCATENATE("VALID (",VLOOKUP(J124,'05_MASTER_KODE_PRODI'!B$3:F$5003,5,FALSE),")"),"N/A (BELUM VALID)")</f>
        <v>N/A (BELUM VALID)</v>
      </c>
      <c r="Y124" s="376">
        <f t="shared" si="10"/>
        <v>0</v>
      </c>
      <c r="Z124" s="377">
        <f t="shared" si="11"/>
        <v>0</v>
      </c>
      <c r="AA124" s="377">
        <f t="shared" si="12"/>
        <v>0</v>
      </c>
      <c r="AB124" s="377">
        <f t="shared" si="13"/>
        <v>0</v>
      </c>
      <c r="AC124" s="377">
        <f t="shared" si="14"/>
        <v>0</v>
      </c>
      <c r="AD124" s="383">
        <f t="shared" si="15"/>
        <v>0</v>
      </c>
    </row>
    <row r="125" spans="1:30">
      <c r="A125" s="159"/>
      <c r="B125" s="159"/>
      <c r="C125" s="159"/>
      <c r="D125" s="159"/>
      <c r="E125" s="159"/>
      <c r="F125" s="159"/>
      <c r="G125" s="159"/>
      <c r="H125" s="180"/>
      <c r="I125" s="180"/>
      <c r="J125" s="159"/>
      <c r="K125" s="264"/>
      <c r="L125" s="159"/>
      <c r="M125" s="46" t="str">
        <f>IFERROR(CONCATENATE("VALID (",VLOOKUP(A125,'02_MASTER_KODE_FASYANKES'!B$3:L$20793,2,FALSE),")"),"N/A (BELUM VALID)")</f>
        <v>N/A (BELUM VALID)</v>
      </c>
      <c r="N125" s="374" t="str">
        <f>IFERROR(VLOOKUP(A125,'02_MASTER_KODE_FASYANKES'!B$3:L$20793,10,FALSE),"N/A (BELUM VALID)")</f>
        <v>N/A (BELUM VALID)</v>
      </c>
      <c r="O125" s="374" t="str">
        <f>IFERROR(VLOOKUP(A125,'02_MASTER_KODE_FASYANKES'!B$3:L$20793,11,FALSE),"N/A (BELUM VALID)")</f>
        <v>N/A (BELUM VALID)</v>
      </c>
      <c r="P125" s="374" t="str">
        <f>IFERROR(VLOOKUP(A125,'02_MASTER_KODE_FASYANKES'!B$3:L$20793,3,FALSE),"N/A (BELUM VALID)")</f>
        <v>N/A (BELUM VALID)</v>
      </c>
      <c r="Q125" s="46" t="str">
        <f>IFERROR(VLOOKUP(LEFT(G125,4),'04_MASTER_KODE_SDMK'!B$5:F$165,3,FALSE),"N/A (BELUM VALID)")</f>
        <v>N/A (BELUM VALID)</v>
      </c>
      <c r="R125" s="46" t="str">
        <f>IFERROR(VLOOKUP(LEFT(G125,4),'04_MASTER_KODE_SDMK'!B$5:F$165,4,FALSE),"N/A (BELUM VALID)")</f>
        <v>N/A (BELUM VALID)</v>
      </c>
      <c r="S125" s="46" t="str">
        <f>IFERROR(VLOOKUP(LEFT(G125,4),'04_MASTER_KODE_SDMK'!B$5:F$165,5,FALSE),"N/A (BELUM VALID)")</f>
        <v>N/A (BELUM VALID)</v>
      </c>
      <c r="T125" s="374" t="str">
        <f t="shared" si="8"/>
        <v>N/A (BELUM VALID)</v>
      </c>
      <c r="U125" s="46" t="str">
        <f t="shared" si="9"/>
        <v>N/A (BELUM VALID)</v>
      </c>
      <c r="V125" s="46" t="str">
        <f>IFERROR(VLOOKUP(L125,'03_MASTER_KODE_SEKOLAH_PT'!B$5:C$10030,2,FALSE),"N/A (BELUM VALID)")</f>
        <v>N/A (BELUM VALID)</v>
      </c>
      <c r="W125" s="46" t="str">
        <f>IFERROR(VLOOKUP(J125,'05_MASTER_KODE_PRODI'!B$3:E$5003,3,FALSE),"N/A (BELUM VALID)")</f>
        <v>N/A (BELUM VALID)</v>
      </c>
      <c r="X125" s="46" t="str">
        <f>IFERROR(CONCATENATE("VALID (",VLOOKUP(J125,'05_MASTER_KODE_PRODI'!B$3:F$5003,5,FALSE),")"),"N/A (BELUM VALID)")</f>
        <v>N/A (BELUM VALID)</v>
      </c>
      <c r="Y125" s="376">
        <f t="shared" si="10"/>
        <v>0</v>
      </c>
      <c r="Z125" s="377">
        <f t="shared" si="11"/>
        <v>0</v>
      </c>
      <c r="AA125" s="377">
        <f t="shared" si="12"/>
        <v>0</v>
      </c>
      <c r="AB125" s="377">
        <f t="shared" si="13"/>
        <v>0</v>
      </c>
      <c r="AC125" s="377">
        <f t="shared" si="14"/>
        <v>0</v>
      </c>
      <c r="AD125" s="383">
        <f t="shared" si="15"/>
        <v>0</v>
      </c>
    </row>
    <row r="126" spans="1:30">
      <c r="A126" s="159"/>
      <c r="B126" s="159"/>
      <c r="C126" s="159"/>
      <c r="D126" s="159"/>
      <c r="E126" s="159"/>
      <c r="F126" s="159"/>
      <c r="G126" s="159"/>
      <c r="H126" s="180"/>
      <c r="I126" s="180"/>
      <c r="J126" s="159"/>
      <c r="K126" s="264"/>
      <c r="L126" s="159"/>
      <c r="M126" s="46" t="str">
        <f>IFERROR(CONCATENATE("VALID (",VLOOKUP(A126,'02_MASTER_KODE_FASYANKES'!B$3:L$20793,2,FALSE),")"),"N/A (BELUM VALID)")</f>
        <v>N/A (BELUM VALID)</v>
      </c>
      <c r="N126" s="374" t="str">
        <f>IFERROR(VLOOKUP(A126,'02_MASTER_KODE_FASYANKES'!B$3:L$20793,10,FALSE),"N/A (BELUM VALID)")</f>
        <v>N/A (BELUM VALID)</v>
      </c>
      <c r="O126" s="374" t="str">
        <f>IFERROR(VLOOKUP(A126,'02_MASTER_KODE_FASYANKES'!B$3:L$20793,11,FALSE),"N/A (BELUM VALID)")</f>
        <v>N/A (BELUM VALID)</v>
      </c>
      <c r="P126" s="374" t="str">
        <f>IFERROR(VLOOKUP(A126,'02_MASTER_KODE_FASYANKES'!B$3:L$20793,3,FALSE),"N/A (BELUM VALID)")</f>
        <v>N/A (BELUM VALID)</v>
      </c>
      <c r="Q126" s="46" t="str">
        <f>IFERROR(VLOOKUP(LEFT(G126,4),'04_MASTER_KODE_SDMK'!B$5:F$165,3,FALSE),"N/A (BELUM VALID)")</f>
        <v>N/A (BELUM VALID)</v>
      </c>
      <c r="R126" s="46" t="str">
        <f>IFERROR(VLOOKUP(LEFT(G126,4),'04_MASTER_KODE_SDMK'!B$5:F$165,4,FALSE),"N/A (BELUM VALID)")</f>
        <v>N/A (BELUM VALID)</v>
      </c>
      <c r="S126" s="46" t="str">
        <f>IFERROR(VLOOKUP(LEFT(G126,4),'04_MASTER_KODE_SDMK'!B$5:F$165,5,FALSE),"N/A (BELUM VALID)")</f>
        <v>N/A (BELUM VALID)</v>
      </c>
      <c r="T126" s="374" t="str">
        <f t="shared" si="8"/>
        <v>N/A (BELUM VALID)</v>
      </c>
      <c r="U126" s="46" t="str">
        <f t="shared" si="9"/>
        <v>N/A (BELUM VALID)</v>
      </c>
      <c r="V126" s="46" t="str">
        <f>IFERROR(VLOOKUP(L126,'03_MASTER_KODE_SEKOLAH_PT'!B$5:C$10030,2,FALSE),"N/A (BELUM VALID)")</f>
        <v>N/A (BELUM VALID)</v>
      </c>
      <c r="W126" s="46" t="str">
        <f>IFERROR(VLOOKUP(J126,'05_MASTER_KODE_PRODI'!B$3:E$5003,3,FALSE),"N/A (BELUM VALID)")</f>
        <v>N/A (BELUM VALID)</v>
      </c>
      <c r="X126" s="46" t="str">
        <f>IFERROR(CONCATENATE("VALID (",VLOOKUP(J126,'05_MASTER_KODE_PRODI'!B$3:F$5003,5,FALSE),")"),"N/A (BELUM VALID)")</f>
        <v>N/A (BELUM VALID)</v>
      </c>
      <c r="Y126" s="376">
        <f t="shared" si="10"/>
        <v>0</v>
      </c>
      <c r="Z126" s="377">
        <f t="shared" si="11"/>
        <v>0</v>
      </c>
      <c r="AA126" s="377">
        <f t="shared" si="12"/>
        <v>0</v>
      </c>
      <c r="AB126" s="377">
        <f t="shared" si="13"/>
        <v>0</v>
      </c>
      <c r="AC126" s="377">
        <f t="shared" si="14"/>
        <v>0</v>
      </c>
      <c r="AD126" s="383">
        <f t="shared" si="15"/>
        <v>0</v>
      </c>
    </row>
    <row r="127" spans="1:30">
      <c r="A127" s="159"/>
      <c r="B127" s="159"/>
      <c r="C127" s="159"/>
      <c r="D127" s="159"/>
      <c r="E127" s="159"/>
      <c r="F127" s="159"/>
      <c r="G127" s="159"/>
      <c r="H127" s="180"/>
      <c r="I127" s="180"/>
      <c r="J127" s="159"/>
      <c r="K127" s="264"/>
      <c r="L127" s="159"/>
      <c r="M127" s="46" t="str">
        <f>IFERROR(CONCATENATE("VALID (",VLOOKUP(A127,'02_MASTER_KODE_FASYANKES'!B$3:L$20793,2,FALSE),")"),"N/A (BELUM VALID)")</f>
        <v>N/A (BELUM VALID)</v>
      </c>
      <c r="N127" s="374" t="str">
        <f>IFERROR(VLOOKUP(A127,'02_MASTER_KODE_FASYANKES'!B$3:L$20793,10,FALSE),"N/A (BELUM VALID)")</f>
        <v>N/A (BELUM VALID)</v>
      </c>
      <c r="O127" s="374" t="str">
        <f>IFERROR(VLOOKUP(A127,'02_MASTER_KODE_FASYANKES'!B$3:L$20793,11,FALSE),"N/A (BELUM VALID)")</f>
        <v>N/A (BELUM VALID)</v>
      </c>
      <c r="P127" s="374" t="str">
        <f>IFERROR(VLOOKUP(A127,'02_MASTER_KODE_FASYANKES'!B$3:L$20793,3,FALSE),"N/A (BELUM VALID)")</f>
        <v>N/A (BELUM VALID)</v>
      </c>
      <c r="Q127" s="46" t="str">
        <f>IFERROR(VLOOKUP(LEFT(G127,4),'04_MASTER_KODE_SDMK'!B$5:F$165,3,FALSE),"N/A (BELUM VALID)")</f>
        <v>N/A (BELUM VALID)</v>
      </c>
      <c r="R127" s="46" t="str">
        <f>IFERROR(VLOOKUP(LEFT(G127,4),'04_MASTER_KODE_SDMK'!B$5:F$165,4,FALSE),"N/A (BELUM VALID)")</f>
        <v>N/A (BELUM VALID)</v>
      </c>
      <c r="S127" s="46" t="str">
        <f>IFERROR(VLOOKUP(LEFT(G127,4),'04_MASTER_KODE_SDMK'!B$5:F$165,5,FALSE),"N/A (BELUM VALID)")</f>
        <v>N/A (BELUM VALID)</v>
      </c>
      <c r="T127" s="374" t="str">
        <f t="shared" si="8"/>
        <v>N/A (BELUM VALID)</v>
      </c>
      <c r="U127" s="46" t="str">
        <f t="shared" si="9"/>
        <v>N/A (BELUM VALID)</v>
      </c>
      <c r="V127" s="46" t="str">
        <f>IFERROR(VLOOKUP(L127,'03_MASTER_KODE_SEKOLAH_PT'!B$5:C$10030,2,FALSE),"N/A (BELUM VALID)")</f>
        <v>N/A (BELUM VALID)</v>
      </c>
      <c r="W127" s="46" t="str">
        <f>IFERROR(VLOOKUP(J127,'05_MASTER_KODE_PRODI'!B$3:E$5003,3,FALSE),"N/A (BELUM VALID)")</f>
        <v>N/A (BELUM VALID)</v>
      </c>
      <c r="X127" s="46" t="str">
        <f>IFERROR(CONCATENATE("VALID (",VLOOKUP(J127,'05_MASTER_KODE_PRODI'!B$3:F$5003,5,FALSE),")"),"N/A (BELUM VALID)")</f>
        <v>N/A (BELUM VALID)</v>
      </c>
      <c r="Y127" s="376">
        <f t="shared" si="10"/>
        <v>0</v>
      </c>
      <c r="Z127" s="377">
        <f t="shared" si="11"/>
        <v>0</v>
      </c>
      <c r="AA127" s="377">
        <f t="shared" si="12"/>
        <v>0</v>
      </c>
      <c r="AB127" s="377">
        <f t="shared" si="13"/>
        <v>0</v>
      </c>
      <c r="AC127" s="377">
        <f t="shared" si="14"/>
        <v>0</v>
      </c>
      <c r="AD127" s="383">
        <f t="shared" si="15"/>
        <v>0</v>
      </c>
    </row>
    <row r="128" spans="1:30">
      <c r="A128" s="159"/>
      <c r="B128" s="159"/>
      <c r="C128" s="159"/>
      <c r="D128" s="159"/>
      <c r="E128" s="159"/>
      <c r="F128" s="159"/>
      <c r="G128" s="159"/>
      <c r="H128" s="180"/>
      <c r="I128" s="180"/>
      <c r="J128" s="159"/>
      <c r="K128" s="264"/>
      <c r="L128" s="159"/>
      <c r="M128" s="46" t="str">
        <f>IFERROR(CONCATENATE("VALID (",VLOOKUP(A128,'02_MASTER_KODE_FASYANKES'!B$3:L$20793,2,FALSE),")"),"N/A (BELUM VALID)")</f>
        <v>N/A (BELUM VALID)</v>
      </c>
      <c r="N128" s="374" t="str">
        <f>IFERROR(VLOOKUP(A128,'02_MASTER_KODE_FASYANKES'!B$3:L$20793,10,FALSE),"N/A (BELUM VALID)")</f>
        <v>N/A (BELUM VALID)</v>
      </c>
      <c r="O128" s="374" t="str">
        <f>IFERROR(VLOOKUP(A128,'02_MASTER_KODE_FASYANKES'!B$3:L$20793,11,FALSE),"N/A (BELUM VALID)")</f>
        <v>N/A (BELUM VALID)</v>
      </c>
      <c r="P128" s="374" t="str">
        <f>IFERROR(VLOOKUP(A128,'02_MASTER_KODE_FASYANKES'!B$3:L$20793,3,FALSE),"N/A (BELUM VALID)")</f>
        <v>N/A (BELUM VALID)</v>
      </c>
      <c r="Q128" s="46" t="str">
        <f>IFERROR(VLOOKUP(LEFT(G128,4),'04_MASTER_KODE_SDMK'!B$5:F$165,3,FALSE),"N/A (BELUM VALID)")</f>
        <v>N/A (BELUM VALID)</v>
      </c>
      <c r="R128" s="46" t="str">
        <f>IFERROR(VLOOKUP(LEFT(G128,4),'04_MASTER_KODE_SDMK'!B$5:F$165,4,FALSE),"N/A (BELUM VALID)")</f>
        <v>N/A (BELUM VALID)</v>
      </c>
      <c r="S128" s="46" t="str">
        <f>IFERROR(VLOOKUP(LEFT(G128,4),'04_MASTER_KODE_SDMK'!B$5:F$165,5,FALSE),"N/A (BELUM VALID)")</f>
        <v>N/A (BELUM VALID)</v>
      </c>
      <c r="T128" s="374" t="str">
        <f t="shared" si="8"/>
        <v>N/A (BELUM VALID)</v>
      </c>
      <c r="U128" s="46" t="str">
        <f t="shared" si="9"/>
        <v>N/A (BELUM VALID)</v>
      </c>
      <c r="V128" s="46" t="str">
        <f>IFERROR(VLOOKUP(L128,'03_MASTER_KODE_SEKOLAH_PT'!B$5:C$10030,2,FALSE),"N/A (BELUM VALID)")</f>
        <v>N/A (BELUM VALID)</v>
      </c>
      <c r="W128" s="46" t="str">
        <f>IFERROR(VLOOKUP(J128,'05_MASTER_KODE_PRODI'!B$3:E$5003,3,FALSE),"N/A (BELUM VALID)")</f>
        <v>N/A (BELUM VALID)</v>
      </c>
      <c r="X128" s="46" t="str">
        <f>IFERROR(CONCATENATE("VALID (",VLOOKUP(J128,'05_MASTER_KODE_PRODI'!B$3:F$5003,5,FALSE),")"),"N/A (BELUM VALID)")</f>
        <v>N/A (BELUM VALID)</v>
      </c>
      <c r="Y128" s="376">
        <f t="shared" si="10"/>
        <v>0</v>
      </c>
      <c r="Z128" s="377">
        <f t="shared" si="11"/>
        <v>0</v>
      </c>
      <c r="AA128" s="377">
        <f t="shared" si="12"/>
        <v>0</v>
      </c>
      <c r="AB128" s="377">
        <f t="shared" si="13"/>
        <v>0</v>
      </c>
      <c r="AC128" s="377">
        <f t="shared" si="14"/>
        <v>0</v>
      </c>
      <c r="AD128" s="383">
        <f t="shared" si="15"/>
        <v>0</v>
      </c>
    </row>
    <row r="129" spans="1:30">
      <c r="A129" s="159"/>
      <c r="B129" s="159"/>
      <c r="C129" s="159"/>
      <c r="D129" s="159"/>
      <c r="E129" s="159"/>
      <c r="F129" s="159"/>
      <c r="G129" s="159"/>
      <c r="H129" s="180"/>
      <c r="I129" s="180"/>
      <c r="J129" s="159"/>
      <c r="K129" s="264"/>
      <c r="L129" s="159"/>
      <c r="M129" s="46" t="str">
        <f>IFERROR(CONCATENATE("VALID (",VLOOKUP(A129,'02_MASTER_KODE_FASYANKES'!B$3:L$20793,2,FALSE),")"),"N/A (BELUM VALID)")</f>
        <v>N/A (BELUM VALID)</v>
      </c>
      <c r="N129" s="374" t="str">
        <f>IFERROR(VLOOKUP(A129,'02_MASTER_KODE_FASYANKES'!B$3:L$20793,10,FALSE),"N/A (BELUM VALID)")</f>
        <v>N/A (BELUM VALID)</v>
      </c>
      <c r="O129" s="374" t="str">
        <f>IFERROR(VLOOKUP(A129,'02_MASTER_KODE_FASYANKES'!B$3:L$20793,11,FALSE),"N/A (BELUM VALID)")</f>
        <v>N/A (BELUM VALID)</v>
      </c>
      <c r="P129" s="374" t="str">
        <f>IFERROR(VLOOKUP(A129,'02_MASTER_KODE_FASYANKES'!B$3:L$20793,3,FALSE),"N/A (BELUM VALID)")</f>
        <v>N/A (BELUM VALID)</v>
      </c>
      <c r="Q129" s="46" t="str">
        <f>IFERROR(VLOOKUP(LEFT(G129,4),'04_MASTER_KODE_SDMK'!B$5:F$165,3,FALSE),"N/A (BELUM VALID)")</f>
        <v>N/A (BELUM VALID)</v>
      </c>
      <c r="R129" s="46" t="str">
        <f>IFERROR(VLOOKUP(LEFT(G129,4),'04_MASTER_KODE_SDMK'!B$5:F$165,4,FALSE),"N/A (BELUM VALID)")</f>
        <v>N/A (BELUM VALID)</v>
      </c>
      <c r="S129" s="46" t="str">
        <f>IFERROR(VLOOKUP(LEFT(G129,4),'04_MASTER_KODE_SDMK'!B$5:F$165,5,FALSE),"N/A (BELUM VALID)")</f>
        <v>N/A (BELUM VALID)</v>
      </c>
      <c r="T129" s="374" t="str">
        <f t="shared" si="8"/>
        <v>N/A (BELUM VALID)</v>
      </c>
      <c r="U129" s="46" t="str">
        <f t="shared" si="9"/>
        <v>N/A (BELUM VALID)</v>
      </c>
      <c r="V129" s="46" t="str">
        <f>IFERROR(VLOOKUP(L129,'03_MASTER_KODE_SEKOLAH_PT'!B$5:C$10030,2,FALSE),"N/A (BELUM VALID)")</f>
        <v>N/A (BELUM VALID)</v>
      </c>
      <c r="W129" s="46" t="str">
        <f>IFERROR(VLOOKUP(J129,'05_MASTER_KODE_PRODI'!B$3:E$5003,3,FALSE),"N/A (BELUM VALID)")</f>
        <v>N/A (BELUM VALID)</v>
      </c>
      <c r="X129" s="46" t="str">
        <f>IFERROR(CONCATENATE("VALID (",VLOOKUP(J129,'05_MASTER_KODE_PRODI'!B$3:F$5003,5,FALSE),")"),"N/A (BELUM VALID)")</f>
        <v>N/A (BELUM VALID)</v>
      </c>
      <c r="Y129" s="376">
        <f t="shared" si="10"/>
        <v>0</v>
      </c>
      <c r="Z129" s="377">
        <f t="shared" si="11"/>
        <v>0</v>
      </c>
      <c r="AA129" s="377">
        <f t="shared" si="12"/>
        <v>0</v>
      </c>
      <c r="AB129" s="377">
        <f t="shared" si="13"/>
        <v>0</v>
      </c>
      <c r="AC129" s="377">
        <f t="shared" si="14"/>
        <v>0</v>
      </c>
      <c r="AD129" s="383">
        <f t="shared" si="15"/>
        <v>0</v>
      </c>
    </row>
    <row r="130" spans="1:30">
      <c r="A130" s="159"/>
      <c r="B130" s="159"/>
      <c r="C130" s="159"/>
      <c r="D130" s="159"/>
      <c r="E130" s="159"/>
      <c r="F130" s="159"/>
      <c r="G130" s="159"/>
      <c r="H130" s="180"/>
      <c r="I130" s="180"/>
      <c r="J130" s="159"/>
      <c r="K130" s="264"/>
      <c r="L130" s="159"/>
      <c r="M130" s="46" t="str">
        <f>IFERROR(CONCATENATE("VALID (",VLOOKUP(A130,'02_MASTER_KODE_FASYANKES'!B$3:L$20793,2,FALSE),")"),"N/A (BELUM VALID)")</f>
        <v>N/A (BELUM VALID)</v>
      </c>
      <c r="N130" s="374" t="str">
        <f>IFERROR(VLOOKUP(A130,'02_MASTER_KODE_FASYANKES'!B$3:L$20793,10,FALSE),"N/A (BELUM VALID)")</f>
        <v>N/A (BELUM VALID)</v>
      </c>
      <c r="O130" s="374" t="str">
        <f>IFERROR(VLOOKUP(A130,'02_MASTER_KODE_FASYANKES'!B$3:L$20793,11,FALSE),"N/A (BELUM VALID)")</f>
        <v>N/A (BELUM VALID)</v>
      </c>
      <c r="P130" s="374" t="str">
        <f>IFERROR(VLOOKUP(A130,'02_MASTER_KODE_FASYANKES'!B$3:L$20793,3,FALSE),"N/A (BELUM VALID)")</f>
        <v>N/A (BELUM VALID)</v>
      </c>
      <c r="Q130" s="46" t="str">
        <f>IFERROR(VLOOKUP(LEFT(G130,4),'04_MASTER_KODE_SDMK'!B$5:F$165,3,FALSE),"N/A (BELUM VALID)")</f>
        <v>N/A (BELUM VALID)</v>
      </c>
      <c r="R130" s="46" t="str">
        <f>IFERROR(VLOOKUP(LEFT(G130,4),'04_MASTER_KODE_SDMK'!B$5:F$165,4,FALSE),"N/A (BELUM VALID)")</f>
        <v>N/A (BELUM VALID)</v>
      </c>
      <c r="S130" s="46" t="str">
        <f>IFERROR(VLOOKUP(LEFT(G130,4),'04_MASTER_KODE_SDMK'!B$5:F$165,5,FALSE),"N/A (BELUM VALID)")</f>
        <v>N/A (BELUM VALID)</v>
      </c>
      <c r="T130" s="374" t="str">
        <f t="shared" si="8"/>
        <v>N/A (BELUM VALID)</v>
      </c>
      <c r="U130" s="46" t="str">
        <f t="shared" si="9"/>
        <v>N/A (BELUM VALID)</v>
      </c>
      <c r="V130" s="46" t="str">
        <f>IFERROR(VLOOKUP(L130,'03_MASTER_KODE_SEKOLAH_PT'!B$5:C$10030,2,FALSE),"N/A (BELUM VALID)")</f>
        <v>N/A (BELUM VALID)</v>
      </c>
      <c r="W130" s="46" t="str">
        <f>IFERROR(VLOOKUP(J130,'05_MASTER_KODE_PRODI'!B$3:E$5003,3,FALSE),"N/A (BELUM VALID)")</f>
        <v>N/A (BELUM VALID)</v>
      </c>
      <c r="X130" s="46" t="str">
        <f>IFERROR(CONCATENATE("VALID (",VLOOKUP(J130,'05_MASTER_KODE_PRODI'!B$3:F$5003,5,FALSE),")"),"N/A (BELUM VALID)")</f>
        <v>N/A (BELUM VALID)</v>
      </c>
      <c r="Y130" s="376">
        <f t="shared" si="10"/>
        <v>0</v>
      </c>
      <c r="Z130" s="377">
        <f t="shared" si="11"/>
        <v>0</v>
      </c>
      <c r="AA130" s="377">
        <f t="shared" si="12"/>
        <v>0</v>
      </c>
      <c r="AB130" s="377">
        <f t="shared" si="13"/>
        <v>0</v>
      </c>
      <c r="AC130" s="377">
        <f t="shared" si="14"/>
        <v>0</v>
      </c>
      <c r="AD130" s="383">
        <f t="shared" si="15"/>
        <v>0</v>
      </c>
    </row>
    <row r="131" spans="1:30">
      <c r="A131" s="159"/>
      <c r="B131" s="159"/>
      <c r="C131" s="159"/>
      <c r="D131" s="159"/>
      <c r="E131" s="159"/>
      <c r="F131" s="159"/>
      <c r="G131" s="159"/>
      <c r="H131" s="180"/>
      <c r="I131" s="180"/>
      <c r="J131" s="159"/>
      <c r="K131" s="264"/>
      <c r="L131" s="159"/>
      <c r="M131" s="46" t="str">
        <f>IFERROR(CONCATENATE("VALID (",VLOOKUP(A131,'02_MASTER_KODE_FASYANKES'!B$3:L$20793,2,FALSE),")"),"N/A (BELUM VALID)")</f>
        <v>N/A (BELUM VALID)</v>
      </c>
      <c r="N131" s="374" t="str">
        <f>IFERROR(VLOOKUP(A131,'02_MASTER_KODE_FASYANKES'!B$3:L$20793,10,FALSE),"N/A (BELUM VALID)")</f>
        <v>N/A (BELUM VALID)</v>
      </c>
      <c r="O131" s="374" t="str">
        <f>IFERROR(VLOOKUP(A131,'02_MASTER_KODE_FASYANKES'!B$3:L$20793,11,FALSE),"N/A (BELUM VALID)")</f>
        <v>N/A (BELUM VALID)</v>
      </c>
      <c r="P131" s="374" t="str">
        <f>IFERROR(VLOOKUP(A131,'02_MASTER_KODE_FASYANKES'!B$3:L$20793,3,FALSE),"N/A (BELUM VALID)")</f>
        <v>N/A (BELUM VALID)</v>
      </c>
      <c r="Q131" s="46" t="str">
        <f>IFERROR(VLOOKUP(LEFT(G131,4),'04_MASTER_KODE_SDMK'!B$5:F$165,3,FALSE),"N/A (BELUM VALID)")</f>
        <v>N/A (BELUM VALID)</v>
      </c>
      <c r="R131" s="46" t="str">
        <f>IFERROR(VLOOKUP(LEFT(G131,4),'04_MASTER_KODE_SDMK'!B$5:F$165,4,FALSE),"N/A (BELUM VALID)")</f>
        <v>N/A (BELUM VALID)</v>
      </c>
      <c r="S131" s="46" t="str">
        <f>IFERROR(VLOOKUP(LEFT(G131,4),'04_MASTER_KODE_SDMK'!B$5:F$165,5,FALSE),"N/A (BELUM VALID)")</f>
        <v>N/A (BELUM VALID)</v>
      </c>
      <c r="T131" s="374" t="str">
        <f t="shared" si="8"/>
        <v>N/A (BELUM VALID)</v>
      </c>
      <c r="U131" s="46" t="str">
        <f t="shared" si="9"/>
        <v>N/A (BELUM VALID)</v>
      </c>
      <c r="V131" s="46" t="str">
        <f>IFERROR(VLOOKUP(L131,'03_MASTER_KODE_SEKOLAH_PT'!B$5:C$10030,2,FALSE),"N/A (BELUM VALID)")</f>
        <v>N/A (BELUM VALID)</v>
      </c>
      <c r="W131" s="46" t="str">
        <f>IFERROR(VLOOKUP(J131,'05_MASTER_KODE_PRODI'!B$3:E$5003,3,FALSE),"N/A (BELUM VALID)")</f>
        <v>N/A (BELUM VALID)</v>
      </c>
      <c r="X131" s="46" t="str">
        <f>IFERROR(CONCATENATE("VALID (",VLOOKUP(J131,'05_MASTER_KODE_PRODI'!B$3:F$5003,5,FALSE),")"),"N/A (BELUM VALID)")</f>
        <v>N/A (BELUM VALID)</v>
      </c>
      <c r="Y131" s="376">
        <f t="shared" si="10"/>
        <v>0</v>
      </c>
      <c r="Z131" s="377">
        <f t="shared" si="11"/>
        <v>0</v>
      </c>
      <c r="AA131" s="377">
        <f t="shared" si="12"/>
        <v>0</v>
      </c>
      <c r="AB131" s="377">
        <f t="shared" si="13"/>
        <v>0</v>
      </c>
      <c r="AC131" s="377">
        <f t="shared" si="14"/>
        <v>0</v>
      </c>
      <c r="AD131" s="383">
        <f t="shared" si="15"/>
        <v>0</v>
      </c>
    </row>
    <row r="132" spans="1:30">
      <c r="A132" s="159"/>
      <c r="B132" s="159"/>
      <c r="C132" s="159"/>
      <c r="D132" s="159"/>
      <c r="E132" s="159"/>
      <c r="F132" s="159"/>
      <c r="G132" s="159"/>
      <c r="H132" s="180"/>
      <c r="I132" s="180"/>
      <c r="J132" s="159"/>
      <c r="K132" s="264"/>
      <c r="L132" s="159"/>
      <c r="M132" s="46" t="str">
        <f>IFERROR(CONCATENATE("VALID (",VLOOKUP(A132,'02_MASTER_KODE_FASYANKES'!B$3:L$20793,2,FALSE),")"),"N/A (BELUM VALID)")</f>
        <v>N/A (BELUM VALID)</v>
      </c>
      <c r="N132" s="374" t="str">
        <f>IFERROR(VLOOKUP(A132,'02_MASTER_KODE_FASYANKES'!B$3:L$20793,10,FALSE),"N/A (BELUM VALID)")</f>
        <v>N/A (BELUM VALID)</v>
      </c>
      <c r="O132" s="374" t="str">
        <f>IFERROR(VLOOKUP(A132,'02_MASTER_KODE_FASYANKES'!B$3:L$20793,11,FALSE),"N/A (BELUM VALID)")</f>
        <v>N/A (BELUM VALID)</v>
      </c>
      <c r="P132" s="374" t="str">
        <f>IFERROR(VLOOKUP(A132,'02_MASTER_KODE_FASYANKES'!B$3:L$20793,3,FALSE),"N/A (BELUM VALID)")</f>
        <v>N/A (BELUM VALID)</v>
      </c>
      <c r="Q132" s="46" t="str">
        <f>IFERROR(VLOOKUP(LEFT(G132,4),'04_MASTER_KODE_SDMK'!B$5:F$165,3,FALSE),"N/A (BELUM VALID)")</f>
        <v>N/A (BELUM VALID)</v>
      </c>
      <c r="R132" s="46" t="str">
        <f>IFERROR(VLOOKUP(LEFT(G132,4),'04_MASTER_KODE_SDMK'!B$5:F$165,4,FALSE),"N/A (BELUM VALID)")</f>
        <v>N/A (BELUM VALID)</v>
      </c>
      <c r="S132" s="46" t="str">
        <f>IFERROR(VLOOKUP(LEFT(G132,4),'04_MASTER_KODE_SDMK'!B$5:F$165,5,FALSE),"N/A (BELUM VALID)")</f>
        <v>N/A (BELUM VALID)</v>
      </c>
      <c r="T132" s="374" t="str">
        <f t="shared" si="8"/>
        <v>N/A (BELUM VALID)</v>
      </c>
      <c r="U132" s="46" t="str">
        <f t="shared" si="9"/>
        <v>N/A (BELUM VALID)</v>
      </c>
      <c r="V132" s="46" t="str">
        <f>IFERROR(VLOOKUP(L132,'03_MASTER_KODE_SEKOLAH_PT'!B$5:C$10030,2,FALSE),"N/A (BELUM VALID)")</f>
        <v>N/A (BELUM VALID)</v>
      </c>
      <c r="W132" s="46" t="str">
        <f>IFERROR(VLOOKUP(J132,'05_MASTER_KODE_PRODI'!B$3:E$5003,3,FALSE),"N/A (BELUM VALID)")</f>
        <v>N/A (BELUM VALID)</v>
      </c>
      <c r="X132" s="46" t="str">
        <f>IFERROR(CONCATENATE("VALID (",VLOOKUP(J132,'05_MASTER_KODE_PRODI'!B$3:F$5003,5,FALSE),")"),"N/A (BELUM VALID)")</f>
        <v>N/A (BELUM VALID)</v>
      </c>
      <c r="Y132" s="376">
        <f t="shared" si="10"/>
        <v>0</v>
      </c>
      <c r="Z132" s="377">
        <f t="shared" si="11"/>
        <v>0</v>
      </c>
      <c r="AA132" s="377">
        <f t="shared" si="12"/>
        <v>0</v>
      </c>
      <c r="AB132" s="377">
        <f t="shared" si="13"/>
        <v>0</v>
      </c>
      <c r="AC132" s="377">
        <f t="shared" si="14"/>
        <v>0</v>
      </c>
      <c r="AD132" s="383">
        <f t="shared" si="15"/>
        <v>0</v>
      </c>
    </row>
    <row r="133" spans="1:30">
      <c r="A133" s="159"/>
      <c r="B133" s="159"/>
      <c r="C133" s="159"/>
      <c r="D133" s="159"/>
      <c r="E133" s="159"/>
      <c r="F133" s="159"/>
      <c r="G133" s="159"/>
      <c r="H133" s="180"/>
      <c r="I133" s="180"/>
      <c r="J133" s="159"/>
      <c r="K133" s="264"/>
      <c r="L133" s="159"/>
      <c r="M133" s="46" t="str">
        <f>IFERROR(CONCATENATE("VALID (",VLOOKUP(A133,'02_MASTER_KODE_FASYANKES'!B$3:L$20793,2,FALSE),")"),"N/A (BELUM VALID)")</f>
        <v>N/A (BELUM VALID)</v>
      </c>
      <c r="N133" s="374" t="str">
        <f>IFERROR(VLOOKUP(A133,'02_MASTER_KODE_FASYANKES'!B$3:L$20793,10,FALSE),"N/A (BELUM VALID)")</f>
        <v>N/A (BELUM VALID)</v>
      </c>
      <c r="O133" s="374" t="str">
        <f>IFERROR(VLOOKUP(A133,'02_MASTER_KODE_FASYANKES'!B$3:L$20793,11,FALSE),"N/A (BELUM VALID)")</f>
        <v>N/A (BELUM VALID)</v>
      </c>
      <c r="P133" s="374" t="str">
        <f>IFERROR(VLOOKUP(A133,'02_MASTER_KODE_FASYANKES'!B$3:L$20793,3,FALSE),"N/A (BELUM VALID)")</f>
        <v>N/A (BELUM VALID)</v>
      </c>
      <c r="Q133" s="46" t="str">
        <f>IFERROR(VLOOKUP(LEFT(G133,4),'04_MASTER_KODE_SDMK'!B$5:F$165,3,FALSE),"N/A (BELUM VALID)")</f>
        <v>N/A (BELUM VALID)</v>
      </c>
      <c r="R133" s="46" t="str">
        <f>IFERROR(VLOOKUP(LEFT(G133,4),'04_MASTER_KODE_SDMK'!B$5:F$165,4,FALSE),"N/A (BELUM VALID)")</f>
        <v>N/A (BELUM VALID)</v>
      </c>
      <c r="S133" s="46" t="str">
        <f>IFERROR(VLOOKUP(LEFT(G133,4),'04_MASTER_KODE_SDMK'!B$5:F$165,5,FALSE),"N/A (BELUM VALID)")</f>
        <v>N/A (BELUM VALID)</v>
      </c>
      <c r="T133" s="374" t="str">
        <f t="shared" ref="T133:T196" si="16">IF(LEN(B133)=16,"VALID","N/A (BELUM VALID)")</f>
        <v>N/A (BELUM VALID)</v>
      </c>
      <c r="U133" s="46" t="str">
        <f t="shared" ref="U133:U196" si="17">IF(E133="L","Laki-Laki",IF(E133="P","Perempuan","N/A (BELUM VALID)"))</f>
        <v>N/A (BELUM VALID)</v>
      </c>
      <c r="V133" s="46" t="str">
        <f>IFERROR(VLOOKUP(L133,'03_MASTER_KODE_SEKOLAH_PT'!B$5:C$10030,2,FALSE),"N/A (BELUM VALID)")</f>
        <v>N/A (BELUM VALID)</v>
      </c>
      <c r="W133" s="46" t="str">
        <f>IFERROR(VLOOKUP(J133,'05_MASTER_KODE_PRODI'!B$3:E$5003,3,FALSE),"N/A (BELUM VALID)")</f>
        <v>N/A (BELUM VALID)</v>
      </c>
      <c r="X133" s="46" t="str">
        <f>IFERROR(CONCATENATE("VALID (",VLOOKUP(J133,'05_MASTER_KODE_PRODI'!B$3:F$5003,5,FALSE),")"),"N/A (BELUM VALID)")</f>
        <v>N/A (BELUM VALID)</v>
      </c>
      <c r="Y133" s="376">
        <f t="shared" ref="Y133:Y196" si="18">IF(M133&lt;&gt;"N/A (BELUM VALID)",1,0)</f>
        <v>0</v>
      </c>
      <c r="Z133" s="377">
        <f t="shared" ref="Z133:Z196" si="19">IF(S133&lt;&gt;"N/A (BELUM VALID)",1,0)</f>
        <v>0</v>
      </c>
      <c r="AA133" s="377">
        <f t="shared" ref="AA133:AA196" si="20">IF(T133&lt;&gt;"N/A (BELUM VALID)",1,0)</f>
        <v>0</v>
      </c>
      <c r="AB133" s="377">
        <f t="shared" ref="AB133:AB196" si="21">IF(U133&lt;&gt;"N/A (BELUM VALID)",1,0)</f>
        <v>0</v>
      </c>
      <c r="AC133" s="377">
        <f t="shared" ref="AC133:AC196" si="22">IF(X133&lt;&gt;"N/A (BELUM VALID)",1,0)</f>
        <v>0</v>
      </c>
      <c r="AD133" s="383">
        <f t="shared" ref="AD133:AD196" si="23">SUM(Y133:AC133)/5*100</f>
        <v>0</v>
      </c>
    </row>
    <row r="134" spans="1:30">
      <c r="A134" s="159"/>
      <c r="B134" s="159"/>
      <c r="C134" s="159"/>
      <c r="D134" s="159"/>
      <c r="E134" s="159"/>
      <c r="F134" s="159"/>
      <c r="G134" s="159"/>
      <c r="H134" s="180"/>
      <c r="I134" s="180"/>
      <c r="J134" s="159"/>
      <c r="K134" s="264"/>
      <c r="L134" s="159"/>
      <c r="M134" s="46" t="str">
        <f>IFERROR(CONCATENATE("VALID (",VLOOKUP(A134,'02_MASTER_KODE_FASYANKES'!B$3:L$20793,2,FALSE),")"),"N/A (BELUM VALID)")</f>
        <v>N/A (BELUM VALID)</v>
      </c>
      <c r="N134" s="374" t="str">
        <f>IFERROR(VLOOKUP(A134,'02_MASTER_KODE_FASYANKES'!B$3:L$20793,10,FALSE),"N/A (BELUM VALID)")</f>
        <v>N/A (BELUM VALID)</v>
      </c>
      <c r="O134" s="374" t="str">
        <f>IFERROR(VLOOKUP(A134,'02_MASTER_KODE_FASYANKES'!B$3:L$20793,11,FALSE),"N/A (BELUM VALID)")</f>
        <v>N/A (BELUM VALID)</v>
      </c>
      <c r="P134" s="374" t="str">
        <f>IFERROR(VLOOKUP(A134,'02_MASTER_KODE_FASYANKES'!B$3:L$20793,3,FALSE),"N/A (BELUM VALID)")</f>
        <v>N/A (BELUM VALID)</v>
      </c>
      <c r="Q134" s="46" t="str">
        <f>IFERROR(VLOOKUP(LEFT(G134,4),'04_MASTER_KODE_SDMK'!B$5:F$165,3,FALSE),"N/A (BELUM VALID)")</f>
        <v>N/A (BELUM VALID)</v>
      </c>
      <c r="R134" s="46" t="str">
        <f>IFERROR(VLOOKUP(LEFT(G134,4),'04_MASTER_KODE_SDMK'!B$5:F$165,4,FALSE),"N/A (BELUM VALID)")</f>
        <v>N/A (BELUM VALID)</v>
      </c>
      <c r="S134" s="46" t="str">
        <f>IFERROR(VLOOKUP(LEFT(G134,4),'04_MASTER_KODE_SDMK'!B$5:F$165,5,FALSE),"N/A (BELUM VALID)")</f>
        <v>N/A (BELUM VALID)</v>
      </c>
      <c r="T134" s="374" t="str">
        <f t="shared" si="16"/>
        <v>N/A (BELUM VALID)</v>
      </c>
      <c r="U134" s="46" t="str">
        <f t="shared" si="17"/>
        <v>N/A (BELUM VALID)</v>
      </c>
      <c r="V134" s="46" t="str">
        <f>IFERROR(VLOOKUP(L134,'03_MASTER_KODE_SEKOLAH_PT'!B$5:C$10030,2,FALSE),"N/A (BELUM VALID)")</f>
        <v>N/A (BELUM VALID)</v>
      </c>
      <c r="W134" s="46" t="str">
        <f>IFERROR(VLOOKUP(J134,'05_MASTER_KODE_PRODI'!B$3:E$5003,3,FALSE),"N/A (BELUM VALID)")</f>
        <v>N/A (BELUM VALID)</v>
      </c>
      <c r="X134" s="46" t="str">
        <f>IFERROR(CONCATENATE("VALID (",VLOOKUP(J134,'05_MASTER_KODE_PRODI'!B$3:F$5003,5,FALSE),")"),"N/A (BELUM VALID)")</f>
        <v>N/A (BELUM VALID)</v>
      </c>
      <c r="Y134" s="376">
        <f t="shared" si="18"/>
        <v>0</v>
      </c>
      <c r="Z134" s="377">
        <f t="shared" si="19"/>
        <v>0</v>
      </c>
      <c r="AA134" s="377">
        <f t="shared" si="20"/>
        <v>0</v>
      </c>
      <c r="AB134" s="377">
        <f t="shared" si="21"/>
        <v>0</v>
      </c>
      <c r="AC134" s="377">
        <f t="shared" si="22"/>
        <v>0</v>
      </c>
      <c r="AD134" s="383">
        <f t="shared" si="23"/>
        <v>0</v>
      </c>
    </row>
    <row r="135" spans="1:30">
      <c r="A135" s="159"/>
      <c r="B135" s="159"/>
      <c r="C135" s="159"/>
      <c r="D135" s="159"/>
      <c r="E135" s="159"/>
      <c r="F135" s="159"/>
      <c r="G135" s="159"/>
      <c r="H135" s="180"/>
      <c r="I135" s="180"/>
      <c r="J135" s="159"/>
      <c r="K135" s="264"/>
      <c r="L135" s="159"/>
      <c r="M135" s="46" t="str">
        <f>IFERROR(CONCATENATE("VALID (",VLOOKUP(A135,'02_MASTER_KODE_FASYANKES'!B$3:L$20793,2,FALSE),")"),"N/A (BELUM VALID)")</f>
        <v>N/A (BELUM VALID)</v>
      </c>
      <c r="N135" s="374" t="str">
        <f>IFERROR(VLOOKUP(A135,'02_MASTER_KODE_FASYANKES'!B$3:L$20793,10,FALSE),"N/A (BELUM VALID)")</f>
        <v>N/A (BELUM VALID)</v>
      </c>
      <c r="O135" s="374" t="str">
        <f>IFERROR(VLOOKUP(A135,'02_MASTER_KODE_FASYANKES'!B$3:L$20793,11,FALSE),"N/A (BELUM VALID)")</f>
        <v>N/A (BELUM VALID)</v>
      </c>
      <c r="P135" s="374" t="str">
        <f>IFERROR(VLOOKUP(A135,'02_MASTER_KODE_FASYANKES'!B$3:L$20793,3,FALSE),"N/A (BELUM VALID)")</f>
        <v>N/A (BELUM VALID)</v>
      </c>
      <c r="Q135" s="46" t="str">
        <f>IFERROR(VLOOKUP(LEFT(G135,4),'04_MASTER_KODE_SDMK'!B$5:F$165,3,FALSE),"N/A (BELUM VALID)")</f>
        <v>N/A (BELUM VALID)</v>
      </c>
      <c r="R135" s="46" t="str">
        <f>IFERROR(VLOOKUP(LEFT(G135,4),'04_MASTER_KODE_SDMK'!B$5:F$165,4,FALSE),"N/A (BELUM VALID)")</f>
        <v>N/A (BELUM VALID)</v>
      </c>
      <c r="S135" s="46" t="str">
        <f>IFERROR(VLOOKUP(LEFT(G135,4),'04_MASTER_KODE_SDMK'!B$5:F$165,5,FALSE),"N/A (BELUM VALID)")</f>
        <v>N/A (BELUM VALID)</v>
      </c>
      <c r="T135" s="374" t="str">
        <f t="shared" si="16"/>
        <v>N/A (BELUM VALID)</v>
      </c>
      <c r="U135" s="46" t="str">
        <f t="shared" si="17"/>
        <v>N/A (BELUM VALID)</v>
      </c>
      <c r="V135" s="46" t="str">
        <f>IFERROR(VLOOKUP(L135,'03_MASTER_KODE_SEKOLAH_PT'!B$5:C$10030,2,FALSE),"N/A (BELUM VALID)")</f>
        <v>N/A (BELUM VALID)</v>
      </c>
      <c r="W135" s="46" t="str">
        <f>IFERROR(VLOOKUP(J135,'05_MASTER_KODE_PRODI'!B$3:E$5003,3,FALSE),"N/A (BELUM VALID)")</f>
        <v>N/A (BELUM VALID)</v>
      </c>
      <c r="X135" s="46" t="str">
        <f>IFERROR(CONCATENATE("VALID (",VLOOKUP(J135,'05_MASTER_KODE_PRODI'!B$3:F$5003,5,FALSE),")"),"N/A (BELUM VALID)")</f>
        <v>N/A (BELUM VALID)</v>
      </c>
      <c r="Y135" s="376">
        <f t="shared" si="18"/>
        <v>0</v>
      </c>
      <c r="Z135" s="377">
        <f t="shared" si="19"/>
        <v>0</v>
      </c>
      <c r="AA135" s="377">
        <f t="shared" si="20"/>
        <v>0</v>
      </c>
      <c r="AB135" s="377">
        <f t="shared" si="21"/>
        <v>0</v>
      </c>
      <c r="AC135" s="377">
        <f t="shared" si="22"/>
        <v>0</v>
      </c>
      <c r="AD135" s="383">
        <f t="shared" si="23"/>
        <v>0</v>
      </c>
    </row>
    <row r="136" spans="1:30">
      <c r="A136" s="159"/>
      <c r="B136" s="159"/>
      <c r="C136" s="159"/>
      <c r="D136" s="159"/>
      <c r="E136" s="159"/>
      <c r="F136" s="159"/>
      <c r="G136" s="159"/>
      <c r="H136" s="180"/>
      <c r="I136" s="180"/>
      <c r="J136" s="159"/>
      <c r="K136" s="264"/>
      <c r="L136" s="159"/>
      <c r="M136" s="46" t="str">
        <f>IFERROR(CONCATENATE("VALID (",VLOOKUP(A136,'02_MASTER_KODE_FASYANKES'!B$3:L$20793,2,FALSE),")"),"N/A (BELUM VALID)")</f>
        <v>N/A (BELUM VALID)</v>
      </c>
      <c r="N136" s="374" t="str">
        <f>IFERROR(VLOOKUP(A136,'02_MASTER_KODE_FASYANKES'!B$3:L$20793,10,FALSE),"N/A (BELUM VALID)")</f>
        <v>N/A (BELUM VALID)</v>
      </c>
      <c r="O136" s="374" t="str">
        <f>IFERROR(VLOOKUP(A136,'02_MASTER_KODE_FASYANKES'!B$3:L$20793,11,FALSE),"N/A (BELUM VALID)")</f>
        <v>N/A (BELUM VALID)</v>
      </c>
      <c r="P136" s="374" t="str">
        <f>IFERROR(VLOOKUP(A136,'02_MASTER_KODE_FASYANKES'!B$3:L$20793,3,FALSE),"N/A (BELUM VALID)")</f>
        <v>N/A (BELUM VALID)</v>
      </c>
      <c r="Q136" s="46" t="str">
        <f>IFERROR(VLOOKUP(LEFT(G136,4),'04_MASTER_KODE_SDMK'!B$5:F$165,3,FALSE),"N/A (BELUM VALID)")</f>
        <v>N/A (BELUM VALID)</v>
      </c>
      <c r="R136" s="46" t="str">
        <f>IFERROR(VLOOKUP(LEFT(G136,4),'04_MASTER_KODE_SDMK'!B$5:F$165,4,FALSE),"N/A (BELUM VALID)")</f>
        <v>N/A (BELUM VALID)</v>
      </c>
      <c r="S136" s="46" t="str">
        <f>IFERROR(VLOOKUP(LEFT(G136,4),'04_MASTER_KODE_SDMK'!B$5:F$165,5,FALSE),"N/A (BELUM VALID)")</f>
        <v>N/A (BELUM VALID)</v>
      </c>
      <c r="T136" s="374" t="str">
        <f t="shared" si="16"/>
        <v>N/A (BELUM VALID)</v>
      </c>
      <c r="U136" s="46" t="str">
        <f t="shared" si="17"/>
        <v>N/A (BELUM VALID)</v>
      </c>
      <c r="V136" s="46" t="str">
        <f>IFERROR(VLOOKUP(L136,'03_MASTER_KODE_SEKOLAH_PT'!B$5:C$10030,2,FALSE),"N/A (BELUM VALID)")</f>
        <v>N/A (BELUM VALID)</v>
      </c>
      <c r="W136" s="46" t="str">
        <f>IFERROR(VLOOKUP(J136,'05_MASTER_KODE_PRODI'!B$3:E$5003,3,FALSE),"N/A (BELUM VALID)")</f>
        <v>N/A (BELUM VALID)</v>
      </c>
      <c r="X136" s="46" t="str">
        <f>IFERROR(CONCATENATE("VALID (",VLOOKUP(J136,'05_MASTER_KODE_PRODI'!B$3:F$5003,5,FALSE),")"),"N/A (BELUM VALID)")</f>
        <v>N/A (BELUM VALID)</v>
      </c>
      <c r="Y136" s="376">
        <f t="shared" si="18"/>
        <v>0</v>
      </c>
      <c r="Z136" s="377">
        <f t="shared" si="19"/>
        <v>0</v>
      </c>
      <c r="AA136" s="377">
        <f t="shared" si="20"/>
        <v>0</v>
      </c>
      <c r="AB136" s="377">
        <f t="shared" si="21"/>
        <v>0</v>
      </c>
      <c r="AC136" s="377">
        <f t="shared" si="22"/>
        <v>0</v>
      </c>
      <c r="AD136" s="383">
        <f t="shared" si="23"/>
        <v>0</v>
      </c>
    </row>
    <row r="137" spans="1:30">
      <c r="A137" s="159"/>
      <c r="B137" s="159"/>
      <c r="C137" s="159"/>
      <c r="D137" s="159"/>
      <c r="E137" s="159"/>
      <c r="F137" s="159"/>
      <c r="G137" s="159"/>
      <c r="H137" s="180"/>
      <c r="I137" s="180"/>
      <c r="J137" s="159"/>
      <c r="K137" s="264"/>
      <c r="L137" s="159"/>
      <c r="M137" s="46" t="str">
        <f>IFERROR(CONCATENATE("VALID (",VLOOKUP(A137,'02_MASTER_KODE_FASYANKES'!B$3:L$20793,2,FALSE),")"),"N/A (BELUM VALID)")</f>
        <v>N/A (BELUM VALID)</v>
      </c>
      <c r="N137" s="374" t="str">
        <f>IFERROR(VLOOKUP(A137,'02_MASTER_KODE_FASYANKES'!B$3:L$20793,10,FALSE),"N/A (BELUM VALID)")</f>
        <v>N/A (BELUM VALID)</v>
      </c>
      <c r="O137" s="374" t="str">
        <f>IFERROR(VLOOKUP(A137,'02_MASTER_KODE_FASYANKES'!B$3:L$20793,11,FALSE),"N/A (BELUM VALID)")</f>
        <v>N/A (BELUM VALID)</v>
      </c>
      <c r="P137" s="374" t="str">
        <f>IFERROR(VLOOKUP(A137,'02_MASTER_KODE_FASYANKES'!B$3:L$20793,3,FALSE),"N/A (BELUM VALID)")</f>
        <v>N/A (BELUM VALID)</v>
      </c>
      <c r="Q137" s="46" t="str">
        <f>IFERROR(VLOOKUP(LEFT(G137,4),'04_MASTER_KODE_SDMK'!B$5:F$165,3,FALSE),"N/A (BELUM VALID)")</f>
        <v>N/A (BELUM VALID)</v>
      </c>
      <c r="R137" s="46" t="str">
        <f>IFERROR(VLOOKUP(LEFT(G137,4),'04_MASTER_KODE_SDMK'!B$5:F$165,4,FALSE),"N/A (BELUM VALID)")</f>
        <v>N/A (BELUM VALID)</v>
      </c>
      <c r="S137" s="46" t="str">
        <f>IFERROR(VLOOKUP(LEFT(G137,4),'04_MASTER_KODE_SDMK'!B$5:F$165,5,FALSE),"N/A (BELUM VALID)")</f>
        <v>N/A (BELUM VALID)</v>
      </c>
      <c r="T137" s="374" t="str">
        <f t="shared" si="16"/>
        <v>N/A (BELUM VALID)</v>
      </c>
      <c r="U137" s="46" t="str">
        <f t="shared" si="17"/>
        <v>N/A (BELUM VALID)</v>
      </c>
      <c r="V137" s="46" t="str">
        <f>IFERROR(VLOOKUP(L137,'03_MASTER_KODE_SEKOLAH_PT'!B$5:C$10030,2,FALSE),"N/A (BELUM VALID)")</f>
        <v>N/A (BELUM VALID)</v>
      </c>
      <c r="W137" s="46" t="str">
        <f>IFERROR(VLOOKUP(J137,'05_MASTER_KODE_PRODI'!B$3:E$5003,3,FALSE),"N/A (BELUM VALID)")</f>
        <v>N/A (BELUM VALID)</v>
      </c>
      <c r="X137" s="46" t="str">
        <f>IFERROR(CONCATENATE("VALID (",VLOOKUP(J137,'05_MASTER_KODE_PRODI'!B$3:F$5003,5,FALSE),")"),"N/A (BELUM VALID)")</f>
        <v>N/A (BELUM VALID)</v>
      </c>
      <c r="Y137" s="376">
        <f t="shared" si="18"/>
        <v>0</v>
      </c>
      <c r="Z137" s="377">
        <f t="shared" si="19"/>
        <v>0</v>
      </c>
      <c r="AA137" s="377">
        <f t="shared" si="20"/>
        <v>0</v>
      </c>
      <c r="AB137" s="377">
        <f t="shared" si="21"/>
        <v>0</v>
      </c>
      <c r="AC137" s="377">
        <f t="shared" si="22"/>
        <v>0</v>
      </c>
      <c r="AD137" s="383">
        <f t="shared" si="23"/>
        <v>0</v>
      </c>
    </row>
    <row r="138" spans="1:30">
      <c r="A138" s="159"/>
      <c r="B138" s="159"/>
      <c r="C138" s="159"/>
      <c r="D138" s="159"/>
      <c r="E138" s="159"/>
      <c r="F138" s="159"/>
      <c r="G138" s="159"/>
      <c r="H138" s="180"/>
      <c r="I138" s="180"/>
      <c r="J138" s="159"/>
      <c r="K138" s="264"/>
      <c r="L138" s="159"/>
      <c r="M138" s="46" t="str">
        <f>IFERROR(CONCATENATE("VALID (",VLOOKUP(A138,'02_MASTER_KODE_FASYANKES'!B$3:L$20793,2,FALSE),")"),"N/A (BELUM VALID)")</f>
        <v>N/A (BELUM VALID)</v>
      </c>
      <c r="N138" s="374" t="str">
        <f>IFERROR(VLOOKUP(A138,'02_MASTER_KODE_FASYANKES'!B$3:L$20793,10,FALSE),"N/A (BELUM VALID)")</f>
        <v>N/A (BELUM VALID)</v>
      </c>
      <c r="O138" s="374" t="str">
        <f>IFERROR(VLOOKUP(A138,'02_MASTER_KODE_FASYANKES'!B$3:L$20793,11,FALSE),"N/A (BELUM VALID)")</f>
        <v>N/A (BELUM VALID)</v>
      </c>
      <c r="P138" s="374" t="str">
        <f>IFERROR(VLOOKUP(A138,'02_MASTER_KODE_FASYANKES'!B$3:L$20793,3,FALSE),"N/A (BELUM VALID)")</f>
        <v>N/A (BELUM VALID)</v>
      </c>
      <c r="Q138" s="46" t="str">
        <f>IFERROR(VLOOKUP(LEFT(G138,4),'04_MASTER_KODE_SDMK'!B$5:F$165,3,FALSE),"N/A (BELUM VALID)")</f>
        <v>N/A (BELUM VALID)</v>
      </c>
      <c r="R138" s="46" t="str">
        <f>IFERROR(VLOOKUP(LEFT(G138,4),'04_MASTER_KODE_SDMK'!B$5:F$165,4,FALSE),"N/A (BELUM VALID)")</f>
        <v>N/A (BELUM VALID)</v>
      </c>
      <c r="S138" s="46" t="str">
        <f>IFERROR(VLOOKUP(LEFT(G138,4),'04_MASTER_KODE_SDMK'!B$5:F$165,5,FALSE),"N/A (BELUM VALID)")</f>
        <v>N/A (BELUM VALID)</v>
      </c>
      <c r="T138" s="374" t="str">
        <f t="shared" si="16"/>
        <v>N/A (BELUM VALID)</v>
      </c>
      <c r="U138" s="46" t="str">
        <f t="shared" si="17"/>
        <v>N/A (BELUM VALID)</v>
      </c>
      <c r="V138" s="46" t="str">
        <f>IFERROR(VLOOKUP(L138,'03_MASTER_KODE_SEKOLAH_PT'!B$5:C$10030,2,FALSE),"N/A (BELUM VALID)")</f>
        <v>N/A (BELUM VALID)</v>
      </c>
      <c r="W138" s="46" t="str">
        <f>IFERROR(VLOOKUP(J138,'05_MASTER_KODE_PRODI'!B$3:E$5003,3,FALSE),"N/A (BELUM VALID)")</f>
        <v>N/A (BELUM VALID)</v>
      </c>
      <c r="X138" s="46" t="str">
        <f>IFERROR(CONCATENATE("VALID (",VLOOKUP(J138,'05_MASTER_KODE_PRODI'!B$3:F$5003,5,FALSE),")"),"N/A (BELUM VALID)")</f>
        <v>N/A (BELUM VALID)</v>
      </c>
      <c r="Y138" s="376">
        <f t="shared" si="18"/>
        <v>0</v>
      </c>
      <c r="Z138" s="377">
        <f t="shared" si="19"/>
        <v>0</v>
      </c>
      <c r="AA138" s="377">
        <f t="shared" si="20"/>
        <v>0</v>
      </c>
      <c r="AB138" s="377">
        <f t="shared" si="21"/>
        <v>0</v>
      </c>
      <c r="AC138" s="377">
        <f t="shared" si="22"/>
        <v>0</v>
      </c>
      <c r="AD138" s="383">
        <f t="shared" si="23"/>
        <v>0</v>
      </c>
    </row>
    <row r="139" spans="1:30">
      <c r="A139" s="159"/>
      <c r="B139" s="159"/>
      <c r="C139" s="159"/>
      <c r="D139" s="159"/>
      <c r="E139" s="159"/>
      <c r="F139" s="159"/>
      <c r="G139" s="159"/>
      <c r="H139" s="180"/>
      <c r="I139" s="180"/>
      <c r="J139" s="159"/>
      <c r="K139" s="264"/>
      <c r="L139" s="159"/>
      <c r="M139" s="46" t="str">
        <f>IFERROR(CONCATENATE("VALID (",VLOOKUP(A139,'02_MASTER_KODE_FASYANKES'!B$3:L$20793,2,FALSE),")"),"N/A (BELUM VALID)")</f>
        <v>N/A (BELUM VALID)</v>
      </c>
      <c r="N139" s="374" t="str">
        <f>IFERROR(VLOOKUP(A139,'02_MASTER_KODE_FASYANKES'!B$3:L$20793,10,FALSE),"N/A (BELUM VALID)")</f>
        <v>N/A (BELUM VALID)</v>
      </c>
      <c r="O139" s="374" t="str">
        <f>IFERROR(VLOOKUP(A139,'02_MASTER_KODE_FASYANKES'!B$3:L$20793,11,FALSE),"N/A (BELUM VALID)")</f>
        <v>N/A (BELUM VALID)</v>
      </c>
      <c r="P139" s="374" t="str">
        <f>IFERROR(VLOOKUP(A139,'02_MASTER_KODE_FASYANKES'!B$3:L$20793,3,FALSE),"N/A (BELUM VALID)")</f>
        <v>N/A (BELUM VALID)</v>
      </c>
      <c r="Q139" s="46" t="str">
        <f>IFERROR(VLOOKUP(LEFT(G139,4),'04_MASTER_KODE_SDMK'!B$5:F$165,3,FALSE),"N/A (BELUM VALID)")</f>
        <v>N/A (BELUM VALID)</v>
      </c>
      <c r="R139" s="46" t="str">
        <f>IFERROR(VLOOKUP(LEFT(G139,4),'04_MASTER_KODE_SDMK'!B$5:F$165,4,FALSE),"N/A (BELUM VALID)")</f>
        <v>N/A (BELUM VALID)</v>
      </c>
      <c r="S139" s="46" t="str">
        <f>IFERROR(VLOOKUP(LEFT(G139,4),'04_MASTER_KODE_SDMK'!B$5:F$165,5,FALSE),"N/A (BELUM VALID)")</f>
        <v>N/A (BELUM VALID)</v>
      </c>
      <c r="T139" s="374" t="str">
        <f t="shared" si="16"/>
        <v>N/A (BELUM VALID)</v>
      </c>
      <c r="U139" s="46" t="str">
        <f t="shared" si="17"/>
        <v>N/A (BELUM VALID)</v>
      </c>
      <c r="V139" s="46" t="str">
        <f>IFERROR(VLOOKUP(L139,'03_MASTER_KODE_SEKOLAH_PT'!B$5:C$10030,2,FALSE),"N/A (BELUM VALID)")</f>
        <v>N/A (BELUM VALID)</v>
      </c>
      <c r="W139" s="46" t="str">
        <f>IFERROR(VLOOKUP(J139,'05_MASTER_KODE_PRODI'!B$3:E$5003,3,FALSE),"N/A (BELUM VALID)")</f>
        <v>N/A (BELUM VALID)</v>
      </c>
      <c r="X139" s="46" t="str">
        <f>IFERROR(CONCATENATE("VALID (",VLOOKUP(J139,'05_MASTER_KODE_PRODI'!B$3:F$5003,5,FALSE),")"),"N/A (BELUM VALID)")</f>
        <v>N/A (BELUM VALID)</v>
      </c>
      <c r="Y139" s="376">
        <f t="shared" si="18"/>
        <v>0</v>
      </c>
      <c r="Z139" s="377">
        <f t="shared" si="19"/>
        <v>0</v>
      </c>
      <c r="AA139" s="377">
        <f t="shared" si="20"/>
        <v>0</v>
      </c>
      <c r="AB139" s="377">
        <f t="shared" si="21"/>
        <v>0</v>
      </c>
      <c r="AC139" s="377">
        <f t="shared" si="22"/>
        <v>0</v>
      </c>
      <c r="AD139" s="383">
        <f t="shared" si="23"/>
        <v>0</v>
      </c>
    </row>
    <row r="140" spans="1:30">
      <c r="A140" s="159"/>
      <c r="B140" s="159"/>
      <c r="C140" s="159"/>
      <c r="D140" s="159"/>
      <c r="E140" s="159"/>
      <c r="F140" s="159"/>
      <c r="G140" s="159"/>
      <c r="H140" s="180"/>
      <c r="I140" s="180"/>
      <c r="J140" s="159"/>
      <c r="K140" s="264"/>
      <c r="L140" s="159"/>
      <c r="M140" s="46" t="str">
        <f>IFERROR(CONCATENATE("VALID (",VLOOKUP(A140,'02_MASTER_KODE_FASYANKES'!B$3:L$20793,2,FALSE),")"),"N/A (BELUM VALID)")</f>
        <v>N/A (BELUM VALID)</v>
      </c>
      <c r="N140" s="374" t="str">
        <f>IFERROR(VLOOKUP(A140,'02_MASTER_KODE_FASYANKES'!B$3:L$20793,10,FALSE),"N/A (BELUM VALID)")</f>
        <v>N/A (BELUM VALID)</v>
      </c>
      <c r="O140" s="374" t="str">
        <f>IFERROR(VLOOKUP(A140,'02_MASTER_KODE_FASYANKES'!B$3:L$20793,11,FALSE),"N/A (BELUM VALID)")</f>
        <v>N/A (BELUM VALID)</v>
      </c>
      <c r="P140" s="374" t="str">
        <f>IFERROR(VLOOKUP(A140,'02_MASTER_KODE_FASYANKES'!B$3:L$20793,3,FALSE),"N/A (BELUM VALID)")</f>
        <v>N/A (BELUM VALID)</v>
      </c>
      <c r="Q140" s="46" t="str">
        <f>IFERROR(VLOOKUP(LEFT(G140,4),'04_MASTER_KODE_SDMK'!B$5:F$165,3,FALSE),"N/A (BELUM VALID)")</f>
        <v>N/A (BELUM VALID)</v>
      </c>
      <c r="R140" s="46" t="str">
        <f>IFERROR(VLOOKUP(LEFT(G140,4),'04_MASTER_KODE_SDMK'!B$5:F$165,4,FALSE),"N/A (BELUM VALID)")</f>
        <v>N/A (BELUM VALID)</v>
      </c>
      <c r="S140" s="46" t="str">
        <f>IFERROR(VLOOKUP(LEFT(G140,4),'04_MASTER_KODE_SDMK'!B$5:F$165,5,FALSE),"N/A (BELUM VALID)")</f>
        <v>N/A (BELUM VALID)</v>
      </c>
      <c r="T140" s="374" t="str">
        <f t="shared" si="16"/>
        <v>N/A (BELUM VALID)</v>
      </c>
      <c r="U140" s="46" t="str">
        <f t="shared" si="17"/>
        <v>N/A (BELUM VALID)</v>
      </c>
      <c r="V140" s="46" t="str">
        <f>IFERROR(VLOOKUP(L140,'03_MASTER_KODE_SEKOLAH_PT'!B$5:C$10030,2,FALSE),"N/A (BELUM VALID)")</f>
        <v>N/A (BELUM VALID)</v>
      </c>
      <c r="W140" s="46" t="str">
        <f>IFERROR(VLOOKUP(J140,'05_MASTER_KODE_PRODI'!B$3:E$5003,3,FALSE),"N/A (BELUM VALID)")</f>
        <v>N/A (BELUM VALID)</v>
      </c>
      <c r="X140" s="46" t="str">
        <f>IFERROR(CONCATENATE("VALID (",VLOOKUP(J140,'05_MASTER_KODE_PRODI'!B$3:F$5003,5,FALSE),")"),"N/A (BELUM VALID)")</f>
        <v>N/A (BELUM VALID)</v>
      </c>
      <c r="Y140" s="376">
        <f t="shared" si="18"/>
        <v>0</v>
      </c>
      <c r="Z140" s="377">
        <f t="shared" si="19"/>
        <v>0</v>
      </c>
      <c r="AA140" s="377">
        <f t="shared" si="20"/>
        <v>0</v>
      </c>
      <c r="AB140" s="377">
        <f t="shared" si="21"/>
        <v>0</v>
      </c>
      <c r="AC140" s="377">
        <f t="shared" si="22"/>
        <v>0</v>
      </c>
      <c r="AD140" s="383">
        <f t="shared" si="23"/>
        <v>0</v>
      </c>
    </row>
    <row r="141" spans="1:30">
      <c r="A141" s="159"/>
      <c r="B141" s="159"/>
      <c r="C141" s="159"/>
      <c r="D141" s="159"/>
      <c r="E141" s="159"/>
      <c r="F141" s="159"/>
      <c r="G141" s="159"/>
      <c r="H141" s="180"/>
      <c r="I141" s="180"/>
      <c r="J141" s="159"/>
      <c r="K141" s="264"/>
      <c r="L141" s="159"/>
      <c r="M141" s="46" t="str">
        <f>IFERROR(CONCATENATE("VALID (",VLOOKUP(A141,'02_MASTER_KODE_FASYANKES'!B$3:L$20793,2,FALSE),")"),"N/A (BELUM VALID)")</f>
        <v>N/A (BELUM VALID)</v>
      </c>
      <c r="N141" s="374" t="str">
        <f>IFERROR(VLOOKUP(A141,'02_MASTER_KODE_FASYANKES'!B$3:L$20793,10,FALSE),"N/A (BELUM VALID)")</f>
        <v>N/A (BELUM VALID)</v>
      </c>
      <c r="O141" s="374" t="str">
        <f>IFERROR(VLOOKUP(A141,'02_MASTER_KODE_FASYANKES'!B$3:L$20793,11,FALSE),"N/A (BELUM VALID)")</f>
        <v>N/A (BELUM VALID)</v>
      </c>
      <c r="P141" s="374" t="str">
        <f>IFERROR(VLOOKUP(A141,'02_MASTER_KODE_FASYANKES'!B$3:L$20793,3,FALSE),"N/A (BELUM VALID)")</f>
        <v>N/A (BELUM VALID)</v>
      </c>
      <c r="Q141" s="46" t="str">
        <f>IFERROR(VLOOKUP(LEFT(G141,4),'04_MASTER_KODE_SDMK'!B$5:F$165,3,FALSE),"N/A (BELUM VALID)")</f>
        <v>N/A (BELUM VALID)</v>
      </c>
      <c r="R141" s="46" t="str">
        <f>IFERROR(VLOOKUP(LEFT(G141,4),'04_MASTER_KODE_SDMK'!B$5:F$165,4,FALSE),"N/A (BELUM VALID)")</f>
        <v>N/A (BELUM VALID)</v>
      </c>
      <c r="S141" s="46" t="str">
        <f>IFERROR(VLOOKUP(LEFT(G141,4),'04_MASTER_KODE_SDMK'!B$5:F$165,5,FALSE),"N/A (BELUM VALID)")</f>
        <v>N/A (BELUM VALID)</v>
      </c>
      <c r="T141" s="374" t="str">
        <f t="shared" si="16"/>
        <v>N/A (BELUM VALID)</v>
      </c>
      <c r="U141" s="46" t="str">
        <f t="shared" si="17"/>
        <v>N/A (BELUM VALID)</v>
      </c>
      <c r="V141" s="46" t="str">
        <f>IFERROR(VLOOKUP(L141,'03_MASTER_KODE_SEKOLAH_PT'!B$5:C$10030,2,FALSE),"N/A (BELUM VALID)")</f>
        <v>N/A (BELUM VALID)</v>
      </c>
      <c r="W141" s="46" t="str">
        <f>IFERROR(VLOOKUP(J141,'05_MASTER_KODE_PRODI'!B$3:E$5003,3,FALSE),"N/A (BELUM VALID)")</f>
        <v>N/A (BELUM VALID)</v>
      </c>
      <c r="X141" s="46" t="str">
        <f>IFERROR(CONCATENATE("VALID (",VLOOKUP(J141,'05_MASTER_KODE_PRODI'!B$3:F$5003,5,FALSE),")"),"N/A (BELUM VALID)")</f>
        <v>N/A (BELUM VALID)</v>
      </c>
      <c r="Y141" s="376">
        <f t="shared" si="18"/>
        <v>0</v>
      </c>
      <c r="Z141" s="377">
        <f t="shared" si="19"/>
        <v>0</v>
      </c>
      <c r="AA141" s="377">
        <f t="shared" si="20"/>
        <v>0</v>
      </c>
      <c r="AB141" s="377">
        <f t="shared" si="21"/>
        <v>0</v>
      </c>
      <c r="AC141" s="377">
        <f t="shared" si="22"/>
        <v>0</v>
      </c>
      <c r="AD141" s="383">
        <f t="shared" si="23"/>
        <v>0</v>
      </c>
    </row>
    <row r="142" spans="1:30">
      <c r="A142" s="159"/>
      <c r="B142" s="159"/>
      <c r="C142" s="159"/>
      <c r="D142" s="159"/>
      <c r="E142" s="159"/>
      <c r="F142" s="159"/>
      <c r="G142" s="159"/>
      <c r="H142" s="180"/>
      <c r="I142" s="180"/>
      <c r="J142" s="159"/>
      <c r="K142" s="264"/>
      <c r="L142" s="159"/>
      <c r="M142" s="46" t="str">
        <f>IFERROR(CONCATENATE("VALID (",VLOOKUP(A142,'02_MASTER_KODE_FASYANKES'!B$3:L$20793,2,FALSE),")"),"N/A (BELUM VALID)")</f>
        <v>N/A (BELUM VALID)</v>
      </c>
      <c r="N142" s="374" t="str">
        <f>IFERROR(VLOOKUP(A142,'02_MASTER_KODE_FASYANKES'!B$3:L$20793,10,FALSE),"N/A (BELUM VALID)")</f>
        <v>N/A (BELUM VALID)</v>
      </c>
      <c r="O142" s="374" t="str">
        <f>IFERROR(VLOOKUP(A142,'02_MASTER_KODE_FASYANKES'!B$3:L$20793,11,FALSE),"N/A (BELUM VALID)")</f>
        <v>N/A (BELUM VALID)</v>
      </c>
      <c r="P142" s="374" t="str">
        <f>IFERROR(VLOOKUP(A142,'02_MASTER_KODE_FASYANKES'!B$3:L$20793,3,FALSE),"N/A (BELUM VALID)")</f>
        <v>N/A (BELUM VALID)</v>
      </c>
      <c r="Q142" s="46" t="str">
        <f>IFERROR(VLOOKUP(LEFT(G142,4),'04_MASTER_KODE_SDMK'!B$5:F$165,3,FALSE),"N/A (BELUM VALID)")</f>
        <v>N/A (BELUM VALID)</v>
      </c>
      <c r="R142" s="46" t="str">
        <f>IFERROR(VLOOKUP(LEFT(G142,4),'04_MASTER_KODE_SDMK'!B$5:F$165,4,FALSE),"N/A (BELUM VALID)")</f>
        <v>N/A (BELUM VALID)</v>
      </c>
      <c r="S142" s="46" t="str">
        <f>IFERROR(VLOOKUP(LEFT(G142,4),'04_MASTER_KODE_SDMK'!B$5:F$165,5,FALSE),"N/A (BELUM VALID)")</f>
        <v>N/A (BELUM VALID)</v>
      </c>
      <c r="T142" s="374" t="str">
        <f t="shared" si="16"/>
        <v>N/A (BELUM VALID)</v>
      </c>
      <c r="U142" s="46" t="str">
        <f t="shared" si="17"/>
        <v>N/A (BELUM VALID)</v>
      </c>
      <c r="V142" s="46" t="str">
        <f>IFERROR(VLOOKUP(L142,'03_MASTER_KODE_SEKOLAH_PT'!B$5:C$10030,2,FALSE),"N/A (BELUM VALID)")</f>
        <v>N/A (BELUM VALID)</v>
      </c>
      <c r="W142" s="46" t="str">
        <f>IFERROR(VLOOKUP(J142,'05_MASTER_KODE_PRODI'!B$3:E$5003,3,FALSE),"N/A (BELUM VALID)")</f>
        <v>N/A (BELUM VALID)</v>
      </c>
      <c r="X142" s="46" t="str">
        <f>IFERROR(CONCATENATE("VALID (",VLOOKUP(J142,'05_MASTER_KODE_PRODI'!B$3:F$5003,5,FALSE),")"),"N/A (BELUM VALID)")</f>
        <v>N/A (BELUM VALID)</v>
      </c>
      <c r="Y142" s="376">
        <f t="shared" si="18"/>
        <v>0</v>
      </c>
      <c r="Z142" s="377">
        <f t="shared" si="19"/>
        <v>0</v>
      </c>
      <c r="AA142" s="377">
        <f t="shared" si="20"/>
        <v>0</v>
      </c>
      <c r="AB142" s="377">
        <f t="shared" si="21"/>
        <v>0</v>
      </c>
      <c r="AC142" s="377">
        <f t="shared" si="22"/>
        <v>0</v>
      </c>
      <c r="AD142" s="383">
        <f t="shared" si="23"/>
        <v>0</v>
      </c>
    </row>
    <row r="143" spans="1:30">
      <c r="A143" s="159"/>
      <c r="B143" s="159"/>
      <c r="C143" s="159"/>
      <c r="D143" s="159"/>
      <c r="E143" s="159"/>
      <c r="F143" s="159"/>
      <c r="G143" s="159"/>
      <c r="H143" s="180"/>
      <c r="I143" s="180"/>
      <c r="J143" s="159"/>
      <c r="K143" s="264"/>
      <c r="L143" s="159"/>
      <c r="M143" s="46" t="str">
        <f>IFERROR(CONCATENATE("VALID (",VLOOKUP(A143,'02_MASTER_KODE_FASYANKES'!B$3:L$20793,2,FALSE),")"),"N/A (BELUM VALID)")</f>
        <v>N/A (BELUM VALID)</v>
      </c>
      <c r="N143" s="374" t="str">
        <f>IFERROR(VLOOKUP(A143,'02_MASTER_KODE_FASYANKES'!B$3:L$20793,10,FALSE),"N/A (BELUM VALID)")</f>
        <v>N/A (BELUM VALID)</v>
      </c>
      <c r="O143" s="374" t="str">
        <f>IFERROR(VLOOKUP(A143,'02_MASTER_KODE_FASYANKES'!B$3:L$20793,11,FALSE),"N/A (BELUM VALID)")</f>
        <v>N/A (BELUM VALID)</v>
      </c>
      <c r="P143" s="374" t="str">
        <f>IFERROR(VLOOKUP(A143,'02_MASTER_KODE_FASYANKES'!B$3:L$20793,3,FALSE),"N/A (BELUM VALID)")</f>
        <v>N/A (BELUM VALID)</v>
      </c>
      <c r="Q143" s="46" t="str">
        <f>IFERROR(VLOOKUP(LEFT(G143,4),'04_MASTER_KODE_SDMK'!B$5:F$165,3,FALSE),"N/A (BELUM VALID)")</f>
        <v>N/A (BELUM VALID)</v>
      </c>
      <c r="R143" s="46" t="str">
        <f>IFERROR(VLOOKUP(LEFT(G143,4),'04_MASTER_KODE_SDMK'!B$5:F$165,4,FALSE),"N/A (BELUM VALID)")</f>
        <v>N/A (BELUM VALID)</v>
      </c>
      <c r="S143" s="46" t="str">
        <f>IFERROR(VLOOKUP(LEFT(G143,4),'04_MASTER_KODE_SDMK'!B$5:F$165,5,FALSE),"N/A (BELUM VALID)")</f>
        <v>N/A (BELUM VALID)</v>
      </c>
      <c r="T143" s="374" t="str">
        <f t="shared" si="16"/>
        <v>N/A (BELUM VALID)</v>
      </c>
      <c r="U143" s="46" t="str">
        <f t="shared" si="17"/>
        <v>N/A (BELUM VALID)</v>
      </c>
      <c r="V143" s="46" t="str">
        <f>IFERROR(VLOOKUP(L143,'03_MASTER_KODE_SEKOLAH_PT'!B$5:C$10030,2,FALSE),"N/A (BELUM VALID)")</f>
        <v>N/A (BELUM VALID)</v>
      </c>
      <c r="W143" s="46" t="str">
        <f>IFERROR(VLOOKUP(J143,'05_MASTER_KODE_PRODI'!B$3:E$5003,3,FALSE),"N/A (BELUM VALID)")</f>
        <v>N/A (BELUM VALID)</v>
      </c>
      <c r="X143" s="46" t="str">
        <f>IFERROR(CONCATENATE("VALID (",VLOOKUP(J143,'05_MASTER_KODE_PRODI'!B$3:F$5003,5,FALSE),")"),"N/A (BELUM VALID)")</f>
        <v>N/A (BELUM VALID)</v>
      </c>
      <c r="Y143" s="376">
        <f t="shared" si="18"/>
        <v>0</v>
      </c>
      <c r="Z143" s="377">
        <f t="shared" si="19"/>
        <v>0</v>
      </c>
      <c r="AA143" s="377">
        <f t="shared" si="20"/>
        <v>0</v>
      </c>
      <c r="AB143" s="377">
        <f t="shared" si="21"/>
        <v>0</v>
      </c>
      <c r="AC143" s="377">
        <f t="shared" si="22"/>
        <v>0</v>
      </c>
      <c r="AD143" s="383">
        <f t="shared" si="23"/>
        <v>0</v>
      </c>
    </row>
    <row r="144" spans="1:30">
      <c r="A144" s="159"/>
      <c r="B144" s="159"/>
      <c r="C144" s="159"/>
      <c r="D144" s="159"/>
      <c r="E144" s="159"/>
      <c r="F144" s="159"/>
      <c r="G144" s="159"/>
      <c r="H144" s="180"/>
      <c r="I144" s="180"/>
      <c r="J144" s="159"/>
      <c r="K144" s="264"/>
      <c r="L144" s="159"/>
      <c r="M144" s="46" t="str">
        <f>IFERROR(CONCATENATE("VALID (",VLOOKUP(A144,'02_MASTER_KODE_FASYANKES'!B$3:L$20793,2,FALSE),")"),"N/A (BELUM VALID)")</f>
        <v>N/A (BELUM VALID)</v>
      </c>
      <c r="N144" s="374" t="str">
        <f>IFERROR(VLOOKUP(A144,'02_MASTER_KODE_FASYANKES'!B$3:L$20793,10,FALSE),"N/A (BELUM VALID)")</f>
        <v>N/A (BELUM VALID)</v>
      </c>
      <c r="O144" s="374" t="str">
        <f>IFERROR(VLOOKUP(A144,'02_MASTER_KODE_FASYANKES'!B$3:L$20793,11,FALSE),"N/A (BELUM VALID)")</f>
        <v>N/A (BELUM VALID)</v>
      </c>
      <c r="P144" s="374" t="str">
        <f>IFERROR(VLOOKUP(A144,'02_MASTER_KODE_FASYANKES'!B$3:L$20793,3,FALSE),"N/A (BELUM VALID)")</f>
        <v>N/A (BELUM VALID)</v>
      </c>
      <c r="Q144" s="46" t="str">
        <f>IFERROR(VLOOKUP(LEFT(G144,4),'04_MASTER_KODE_SDMK'!B$5:F$165,3,FALSE),"N/A (BELUM VALID)")</f>
        <v>N/A (BELUM VALID)</v>
      </c>
      <c r="R144" s="46" t="str">
        <f>IFERROR(VLOOKUP(LEFT(G144,4),'04_MASTER_KODE_SDMK'!B$5:F$165,4,FALSE),"N/A (BELUM VALID)")</f>
        <v>N/A (BELUM VALID)</v>
      </c>
      <c r="S144" s="46" t="str">
        <f>IFERROR(VLOOKUP(LEFT(G144,4),'04_MASTER_KODE_SDMK'!B$5:F$165,5,FALSE),"N/A (BELUM VALID)")</f>
        <v>N/A (BELUM VALID)</v>
      </c>
      <c r="T144" s="374" t="str">
        <f t="shared" si="16"/>
        <v>N/A (BELUM VALID)</v>
      </c>
      <c r="U144" s="46" t="str">
        <f t="shared" si="17"/>
        <v>N/A (BELUM VALID)</v>
      </c>
      <c r="V144" s="46" t="str">
        <f>IFERROR(VLOOKUP(L144,'03_MASTER_KODE_SEKOLAH_PT'!B$5:C$10030,2,FALSE),"N/A (BELUM VALID)")</f>
        <v>N/A (BELUM VALID)</v>
      </c>
      <c r="W144" s="46" t="str">
        <f>IFERROR(VLOOKUP(J144,'05_MASTER_KODE_PRODI'!B$3:E$5003,3,FALSE),"N/A (BELUM VALID)")</f>
        <v>N/A (BELUM VALID)</v>
      </c>
      <c r="X144" s="46" t="str">
        <f>IFERROR(CONCATENATE("VALID (",VLOOKUP(J144,'05_MASTER_KODE_PRODI'!B$3:F$5003,5,FALSE),")"),"N/A (BELUM VALID)")</f>
        <v>N/A (BELUM VALID)</v>
      </c>
      <c r="Y144" s="376">
        <f t="shared" si="18"/>
        <v>0</v>
      </c>
      <c r="Z144" s="377">
        <f t="shared" si="19"/>
        <v>0</v>
      </c>
      <c r="AA144" s="377">
        <f t="shared" si="20"/>
        <v>0</v>
      </c>
      <c r="AB144" s="377">
        <f t="shared" si="21"/>
        <v>0</v>
      </c>
      <c r="AC144" s="377">
        <f t="shared" si="22"/>
        <v>0</v>
      </c>
      <c r="AD144" s="383">
        <f t="shared" si="23"/>
        <v>0</v>
      </c>
    </row>
    <row r="145" spans="1:30">
      <c r="A145" s="159"/>
      <c r="B145" s="159"/>
      <c r="C145" s="159"/>
      <c r="D145" s="159"/>
      <c r="E145" s="159"/>
      <c r="F145" s="159"/>
      <c r="G145" s="159"/>
      <c r="H145" s="180"/>
      <c r="I145" s="180"/>
      <c r="J145" s="159"/>
      <c r="K145" s="264"/>
      <c r="L145" s="159"/>
      <c r="M145" s="46" t="str">
        <f>IFERROR(CONCATENATE("VALID (",VLOOKUP(A145,'02_MASTER_KODE_FASYANKES'!B$3:L$20793,2,FALSE),")"),"N/A (BELUM VALID)")</f>
        <v>N/A (BELUM VALID)</v>
      </c>
      <c r="N145" s="374" t="str">
        <f>IFERROR(VLOOKUP(A145,'02_MASTER_KODE_FASYANKES'!B$3:L$20793,10,FALSE),"N/A (BELUM VALID)")</f>
        <v>N/A (BELUM VALID)</v>
      </c>
      <c r="O145" s="374" t="str">
        <f>IFERROR(VLOOKUP(A145,'02_MASTER_KODE_FASYANKES'!B$3:L$20793,11,FALSE),"N/A (BELUM VALID)")</f>
        <v>N/A (BELUM VALID)</v>
      </c>
      <c r="P145" s="374" t="str">
        <f>IFERROR(VLOOKUP(A145,'02_MASTER_KODE_FASYANKES'!B$3:L$20793,3,FALSE),"N/A (BELUM VALID)")</f>
        <v>N/A (BELUM VALID)</v>
      </c>
      <c r="Q145" s="46" t="str">
        <f>IFERROR(VLOOKUP(LEFT(G145,4),'04_MASTER_KODE_SDMK'!B$5:F$165,3,FALSE),"N/A (BELUM VALID)")</f>
        <v>N/A (BELUM VALID)</v>
      </c>
      <c r="R145" s="46" t="str">
        <f>IFERROR(VLOOKUP(LEFT(G145,4),'04_MASTER_KODE_SDMK'!B$5:F$165,4,FALSE),"N/A (BELUM VALID)")</f>
        <v>N/A (BELUM VALID)</v>
      </c>
      <c r="S145" s="46" t="str">
        <f>IFERROR(VLOOKUP(LEFT(G145,4),'04_MASTER_KODE_SDMK'!B$5:F$165,5,FALSE),"N/A (BELUM VALID)")</f>
        <v>N/A (BELUM VALID)</v>
      </c>
      <c r="T145" s="374" t="str">
        <f t="shared" si="16"/>
        <v>N/A (BELUM VALID)</v>
      </c>
      <c r="U145" s="46" t="str">
        <f t="shared" si="17"/>
        <v>N/A (BELUM VALID)</v>
      </c>
      <c r="V145" s="46" t="str">
        <f>IFERROR(VLOOKUP(L145,'03_MASTER_KODE_SEKOLAH_PT'!B$5:C$10030,2,FALSE),"N/A (BELUM VALID)")</f>
        <v>N/A (BELUM VALID)</v>
      </c>
      <c r="W145" s="46" t="str">
        <f>IFERROR(VLOOKUP(J145,'05_MASTER_KODE_PRODI'!B$3:E$5003,3,FALSE),"N/A (BELUM VALID)")</f>
        <v>N/A (BELUM VALID)</v>
      </c>
      <c r="X145" s="46" t="str">
        <f>IFERROR(CONCATENATE("VALID (",VLOOKUP(J145,'05_MASTER_KODE_PRODI'!B$3:F$5003,5,FALSE),")"),"N/A (BELUM VALID)")</f>
        <v>N/A (BELUM VALID)</v>
      </c>
      <c r="Y145" s="376">
        <f t="shared" si="18"/>
        <v>0</v>
      </c>
      <c r="Z145" s="377">
        <f t="shared" si="19"/>
        <v>0</v>
      </c>
      <c r="AA145" s="377">
        <f t="shared" si="20"/>
        <v>0</v>
      </c>
      <c r="AB145" s="377">
        <f t="shared" si="21"/>
        <v>0</v>
      </c>
      <c r="AC145" s="377">
        <f t="shared" si="22"/>
        <v>0</v>
      </c>
      <c r="AD145" s="383">
        <f t="shared" si="23"/>
        <v>0</v>
      </c>
    </row>
    <row r="146" spans="1:30">
      <c r="A146" s="159"/>
      <c r="B146" s="159"/>
      <c r="C146" s="159"/>
      <c r="D146" s="159"/>
      <c r="E146" s="159"/>
      <c r="F146" s="159"/>
      <c r="G146" s="159"/>
      <c r="H146" s="180"/>
      <c r="I146" s="180"/>
      <c r="J146" s="159"/>
      <c r="K146" s="264"/>
      <c r="L146" s="159"/>
      <c r="M146" s="46" t="str">
        <f>IFERROR(CONCATENATE("VALID (",VLOOKUP(A146,'02_MASTER_KODE_FASYANKES'!B$3:L$20793,2,FALSE),")"),"N/A (BELUM VALID)")</f>
        <v>N/A (BELUM VALID)</v>
      </c>
      <c r="N146" s="374" t="str">
        <f>IFERROR(VLOOKUP(A146,'02_MASTER_KODE_FASYANKES'!B$3:L$20793,10,FALSE),"N/A (BELUM VALID)")</f>
        <v>N/A (BELUM VALID)</v>
      </c>
      <c r="O146" s="374" t="str">
        <f>IFERROR(VLOOKUP(A146,'02_MASTER_KODE_FASYANKES'!B$3:L$20793,11,FALSE),"N/A (BELUM VALID)")</f>
        <v>N/A (BELUM VALID)</v>
      </c>
      <c r="P146" s="374" t="str">
        <f>IFERROR(VLOOKUP(A146,'02_MASTER_KODE_FASYANKES'!B$3:L$20793,3,FALSE),"N/A (BELUM VALID)")</f>
        <v>N/A (BELUM VALID)</v>
      </c>
      <c r="Q146" s="46" t="str">
        <f>IFERROR(VLOOKUP(LEFT(G146,4),'04_MASTER_KODE_SDMK'!B$5:F$165,3,FALSE),"N/A (BELUM VALID)")</f>
        <v>N/A (BELUM VALID)</v>
      </c>
      <c r="R146" s="46" t="str">
        <f>IFERROR(VLOOKUP(LEFT(G146,4),'04_MASTER_KODE_SDMK'!B$5:F$165,4,FALSE),"N/A (BELUM VALID)")</f>
        <v>N/A (BELUM VALID)</v>
      </c>
      <c r="S146" s="46" t="str">
        <f>IFERROR(VLOOKUP(LEFT(G146,4),'04_MASTER_KODE_SDMK'!B$5:F$165,5,FALSE),"N/A (BELUM VALID)")</f>
        <v>N/A (BELUM VALID)</v>
      </c>
      <c r="T146" s="374" t="str">
        <f t="shared" si="16"/>
        <v>N/A (BELUM VALID)</v>
      </c>
      <c r="U146" s="46" t="str">
        <f t="shared" si="17"/>
        <v>N/A (BELUM VALID)</v>
      </c>
      <c r="V146" s="46" t="str">
        <f>IFERROR(VLOOKUP(L146,'03_MASTER_KODE_SEKOLAH_PT'!B$5:C$10030,2,FALSE),"N/A (BELUM VALID)")</f>
        <v>N/A (BELUM VALID)</v>
      </c>
      <c r="W146" s="46" t="str">
        <f>IFERROR(VLOOKUP(J146,'05_MASTER_KODE_PRODI'!B$3:E$5003,3,FALSE),"N/A (BELUM VALID)")</f>
        <v>N/A (BELUM VALID)</v>
      </c>
      <c r="X146" s="46" t="str">
        <f>IFERROR(CONCATENATE("VALID (",VLOOKUP(J146,'05_MASTER_KODE_PRODI'!B$3:F$5003,5,FALSE),")"),"N/A (BELUM VALID)")</f>
        <v>N/A (BELUM VALID)</v>
      </c>
      <c r="Y146" s="376">
        <f t="shared" si="18"/>
        <v>0</v>
      </c>
      <c r="Z146" s="377">
        <f t="shared" si="19"/>
        <v>0</v>
      </c>
      <c r="AA146" s="377">
        <f t="shared" si="20"/>
        <v>0</v>
      </c>
      <c r="AB146" s="377">
        <f t="shared" si="21"/>
        <v>0</v>
      </c>
      <c r="AC146" s="377">
        <f t="shared" si="22"/>
        <v>0</v>
      </c>
      <c r="AD146" s="383">
        <f t="shared" si="23"/>
        <v>0</v>
      </c>
    </row>
    <row r="147" spans="1:30">
      <c r="A147" s="159"/>
      <c r="B147" s="159"/>
      <c r="C147" s="159"/>
      <c r="D147" s="159"/>
      <c r="E147" s="159"/>
      <c r="F147" s="159"/>
      <c r="G147" s="159"/>
      <c r="H147" s="180"/>
      <c r="I147" s="180"/>
      <c r="J147" s="159"/>
      <c r="K147" s="264"/>
      <c r="L147" s="159"/>
      <c r="M147" s="46" t="str">
        <f>IFERROR(CONCATENATE("VALID (",VLOOKUP(A147,'02_MASTER_KODE_FASYANKES'!B$3:L$20793,2,FALSE),")"),"N/A (BELUM VALID)")</f>
        <v>N/A (BELUM VALID)</v>
      </c>
      <c r="N147" s="374" t="str">
        <f>IFERROR(VLOOKUP(A147,'02_MASTER_KODE_FASYANKES'!B$3:L$20793,10,FALSE),"N/A (BELUM VALID)")</f>
        <v>N/A (BELUM VALID)</v>
      </c>
      <c r="O147" s="374" t="str">
        <f>IFERROR(VLOOKUP(A147,'02_MASTER_KODE_FASYANKES'!B$3:L$20793,11,FALSE),"N/A (BELUM VALID)")</f>
        <v>N/A (BELUM VALID)</v>
      </c>
      <c r="P147" s="374" t="str">
        <f>IFERROR(VLOOKUP(A147,'02_MASTER_KODE_FASYANKES'!B$3:L$20793,3,FALSE),"N/A (BELUM VALID)")</f>
        <v>N/A (BELUM VALID)</v>
      </c>
      <c r="Q147" s="46" t="str">
        <f>IFERROR(VLOOKUP(LEFT(G147,4),'04_MASTER_KODE_SDMK'!B$5:F$165,3,FALSE),"N/A (BELUM VALID)")</f>
        <v>N/A (BELUM VALID)</v>
      </c>
      <c r="R147" s="46" t="str">
        <f>IFERROR(VLOOKUP(LEFT(G147,4),'04_MASTER_KODE_SDMK'!B$5:F$165,4,FALSE),"N/A (BELUM VALID)")</f>
        <v>N/A (BELUM VALID)</v>
      </c>
      <c r="S147" s="46" t="str">
        <f>IFERROR(VLOOKUP(LEFT(G147,4),'04_MASTER_KODE_SDMK'!B$5:F$165,5,FALSE),"N/A (BELUM VALID)")</f>
        <v>N/A (BELUM VALID)</v>
      </c>
      <c r="T147" s="374" t="str">
        <f t="shared" si="16"/>
        <v>N/A (BELUM VALID)</v>
      </c>
      <c r="U147" s="46" t="str">
        <f t="shared" si="17"/>
        <v>N/A (BELUM VALID)</v>
      </c>
      <c r="V147" s="46" t="str">
        <f>IFERROR(VLOOKUP(L147,'03_MASTER_KODE_SEKOLAH_PT'!B$5:C$10030,2,FALSE),"N/A (BELUM VALID)")</f>
        <v>N/A (BELUM VALID)</v>
      </c>
      <c r="W147" s="46" t="str">
        <f>IFERROR(VLOOKUP(J147,'05_MASTER_KODE_PRODI'!B$3:E$5003,3,FALSE),"N/A (BELUM VALID)")</f>
        <v>N/A (BELUM VALID)</v>
      </c>
      <c r="X147" s="46" t="str">
        <f>IFERROR(CONCATENATE("VALID (",VLOOKUP(J147,'05_MASTER_KODE_PRODI'!B$3:F$5003,5,FALSE),")"),"N/A (BELUM VALID)")</f>
        <v>N/A (BELUM VALID)</v>
      </c>
      <c r="Y147" s="376">
        <f t="shared" si="18"/>
        <v>0</v>
      </c>
      <c r="Z147" s="377">
        <f t="shared" si="19"/>
        <v>0</v>
      </c>
      <c r="AA147" s="377">
        <f t="shared" si="20"/>
        <v>0</v>
      </c>
      <c r="AB147" s="377">
        <f t="shared" si="21"/>
        <v>0</v>
      </c>
      <c r="AC147" s="377">
        <f t="shared" si="22"/>
        <v>0</v>
      </c>
      <c r="AD147" s="383">
        <f t="shared" si="23"/>
        <v>0</v>
      </c>
    </row>
    <row r="148" spans="1:30">
      <c r="A148" s="159"/>
      <c r="B148" s="159"/>
      <c r="C148" s="159"/>
      <c r="D148" s="159"/>
      <c r="E148" s="159"/>
      <c r="F148" s="159"/>
      <c r="G148" s="159"/>
      <c r="H148" s="180"/>
      <c r="I148" s="180"/>
      <c r="J148" s="159"/>
      <c r="K148" s="264"/>
      <c r="L148" s="159"/>
      <c r="M148" s="46" t="str">
        <f>IFERROR(CONCATENATE("VALID (",VLOOKUP(A148,'02_MASTER_KODE_FASYANKES'!B$3:L$20793,2,FALSE),")"),"N/A (BELUM VALID)")</f>
        <v>N/A (BELUM VALID)</v>
      </c>
      <c r="N148" s="374" t="str">
        <f>IFERROR(VLOOKUP(A148,'02_MASTER_KODE_FASYANKES'!B$3:L$20793,10,FALSE),"N/A (BELUM VALID)")</f>
        <v>N/A (BELUM VALID)</v>
      </c>
      <c r="O148" s="374" t="str">
        <f>IFERROR(VLOOKUP(A148,'02_MASTER_KODE_FASYANKES'!B$3:L$20793,11,FALSE),"N/A (BELUM VALID)")</f>
        <v>N/A (BELUM VALID)</v>
      </c>
      <c r="P148" s="374" t="str">
        <f>IFERROR(VLOOKUP(A148,'02_MASTER_KODE_FASYANKES'!B$3:L$20793,3,FALSE),"N/A (BELUM VALID)")</f>
        <v>N/A (BELUM VALID)</v>
      </c>
      <c r="Q148" s="46" t="str">
        <f>IFERROR(VLOOKUP(LEFT(G148,4),'04_MASTER_KODE_SDMK'!B$5:F$165,3,FALSE),"N/A (BELUM VALID)")</f>
        <v>N/A (BELUM VALID)</v>
      </c>
      <c r="R148" s="46" t="str">
        <f>IFERROR(VLOOKUP(LEFT(G148,4),'04_MASTER_KODE_SDMK'!B$5:F$165,4,FALSE),"N/A (BELUM VALID)")</f>
        <v>N/A (BELUM VALID)</v>
      </c>
      <c r="S148" s="46" t="str">
        <f>IFERROR(VLOOKUP(LEFT(G148,4),'04_MASTER_KODE_SDMK'!B$5:F$165,5,FALSE),"N/A (BELUM VALID)")</f>
        <v>N/A (BELUM VALID)</v>
      </c>
      <c r="T148" s="374" t="str">
        <f t="shared" si="16"/>
        <v>N/A (BELUM VALID)</v>
      </c>
      <c r="U148" s="46" t="str">
        <f t="shared" si="17"/>
        <v>N/A (BELUM VALID)</v>
      </c>
      <c r="V148" s="46" t="str">
        <f>IFERROR(VLOOKUP(L148,'03_MASTER_KODE_SEKOLAH_PT'!B$5:C$10030,2,FALSE),"N/A (BELUM VALID)")</f>
        <v>N/A (BELUM VALID)</v>
      </c>
      <c r="W148" s="46" t="str">
        <f>IFERROR(VLOOKUP(J148,'05_MASTER_KODE_PRODI'!B$3:E$5003,3,FALSE),"N/A (BELUM VALID)")</f>
        <v>N/A (BELUM VALID)</v>
      </c>
      <c r="X148" s="46" t="str">
        <f>IFERROR(CONCATENATE("VALID (",VLOOKUP(J148,'05_MASTER_KODE_PRODI'!B$3:F$5003,5,FALSE),")"),"N/A (BELUM VALID)")</f>
        <v>N/A (BELUM VALID)</v>
      </c>
      <c r="Y148" s="376">
        <f t="shared" si="18"/>
        <v>0</v>
      </c>
      <c r="Z148" s="377">
        <f t="shared" si="19"/>
        <v>0</v>
      </c>
      <c r="AA148" s="377">
        <f t="shared" si="20"/>
        <v>0</v>
      </c>
      <c r="AB148" s="377">
        <f t="shared" si="21"/>
        <v>0</v>
      </c>
      <c r="AC148" s="377">
        <f t="shared" si="22"/>
        <v>0</v>
      </c>
      <c r="AD148" s="383">
        <f t="shared" si="23"/>
        <v>0</v>
      </c>
    </row>
    <row r="149" spans="1:30">
      <c r="A149" s="159"/>
      <c r="B149" s="159"/>
      <c r="C149" s="159"/>
      <c r="D149" s="159"/>
      <c r="E149" s="159"/>
      <c r="F149" s="159"/>
      <c r="G149" s="159"/>
      <c r="H149" s="180"/>
      <c r="I149" s="180"/>
      <c r="J149" s="159"/>
      <c r="K149" s="264"/>
      <c r="L149" s="159"/>
      <c r="M149" s="46" t="str">
        <f>IFERROR(CONCATENATE("VALID (",VLOOKUP(A149,'02_MASTER_KODE_FASYANKES'!B$3:L$20793,2,FALSE),")"),"N/A (BELUM VALID)")</f>
        <v>N/A (BELUM VALID)</v>
      </c>
      <c r="N149" s="374" t="str">
        <f>IFERROR(VLOOKUP(A149,'02_MASTER_KODE_FASYANKES'!B$3:L$20793,10,FALSE),"N/A (BELUM VALID)")</f>
        <v>N/A (BELUM VALID)</v>
      </c>
      <c r="O149" s="374" t="str">
        <f>IFERROR(VLOOKUP(A149,'02_MASTER_KODE_FASYANKES'!B$3:L$20793,11,FALSE),"N/A (BELUM VALID)")</f>
        <v>N/A (BELUM VALID)</v>
      </c>
      <c r="P149" s="374" t="str">
        <f>IFERROR(VLOOKUP(A149,'02_MASTER_KODE_FASYANKES'!B$3:L$20793,3,FALSE),"N/A (BELUM VALID)")</f>
        <v>N/A (BELUM VALID)</v>
      </c>
      <c r="Q149" s="46" t="str">
        <f>IFERROR(VLOOKUP(LEFT(G149,4),'04_MASTER_KODE_SDMK'!B$5:F$165,3,FALSE),"N/A (BELUM VALID)")</f>
        <v>N/A (BELUM VALID)</v>
      </c>
      <c r="R149" s="46" t="str">
        <f>IFERROR(VLOOKUP(LEFT(G149,4),'04_MASTER_KODE_SDMK'!B$5:F$165,4,FALSE),"N/A (BELUM VALID)")</f>
        <v>N/A (BELUM VALID)</v>
      </c>
      <c r="S149" s="46" t="str">
        <f>IFERROR(VLOOKUP(LEFT(G149,4),'04_MASTER_KODE_SDMK'!B$5:F$165,5,FALSE),"N/A (BELUM VALID)")</f>
        <v>N/A (BELUM VALID)</v>
      </c>
      <c r="T149" s="374" t="str">
        <f t="shared" si="16"/>
        <v>N/A (BELUM VALID)</v>
      </c>
      <c r="U149" s="46" t="str">
        <f t="shared" si="17"/>
        <v>N/A (BELUM VALID)</v>
      </c>
      <c r="V149" s="46" t="str">
        <f>IFERROR(VLOOKUP(L149,'03_MASTER_KODE_SEKOLAH_PT'!B$5:C$10030,2,FALSE),"N/A (BELUM VALID)")</f>
        <v>N/A (BELUM VALID)</v>
      </c>
      <c r="W149" s="46" t="str">
        <f>IFERROR(VLOOKUP(J149,'05_MASTER_KODE_PRODI'!B$3:E$5003,3,FALSE),"N/A (BELUM VALID)")</f>
        <v>N/A (BELUM VALID)</v>
      </c>
      <c r="X149" s="46" t="str">
        <f>IFERROR(CONCATENATE("VALID (",VLOOKUP(J149,'05_MASTER_KODE_PRODI'!B$3:F$5003,5,FALSE),")"),"N/A (BELUM VALID)")</f>
        <v>N/A (BELUM VALID)</v>
      </c>
      <c r="Y149" s="376">
        <f t="shared" si="18"/>
        <v>0</v>
      </c>
      <c r="Z149" s="377">
        <f t="shared" si="19"/>
        <v>0</v>
      </c>
      <c r="AA149" s="377">
        <f t="shared" si="20"/>
        <v>0</v>
      </c>
      <c r="AB149" s="377">
        <f t="shared" si="21"/>
        <v>0</v>
      </c>
      <c r="AC149" s="377">
        <f t="shared" si="22"/>
        <v>0</v>
      </c>
      <c r="AD149" s="383">
        <f t="shared" si="23"/>
        <v>0</v>
      </c>
    </row>
    <row r="150" spans="1:30">
      <c r="A150" s="159"/>
      <c r="B150" s="159"/>
      <c r="C150" s="159"/>
      <c r="D150" s="159"/>
      <c r="E150" s="159"/>
      <c r="F150" s="159"/>
      <c r="G150" s="159"/>
      <c r="H150" s="180"/>
      <c r="I150" s="180"/>
      <c r="J150" s="159"/>
      <c r="K150" s="264"/>
      <c r="L150" s="159"/>
      <c r="M150" s="46" t="str">
        <f>IFERROR(CONCATENATE("VALID (",VLOOKUP(A150,'02_MASTER_KODE_FASYANKES'!B$3:L$20793,2,FALSE),")"),"N/A (BELUM VALID)")</f>
        <v>N/A (BELUM VALID)</v>
      </c>
      <c r="N150" s="374" t="str">
        <f>IFERROR(VLOOKUP(A150,'02_MASTER_KODE_FASYANKES'!B$3:L$20793,10,FALSE),"N/A (BELUM VALID)")</f>
        <v>N/A (BELUM VALID)</v>
      </c>
      <c r="O150" s="374" t="str">
        <f>IFERROR(VLOOKUP(A150,'02_MASTER_KODE_FASYANKES'!B$3:L$20793,11,FALSE),"N/A (BELUM VALID)")</f>
        <v>N/A (BELUM VALID)</v>
      </c>
      <c r="P150" s="374" t="str">
        <f>IFERROR(VLOOKUP(A150,'02_MASTER_KODE_FASYANKES'!B$3:L$20793,3,FALSE),"N/A (BELUM VALID)")</f>
        <v>N/A (BELUM VALID)</v>
      </c>
      <c r="Q150" s="46" t="str">
        <f>IFERROR(VLOOKUP(LEFT(G150,4),'04_MASTER_KODE_SDMK'!B$5:F$165,3,FALSE),"N/A (BELUM VALID)")</f>
        <v>N/A (BELUM VALID)</v>
      </c>
      <c r="R150" s="46" t="str">
        <f>IFERROR(VLOOKUP(LEFT(G150,4),'04_MASTER_KODE_SDMK'!B$5:F$165,4,FALSE),"N/A (BELUM VALID)")</f>
        <v>N/A (BELUM VALID)</v>
      </c>
      <c r="S150" s="46" t="str">
        <f>IFERROR(VLOOKUP(LEFT(G150,4),'04_MASTER_KODE_SDMK'!B$5:F$165,5,FALSE),"N/A (BELUM VALID)")</f>
        <v>N/A (BELUM VALID)</v>
      </c>
      <c r="T150" s="374" t="str">
        <f t="shared" si="16"/>
        <v>N/A (BELUM VALID)</v>
      </c>
      <c r="U150" s="46" t="str">
        <f t="shared" si="17"/>
        <v>N/A (BELUM VALID)</v>
      </c>
      <c r="V150" s="46" t="str">
        <f>IFERROR(VLOOKUP(L150,'03_MASTER_KODE_SEKOLAH_PT'!B$5:C$10030,2,FALSE),"N/A (BELUM VALID)")</f>
        <v>N/A (BELUM VALID)</v>
      </c>
      <c r="W150" s="46" t="str">
        <f>IFERROR(VLOOKUP(J150,'05_MASTER_KODE_PRODI'!B$3:E$5003,3,FALSE),"N/A (BELUM VALID)")</f>
        <v>N/A (BELUM VALID)</v>
      </c>
      <c r="X150" s="46" t="str">
        <f>IFERROR(CONCATENATE("VALID (",VLOOKUP(J150,'05_MASTER_KODE_PRODI'!B$3:F$5003,5,FALSE),")"),"N/A (BELUM VALID)")</f>
        <v>N/A (BELUM VALID)</v>
      </c>
      <c r="Y150" s="376">
        <f t="shared" si="18"/>
        <v>0</v>
      </c>
      <c r="Z150" s="377">
        <f t="shared" si="19"/>
        <v>0</v>
      </c>
      <c r="AA150" s="377">
        <f t="shared" si="20"/>
        <v>0</v>
      </c>
      <c r="AB150" s="377">
        <f t="shared" si="21"/>
        <v>0</v>
      </c>
      <c r="AC150" s="377">
        <f t="shared" si="22"/>
        <v>0</v>
      </c>
      <c r="AD150" s="383">
        <f t="shared" si="23"/>
        <v>0</v>
      </c>
    </row>
    <row r="151" spans="1:30">
      <c r="A151" s="159"/>
      <c r="B151" s="159"/>
      <c r="C151" s="159"/>
      <c r="D151" s="159"/>
      <c r="E151" s="159"/>
      <c r="F151" s="159"/>
      <c r="G151" s="159"/>
      <c r="H151" s="180"/>
      <c r="I151" s="180"/>
      <c r="J151" s="159"/>
      <c r="K151" s="264"/>
      <c r="L151" s="159"/>
      <c r="M151" s="46" t="str">
        <f>IFERROR(CONCATENATE("VALID (",VLOOKUP(A151,'02_MASTER_KODE_FASYANKES'!B$3:L$20793,2,FALSE),")"),"N/A (BELUM VALID)")</f>
        <v>N/A (BELUM VALID)</v>
      </c>
      <c r="N151" s="374" t="str">
        <f>IFERROR(VLOOKUP(A151,'02_MASTER_KODE_FASYANKES'!B$3:L$20793,10,FALSE),"N/A (BELUM VALID)")</f>
        <v>N/A (BELUM VALID)</v>
      </c>
      <c r="O151" s="374" t="str">
        <f>IFERROR(VLOOKUP(A151,'02_MASTER_KODE_FASYANKES'!B$3:L$20793,11,FALSE),"N/A (BELUM VALID)")</f>
        <v>N/A (BELUM VALID)</v>
      </c>
      <c r="P151" s="374" t="str">
        <f>IFERROR(VLOOKUP(A151,'02_MASTER_KODE_FASYANKES'!B$3:L$20793,3,FALSE),"N/A (BELUM VALID)")</f>
        <v>N/A (BELUM VALID)</v>
      </c>
      <c r="Q151" s="46" t="str">
        <f>IFERROR(VLOOKUP(LEFT(G151,4),'04_MASTER_KODE_SDMK'!B$5:F$165,3,FALSE),"N/A (BELUM VALID)")</f>
        <v>N/A (BELUM VALID)</v>
      </c>
      <c r="R151" s="46" t="str">
        <f>IFERROR(VLOOKUP(LEFT(G151,4),'04_MASTER_KODE_SDMK'!B$5:F$165,4,FALSE),"N/A (BELUM VALID)")</f>
        <v>N/A (BELUM VALID)</v>
      </c>
      <c r="S151" s="46" t="str">
        <f>IFERROR(VLOOKUP(LEFT(G151,4),'04_MASTER_KODE_SDMK'!B$5:F$165,5,FALSE),"N/A (BELUM VALID)")</f>
        <v>N/A (BELUM VALID)</v>
      </c>
      <c r="T151" s="374" t="str">
        <f t="shared" si="16"/>
        <v>N/A (BELUM VALID)</v>
      </c>
      <c r="U151" s="46" t="str">
        <f t="shared" si="17"/>
        <v>N/A (BELUM VALID)</v>
      </c>
      <c r="V151" s="46" t="str">
        <f>IFERROR(VLOOKUP(L151,'03_MASTER_KODE_SEKOLAH_PT'!B$5:C$10030,2,FALSE),"N/A (BELUM VALID)")</f>
        <v>N/A (BELUM VALID)</v>
      </c>
      <c r="W151" s="46" t="str">
        <f>IFERROR(VLOOKUP(J151,'05_MASTER_KODE_PRODI'!B$3:E$5003,3,FALSE),"N/A (BELUM VALID)")</f>
        <v>N/A (BELUM VALID)</v>
      </c>
      <c r="X151" s="46" t="str">
        <f>IFERROR(CONCATENATE("VALID (",VLOOKUP(J151,'05_MASTER_KODE_PRODI'!B$3:F$5003,5,FALSE),")"),"N/A (BELUM VALID)")</f>
        <v>N/A (BELUM VALID)</v>
      </c>
      <c r="Y151" s="376">
        <f t="shared" si="18"/>
        <v>0</v>
      </c>
      <c r="Z151" s="377">
        <f t="shared" si="19"/>
        <v>0</v>
      </c>
      <c r="AA151" s="377">
        <f t="shared" si="20"/>
        <v>0</v>
      </c>
      <c r="AB151" s="377">
        <f t="shared" si="21"/>
        <v>0</v>
      </c>
      <c r="AC151" s="377">
        <f t="shared" si="22"/>
        <v>0</v>
      </c>
      <c r="AD151" s="383">
        <f t="shared" si="23"/>
        <v>0</v>
      </c>
    </row>
    <row r="152" spans="1:30">
      <c r="A152" s="159"/>
      <c r="B152" s="159"/>
      <c r="C152" s="159"/>
      <c r="D152" s="159"/>
      <c r="E152" s="159"/>
      <c r="F152" s="159"/>
      <c r="G152" s="159"/>
      <c r="H152" s="180"/>
      <c r="I152" s="180"/>
      <c r="J152" s="159"/>
      <c r="K152" s="264"/>
      <c r="L152" s="159"/>
      <c r="M152" s="46" t="str">
        <f>IFERROR(CONCATENATE("VALID (",VLOOKUP(A152,'02_MASTER_KODE_FASYANKES'!B$3:L$20793,2,FALSE),")"),"N/A (BELUM VALID)")</f>
        <v>N/A (BELUM VALID)</v>
      </c>
      <c r="N152" s="374" t="str">
        <f>IFERROR(VLOOKUP(A152,'02_MASTER_KODE_FASYANKES'!B$3:L$20793,10,FALSE),"N/A (BELUM VALID)")</f>
        <v>N/A (BELUM VALID)</v>
      </c>
      <c r="O152" s="374" t="str">
        <f>IFERROR(VLOOKUP(A152,'02_MASTER_KODE_FASYANKES'!B$3:L$20793,11,FALSE),"N/A (BELUM VALID)")</f>
        <v>N/A (BELUM VALID)</v>
      </c>
      <c r="P152" s="374" t="str">
        <f>IFERROR(VLOOKUP(A152,'02_MASTER_KODE_FASYANKES'!B$3:L$20793,3,FALSE),"N/A (BELUM VALID)")</f>
        <v>N/A (BELUM VALID)</v>
      </c>
      <c r="Q152" s="46" t="str">
        <f>IFERROR(VLOOKUP(LEFT(G152,4),'04_MASTER_KODE_SDMK'!B$5:F$165,3,FALSE),"N/A (BELUM VALID)")</f>
        <v>N/A (BELUM VALID)</v>
      </c>
      <c r="R152" s="46" t="str">
        <f>IFERROR(VLOOKUP(LEFT(G152,4),'04_MASTER_KODE_SDMK'!B$5:F$165,4,FALSE),"N/A (BELUM VALID)")</f>
        <v>N/A (BELUM VALID)</v>
      </c>
      <c r="S152" s="46" t="str">
        <f>IFERROR(VLOOKUP(LEFT(G152,4),'04_MASTER_KODE_SDMK'!B$5:F$165,5,FALSE),"N/A (BELUM VALID)")</f>
        <v>N/A (BELUM VALID)</v>
      </c>
      <c r="T152" s="374" t="str">
        <f t="shared" si="16"/>
        <v>N/A (BELUM VALID)</v>
      </c>
      <c r="U152" s="46" t="str">
        <f t="shared" si="17"/>
        <v>N/A (BELUM VALID)</v>
      </c>
      <c r="V152" s="46" t="str">
        <f>IFERROR(VLOOKUP(L152,'03_MASTER_KODE_SEKOLAH_PT'!B$5:C$10030,2,FALSE),"N/A (BELUM VALID)")</f>
        <v>N/A (BELUM VALID)</v>
      </c>
      <c r="W152" s="46" t="str">
        <f>IFERROR(VLOOKUP(J152,'05_MASTER_KODE_PRODI'!B$3:E$5003,3,FALSE),"N/A (BELUM VALID)")</f>
        <v>N/A (BELUM VALID)</v>
      </c>
      <c r="X152" s="46" t="str">
        <f>IFERROR(CONCATENATE("VALID (",VLOOKUP(J152,'05_MASTER_KODE_PRODI'!B$3:F$5003,5,FALSE),")"),"N/A (BELUM VALID)")</f>
        <v>N/A (BELUM VALID)</v>
      </c>
      <c r="Y152" s="376">
        <f t="shared" si="18"/>
        <v>0</v>
      </c>
      <c r="Z152" s="377">
        <f t="shared" si="19"/>
        <v>0</v>
      </c>
      <c r="AA152" s="377">
        <f t="shared" si="20"/>
        <v>0</v>
      </c>
      <c r="AB152" s="377">
        <f t="shared" si="21"/>
        <v>0</v>
      </c>
      <c r="AC152" s="377">
        <f t="shared" si="22"/>
        <v>0</v>
      </c>
      <c r="AD152" s="383">
        <f t="shared" si="23"/>
        <v>0</v>
      </c>
    </row>
    <row r="153" spans="1:30">
      <c r="A153" s="159"/>
      <c r="B153" s="159"/>
      <c r="C153" s="159"/>
      <c r="D153" s="159"/>
      <c r="E153" s="159"/>
      <c r="F153" s="159"/>
      <c r="G153" s="159"/>
      <c r="H153" s="180"/>
      <c r="I153" s="180"/>
      <c r="J153" s="159"/>
      <c r="K153" s="264"/>
      <c r="L153" s="159"/>
      <c r="M153" s="46" t="str">
        <f>IFERROR(CONCATENATE("VALID (",VLOOKUP(A153,'02_MASTER_KODE_FASYANKES'!B$3:L$20793,2,FALSE),")"),"N/A (BELUM VALID)")</f>
        <v>N/A (BELUM VALID)</v>
      </c>
      <c r="N153" s="374" t="str">
        <f>IFERROR(VLOOKUP(A153,'02_MASTER_KODE_FASYANKES'!B$3:L$20793,10,FALSE),"N/A (BELUM VALID)")</f>
        <v>N/A (BELUM VALID)</v>
      </c>
      <c r="O153" s="374" t="str">
        <f>IFERROR(VLOOKUP(A153,'02_MASTER_KODE_FASYANKES'!B$3:L$20793,11,FALSE),"N/A (BELUM VALID)")</f>
        <v>N/A (BELUM VALID)</v>
      </c>
      <c r="P153" s="374" t="str">
        <f>IFERROR(VLOOKUP(A153,'02_MASTER_KODE_FASYANKES'!B$3:L$20793,3,FALSE),"N/A (BELUM VALID)")</f>
        <v>N/A (BELUM VALID)</v>
      </c>
      <c r="Q153" s="46" t="str">
        <f>IFERROR(VLOOKUP(LEFT(G153,4),'04_MASTER_KODE_SDMK'!B$5:F$165,3,FALSE),"N/A (BELUM VALID)")</f>
        <v>N/A (BELUM VALID)</v>
      </c>
      <c r="R153" s="46" t="str">
        <f>IFERROR(VLOOKUP(LEFT(G153,4),'04_MASTER_KODE_SDMK'!B$5:F$165,4,FALSE),"N/A (BELUM VALID)")</f>
        <v>N/A (BELUM VALID)</v>
      </c>
      <c r="S153" s="46" t="str">
        <f>IFERROR(VLOOKUP(LEFT(G153,4),'04_MASTER_KODE_SDMK'!B$5:F$165,5,FALSE),"N/A (BELUM VALID)")</f>
        <v>N/A (BELUM VALID)</v>
      </c>
      <c r="T153" s="374" t="str">
        <f t="shared" si="16"/>
        <v>N/A (BELUM VALID)</v>
      </c>
      <c r="U153" s="46" t="str">
        <f t="shared" si="17"/>
        <v>N/A (BELUM VALID)</v>
      </c>
      <c r="V153" s="46" t="str">
        <f>IFERROR(VLOOKUP(L153,'03_MASTER_KODE_SEKOLAH_PT'!B$5:C$10030,2,FALSE),"N/A (BELUM VALID)")</f>
        <v>N/A (BELUM VALID)</v>
      </c>
      <c r="W153" s="46" t="str">
        <f>IFERROR(VLOOKUP(J153,'05_MASTER_KODE_PRODI'!B$3:E$5003,3,FALSE),"N/A (BELUM VALID)")</f>
        <v>N/A (BELUM VALID)</v>
      </c>
      <c r="X153" s="46" t="str">
        <f>IFERROR(CONCATENATE("VALID (",VLOOKUP(J153,'05_MASTER_KODE_PRODI'!B$3:F$5003,5,FALSE),")"),"N/A (BELUM VALID)")</f>
        <v>N/A (BELUM VALID)</v>
      </c>
      <c r="Y153" s="376">
        <f t="shared" si="18"/>
        <v>0</v>
      </c>
      <c r="Z153" s="377">
        <f t="shared" si="19"/>
        <v>0</v>
      </c>
      <c r="AA153" s="377">
        <f t="shared" si="20"/>
        <v>0</v>
      </c>
      <c r="AB153" s="377">
        <f t="shared" si="21"/>
        <v>0</v>
      </c>
      <c r="AC153" s="377">
        <f t="shared" si="22"/>
        <v>0</v>
      </c>
      <c r="AD153" s="383">
        <f t="shared" si="23"/>
        <v>0</v>
      </c>
    </row>
    <row r="154" spans="1:30">
      <c r="A154" s="159"/>
      <c r="B154" s="159"/>
      <c r="C154" s="159"/>
      <c r="D154" s="159"/>
      <c r="E154" s="159"/>
      <c r="F154" s="159"/>
      <c r="G154" s="159"/>
      <c r="H154" s="180"/>
      <c r="I154" s="180"/>
      <c r="J154" s="159"/>
      <c r="K154" s="264"/>
      <c r="L154" s="159"/>
      <c r="M154" s="46" t="str">
        <f>IFERROR(CONCATENATE("VALID (",VLOOKUP(A154,'02_MASTER_KODE_FASYANKES'!B$3:L$20793,2,FALSE),")"),"N/A (BELUM VALID)")</f>
        <v>N/A (BELUM VALID)</v>
      </c>
      <c r="N154" s="374" t="str">
        <f>IFERROR(VLOOKUP(A154,'02_MASTER_KODE_FASYANKES'!B$3:L$20793,10,FALSE),"N/A (BELUM VALID)")</f>
        <v>N/A (BELUM VALID)</v>
      </c>
      <c r="O154" s="374" t="str">
        <f>IFERROR(VLOOKUP(A154,'02_MASTER_KODE_FASYANKES'!B$3:L$20793,11,FALSE),"N/A (BELUM VALID)")</f>
        <v>N/A (BELUM VALID)</v>
      </c>
      <c r="P154" s="374" t="str">
        <f>IFERROR(VLOOKUP(A154,'02_MASTER_KODE_FASYANKES'!B$3:L$20793,3,FALSE),"N/A (BELUM VALID)")</f>
        <v>N/A (BELUM VALID)</v>
      </c>
      <c r="Q154" s="46" t="str">
        <f>IFERROR(VLOOKUP(LEFT(G154,4),'04_MASTER_KODE_SDMK'!B$5:F$165,3,FALSE),"N/A (BELUM VALID)")</f>
        <v>N/A (BELUM VALID)</v>
      </c>
      <c r="R154" s="46" t="str">
        <f>IFERROR(VLOOKUP(LEFT(G154,4),'04_MASTER_KODE_SDMK'!B$5:F$165,4,FALSE),"N/A (BELUM VALID)")</f>
        <v>N/A (BELUM VALID)</v>
      </c>
      <c r="S154" s="46" t="str">
        <f>IFERROR(VLOOKUP(LEFT(G154,4),'04_MASTER_KODE_SDMK'!B$5:F$165,5,FALSE),"N/A (BELUM VALID)")</f>
        <v>N/A (BELUM VALID)</v>
      </c>
      <c r="T154" s="374" t="str">
        <f t="shared" si="16"/>
        <v>N/A (BELUM VALID)</v>
      </c>
      <c r="U154" s="46" t="str">
        <f t="shared" si="17"/>
        <v>N/A (BELUM VALID)</v>
      </c>
      <c r="V154" s="46" t="str">
        <f>IFERROR(VLOOKUP(L154,'03_MASTER_KODE_SEKOLAH_PT'!B$5:C$10030,2,FALSE),"N/A (BELUM VALID)")</f>
        <v>N/A (BELUM VALID)</v>
      </c>
      <c r="W154" s="46" t="str">
        <f>IFERROR(VLOOKUP(J154,'05_MASTER_KODE_PRODI'!B$3:E$5003,3,FALSE),"N/A (BELUM VALID)")</f>
        <v>N/A (BELUM VALID)</v>
      </c>
      <c r="X154" s="46" t="str">
        <f>IFERROR(CONCATENATE("VALID (",VLOOKUP(J154,'05_MASTER_KODE_PRODI'!B$3:F$5003,5,FALSE),")"),"N/A (BELUM VALID)")</f>
        <v>N/A (BELUM VALID)</v>
      </c>
      <c r="Y154" s="376">
        <f t="shared" si="18"/>
        <v>0</v>
      </c>
      <c r="Z154" s="377">
        <f t="shared" si="19"/>
        <v>0</v>
      </c>
      <c r="AA154" s="377">
        <f t="shared" si="20"/>
        <v>0</v>
      </c>
      <c r="AB154" s="377">
        <f t="shared" si="21"/>
        <v>0</v>
      </c>
      <c r="AC154" s="377">
        <f t="shared" si="22"/>
        <v>0</v>
      </c>
      <c r="AD154" s="383">
        <f t="shared" si="23"/>
        <v>0</v>
      </c>
    </row>
    <row r="155" spans="1:30">
      <c r="A155" s="159"/>
      <c r="B155" s="159"/>
      <c r="C155" s="159"/>
      <c r="D155" s="159"/>
      <c r="E155" s="159"/>
      <c r="F155" s="159"/>
      <c r="G155" s="159"/>
      <c r="H155" s="180"/>
      <c r="I155" s="180"/>
      <c r="J155" s="159"/>
      <c r="K155" s="264"/>
      <c r="L155" s="159"/>
      <c r="M155" s="46" t="str">
        <f>IFERROR(CONCATENATE("VALID (",VLOOKUP(A155,'02_MASTER_KODE_FASYANKES'!B$3:L$20793,2,FALSE),")"),"N/A (BELUM VALID)")</f>
        <v>N/A (BELUM VALID)</v>
      </c>
      <c r="N155" s="374" t="str">
        <f>IFERROR(VLOOKUP(A155,'02_MASTER_KODE_FASYANKES'!B$3:L$20793,10,FALSE),"N/A (BELUM VALID)")</f>
        <v>N/A (BELUM VALID)</v>
      </c>
      <c r="O155" s="374" t="str">
        <f>IFERROR(VLOOKUP(A155,'02_MASTER_KODE_FASYANKES'!B$3:L$20793,11,FALSE),"N/A (BELUM VALID)")</f>
        <v>N/A (BELUM VALID)</v>
      </c>
      <c r="P155" s="374" t="str">
        <f>IFERROR(VLOOKUP(A155,'02_MASTER_KODE_FASYANKES'!B$3:L$20793,3,FALSE),"N/A (BELUM VALID)")</f>
        <v>N/A (BELUM VALID)</v>
      </c>
      <c r="Q155" s="46" t="str">
        <f>IFERROR(VLOOKUP(LEFT(G155,4),'04_MASTER_KODE_SDMK'!B$5:F$165,3,FALSE),"N/A (BELUM VALID)")</f>
        <v>N/A (BELUM VALID)</v>
      </c>
      <c r="R155" s="46" t="str">
        <f>IFERROR(VLOOKUP(LEFT(G155,4),'04_MASTER_KODE_SDMK'!B$5:F$165,4,FALSE),"N/A (BELUM VALID)")</f>
        <v>N/A (BELUM VALID)</v>
      </c>
      <c r="S155" s="46" t="str">
        <f>IFERROR(VLOOKUP(LEFT(G155,4),'04_MASTER_KODE_SDMK'!B$5:F$165,5,FALSE),"N/A (BELUM VALID)")</f>
        <v>N/A (BELUM VALID)</v>
      </c>
      <c r="T155" s="374" t="str">
        <f t="shared" si="16"/>
        <v>N/A (BELUM VALID)</v>
      </c>
      <c r="U155" s="46" t="str">
        <f t="shared" si="17"/>
        <v>N/A (BELUM VALID)</v>
      </c>
      <c r="V155" s="46" t="str">
        <f>IFERROR(VLOOKUP(L155,'03_MASTER_KODE_SEKOLAH_PT'!B$5:C$10030,2,FALSE),"N/A (BELUM VALID)")</f>
        <v>N/A (BELUM VALID)</v>
      </c>
      <c r="W155" s="46" t="str">
        <f>IFERROR(VLOOKUP(J155,'05_MASTER_KODE_PRODI'!B$3:E$5003,3,FALSE),"N/A (BELUM VALID)")</f>
        <v>N/A (BELUM VALID)</v>
      </c>
      <c r="X155" s="46" t="str">
        <f>IFERROR(CONCATENATE("VALID (",VLOOKUP(J155,'05_MASTER_KODE_PRODI'!B$3:F$5003,5,FALSE),")"),"N/A (BELUM VALID)")</f>
        <v>N/A (BELUM VALID)</v>
      </c>
      <c r="Y155" s="376">
        <f t="shared" si="18"/>
        <v>0</v>
      </c>
      <c r="Z155" s="377">
        <f t="shared" si="19"/>
        <v>0</v>
      </c>
      <c r="AA155" s="377">
        <f t="shared" si="20"/>
        <v>0</v>
      </c>
      <c r="AB155" s="377">
        <f t="shared" si="21"/>
        <v>0</v>
      </c>
      <c r="AC155" s="377">
        <f t="shared" si="22"/>
        <v>0</v>
      </c>
      <c r="AD155" s="383">
        <f t="shared" si="23"/>
        <v>0</v>
      </c>
    </row>
    <row r="156" spans="1:30">
      <c r="A156" s="159"/>
      <c r="B156" s="159"/>
      <c r="C156" s="159"/>
      <c r="D156" s="159"/>
      <c r="E156" s="159"/>
      <c r="F156" s="159"/>
      <c r="G156" s="159"/>
      <c r="H156" s="180"/>
      <c r="I156" s="180"/>
      <c r="J156" s="159"/>
      <c r="K156" s="264"/>
      <c r="L156" s="159"/>
      <c r="M156" s="46" t="str">
        <f>IFERROR(CONCATENATE("VALID (",VLOOKUP(A156,'02_MASTER_KODE_FASYANKES'!B$3:L$20793,2,FALSE),")"),"N/A (BELUM VALID)")</f>
        <v>N/A (BELUM VALID)</v>
      </c>
      <c r="N156" s="374" t="str">
        <f>IFERROR(VLOOKUP(A156,'02_MASTER_KODE_FASYANKES'!B$3:L$20793,10,FALSE),"N/A (BELUM VALID)")</f>
        <v>N/A (BELUM VALID)</v>
      </c>
      <c r="O156" s="374" t="str">
        <f>IFERROR(VLOOKUP(A156,'02_MASTER_KODE_FASYANKES'!B$3:L$20793,11,FALSE),"N/A (BELUM VALID)")</f>
        <v>N/A (BELUM VALID)</v>
      </c>
      <c r="P156" s="374" t="str">
        <f>IFERROR(VLOOKUP(A156,'02_MASTER_KODE_FASYANKES'!B$3:L$20793,3,FALSE),"N/A (BELUM VALID)")</f>
        <v>N/A (BELUM VALID)</v>
      </c>
      <c r="Q156" s="46" t="str">
        <f>IFERROR(VLOOKUP(LEFT(G156,4),'04_MASTER_KODE_SDMK'!B$5:F$165,3,FALSE),"N/A (BELUM VALID)")</f>
        <v>N/A (BELUM VALID)</v>
      </c>
      <c r="R156" s="46" t="str">
        <f>IFERROR(VLOOKUP(LEFT(G156,4),'04_MASTER_KODE_SDMK'!B$5:F$165,4,FALSE),"N/A (BELUM VALID)")</f>
        <v>N/A (BELUM VALID)</v>
      </c>
      <c r="S156" s="46" t="str">
        <f>IFERROR(VLOOKUP(LEFT(G156,4),'04_MASTER_KODE_SDMK'!B$5:F$165,5,FALSE),"N/A (BELUM VALID)")</f>
        <v>N/A (BELUM VALID)</v>
      </c>
      <c r="T156" s="374" t="str">
        <f t="shared" si="16"/>
        <v>N/A (BELUM VALID)</v>
      </c>
      <c r="U156" s="46" t="str">
        <f t="shared" si="17"/>
        <v>N/A (BELUM VALID)</v>
      </c>
      <c r="V156" s="46" t="str">
        <f>IFERROR(VLOOKUP(L156,'03_MASTER_KODE_SEKOLAH_PT'!B$5:C$10030,2,FALSE),"N/A (BELUM VALID)")</f>
        <v>N/A (BELUM VALID)</v>
      </c>
      <c r="W156" s="46" t="str">
        <f>IFERROR(VLOOKUP(J156,'05_MASTER_KODE_PRODI'!B$3:E$5003,3,FALSE),"N/A (BELUM VALID)")</f>
        <v>N/A (BELUM VALID)</v>
      </c>
      <c r="X156" s="46" t="str">
        <f>IFERROR(CONCATENATE("VALID (",VLOOKUP(J156,'05_MASTER_KODE_PRODI'!B$3:F$5003,5,FALSE),")"),"N/A (BELUM VALID)")</f>
        <v>N/A (BELUM VALID)</v>
      </c>
      <c r="Y156" s="376">
        <f t="shared" si="18"/>
        <v>0</v>
      </c>
      <c r="Z156" s="377">
        <f t="shared" si="19"/>
        <v>0</v>
      </c>
      <c r="AA156" s="377">
        <f t="shared" si="20"/>
        <v>0</v>
      </c>
      <c r="AB156" s="377">
        <f t="shared" si="21"/>
        <v>0</v>
      </c>
      <c r="AC156" s="377">
        <f t="shared" si="22"/>
        <v>0</v>
      </c>
      <c r="AD156" s="383">
        <f t="shared" si="23"/>
        <v>0</v>
      </c>
    </row>
    <row r="157" spans="1:30">
      <c r="A157" s="159"/>
      <c r="B157" s="159"/>
      <c r="C157" s="159"/>
      <c r="D157" s="159"/>
      <c r="E157" s="159"/>
      <c r="F157" s="159"/>
      <c r="G157" s="159"/>
      <c r="H157" s="180"/>
      <c r="I157" s="180"/>
      <c r="J157" s="159"/>
      <c r="K157" s="264"/>
      <c r="L157" s="159"/>
      <c r="M157" s="46" t="str">
        <f>IFERROR(CONCATENATE("VALID (",VLOOKUP(A157,'02_MASTER_KODE_FASYANKES'!B$3:L$20793,2,FALSE),")"),"N/A (BELUM VALID)")</f>
        <v>N/A (BELUM VALID)</v>
      </c>
      <c r="N157" s="374" t="str">
        <f>IFERROR(VLOOKUP(A157,'02_MASTER_KODE_FASYANKES'!B$3:L$20793,10,FALSE),"N/A (BELUM VALID)")</f>
        <v>N/A (BELUM VALID)</v>
      </c>
      <c r="O157" s="374" t="str">
        <f>IFERROR(VLOOKUP(A157,'02_MASTER_KODE_FASYANKES'!B$3:L$20793,11,FALSE),"N/A (BELUM VALID)")</f>
        <v>N/A (BELUM VALID)</v>
      </c>
      <c r="P157" s="374" t="str">
        <f>IFERROR(VLOOKUP(A157,'02_MASTER_KODE_FASYANKES'!B$3:L$20793,3,FALSE),"N/A (BELUM VALID)")</f>
        <v>N/A (BELUM VALID)</v>
      </c>
      <c r="Q157" s="46" t="str">
        <f>IFERROR(VLOOKUP(LEFT(G157,4),'04_MASTER_KODE_SDMK'!B$5:F$165,3,FALSE),"N/A (BELUM VALID)")</f>
        <v>N/A (BELUM VALID)</v>
      </c>
      <c r="R157" s="46" t="str">
        <f>IFERROR(VLOOKUP(LEFT(G157,4),'04_MASTER_KODE_SDMK'!B$5:F$165,4,FALSE),"N/A (BELUM VALID)")</f>
        <v>N/A (BELUM VALID)</v>
      </c>
      <c r="S157" s="46" t="str">
        <f>IFERROR(VLOOKUP(LEFT(G157,4),'04_MASTER_KODE_SDMK'!B$5:F$165,5,FALSE),"N/A (BELUM VALID)")</f>
        <v>N/A (BELUM VALID)</v>
      </c>
      <c r="T157" s="374" t="str">
        <f t="shared" si="16"/>
        <v>N/A (BELUM VALID)</v>
      </c>
      <c r="U157" s="46" t="str">
        <f t="shared" si="17"/>
        <v>N/A (BELUM VALID)</v>
      </c>
      <c r="V157" s="46" t="str">
        <f>IFERROR(VLOOKUP(L157,'03_MASTER_KODE_SEKOLAH_PT'!B$5:C$10030,2,FALSE),"N/A (BELUM VALID)")</f>
        <v>N/A (BELUM VALID)</v>
      </c>
      <c r="W157" s="46" t="str">
        <f>IFERROR(VLOOKUP(J157,'05_MASTER_KODE_PRODI'!B$3:E$5003,3,FALSE),"N/A (BELUM VALID)")</f>
        <v>N/A (BELUM VALID)</v>
      </c>
      <c r="X157" s="46" t="str">
        <f>IFERROR(CONCATENATE("VALID (",VLOOKUP(J157,'05_MASTER_KODE_PRODI'!B$3:F$5003,5,FALSE),")"),"N/A (BELUM VALID)")</f>
        <v>N/A (BELUM VALID)</v>
      </c>
      <c r="Y157" s="376">
        <f t="shared" si="18"/>
        <v>0</v>
      </c>
      <c r="Z157" s="377">
        <f t="shared" si="19"/>
        <v>0</v>
      </c>
      <c r="AA157" s="377">
        <f t="shared" si="20"/>
        <v>0</v>
      </c>
      <c r="AB157" s="377">
        <f t="shared" si="21"/>
        <v>0</v>
      </c>
      <c r="AC157" s="377">
        <f t="shared" si="22"/>
        <v>0</v>
      </c>
      <c r="AD157" s="383">
        <f t="shared" si="23"/>
        <v>0</v>
      </c>
    </row>
    <row r="158" spans="1:30">
      <c r="A158" s="159"/>
      <c r="B158" s="159"/>
      <c r="C158" s="159"/>
      <c r="D158" s="159"/>
      <c r="E158" s="159"/>
      <c r="F158" s="159"/>
      <c r="G158" s="159"/>
      <c r="H158" s="180"/>
      <c r="I158" s="180"/>
      <c r="J158" s="159"/>
      <c r="K158" s="264"/>
      <c r="L158" s="159"/>
      <c r="M158" s="46" t="str">
        <f>IFERROR(CONCATENATE("VALID (",VLOOKUP(A158,'02_MASTER_KODE_FASYANKES'!B$3:L$20793,2,FALSE),")"),"N/A (BELUM VALID)")</f>
        <v>N/A (BELUM VALID)</v>
      </c>
      <c r="N158" s="374" t="str">
        <f>IFERROR(VLOOKUP(A158,'02_MASTER_KODE_FASYANKES'!B$3:L$20793,10,FALSE),"N/A (BELUM VALID)")</f>
        <v>N/A (BELUM VALID)</v>
      </c>
      <c r="O158" s="374" t="str">
        <f>IFERROR(VLOOKUP(A158,'02_MASTER_KODE_FASYANKES'!B$3:L$20793,11,FALSE),"N/A (BELUM VALID)")</f>
        <v>N/A (BELUM VALID)</v>
      </c>
      <c r="P158" s="374" t="str">
        <f>IFERROR(VLOOKUP(A158,'02_MASTER_KODE_FASYANKES'!B$3:L$20793,3,FALSE),"N/A (BELUM VALID)")</f>
        <v>N/A (BELUM VALID)</v>
      </c>
      <c r="Q158" s="46" t="str">
        <f>IFERROR(VLOOKUP(LEFT(G158,4),'04_MASTER_KODE_SDMK'!B$5:F$165,3,FALSE),"N/A (BELUM VALID)")</f>
        <v>N/A (BELUM VALID)</v>
      </c>
      <c r="R158" s="46" t="str">
        <f>IFERROR(VLOOKUP(LEFT(G158,4),'04_MASTER_KODE_SDMK'!B$5:F$165,4,FALSE),"N/A (BELUM VALID)")</f>
        <v>N/A (BELUM VALID)</v>
      </c>
      <c r="S158" s="46" t="str">
        <f>IFERROR(VLOOKUP(LEFT(G158,4),'04_MASTER_KODE_SDMK'!B$5:F$165,5,FALSE),"N/A (BELUM VALID)")</f>
        <v>N/A (BELUM VALID)</v>
      </c>
      <c r="T158" s="374" t="str">
        <f t="shared" si="16"/>
        <v>N/A (BELUM VALID)</v>
      </c>
      <c r="U158" s="46" t="str">
        <f t="shared" si="17"/>
        <v>N/A (BELUM VALID)</v>
      </c>
      <c r="V158" s="46" t="str">
        <f>IFERROR(VLOOKUP(L158,'03_MASTER_KODE_SEKOLAH_PT'!B$5:C$10030,2,FALSE),"N/A (BELUM VALID)")</f>
        <v>N/A (BELUM VALID)</v>
      </c>
      <c r="W158" s="46" t="str">
        <f>IFERROR(VLOOKUP(J158,'05_MASTER_KODE_PRODI'!B$3:E$5003,3,FALSE),"N/A (BELUM VALID)")</f>
        <v>N/A (BELUM VALID)</v>
      </c>
      <c r="X158" s="46" t="str">
        <f>IFERROR(CONCATENATE("VALID (",VLOOKUP(J158,'05_MASTER_KODE_PRODI'!B$3:F$5003,5,FALSE),")"),"N/A (BELUM VALID)")</f>
        <v>N/A (BELUM VALID)</v>
      </c>
      <c r="Y158" s="376">
        <f t="shared" si="18"/>
        <v>0</v>
      </c>
      <c r="Z158" s="377">
        <f t="shared" si="19"/>
        <v>0</v>
      </c>
      <c r="AA158" s="377">
        <f t="shared" si="20"/>
        <v>0</v>
      </c>
      <c r="AB158" s="377">
        <f t="shared" si="21"/>
        <v>0</v>
      </c>
      <c r="AC158" s="377">
        <f t="shared" si="22"/>
        <v>0</v>
      </c>
      <c r="AD158" s="383">
        <f t="shared" si="23"/>
        <v>0</v>
      </c>
    </row>
    <row r="159" spans="1:30">
      <c r="A159" s="159"/>
      <c r="B159" s="159"/>
      <c r="C159" s="159"/>
      <c r="D159" s="159"/>
      <c r="E159" s="159"/>
      <c r="F159" s="159"/>
      <c r="G159" s="159"/>
      <c r="H159" s="180"/>
      <c r="I159" s="180"/>
      <c r="J159" s="159"/>
      <c r="K159" s="264"/>
      <c r="L159" s="159"/>
      <c r="M159" s="46" t="str">
        <f>IFERROR(CONCATENATE("VALID (",VLOOKUP(A159,'02_MASTER_KODE_FASYANKES'!B$3:L$20793,2,FALSE),")"),"N/A (BELUM VALID)")</f>
        <v>N/A (BELUM VALID)</v>
      </c>
      <c r="N159" s="374" t="str">
        <f>IFERROR(VLOOKUP(A159,'02_MASTER_KODE_FASYANKES'!B$3:L$20793,10,FALSE),"N/A (BELUM VALID)")</f>
        <v>N/A (BELUM VALID)</v>
      </c>
      <c r="O159" s="374" t="str">
        <f>IFERROR(VLOOKUP(A159,'02_MASTER_KODE_FASYANKES'!B$3:L$20793,11,FALSE),"N/A (BELUM VALID)")</f>
        <v>N/A (BELUM VALID)</v>
      </c>
      <c r="P159" s="374" t="str">
        <f>IFERROR(VLOOKUP(A159,'02_MASTER_KODE_FASYANKES'!B$3:L$20793,3,FALSE),"N/A (BELUM VALID)")</f>
        <v>N/A (BELUM VALID)</v>
      </c>
      <c r="Q159" s="46" t="str">
        <f>IFERROR(VLOOKUP(LEFT(G159,4),'04_MASTER_KODE_SDMK'!B$5:F$165,3,FALSE),"N/A (BELUM VALID)")</f>
        <v>N/A (BELUM VALID)</v>
      </c>
      <c r="R159" s="46" t="str">
        <f>IFERROR(VLOOKUP(LEFT(G159,4),'04_MASTER_KODE_SDMK'!B$5:F$165,4,FALSE),"N/A (BELUM VALID)")</f>
        <v>N/A (BELUM VALID)</v>
      </c>
      <c r="S159" s="46" t="str">
        <f>IFERROR(VLOOKUP(LEFT(G159,4),'04_MASTER_KODE_SDMK'!B$5:F$165,5,FALSE),"N/A (BELUM VALID)")</f>
        <v>N/A (BELUM VALID)</v>
      </c>
      <c r="T159" s="374" t="str">
        <f t="shared" si="16"/>
        <v>N/A (BELUM VALID)</v>
      </c>
      <c r="U159" s="46" t="str">
        <f t="shared" si="17"/>
        <v>N/A (BELUM VALID)</v>
      </c>
      <c r="V159" s="46" t="str">
        <f>IFERROR(VLOOKUP(L159,'03_MASTER_KODE_SEKOLAH_PT'!B$5:C$10030,2,FALSE),"N/A (BELUM VALID)")</f>
        <v>N/A (BELUM VALID)</v>
      </c>
      <c r="W159" s="46" t="str">
        <f>IFERROR(VLOOKUP(J159,'05_MASTER_KODE_PRODI'!B$3:E$5003,3,FALSE),"N/A (BELUM VALID)")</f>
        <v>N/A (BELUM VALID)</v>
      </c>
      <c r="X159" s="46" t="str">
        <f>IFERROR(CONCATENATE("VALID (",VLOOKUP(J159,'05_MASTER_KODE_PRODI'!B$3:F$5003,5,FALSE),")"),"N/A (BELUM VALID)")</f>
        <v>N/A (BELUM VALID)</v>
      </c>
      <c r="Y159" s="376">
        <f t="shared" si="18"/>
        <v>0</v>
      </c>
      <c r="Z159" s="377">
        <f t="shared" si="19"/>
        <v>0</v>
      </c>
      <c r="AA159" s="377">
        <f t="shared" si="20"/>
        <v>0</v>
      </c>
      <c r="AB159" s="377">
        <f t="shared" si="21"/>
        <v>0</v>
      </c>
      <c r="AC159" s="377">
        <f t="shared" si="22"/>
        <v>0</v>
      </c>
      <c r="AD159" s="383">
        <f t="shared" si="23"/>
        <v>0</v>
      </c>
    </row>
    <row r="160" spans="1:30">
      <c r="A160" s="159"/>
      <c r="B160" s="159"/>
      <c r="C160" s="159"/>
      <c r="D160" s="159"/>
      <c r="E160" s="159"/>
      <c r="F160" s="159"/>
      <c r="G160" s="159"/>
      <c r="H160" s="180"/>
      <c r="I160" s="180"/>
      <c r="J160" s="159"/>
      <c r="K160" s="264"/>
      <c r="L160" s="159"/>
      <c r="M160" s="46" t="str">
        <f>IFERROR(CONCATENATE("VALID (",VLOOKUP(A160,'02_MASTER_KODE_FASYANKES'!B$3:L$20793,2,FALSE),")"),"N/A (BELUM VALID)")</f>
        <v>N/A (BELUM VALID)</v>
      </c>
      <c r="N160" s="374" t="str">
        <f>IFERROR(VLOOKUP(A160,'02_MASTER_KODE_FASYANKES'!B$3:L$20793,10,FALSE),"N/A (BELUM VALID)")</f>
        <v>N/A (BELUM VALID)</v>
      </c>
      <c r="O160" s="374" t="str">
        <f>IFERROR(VLOOKUP(A160,'02_MASTER_KODE_FASYANKES'!B$3:L$20793,11,FALSE),"N/A (BELUM VALID)")</f>
        <v>N/A (BELUM VALID)</v>
      </c>
      <c r="P160" s="374" t="str">
        <f>IFERROR(VLOOKUP(A160,'02_MASTER_KODE_FASYANKES'!B$3:L$20793,3,FALSE),"N/A (BELUM VALID)")</f>
        <v>N/A (BELUM VALID)</v>
      </c>
      <c r="Q160" s="46" t="str">
        <f>IFERROR(VLOOKUP(LEFT(G160,4),'04_MASTER_KODE_SDMK'!B$5:F$165,3,FALSE),"N/A (BELUM VALID)")</f>
        <v>N/A (BELUM VALID)</v>
      </c>
      <c r="R160" s="46" t="str">
        <f>IFERROR(VLOOKUP(LEFT(G160,4),'04_MASTER_KODE_SDMK'!B$5:F$165,4,FALSE),"N/A (BELUM VALID)")</f>
        <v>N/A (BELUM VALID)</v>
      </c>
      <c r="S160" s="46" t="str">
        <f>IFERROR(VLOOKUP(LEFT(G160,4),'04_MASTER_KODE_SDMK'!B$5:F$165,5,FALSE),"N/A (BELUM VALID)")</f>
        <v>N/A (BELUM VALID)</v>
      </c>
      <c r="T160" s="374" t="str">
        <f t="shared" si="16"/>
        <v>N/A (BELUM VALID)</v>
      </c>
      <c r="U160" s="46" t="str">
        <f t="shared" si="17"/>
        <v>N/A (BELUM VALID)</v>
      </c>
      <c r="V160" s="46" t="str">
        <f>IFERROR(VLOOKUP(L160,'03_MASTER_KODE_SEKOLAH_PT'!B$5:C$10030,2,FALSE),"N/A (BELUM VALID)")</f>
        <v>N/A (BELUM VALID)</v>
      </c>
      <c r="W160" s="46" t="str">
        <f>IFERROR(VLOOKUP(J160,'05_MASTER_KODE_PRODI'!B$3:E$5003,3,FALSE),"N/A (BELUM VALID)")</f>
        <v>N/A (BELUM VALID)</v>
      </c>
      <c r="X160" s="46" t="str">
        <f>IFERROR(CONCATENATE("VALID (",VLOOKUP(J160,'05_MASTER_KODE_PRODI'!B$3:F$5003,5,FALSE),")"),"N/A (BELUM VALID)")</f>
        <v>N/A (BELUM VALID)</v>
      </c>
      <c r="Y160" s="376">
        <f t="shared" si="18"/>
        <v>0</v>
      </c>
      <c r="Z160" s="377">
        <f t="shared" si="19"/>
        <v>0</v>
      </c>
      <c r="AA160" s="377">
        <f t="shared" si="20"/>
        <v>0</v>
      </c>
      <c r="AB160" s="377">
        <f t="shared" si="21"/>
        <v>0</v>
      </c>
      <c r="AC160" s="377">
        <f t="shared" si="22"/>
        <v>0</v>
      </c>
      <c r="AD160" s="383">
        <f t="shared" si="23"/>
        <v>0</v>
      </c>
    </row>
    <row r="161" spans="1:30">
      <c r="A161" s="159"/>
      <c r="B161" s="159"/>
      <c r="C161" s="159"/>
      <c r="D161" s="159"/>
      <c r="E161" s="159"/>
      <c r="F161" s="159"/>
      <c r="G161" s="159"/>
      <c r="H161" s="180"/>
      <c r="I161" s="180"/>
      <c r="J161" s="159"/>
      <c r="K161" s="264"/>
      <c r="L161" s="159"/>
      <c r="M161" s="46" t="str">
        <f>IFERROR(CONCATENATE("VALID (",VLOOKUP(A161,'02_MASTER_KODE_FASYANKES'!B$3:L$20793,2,FALSE),")"),"N/A (BELUM VALID)")</f>
        <v>N/A (BELUM VALID)</v>
      </c>
      <c r="N161" s="374" t="str">
        <f>IFERROR(VLOOKUP(A161,'02_MASTER_KODE_FASYANKES'!B$3:L$20793,10,FALSE),"N/A (BELUM VALID)")</f>
        <v>N/A (BELUM VALID)</v>
      </c>
      <c r="O161" s="374" t="str">
        <f>IFERROR(VLOOKUP(A161,'02_MASTER_KODE_FASYANKES'!B$3:L$20793,11,FALSE),"N/A (BELUM VALID)")</f>
        <v>N/A (BELUM VALID)</v>
      </c>
      <c r="P161" s="374" t="str">
        <f>IFERROR(VLOOKUP(A161,'02_MASTER_KODE_FASYANKES'!B$3:L$20793,3,FALSE),"N/A (BELUM VALID)")</f>
        <v>N/A (BELUM VALID)</v>
      </c>
      <c r="Q161" s="46" t="str">
        <f>IFERROR(VLOOKUP(LEFT(G161,4),'04_MASTER_KODE_SDMK'!B$5:F$165,3,FALSE),"N/A (BELUM VALID)")</f>
        <v>N/A (BELUM VALID)</v>
      </c>
      <c r="R161" s="46" t="str">
        <f>IFERROR(VLOOKUP(LEFT(G161,4),'04_MASTER_KODE_SDMK'!B$5:F$165,4,FALSE),"N/A (BELUM VALID)")</f>
        <v>N/A (BELUM VALID)</v>
      </c>
      <c r="S161" s="46" t="str">
        <f>IFERROR(VLOOKUP(LEFT(G161,4),'04_MASTER_KODE_SDMK'!B$5:F$165,5,FALSE),"N/A (BELUM VALID)")</f>
        <v>N/A (BELUM VALID)</v>
      </c>
      <c r="T161" s="374" t="str">
        <f t="shared" si="16"/>
        <v>N/A (BELUM VALID)</v>
      </c>
      <c r="U161" s="46" t="str">
        <f t="shared" si="17"/>
        <v>N/A (BELUM VALID)</v>
      </c>
      <c r="V161" s="46" t="str">
        <f>IFERROR(VLOOKUP(L161,'03_MASTER_KODE_SEKOLAH_PT'!B$5:C$10030,2,FALSE),"N/A (BELUM VALID)")</f>
        <v>N/A (BELUM VALID)</v>
      </c>
      <c r="W161" s="46" t="str">
        <f>IFERROR(VLOOKUP(J161,'05_MASTER_KODE_PRODI'!B$3:E$5003,3,FALSE),"N/A (BELUM VALID)")</f>
        <v>N/A (BELUM VALID)</v>
      </c>
      <c r="X161" s="46" t="str">
        <f>IFERROR(CONCATENATE("VALID (",VLOOKUP(J161,'05_MASTER_KODE_PRODI'!B$3:F$5003,5,FALSE),")"),"N/A (BELUM VALID)")</f>
        <v>N/A (BELUM VALID)</v>
      </c>
      <c r="Y161" s="376">
        <f t="shared" si="18"/>
        <v>0</v>
      </c>
      <c r="Z161" s="377">
        <f t="shared" si="19"/>
        <v>0</v>
      </c>
      <c r="AA161" s="377">
        <f t="shared" si="20"/>
        <v>0</v>
      </c>
      <c r="AB161" s="377">
        <f t="shared" si="21"/>
        <v>0</v>
      </c>
      <c r="AC161" s="377">
        <f t="shared" si="22"/>
        <v>0</v>
      </c>
      <c r="AD161" s="383">
        <f t="shared" si="23"/>
        <v>0</v>
      </c>
    </row>
    <row r="162" spans="1:30">
      <c r="A162" s="159"/>
      <c r="B162" s="159"/>
      <c r="C162" s="159"/>
      <c r="D162" s="159"/>
      <c r="E162" s="159"/>
      <c r="F162" s="159"/>
      <c r="G162" s="159"/>
      <c r="H162" s="180"/>
      <c r="I162" s="180"/>
      <c r="J162" s="159"/>
      <c r="K162" s="264"/>
      <c r="L162" s="159"/>
      <c r="M162" s="46" t="str">
        <f>IFERROR(CONCATENATE("VALID (",VLOOKUP(A162,'02_MASTER_KODE_FASYANKES'!B$3:L$20793,2,FALSE),")"),"N/A (BELUM VALID)")</f>
        <v>N/A (BELUM VALID)</v>
      </c>
      <c r="N162" s="374" t="str">
        <f>IFERROR(VLOOKUP(A162,'02_MASTER_KODE_FASYANKES'!B$3:L$20793,10,FALSE),"N/A (BELUM VALID)")</f>
        <v>N/A (BELUM VALID)</v>
      </c>
      <c r="O162" s="374" t="str">
        <f>IFERROR(VLOOKUP(A162,'02_MASTER_KODE_FASYANKES'!B$3:L$20793,11,FALSE),"N/A (BELUM VALID)")</f>
        <v>N/A (BELUM VALID)</v>
      </c>
      <c r="P162" s="374" t="str">
        <f>IFERROR(VLOOKUP(A162,'02_MASTER_KODE_FASYANKES'!B$3:L$20793,3,FALSE),"N/A (BELUM VALID)")</f>
        <v>N/A (BELUM VALID)</v>
      </c>
      <c r="Q162" s="46" t="str">
        <f>IFERROR(VLOOKUP(LEFT(G162,4),'04_MASTER_KODE_SDMK'!B$5:F$165,3,FALSE),"N/A (BELUM VALID)")</f>
        <v>N/A (BELUM VALID)</v>
      </c>
      <c r="R162" s="46" t="str">
        <f>IFERROR(VLOOKUP(LEFT(G162,4),'04_MASTER_KODE_SDMK'!B$5:F$165,4,FALSE),"N/A (BELUM VALID)")</f>
        <v>N/A (BELUM VALID)</v>
      </c>
      <c r="S162" s="46" t="str">
        <f>IFERROR(VLOOKUP(LEFT(G162,4),'04_MASTER_KODE_SDMK'!B$5:F$165,5,FALSE),"N/A (BELUM VALID)")</f>
        <v>N/A (BELUM VALID)</v>
      </c>
      <c r="T162" s="374" t="str">
        <f t="shared" si="16"/>
        <v>N/A (BELUM VALID)</v>
      </c>
      <c r="U162" s="46" t="str">
        <f t="shared" si="17"/>
        <v>N/A (BELUM VALID)</v>
      </c>
      <c r="V162" s="46" t="str">
        <f>IFERROR(VLOOKUP(L162,'03_MASTER_KODE_SEKOLAH_PT'!B$5:C$10030,2,FALSE),"N/A (BELUM VALID)")</f>
        <v>N/A (BELUM VALID)</v>
      </c>
      <c r="W162" s="46" t="str">
        <f>IFERROR(VLOOKUP(J162,'05_MASTER_KODE_PRODI'!B$3:E$5003,3,FALSE),"N/A (BELUM VALID)")</f>
        <v>N/A (BELUM VALID)</v>
      </c>
      <c r="X162" s="46" t="str">
        <f>IFERROR(CONCATENATE("VALID (",VLOOKUP(J162,'05_MASTER_KODE_PRODI'!B$3:F$5003,5,FALSE),")"),"N/A (BELUM VALID)")</f>
        <v>N/A (BELUM VALID)</v>
      </c>
      <c r="Y162" s="376">
        <f t="shared" si="18"/>
        <v>0</v>
      </c>
      <c r="Z162" s="377">
        <f t="shared" si="19"/>
        <v>0</v>
      </c>
      <c r="AA162" s="377">
        <f t="shared" si="20"/>
        <v>0</v>
      </c>
      <c r="AB162" s="377">
        <f t="shared" si="21"/>
        <v>0</v>
      </c>
      <c r="AC162" s="377">
        <f t="shared" si="22"/>
        <v>0</v>
      </c>
      <c r="AD162" s="383">
        <f t="shared" si="23"/>
        <v>0</v>
      </c>
    </row>
    <row r="163" spans="1:30">
      <c r="A163" s="159"/>
      <c r="B163" s="159"/>
      <c r="C163" s="159"/>
      <c r="D163" s="159"/>
      <c r="E163" s="159"/>
      <c r="F163" s="159"/>
      <c r="G163" s="159"/>
      <c r="H163" s="180"/>
      <c r="I163" s="180"/>
      <c r="J163" s="159"/>
      <c r="K163" s="264"/>
      <c r="L163" s="159"/>
      <c r="M163" s="46" t="str">
        <f>IFERROR(CONCATENATE("VALID (",VLOOKUP(A163,'02_MASTER_KODE_FASYANKES'!B$3:L$20793,2,FALSE),")"),"N/A (BELUM VALID)")</f>
        <v>N/A (BELUM VALID)</v>
      </c>
      <c r="N163" s="374" t="str">
        <f>IFERROR(VLOOKUP(A163,'02_MASTER_KODE_FASYANKES'!B$3:L$20793,10,FALSE),"N/A (BELUM VALID)")</f>
        <v>N/A (BELUM VALID)</v>
      </c>
      <c r="O163" s="374" t="str">
        <f>IFERROR(VLOOKUP(A163,'02_MASTER_KODE_FASYANKES'!B$3:L$20793,11,FALSE),"N/A (BELUM VALID)")</f>
        <v>N/A (BELUM VALID)</v>
      </c>
      <c r="P163" s="374" t="str">
        <f>IFERROR(VLOOKUP(A163,'02_MASTER_KODE_FASYANKES'!B$3:L$20793,3,FALSE),"N/A (BELUM VALID)")</f>
        <v>N/A (BELUM VALID)</v>
      </c>
      <c r="Q163" s="46" t="str">
        <f>IFERROR(VLOOKUP(LEFT(G163,4),'04_MASTER_KODE_SDMK'!B$5:F$165,3,FALSE),"N/A (BELUM VALID)")</f>
        <v>N/A (BELUM VALID)</v>
      </c>
      <c r="R163" s="46" t="str">
        <f>IFERROR(VLOOKUP(LEFT(G163,4),'04_MASTER_KODE_SDMK'!B$5:F$165,4,FALSE),"N/A (BELUM VALID)")</f>
        <v>N/A (BELUM VALID)</v>
      </c>
      <c r="S163" s="46" t="str">
        <f>IFERROR(VLOOKUP(LEFT(G163,4),'04_MASTER_KODE_SDMK'!B$5:F$165,5,FALSE),"N/A (BELUM VALID)")</f>
        <v>N/A (BELUM VALID)</v>
      </c>
      <c r="T163" s="374" t="str">
        <f t="shared" si="16"/>
        <v>N/A (BELUM VALID)</v>
      </c>
      <c r="U163" s="46" t="str">
        <f t="shared" si="17"/>
        <v>N/A (BELUM VALID)</v>
      </c>
      <c r="V163" s="46" t="str">
        <f>IFERROR(VLOOKUP(L163,'03_MASTER_KODE_SEKOLAH_PT'!B$5:C$10030,2,FALSE),"N/A (BELUM VALID)")</f>
        <v>N/A (BELUM VALID)</v>
      </c>
      <c r="W163" s="46" t="str">
        <f>IFERROR(VLOOKUP(J163,'05_MASTER_KODE_PRODI'!B$3:E$5003,3,FALSE),"N/A (BELUM VALID)")</f>
        <v>N/A (BELUM VALID)</v>
      </c>
      <c r="X163" s="46" t="str">
        <f>IFERROR(CONCATENATE("VALID (",VLOOKUP(J163,'05_MASTER_KODE_PRODI'!B$3:F$5003,5,FALSE),")"),"N/A (BELUM VALID)")</f>
        <v>N/A (BELUM VALID)</v>
      </c>
      <c r="Y163" s="376">
        <f t="shared" si="18"/>
        <v>0</v>
      </c>
      <c r="Z163" s="377">
        <f t="shared" si="19"/>
        <v>0</v>
      </c>
      <c r="AA163" s="377">
        <f t="shared" si="20"/>
        <v>0</v>
      </c>
      <c r="AB163" s="377">
        <f t="shared" si="21"/>
        <v>0</v>
      </c>
      <c r="AC163" s="377">
        <f t="shared" si="22"/>
        <v>0</v>
      </c>
      <c r="AD163" s="383">
        <f t="shared" si="23"/>
        <v>0</v>
      </c>
    </row>
    <row r="164" spans="1:30">
      <c r="A164" s="159"/>
      <c r="B164" s="159"/>
      <c r="C164" s="159"/>
      <c r="D164" s="159"/>
      <c r="E164" s="159"/>
      <c r="F164" s="159"/>
      <c r="G164" s="159"/>
      <c r="H164" s="180"/>
      <c r="I164" s="180"/>
      <c r="J164" s="159"/>
      <c r="K164" s="264"/>
      <c r="L164" s="159"/>
      <c r="M164" s="46" t="str">
        <f>IFERROR(CONCATENATE("VALID (",VLOOKUP(A164,'02_MASTER_KODE_FASYANKES'!B$3:L$20793,2,FALSE),")"),"N/A (BELUM VALID)")</f>
        <v>N/A (BELUM VALID)</v>
      </c>
      <c r="N164" s="374" t="str">
        <f>IFERROR(VLOOKUP(A164,'02_MASTER_KODE_FASYANKES'!B$3:L$20793,10,FALSE),"N/A (BELUM VALID)")</f>
        <v>N/A (BELUM VALID)</v>
      </c>
      <c r="O164" s="374" t="str">
        <f>IFERROR(VLOOKUP(A164,'02_MASTER_KODE_FASYANKES'!B$3:L$20793,11,FALSE),"N/A (BELUM VALID)")</f>
        <v>N/A (BELUM VALID)</v>
      </c>
      <c r="P164" s="374" t="str">
        <f>IFERROR(VLOOKUP(A164,'02_MASTER_KODE_FASYANKES'!B$3:L$20793,3,FALSE),"N/A (BELUM VALID)")</f>
        <v>N/A (BELUM VALID)</v>
      </c>
      <c r="Q164" s="46" t="str">
        <f>IFERROR(VLOOKUP(LEFT(G164,4),'04_MASTER_KODE_SDMK'!B$5:F$165,3,FALSE),"N/A (BELUM VALID)")</f>
        <v>N/A (BELUM VALID)</v>
      </c>
      <c r="R164" s="46" t="str">
        <f>IFERROR(VLOOKUP(LEFT(G164,4),'04_MASTER_KODE_SDMK'!B$5:F$165,4,FALSE),"N/A (BELUM VALID)")</f>
        <v>N/A (BELUM VALID)</v>
      </c>
      <c r="S164" s="46" t="str">
        <f>IFERROR(VLOOKUP(LEFT(G164,4),'04_MASTER_KODE_SDMK'!B$5:F$165,5,FALSE),"N/A (BELUM VALID)")</f>
        <v>N/A (BELUM VALID)</v>
      </c>
      <c r="T164" s="374" t="str">
        <f t="shared" si="16"/>
        <v>N/A (BELUM VALID)</v>
      </c>
      <c r="U164" s="46" t="str">
        <f t="shared" si="17"/>
        <v>N/A (BELUM VALID)</v>
      </c>
      <c r="V164" s="46" t="str">
        <f>IFERROR(VLOOKUP(L164,'03_MASTER_KODE_SEKOLAH_PT'!B$5:C$10030,2,FALSE),"N/A (BELUM VALID)")</f>
        <v>N/A (BELUM VALID)</v>
      </c>
      <c r="W164" s="46" t="str">
        <f>IFERROR(VLOOKUP(J164,'05_MASTER_KODE_PRODI'!B$3:E$5003,3,FALSE),"N/A (BELUM VALID)")</f>
        <v>N/A (BELUM VALID)</v>
      </c>
      <c r="X164" s="46" t="str">
        <f>IFERROR(CONCATENATE("VALID (",VLOOKUP(J164,'05_MASTER_KODE_PRODI'!B$3:F$5003,5,FALSE),")"),"N/A (BELUM VALID)")</f>
        <v>N/A (BELUM VALID)</v>
      </c>
      <c r="Y164" s="376">
        <f t="shared" si="18"/>
        <v>0</v>
      </c>
      <c r="Z164" s="377">
        <f t="shared" si="19"/>
        <v>0</v>
      </c>
      <c r="AA164" s="377">
        <f t="shared" si="20"/>
        <v>0</v>
      </c>
      <c r="AB164" s="377">
        <f t="shared" si="21"/>
        <v>0</v>
      </c>
      <c r="AC164" s="377">
        <f t="shared" si="22"/>
        <v>0</v>
      </c>
      <c r="AD164" s="383">
        <f t="shared" si="23"/>
        <v>0</v>
      </c>
    </row>
    <row r="165" spans="1:30">
      <c r="A165" s="159"/>
      <c r="B165" s="159"/>
      <c r="C165" s="159"/>
      <c r="D165" s="159"/>
      <c r="E165" s="159"/>
      <c r="F165" s="159"/>
      <c r="G165" s="159"/>
      <c r="H165" s="180"/>
      <c r="I165" s="180"/>
      <c r="J165" s="159"/>
      <c r="K165" s="264"/>
      <c r="L165" s="159"/>
      <c r="M165" s="46" t="str">
        <f>IFERROR(CONCATENATE("VALID (",VLOOKUP(A165,'02_MASTER_KODE_FASYANKES'!B$3:L$20793,2,FALSE),")"),"N/A (BELUM VALID)")</f>
        <v>N/A (BELUM VALID)</v>
      </c>
      <c r="N165" s="374" t="str">
        <f>IFERROR(VLOOKUP(A165,'02_MASTER_KODE_FASYANKES'!B$3:L$20793,10,FALSE),"N/A (BELUM VALID)")</f>
        <v>N/A (BELUM VALID)</v>
      </c>
      <c r="O165" s="374" t="str">
        <f>IFERROR(VLOOKUP(A165,'02_MASTER_KODE_FASYANKES'!B$3:L$20793,11,FALSE),"N/A (BELUM VALID)")</f>
        <v>N/A (BELUM VALID)</v>
      </c>
      <c r="P165" s="374" t="str">
        <f>IFERROR(VLOOKUP(A165,'02_MASTER_KODE_FASYANKES'!B$3:L$20793,3,FALSE),"N/A (BELUM VALID)")</f>
        <v>N/A (BELUM VALID)</v>
      </c>
      <c r="Q165" s="46" t="str">
        <f>IFERROR(VLOOKUP(LEFT(G165,4),'04_MASTER_KODE_SDMK'!B$5:F$165,3,FALSE),"N/A (BELUM VALID)")</f>
        <v>N/A (BELUM VALID)</v>
      </c>
      <c r="R165" s="46" t="str">
        <f>IFERROR(VLOOKUP(LEFT(G165,4),'04_MASTER_KODE_SDMK'!B$5:F$165,4,FALSE),"N/A (BELUM VALID)")</f>
        <v>N/A (BELUM VALID)</v>
      </c>
      <c r="S165" s="46" t="str">
        <f>IFERROR(VLOOKUP(LEFT(G165,4),'04_MASTER_KODE_SDMK'!B$5:F$165,5,FALSE),"N/A (BELUM VALID)")</f>
        <v>N/A (BELUM VALID)</v>
      </c>
      <c r="T165" s="374" t="str">
        <f t="shared" si="16"/>
        <v>N/A (BELUM VALID)</v>
      </c>
      <c r="U165" s="46" t="str">
        <f t="shared" si="17"/>
        <v>N/A (BELUM VALID)</v>
      </c>
      <c r="V165" s="46" t="str">
        <f>IFERROR(VLOOKUP(L165,'03_MASTER_KODE_SEKOLAH_PT'!B$5:C$10030,2,FALSE),"N/A (BELUM VALID)")</f>
        <v>N/A (BELUM VALID)</v>
      </c>
      <c r="W165" s="46" t="str">
        <f>IFERROR(VLOOKUP(J165,'05_MASTER_KODE_PRODI'!B$3:E$5003,3,FALSE),"N/A (BELUM VALID)")</f>
        <v>N/A (BELUM VALID)</v>
      </c>
      <c r="X165" s="46" t="str">
        <f>IFERROR(CONCATENATE("VALID (",VLOOKUP(J165,'05_MASTER_KODE_PRODI'!B$3:F$5003,5,FALSE),")"),"N/A (BELUM VALID)")</f>
        <v>N/A (BELUM VALID)</v>
      </c>
      <c r="Y165" s="376">
        <f t="shared" si="18"/>
        <v>0</v>
      </c>
      <c r="Z165" s="377">
        <f t="shared" si="19"/>
        <v>0</v>
      </c>
      <c r="AA165" s="377">
        <f t="shared" si="20"/>
        <v>0</v>
      </c>
      <c r="AB165" s="377">
        <f t="shared" si="21"/>
        <v>0</v>
      </c>
      <c r="AC165" s="377">
        <f t="shared" si="22"/>
        <v>0</v>
      </c>
      <c r="AD165" s="383">
        <f t="shared" si="23"/>
        <v>0</v>
      </c>
    </row>
    <row r="166" spans="1:30">
      <c r="A166" s="159"/>
      <c r="B166" s="159"/>
      <c r="C166" s="159"/>
      <c r="D166" s="159"/>
      <c r="E166" s="159"/>
      <c r="F166" s="159"/>
      <c r="G166" s="159"/>
      <c r="H166" s="180"/>
      <c r="I166" s="180"/>
      <c r="J166" s="159"/>
      <c r="K166" s="264"/>
      <c r="L166" s="159"/>
      <c r="M166" s="46" t="str">
        <f>IFERROR(CONCATENATE("VALID (",VLOOKUP(A166,'02_MASTER_KODE_FASYANKES'!B$3:L$20793,2,FALSE),")"),"N/A (BELUM VALID)")</f>
        <v>N/A (BELUM VALID)</v>
      </c>
      <c r="N166" s="374" t="str">
        <f>IFERROR(VLOOKUP(A166,'02_MASTER_KODE_FASYANKES'!B$3:L$20793,10,FALSE),"N/A (BELUM VALID)")</f>
        <v>N/A (BELUM VALID)</v>
      </c>
      <c r="O166" s="374" t="str">
        <f>IFERROR(VLOOKUP(A166,'02_MASTER_KODE_FASYANKES'!B$3:L$20793,11,FALSE),"N/A (BELUM VALID)")</f>
        <v>N/A (BELUM VALID)</v>
      </c>
      <c r="P166" s="374" t="str">
        <f>IFERROR(VLOOKUP(A166,'02_MASTER_KODE_FASYANKES'!B$3:L$20793,3,FALSE),"N/A (BELUM VALID)")</f>
        <v>N/A (BELUM VALID)</v>
      </c>
      <c r="Q166" s="46" t="str">
        <f>IFERROR(VLOOKUP(LEFT(G166,4),'04_MASTER_KODE_SDMK'!B$5:F$165,3,FALSE),"N/A (BELUM VALID)")</f>
        <v>N/A (BELUM VALID)</v>
      </c>
      <c r="R166" s="46" t="str">
        <f>IFERROR(VLOOKUP(LEFT(G166,4),'04_MASTER_KODE_SDMK'!B$5:F$165,4,FALSE),"N/A (BELUM VALID)")</f>
        <v>N/A (BELUM VALID)</v>
      </c>
      <c r="S166" s="46" t="str">
        <f>IFERROR(VLOOKUP(LEFT(G166,4),'04_MASTER_KODE_SDMK'!B$5:F$165,5,FALSE),"N/A (BELUM VALID)")</f>
        <v>N/A (BELUM VALID)</v>
      </c>
      <c r="T166" s="374" t="str">
        <f t="shared" si="16"/>
        <v>N/A (BELUM VALID)</v>
      </c>
      <c r="U166" s="46" t="str">
        <f t="shared" si="17"/>
        <v>N/A (BELUM VALID)</v>
      </c>
      <c r="V166" s="46" t="str">
        <f>IFERROR(VLOOKUP(L166,'03_MASTER_KODE_SEKOLAH_PT'!B$5:C$10030,2,FALSE),"N/A (BELUM VALID)")</f>
        <v>N/A (BELUM VALID)</v>
      </c>
      <c r="W166" s="46" t="str">
        <f>IFERROR(VLOOKUP(J166,'05_MASTER_KODE_PRODI'!B$3:E$5003,3,FALSE),"N/A (BELUM VALID)")</f>
        <v>N/A (BELUM VALID)</v>
      </c>
      <c r="X166" s="46" t="str">
        <f>IFERROR(CONCATENATE("VALID (",VLOOKUP(J166,'05_MASTER_KODE_PRODI'!B$3:F$5003,5,FALSE),")"),"N/A (BELUM VALID)")</f>
        <v>N/A (BELUM VALID)</v>
      </c>
      <c r="Y166" s="376">
        <f t="shared" si="18"/>
        <v>0</v>
      </c>
      <c r="Z166" s="377">
        <f t="shared" si="19"/>
        <v>0</v>
      </c>
      <c r="AA166" s="377">
        <f t="shared" si="20"/>
        <v>0</v>
      </c>
      <c r="AB166" s="377">
        <f t="shared" si="21"/>
        <v>0</v>
      </c>
      <c r="AC166" s="377">
        <f t="shared" si="22"/>
        <v>0</v>
      </c>
      <c r="AD166" s="383">
        <f t="shared" si="23"/>
        <v>0</v>
      </c>
    </row>
    <row r="167" spans="1:30">
      <c r="A167" s="159"/>
      <c r="B167" s="159"/>
      <c r="C167" s="159"/>
      <c r="D167" s="159"/>
      <c r="E167" s="159"/>
      <c r="F167" s="159"/>
      <c r="G167" s="159"/>
      <c r="H167" s="180"/>
      <c r="I167" s="180"/>
      <c r="J167" s="159"/>
      <c r="K167" s="264"/>
      <c r="L167" s="159"/>
      <c r="M167" s="46" t="str">
        <f>IFERROR(CONCATENATE("VALID (",VLOOKUP(A167,'02_MASTER_KODE_FASYANKES'!B$3:L$20793,2,FALSE),")"),"N/A (BELUM VALID)")</f>
        <v>N/A (BELUM VALID)</v>
      </c>
      <c r="N167" s="374" t="str">
        <f>IFERROR(VLOOKUP(A167,'02_MASTER_KODE_FASYANKES'!B$3:L$20793,10,FALSE),"N/A (BELUM VALID)")</f>
        <v>N/A (BELUM VALID)</v>
      </c>
      <c r="O167" s="374" t="str">
        <f>IFERROR(VLOOKUP(A167,'02_MASTER_KODE_FASYANKES'!B$3:L$20793,11,FALSE),"N/A (BELUM VALID)")</f>
        <v>N/A (BELUM VALID)</v>
      </c>
      <c r="P167" s="374" t="str">
        <f>IFERROR(VLOOKUP(A167,'02_MASTER_KODE_FASYANKES'!B$3:L$20793,3,FALSE),"N/A (BELUM VALID)")</f>
        <v>N/A (BELUM VALID)</v>
      </c>
      <c r="Q167" s="46" t="str">
        <f>IFERROR(VLOOKUP(LEFT(G167,4),'04_MASTER_KODE_SDMK'!B$5:F$165,3,FALSE),"N/A (BELUM VALID)")</f>
        <v>N/A (BELUM VALID)</v>
      </c>
      <c r="R167" s="46" t="str">
        <f>IFERROR(VLOOKUP(LEFT(G167,4),'04_MASTER_KODE_SDMK'!B$5:F$165,4,FALSE),"N/A (BELUM VALID)")</f>
        <v>N/A (BELUM VALID)</v>
      </c>
      <c r="S167" s="46" t="str">
        <f>IFERROR(VLOOKUP(LEFT(G167,4),'04_MASTER_KODE_SDMK'!B$5:F$165,5,FALSE),"N/A (BELUM VALID)")</f>
        <v>N/A (BELUM VALID)</v>
      </c>
      <c r="T167" s="374" t="str">
        <f t="shared" si="16"/>
        <v>N/A (BELUM VALID)</v>
      </c>
      <c r="U167" s="46" t="str">
        <f t="shared" si="17"/>
        <v>N/A (BELUM VALID)</v>
      </c>
      <c r="V167" s="46" t="str">
        <f>IFERROR(VLOOKUP(L167,'03_MASTER_KODE_SEKOLAH_PT'!B$5:C$10030,2,FALSE),"N/A (BELUM VALID)")</f>
        <v>N/A (BELUM VALID)</v>
      </c>
      <c r="W167" s="46" t="str">
        <f>IFERROR(VLOOKUP(J167,'05_MASTER_KODE_PRODI'!B$3:E$5003,3,FALSE),"N/A (BELUM VALID)")</f>
        <v>N/A (BELUM VALID)</v>
      </c>
      <c r="X167" s="46" t="str">
        <f>IFERROR(CONCATENATE("VALID (",VLOOKUP(J167,'05_MASTER_KODE_PRODI'!B$3:F$5003,5,FALSE),")"),"N/A (BELUM VALID)")</f>
        <v>N/A (BELUM VALID)</v>
      </c>
      <c r="Y167" s="376">
        <f t="shared" si="18"/>
        <v>0</v>
      </c>
      <c r="Z167" s="377">
        <f t="shared" si="19"/>
        <v>0</v>
      </c>
      <c r="AA167" s="377">
        <f t="shared" si="20"/>
        <v>0</v>
      </c>
      <c r="AB167" s="377">
        <f t="shared" si="21"/>
        <v>0</v>
      </c>
      <c r="AC167" s="377">
        <f t="shared" si="22"/>
        <v>0</v>
      </c>
      <c r="AD167" s="383">
        <f t="shared" si="23"/>
        <v>0</v>
      </c>
    </row>
    <row r="168" spans="1:30">
      <c r="A168" s="159"/>
      <c r="B168" s="159"/>
      <c r="C168" s="159"/>
      <c r="D168" s="159"/>
      <c r="E168" s="159"/>
      <c r="F168" s="159"/>
      <c r="G168" s="159"/>
      <c r="H168" s="180"/>
      <c r="I168" s="180"/>
      <c r="J168" s="159"/>
      <c r="K168" s="264"/>
      <c r="L168" s="159"/>
      <c r="M168" s="46" t="str">
        <f>IFERROR(CONCATENATE("VALID (",VLOOKUP(A168,'02_MASTER_KODE_FASYANKES'!B$3:L$20793,2,FALSE),")"),"N/A (BELUM VALID)")</f>
        <v>N/A (BELUM VALID)</v>
      </c>
      <c r="N168" s="374" t="str">
        <f>IFERROR(VLOOKUP(A168,'02_MASTER_KODE_FASYANKES'!B$3:L$20793,10,FALSE),"N/A (BELUM VALID)")</f>
        <v>N/A (BELUM VALID)</v>
      </c>
      <c r="O168" s="374" t="str">
        <f>IFERROR(VLOOKUP(A168,'02_MASTER_KODE_FASYANKES'!B$3:L$20793,11,FALSE),"N/A (BELUM VALID)")</f>
        <v>N/A (BELUM VALID)</v>
      </c>
      <c r="P168" s="374" t="str">
        <f>IFERROR(VLOOKUP(A168,'02_MASTER_KODE_FASYANKES'!B$3:L$20793,3,FALSE),"N/A (BELUM VALID)")</f>
        <v>N/A (BELUM VALID)</v>
      </c>
      <c r="Q168" s="46" t="str">
        <f>IFERROR(VLOOKUP(LEFT(G168,4),'04_MASTER_KODE_SDMK'!B$5:F$165,3,FALSE),"N/A (BELUM VALID)")</f>
        <v>N/A (BELUM VALID)</v>
      </c>
      <c r="R168" s="46" t="str">
        <f>IFERROR(VLOOKUP(LEFT(G168,4),'04_MASTER_KODE_SDMK'!B$5:F$165,4,FALSE),"N/A (BELUM VALID)")</f>
        <v>N/A (BELUM VALID)</v>
      </c>
      <c r="S168" s="46" t="str">
        <f>IFERROR(VLOOKUP(LEFT(G168,4),'04_MASTER_KODE_SDMK'!B$5:F$165,5,FALSE),"N/A (BELUM VALID)")</f>
        <v>N/A (BELUM VALID)</v>
      </c>
      <c r="T168" s="374" t="str">
        <f t="shared" si="16"/>
        <v>N/A (BELUM VALID)</v>
      </c>
      <c r="U168" s="46" t="str">
        <f t="shared" si="17"/>
        <v>N/A (BELUM VALID)</v>
      </c>
      <c r="V168" s="46" t="str">
        <f>IFERROR(VLOOKUP(L168,'03_MASTER_KODE_SEKOLAH_PT'!B$5:C$10030,2,FALSE),"N/A (BELUM VALID)")</f>
        <v>N/A (BELUM VALID)</v>
      </c>
      <c r="W168" s="46" t="str">
        <f>IFERROR(VLOOKUP(J168,'05_MASTER_KODE_PRODI'!B$3:E$5003,3,FALSE),"N/A (BELUM VALID)")</f>
        <v>N/A (BELUM VALID)</v>
      </c>
      <c r="X168" s="46" t="str">
        <f>IFERROR(CONCATENATE("VALID (",VLOOKUP(J168,'05_MASTER_KODE_PRODI'!B$3:F$5003,5,FALSE),")"),"N/A (BELUM VALID)")</f>
        <v>N/A (BELUM VALID)</v>
      </c>
      <c r="Y168" s="376">
        <f t="shared" si="18"/>
        <v>0</v>
      </c>
      <c r="Z168" s="377">
        <f t="shared" si="19"/>
        <v>0</v>
      </c>
      <c r="AA168" s="377">
        <f t="shared" si="20"/>
        <v>0</v>
      </c>
      <c r="AB168" s="377">
        <f t="shared" si="21"/>
        <v>0</v>
      </c>
      <c r="AC168" s="377">
        <f t="shared" si="22"/>
        <v>0</v>
      </c>
      <c r="AD168" s="383">
        <f t="shared" si="23"/>
        <v>0</v>
      </c>
    </row>
    <row r="169" spans="1:30">
      <c r="A169" s="159"/>
      <c r="B169" s="159"/>
      <c r="C169" s="159"/>
      <c r="D169" s="159"/>
      <c r="E169" s="159"/>
      <c r="F169" s="159"/>
      <c r="G169" s="159"/>
      <c r="H169" s="180"/>
      <c r="I169" s="180"/>
      <c r="J169" s="159"/>
      <c r="K169" s="264"/>
      <c r="L169" s="159"/>
      <c r="M169" s="46" t="str">
        <f>IFERROR(CONCATENATE("VALID (",VLOOKUP(A169,'02_MASTER_KODE_FASYANKES'!B$3:L$20793,2,FALSE),")"),"N/A (BELUM VALID)")</f>
        <v>N/A (BELUM VALID)</v>
      </c>
      <c r="N169" s="374" t="str">
        <f>IFERROR(VLOOKUP(A169,'02_MASTER_KODE_FASYANKES'!B$3:L$20793,10,FALSE),"N/A (BELUM VALID)")</f>
        <v>N/A (BELUM VALID)</v>
      </c>
      <c r="O169" s="374" t="str">
        <f>IFERROR(VLOOKUP(A169,'02_MASTER_KODE_FASYANKES'!B$3:L$20793,11,FALSE),"N/A (BELUM VALID)")</f>
        <v>N/A (BELUM VALID)</v>
      </c>
      <c r="P169" s="374" t="str">
        <f>IFERROR(VLOOKUP(A169,'02_MASTER_KODE_FASYANKES'!B$3:L$20793,3,FALSE),"N/A (BELUM VALID)")</f>
        <v>N/A (BELUM VALID)</v>
      </c>
      <c r="Q169" s="46" t="str">
        <f>IFERROR(VLOOKUP(LEFT(G169,4),'04_MASTER_KODE_SDMK'!B$5:F$165,3,FALSE),"N/A (BELUM VALID)")</f>
        <v>N/A (BELUM VALID)</v>
      </c>
      <c r="R169" s="46" t="str">
        <f>IFERROR(VLOOKUP(LEFT(G169,4),'04_MASTER_KODE_SDMK'!B$5:F$165,4,FALSE),"N/A (BELUM VALID)")</f>
        <v>N/A (BELUM VALID)</v>
      </c>
      <c r="S169" s="46" t="str">
        <f>IFERROR(VLOOKUP(LEFT(G169,4),'04_MASTER_KODE_SDMK'!B$5:F$165,5,FALSE),"N/A (BELUM VALID)")</f>
        <v>N/A (BELUM VALID)</v>
      </c>
      <c r="T169" s="374" t="str">
        <f t="shared" si="16"/>
        <v>N/A (BELUM VALID)</v>
      </c>
      <c r="U169" s="46" t="str">
        <f t="shared" si="17"/>
        <v>N/A (BELUM VALID)</v>
      </c>
      <c r="V169" s="46" t="str">
        <f>IFERROR(VLOOKUP(L169,'03_MASTER_KODE_SEKOLAH_PT'!B$5:C$10030,2,FALSE),"N/A (BELUM VALID)")</f>
        <v>N/A (BELUM VALID)</v>
      </c>
      <c r="W169" s="46" t="str">
        <f>IFERROR(VLOOKUP(J169,'05_MASTER_KODE_PRODI'!B$3:E$5003,3,FALSE),"N/A (BELUM VALID)")</f>
        <v>N/A (BELUM VALID)</v>
      </c>
      <c r="X169" s="46" t="str">
        <f>IFERROR(CONCATENATE("VALID (",VLOOKUP(J169,'05_MASTER_KODE_PRODI'!B$3:F$5003,5,FALSE),")"),"N/A (BELUM VALID)")</f>
        <v>N/A (BELUM VALID)</v>
      </c>
      <c r="Y169" s="376">
        <f t="shared" si="18"/>
        <v>0</v>
      </c>
      <c r="Z169" s="377">
        <f t="shared" si="19"/>
        <v>0</v>
      </c>
      <c r="AA169" s="377">
        <f t="shared" si="20"/>
        <v>0</v>
      </c>
      <c r="AB169" s="377">
        <f t="shared" si="21"/>
        <v>0</v>
      </c>
      <c r="AC169" s="377">
        <f t="shared" si="22"/>
        <v>0</v>
      </c>
      <c r="AD169" s="383">
        <f t="shared" si="23"/>
        <v>0</v>
      </c>
    </row>
    <row r="170" spans="1:30">
      <c r="A170" s="159"/>
      <c r="B170" s="159"/>
      <c r="C170" s="159"/>
      <c r="D170" s="159"/>
      <c r="E170" s="159"/>
      <c r="F170" s="159"/>
      <c r="G170" s="159"/>
      <c r="H170" s="180"/>
      <c r="I170" s="180"/>
      <c r="J170" s="159"/>
      <c r="K170" s="264"/>
      <c r="L170" s="159"/>
      <c r="M170" s="46" t="str">
        <f>IFERROR(CONCATENATE("VALID (",VLOOKUP(A170,'02_MASTER_KODE_FASYANKES'!B$3:L$20793,2,FALSE),")"),"N/A (BELUM VALID)")</f>
        <v>N/A (BELUM VALID)</v>
      </c>
      <c r="N170" s="374" t="str">
        <f>IFERROR(VLOOKUP(A170,'02_MASTER_KODE_FASYANKES'!B$3:L$20793,10,FALSE),"N/A (BELUM VALID)")</f>
        <v>N/A (BELUM VALID)</v>
      </c>
      <c r="O170" s="374" t="str">
        <f>IFERROR(VLOOKUP(A170,'02_MASTER_KODE_FASYANKES'!B$3:L$20793,11,FALSE),"N/A (BELUM VALID)")</f>
        <v>N/A (BELUM VALID)</v>
      </c>
      <c r="P170" s="374" t="str">
        <f>IFERROR(VLOOKUP(A170,'02_MASTER_KODE_FASYANKES'!B$3:L$20793,3,FALSE),"N/A (BELUM VALID)")</f>
        <v>N/A (BELUM VALID)</v>
      </c>
      <c r="Q170" s="46" t="str">
        <f>IFERROR(VLOOKUP(LEFT(G170,4),'04_MASTER_KODE_SDMK'!B$5:F$165,3,FALSE),"N/A (BELUM VALID)")</f>
        <v>N/A (BELUM VALID)</v>
      </c>
      <c r="R170" s="46" t="str">
        <f>IFERROR(VLOOKUP(LEFT(G170,4),'04_MASTER_KODE_SDMK'!B$5:F$165,4,FALSE),"N/A (BELUM VALID)")</f>
        <v>N/A (BELUM VALID)</v>
      </c>
      <c r="S170" s="46" t="str">
        <f>IFERROR(VLOOKUP(LEFT(G170,4),'04_MASTER_KODE_SDMK'!B$5:F$165,5,FALSE),"N/A (BELUM VALID)")</f>
        <v>N/A (BELUM VALID)</v>
      </c>
      <c r="T170" s="374" t="str">
        <f t="shared" si="16"/>
        <v>N/A (BELUM VALID)</v>
      </c>
      <c r="U170" s="46" t="str">
        <f t="shared" si="17"/>
        <v>N/A (BELUM VALID)</v>
      </c>
      <c r="V170" s="46" t="str">
        <f>IFERROR(VLOOKUP(L170,'03_MASTER_KODE_SEKOLAH_PT'!B$5:C$10030,2,FALSE),"N/A (BELUM VALID)")</f>
        <v>N/A (BELUM VALID)</v>
      </c>
      <c r="W170" s="46" t="str">
        <f>IFERROR(VLOOKUP(J170,'05_MASTER_KODE_PRODI'!B$3:E$5003,3,FALSE),"N/A (BELUM VALID)")</f>
        <v>N/A (BELUM VALID)</v>
      </c>
      <c r="X170" s="46" t="str">
        <f>IFERROR(CONCATENATE("VALID (",VLOOKUP(J170,'05_MASTER_KODE_PRODI'!B$3:F$5003,5,FALSE),")"),"N/A (BELUM VALID)")</f>
        <v>N/A (BELUM VALID)</v>
      </c>
      <c r="Y170" s="376">
        <f t="shared" si="18"/>
        <v>0</v>
      </c>
      <c r="Z170" s="377">
        <f t="shared" si="19"/>
        <v>0</v>
      </c>
      <c r="AA170" s="377">
        <f t="shared" si="20"/>
        <v>0</v>
      </c>
      <c r="AB170" s="377">
        <f t="shared" si="21"/>
        <v>0</v>
      </c>
      <c r="AC170" s="377">
        <f t="shared" si="22"/>
        <v>0</v>
      </c>
      <c r="AD170" s="383">
        <f t="shared" si="23"/>
        <v>0</v>
      </c>
    </row>
    <row r="171" spans="1:30">
      <c r="A171" s="159"/>
      <c r="B171" s="159"/>
      <c r="C171" s="159"/>
      <c r="D171" s="159"/>
      <c r="E171" s="159"/>
      <c r="F171" s="159"/>
      <c r="G171" s="159"/>
      <c r="H171" s="180"/>
      <c r="I171" s="180"/>
      <c r="J171" s="159"/>
      <c r="K171" s="264"/>
      <c r="L171" s="159"/>
      <c r="M171" s="46" t="str">
        <f>IFERROR(CONCATENATE("VALID (",VLOOKUP(A171,'02_MASTER_KODE_FASYANKES'!B$3:L$20793,2,FALSE),")"),"N/A (BELUM VALID)")</f>
        <v>N/A (BELUM VALID)</v>
      </c>
      <c r="N171" s="374" t="str">
        <f>IFERROR(VLOOKUP(A171,'02_MASTER_KODE_FASYANKES'!B$3:L$20793,10,FALSE),"N/A (BELUM VALID)")</f>
        <v>N/A (BELUM VALID)</v>
      </c>
      <c r="O171" s="374" t="str">
        <f>IFERROR(VLOOKUP(A171,'02_MASTER_KODE_FASYANKES'!B$3:L$20793,11,FALSE),"N/A (BELUM VALID)")</f>
        <v>N/A (BELUM VALID)</v>
      </c>
      <c r="P171" s="374" t="str">
        <f>IFERROR(VLOOKUP(A171,'02_MASTER_KODE_FASYANKES'!B$3:L$20793,3,FALSE),"N/A (BELUM VALID)")</f>
        <v>N/A (BELUM VALID)</v>
      </c>
      <c r="Q171" s="46" t="str">
        <f>IFERROR(VLOOKUP(LEFT(G171,4),'04_MASTER_KODE_SDMK'!B$5:F$165,3,FALSE),"N/A (BELUM VALID)")</f>
        <v>N/A (BELUM VALID)</v>
      </c>
      <c r="R171" s="46" t="str">
        <f>IFERROR(VLOOKUP(LEFT(G171,4),'04_MASTER_KODE_SDMK'!B$5:F$165,4,FALSE),"N/A (BELUM VALID)")</f>
        <v>N/A (BELUM VALID)</v>
      </c>
      <c r="S171" s="46" t="str">
        <f>IFERROR(VLOOKUP(LEFT(G171,4),'04_MASTER_KODE_SDMK'!B$5:F$165,5,FALSE),"N/A (BELUM VALID)")</f>
        <v>N/A (BELUM VALID)</v>
      </c>
      <c r="T171" s="374" t="str">
        <f t="shared" si="16"/>
        <v>N/A (BELUM VALID)</v>
      </c>
      <c r="U171" s="46" t="str">
        <f t="shared" si="17"/>
        <v>N/A (BELUM VALID)</v>
      </c>
      <c r="V171" s="46" t="str">
        <f>IFERROR(VLOOKUP(L171,'03_MASTER_KODE_SEKOLAH_PT'!B$5:C$10030,2,FALSE),"N/A (BELUM VALID)")</f>
        <v>N/A (BELUM VALID)</v>
      </c>
      <c r="W171" s="46" t="str">
        <f>IFERROR(VLOOKUP(J171,'05_MASTER_KODE_PRODI'!B$3:E$5003,3,FALSE),"N/A (BELUM VALID)")</f>
        <v>N/A (BELUM VALID)</v>
      </c>
      <c r="X171" s="46" t="str">
        <f>IFERROR(CONCATENATE("VALID (",VLOOKUP(J171,'05_MASTER_KODE_PRODI'!B$3:F$5003,5,FALSE),")"),"N/A (BELUM VALID)")</f>
        <v>N/A (BELUM VALID)</v>
      </c>
      <c r="Y171" s="376">
        <f t="shared" si="18"/>
        <v>0</v>
      </c>
      <c r="Z171" s="377">
        <f t="shared" si="19"/>
        <v>0</v>
      </c>
      <c r="AA171" s="377">
        <f t="shared" si="20"/>
        <v>0</v>
      </c>
      <c r="AB171" s="377">
        <f t="shared" si="21"/>
        <v>0</v>
      </c>
      <c r="AC171" s="377">
        <f t="shared" si="22"/>
        <v>0</v>
      </c>
      <c r="AD171" s="383">
        <f t="shared" si="23"/>
        <v>0</v>
      </c>
    </row>
    <row r="172" spans="1:30">
      <c r="A172" s="159"/>
      <c r="B172" s="159"/>
      <c r="C172" s="159"/>
      <c r="D172" s="159"/>
      <c r="E172" s="159"/>
      <c r="F172" s="159"/>
      <c r="G172" s="159"/>
      <c r="H172" s="180"/>
      <c r="I172" s="180"/>
      <c r="J172" s="159"/>
      <c r="K172" s="264"/>
      <c r="L172" s="159"/>
      <c r="M172" s="46" t="str">
        <f>IFERROR(CONCATENATE("VALID (",VLOOKUP(A172,'02_MASTER_KODE_FASYANKES'!B$3:L$20793,2,FALSE),")"),"N/A (BELUM VALID)")</f>
        <v>N/A (BELUM VALID)</v>
      </c>
      <c r="N172" s="374" t="str">
        <f>IFERROR(VLOOKUP(A172,'02_MASTER_KODE_FASYANKES'!B$3:L$20793,10,FALSE),"N/A (BELUM VALID)")</f>
        <v>N/A (BELUM VALID)</v>
      </c>
      <c r="O172" s="374" t="str">
        <f>IFERROR(VLOOKUP(A172,'02_MASTER_KODE_FASYANKES'!B$3:L$20793,11,FALSE),"N/A (BELUM VALID)")</f>
        <v>N/A (BELUM VALID)</v>
      </c>
      <c r="P172" s="374" t="str">
        <f>IFERROR(VLOOKUP(A172,'02_MASTER_KODE_FASYANKES'!B$3:L$20793,3,FALSE),"N/A (BELUM VALID)")</f>
        <v>N/A (BELUM VALID)</v>
      </c>
      <c r="Q172" s="46" t="str">
        <f>IFERROR(VLOOKUP(LEFT(G172,4),'04_MASTER_KODE_SDMK'!B$5:F$165,3,FALSE),"N/A (BELUM VALID)")</f>
        <v>N/A (BELUM VALID)</v>
      </c>
      <c r="R172" s="46" t="str">
        <f>IFERROR(VLOOKUP(LEFT(G172,4),'04_MASTER_KODE_SDMK'!B$5:F$165,4,FALSE),"N/A (BELUM VALID)")</f>
        <v>N/A (BELUM VALID)</v>
      </c>
      <c r="S172" s="46" t="str">
        <f>IFERROR(VLOOKUP(LEFT(G172,4),'04_MASTER_KODE_SDMK'!B$5:F$165,5,FALSE),"N/A (BELUM VALID)")</f>
        <v>N/A (BELUM VALID)</v>
      </c>
      <c r="T172" s="374" t="str">
        <f t="shared" si="16"/>
        <v>N/A (BELUM VALID)</v>
      </c>
      <c r="U172" s="46" t="str">
        <f t="shared" si="17"/>
        <v>N/A (BELUM VALID)</v>
      </c>
      <c r="V172" s="46" t="str">
        <f>IFERROR(VLOOKUP(L172,'03_MASTER_KODE_SEKOLAH_PT'!B$5:C$10030,2,FALSE),"N/A (BELUM VALID)")</f>
        <v>N/A (BELUM VALID)</v>
      </c>
      <c r="W172" s="46" t="str">
        <f>IFERROR(VLOOKUP(J172,'05_MASTER_KODE_PRODI'!B$3:E$5003,3,FALSE),"N/A (BELUM VALID)")</f>
        <v>N/A (BELUM VALID)</v>
      </c>
      <c r="X172" s="46" t="str">
        <f>IFERROR(CONCATENATE("VALID (",VLOOKUP(J172,'05_MASTER_KODE_PRODI'!B$3:F$5003,5,FALSE),")"),"N/A (BELUM VALID)")</f>
        <v>N/A (BELUM VALID)</v>
      </c>
      <c r="Y172" s="376">
        <f t="shared" si="18"/>
        <v>0</v>
      </c>
      <c r="Z172" s="377">
        <f t="shared" si="19"/>
        <v>0</v>
      </c>
      <c r="AA172" s="377">
        <f t="shared" si="20"/>
        <v>0</v>
      </c>
      <c r="AB172" s="377">
        <f t="shared" si="21"/>
        <v>0</v>
      </c>
      <c r="AC172" s="377">
        <f t="shared" si="22"/>
        <v>0</v>
      </c>
      <c r="AD172" s="383">
        <f t="shared" si="23"/>
        <v>0</v>
      </c>
    </row>
    <row r="173" spans="1:30">
      <c r="A173" s="159"/>
      <c r="B173" s="159"/>
      <c r="C173" s="159"/>
      <c r="D173" s="159"/>
      <c r="E173" s="159"/>
      <c r="F173" s="159"/>
      <c r="G173" s="159"/>
      <c r="H173" s="180"/>
      <c r="I173" s="180"/>
      <c r="J173" s="159"/>
      <c r="K173" s="264"/>
      <c r="L173" s="159"/>
      <c r="M173" s="46" t="str">
        <f>IFERROR(CONCATENATE("VALID (",VLOOKUP(A173,'02_MASTER_KODE_FASYANKES'!B$3:L$20793,2,FALSE),")"),"N/A (BELUM VALID)")</f>
        <v>N/A (BELUM VALID)</v>
      </c>
      <c r="N173" s="374" t="str">
        <f>IFERROR(VLOOKUP(A173,'02_MASTER_KODE_FASYANKES'!B$3:L$20793,10,FALSE),"N/A (BELUM VALID)")</f>
        <v>N/A (BELUM VALID)</v>
      </c>
      <c r="O173" s="374" t="str">
        <f>IFERROR(VLOOKUP(A173,'02_MASTER_KODE_FASYANKES'!B$3:L$20793,11,FALSE),"N/A (BELUM VALID)")</f>
        <v>N/A (BELUM VALID)</v>
      </c>
      <c r="P173" s="374" t="str">
        <f>IFERROR(VLOOKUP(A173,'02_MASTER_KODE_FASYANKES'!B$3:L$20793,3,FALSE),"N/A (BELUM VALID)")</f>
        <v>N/A (BELUM VALID)</v>
      </c>
      <c r="Q173" s="46" t="str">
        <f>IFERROR(VLOOKUP(LEFT(G173,4),'04_MASTER_KODE_SDMK'!B$5:F$165,3,FALSE),"N/A (BELUM VALID)")</f>
        <v>N/A (BELUM VALID)</v>
      </c>
      <c r="R173" s="46" t="str">
        <f>IFERROR(VLOOKUP(LEFT(G173,4),'04_MASTER_KODE_SDMK'!B$5:F$165,4,FALSE),"N/A (BELUM VALID)")</f>
        <v>N/A (BELUM VALID)</v>
      </c>
      <c r="S173" s="46" t="str">
        <f>IFERROR(VLOOKUP(LEFT(G173,4),'04_MASTER_KODE_SDMK'!B$5:F$165,5,FALSE),"N/A (BELUM VALID)")</f>
        <v>N/A (BELUM VALID)</v>
      </c>
      <c r="T173" s="374" t="str">
        <f t="shared" si="16"/>
        <v>N/A (BELUM VALID)</v>
      </c>
      <c r="U173" s="46" t="str">
        <f t="shared" si="17"/>
        <v>N/A (BELUM VALID)</v>
      </c>
      <c r="V173" s="46" t="str">
        <f>IFERROR(VLOOKUP(L173,'03_MASTER_KODE_SEKOLAH_PT'!B$5:C$10030,2,FALSE),"N/A (BELUM VALID)")</f>
        <v>N/A (BELUM VALID)</v>
      </c>
      <c r="W173" s="46" t="str">
        <f>IFERROR(VLOOKUP(J173,'05_MASTER_KODE_PRODI'!B$3:E$5003,3,FALSE),"N/A (BELUM VALID)")</f>
        <v>N/A (BELUM VALID)</v>
      </c>
      <c r="X173" s="46" t="str">
        <f>IFERROR(CONCATENATE("VALID (",VLOOKUP(J173,'05_MASTER_KODE_PRODI'!B$3:F$5003,5,FALSE),")"),"N/A (BELUM VALID)")</f>
        <v>N/A (BELUM VALID)</v>
      </c>
      <c r="Y173" s="376">
        <f t="shared" si="18"/>
        <v>0</v>
      </c>
      <c r="Z173" s="377">
        <f t="shared" si="19"/>
        <v>0</v>
      </c>
      <c r="AA173" s="377">
        <f t="shared" si="20"/>
        <v>0</v>
      </c>
      <c r="AB173" s="377">
        <f t="shared" si="21"/>
        <v>0</v>
      </c>
      <c r="AC173" s="377">
        <f t="shared" si="22"/>
        <v>0</v>
      </c>
      <c r="AD173" s="383">
        <f t="shared" si="23"/>
        <v>0</v>
      </c>
    </row>
    <row r="174" spans="1:30">
      <c r="A174" s="159"/>
      <c r="B174" s="159"/>
      <c r="C174" s="159"/>
      <c r="D174" s="159"/>
      <c r="E174" s="159"/>
      <c r="F174" s="159"/>
      <c r="G174" s="159"/>
      <c r="H174" s="180"/>
      <c r="I174" s="180"/>
      <c r="J174" s="159"/>
      <c r="K174" s="264"/>
      <c r="L174" s="159"/>
      <c r="M174" s="46" t="str">
        <f>IFERROR(CONCATENATE("VALID (",VLOOKUP(A174,'02_MASTER_KODE_FASYANKES'!B$3:L$20793,2,FALSE),")"),"N/A (BELUM VALID)")</f>
        <v>N/A (BELUM VALID)</v>
      </c>
      <c r="N174" s="374" t="str">
        <f>IFERROR(VLOOKUP(A174,'02_MASTER_KODE_FASYANKES'!B$3:L$20793,10,FALSE),"N/A (BELUM VALID)")</f>
        <v>N/A (BELUM VALID)</v>
      </c>
      <c r="O174" s="374" t="str">
        <f>IFERROR(VLOOKUP(A174,'02_MASTER_KODE_FASYANKES'!B$3:L$20793,11,FALSE),"N/A (BELUM VALID)")</f>
        <v>N/A (BELUM VALID)</v>
      </c>
      <c r="P174" s="374" t="str">
        <f>IFERROR(VLOOKUP(A174,'02_MASTER_KODE_FASYANKES'!B$3:L$20793,3,FALSE),"N/A (BELUM VALID)")</f>
        <v>N/A (BELUM VALID)</v>
      </c>
      <c r="Q174" s="46" t="str">
        <f>IFERROR(VLOOKUP(LEFT(G174,4),'04_MASTER_KODE_SDMK'!B$5:F$165,3,FALSE),"N/A (BELUM VALID)")</f>
        <v>N/A (BELUM VALID)</v>
      </c>
      <c r="R174" s="46" t="str">
        <f>IFERROR(VLOOKUP(LEFT(G174,4),'04_MASTER_KODE_SDMK'!B$5:F$165,4,FALSE),"N/A (BELUM VALID)")</f>
        <v>N/A (BELUM VALID)</v>
      </c>
      <c r="S174" s="46" t="str">
        <f>IFERROR(VLOOKUP(LEFT(G174,4),'04_MASTER_KODE_SDMK'!B$5:F$165,5,FALSE),"N/A (BELUM VALID)")</f>
        <v>N/A (BELUM VALID)</v>
      </c>
      <c r="T174" s="374" t="str">
        <f t="shared" si="16"/>
        <v>N/A (BELUM VALID)</v>
      </c>
      <c r="U174" s="46" t="str">
        <f t="shared" si="17"/>
        <v>N/A (BELUM VALID)</v>
      </c>
      <c r="V174" s="46" t="str">
        <f>IFERROR(VLOOKUP(L174,'03_MASTER_KODE_SEKOLAH_PT'!B$5:C$10030,2,FALSE),"N/A (BELUM VALID)")</f>
        <v>N/A (BELUM VALID)</v>
      </c>
      <c r="W174" s="46" t="str">
        <f>IFERROR(VLOOKUP(J174,'05_MASTER_KODE_PRODI'!B$3:E$5003,3,FALSE),"N/A (BELUM VALID)")</f>
        <v>N/A (BELUM VALID)</v>
      </c>
      <c r="X174" s="46" t="str">
        <f>IFERROR(CONCATENATE("VALID (",VLOOKUP(J174,'05_MASTER_KODE_PRODI'!B$3:F$5003,5,FALSE),")"),"N/A (BELUM VALID)")</f>
        <v>N/A (BELUM VALID)</v>
      </c>
      <c r="Y174" s="376">
        <f t="shared" si="18"/>
        <v>0</v>
      </c>
      <c r="Z174" s="377">
        <f t="shared" si="19"/>
        <v>0</v>
      </c>
      <c r="AA174" s="377">
        <f t="shared" si="20"/>
        <v>0</v>
      </c>
      <c r="AB174" s="377">
        <f t="shared" si="21"/>
        <v>0</v>
      </c>
      <c r="AC174" s="377">
        <f t="shared" si="22"/>
        <v>0</v>
      </c>
      <c r="AD174" s="383">
        <f t="shared" si="23"/>
        <v>0</v>
      </c>
    </row>
    <row r="175" spans="1:30">
      <c r="A175" s="159"/>
      <c r="B175" s="159"/>
      <c r="C175" s="159"/>
      <c r="D175" s="159"/>
      <c r="E175" s="159"/>
      <c r="F175" s="159"/>
      <c r="G175" s="159"/>
      <c r="H175" s="180"/>
      <c r="I175" s="180"/>
      <c r="J175" s="159"/>
      <c r="K175" s="264"/>
      <c r="L175" s="159"/>
      <c r="M175" s="46" t="str">
        <f>IFERROR(CONCATENATE("VALID (",VLOOKUP(A175,'02_MASTER_KODE_FASYANKES'!B$3:L$20793,2,FALSE),")"),"N/A (BELUM VALID)")</f>
        <v>N/A (BELUM VALID)</v>
      </c>
      <c r="N175" s="374" t="str">
        <f>IFERROR(VLOOKUP(A175,'02_MASTER_KODE_FASYANKES'!B$3:L$20793,10,FALSE),"N/A (BELUM VALID)")</f>
        <v>N/A (BELUM VALID)</v>
      </c>
      <c r="O175" s="374" t="str">
        <f>IFERROR(VLOOKUP(A175,'02_MASTER_KODE_FASYANKES'!B$3:L$20793,11,FALSE),"N/A (BELUM VALID)")</f>
        <v>N/A (BELUM VALID)</v>
      </c>
      <c r="P175" s="374" t="str">
        <f>IFERROR(VLOOKUP(A175,'02_MASTER_KODE_FASYANKES'!B$3:L$20793,3,FALSE),"N/A (BELUM VALID)")</f>
        <v>N/A (BELUM VALID)</v>
      </c>
      <c r="Q175" s="46" t="str">
        <f>IFERROR(VLOOKUP(LEFT(G175,4),'04_MASTER_KODE_SDMK'!B$5:F$165,3,FALSE),"N/A (BELUM VALID)")</f>
        <v>N/A (BELUM VALID)</v>
      </c>
      <c r="R175" s="46" t="str">
        <f>IFERROR(VLOOKUP(LEFT(G175,4),'04_MASTER_KODE_SDMK'!B$5:F$165,4,FALSE),"N/A (BELUM VALID)")</f>
        <v>N/A (BELUM VALID)</v>
      </c>
      <c r="S175" s="46" t="str">
        <f>IFERROR(VLOOKUP(LEFT(G175,4),'04_MASTER_KODE_SDMK'!B$5:F$165,5,FALSE),"N/A (BELUM VALID)")</f>
        <v>N/A (BELUM VALID)</v>
      </c>
      <c r="T175" s="374" t="str">
        <f t="shared" si="16"/>
        <v>N/A (BELUM VALID)</v>
      </c>
      <c r="U175" s="46" t="str">
        <f t="shared" si="17"/>
        <v>N/A (BELUM VALID)</v>
      </c>
      <c r="V175" s="46" t="str">
        <f>IFERROR(VLOOKUP(L175,'03_MASTER_KODE_SEKOLAH_PT'!B$5:C$10030,2,FALSE),"N/A (BELUM VALID)")</f>
        <v>N/A (BELUM VALID)</v>
      </c>
      <c r="W175" s="46" t="str">
        <f>IFERROR(VLOOKUP(J175,'05_MASTER_KODE_PRODI'!B$3:E$5003,3,FALSE),"N/A (BELUM VALID)")</f>
        <v>N/A (BELUM VALID)</v>
      </c>
      <c r="X175" s="46" t="str">
        <f>IFERROR(CONCATENATE("VALID (",VLOOKUP(J175,'05_MASTER_KODE_PRODI'!B$3:F$5003,5,FALSE),")"),"N/A (BELUM VALID)")</f>
        <v>N/A (BELUM VALID)</v>
      </c>
      <c r="Y175" s="376">
        <f t="shared" si="18"/>
        <v>0</v>
      </c>
      <c r="Z175" s="377">
        <f t="shared" si="19"/>
        <v>0</v>
      </c>
      <c r="AA175" s="377">
        <f t="shared" si="20"/>
        <v>0</v>
      </c>
      <c r="AB175" s="377">
        <f t="shared" si="21"/>
        <v>0</v>
      </c>
      <c r="AC175" s="377">
        <f t="shared" si="22"/>
        <v>0</v>
      </c>
      <c r="AD175" s="383">
        <f t="shared" si="23"/>
        <v>0</v>
      </c>
    </row>
    <row r="176" spans="1:30">
      <c r="A176" s="159"/>
      <c r="B176" s="159"/>
      <c r="C176" s="159"/>
      <c r="D176" s="159"/>
      <c r="E176" s="159"/>
      <c r="F176" s="159"/>
      <c r="G176" s="159"/>
      <c r="H176" s="180"/>
      <c r="I176" s="180"/>
      <c r="J176" s="159"/>
      <c r="K176" s="264"/>
      <c r="L176" s="159"/>
      <c r="M176" s="46" t="str">
        <f>IFERROR(CONCATENATE("VALID (",VLOOKUP(A176,'02_MASTER_KODE_FASYANKES'!B$3:L$20793,2,FALSE),")"),"N/A (BELUM VALID)")</f>
        <v>N/A (BELUM VALID)</v>
      </c>
      <c r="N176" s="374" t="str">
        <f>IFERROR(VLOOKUP(A176,'02_MASTER_KODE_FASYANKES'!B$3:L$20793,10,FALSE),"N/A (BELUM VALID)")</f>
        <v>N/A (BELUM VALID)</v>
      </c>
      <c r="O176" s="374" t="str">
        <f>IFERROR(VLOOKUP(A176,'02_MASTER_KODE_FASYANKES'!B$3:L$20793,11,FALSE),"N/A (BELUM VALID)")</f>
        <v>N/A (BELUM VALID)</v>
      </c>
      <c r="P176" s="374" t="str">
        <f>IFERROR(VLOOKUP(A176,'02_MASTER_KODE_FASYANKES'!B$3:L$20793,3,FALSE),"N/A (BELUM VALID)")</f>
        <v>N/A (BELUM VALID)</v>
      </c>
      <c r="Q176" s="46" t="str">
        <f>IFERROR(VLOOKUP(LEFT(G176,4),'04_MASTER_KODE_SDMK'!B$5:F$165,3,FALSE),"N/A (BELUM VALID)")</f>
        <v>N/A (BELUM VALID)</v>
      </c>
      <c r="R176" s="46" t="str">
        <f>IFERROR(VLOOKUP(LEFT(G176,4),'04_MASTER_KODE_SDMK'!B$5:F$165,4,FALSE),"N/A (BELUM VALID)")</f>
        <v>N/A (BELUM VALID)</v>
      </c>
      <c r="S176" s="46" t="str">
        <f>IFERROR(VLOOKUP(LEFT(G176,4),'04_MASTER_KODE_SDMK'!B$5:F$165,5,FALSE),"N/A (BELUM VALID)")</f>
        <v>N/A (BELUM VALID)</v>
      </c>
      <c r="T176" s="374" t="str">
        <f t="shared" si="16"/>
        <v>N/A (BELUM VALID)</v>
      </c>
      <c r="U176" s="46" t="str">
        <f t="shared" si="17"/>
        <v>N/A (BELUM VALID)</v>
      </c>
      <c r="V176" s="46" t="str">
        <f>IFERROR(VLOOKUP(L176,'03_MASTER_KODE_SEKOLAH_PT'!B$5:C$10030,2,FALSE),"N/A (BELUM VALID)")</f>
        <v>N/A (BELUM VALID)</v>
      </c>
      <c r="W176" s="46" t="str">
        <f>IFERROR(VLOOKUP(J176,'05_MASTER_KODE_PRODI'!B$3:E$5003,3,FALSE),"N/A (BELUM VALID)")</f>
        <v>N/A (BELUM VALID)</v>
      </c>
      <c r="X176" s="46" t="str">
        <f>IFERROR(CONCATENATE("VALID (",VLOOKUP(J176,'05_MASTER_KODE_PRODI'!B$3:F$5003,5,FALSE),")"),"N/A (BELUM VALID)")</f>
        <v>N/A (BELUM VALID)</v>
      </c>
      <c r="Y176" s="376">
        <f t="shared" si="18"/>
        <v>0</v>
      </c>
      <c r="Z176" s="377">
        <f t="shared" si="19"/>
        <v>0</v>
      </c>
      <c r="AA176" s="377">
        <f t="shared" si="20"/>
        <v>0</v>
      </c>
      <c r="AB176" s="377">
        <f t="shared" si="21"/>
        <v>0</v>
      </c>
      <c r="AC176" s="377">
        <f t="shared" si="22"/>
        <v>0</v>
      </c>
      <c r="AD176" s="383">
        <f t="shared" si="23"/>
        <v>0</v>
      </c>
    </row>
    <row r="177" spans="1:30">
      <c r="A177" s="159"/>
      <c r="B177" s="159"/>
      <c r="C177" s="159"/>
      <c r="D177" s="159"/>
      <c r="E177" s="159"/>
      <c r="F177" s="159"/>
      <c r="G177" s="159"/>
      <c r="H177" s="180"/>
      <c r="I177" s="180"/>
      <c r="J177" s="159"/>
      <c r="K177" s="264"/>
      <c r="L177" s="159"/>
      <c r="M177" s="46" t="str">
        <f>IFERROR(CONCATENATE("VALID (",VLOOKUP(A177,'02_MASTER_KODE_FASYANKES'!B$3:L$20793,2,FALSE),")"),"N/A (BELUM VALID)")</f>
        <v>N/A (BELUM VALID)</v>
      </c>
      <c r="N177" s="374" t="str">
        <f>IFERROR(VLOOKUP(A177,'02_MASTER_KODE_FASYANKES'!B$3:L$20793,10,FALSE),"N/A (BELUM VALID)")</f>
        <v>N/A (BELUM VALID)</v>
      </c>
      <c r="O177" s="374" t="str">
        <f>IFERROR(VLOOKUP(A177,'02_MASTER_KODE_FASYANKES'!B$3:L$20793,11,FALSE),"N/A (BELUM VALID)")</f>
        <v>N/A (BELUM VALID)</v>
      </c>
      <c r="P177" s="374" t="str">
        <f>IFERROR(VLOOKUP(A177,'02_MASTER_KODE_FASYANKES'!B$3:L$20793,3,FALSE),"N/A (BELUM VALID)")</f>
        <v>N/A (BELUM VALID)</v>
      </c>
      <c r="Q177" s="46" t="str">
        <f>IFERROR(VLOOKUP(LEFT(G177,4),'04_MASTER_KODE_SDMK'!B$5:F$165,3,FALSE),"N/A (BELUM VALID)")</f>
        <v>N/A (BELUM VALID)</v>
      </c>
      <c r="R177" s="46" t="str">
        <f>IFERROR(VLOOKUP(LEFT(G177,4),'04_MASTER_KODE_SDMK'!B$5:F$165,4,FALSE),"N/A (BELUM VALID)")</f>
        <v>N/A (BELUM VALID)</v>
      </c>
      <c r="S177" s="46" t="str">
        <f>IFERROR(VLOOKUP(LEFT(G177,4),'04_MASTER_KODE_SDMK'!B$5:F$165,5,FALSE),"N/A (BELUM VALID)")</f>
        <v>N/A (BELUM VALID)</v>
      </c>
      <c r="T177" s="374" t="str">
        <f t="shared" si="16"/>
        <v>N/A (BELUM VALID)</v>
      </c>
      <c r="U177" s="46" t="str">
        <f t="shared" si="17"/>
        <v>N/A (BELUM VALID)</v>
      </c>
      <c r="V177" s="46" t="str">
        <f>IFERROR(VLOOKUP(L177,'03_MASTER_KODE_SEKOLAH_PT'!B$5:C$10030,2,FALSE),"N/A (BELUM VALID)")</f>
        <v>N/A (BELUM VALID)</v>
      </c>
      <c r="W177" s="46" t="str">
        <f>IFERROR(VLOOKUP(J177,'05_MASTER_KODE_PRODI'!B$3:E$5003,3,FALSE),"N/A (BELUM VALID)")</f>
        <v>N/A (BELUM VALID)</v>
      </c>
      <c r="X177" s="46" t="str">
        <f>IFERROR(CONCATENATE("VALID (",VLOOKUP(J177,'05_MASTER_KODE_PRODI'!B$3:F$5003,5,FALSE),")"),"N/A (BELUM VALID)")</f>
        <v>N/A (BELUM VALID)</v>
      </c>
      <c r="Y177" s="376">
        <f t="shared" si="18"/>
        <v>0</v>
      </c>
      <c r="Z177" s="377">
        <f t="shared" si="19"/>
        <v>0</v>
      </c>
      <c r="AA177" s="377">
        <f t="shared" si="20"/>
        <v>0</v>
      </c>
      <c r="AB177" s="377">
        <f t="shared" si="21"/>
        <v>0</v>
      </c>
      <c r="AC177" s="377">
        <f t="shared" si="22"/>
        <v>0</v>
      </c>
      <c r="AD177" s="383">
        <f t="shared" si="23"/>
        <v>0</v>
      </c>
    </row>
    <row r="178" spans="1:30">
      <c r="A178" s="159"/>
      <c r="B178" s="159"/>
      <c r="C178" s="159"/>
      <c r="D178" s="159"/>
      <c r="E178" s="159"/>
      <c r="F178" s="159"/>
      <c r="G178" s="159"/>
      <c r="H178" s="180"/>
      <c r="I178" s="180"/>
      <c r="J178" s="159"/>
      <c r="K178" s="264"/>
      <c r="L178" s="159"/>
      <c r="M178" s="46" t="str">
        <f>IFERROR(CONCATENATE("VALID (",VLOOKUP(A178,'02_MASTER_KODE_FASYANKES'!B$3:L$20793,2,FALSE),")"),"N/A (BELUM VALID)")</f>
        <v>N/A (BELUM VALID)</v>
      </c>
      <c r="N178" s="374" t="str">
        <f>IFERROR(VLOOKUP(A178,'02_MASTER_KODE_FASYANKES'!B$3:L$20793,10,FALSE),"N/A (BELUM VALID)")</f>
        <v>N/A (BELUM VALID)</v>
      </c>
      <c r="O178" s="374" t="str">
        <f>IFERROR(VLOOKUP(A178,'02_MASTER_KODE_FASYANKES'!B$3:L$20793,11,FALSE),"N/A (BELUM VALID)")</f>
        <v>N/A (BELUM VALID)</v>
      </c>
      <c r="P178" s="374" t="str">
        <f>IFERROR(VLOOKUP(A178,'02_MASTER_KODE_FASYANKES'!B$3:L$20793,3,FALSE),"N/A (BELUM VALID)")</f>
        <v>N/A (BELUM VALID)</v>
      </c>
      <c r="Q178" s="46" t="str">
        <f>IFERROR(VLOOKUP(LEFT(G178,4),'04_MASTER_KODE_SDMK'!B$5:F$165,3,FALSE),"N/A (BELUM VALID)")</f>
        <v>N/A (BELUM VALID)</v>
      </c>
      <c r="R178" s="46" t="str">
        <f>IFERROR(VLOOKUP(LEFT(G178,4),'04_MASTER_KODE_SDMK'!B$5:F$165,4,FALSE),"N/A (BELUM VALID)")</f>
        <v>N/A (BELUM VALID)</v>
      </c>
      <c r="S178" s="46" t="str">
        <f>IFERROR(VLOOKUP(LEFT(G178,4),'04_MASTER_KODE_SDMK'!B$5:F$165,5,FALSE),"N/A (BELUM VALID)")</f>
        <v>N/A (BELUM VALID)</v>
      </c>
      <c r="T178" s="374" t="str">
        <f t="shared" si="16"/>
        <v>N/A (BELUM VALID)</v>
      </c>
      <c r="U178" s="46" t="str">
        <f t="shared" si="17"/>
        <v>N/A (BELUM VALID)</v>
      </c>
      <c r="V178" s="46" t="str">
        <f>IFERROR(VLOOKUP(L178,'03_MASTER_KODE_SEKOLAH_PT'!B$5:C$10030,2,FALSE),"N/A (BELUM VALID)")</f>
        <v>N/A (BELUM VALID)</v>
      </c>
      <c r="W178" s="46" t="str">
        <f>IFERROR(VLOOKUP(J178,'05_MASTER_KODE_PRODI'!B$3:E$5003,3,FALSE),"N/A (BELUM VALID)")</f>
        <v>N/A (BELUM VALID)</v>
      </c>
      <c r="X178" s="46" t="str">
        <f>IFERROR(CONCATENATE("VALID (",VLOOKUP(J178,'05_MASTER_KODE_PRODI'!B$3:F$5003,5,FALSE),")"),"N/A (BELUM VALID)")</f>
        <v>N/A (BELUM VALID)</v>
      </c>
      <c r="Y178" s="376">
        <f t="shared" si="18"/>
        <v>0</v>
      </c>
      <c r="Z178" s="377">
        <f t="shared" si="19"/>
        <v>0</v>
      </c>
      <c r="AA178" s="377">
        <f t="shared" si="20"/>
        <v>0</v>
      </c>
      <c r="AB178" s="377">
        <f t="shared" si="21"/>
        <v>0</v>
      </c>
      <c r="AC178" s="377">
        <f t="shared" si="22"/>
        <v>0</v>
      </c>
      <c r="AD178" s="383">
        <f t="shared" si="23"/>
        <v>0</v>
      </c>
    </row>
    <row r="179" spans="1:30">
      <c r="A179" s="159"/>
      <c r="B179" s="159"/>
      <c r="C179" s="159"/>
      <c r="D179" s="159"/>
      <c r="E179" s="159"/>
      <c r="F179" s="159"/>
      <c r="G179" s="159"/>
      <c r="H179" s="180"/>
      <c r="I179" s="180"/>
      <c r="J179" s="159"/>
      <c r="K179" s="264"/>
      <c r="L179" s="159"/>
      <c r="M179" s="46" t="str">
        <f>IFERROR(CONCATENATE("VALID (",VLOOKUP(A179,'02_MASTER_KODE_FASYANKES'!B$3:L$20793,2,FALSE),")"),"N/A (BELUM VALID)")</f>
        <v>N/A (BELUM VALID)</v>
      </c>
      <c r="N179" s="374" t="str">
        <f>IFERROR(VLOOKUP(A179,'02_MASTER_KODE_FASYANKES'!B$3:L$20793,10,FALSE),"N/A (BELUM VALID)")</f>
        <v>N/A (BELUM VALID)</v>
      </c>
      <c r="O179" s="374" t="str">
        <f>IFERROR(VLOOKUP(A179,'02_MASTER_KODE_FASYANKES'!B$3:L$20793,11,FALSE),"N/A (BELUM VALID)")</f>
        <v>N/A (BELUM VALID)</v>
      </c>
      <c r="P179" s="374" t="str">
        <f>IFERROR(VLOOKUP(A179,'02_MASTER_KODE_FASYANKES'!B$3:L$20793,3,FALSE),"N/A (BELUM VALID)")</f>
        <v>N/A (BELUM VALID)</v>
      </c>
      <c r="Q179" s="46" t="str">
        <f>IFERROR(VLOOKUP(LEFT(G179,4),'04_MASTER_KODE_SDMK'!B$5:F$165,3,FALSE),"N/A (BELUM VALID)")</f>
        <v>N/A (BELUM VALID)</v>
      </c>
      <c r="R179" s="46" t="str">
        <f>IFERROR(VLOOKUP(LEFT(G179,4),'04_MASTER_KODE_SDMK'!B$5:F$165,4,FALSE),"N/A (BELUM VALID)")</f>
        <v>N/A (BELUM VALID)</v>
      </c>
      <c r="S179" s="46" t="str">
        <f>IFERROR(VLOOKUP(LEFT(G179,4),'04_MASTER_KODE_SDMK'!B$5:F$165,5,FALSE),"N/A (BELUM VALID)")</f>
        <v>N/A (BELUM VALID)</v>
      </c>
      <c r="T179" s="374" t="str">
        <f t="shared" si="16"/>
        <v>N/A (BELUM VALID)</v>
      </c>
      <c r="U179" s="46" t="str">
        <f t="shared" si="17"/>
        <v>N/A (BELUM VALID)</v>
      </c>
      <c r="V179" s="46" t="str">
        <f>IFERROR(VLOOKUP(L179,'03_MASTER_KODE_SEKOLAH_PT'!B$5:C$10030,2,FALSE),"N/A (BELUM VALID)")</f>
        <v>N/A (BELUM VALID)</v>
      </c>
      <c r="W179" s="46" t="str">
        <f>IFERROR(VLOOKUP(J179,'05_MASTER_KODE_PRODI'!B$3:E$5003,3,FALSE),"N/A (BELUM VALID)")</f>
        <v>N/A (BELUM VALID)</v>
      </c>
      <c r="X179" s="46" t="str">
        <f>IFERROR(CONCATENATE("VALID (",VLOOKUP(J179,'05_MASTER_KODE_PRODI'!B$3:F$5003,5,FALSE),")"),"N/A (BELUM VALID)")</f>
        <v>N/A (BELUM VALID)</v>
      </c>
      <c r="Y179" s="376">
        <f t="shared" si="18"/>
        <v>0</v>
      </c>
      <c r="Z179" s="377">
        <f t="shared" si="19"/>
        <v>0</v>
      </c>
      <c r="AA179" s="377">
        <f t="shared" si="20"/>
        <v>0</v>
      </c>
      <c r="AB179" s="377">
        <f t="shared" si="21"/>
        <v>0</v>
      </c>
      <c r="AC179" s="377">
        <f t="shared" si="22"/>
        <v>0</v>
      </c>
      <c r="AD179" s="383">
        <f t="shared" si="23"/>
        <v>0</v>
      </c>
    </row>
    <row r="180" spans="1:30">
      <c r="A180" s="159"/>
      <c r="B180" s="159"/>
      <c r="C180" s="159"/>
      <c r="D180" s="159"/>
      <c r="E180" s="159"/>
      <c r="F180" s="159"/>
      <c r="G180" s="159"/>
      <c r="H180" s="180"/>
      <c r="I180" s="180"/>
      <c r="J180" s="159"/>
      <c r="K180" s="264"/>
      <c r="L180" s="159"/>
      <c r="M180" s="46" t="str">
        <f>IFERROR(CONCATENATE("VALID (",VLOOKUP(A180,'02_MASTER_KODE_FASYANKES'!B$3:L$20793,2,FALSE),")"),"N/A (BELUM VALID)")</f>
        <v>N/A (BELUM VALID)</v>
      </c>
      <c r="N180" s="374" t="str">
        <f>IFERROR(VLOOKUP(A180,'02_MASTER_KODE_FASYANKES'!B$3:L$20793,10,FALSE),"N/A (BELUM VALID)")</f>
        <v>N/A (BELUM VALID)</v>
      </c>
      <c r="O180" s="374" t="str">
        <f>IFERROR(VLOOKUP(A180,'02_MASTER_KODE_FASYANKES'!B$3:L$20793,11,FALSE),"N/A (BELUM VALID)")</f>
        <v>N/A (BELUM VALID)</v>
      </c>
      <c r="P180" s="374" t="str">
        <f>IFERROR(VLOOKUP(A180,'02_MASTER_KODE_FASYANKES'!B$3:L$20793,3,FALSE),"N/A (BELUM VALID)")</f>
        <v>N/A (BELUM VALID)</v>
      </c>
      <c r="Q180" s="46" t="str">
        <f>IFERROR(VLOOKUP(LEFT(G180,4),'04_MASTER_KODE_SDMK'!B$5:F$165,3,FALSE),"N/A (BELUM VALID)")</f>
        <v>N/A (BELUM VALID)</v>
      </c>
      <c r="R180" s="46" t="str">
        <f>IFERROR(VLOOKUP(LEFT(G180,4),'04_MASTER_KODE_SDMK'!B$5:F$165,4,FALSE),"N/A (BELUM VALID)")</f>
        <v>N/A (BELUM VALID)</v>
      </c>
      <c r="S180" s="46" t="str">
        <f>IFERROR(VLOOKUP(LEFT(G180,4),'04_MASTER_KODE_SDMK'!B$5:F$165,5,FALSE),"N/A (BELUM VALID)")</f>
        <v>N/A (BELUM VALID)</v>
      </c>
      <c r="T180" s="374" t="str">
        <f t="shared" si="16"/>
        <v>N/A (BELUM VALID)</v>
      </c>
      <c r="U180" s="46" t="str">
        <f t="shared" si="17"/>
        <v>N/A (BELUM VALID)</v>
      </c>
      <c r="V180" s="46" t="str">
        <f>IFERROR(VLOOKUP(L180,'03_MASTER_KODE_SEKOLAH_PT'!B$5:C$10030,2,FALSE),"N/A (BELUM VALID)")</f>
        <v>N/A (BELUM VALID)</v>
      </c>
      <c r="W180" s="46" t="str">
        <f>IFERROR(VLOOKUP(J180,'05_MASTER_KODE_PRODI'!B$3:E$5003,3,FALSE),"N/A (BELUM VALID)")</f>
        <v>N/A (BELUM VALID)</v>
      </c>
      <c r="X180" s="46" t="str">
        <f>IFERROR(CONCATENATE("VALID (",VLOOKUP(J180,'05_MASTER_KODE_PRODI'!B$3:F$5003,5,FALSE),")"),"N/A (BELUM VALID)")</f>
        <v>N/A (BELUM VALID)</v>
      </c>
      <c r="Y180" s="376">
        <f t="shared" si="18"/>
        <v>0</v>
      </c>
      <c r="Z180" s="377">
        <f t="shared" si="19"/>
        <v>0</v>
      </c>
      <c r="AA180" s="377">
        <f t="shared" si="20"/>
        <v>0</v>
      </c>
      <c r="AB180" s="377">
        <f t="shared" si="21"/>
        <v>0</v>
      </c>
      <c r="AC180" s="377">
        <f t="shared" si="22"/>
        <v>0</v>
      </c>
      <c r="AD180" s="383">
        <f t="shared" si="23"/>
        <v>0</v>
      </c>
    </row>
    <row r="181" spans="1:30">
      <c r="A181" s="159"/>
      <c r="B181" s="159"/>
      <c r="C181" s="159"/>
      <c r="D181" s="159"/>
      <c r="E181" s="159"/>
      <c r="F181" s="159"/>
      <c r="G181" s="159"/>
      <c r="H181" s="180"/>
      <c r="I181" s="180"/>
      <c r="J181" s="159"/>
      <c r="K181" s="264"/>
      <c r="L181" s="159"/>
      <c r="M181" s="46" t="str">
        <f>IFERROR(CONCATENATE("VALID (",VLOOKUP(A181,'02_MASTER_KODE_FASYANKES'!B$3:L$20793,2,FALSE),")"),"N/A (BELUM VALID)")</f>
        <v>N/A (BELUM VALID)</v>
      </c>
      <c r="N181" s="374" t="str">
        <f>IFERROR(VLOOKUP(A181,'02_MASTER_KODE_FASYANKES'!B$3:L$20793,10,FALSE),"N/A (BELUM VALID)")</f>
        <v>N/A (BELUM VALID)</v>
      </c>
      <c r="O181" s="374" t="str">
        <f>IFERROR(VLOOKUP(A181,'02_MASTER_KODE_FASYANKES'!B$3:L$20793,11,FALSE),"N/A (BELUM VALID)")</f>
        <v>N/A (BELUM VALID)</v>
      </c>
      <c r="P181" s="374" t="str">
        <f>IFERROR(VLOOKUP(A181,'02_MASTER_KODE_FASYANKES'!B$3:L$20793,3,FALSE),"N/A (BELUM VALID)")</f>
        <v>N/A (BELUM VALID)</v>
      </c>
      <c r="Q181" s="46" t="str">
        <f>IFERROR(VLOOKUP(LEFT(G181,4),'04_MASTER_KODE_SDMK'!B$5:F$165,3,FALSE),"N/A (BELUM VALID)")</f>
        <v>N/A (BELUM VALID)</v>
      </c>
      <c r="R181" s="46" t="str">
        <f>IFERROR(VLOOKUP(LEFT(G181,4),'04_MASTER_KODE_SDMK'!B$5:F$165,4,FALSE),"N/A (BELUM VALID)")</f>
        <v>N/A (BELUM VALID)</v>
      </c>
      <c r="S181" s="46" t="str">
        <f>IFERROR(VLOOKUP(LEFT(G181,4),'04_MASTER_KODE_SDMK'!B$5:F$165,5,FALSE),"N/A (BELUM VALID)")</f>
        <v>N/A (BELUM VALID)</v>
      </c>
      <c r="T181" s="374" t="str">
        <f t="shared" si="16"/>
        <v>N/A (BELUM VALID)</v>
      </c>
      <c r="U181" s="46" t="str">
        <f t="shared" si="17"/>
        <v>N/A (BELUM VALID)</v>
      </c>
      <c r="V181" s="46" t="str">
        <f>IFERROR(VLOOKUP(L181,'03_MASTER_KODE_SEKOLAH_PT'!B$5:C$10030,2,FALSE),"N/A (BELUM VALID)")</f>
        <v>N/A (BELUM VALID)</v>
      </c>
      <c r="W181" s="46" t="str">
        <f>IFERROR(VLOOKUP(J181,'05_MASTER_KODE_PRODI'!B$3:E$5003,3,FALSE),"N/A (BELUM VALID)")</f>
        <v>N/A (BELUM VALID)</v>
      </c>
      <c r="X181" s="46" t="str">
        <f>IFERROR(CONCATENATE("VALID (",VLOOKUP(J181,'05_MASTER_KODE_PRODI'!B$3:F$5003,5,FALSE),")"),"N/A (BELUM VALID)")</f>
        <v>N/A (BELUM VALID)</v>
      </c>
      <c r="Y181" s="376">
        <f t="shared" si="18"/>
        <v>0</v>
      </c>
      <c r="Z181" s="377">
        <f t="shared" si="19"/>
        <v>0</v>
      </c>
      <c r="AA181" s="377">
        <f t="shared" si="20"/>
        <v>0</v>
      </c>
      <c r="AB181" s="377">
        <f t="shared" si="21"/>
        <v>0</v>
      </c>
      <c r="AC181" s="377">
        <f t="shared" si="22"/>
        <v>0</v>
      </c>
      <c r="AD181" s="383">
        <f t="shared" si="23"/>
        <v>0</v>
      </c>
    </row>
    <row r="182" spans="1:30">
      <c r="A182" s="159"/>
      <c r="B182" s="159"/>
      <c r="C182" s="159"/>
      <c r="D182" s="159"/>
      <c r="E182" s="159"/>
      <c r="F182" s="159"/>
      <c r="G182" s="159"/>
      <c r="H182" s="180"/>
      <c r="I182" s="180"/>
      <c r="J182" s="159"/>
      <c r="K182" s="264"/>
      <c r="L182" s="159"/>
      <c r="M182" s="46" t="str">
        <f>IFERROR(CONCATENATE("VALID (",VLOOKUP(A182,'02_MASTER_KODE_FASYANKES'!B$3:L$20793,2,FALSE),")"),"N/A (BELUM VALID)")</f>
        <v>N/A (BELUM VALID)</v>
      </c>
      <c r="N182" s="374" t="str">
        <f>IFERROR(VLOOKUP(A182,'02_MASTER_KODE_FASYANKES'!B$3:L$20793,10,FALSE),"N/A (BELUM VALID)")</f>
        <v>N/A (BELUM VALID)</v>
      </c>
      <c r="O182" s="374" t="str">
        <f>IFERROR(VLOOKUP(A182,'02_MASTER_KODE_FASYANKES'!B$3:L$20793,11,FALSE),"N/A (BELUM VALID)")</f>
        <v>N/A (BELUM VALID)</v>
      </c>
      <c r="P182" s="374" t="str">
        <f>IFERROR(VLOOKUP(A182,'02_MASTER_KODE_FASYANKES'!B$3:L$20793,3,FALSE),"N/A (BELUM VALID)")</f>
        <v>N/A (BELUM VALID)</v>
      </c>
      <c r="Q182" s="46" t="str">
        <f>IFERROR(VLOOKUP(LEFT(G182,4),'04_MASTER_KODE_SDMK'!B$5:F$165,3,FALSE),"N/A (BELUM VALID)")</f>
        <v>N/A (BELUM VALID)</v>
      </c>
      <c r="R182" s="46" t="str">
        <f>IFERROR(VLOOKUP(LEFT(G182,4),'04_MASTER_KODE_SDMK'!B$5:F$165,4,FALSE),"N/A (BELUM VALID)")</f>
        <v>N/A (BELUM VALID)</v>
      </c>
      <c r="S182" s="46" t="str">
        <f>IFERROR(VLOOKUP(LEFT(G182,4),'04_MASTER_KODE_SDMK'!B$5:F$165,5,FALSE),"N/A (BELUM VALID)")</f>
        <v>N/A (BELUM VALID)</v>
      </c>
      <c r="T182" s="374" t="str">
        <f t="shared" si="16"/>
        <v>N/A (BELUM VALID)</v>
      </c>
      <c r="U182" s="46" t="str">
        <f t="shared" si="17"/>
        <v>N/A (BELUM VALID)</v>
      </c>
      <c r="V182" s="46" t="str">
        <f>IFERROR(VLOOKUP(L182,'03_MASTER_KODE_SEKOLAH_PT'!B$5:C$10030,2,FALSE),"N/A (BELUM VALID)")</f>
        <v>N/A (BELUM VALID)</v>
      </c>
      <c r="W182" s="46" t="str">
        <f>IFERROR(VLOOKUP(J182,'05_MASTER_KODE_PRODI'!B$3:E$5003,3,FALSE),"N/A (BELUM VALID)")</f>
        <v>N/A (BELUM VALID)</v>
      </c>
      <c r="X182" s="46" t="str">
        <f>IFERROR(CONCATENATE("VALID (",VLOOKUP(J182,'05_MASTER_KODE_PRODI'!B$3:F$5003,5,FALSE),")"),"N/A (BELUM VALID)")</f>
        <v>N/A (BELUM VALID)</v>
      </c>
      <c r="Y182" s="376">
        <f t="shared" si="18"/>
        <v>0</v>
      </c>
      <c r="Z182" s="377">
        <f t="shared" si="19"/>
        <v>0</v>
      </c>
      <c r="AA182" s="377">
        <f t="shared" si="20"/>
        <v>0</v>
      </c>
      <c r="AB182" s="377">
        <f t="shared" si="21"/>
        <v>0</v>
      </c>
      <c r="AC182" s="377">
        <f t="shared" si="22"/>
        <v>0</v>
      </c>
      <c r="AD182" s="383">
        <f t="shared" si="23"/>
        <v>0</v>
      </c>
    </row>
    <row r="183" spans="1:30">
      <c r="A183" s="159"/>
      <c r="B183" s="159"/>
      <c r="C183" s="159"/>
      <c r="D183" s="159"/>
      <c r="E183" s="159"/>
      <c r="F183" s="159"/>
      <c r="G183" s="159"/>
      <c r="H183" s="180"/>
      <c r="I183" s="180"/>
      <c r="J183" s="159"/>
      <c r="K183" s="264"/>
      <c r="L183" s="159"/>
      <c r="M183" s="46" t="str">
        <f>IFERROR(CONCATENATE("VALID (",VLOOKUP(A183,'02_MASTER_KODE_FASYANKES'!B$3:L$20793,2,FALSE),")"),"N/A (BELUM VALID)")</f>
        <v>N/A (BELUM VALID)</v>
      </c>
      <c r="N183" s="374" t="str">
        <f>IFERROR(VLOOKUP(A183,'02_MASTER_KODE_FASYANKES'!B$3:L$20793,10,FALSE),"N/A (BELUM VALID)")</f>
        <v>N/A (BELUM VALID)</v>
      </c>
      <c r="O183" s="374" t="str">
        <f>IFERROR(VLOOKUP(A183,'02_MASTER_KODE_FASYANKES'!B$3:L$20793,11,FALSE),"N/A (BELUM VALID)")</f>
        <v>N/A (BELUM VALID)</v>
      </c>
      <c r="P183" s="374" t="str">
        <f>IFERROR(VLOOKUP(A183,'02_MASTER_KODE_FASYANKES'!B$3:L$20793,3,FALSE),"N/A (BELUM VALID)")</f>
        <v>N/A (BELUM VALID)</v>
      </c>
      <c r="Q183" s="46" t="str">
        <f>IFERROR(VLOOKUP(LEFT(G183,4),'04_MASTER_KODE_SDMK'!B$5:F$165,3,FALSE),"N/A (BELUM VALID)")</f>
        <v>N/A (BELUM VALID)</v>
      </c>
      <c r="R183" s="46" t="str">
        <f>IFERROR(VLOOKUP(LEFT(G183,4),'04_MASTER_KODE_SDMK'!B$5:F$165,4,FALSE),"N/A (BELUM VALID)")</f>
        <v>N/A (BELUM VALID)</v>
      </c>
      <c r="S183" s="46" t="str">
        <f>IFERROR(VLOOKUP(LEFT(G183,4),'04_MASTER_KODE_SDMK'!B$5:F$165,5,FALSE),"N/A (BELUM VALID)")</f>
        <v>N/A (BELUM VALID)</v>
      </c>
      <c r="T183" s="374" t="str">
        <f t="shared" si="16"/>
        <v>N/A (BELUM VALID)</v>
      </c>
      <c r="U183" s="46" t="str">
        <f t="shared" si="17"/>
        <v>N/A (BELUM VALID)</v>
      </c>
      <c r="V183" s="46" t="str">
        <f>IFERROR(VLOOKUP(L183,'03_MASTER_KODE_SEKOLAH_PT'!B$5:C$10030,2,FALSE),"N/A (BELUM VALID)")</f>
        <v>N/A (BELUM VALID)</v>
      </c>
      <c r="W183" s="46" t="str">
        <f>IFERROR(VLOOKUP(J183,'05_MASTER_KODE_PRODI'!B$3:E$5003,3,FALSE),"N/A (BELUM VALID)")</f>
        <v>N/A (BELUM VALID)</v>
      </c>
      <c r="X183" s="46" t="str">
        <f>IFERROR(CONCATENATE("VALID (",VLOOKUP(J183,'05_MASTER_KODE_PRODI'!B$3:F$5003,5,FALSE),")"),"N/A (BELUM VALID)")</f>
        <v>N/A (BELUM VALID)</v>
      </c>
      <c r="Y183" s="376">
        <f t="shared" si="18"/>
        <v>0</v>
      </c>
      <c r="Z183" s="377">
        <f t="shared" si="19"/>
        <v>0</v>
      </c>
      <c r="AA183" s="377">
        <f t="shared" si="20"/>
        <v>0</v>
      </c>
      <c r="AB183" s="377">
        <f t="shared" si="21"/>
        <v>0</v>
      </c>
      <c r="AC183" s="377">
        <f t="shared" si="22"/>
        <v>0</v>
      </c>
      <c r="AD183" s="383">
        <f t="shared" si="23"/>
        <v>0</v>
      </c>
    </row>
    <row r="184" spans="1:30">
      <c r="A184" s="159"/>
      <c r="B184" s="159"/>
      <c r="C184" s="159"/>
      <c r="D184" s="159"/>
      <c r="E184" s="159"/>
      <c r="F184" s="159"/>
      <c r="G184" s="159"/>
      <c r="H184" s="180"/>
      <c r="I184" s="180"/>
      <c r="J184" s="159"/>
      <c r="K184" s="264"/>
      <c r="L184" s="159"/>
      <c r="M184" s="46" t="str">
        <f>IFERROR(CONCATENATE("VALID (",VLOOKUP(A184,'02_MASTER_KODE_FASYANKES'!B$3:L$20793,2,FALSE),")"),"N/A (BELUM VALID)")</f>
        <v>N/A (BELUM VALID)</v>
      </c>
      <c r="N184" s="374" t="str">
        <f>IFERROR(VLOOKUP(A184,'02_MASTER_KODE_FASYANKES'!B$3:L$20793,10,FALSE),"N/A (BELUM VALID)")</f>
        <v>N/A (BELUM VALID)</v>
      </c>
      <c r="O184" s="374" t="str">
        <f>IFERROR(VLOOKUP(A184,'02_MASTER_KODE_FASYANKES'!B$3:L$20793,11,FALSE),"N/A (BELUM VALID)")</f>
        <v>N/A (BELUM VALID)</v>
      </c>
      <c r="P184" s="374" t="str">
        <f>IFERROR(VLOOKUP(A184,'02_MASTER_KODE_FASYANKES'!B$3:L$20793,3,FALSE),"N/A (BELUM VALID)")</f>
        <v>N/A (BELUM VALID)</v>
      </c>
      <c r="Q184" s="46" t="str">
        <f>IFERROR(VLOOKUP(LEFT(G184,4),'04_MASTER_KODE_SDMK'!B$5:F$165,3,FALSE),"N/A (BELUM VALID)")</f>
        <v>N/A (BELUM VALID)</v>
      </c>
      <c r="R184" s="46" t="str">
        <f>IFERROR(VLOOKUP(LEFT(G184,4),'04_MASTER_KODE_SDMK'!B$5:F$165,4,FALSE),"N/A (BELUM VALID)")</f>
        <v>N/A (BELUM VALID)</v>
      </c>
      <c r="S184" s="46" t="str">
        <f>IFERROR(VLOOKUP(LEFT(G184,4),'04_MASTER_KODE_SDMK'!B$5:F$165,5,FALSE),"N/A (BELUM VALID)")</f>
        <v>N/A (BELUM VALID)</v>
      </c>
      <c r="T184" s="374" t="str">
        <f t="shared" si="16"/>
        <v>N/A (BELUM VALID)</v>
      </c>
      <c r="U184" s="46" t="str">
        <f t="shared" si="17"/>
        <v>N/A (BELUM VALID)</v>
      </c>
      <c r="V184" s="46" t="str">
        <f>IFERROR(VLOOKUP(L184,'03_MASTER_KODE_SEKOLAH_PT'!B$5:C$10030,2,FALSE),"N/A (BELUM VALID)")</f>
        <v>N/A (BELUM VALID)</v>
      </c>
      <c r="W184" s="46" t="str">
        <f>IFERROR(VLOOKUP(J184,'05_MASTER_KODE_PRODI'!B$3:E$5003,3,FALSE),"N/A (BELUM VALID)")</f>
        <v>N/A (BELUM VALID)</v>
      </c>
      <c r="X184" s="46" t="str">
        <f>IFERROR(CONCATENATE("VALID (",VLOOKUP(J184,'05_MASTER_KODE_PRODI'!B$3:F$5003,5,FALSE),")"),"N/A (BELUM VALID)")</f>
        <v>N/A (BELUM VALID)</v>
      </c>
      <c r="Y184" s="376">
        <f t="shared" si="18"/>
        <v>0</v>
      </c>
      <c r="Z184" s="377">
        <f t="shared" si="19"/>
        <v>0</v>
      </c>
      <c r="AA184" s="377">
        <f t="shared" si="20"/>
        <v>0</v>
      </c>
      <c r="AB184" s="377">
        <f t="shared" si="21"/>
        <v>0</v>
      </c>
      <c r="AC184" s="377">
        <f t="shared" si="22"/>
        <v>0</v>
      </c>
      <c r="AD184" s="383">
        <f t="shared" si="23"/>
        <v>0</v>
      </c>
    </row>
    <row r="185" spans="1:30">
      <c r="A185" s="159"/>
      <c r="B185" s="159"/>
      <c r="C185" s="159"/>
      <c r="D185" s="159"/>
      <c r="E185" s="159"/>
      <c r="F185" s="159"/>
      <c r="G185" s="159"/>
      <c r="H185" s="180"/>
      <c r="I185" s="180"/>
      <c r="J185" s="159"/>
      <c r="K185" s="264"/>
      <c r="L185" s="159"/>
      <c r="M185" s="46" t="str">
        <f>IFERROR(CONCATENATE("VALID (",VLOOKUP(A185,'02_MASTER_KODE_FASYANKES'!B$3:L$20793,2,FALSE),")"),"N/A (BELUM VALID)")</f>
        <v>N/A (BELUM VALID)</v>
      </c>
      <c r="N185" s="374" t="str">
        <f>IFERROR(VLOOKUP(A185,'02_MASTER_KODE_FASYANKES'!B$3:L$20793,10,FALSE),"N/A (BELUM VALID)")</f>
        <v>N/A (BELUM VALID)</v>
      </c>
      <c r="O185" s="374" t="str">
        <f>IFERROR(VLOOKUP(A185,'02_MASTER_KODE_FASYANKES'!B$3:L$20793,11,FALSE),"N/A (BELUM VALID)")</f>
        <v>N/A (BELUM VALID)</v>
      </c>
      <c r="P185" s="374" t="str">
        <f>IFERROR(VLOOKUP(A185,'02_MASTER_KODE_FASYANKES'!B$3:L$20793,3,FALSE),"N/A (BELUM VALID)")</f>
        <v>N/A (BELUM VALID)</v>
      </c>
      <c r="Q185" s="46" t="str">
        <f>IFERROR(VLOOKUP(LEFT(G185,4),'04_MASTER_KODE_SDMK'!B$5:F$165,3,FALSE),"N/A (BELUM VALID)")</f>
        <v>N/A (BELUM VALID)</v>
      </c>
      <c r="R185" s="46" t="str">
        <f>IFERROR(VLOOKUP(LEFT(G185,4),'04_MASTER_KODE_SDMK'!B$5:F$165,4,FALSE),"N/A (BELUM VALID)")</f>
        <v>N/A (BELUM VALID)</v>
      </c>
      <c r="S185" s="46" t="str">
        <f>IFERROR(VLOOKUP(LEFT(G185,4),'04_MASTER_KODE_SDMK'!B$5:F$165,5,FALSE),"N/A (BELUM VALID)")</f>
        <v>N/A (BELUM VALID)</v>
      </c>
      <c r="T185" s="374" t="str">
        <f t="shared" si="16"/>
        <v>N/A (BELUM VALID)</v>
      </c>
      <c r="U185" s="46" t="str">
        <f t="shared" si="17"/>
        <v>N/A (BELUM VALID)</v>
      </c>
      <c r="V185" s="46" t="str">
        <f>IFERROR(VLOOKUP(L185,'03_MASTER_KODE_SEKOLAH_PT'!B$5:C$10030,2,FALSE),"N/A (BELUM VALID)")</f>
        <v>N/A (BELUM VALID)</v>
      </c>
      <c r="W185" s="46" t="str">
        <f>IFERROR(VLOOKUP(J185,'05_MASTER_KODE_PRODI'!B$3:E$5003,3,FALSE),"N/A (BELUM VALID)")</f>
        <v>N/A (BELUM VALID)</v>
      </c>
      <c r="X185" s="46" t="str">
        <f>IFERROR(CONCATENATE("VALID (",VLOOKUP(J185,'05_MASTER_KODE_PRODI'!B$3:F$5003,5,FALSE),")"),"N/A (BELUM VALID)")</f>
        <v>N/A (BELUM VALID)</v>
      </c>
      <c r="Y185" s="376">
        <f t="shared" si="18"/>
        <v>0</v>
      </c>
      <c r="Z185" s="377">
        <f t="shared" si="19"/>
        <v>0</v>
      </c>
      <c r="AA185" s="377">
        <f t="shared" si="20"/>
        <v>0</v>
      </c>
      <c r="AB185" s="377">
        <f t="shared" si="21"/>
        <v>0</v>
      </c>
      <c r="AC185" s="377">
        <f t="shared" si="22"/>
        <v>0</v>
      </c>
      <c r="AD185" s="383">
        <f t="shared" si="23"/>
        <v>0</v>
      </c>
    </row>
    <row r="186" spans="1:30">
      <c r="A186" s="159"/>
      <c r="B186" s="159"/>
      <c r="C186" s="159"/>
      <c r="D186" s="159"/>
      <c r="E186" s="159"/>
      <c r="F186" s="159"/>
      <c r="G186" s="159"/>
      <c r="H186" s="180"/>
      <c r="I186" s="180"/>
      <c r="J186" s="159"/>
      <c r="K186" s="264"/>
      <c r="L186" s="159"/>
      <c r="M186" s="46" t="str">
        <f>IFERROR(CONCATENATE("VALID (",VLOOKUP(A186,'02_MASTER_KODE_FASYANKES'!B$3:L$20793,2,FALSE),")"),"N/A (BELUM VALID)")</f>
        <v>N/A (BELUM VALID)</v>
      </c>
      <c r="N186" s="374" t="str">
        <f>IFERROR(VLOOKUP(A186,'02_MASTER_KODE_FASYANKES'!B$3:L$20793,10,FALSE),"N/A (BELUM VALID)")</f>
        <v>N/A (BELUM VALID)</v>
      </c>
      <c r="O186" s="374" t="str">
        <f>IFERROR(VLOOKUP(A186,'02_MASTER_KODE_FASYANKES'!B$3:L$20793,11,FALSE),"N/A (BELUM VALID)")</f>
        <v>N/A (BELUM VALID)</v>
      </c>
      <c r="P186" s="374" t="str">
        <f>IFERROR(VLOOKUP(A186,'02_MASTER_KODE_FASYANKES'!B$3:L$20793,3,FALSE),"N/A (BELUM VALID)")</f>
        <v>N/A (BELUM VALID)</v>
      </c>
      <c r="Q186" s="46" t="str">
        <f>IFERROR(VLOOKUP(LEFT(G186,4),'04_MASTER_KODE_SDMK'!B$5:F$165,3,FALSE),"N/A (BELUM VALID)")</f>
        <v>N/A (BELUM VALID)</v>
      </c>
      <c r="R186" s="46" t="str">
        <f>IFERROR(VLOOKUP(LEFT(G186,4),'04_MASTER_KODE_SDMK'!B$5:F$165,4,FALSE),"N/A (BELUM VALID)")</f>
        <v>N/A (BELUM VALID)</v>
      </c>
      <c r="S186" s="46" t="str">
        <f>IFERROR(VLOOKUP(LEFT(G186,4),'04_MASTER_KODE_SDMK'!B$5:F$165,5,FALSE),"N/A (BELUM VALID)")</f>
        <v>N/A (BELUM VALID)</v>
      </c>
      <c r="T186" s="374" t="str">
        <f t="shared" si="16"/>
        <v>N/A (BELUM VALID)</v>
      </c>
      <c r="U186" s="46" t="str">
        <f t="shared" si="17"/>
        <v>N/A (BELUM VALID)</v>
      </c>
      <c r="V186" s="46" t="str">
        <f>IFERROR(VLOOKUP(L186,'03_MASTER_KODE_SEKOLAH_PT'!B$5:C$10030,2,FALSE),"N/A (BELUM VALID)")</f>
        <v>N/A (BELUM VALID)</v>
      </c>
      <c r="W186" s="46" t="str">
        <f>IFERROR(VLOOKUP(J186,'05_MASTER_KODE_PRODI'!B$3:E$5003,3,FALSE),"N/A (BELUM VALID)")</f>
        <v>N/A (BELUM VALID)</v>
      </c>
      <c r="X186" s="46" t="str">
        <f>IFERROR(CONCATENATE("VALID (",VLOOKUP(J186,'05_MASTER_KODE_PRODI'!B$3:F$5003,5,FALSE),")"),"N/A (BELUM VALID)")</f>
        <v>N/A (BELUM VALID)</v>
      </c>
      <c r="Y186" s="376">
        <f t="shared" si="18"/>
        <v>0</v>
      </c>
      <c r="Z186" s="377">
        <f t="shared" si="19"/>
        <v>0</v>
      </c>
      <c r="AA186" s="377">
        <f t="shared" si="20"/>
        <v>0</v>
      </c>
      <c r="AB186" s="377">
        <f t="shared" si="21"/>
        <v>0</v>
      </c>
      <c r="AC186" s="377">
        <f t="shared" si="22"/>
        <v>0</v>
      </c>
      <c r="AD186" s="383">
        <f t="shared" si="23"/>
        <v>0</v>
      </c>
    </row>
    <row r="187" spans="1:30">
      <c r="A187" s="159"/>
      <c r="B187" s="159"/>
      <c r="C187" s="159"/>
      <c r="D187" s="159"/>
      <c r="E187" s="159"/>
      <c r="F187" s="159"/>
      <c r="G187" s="159"/>
      <c r="H187" s="180"/>
      <c r="I187" s="180"/>
      <c r="J187" s="159"/>
      <c r="K187" s="264"/>
      <c r="L187" s="159"/>
      <c r="M187" s="46" t="str">
        <f>IFERROR(CONCATENATE("VALID (",VLOOKUP(A187,'02_MASTER_KODE_FASYANKES'!B$3:L$20793,2,FALSE),")"),"N/A (BELUM VALID)")</f>
        <v>N/A (BELUM VALID)</v>
      </c>
      <c r="N187" s="374" t="str">
        <f>IFERROR(VLOOKUP(A187,'02_MASTER_KODE_FASYANKES'!B$3:L$20793,10,FALSE),"N/A (BELUM VALID)")</f>
        <v>N/A (BELUM VALID)</v>
      </c>
      <c r="O187" s="374" t="str">
        <f>IFERROR(VLOOKUP(A187,'02_MASTER_KODE_FASYANKES'!B$3:L$20793,11,FALSE),"N/A (BELUM VALID)")</f>
        <v>N/A (BELUM VALID)</v>
      </c>
      <c r="P187" s="374" t="str">
        <f>IFERROR(VLOOKUP(A187,'02_MASTER_KODE_FASYANKES'!B$3:L$20793,3,FALSE),"N/A (BELUM VALID)")</f>
        <v>N/A (BELUM VALID)</v>
      </c>
      <c r="Q187" s="46" t="str">
        <f>IFERROR(VLOOKUP(LEFT(G187,4),'04_MASTER_KODE_SDMK'!B$5:F$165,3,FALSE),"N/A (BELUM VALID)")</f>
        <v>N/A (BELUM VALID)</v>
      </c>
      <c r="R187" s="46" t="str">
        <f>IFERROR(VLOOKUP(LEFT(G187,4),'04_MASTER_KODE_SDMK'!B$5:F$165,4,FALSE),"N/A (BELUM VALID)")</f>
        <v>N/A (BELUM VALID)</v>
      </c>
      <c r="S187" s="46" t="str">
        <f>IFERROR(VLOOKUP(LEFT(G187,4),'04_MASTER_KODE_SDMK'!B$5:F$165,5,FALSE),"N/A (BELUM VALID)")</f>
        <v>N/A (BELUM VALID)</v>
      </c>
      <c r="T187" s="374" t="str">
        <f t="shared" si="16"/>
        <v>N/A (BELUM VALID)</v>
      </c>
      <c r="U187" s="46" t="str">
        <f t="shared" si="17"/>
        <v>N/A (BELUM VALID)</v>
      </c>
      <c r="V187" s="46" t="str">
        <f>IFERROR(VLOOKUP(L187,'03_MASTER_KODE_SEKOLAH_PT'!B$5:C$10030,2,FALSE),"N/A (BELUM VALID)")</f>
        <v>N/A (BELUM VALID)</v>
      </c>
      <c r="W187" s="46" t="str">
        <f>IFERROR(VLOOKUP(J187,'05_MASTER_KODE_PRODI'!B$3:E$5003,3,FALSE),"N/A (BELUM VALID)")</f>
        <v>N/A (BELUM VALID)</v>
      </c>
      <c r="X187" s="46" t="str">
        <f>IFERROR(CONCATENATE("VALID (",VLOOKUP(J187,'05_MASTER_KODE_PRODI'!B$3:F$5003,5,FALSE),")"),"N/A (BELUM VALID)")</f>
        <v>N/A (BELUM VALID)</v>
      </c>
      <c r="Y187" s="376">
        <f t="shared" si="18"/>
        <v>0</v>
      </c>
      <c r="Z187" s="377">
        <f t="shared" si="19"/>
        <v>0</v>
      </c>
      <c r="AA187" s="377">
        <f t="shared" si="20"/>
        <v>0</v>
      </c>
      <c r="AB187" s="377">
        <f t="shared" si="21"/>
        <v>0</v>
      </c>
      <c r="AC187" s="377">
        <f t="shared" si="22"/>
        <v>0</v>
      </c>
      <c r="AD187" s="383">
        <f t="shared" si="23"/>
        <v>0</v>
      </c>
    </row>
    <row r="188" spans="1:30">
      <c r="A188" s="159"/>
      <c r="B188" s="159"/>
      <c r="C188" s="159"/>
      <c r="D188" s="159"/>
      <c r="E188" s="159"/>
      <c r="F188" s="159"/>
      <c r="G188" s="159"/>
      <c r="H188" s="180"/>
      <c r="I188" s="180"/>
      <c r="J188" s="159"/>
      <c r="K188" s="264"/>
      <c r="L188" s="159"/>
      <c r="M188" s="46" t="str">
        <f>IFERROR(CONCATENATE("VALID (",VLOOKUP(A188,'02_MASTER_KODE_FASYANKES'!B$3:L$20793,2,FALSE),")"),"N/A (BELUM VALID)")</f>
        <v>N/A (BELUM VALID)</v>
      </c>
      <c r="N188" s="374" t="str">
        <f>IFERROR(VLOOKUP(A188,'02_MASTER_KODE_FASYANKES'!B$3:L$20793,10,FALSE),"N/A (BELUM VALID)")</f>
        <v>N/A (BELUM VALID)</v>
      </c>
      <c r="O188" s="374" t="str">
        <f>IFERROR(VLOOKUP(A188,'02_MASTER_KODE_FASYANKES'!B$3:L$20793,11,FALSE),"N/A (BELUM VALID)")</f>
        <v>N/A (BELUM VALID)</v>
      </c>
      <c r="P188" s="374" t="str">
        <f>IFERROR(VLOOKUP(A188,'02_MASTER_KODE_FASYANKES'!B$3:L$20793,3,FALSE),"N/A (BELUM VALID)")</f>
        <v>N/A (BELUM VALID)</v>
      </c>
      <c r="Q188" s="46" t="str">
        <f>IFERROR(VLOOKUP(LEFT(G188,4),'04_MASTER_KODE_SDMK'!B$5:F$165,3,FALSE),"N/A (BELUM VALID)")</f>
        <v>N/A (BELUM VALID)</v>
      </c>
      <c r="R188" s="46" t="str">
        <f>IFERROR(VLOOKUP(LEFT(G188,4),'04_MASTER_KODE_SDMK'!B$5:F$165,4,FALSE),"N/A (BELUM VALID)")</f>
        <v>N/A (BELUM VALID)</v>
      </c>
      <c r="S188" s="46" t="str">
        <f>IFERROR(VLOOKUP(LEFT(G188,4),'04_MASTER_KODE_SDMK'!B$5:F$165,5,FALSE),"N/A (BELUM VALID)")</f>
        <v>N/A (BELUM VALID)</v>
      </c>
      <c r="T188" s="374" t="str">
        <f t="shared" si="16"/>
        <v>N/A (BELUM VALID)</v>
      </c>
      <c r="U188" s="46" t="str">
        <f t="shared" si="17"/>
        <v>N/A (BELUM VALID)</v>
      </c>
      <c r="V188" s="46" t="str">
        <f>IFERROR(VLOOKUP(L188,'03_MASTER_KODE_SEKOLAH_PT'!B$5:C$10030,2,FALSE),"N/A (BELUM VALID)")</f>
        <v>N/A (BELUM VALID)</v>
      </c>
      <c r="W188" s="46" t="str">
        <f>IFERROR(VLOOKUP(J188,'05_MASTER_KODE_PRODI'!B$3:E$5003,3,FALSE),"N/A (BELUM VALID)")</f>
        <v>N/A (BELUM VALID)</v>
      </c>
      <c r="X188" s="46" t="str">
        <f>IFERROR(CONCATENATE("VALID (",VLOOKUP(J188,'05_MASTER_KODE_PRODI'!B$3:F$5003,5,FALSE),")"),"N/A (BELUM VALID)")</f>
        <v>N/A (BELUM VALID)</v>
      </c>
      <c r="Y188" s="376">
        <f t="shared" si="18"/>
        <v>0</v>
      </c>
      <c r="Z188" s="377">
        <f t="shared" si="19"/>
        <v>0</v>
      </c>
      <c r="AA188" s="377">
        <f t="shared" si="20"/>
        <v>0</v>
      </c>
      <c r="AB188" s="377">
        <f t="shared" si="21"/>
        <v>0</v>
      </c>
      <c r="AC188" s="377">
        <f t="shared" si="22"/>
        <v>0</v>
      </c>
      <c r="AD188" s="383">
        <f t="shared" si="23"/>
        <v>0</v>
      </c>
    </row>
    <row r="189" spans="1:30">
      <c r="A189" s="159"/>
      <c r="B189" s="159"/>
      <c r="C189" s="159"/>
      <c r="D189" s="159"/>
      <c r="E189" s="159"/>
      <c r="F189" s="159"/>
      <c r="G189" s="159"/>
      <c r="H189" s="180"/>
      <c r="I189" s="180"/>
      <c r="J189" s="159"/>
      <c r="K189" s="264"/>
      <c r="L189" s="159"/>
      <c r="M189" s="46" t="str">
        <f>IFERROR(CONCATENATE("VALID (",VLOOKUP(A189,'02_MASTER_KODE_FASYANKES'!B$3:L$20793,2,FALSE),")"),"N/A (BELUM VALID)")</f>
        <v>N/A (BELUM VALID)</v>
      </c>
      <c r="N189" s="374" t="str">
        <f>IFERROR(VLOOKUP(A189,'02_MASTER_KODE_FASYANKES'!B$3:L$20793,10,FALSE),"N/A (BELUM VALID)")</f>
        <v>N/A (BELUM VALID)</v>
      </c>
      <c r="O189" s="374" t="str">
        <f>IFERROR(VLOOKUP(A189,'02_MASTER_KODE_FASYANKES'!B$3:L$20793,11,FALSE),"N/A (BELUM VALID)")</f>
        <v>N/A (BELUM VALID)</v>
      </c>
      <c r="P189" s="374" t="str">
        <f>IFERROR(VLOOKUP(A189,'02_MASTER_KODE_FASYANKES'!B$3:L$20793,3,FALSE),"N/A (BELUM VALID)")</f>
        <v>N/A (BELUM VALID)</v>
      </c>
      <c r="Q189" s="46" t="str">
        <f>IFERROR(VLOOKUP(LEFT(G189,4),'04_MASTER_KODE_SDMK'!B$5:F$165,3,FALSE),"N/A (BELUM VALID)")</f>
        <v>N/A (BELUM VALID)</v>
      </c>
      <c r="R189" s="46" t="str">
        <f>IFERROR(VLOOKUP(LEFT(G189,4),'04_MASTER_KODE_SDMK'!B$5:F$165,4,FALSE),"N/A (BELUM VALID)")</f>
        <v>N/A (BELUM VALID)</v>
      </c>
      <c r="S189" s="46" t="str">
        <f>IFERROR(VLOOKUP(LEFT(G189,4),'04_MASTER_KODE_SDMK'!B$5:F$165,5,FALSE),"N/A (BELUM VALID)")</f>
        <v>N/A (BELUM VALID)</v>
      </c>
      <c r="T189" s="374" t="str">
        <f t="shared" si="16"/>
        <v>N/A (BELUM VALID)</v>
      </c>
      <c r="U189" s="46" t="str">
        <f t="shared" si="17"/>
        <v>N/A (BELUM VALID)</v>
      </c>
      <c r="V189" s="46" t="str">
        <f>IFERROR(VLOOKUP(L189,'03_MASTER_KODE_SEKOLAH_PT'!B$5:C$10030,2,FALSE),"N/A (BELUM VALID)")</f>
        <v>N/A (BELUM VALID)</v>
      </c>
      <c r="W189" s="46" t="str">
        <f>IFERROR(VLOOKUP(J189,'05_MASTER_KODE_PRODI'!B$3:E$5003,3,FALSE),"N/A (BELUM VALID)")</f>
        <v>N/A (BELUM VALID)</v>
      </c>
      <c r="X189" s="46" t="str">
        <f>IFERROR(CONCATENATE("VALID (",VLOOKUP(J189,'05_MASTER_KODE_PRODI'!B$3:F$5003,5,FALSE),")"),"N/A (BELUM VALID)")</f>
        <v>N/A (BELUM VALID)</v>
      </c>
      <c r="Y189" s="376">
        <f t="shared" si="18"/>
        <v>0</v>
      </c>
      <c r="Z189" s="377">
        <f t="shared" si="19"/>
        <v>0</v>
      </c>
      <c r="AA189" s="377">
        <f t="shared" si="20"/>
        <v>0</v>
      </c>
      <c r="AB189" s="377">
        <f t="shared" si="21"/>
        <v>0</v>
      </c>
      <c r="AC189" s="377">
        <f t="shared" si="22"/>
        <v>0</v>
      </c>
      <c r="AD189" s="383">
        <f t="shared" si="23"/>
        <v>0</v>
      </c>
    </row>
    <row r="190" spans="1:30">
      <c r="A190" s="159"/>
      <c r="B190" s="159"/>
      <c r="C190" s="159"/>
      <c r="D190" s="159"/>
      <c r="E190" s="159"/>
      <c r="F190" s="159"/>
      <c r="G190" s="159"/>
      <c r="H190" s="180"/>
      <c r="I190" s="180"/>
      <c r="J190" s="159"/>
      <c r="K190" s="264"/>
      <c r="L190" s="159"/>
      <c r="M190" s="46" t="str">
        <f>IFERROR(CONCATENATE("VALID (",VLOOKUP(A190,'02_MASTER_KODE_FASYANKES'!B$3:L$20793,2,FALSE),")"),"N/A (BELUM VALID)")</f>
        <v>N/A (BELUM VALID)</v>
      </c>
      <c r="N190" s="374" t="str">
        <f>IFERROR(VLOOKUP(A190,'02_MASTER_KODE_FASYANKES'!B$3:L$20793,10,FALSE),"N/A (BELUM VALID)")</f>
        <v>N/A (BELUM VALID)</v>
      </c>
      <c r="O190" s="374" t="str">
        <f>IFERROR(VLOOKUP(A190,'02_MASTER_KODE_FASYANKES'!B$3:L$20793,11,FALSE),"N/A (BELUM VALID)")</f>
        <v>N/A (BELUM VALID)</v>
      </c>
      <c r="P190" s="374" t="str">
        <f>IFERROR(VLOOKUP(A190,'02_MASTER_KODE_FASYANKES'!B$3:L$20793,3,FALSE),"N/A (BELUM VALID)")</f>
        <v>N/A (BELUM VALID)</v>
      </c>
      <c r="Q190" s="46" t="str">
        <f>IFERROR(VLOOKUP(LEFT(G190,4),'04_MASTER_KODE_SDMK'!B$5:F$165,3,FALSE),"N/A (BELUM VALID)")</f>
        <v>N/A (BELUM VALID)</v>
      </c>
      <c r="R190" s="46" t="str">
        <f>IFERROR(VLOOKUP(LEFT(G190,4),'04_MASTER_KODE_SDMK'!B$5:F$165,4,FALSE),"N/A (BELUM VALID)")</f>
        <v>N/A (BELUM VALID)</v>
      </c>
      <c r="S190" s="46" t="str">
        <f>IFERROR(VLOOKUP(LEFT(G190,4),'04_MASTER_KODE_SDMK'!B$5:F$165,5,FALSE),"N/A (BELUM VALID)")</f>
        <v>N/A (BELUM VALID)</v>
      </c>
      <c r="T190" s="374" t="str">
        <f t="shared" si="16"/>
        <v>N/A (BELUM VALID)</v>
      </c>
      <c r="U190" s="46" t="str">
        <f t="shared" si="17"/>
        <v>N/A (BELUM VALID)</v>
      </c>
      <c r="V190" s="46" t="str">
        <f>IFERROR(VLOOKUP(L190,'03_MASTER_KODE_SEKOLAH_PT'!B$5:C$10030,2,FALSE),"N/A (BELUM VALID)")</f>
        <v>N/A (BELUM VALID)</v>
      </c>
      <c r="W190" s="46" t="str">
        <f>IFERROR(VLOOKUP(J190,'05_MASTER_KODE_PRODI'!B$3:E$5003,3,FALSE),"N/A (BELUM VALID)")</f>
        <v>N/A (BELUM VALID)</v>
      </c>
      <c r="X190" s="46" t="str">
        <f>IFERROR(CONCATENATE("VALID (",VLOOKUP(J190,'05_MASTER_KODE_PRODI'!B$3:F$5003,5,FALSE),")"),"N/A (BELUM VALID)")</f>
        <v>N/A (BELUM VALID)</v>
      </c>
      <c r="Y190" s="376">
        <f t="shared" si="18"/>
        <v>0</v>
      </c>
      <c r="Z190" s="377">
        <f t="shared" si="19"/>
        <v>0</v>
      </c>
      <c r="AA190" s="377">
        <f t="shared" si="20"/>
        <v>0</v>
      </c>
      <c r="AB190" s="377">
        <f t="shared" si="21"/>
        <v>0</v>
      </c>
      <c r="AC190" s="377">
        <f t="shared" si="22"/>
        <v>0</v>
      </c>
      <c r="AD190" s="383">
        <f t="shared" si="23"/>
        <v>0</v>
      </c>
    </row>
    <row r="191" spans="1:30">
      <c r="A191" s="159"/>
      <c r="B191" s="159"/>
      <c r="C191" s="159"/>
      <c r="D191" s="159"/>
      <c r="E191" s="159"/>
      <c r="F191" s="159"/>
      <c r="G191" s="159"/>
      <c r="H191" s="180"/>
      <c r="I191" s="180"/>
      <c r="J191" s="159"/>
      <c r="K191" s="264"/>
      <c r="L191" s="159"/>
      <c r="M191" s="46" t="str">
        <f>IFERROR(CONCATENATE("VALID (",VLOOKUP(A191,'02_MASTER_KODE_FASYANKES'!B$3:L$20793,2,FALSE),")"),"N/A (BELUM VALID)")</f>
        <v>N/A (BELUM VALID)</v>
      </c>
      <c r="N191" s="374" t="str">
        <f>IFERROR(VLOOKUP(A191,'02_MASTER_KODE_FASYANKES'!B$3:L$20793,10,FALSE),"N/A (BELUM VALID)")</f>
        <v>N/A (BELUM VALID)</v>
      </c>
      <c r="O191" s="374" t="str">
        <f>IFERROR(VLOOKUP(A191,'02_MASTER_KODE_FASYANKES'!B$3:L$20793,11,FALSE),"N/A (BELUM VALID)")</f>
        <v>N/A (BELUM VALID)</v>
      </c>
      <c r="P191" s="374" t="str">
        <f>IFERROR(VLOOKUP(A191,'02_MASTER_KODE_FASYANKES'!B$3:L$20793,3,FALSE),"N/A (BELUM VALID)")</f>
        <v>N/A (BELUM VALID)</v>
      </c>
      <c r="Q191" s="46" t="str">
        <f>IFERROR(VLOOKUP(LEFT(G191,4),'04_MASTER_KODE_SDMK'!B$5:F$165,3,FALSE),"N/A (BELUM VALID)")</f>
        <v>N/A (BELUM VALID)</v>
      </c>
      <c r="R191" s="46" t="str">
        <f>IFERROR(VLOOKUP(LEFT(G191,4),'04_MASTER_KODE_SDMK'!B$5:F$165,4,FALSE),"N/A (BELUM VALID)")</f>
        <v>N/A (BELUM VALID)</v>
      </c>
      <c r="S191" s="46" t="str">
        <f>IFERROR(VLOOKUP(LEFT(G191,4),'04_MASTER_KODE_SDMK'!B$5:F$165,5,FALSE),"N/A (BELUM VALID)")</f>
        <v>N/A (BELUM VALID)</v>
      </c>
      <c r="T191" s="374" t="str">
        <f t="shared" si="16"/>
        <v>N/A (BELUM VALID)</v>
      </c>
      <c r="U191" s="46" t="str">
        <f t="shared" si="17"/>
        <v>N/A (BELUM VALID)</v>
      </c>
      <c r="V191" s="46" t="str">
        <f>IFERROR(VLOOKUP(L191,'03_MASTER_KODE_SEKOLAH_PT'!B$5:C$10030,2,FALSE),"N/A (BELUM VALID)")</f>
        <v>N/A (BELUM VALID)</v>
      </c>
      <c r="W191" s="46" t="str">
        <f>IFERROR(VLOOKUP(J191,'05_MASTER_KODE_PRODI'!B$3:E$5003,3,FALSE),"N/A (BELUM VALID)")</f>
        <v>N/A (BELUM VALID)</v>
      </c>
      <c r="X191" s="46" t="str">
        <f>IFERROR(CONCATENATE("VALID (",VLOOKUP(J191,'05_MASTER_KODE_PRODI'!B$3:F$5003,5,FALSE),")"),"N/A (BELUM VALID)")</f>
        <v>N/A (BELUM VALID)</v>
      </c>
      <c r="Y191" s="376">
        <f t="shared" si="18"/>
        <v>0</v>
      </c>
      <c r="Z191" s="377">
        <f t="shared" si="19"/>
        <v>0</v>
      </c>
      <c r="AA191" s="377">
        <f t="shared" si="20"/>
        <v>0</v>
      </c>
      <c r="AB191" s="377">
        <f t="shared" si="21"/>
        <v>0</v>
      </c>
      <c r="AC191" s="377">
        <f t="shared" si="22"/>
        <v>0</v>
      </c>
      <c r="AD191" s="383">
        <f t="shared" si="23"/>
        <v>0</v>
      </c>
    </row>
    <row r="192" spans="1:30">
      <c r="A192" s="159"/>
      <c r="B192" s="159"/>
      <c r="C192" s="159"/>
      <c r="D192" s="159"/>
      <c r="E192" s="159"/>
      <c r="F192" s="159"/>
      <c r="G192" s="159"/>
      <c r="H192" s="180"/>
      <c r="I192" s="180"/>
      <c r="J192" s="159"/>
      <c r="K192" s="264"/>
      <c r="L192" s="159"/>
      <c r="M192" s="46" t="str">
        <f>IFERROR(CONCATENATE("VALID (",VLOOKUP(A192,'02_MASTER_KODE_FASYANKES'!B$3:L$20793,2,FALSE),")"),"N/A (BELUM VALID)")</f>
        <v>N/A (BELUM VALID)</v>
      </c>
      <c r="N192" s="374" t="str">
        <f>IFERROR(VLOOKUP(A192,'02_MASTER_KODE_FASYANKES'!B$3:L$20793,10,FALSE),"N/A (BELUM VALID)")</f>
        <v>N/A (BELUM VALID)</v>
      </c>
      <c r="O192" s="374" t="str">
        <f>IFERROR(VLOOKUP(A192,'02_MASTER_KODE_FASYANKES'!B$3:L$20793,11,FALSE),"N/A (BELUM VALID)")</f>
        <v>N/A (BELUM VALID)</v>
      </c>
      <c r="P192" s="374" t="str">
        <f>IFERROR(VLOOKUP(A192,'02_MASTER_KODE_FASYANKES'!B$3:L$20793,3,FALSE),"N/A (BELUM VALID)")</f>
        <v>N/A (BELUM VALID)</v>
      </c>
      <c r="Q192" s="46" t="str">
        <f>IFERROR(VLOOKUP(LEFT(G192,4),'04_MASTER_KODE_SDMK'!B$5:F$165,3,FALSE),"N/A (BELUM VALID)")</f>
        <v>N/A (BELUM VALID)</v>
      </c>
      <c r="R192" s="46" t="str">
        <f>IFERROR(VLOOKUP(LEFT(G192,4),'04_MASTER_KODE_SDMK'!B$5:F$165,4,FALSE),"N/A (BELUM VALID)")</f>
        <v>N/A (BELUM VALID)</v>
      </c>
      <c r="S192" s="46" t="str">
        <f>IFERROR(VLOOKUP(LEFT(G192,4),'04_MASTER_KODE_SDMK'!B$5:F$165,5,FALSE),"N/A (BELUM VALID)")</f>
        <v>N/A (BELUM VALID)</v>
      </c>
      <c r="T192" s="374" t="str">
        <f t="shared" si="16"/>
        <v>N/A (BELUM VALID)</v>
      </c>
      <c r="U192" s="46" t="str">
        <f t="shared" si="17"/>
        <v>N/A (BELUM VALID)</v>
      </c>
      <c r="V192" s="46" t="str">
        <f>IFERROR(VLOOKUP(L192,'03_MASTER_KODE_SEKOLAH_PT'!B$5:C$10030,2,FALSE),"N/A (BELUM VALID)")</f>
        <v>N/A (BELUM VALID)</v>
      </c>
      <c r="W192" s="46" t="str">
        <f>IFERROR(VLOOKUP(J192,'05_MASTER_KODE_PRODI'!B$3:E$5003,3,FALSE),"N/A (BELUM VALID)")</f>
        <v>N/A (BELUM VALID)</v>
      </c>
      <c r="X192" s="46" t="str">
        <f>IFERROR(CONCATENATE("VALID (",VLOOKUP(J192,'05_MASTER_KODE_PRODI'!B$3:F$5003,5,FALSE),")"),"N/A (BELUM VALID)")</f>
        <v>N/A (BELUM VALID)</v>
      </c>
      <c r="Y192" s="376">
        <f t="shared" si="18"/>
        <v>0</v>
      </c>
      <c r="Z192" s="377">
        <f t="shared" si="19"/>
        <v>0</v>
      </c>
      <c r="AA192" s="377">
        <f t="shared" si="20"/>
        <v>0</v>
      </c>
      <c r="AB192" s="377">
        <f t="shared" si="21"/>
        <v>0</v>
      </c>
      <c r="AC192" s="377">
        <f t="shared" si="22"/>
        <v>0</v>
      </c>
      <c r="AD192" s="383">
        <f t="shared" si="23"/>
        <v>0</v>
      </c>
    </row>
    <row r="193" spans="1:30">
      <c r="A193" s="159"/>
      <c r="B193" s="159"/>
      <c r="C193" s="159"/>
      <c r="D193" s="159"/>
      <c r="E193" s="159"/>
      <c r="F193" s="159"/>
      <c r="G193" s="159"/>
      <c r="H193" s="180"/>
      <c r="I193" s="180"/>
      <c r="J193" s="159"/>
      <c r="K193" s="264"/>
      <c r="L193" s="159"/>
      <c r="M193" s="46" t="str">
        <f>IFERROR(CONCATENATE("VALID (",VLOOKUP(A193,'02_MASTER_KODE_FASYANKES'!B$3:L$20793,2,FALSE),")"),"N/A (BELUM VALID)")</f>
        <v>N/A (BELUM VALID)</v>
      </c>
      <c r="N193" s="374" t="str">
        <f>IFERROR(VLOOKUP(A193,'02_MASTER_KODE_FASYANKES'!B$3:L$20793,10,FALSE),"N/A (BELUM VALID)")</f>
        <v>N/A (BELUM VALID)</v>
      </c>
      <c r="O193" s="374" t="str">
        <f>IFERROR(VLOOKUP(A193,'02_MASTER_KODE_FASYANKES'!B$3:L$20793,11,FALSE),"N/A (BELUM VALID)")</f>
        <v>N/A (BELUM VALID)</v>
      </c>
      <c r="P193" s="374" t="str">
        <f>IFERROR(VLOOKUP(A193,'02_MASTER_KODE_FASYANKES'!B$3:L$20793,3,FALSE),"N/A (BELUM VALID)")</f>
        <v>N/A (BELUM VALID)</v>
      </c>
      <c r="Q193" s="46" t="str">
        <f>IFERROR(VLOOKUP(LEFT(G193,4),'04_MASTER_KODE_SDMK'!B$5:F$165,3,FALSE),"N/A (BELUM VALID)")</f>
        <v>N/A (BELUM VALID)</v>
      </c>
      <c r="R193" s="46" t="str">
        <f>IFERROR(VLOOKUP(LEFT(G193,4),'04_MASTER_KODE_SDMK'!B$5:F$165,4,FALSE),"N/A (BELUM VALID)")</f>
        <v>N/A (BELUM VALID)</v>
      </c>
      <c r="S193" s="46" t="str">
        <f>IFERROR(VLOOKUP(LEFT(G193,4),'04_MASTER_KODE_SDMK'!B$5:F$165,5,FALSE),"N/A (BELUM VALID)")</f>
        <v>N/A (BELUM VALID)</v>
      </c>
      <c r="T193" s="374" t="str">
        <f t="shared" si="16"/>
        <v>N/A (BELUM VALID)</v>
      </c>
      <c r="U193" s="46" t="str">
        <f t="shared" si="17"/>
        <v>N/A (BELUM VALID)</v>
      </c>
      <c r="V193" s="46" t="str">
        <f>IFERROR(VLOOKUP(L193,'03_MASTER_KODE_SEKOLAH_PT'!B$5:C$10030,2,FALSE),"N/A (BELUM VALID)")</f>
        <v>N/A (BELUM VALID)</v>
      </c>
      <c r="W193" s="46" t="str">
        <f>IFERROR(VLOOKUP(J193,'05_MASTER_KODE_PRODI'!B$3:E$5003,3,FALSE),"N/A (BELUM VALID)")</f>
        <v>N/A (BELUM VALID)</v>
      </c>
      <c r="X193" s="46" t="str">
        <f>IFERROR(CONCATENATE("VALID (",VLOOKUP(J193,'05_MASTER_KODE_PRODI'!B$3:F$5003,5,FALSE),")"),"N/A (BELUM VALID)")</f>
        <v>N/A (BELUM VALID)</v>
      </c>
      <c r="Y193" s="376">
        <f t="shared" si="18"/>
        <v>0</v>
      </c>
      <c r="Z193" s="377">
        <f t="shared" si="19"/>
        <v>0</v>
      </c>
      <c r="AA193" s="377">
        <f t="shared" si="20"/>
        <v>0</v>
      </c>
      <c r="AB193" s="377">
        <f t="shared" si="21"/>
        <v>0</v>
      </c>
      <c r="AC193" s="377">
        <f t="shared" si="22"/>
        <v>0</v>
      </c>
      <c r="AD193" s="383">
        <f t="shared" si="23"/>
        <v>0</v>
      </c>
    </row>
    <row r="194" spans="1:30">
      <c r="A194" s="159"/>
      <c r="B194" s="159"/>
      <c r="C194" s="159"/>
      <c r="D194" s="159"/>
      <c r="E194" s="159"/>
      <c r="F194" s="159"/>
      <c r="G194" s="159"/>
      <c r="H194" s="180"/>
      <c r="I194" s="180"/>
      <c r="J194" s="159"/>
      <c r="K194" s="264"/>
      <c r="L194" s="159"/>
      <c r="M194" s="46" t="str">
        <f>IFERROR(CONCATENATE("VALID (",VLOOKUP(A194,'02_MASTER_KODE_FASYANKES'!B$3:L$20793,2,FALSE),")"),"N/A (BELUM VALID)")</f>
        <v>N/A (BELUM VALID)</v>
      </c>
      <c r="N194" s="374" t="str">
        <f>IFERROR(VLOOKUP(A194,'02_MASTER_KODE_FASYANKES'!B$3:L$20793,10,FALSE),"N/A (BELUM VALID)")</f>
        <v>N/A (BELUM VALID)</v>
      </c>
      <c r="O194" s="374" t="str">
        <f>IFERROR(VLOOKUP(A194,'02_MASTER_KODE_FASYANKES'!B$3:L$20793,11,FALSE),"N/A (BELUM VALID)")</f>
        <v>N/A (BELUM VALID)</v>
      </c>
      <c r="P194" s="374" t="str">
        <f>IFERROR(VLOOKUP(A194,'02_MASTER_KODE_FASYANKES'!B$3:L$20793,3,FALSE),"N/A (BELUM VALID)")</f>
        <v>N/A (BELUM VALID)</v>
      </c>
      <c r="Q194" s="46" t="str">
        <f>IFERROR(VLOOKUP(LEFT(G194,4),'04_MASTER_KODE_SDMK'!B$5:F$165,3,FALSE),"N/A (BELUM VALID)")</f>
        <v>N/A (BELUM VALID)</v>
      </c>
      <c r="R194" s="46" t="str">
        <f>IFERROR(VLOOKUP(LEFT(G194,4),'04_MASTER_KODE_SDMK'!B$5:F$165,4,FALSE),"N/A (BELUM VALID)")</f>
        <v>N/A (BELUM VALID)</v>
      </c>
      <c r="S194" s="46" t="str">
        <f>IFERROR(VLOOKUP(LEFT(G194,4),'04_MASTER_KODE_SDMK'!B$5:F$165,5,FALSE),"N/A (BELUM VALID)")</f>
        <v>N/A (BELUM VALID)</v>
      </c>
      <c r="T194" s="374" t="str">
        <f t="shared" si="16"/>
        <v>N/A (BELUM VALID)</v>
      </c>
      <c r="U194" s="46" t="str">
        <f t="shared" si="17"/>
        <v>N/A (BELUM VALID)</v>
      </c>
      <c r="V194" s="46" t="str">
        <f>IFERROR(VLOOKUP(L194,'03_MASTER_KODE_SEKOLAH_PT'!B$5:C$10030,2,FALSE),"N/A (BELUM VALID)")</f>
        <v>N/A (BELUM VALID)</v>
      </c>
      <c r="W194" s="46" t="str">
        <f>IFERROR(VLOOKUP(J194,'05_MASTER_KODE_PRODI'!B$3:E$5003,3,FALSE),"N/A (BELUM VALID)")</f>
        <v>N/A (BELUM VALID)</v>
      </c>
      <c r="X194" s="46" t="str">
        <f>IFERROR(CONCATENATE("VALID (",VLOOKUP(J194,'05_MASTER_KODE_PRODI'!B$3:F$5003,5,FALSE),")"),"N/A (BELUM VALID)")</f>
        <v>N/A (BELUM VALID)</v>
      </c>
      <c r="Y194" s="376">
        <f t="shared" si="18"/>
        <v>0</v>
      </c>
      <c r="Z194" s="377">
        <f t="shared" si="19"/>
        <v>0</v>
      </c>
      <c r="AA194" s="377">
        <f t="shared" si="20"/>
        <v>0</v>
      </c>
      <c r="AB194" s="377">
        <f t="shared" si="21"/>
        <v>0</v>
      </c>
      <c r="AC194" s="377">
        <f t="shared" si="22"/>
        <v>0</v>
      </c>
      <c r="AD194" s="383">
        <f t="shared" si="23"/>
        <v>0</v>
      </c>
    </row>
    <row r="195" spans="1:30">
      <c r="A195" s="159"/>
      <c r="B195" s="159"/>
      <c r="C195" s="159"/>
      <c r="D195" s="159"/>
      <c r="E195" s="159"/>
      <c r="F195" s="159"/>
      <c r="G195" s="159"/>
      <c r="H195" s="180"/>
      <c r="I195" s="180"/>
      <c r="J195" s="159"/>
      <c r="K195" s="264"/>
      <c r="L195" s="159"/>
      <c r="M195" s="46" t="str">
        <f>IFERROR(CONCATENATE("VALID (",VLOOKUP(A195,'02_MASTER_KODE_FASYANKES'!B$3:L$20793,2,FALSE),")"),"N/A (BELUM VALID)")</f>
        <v>N/A (BELUM VALID)</v>
      </c>
      <c r="N195" s="374" t="str">
        <f>IFERROR(VLOOKUP(A195,'02_MASTER_KODE_FASYANKES'!B$3:L$20793,10,FALSE),"N/A (BELUM VALID)")</f>
        <v>N/A (BELUM VALID)</v>
      </c>
      <c r="O195" s="374" t="str">
        <f>IFERROR(VLOOKUP(A195,'02_MASTER_KODE_FASYANKES'!B$3:L$20793,11,FALSE),"N/A (BELUM VALID)")</f>
        <v>N/A (BELUM VALID)</v>
      </c>
      <c r="P195" s="374" t="str">
        <f>IFERROR(VLOOKUP(A195,'02_MASTER_KODE_FASYANKES'!B$3:L$20793,3,FALSE),"N/A (BELUM VALID)")</f>
        <v>N/A (BELUM VALID)</v>
      </c>
      <c r="Q195" s="46" t="str">
        <f>IFERROR(VLOOKUP(LEFT(G195,4),'04_MASTER_KODE_SDMK'!B$5:F$165,3,FALSE),"N/A (BELUM VALID)")</f>
        <v>N/A (BELUM VALID)</v>
      </c>
      <c r="R195" s="46" t="str">
        <f>IFERROR(VLOOKUP(LEFT(G195,4),'04_MASTER_KODE_SDMK'!B$5:F$165,4,FALSE),"N/A (BELUM VALID)")</f>
        <v>N/A (BELUM VALID)</v>
      </c>
      <c r="S195" s="46" t="str">
        <f>IFERROR(VLOOKUP(LEFT(G195,4),'04_MASTER_KODE_SDMK'!B$5:F$165,5,FALSE),"N/A (BELUM VALID)")</f>
        <v>N/A (BELUM VALID)</v>
      </c>
      <c r="T195" s="374" t="str">
        <f t="shared" si="16"/>
        <v>N/A (BELUM VALID)</v>
      </c>
      <c r="U195" s="46" t="str">
        <f t="shared" si="17"/>
        <v>N/A (BELUM VALID)</v>
      </c>
      <c r="V195" s="46" t="str">
        <f>IFERROR(VLOOKUP(L195,'03_MASTER_KODE_SEKOLAH_PT'!B$5:C$10030,2,FALSE),"N/A (BELUM VALID)")</f>
        <v>N/A (BELUM VALID)</v>
      </c>
      <c r="W195" s="46" t="str">
        <f>IFERROR(VLOOKUP(J195,'05_MASTER_KODE_PRODI'!B$3:E$5003,3,FALSE),"N/A (BELUM VALID)")</f>
        <v>N/A (BELUM VALID)</v>
      </c>
      <c r="X195" s="46" t="str">
        <f>IFERROR(CONCATENATE("VALID (",VLOOKUP(J195,'05_MASTER_KODE_PRODI'!B$3:F$5003,5,FALSE),")"),"N/A (BELUM VALID)")</f>
        <v>N/A (BELUM VALID)</v>
      </c>
      <c r="Y195" s="376">
        <f t="shared" si="18"/>
        <v>0</v>
      </c>
      <c r="Z195" s="377">
        <f t="shared" si="19"/>
        <v>0</v>
      </c>
      <c r="AA195" s="377">
        <f t="shared" si="20"/>
        <v>0</v>
      </c>
      <c r="AB195" s="377">
        <f t="shared" si="21"/>
        <v>0</v>
      </c>
      <c r="AC195" s="377">
        <f t="shared" si="22"/>
        <v>0</v>
      </c>
      <c r="AD195" s="383">
        <f t="shared" si="23"/>
        <v>0</v>
      </c>
    </row>
    <row r="196" spans="1:30">
      <c r="A196" s="159"/>
      <c r="B196" s="159"/>
      <c r="C196" s="159"/>
      <c r="D196" s="159"/>
      <c r="E196" s="159"/>
      <c r="F196" s="159"/>
      <c r="G196" s="159"/>
      <c r="H196" s="180"/>
      <c r="I196" s="180"/>
      <c r="J196" s="159"/>
      <c r="K196" s="264"/>
      <c r="L196" s="159"/>
      <c r="M196" s="46" t="str">
        <f>IFERROR(CONCATENATE("VALID (",VLOOKUP(A196,'02_MASTER_KODE_FASYANKES'!B$3:L$20793,2,FALSE),")"),"N/A (BELUM VALID)")</f>
        <v>N/A (BELUM VALID)</v>
      </c>
      <c r="N196" s="374" t="str">
        <f>IFERROR(VLOOKUP(A196,'02_MASTER_KODE_FASYANKES'!B$3:L$20793,10,FALSE),"N/A (BELUM VALID)")</f>
        <v>N/A (BELUM VALID)</v>
      </c>
      <c r="O196" s="374" t="str">
        <f>IFERROR(VLOOKUP(A196,'02_MASTER_KODE_FASYANKES'!B$3:L$20793,11,FALSE),"N/A (BELUM VALID)")</f>
        <v>N/A (BELUM VALID)</v>
      </c>
      <c r="P196" s="374" t="str">
        <f>IFERROR(VLOOKUP(A196,'02_MASTER_KODE_FASYANKES'!B$3:L$20793,3,FALSE),"N/A (BELUM VALID)")</f>
        <v>N/A (BELUM VALID)</v>
      </c>
      <c r="Q196" s="46" t="str">
        <f>IFERROR(VLOOKUP(LEFT(G196,4),'04_MASTER_KODE_SDMK'!B$5:F$165,3,FALSE),"N/A (BELUM VALID)")</f>
        <v>N/A (BELUM VALID)</v>
      </c>
      <c r="R196" s="46" t="str">
        <f>IFERROR(VLOOKUP(LEFT(G196,4),'04_MASTER_KODE_SDMK'!B$5:F$165,4,FALSE),"N/A (BELUM VALID)")</f>
        <v>N/A (BELUM VALID)</v>
      </c>
      <c r="S196" s="46" t="str">
        <f>IFERROR(VLOOKUP(LEFT(G196,4),'04_MASTER_KODE_SDMK'!B$5:F$165,5,FALSE),"N/A (BELUM VALID)")</f>
        <v>N/A (BELUM VALID)</v>
      </c>
      <c r="T196" s="374" t="str">
        <f t="shared" si="16"/>
        <v>N/A (BELUM VALID)</v>
      </c>
      <c r="U196" s="46" t="str">
        <f t="shared" si="17"/>
        <v>N/A (BELUM VALID)</v>
      </c>
      <c r="V196" s="46" t="str">
        <f>IFERROR(VLOOKUP(L196,'03_MASTER_KODE_SEKOLAH_PT'!B$5:C$10030,2,FALSE),"N/A (BELUM VALID)")</f>
        <v>N/A (BELUM VALID)</v>
      </c>
      <c r="W196" s="46" t="str">
        <f>IFERROR(VLOOKUP(J196,'05_MASTER_KODE_PRODI'!B$3:E$5003,3,FALSE),"N/A (BELUM VALID)")</f>
        <v>N/A (BELUM VALID)</v>
      </c>
      <c r="X196" s="46" t="str">
        <f>IFERROR(CONCATENATE("VALID (",VLOOKUP(J196,'05_MASTER_KODE_PRODI'!B$3:F$5003,5,FALSE),")"),"N/A (BELUM VALID)")</f>
        <v>N/A (BELUM VALID)</v>
      </c>
      <c r="Y196" s="376">
        <f t="shared" si="18"/>
        <v>0</v>
      </c>
      <c r="Z196" s="377">
        <f t="shared" si="19"/>
        <v>0</v>
      </c>
      <c r="AA196" s="377">
        <f t="shared" si="20"/>
        <v>0</v>
      </c>
      <c r="AB196" s="377">
        <f t="shared" si="21"/>
        <v>0</v>
      </c>
      <c r="AC196" s="377">
        <f t="shared" si="22"/>
        <v>0</v>
      </c>
      <c r="AD196" s="383">
        <f t="shared" si="23"/>
        <v>0</v>
      </c>
    </row>
    <row r="197" spans="1:30">
      <c r="A197" s="159"/>
      <c r="B197" s="159"/>
      <c r="C197" s="159"/>
      <c r="D197" s="159"/>
      <c r="E197" s="159"/>
      <c r="F197" s="159"/>
      <c r="G197" s="159"/>
      <c r="H197" s="180"/>
      <c r="I197" s="180"/>
      <c r="J197" s="159"/>
      <c r="K197" s="264"/>
      <c r="L197" s="159"/>
      <c r="M197" s="46" t="str">
        <f>IFERROR(CONCATENATE("VALID (",VLOOKUP(A197,'02_MASTER_KODE_FASYANKES'!B$3:L$20793,2,FALSE),")"),"N/A (BELUM VALID)")</f>
        <v>N/A (BELUM VALID)</v>
      </c>
      <c r="N197" s="374" t="str">
        <f>IFERROR(VLOOKUP(A197,'02_MASTER_KODE_FASYANKES'!B$3:L$20793,10,FALSE),"N/A (BELUM VALID)")</f>
        <v>N/A (BELUM VALID)</v>
      </c>
      <c r="O197" s="374" t="str">
        <f>IFERROR(VLOOKUP(A197,'02_MASTER_KODE_FASYANKES'!B$3:L$20793,11,FALSE),"N/A (BELUM VALID)")</f>
        <v>N/A (BELUM VALID)</v>
      </c>
      <c r="P197" s="374" t="str">
        <f>IFERROR(VLOOKUP(A197,'02_MASTER_KODE_FASYANKES'!B$3:L$20793,3,FALSE),"N/A (BELUM VALID)")</f>
        <v>N/A (BELUM VALID)</v>
      </c>
      <c r="Q197" s="46" t="str">
        <f>IFERROR(VLOOKUP(LEFT(G197,4),'04_MASTER_KODE_SDMK'!B$5:F$165,3,FALSE),"N/A (BELUM VALID)")</f>
        <v>N/A (BELUM VALID)</v>
      </c>
      <c r="R197" s="46" t="str">
        <f>IFERROR(VLOOKUP(LEFT(G197,4),'04_MASTER_KODE_SDMK'!B$5:F$165,4,FALSE),"N/A (BELUM VALID)")</f>
        <v>N/A (BELUM VALID)</v>
      </c>
      <c r="S197" s="46" t="str">
        <f>IFERROR(VLOOKUP(LEFT(G197,4),'04_MASTER_KODE_SDMK'!B$5:F$165,5,FALSE),"N/A (BELUM VALID)")</f>
        <v>N/A (BELUM VALID)</v>
      </c>
      <c r="T197" s="374" t="str">
        <f t="shared" ref="T197:T260" si="24">IF(LEN(B197)=16,"VALID","N/A (BELUM VALID)")</f>
        <v>N/A (BELUM VALID)</v>
      </c>
      <c r="U197" s="46" t="str">
        <f t="shared" ref="U197:U260" si="25">IF(E197="L","Laki-Laki",IF(E197="P","Perempuan","N/A (BELUM VALID)"))</f>
        <v>N/A (BELUM VALID)</v>
      </c>
      <c r="V197" s="46" t="str">
        <f>IFERROR(VLOOKUP(L197,'03_MASTER_KODE_SEKOLAH_PT'!B$5:C$10030,2,FALSE),"N/A (BELUM VALID)")</f>
        <v>N/A (BELUM VALID)</v>
      </c>
      <c r="W197" s="46" t="str">
        <f>IFERROR(VLOOKUP(J197,'05_MASTER_KODE_PRODI'!B$3:E$5003,3,FALSE),"N/A (BELUM VALID)")</f>
        <v>N/A (BELUM VALID)</v>
      </c>
      <c r="X197" s="46" t="str">
        <f>IFERROR(CONCATENATE("VALID (",VLOOKUP(J197,'05_MASTER_KODE_PRODI'!B$3:F$5003,5,FALSE),")"),"N/A (BELUM VALID)")</f>
        <v>N/A (BELUM VALID)</v>
      </c>
      <c r="Y197" s="376">
        <f t="shared" ref="Y197:Y260" si="26">IF(M197&lt;&gt;"N/A (BELUM VALID)",1,0)</f>
        <v>0</v>
      </c>
      <c r="Z197" s="377">
        <f t="shared" ref="Z197:Z260" si="27">IF(S197&lt;&gt;"N/A (BELUM VALID)",1,0)</f>
        <v>0</v>
      </c>
      <c r="AA197" s="377">
        <f t="shared" ref="AA197:AA260" si="28">IF(T197&lt;&gt;"N/A (BELUM VALID)",1,0)</f>
        <v>0</v>
      </c>
      <c r="AB197" s="377">
        <f t="shared" ref="AB197:AB260" si="29">IF(U197&lt;&gt;"N/A (BELUM VALID)",1,0)</f>
        <v>0</v>
      </c>
      <c r="AC197" s="377">
        <f t="shared" ref="AC197:AC260" si="30">IF(X197&lt;&gt;"N/A (BELUM VALID)",1,0)</f>
        <v>0</v>
      </c>
      <c r="AD197" s="383">
        <f t="shared" ref="AD197:AD260" si="31">SUM(Y197:AC197)/5*100</f>
        <v>0</v>
      </c>
    </row>
    <row r="198" spans="1:30">
      <c r="A198" s="159"/>
      <c r="B198" s="159"/>
      <c r="C198" s="159"/>
      <c r="D198" s="159"/>
      <c r="E198" s="159"/>
      <c r="F198" s="159"/>
      <c r="G198" s="159"/>
      <c r="H198" s="180"/>
      <c r="I198" s="180"/>
      <c r="J198" s="159"/>
      <c r="K198" s="264"/>
      <c r="L198" s="159"/>
      <c r="M198" s="46" t="str">
        <f>IFERROR(CONCATENATE("VALID (",VLOOKUP(A198,'02_MASTER_KODE_FASYANKES'!B$3:L$20793,2,FALSE),")"),"N/A (BELUM VALID)")</f>
        <v>N/A (BELUM VALID)</v>
      </c>
      <c r="N198" s="374" t="str">
        <f>IFERROR(VLOOKUP(A198,'02_MASTER_KODE_FASYANKES'!B$3:L$20793,10,FALSE),"N/A (BELUM VALID)")</f>
        <v>N/A (BELUM VALID)</v>
      </c>
      <c r="O198" s="374" t="str">
        <f>IFERROR(VLOOKUP(A198,'02_MASTER_KODE_FASYANKES'!B$3:L$20793,11,FALSE),"N/A (BELUM VALID)")</f>
        <v>N/A (BELUM VALID)</v>
      </c>
      <c r="P198" s="374" t="str">
        <f>IFERROR(VLOOKUP(A198,'02_MASTER_KODE_FASYANKES'!B$3:L$20793,3,FALSE),"N/A (BELUM VALID)")</f>
        <v>N/A (BELUM VALID)</v>
      </c>
      <c r="Q198" s="46" t="str">
        <f>IFERROR(VLOOKUP(LEFT(G198,4),'04_MASTER_KODE_SDMK'!B$5:F$165,3,FALSE),"N/A (BELUM VALID)")</f>
        <v>N/A (BELUM VALID)</v>
      </c>
      <c r="R198" s="46" t="str">
        <f>IFERROR(VLOOKUP(LEFT(G198,4),'04_MASTER_KODE_SDMK'!B$5:F$165,4,FALSE),"N/A (BELUM VALID)")</f>
        <v>N/A (BELUM VALID)</v>
      </c>
      <c r="S198" s="46" t="str">
        <f>IFERROR(VLOOKUP(LEFT(G198,4),'04_MASTER_KODE_SDMK'!B$5:F$165,5,FALSE),"N/A (BELUM VALID)")</f>
        <v>N/A (BELUM VALID)</v>
      </c>
      <c r="T198" s="374" t="str">
        <f t="shared" si="24"/>
        <v>N/A (BELUM VALID)</v>
      </c>
      <c r="U198" s="46" t="str">
        <f t="shared" si="25"/>
        <v>N/A (BELUM VALID)</v>
      </c>
      <c r="V198" s="46" t="str">
        <f>IFERROR(VLOOKUP(L198,'03_MASTER_KODE_SEKOLAH_PT'!B$5:C$10030,2,FALSE),"N/A (BELUM VALID)")</f>
        <v>N/A (BELUM VALID)</v>
      </c>
      <c r="W198" s="46" t="str">
        <f>IFERROR(VLOOKUP(J198,'05_MASTER_KODE_PRODI'!B$3:E$5003,3,FALSE),"N/A (BELUM VALID)")</f>
        <v>N/A (BELUM VALID)</v>
      </c>
      <c r="X198" s="46" t="str">
        <f>IFERROR(CONCATENATE("VALID (",VLOOKUP(J198,'05_MASTER_KODE_PRODI'!B$3:F$5003,5,FALSE),")"),"N/A (BELUM VALID)")</f>
        <v>N/A (BELUM VALID)</v>
      </c>
      <c r="Y198" s="376">
        <f t="shared" si="26"/>
        <v>0</v>
      </c>
      <c r="Z198" s="377">
        <f t="shared" si="27"/>
        <v>0</v>
      </c>
      <c r="AA198" s="377">
        <f t="shared" si="28"/>
        <v>0</v>
      </c>
      <c r="AB198" s="377">
        <f t="shared" si="29"/>
        <v>0</v>
      </c>
      <c r="AC198" s="377">
        <f t="shared" si="30"/>
        <v>0</v>
      </c>
      <c r="AD198" s="383">
        <f t="shared" si="31"/>
        <v>0</v>
      </c>
    </row>
    <row r="199" spans="1:30">
      <c r="A199" s="159"/>
      <c r="B199" s="159"/>
      <c r="C199" s="159"/>
      <c r="D199" s="159"/>
      <c r="E199" s="159"/>
      <c r="F199" s="159"/>
      <c r="G199" s="159"/>
      <c r="H199" s="180"/>
      <c r="I199" s="180"/>
      <c r="J199" s="159"/>
      <c r="K199" s="264"/>
      <c r="L199" s="159"/>
      <c r="M199" s="46" t="str">
        <f>IFERROR(CONCATENATE("VALID (",VLOOKUP(A199,'02_MASTER_KODE_FASYANKES'!B$3:L$20793,2,FALSE),")"),"N/A (BELUM VALID)")</f>
        <v>N/A (BELUM VALID)</v>
      </c>
      <c r="N199" s="374" t="str">
        <f>IFERROR(VLOOKUP(A199,'02_MASTER_KODE_FASYANKES'!B$3:L$20793,10,FALSE),"N/A (BELUM VALID)")</f>
        <v>N/A (BELUM VALID)</v>
      </c>
      <c r="O199" s="374" t="str">
        <f>IFERROR(VLOOKUP(A199,'02_MASTER_KODE_FASYANKES'!B$3:L$20793,11,FALSE),"N/A (BELUM VALID)")</f>
        <v>N/A (BELUM VALID)</v>
      </c>
      <c r="P199" s="374" t="str">
        <f>IFERROR(VLOOKUP(A199,'02_MASTER_KODE_FASYANKES'!B$3:L$20793,3,FALSE),"N/A (BELUM VALID)")</f>
        <v>N/A (BELUM VALID)</v>
      </c>
      <c r="Q199" s="46" t="str">
        <f>IFERROR(VLOOKUP(LEFT(G199,4),'04_MASTER_KODE_SDMK'!B$5:F$165,3,FALSE),"N/A (BELUM VALID)")</f>
        <v>N/A (BELUM VALID)</v>
      </c>
      <c r="R199" s="46" t="str">
        <f>IFERROR(VLOOKUP(LEFT(G199,4),'04_MASTER_KODE_SDMK'!B$5:F$165,4,FALSE),"N/A (BELUM VALID)")</f>
        <v>N/A (BELUM VALID)</v>
      </c>
      <c r="S199" s="46" t="str">
        <f>IFERROR(VLOOKUP(LEFT(G199,4),'04_MASTER_KODE_SDMK'!B$5:F$165,5,FALSE),"N/A (BELUM VALID)")</f>
        <v>N/A (BELUM VALID)</v>
      </c>
      <c r="T199" s="374" t="str">
        <f t="shared" si="24"/>
        <v>N/A (BELUM VALID)</v>
      </c>
      <c r="U199" s="46" t="str">
        <f t="shared" si="25"/>
        <v>N/A (BELUM VALID)</v>
      </c>
      <c r="V199" s="46" t="str">
        <f>IFERROR(VLOOKUP(L199,'03_MASTER_KODE_SEKOLAH_PT'!B$5:C$10030,2,FALSE),"N/A (BELUM VALID)")</f>
        <v>N/A (BELUM VALID)</v>
      </c>
      <c r="W199" s="46" t="str">
        <f>IFERROR(VLOOKUP(J199,'05_MASTER_KODE_PRODI'!B$3:E$5003,3,FALSE),"N/A (BELUM VALID)")</f>
        <v>N/A (BELUM VALID)</v>
      </c>
      <c r="X199" s="46" t="str">
        <f>IFERROR(CONCATENATE("VALID (",VLOOKUP(J199,'05_MASTER_KODE_PRODI'!B$3:F$5003,5,FALSE),")"),"N/A (BELUM VALID)")</f>
        <v>N/A (BELUM VALID)</v>
      </c>
      <c r="Y199" s="376">
        <f t="shared" si="26"/>
        <v>0</v>
      </c>
      <c r="Z199" s="377">
        <f t="shared" si="27"/>
        <v>0</v>
      </c>
      <c r="AA199" s="377">
        <f t="shared" si="28"/>
        <v>0</v>
      </c>
      <c r="AB199" s="377">
        <f t="shared" si="29"/>
        <v>0</v>
      </c>
      <c r="AC199" s="377">
        <f t="shared" si="30"/>
        <v>0</v>
      </c>
      <c r="AD199" s="383">
        <f t="shared" si="31"/>
        <v>0</v>
      </c>
    </row>
    <row r="200" spans="1:30">
      <c r="A200" s="159"/>
      <c r="B200" s="159"/>
      <c r="C200" s="159"/>
      <c r="D200" s="159"/>
      <c r="E200" s="159"/>
      <c r="F200" s="159"/>
      <c r="G200" s="159"/>
      <c r="H200" s="180"/>
      <c r="I200" s="180"/>
      <c r="J200" s="159"/>
      <c r="K200" s="264"/>
      <c r="L200" s="159"/>
      <c r="M200" s="46" t="str">
        <f>IFERROR(CONCATENATE("VALID (",VLOOKUP(A200,'02_MASTER_KODE_FASYANKES'!B$3:L$20793,2,FALSE),")"),"N/A (BELUM VALID)")</f>
        <v>N/A (BELUM VALID)</v>
      </c>
      <c r="N200" s="374" t="str">
        <f>IFERROR(VLOOKUP(A200,'02_MASTER_KODE_FASYANKES'!B$3:L$20793,10,FALSE),"N/A (BELUM VALID)")</f>
        <v>N/A (BELUM VALID)</v>
      </c>
      <c r="O200" s="374" t="str">
        <f>IFERROR(VLOOKUP(A200,'02_MASTER_KODE_FASYANKES'!B$3:L$20793,11,FALSE),"N/A (BELUM VALID)")</f>
        <v>N/A (BELUM VALID)</v>
      </c>
      <c r="P200" s="374" t="str">
        <f>IFERROR(VLOOKUP(A200,'02_MASTER_KODE_FASYANKES'!B$3:L$20793,3,FALSE),"N/A (BELUM VALID)")</f>
        <v>N/A (BELUM VALID)</v>
      </c>
      <c r="Q200" s="46" t="str">
        <f>IFERROR(VLOOKUP(LEFT(G200,4),'04_MASTER_KODE_SDMK'!B$5:F$165,3,FALSE),"N/A (BELUM VALID)")</f>
        <v>N/A (BELUM VALID)</v>
      </c>
      <c r="R200" s="46" t="str">
        <f>IFERROR(VLOOKUP(LEFT(G200,4),'04_MASTER_KODE_SDMK'!B$5:F$165,4,FALSE),"N/A (BELUM VALID)")</f>
        <v>N/A (BELUM VALID)</v>
      </c>
      <c r="S200" s="46" t="str">
        <f>IFERROR(VLOOKUP(LEFT(G200,4),'04_MASTER_KODE_SDMK'!B$5:F$165,5,FALSE),"N/A (BELUM VALID)")</f>
        <v>N/A (BELUM VALID)</v>
      </c>
      <c r="T200" s="374" t="str">
        <f t="shared" si="24"/>
        <v>N/A (BELUM VALID)</v>
      </c>
      <c r="U200" s="46" t="str">
        <f t="shared" si="25"/>
        <v>N/A (BELUM VALID)</v>
      </c>
      <c r="V200" s="46" t="str">
        <f>IFERROR(VLOOKUP(L200,'03_MASTER_KODE_SEKOLAH_PT'!B$5:C$10030,2,FALSE),"N/A (BELUM VALID)")</f>
        <v>N/A (BELUM VALID)</v>
      </c>
      <c r="W200" s="46" t="str">
        <f>IFERROR(VLOOKUP(J200,'05_MASTER_KODE_PRODI'!B$3:E$5003,3,FALSE),"N/A (BELUM VALID)")</f>
        <v>N/A (BELUM VALID)</v>
      </c>
      <c r="X200" s="46" t="str">
        <f>IFERROR(CONCATENATE("VALID (",VLOOKUP(J200,'05_MASTER_KODE_PRODI'!B$3:F$5003,5,FALSE),")"),"N/A (BELUM VALID)")</f>
        <v>N/A (BELUM VALID)</v>
      </c>
      <c r="Y200" s="376">
        <f t="shared" si="26"/>
        <v>0</v>
      </c>
      <c r="Z200" s="377">
        <f t="shared" si="27"/>
        <v>0</v>
      </c>
      <c r="AA200" s="377">
        <f t="shared" si="28"/>
        <v>0</v>
      </c>
      <c r="AB200" s="377">
        <f t="shared" si="29"/>
        <v>0</v>
      </c>
      <c r="AC200" s="377">
        <f t="shared" si="30"/>
        <v>0</v>
      </c>
      <c r="AD200" s="383">
        <f t="shared" si="31"/>
        <v>0</v>
      </c>
    </row>
    <row r="201" spans="1:30">
      <c r="A201" s="159"/>
      <c r="B201" s="159"/>
      <c r="C201" s="159"/>
      <c r="D201" s="159"/>
      <c r="E201" s="159"/>
      <c r="F201" s="159"/>
      <c r="G201" s="159"/>
      <c r="H201" s="180"/>
      <c r="I201" s="180"/>
      <c r="J201" s="159"/>
      <c r="K201" s="264"/>
      <c r="L201" s="159"/>
      <c r="M201" s="46" t="str">
        <f>IFERROR(CONCATENATE("VALID (",VLOOKUP(A201,'02_MASTER_KODE_FASYANKES'!B$3:L$20793,2,FALSE),")"),"N/A (BELUM VALID)")</f>
        <v>N/A (BELUM VALID)</v>
      </c>
      <c r="N201" s="374" t="str">
        <f>IFERROR(VLOOKUP(A201,'02_MASTER_KODE_FASYANKES'!B$3:L$20793,10,FALSE),"N/A (BELUM VALID)")</f>
        <v>N/A (BELUM VALID)</v>
      </c>
      <c r="O201" s="374" t="str">
        <f>IFERROR(VLOOKUP(A201,'02_MASTER_KODE_FASYANKES'!B$3:L$20793,11,FALSE),"N/A (BELUM VALID)")</f>
        <v>N/A (BELUM VALID)</v>
      </c>
      <c r="P201" s="374" t="str">
        <f>IFERROR(VLOOKUP(A201,'02_MASTER_KODE_FASYANKES'!B$3:L$20793,3,FALSE),"N/A (BELUM VALID)")</f>
        <v>N/A (BELUM VALID)</v>
      </c>
      <c r="Q201" s="46" t="str">
        <f>IFERROR(VLOOKUP(LEFT(G201,4),'04_MASTER_KODE_SDMK'!B$5:F$165,3,FALSE),"N/A (BELUM VALID)")</f>
        <v>N/A (BELUM VALID)</v>
      </c>
      <c r="R201" s="46" t="str">
        <f>IFERROR(VLOOKUP(LEFT(G201,4),'04_MASTER_KODE_SDMK'!B$5:F$165,4,FALSE),"N/A (BELUM VALID)")</f>
        <v>N/A (BELUM VALID)</v>
      </c>
      <c r="S201" s="46" t="str">
        <f>IFERROR(VLOOKUP(LEFT(G201,4),'04_MASTER_KODE_SDMK'!B$5:F$165,5,FALSE),"N/A (BELUM VALID)")</f>
        <v>N/A (BELUM VALID)</v>
      </c>
      <c r="T201" s="374" t="str">
        <f t="shared" si="24"/>
        <v>N/A (BELUM VALID)</v>
      </c>
      <c r="U201" s="46" t="str">
        <f t="shared" si="25"/>
        <v>N/A (BELUM VALID)</v>
      </c>
      <c r="V201" s="46" t="str">
        <f>IFERROR(VLOOKUP(L201,'03_MASTER_KODE_SEKOLAH_PT'!B$5:C$10030,2,FALSE),"N/A (BELUM VALID)")</f>
        <v>N/A (BELUM VALID)</v>
      </c>
      <c r="W201" s="46" t="str">
        <f>IFERROR(VLOOKUP(J201,'05_MASTER_KODE_PRODI'!B$3:E$5003,3,FALSE),"N/A (BELUM VALID)")</f>
        <v>N/A (BELUM VALID)</v>
      </c>
      <c r="X201" s="46" t="str">
        <f>IFERROR(CONCATENATE("VALID (",VLOOKUP(J201,'05_MASTER_KODE_PRODI'!B$3:F$5003,5,FALSE),")"),"N/A (BELUM VALID)")</f>
        <v>N/A (BELUM VALID)</v>
      </c>
      <c r="Y201" s="376">
        <f t="shared" si="26"/>
        <v>0</v>
      </c>
      <c r="Z201" s="377">
        <f t="shared" si="27"/>
        <v>0</v>
      </c>
      <c r="AA201" s="377">
        <f t="shared" si="28"/>
        <v>0</v>
      </c>
      <c r="AB201" s="377">
        <f t="shared" si="29"/>
        <v>0</v>
      </c>
      <c r="AC201" s="377">
        <f t="shared" si="30"/>
        <v>0</v>
      </c>
      <c r="AD201" s="383">
        <f t="shared" si="31"/>
        <v>0</v>
      </c>
    </row>
    <row r="202" spans="1:30">
      <c r="A202" s="159"/>
      <c r="B202" s="159"/>
      <c r="C202" s="159"/>
      <c r="D202" s="159"/>
      <c r="E202" s="159"/>
      <c r="F202" s="159"/>
      <c r="G202" s="159"/>
      <c r="H202" s="180"/>
      <c r="I202" s="180"/>
      <c r="J202" s="159"/>
      <c r="K202" s="264"/>
      <c r="L202" s="159"/>
      <c r="M202" s="46" t="str">
        <f>IFERROR(CONCATENATE("VALID (",VLOOKUP(A202,'02_MASTER_KODE_FASYANKES'!B$3:L$20793,2,FALSE),")"),"N/A (BELUM VALID)")</f>
        <v>N/A (BELUM VALID)</v>
      </c>
      <c r="N202" s="374" t="str">
        <f>IFERROR(VLOOKUP(A202,'02_MASTER_KODE_FASYANKES'!B$3:L$20793,10,FALSE),"N/A (BELUM VALID)")</f>
        <v>N/A (BELUM VALID)</v>
      </c>
      <c r="O202" s="374" t="str">
        <f>IFERROR(VLOOKUP(A202,'02_MASTER_KODE_FASYANKES'!B$3:L$20793,11,FALSE),"N/A (BELUM VALID)")</f>
        <v>N/A (BELUM VALID)</v>
      </c>
      <c r="P202" s="374" t="str">
        <f>IFERROR(VLOOKUP(A202,'02_MASTER_KODE_FASYANKES'!B$3:L$20793,3,FALSE),"N/A (BELUM VALID)")</f>
        <v>N/A (BELUM VALID)</v>
      </c>
      <c r="Q202" s="46" t="str">
        <f>IFERROR(VLOOKUP(LEFT(G202,4),'04_MASTER_KODE_SDMK'!B$5:F$165,3,FALSE),"N/A (BELUM VALID)")</f>
        <v>N/A (BELUM VALID)</v>
      </c>
      <c r="R202" s="46" t="str">
        <f>IFERROR(VLOOKUP(LEFT(G202,4),'04_MASTER_KODE_SDMK'!B$5:F$165,4,FALSE),"N/A (BELUM VALID)")</f>
        <v>N/A (BELUM VALID)</v>
      </c>
      <c r="S202" s="46" t="str">
        <f>IFERROR(VLOOKUP(LEFT(G202,4),'04_MASTER_KODE_SDMK'!B$5:F$165,5,FALSE),"N/A (BELUM VALID)")</f>
        <v>N/A (BELUM VALID)</v>
      </c>
      <c r="T202" s="374" t="str">
        <f t="shared" si="24"/>
        <v>N/A (BELUM VALID)</v>
      </c>
      <c r="U202" s="46" t="str">
        <f t="shared" si="25"/>
        <v>N/A (BELUM VALID)</v>
      </c>
      <c r="V202" s="46" t="str">
        <f>IFERROR(VLOOKUP(L202,'03_MASTER_KODE_SEKOLAH_PT'!B$5:C$10030,2,FALSE),"N/A (BELUM VALID)")</f>
        <v>N/A (BELUM VALID)</v>
      </c>
      <c r="W202" s="46" t="str">
        <f>IFERROR(VLOOKUP(J202,'05_MASTER_KODE_PRODI'!B$3:E$5003,3,FALSE),"N/A (BELUM VALID)")</f>
        <v>N/A (BELUM VALID)</v>
      </c>
      <c r="X202" s="46" t="str">
        <f>IFERROR(CONCATENATE("VALID (",VLOOKUP(J202,'05_MASTER_KODE_PRODI'!B$3:F$5003,5,FALSE),")"),"N/A (BELUM VALID)")</f>
        <v>N/A (BELUM VALID)</v>
      </c>
      <c r="Y202" s="376">
        <f t="shared" si="26"/>
        <v>0</v>
      </c>
      <c r="Z202" s="377">
        <f t="shared" si="27"/>
        <v>0</v>
      </c>
      <c r="AA202" s="377">
        <f t="shared" si="28"/>
        <v>0</v>
      </c>
      <c r="AB202" s="377">
        <f t="shared" si="29"/>
        <v>0</v>
      </c>
      <c r="AC202" s="377">
        <f t="shared" si="30"/>
        <v>0</v>
      </c>
      <c r="AD202" s="383">
        <f t="shared" si="31"/>
        <v>0</v>
      </c>
    </row>
    <row r="203" spans="1:30">
      <c r="A203" s="159"/>
      <c r="B203" s="159"/>
      <c r="C203" s="159"/>
      <c r="D203" s="159"/>
      <c r="E203" s="159"/>
      <c r="F203" s="159"/>
      <c r="G203" s="159"/>
      <c r="H203" s="180"/>
      <c r="I203" s="180"/>
      <c r="J203" s="159"/>
      <c r="K203" s="264"/>
      <c r="L203" s="159"/>
      <c r="M203" s="46" t="str">
        <f>IFERROR(CONCATENATE("VALID (",VLOOKUP(A203,'02_MASTER_KODE_FASYANKES'!B$3:L$20793,2,FALSE),")"),"N/A (BELUM VALID)")</f>
        <v>N/A (BELUM VALID)</v>
      </c>
      <c r="N203" s="374" t="str">
        <f>IFERROR(VLOOKUP(A203,'02_MASTER_KODE_FASYANKES'!B$3:L$20793,10,FALSE),"N/A (BELUM VALID)")</f>
        <v>N/A (BELUM VALID)</v>
      </c>
      <c r="O203" s="374" t="str">
        <f>IFERROR(VLOOKUP(A203,'02_MASTER_KODE_FASYANKES'!B$3:L$20793,11,FALSE),"N/A (BELUM VALID)")</f>
        <v>N/A (BELUM VALID)</v>
      </c>
      <c r="P203" s="374" t="str">
        <f>IFERROR(VLOOKUP(A203,'02_MASTER_KODE_FASYANKES'!B$3:L$20793,3,FALSE),"N/A (BELUM VALID)")</f>
        <v>N/A (BELUM VALID)</v>
      </c>
      <c r="Q203" s="46" t="str">
        <f>IFERROR(VLOOKUP(LEFT(G203,4),'04_MASTER_KODE_SDMK'!B$5:F$165,3,FALSE),"N/A (BELUM VALID)")</f>
        <v>N/A (BELUM VALID)</v>
      </c>
      <c r="R203" s="46" t="str">
        <f>IFERROR(VLOOKUP(LEFT(G203,4),'04_MASTER_KODE_SDMK'!B$5:F$165,4,FALSE),"N/A (BELUM VALID)")</f>
        <v>N/A (BELUM VALID)</v>
      </c>
      <c r="S203" s="46" t="str">
        <f>IFERROR(VLOOKUP(LEFT(G203,4),'04_MASTER_KODE_SDMK'!B$5:F$165,5,FALSE),"N/A (BELUM VALID)")</f>
        <v>N/A (BELUM VALID)</v>
      </c>
      <c r="T203" s="374" t="str">
        <f t="shared" si="24"/>
        <v>N/A (BELUM VALID)</v>
      </c>
      <c r="U203" s="46" t="str">
        <f t="shared" si="25"/>
        <v>N/A (BELUM VALID)</v>
      </c>
      <c r="V203" s="46" t="str">
        <f>IFERROR(VLOOKUP(L203,'03_MASTER_KODE_SEKOLAH_PT'!B$5:C$10030,2,FALSE),"N/A (BELUM VALID)")</f>
        <v>N/A (BELUM VALID)</v>
      </c>
      <c r="W203" s="46" t="str">
        <f>IFERROR(VLOOKUP(J203,'05_MASTER_KODE_PRODI'!B$3:E$5003,3,FALSE),"N/A (BELUM VALID)")</f>
        <v>N/A (BELUM VALID)</v>
      </c>
      <c r="X203" s="46" t="str">
        <f>IFERROR(CONCATENATE("VALID (",VLOOKUP(J203,'05_MASTER_KODE_PRODI'!B$3:F$5003,5,FALSE),")"),"N/A (BELUM VALID)")</f>
        <v>N/A (BELUM VALID)</v>
      </c>
      <c r="Y203" s="376">
        <f t="shared" si="26"/>
        <v>0</v>
      </c>
      <c r="Z203" s="377">
        <f t="shared" si="27"/>
        <v>0</v>
      </c>
      <c r="AA203" s="377">
        <f t="shared" si="28"/>
        <v>0</v>
      </c>
      <c r="AB203" s="377">
        <f t="shared" si="29"/>
        <v>0</v>
      </c>
      <c r="AC203" s="377">
        <f t="shared" si="30"/>
        <v>0</v>
      </c>
      <c r="AD203" s="383">
        <f t="shared" si="31"/>
        <v>0</v>
      </c>
    </row>
    <row r="204" spans="1:30">
      <c r="A204" s="159"/>
      <c r="B204" s="159"/>
      <c r="C204" s="159"/>
      <c r="D204" s="159"/>
      <c r="E204" s="159"/>
      <c r="F204" s="159"/>
      <c r="G204" s="159"/>
      <c r="H204" s="180"/>
      <c r="I204" s="180"/>
      <c r="J204" s="159"/>
      <c r="K204" s="264"/>
      <c r="L204" s="159"/>
      <c r="M204" s="46" t="str">
        <f>IFERROR(CONCATENATE("VALID (",VLOOKUP(A204,'02_MASTER_KODE_FASYANKES'!B$3:L$20793,2,FALSE),")"),"N/A (BELUM VALID)")</f>
        <v>N/A (BELUM VALID)</v>
      </c>
      <c r="N204" s="374" t="str">
        <f>IFERROR(VLOOKUP(A204,'02_MASTER_KODE_FASYANKES'!B$3:L$20793,10,FALSE),"N/A (BELUM VALID)")</f>
        <v>N/A (BELUM VALID)</v>
      </c>
      <c r="O204" s="374" t="str">
        <f>IFERROR(VLOOKUP(A204,'02_MASTER_KODE_FASYANKES'!B$3:L$20793,11,FALSE),"N/A (BELUM VALID)")</f>
        <v>N/A (BELUM VALID)</v>
      </c>
      <c r="P204" s="374" t="str">
        <f>IFERROR(VLOOKUP(A204,'02_MASTER_KODE_FASYANKES'!B$3:L$20793,3,FALSE),"N/A (BELUM VALID)")</f>
        <v>N/A (BELUM VALID)</v>
      </c>
      <c r="Q204" s="46" t="str">
        <f>IFERROR(VLOOKUP(LEFT(G204,4),'04_MASTER_KODE_SDMK'!B$5:F$165,3,FALSE),"N/A (BELUM VALID)")</f>
        <v>N/A (BELUM VALID)</v>
      </c>
      <c r="R204" s="46" t="str">
        <f>IFERROR(VLOOKUP(LEFT(G204,4),'04_MASTER_KODE_SDMK'!B$5:F$165,4,FALSE),"N/A (BELUM VALID)")</f>
        <v>N/A (BELUM VALID)</v>
      </c>
      <c r="S204" s="46" t="str">
        <f>IFERROR(VLOOKUP(LEFT(G204,4),'04_MASTER_KODE_SDMK'!B$5:F$165,5,FALSE),"N/A (BELUM VALID)")</f>
        <v>N/A (BELUM VALID)</v>
      </c>
      <c r="T204" s="374" t="str">
        <f t="shared" si="24"/>
        <v>N/A (BELUM VALID)</v>
      </c>
      <c r="U204" s="46" t="str">
        <f t="shared" si="25"/>
        <v>N/A (BELUM VALID)</v>
      </c>
      <c r="V204" s="46" t="str">
        <f>IFERROR(VLOOKUP(L204,'03_MASTER_KODE_SEKOLAH_PT'!B$5:C$10030,2,FALSE),"N/A (BELUM VALID)")</f>
        <v>N/A (BELUM VALID)</v>
      </c>
      <c r="W204" s="46" t="str">
        <f>IFERROR(VLOOKUP(J204,'05_MASTER_KODE_PRODI'!B$3:E$5003,3,FALSE),"N/A (BELUM VALID)")</f>
        <v>N/A (BELUM VALID)</v>
      </c>
      <c r="X204" s="46" t="str">
        <f>IFERROR(CONCATENATE("VALID (",VLOOKUP(J204,'05_MASTER_KODE_PRODI'!B$3:F$5003,5,FALSE),")"),"N/A (BELUM VALID)")</f>
        <v>N/A (BELUM VALID)</v>
      </c>
      <c r="Y204" s="376">
        <f t="shared" si="26"/>
        <v>0</v>
      </c>
      <c r="Z204" s="377">
        <f t="shared" si="27"/>
        <v>0</v>
      </c>
      <c r="AA204" s="377">
        <f t="shared" si="28"/>
        <v>0</v>
      </c>
      <c r="AB204" s="377">
        <f t="shared" si="29"/>
        <v>0</v>
      </c>
      <c r="AC204" s="377">
        <f t="shared" si="30"/>
        <v>0</v>
      </c>
      <c r="AD204" s="383">
        <f t="shared" si="31"/>
        <v>0</v>
      </c>
    </row>
    <row r="205" spans="1:30">
      <c r="A205" s="159"/>
      <c r="B205" s="159"/>
      <c r="C205" s="159"/>
      <c r="D205" s="159"/>
      <c r="E205" s="159"/>
      <c r="F205" s="159"/>
      <c r="G205" s="159"/>
      <c r="H205" s="180"/>
      <c r="I205" s="180"/>
      <c r="J205" s="159"/>
      <c r="K205" s="264"/>
      <c r="L205" s="159"/>
      <c r="M205" s="46" t="str">
        <f>IFERROR(CONCATENATE("VALID (",VLOOKUP(A205,'02_MASTER_KODE_FASYANKES'!B$3:L$20793,2,FALSE),")"),"N/A (BELUM VALID)")</f>
        <v>N/A (BELUM VALID)</v>
      </c>
      <c r="N205" s="374" t="str">
        <f>IFERROR(VLOOKUP(A205,'02_MASTER_KODE_FASYANKES'!B$3:L$20793,10,FALSE),"N/A (BELUM VALID)")</f>
        <v>N/A (BELUM VALID)</v>
      </c>
      <c r="O205" s="374" t="str">
        <f>IFERROR(VLOOKUP(A205,'02_MASTER_KODE_FASYANKES'!B$3:L$20793,11,FALSE),"N/A (BELUM VALID)")</f>
        <v>N/A (BELUM VALID)</v>
      </c>
      <c r="P205" s="374" t="str">
        <f>IFERROR(VLOOKUP(A205,'02_MASTER_KODE_FASYANKES'!B$3:L$20793,3,FALSE),"N/A (BELUM VALID)")</f>
        <v>N/A (BELUM VALID)</v>
      </c>
      <c r="Q205" s="46" t="str">
        <f>IFERROR(VLOOKUP(LEFT(G205,4),'04_MASTER_KODE_SDMK'!B$5:F$165,3,FALSE),"N/A (BELUM VALID)")</f>
        <v>N/A (BELUM VALID)</v>
      </c>
      <c r="R205" s="46" t="str">
        <f>IFERROR(VLOOKUP(LEFT(G205,4),'04_MASTER_KODE_SDMK'!B$5:F$165,4,FALSE),"N/A (BELUM VALID)")</f>
        <v>N/A (BELUM VALID)</v>
      </c>
      <c r="S205" s="46" t="str">
        <f>IFERROR(VLOOKUP(LEFT(G205,4),'04_MASTER_KODE_SDMK'!B$5:F$165,5,FALSE),"N/A (BELUM VALID)")</f>
        <v>N/A (BELUM VALID)</v>
      </c>
      <c r="T205" s="374" t="str">
        <f t="shared" si="24"/>
        <v>N/A (BELUM VALID)</v>
      </c>
      <c r="U205" s="46" t="str">
        <f t="shared" si="25"/>
        <v>N/A (BELUM VALID)</v>
      </c>
      <c r="V205" s="46" t="str">
        <f>IFERROR(VLOOKUP(L205,'03_MASTER_KODE_SEKOLAH_PT'!B$5:C$10030,2,FALSE),"N/A (BELUM VALID)")</f>
        <v>N/A (BELUM VALID)</v>
      </c>
      <c r="W205" s="46" t="str">
        <f>IFERROR(VLOOKUP(J205,'05_MASTER_KODE_PRODI'!B$3:E$5003,3,FALSE),"N/A (BELUM VALID)")</f>
        <v>N/A (BELUM VALID)</v>
      </c>
      <c r="X205" s="46" t="str">
        <f>IFERROR(CONCATENATE("VALID (",VLOOKUP(J205,'05_MASTER_KODE_PRODI'!B$3:F$5003,5,FALSE),")"),"N/A (BELUM VALID)")</f>
        <v>N/A (BELUM VALID)</v>
      </c>
      <c r="Y205" s="376">
        <f t="shared" si="26"/>
        <v>0</v>
      </c>
      <c r="Z205" s="377">
        <f t="shared" si="27"/>
        <v>0</v>
      </c>
      <c r="AA205" s="377">
        <f t="shared" si="28"/>
        <v>0</v>
      </c>
      <c r="AB205" s="377">
        <f t="shared" si="29"/>
        <v>0</v>
      </c>
      <c r="AC205" s="377">
        <f t="shared" si="30"/>
        <v>0</v>
      </c>
      <c r="AD205" s="383">
        <f t="shared" si="31"/>
        <v>0</v>
      </c>
    </row>
    <row r="206" spans="1:30">
      <c r="A206" s="159"/>
      <c r="B206" s="159"/>
      <c r="C206" s="159"/>
      <c r="D206" s="159"/>
      <c r="E206" s="159"/>
      <c r="F206" s="159"/>
      <c r="G206" s="159"/>
      <c r="H206" s="180"/>
      <c r="I206" s="180"/>
      <c r="J206" s="159"/>
      <c r="K206" s="264"/>
      <c r="L206" s="159"/>
      <c r="M206" s="46" t="str">
        <f>IFERROR(CONCATENATE("VALID (",VLOOKUP(A206,'02_MASTER_KODE_FASYANKES'!B$3:L$20793,2,FALSE),")"),"N/A (BELUM VALID)")</f>
        <v>N/A (BELUM VALID)</v>
      </c>
      <c r="N206" s="374" t="str">
        <f>IFERROR(VLOOKUP(A206,'02_MASTER_KODE_FASYANKES'!B$3:L$20793,10,FALSE),"N/A (BELUM VALID)")</f>
        <v>N/A (BELUM VALID)</v>
      </c>
      <c r="O206" s="374" t="str">
        <f>IFERROR(VLOOKUP(A206,'02_MASTER_KODE_FASYANKES'!B$3:L$20793,11,FALSE),"N/A (BELUM VALID)")</f>
        <v>N/A (BELUM VALID)</v>
      </c>
      <c r="P206" s="374" t="str">
        <f>IFERROR(VLOOKUP(A206,'02_MASTER_KODE_FASYANKES'!B$3:L$20793,3,FALSE),"N/A (BELUM VALID)")</f>
        <v>N/A (BELUM VALID)</v>
      </c>
      <c r="Q206" s="46" t="str">
        <f>IFERROR(VLOOKUP(LEFT(G206,4),'04_MASTER_KODE_SDMK'!B$5:F$165,3,FALSE),"N/A (BELUM VALID)")</f>
        <v>N/A (BELUM VALID)</v>
      </c>
      <c r="R206" s="46" t="str">
        <f>IFERROR(VLOOKUP(LEFT(G206,4),'04_MASTER_KODE_SDMK'!B$5:F$165,4,FALSE),"N/A (BELUM VALID)")</f>
        <v>N/A (BELUM VALID)</v>
      </c>
      <c r="S206" s="46" t="str">
        <f>IFERROR(VLOOKUP(LEFT(G206,4),'04_MASTER_KODE_SDMK'!B$5:F$165,5,FALSE),"N/A (BELUM VALID)")</f>
        <v>N/A (BELUM VALID)</v>
      </c>
      <c r="T206" s="374" t="str">
        <f t="shared" si="24"/>
        <v>N/A (BELUM VALID)</v>
      </c>
      <c r="U206" s="46" t="str">
        <f t="shared" si="25"/>
        <v>N/A (BELUM VALID)</v>
      </c>
      <c r="V206" s="46" t="str">
        <f>IFERROR(VLOOKUP(L206,'03_MASTER_KODE_SEKOLAH_PT'!B$5:C$10030,2,FALSE),"N/A (BELUM VALID)")</f>
        <v>N/A (BELUM VALID)</v>
      </c>
      <c r="W206" s="46" t="str">
        <f>IFERROR(VLOOKUP(J206,'05_MASTER_KODE_PRODI'!B$3:E$5003,3,FALSE),"N/A (BELUM VALID)")</f>
        <v>N/A (BELUM VALID)</v>
      </c>
      <c r="X206" s="46" t="str">
        <f>IFERROR(CONCATENATE("VALID (",VLOOKUP(J206,'05_MASTER_KODE_PRODI'!B$3:F$5003,5,FALSE),")"),"N/A (BELUM VALID)")</f>
        <v>N/A (BELUM VALID)</v>
      </c>
      <c r="Y206" s="376">
        <f t="shared" si="26"/>
        <v>0</v>
      </c>
      <c r="Z206" s="377">
        <f t="shared" si="27"/>
        <v>0</v>
      </c>
      <c r="AA206" s="377">
        <f t="shared" si="28"/>
        <v>0</v>
      </c>
      <c r="AB206" s="377">
        <f t="shared" si="29"/>
        <v>0</v>
      </c>
      <c r="AC206" s="377">
        <f t="shared" si="30"/>
        <v>0</v>
      </c>
      <c r="AD206" s="383">
        <f t="shared" si="31"/>
        <v>0</v>
      </c>
    </row>
    <row r="207" spans="1:30">
      <c r="A207" s="159"/>
      <c r="B207" s="159"/>
      <c r="C207" s="159"/>
      <c r="D207" s="159"/>
      <c r="E207" s="159"/>
      <c r="F207" s="159"/>
      <c r="G207" s="159"/>
      <c r="H207" s="180"/>
      <c r="I207" s="180"/>
      <c r="J207" s="159"/>
      <c r="K207" s="264"/>
      <c r="L207" s="159"/>
      <c r="M207" s="46" t="str">
        <f>IFERROR(CONCATENATE("VALID (",VLOOKUP(A207,'02_MASTER_KODE_FASYANKES'!B$3:L$20793,2,FALSE),")"),"N/A (BELUM VALID)")</f>
        <v>N/A (BELUM VALID)</v>
      </c>
      <c r="N207" s="374" t="str">
        <f>IFERROR(VLOOKUP(A207,'02_MASTER_KODE_FASYANKES'!B$3:L$20793,10,FALSE),"N/A (BELUM VALID)")</f>
        <v>N/A (BELUM VALID)</v>
      </c>
      <c r="O207" s="374" t="str">
        <f>IFERROR(VLOOKUP(A207,'02_MASTER_KODE_FASYANKES'!B$3:L$20793,11,FALSE),"N/A (BELUM VALID)")</f>
        <v>N/A (BELUM VALID)</v>
      </c>
      <c r="P207" s="374" t="str">
        <f>IFERROR(VLOOKUP(A207,'02_MASTER_KODE_FASYANKES'!B$3:L$20793,3,FALSE),"N/A (BELUM VALID)")</f>
        <v>N/A (BELUM VALID)</v>
      </c>
      <c r="Q207" s="46" t="str">
        <f>IFERROR(VLOOKUP(LEFT(G207,4),'04_MASTER_KODE_SDMK'!B$5:F$165,3,FALSE),"N/A (BELUM VALID)")</f>
        <v>N/A (BELUM VALID)</v>
      </c>
      <c r="R207" s="46" t="str">
        <f>IFERROR(VLOOKUP(LEFT(G207,4),'04_MASTER_KODE_SDMK'!B$5:F$165,4,FALSE),"N/A (BELUM VALID)")</f>
        <v>N/A (BELUM VALID)</v>
      </c>
      <c r="S207" s="46" t="str">
        <f>IFERROR(VLOOKUP(LEFT(G207,4),'04_MASTER_KODE_SDMK'!B$5:F$165,5,FALSE),"N/A (BELUM VALID)")</f>
        <v>N/A (BELUM VALID)</v>
      </c>
      <c r="T207" s="374" t="str">
        <f t="shared" si="24"/>
        <v>N/A (BELUM VALID)</v>
      </c>
      <c r="U207" s="46" t="str">
        <f t="shared" si="25"/>
        <v>N/A (BELUM VALID)</v>
      </c>
      <c r="V207" s="46" t="str">
        <f>IFERROR(VLOOKUP(L207,'03_MASTER_KODE_SEKOLAH_PT'!B$5:C$10030,2,FALSE),"N/A (BELUM VALID)")</f>
        <v>N/A (BELUM VALID)</v>
      </c>
      <c r="W207" s="46" t="str">
        <f>IFERROR(VLOOKUP(J207,'05_MASTER_KODE_PRODI'!B$3:E$5003,3,FALSE),"N/A (BELUM VALID)")</f>
        <v>N/A (BELUM VALID)</v>
      </c>
      <c r="X207" s="46" t="str">
        <f>IFERROR(CONCATENATE("VALID (",VLOOKUP(J207,'05_MASTER_KODE_PRODI'!B$3:F$5003,5,FALSE),")"),"N/A (BELUM VALID)")</f>
        <v>N/A (BELUM VALID)</v>
      </c>
      <c r="Y207" s="376">
        <f t="shared" si="26"/>
        <v>0</v>
      </c>
      <c r="Z207" s="377">
        <f t="shared" si="27"/>
        <v>0</v>
      </c>
      <c r="AA207" s="377">
        <f t="shared" si="28"/>
        <v>0</v>
      </c>
      <c r="AB207" s="377">
        <f t="shared" si="29"/>
        <v>0</v>
      </c>
      <c r="AC207" s="377">
        <f t="shared" si="30"/>
        <v>0</v>
      </c>
      <c r="AD207" s="383">
        <f t="shared" si="31"/>
        <v>0</v>
      </c>
    </row>
    <row r="208" spans="1:30">
      <c r="A208" s="159"/>
      <c r="B208" s="159"/>
      <c r="C208" s="159"/>
      <c r="D208" s="159"/>
      <c r="E208" s="159"/>
      <c r="F208" s="159"/>
      <c r="G208" s="159"/>
      <c r="H208" s="180"/>
      <c r="I208" s="180"/>
      <c r="J208" s="159"/>
      <c r="K208" s="264"/>
      <c r="L208" s="159"/>
      <c r="M208" s="46" t="str">
        <f>IFERROR(CONCATENATE("VALID (",VLOOKUP(A208,'02_MASTER_KODE_FASYANKES'!B$3:L$20793,2,FALSE),")"),"N/A (BELUM VALID)")</f>
        <v>N/A (BELUM VALID)</v>
      </c>
      <c r="N208" s="374" t="str">
        <f>IFERROR(VLOOKUP(A208,'02_MASTER_KODE_FASYANKES'!B$3:L$20793,10,FALSE),"N/A (BELUM VALID)")</f>
        <v>N/A (BELUM VALID)</v>
      </c>
      <c r="O208" s="374" t="str">
        <f>IFERROR(VLOOKUP(A208,'02_MASTER_KODE_FASYANKES'!B$3:L$20793,11,FALSE),"N/A (BELUM VALID)")</f>
        <v>N/A (BELUM VALID)</v>
      </c>
      <c r="P208" s="374" t="str">
        <f>IFERROR(VLOOKUP(A208,'02_MASTER_KODE_FASYANKES'!B$3:L$20793,3,FALSE),"N/A (BELUM VALID)")</f>
        <v>N/A (BELUM VALID)</v>
      </c>
      <c r="Q208" s="46" t="str">
        <f>IFERROR(VLOOKUP(LEFT(G208,4),'04_MASTER_KODE_SDMK'!B$5:F$165,3,FALSE),"N/A (BELUM VALID)")</f>
        <v>N/A (BELUM VALID)</v>
      </c>
      <c r="R208" s="46" t="str">
        <f>IFERROR(VLOOKUP(LEFT(G208,4),'04_MASTER_KODE_SDMK'!B$5:F$165,4,FALSE),"N/A (BELUM VALID)")</f>
        <v>N/A (BELUM VALID)</v>
      </c>
      <c r="S208" s="46" t="str">
        <f>IFERROR(VLOOKUP(LEFT(G208,4),'04_MASTER_KODE_SDMK'!B$5:F$165,5,FALSE),"N/A (BELUM VALID)")</f>
        <v>N/A (BELUM VALID)</v>
      </c>
      <c r="T208" s="374" t="str">
        <f t="shared" si="24"/>
        <v>N/A (BELUM VALID)</v>
      </c>
      <c r="U208" s="46" t="str">
        <f t="shared" si="25"/>
        <v>N/A (BELUM VALID)</v>
      </c>
      <c r="V208" s="46" t="str">
        <f>IFERROR(VLOOKUP(L208,'03_MASTER_KODE_SEKOLAH_PT'!B$5:C$10030,2,FALSE),"N/A (BELUM VALID)")</f>
        <v>N/A (BELUM VALID)</v>
      </c>
      <c r="W208" s="46" t="str">
        <f>IFERROR(VLOOKUP(J208,'05_MASTER_KODE_PRODI'!B$3:E$5003,3,FALSE),"N/A (BELUM VALID)")</f>
        <v>N/A (BELUM VALID)</v>
      </c>
      <c r="X208" s="46" t="str">
        <f>IFERROR(CONCATENATE("VALID (",VLOOKUP(J208,'05_MASTER_KODE_PRODI'!B$3:F$5003,5,FALSE),")"),"N/A (BELUM VALID)")</f>
        <v>N/A (BELUM VALID)</v>
      </c>
      <c r="Y208" s="376">
        <f t="shared" si="26"/>
        <v>0</v>
      </c>
      <c r="Z208" s="377">
        <f t="shared" si="27"/>
        <v>0</v>
      </c>
      <c r="AA208" s="377">
        <f t="shared" si="28"/>
        <v>0</v>
      </c>
      <c r="AB208" s="377">
        <f t="shared" si="29"/>
        <v>0</v>
      </c>
      <c r="AC208" s="377">
        <f t="shared" si="30"/>
        <v>0</v>
      </c>
      <c r="AD208" s="383">
        <f t="shared" si="31"/>
        <v>0</v>
      </c>
    </row>
    <row r="209" spans="1:30">
      <c r="A209" s="159"/>
      <c r="B209" s="159"/>
      <c r="C209" s="159"/>
      <c r="D209" s="159"/>
      <c r="E209" s="159"/>
      <c r="F209" s="159"/>
      <c r="G209" s="159"/>
      <c r="H209" s="180"/>
      <c r="I209" s="180"/>
      <c r="J209" s="159"/>
      <c r="K209" s="264"/>
      <c r="L209" s="159"/>
      <c r="M209" s="46" t="str">
        <f>IFERROR(CONCATENATE("VALID (",VLOOKUP(A209,'02_MASTER_KODE_FASYANKES'!B$3:L$20793,2,FALSE),")"),"N/A (BELUM VALID)")</f>
        <v>N/A (BELUM VALID)</v>
      </c>
      <c r="N209" s="374" t="str">
        <f>IFERROR(VLOOKUP(A209,'02_MASTER_KODE_FASYANKES'!B$3:L$20793,10,FALSE),"N/A (BELUM VALID)")</f>
        <v>N/A (BELUM VALID)</v>
      </c>
      <c r="O209" s="374" t="str">
        <f>IFERROR(VLOOKUP(A209,'02_MASTER_KODE_FASYANKES'!B$3:L$20793,11,FALSE),"N/A (BELUM VALID)")</f>
        <v>N/A (BELUM VALID)</v>
      </c>
      <c r="P209" s="374" t="str">
        <f>IFERROR(VLOOKUP(A209,'02_MASTER_KODE_FASYANKES'!B$3:L$20793,3,FALSE),"N/A (BELUM VALID)")</f>
        <v>N/A (BELUM VALID)</v>
      </c>
      <c r="Q209" s="46" t="str">
        <f>IFERROR(VLOOKUP(LEFT(G209,4),'04_MASTER_KODE_SDMK'!B$5:F$165,3,FALSE),"N/A (BELUM VALID)")</f>
        <v>N/A (BELUM VALID)</v>
      </c>
      <c r="R209" s="46" t="str">
        <f>IFERROR(VLOOKUP(LEFT(G209,4),'04_MASTER_KODE_SDMK'!B$5:F$165,4,FALSE),"N/A (BELUM VALID)")</f>
        <v>N/A (BELUM VALID)</v>
      </c>
      <c r="S209" s="46" t="str">
        <f>IFERROR(VLOOKUP(LEFT(G209,4),'04_MASTER_KODE_SDMK'!B$5:F$165,5,FALSE),"N/A (BELUM VALID)")</f>
        <v>N/A (BELUM VALID)</v>
      </c>
      <c r="T209" s="374" t="str">
        <f t="shared" si="24"/>
        <v>N/A (BELUM VALID)</v>
      </c>
      <c r="U209" s="46" t="str">
        <f t="shared" si="25"/>
        <v>N/A (BELUM VALID)</v>
      </c>
      <c r="V209" s="46" t="str">
        <f>IFERROR(VLOOKUP(L209,'03_MASTER_KODE_SEKOLAH_PT'!B$5:C$10030,2,FALSE),"N/A (BELUM VALID)")</f>
        <v>N/A (BELUM VALID)</v>
      </c>
      <c r="W209" s="46" t="str">
        <f>IFERROR(VLOOKUP(J209,'05_MASTER_KODE_PRODI'!B$3:E$5003,3,FALSE),"N/A (BELUM VALID)")</f>
        <v>N/A (BELUM VALID)</v>
      </c>
      <c r="X209" s="46" t="str">
        <f>IFERROR(CONCATENATE("VALID (",VLOOKUP(J209,'05_MASTER_KODE_PRODI'!B$3:F$5003,5,FALSE),")"),"N/A (BELUM VALID)")</f>
        <v>N/A (BELUM VALID)</v>
      </c>
      <c r="Y209" s="376">
        <f t="shared" si="26"/>
        <v>0</v>
      </c>
      <c r="Z209" s="377">
        <f t="shared" si="27"/>
        <v>0</v>
      </c>
      <c r="AA209" s="377">
        <f t="shared" si="28"/>
        <v>0</v>
      </c>
      <c r="AB209" s="377">
        <f t="shared" si="29"/>
        <v>0</v>
      </c>
      <c r="AC209" s="377">
        <f t="shared" si="30"/>
        <v>0</v>
      </c>
      <c r="AD209" s="383">
        <f t="shared" si="31"/>
        <v>0</v>
      </c>
    </row>
    <row r="210" spans="1:30">
      <c r="A210" s="159"/>
      <c r="B210" s="159"/>
      <c r="C210" s="159"/>
      <c r="D210" s="159"/>
      <c r="E210" s="159"/>
      <c r="F210" s="159"/>
      <c r="G210" s="159"/>
      <c r="H210" s="180"/>
      <c r="I210" s="180"/>
      <c r="J210" s="159"/>
      <c r="K210" s="264"/>
      <c r="L210" s="159"/>
      <c r="M210" s="46" t="str">
        <f>IFERROR(CONCATENATE("VALID (",VLOOKUP(A210,'02_MASTER_KODE_FASYANKES'!B$3:L$20793,2,FALSE),")"),"N/A (BELUM VALID)")</f>
        <v>N/A (BELUM VALID)</v>
      </c>
      <c r="N210" s="374" t="str">
        <f>IFERROR(VLOOKUP(A210,'02_MASTER_KODE_FASYANKES'!B$3:L$20793,10,FALSE),"N/A (BELUM VALID)")</f>
        <v>N/A (BELUM VALID)</v>
      </c>
      <c r="O210" s="374" t="str">
        <f>IFERROR(VLOOKUP(A210,'02_MASTER_KODE_FASYANKES'!B$3:L$20793,11,FALSE),"N/A (BELUM VALID)")</f>
        <v>N/A (BELUM VALID)</v>
      </c>
      <c r="P210" s="374" t="str">
        <f>IFERROR(VLOOKUP(A210,'02_MASTER_KODE_FASYANKES'!B$3:L$20793,3,FALSE),"N/A (BELUM VALID)")</f>
        <v>N/A (BELUM VALID)</v>
      </c>
      <c r="Q210" s="46" t="str">
        <f>IFERROR(VLOOKUP(LEFT(G210,4),'04_MASTER_KODE_SDMK'!B$5:F$165,3,FALSE),"N/A (BELUM VALID)")</f>
        <v>N/A (BELUM VALID)</v>
      </c>
      <c r="R210" s="46" t="str">
        <f>IFERROR(VLOOKUP(LEFT(G210,4),'04_MASTER_KODE_SDMK'!B$5:F$165,4,FALSE),"N/A (BELUM VALID)")</f>
        <v>N/A (BELUM VALID)</v>
      </c>
      <c r="S210" s="46" t="str">
        <f>IFERROR(VLOOKUP(LEFT(G210,4),'04_MASTER_KODE_SDMK'!B$5:F$165,5,FALSE),"N/A (BELUM VALID)")</f>
        <v>N/A (BELUM VALID)</v>
      </c>
      <c r="T210" s="374" t="str">
        <f t="shared" si="24"/>
        <v>N/A (BELUM VALID)</v>
      </c>
      <c r="U210" s="46" t="str">
        <f t="shared" si="25"/>
        <v>N/A (BELUM VALID)</v>
      </c>
      <c r="V210" s="46" t="str">
        <f>IFERROR(VLOOKUP(L210,'03_MASTER_KODE_SEKOLAH_PT'!B$5:C$10030,2,FALSE),"N/A (BELUM VALID)")</f>
        <v>N/A (BELUM VALID)</v>
      </c>
      <c r="W210" s="46" t="str">
        <f>IFERROR(VLOOKUP(J210,'05_MASTER_KODE_PRODI'!B$3:E$5003,3,FALSE),"N/A (BELUM VALID)")</f>
        <v>N/A (BELUM VALID)</v>
      </c>
      <c r="X210" s="46" t="str">
        <f>IFERROR(CONCATENATE("VALID (",VLOOKUP(J210,'05_MASTER_KODE_PRODI'!B$3:F$5003,5,FALSE),")"),"N/A (BELUM VALID)")</f>
        <v>N/A (BELUM VALID)</v>
      </c>
      <c r="Y210" s="376">
        <f t="shared" si="26"/>
        <v>0</v>
      </c>
      <c r="Z210" s="377">
        <f t="shared" si="27"/>
        <v>0</v>
      </c>
      <c r="AA210" s="377">
        <f t="shared" si="28"/>
        <v>0</v>
      </c>
      <c r="AB210" s="377">
        <f t="shared" si="29"/>
        <v>0</v>
      </c>
      <c r="AC210" s="377">
        <f t="shared" si="30"/>
        <v>0</v>
      </c>
      <c r="AD210" s="383">
        <f t="shared" si="31"/>
        <v>0</v>
      </c>
    </row>
    <row r="211" spans="1:30">
      <c r="A211" s="159"/>
      <c r="B211" s="159"/>
      <c r="C211" s="159"/>
      <c r="D211" s="159"/>
      <c r="E211" s="159"/>
      <c r="F211" s="159"/>
      <c r="G211" s="159"/>
      <c r="H211" s="180"/>
      <c r="I211" s="180"/>
      <c r="J211" s="159"/>
      <c r="K211" s="264"/>
      <c r="L211" s="159"/>
      <c r="M211" s="46" t="str">
        <f>IFERROR(CONCATENATE("VALID (",VLOOKUP(A211,'02_MASTER_KODE_FASYANKES'!B$3:L$20793,2,FALSE),")"),"N/A (BELUM VALID)")</f>
        <v>N/A (BELUM VALID)</v>
      </c>
      <c r="N211" s="374" t="str">
        <f>IFERROR(VLOOKUP(A211,'02_MASTER_KODE_FASYANKES'!B$3:L$20793,10,FALSE),"N/A (BELUM VALID)")</f>
        <v>N/A (BELUM VALID)</v>
      </c>
      <c r="O211" s="374" t="str">
        <f>IFERROR(VLOOKUP(A211,'02_MASTER_KODE_FASYANKES'!B$3:L$20793,11,FALSE),"N/A (BELUM VALID)")</f>
        <v>N/A (BELUM VALID)</v>
      </c>
      <c r="P211" s="374" t="str">
        <f>IFERROR(VLOOKUP(A211,'02_MASTER_KODE_FASYANKES'!B$3:L$20793,3,FALSE),"N/A (BELUM VALID)")</f>
        <v>N/A (BELUM VALID)</v>
      </c>
      <c r="Q211" s="46" t="str">
        <f>IFERROR(VLOOKUP(LEFT(G211,4),'04_MASTER_KODE_SDMK'!B$5:F$165,3,FALSE),"N/A (BELUM VALID)")</f>
        <v>N/A (BELUM VALID)</v>
      </c>
      <c r="R211" s="46" t="str">
        <f>IFERROR(VLOOKUP(LEFT(G211,4),'04_MASTER_KODE_SDMK'!B$5:F$165,4,FALSE),"N/A (BELUM VALID)")</f>
        <v>N/A (BELUM VALID)</v>
      </c>
      <c r="S211" s="46" t="str">
        <f>IFERROR(VLOOKUP(LEFT(G211,4),'04_MASTER_KODE_SDMK'!B$5:F$165,5,FALSE),"N/A (BELUM VALID)")</f>
        <v>N/A (BELUM VALID)</v>
      </c>
      <c r="T211" s="374" t="str">
        <f t="shared" si="24"/>
        <v>N/A (BELUM VALID)</v>
      </c>
      <c r="U211" s="46" t="str">
        <f t="shared" si="25"/>
        <v>N/A (BELUM VALID)</v>
      </c>
      <c r="V211" s="46" t="str">
        <f>IFERROR(VLOOKUP(L211,'03_MASTER_KODE_SEKOLAH_PT'!B$5:C$10030,2,FALSE),"N/A (BELUM VALID)")</f>
        <v>N/A (BELUM VALID)</v>
      </c>
      <c r="W211" s="46" t="str">
        <f>IFERROR(VLOOKUP(J211,'05_MASTER_KODE_PRODI'!B$3:E$5003,3,FALSE),"N/A (BELUM VALID)")</f>
        <v>N/A (BELUM VALID)</v>
      </c>
      <c r="X211" s="46" t="str">
        <f>IFERROR(CONCATENATE("VALID (",VLOOKUP(J211,'05_MASTER_KODE_PRODI'!B$3:F$5003,5,FALSE),")"),"N/A (BELUM VALID)")</f>
        <v>N/A (BELUM VALID)</v>
      </c>
      <c r="Y211" s="376">
        <f t="shared" si="26"/>
        <v>0</v>
      </c>
      <c r="Z211" s="377">
        <f t="shared" si="27"/>
        <v>0</v>
      </c>
      <c r="AA211" s="377">
        <f t="shared" si="28"/>
        <v>0</v>
      </c>
      <c r="AB211" s="377">
        <f t="shared" si="29"/>
        <v>0</v>
      </c>
      <c r="AC211" s="377">
        <f t="shared" si="30"/>
        <v>0</v>
      </c>
      <c r="AD211" s="383">
        <f t="shared" si="31"/>
        <v>0</v>
      </c>
    </row>
    <row r="212" spans="1:30">
      <c r="A212" s="159"/>
      <c r="B212" s="159"/>
      <c r="C212" s="159"/>
      <c r="D212" s="159"/>
      <c r="E212" s="159"/>
      <c r="F212" s="159"/>
      <c r="G212" s="159"/>
      <c r="H212" s="180"/>
      <c r="I212" s="180"/>
      <c r="J212" s="159"/>
      <c r="K212" s="264"/>
      <c r="L212" s="159"/>
      <c r="M212" s="46" t="str">
        <f>IFERROR(CONCATENATE("VALID (",VLOOKUP(A212,'02_MASTER_KODE_FASYANKES'!B$3:L$20793,2,FALSE),")"),"N/A (BELUM VALID)")</f>
        <v>N/A (BELUM VALID)</v>
      </c>
      <c r="N212" s="374" t="str">
        <f>IFERROR(VLOOKUP(A212,'02_MASTER_KODE_FASYANKES'!B$3:L$20793,10,FALSE),"N/A (BELUM VALID)")</f>
        <v>N/A (BELUM VALID)</v>
      </c>
      <c r="O212" s="374" t="str">
        <f>IFERROR(VLOOKUP(A212,'02_MASTER_KODE_FASYANKES'!B$3:L$20793,11,FALSE),"N/A (BELUM VALID)")</f>
        <v>N/A (BELUM VALID)</v>
      </c>
      <c r="P212" s="374" t="str">
        <f>IFERROR(VLOOKUP(A212,'02_MASTER_KODE_FASYANKES'!B$3:L$20793,3,FALSE),"N/A (BELUM VALID)")</f>
        <v>N/A (BELUM VALID)</v>
      </c>
      <c r="Q212" s="46" t="str">
        <f>IFERROR(VLOOKUP(LEFT(G212,4),'04_MASTER_KODE_SDMK'!B$5:F$165,3,FALSE),"N/A (BELUM VALID)")</f>
        <v>N/A (BELUM VALID)</v>
      </c>
      <c r="R212" s="46" t="str">
        <f>IFERROR(VLOOKUP(LEFT(G212,4),'04_MASTER_KODE_SDMK'!B$5:F$165,4,FALSE),"N/A (BELUM VALID)")</f>
        <v>N/A (BELUM VALID)</v>
      </c>
      <c r="S212" s="46" t="str">
        <f>IFERROR(VLOOKUP(LEFT(G212,4),'04_MASTER_KODE_SDMK'!B$5:F$165,5,FALSE),"N/A (BELUM VALID)")</f>
        <v>N/A (BELUM VALID)</v>
      </c>
      <c r="T212" s="374" t="str">
        <f t="shared" si="24"/>
        <v>N/A (BELUM VALID)</v>
      </c>
      <c r="U212" s="46" t="str">
        <f t="shared" si="25"/>
        <v>N/A (BELUM VALID)</v>
      </c>
      <c r="V212" s="46" t="str">
        <f>IFERROR(VLOOKUP(L212,'03_MASTER_KODE_SEKOLAH_PT'!B$5:C$10030,2,FALSE),"N/A (BELUM VALID)")</f>
        <v>N/A (BELUM VALID)</v>
      </c>
      <c r="W212" s="46" t="str">
        <f>IFERROR(VLOOKUP(J212,'05_MASTER_KODE_PRODI'!B$3:E$5003,3,FALSE),"N/A (BELUM VALID)")</f>
        <v>N/A (BELUM VALID)</v>
      </c>
      <c r="X212" s="46" t="str">
        <f>IFERROR(CONCATENATE("VALID (",VLOOKUP(J212,'05_MASTER_KODE_PRODI'!B$3:F$5003,5,FALSE),")"),"N/A (BELUM VALID)")</f>
        <v>N/A (BELUM VALID)</v>
      </c>
      <c r="Y212" s="376">
        <f t="shared" si="26"/>
        <v>0</v>
      </c>
      <c r="Z212" s="377">
        <f t="shared" si="27"/>
        <v>0</v>
      </c>
      <c r="AA212" s="377">
        <f t="shared" si="28"/>
        <v>0</v>
      </c>
      <c r="AB212" s="377">
        <f t="shared" si="29"/>
        <v>0</v>
      </c>
      <c r="AC212" s="377">
        <f t="shared" si="30"/>
        <v>0</v>
      </c>
      <c r="AD212" s="383">
        <f t="shared" si="31"/>
        <v>0</v>
      </c>
    </row>
    <row r="213" spans="1:30">
      <c r="A213" s="159"/>
      <c r="B213" s="159"/>
      <c r="C213" s="159"/>
      <c r="D213" s="159"/>
      <c r="E213" s="159"/>
      <c r="F213" s="159"/>
      <c r="G213" s="159"/>
      <c r="H213" s="180"/>
      <c r="I213" s="180"/>
      <c r="J213" s="159"/>
      <c r="K213" s="264"/>
      <c r="L213" s="159"/>
      <c r="M213" s="46" t="str">
        <f>IFERROR(CONCATENATE("VALID (",VLOOKUP(A213,'02_MASTER_KODE_FASYANKES'!B$3:L$20793,2,FALSE),")"),"N/A (BELUM VALID)")</f>
        <v>N/A (BELUM VALID)</v>
      </c>
      <c r="N213" s="374" t="str">
        <f>IFERROR(VLOOKUP(A213,'02_MASTER_KODE_FASYANKES'!B$3:L$20793,10,FALSE),"N/A (BELUM VALID)")</f>
        <v>N/A (BELUM VALID)</v>
      </c>
      <c r="O213" s="374" t="str">
        <f>IFERROR(VLOOKUP(A213,'02_MASTER_KODE_FASYANKES'!B$3:L$20793,11,FALSE),"N/A (BELUM VALID)")</f>
        <v>N/A (BELUM VALID)</v>
      </c>
      <c r="P213" s="374" t="str">
        <f>IFERROR(VLOOKUP(A213,'02_MASTER_KODE_FASYANKES'!B$3:L$20793,3,FALSE),"N/A (BELUM VALID)")</f>
        <v>N/A (BELUM VALID)</v>
      </c>
      <c r="Q213" s="46" t="str">
        <f>IFERROR(VLOOKUP(LEFT(G213,4),'04_MASTER_KODE_SDMK'!B$5:F$165,3,FALSE),"N/A (BELUM VALID)")</f>
        <v>N/A (BELUM VALID)</v>
      </c>
      <c r="R213" s="46" t="str">
        <f>IFERROR(VLOOKUP(LEFT(G213,4),'04_MASTER_KODE_SDMK'!B$5:F$165,4,FALSE),"N/A (BELUM VALID)")</f>
        <v>N/A (BELUM VALID)</v>
      </c>
      <c r="S213" s="46" t="str">
        <f>IFERROR(VLOOKUP(LEFT(G213,4),'04_MASTER_KODE_SDMK'!B$5:F$165,5,FALSE),"N/A (BELUM VALID)")</f>
        <v>N/A (BELUM VALID)</v>
      </c>
      <c r="T213" s="374" t="str">
        <f t="shared" si="24"/>
        <v>N/A (BELUM VALID)</v>
      </c>
      <c r="U213" s="46" t="str">
        <f t="shared" si="25"/>
        <v>N/A (BELUM VALID)</v>
      </c>
      <c r="V213" s="46" t="str">
        <f>IFERROR(VLOOKUP(L213,'03_MASTER_KODE_SEKOLAH_PT'!B$5:C$10030,2,FALSE),"N/A (BELUM VALID)")</f>
        <v>N/A (BELUM VALID)</v>
      </c>
      <c r="W213" s="46" t="str">
        <f>IFERROR(VLOOKUP(J213,'05_MASTER_KODE_PRODI'!B$3:E$5003,3,FALSE),"N/A (BELUM VALID)")</f>
        <v>N/A (BELUM VALID)</v>
      </c>
      <c r="X213" s="46" t="str">
        <f>IFERROR(CONCATENATE("VALID (",VLOOKUP(J213,'05_MASTER_KODE_PRODI'!B$3:F$5003,5,FALSE),")"),"N/A (BELUM VALID)")</f>
        <v>N/A (BELUM VALID)</v>
      </c>
      <c r="Y213" s="376">
        <f t="shared" si="26"/>
        <v>0</v>
      </c>
      <c r="Z213" s="377">
        <f t="shared" si="27"/>
        <v>0</v>
      </c>
      <c r="AA213" s="377">
        <f t="shared" si="28"/>
        <v>0</v>
      </c>
      <c r="AB213" s="377">
        <f t="shared" si="29"/>
        <v>0</v>
      </c>
      <c r="AC213" s="377">
        <f t="shared" si="30"/>
        <v>0</v>
      </c>
      <c r="AD213" s="383">
        <f t="shared" si="31"/>
        <v>0</v>
      </c>
    </row>
    <row r="214" spans="1:30">
      <c r="A214" s="159"/>
      <c r="B214" s="159"/>
      <c r="C214" s="159"/>
      <c r="D214" s="159"/>
      <c r="E214" s="159"/>
      <c r="F214" s="159"/>
      <c r="G214" s="159"/>
      <c r="H214" s="180"/>
      <c r="I214" s="180"/>
      <c r="J214" s="159"/>
      <c r="K214" s="264"/>
      <c r="L214" s="159"/>
      <c r="M214" s="46" t="str">
        <f>IFERROR(CONCATENATE("VALID (",VLOOKUP(A214,'02_MASTER_KODE_FASYANKES'!B$3:L$20793,2,FALSE),")"),"N/A (BELUM VALID)")</f>
        <v>N/A (BELUM VALID)</v>
      </c>
      <c r="N214" s="374" t="str">
        <f>IFERROR(VLOOKUP(A214,'02_MASTER_KODE_FASYANKES'!B$3:L$20793,10,FALSE),"N/A (BELUM VALID)")</f>
        <v>N/A (BELUM VALID)</v>
      </c>
      <c r="O214" s="374" t="str">
        <f>IFERROR(VLOOKUP(A214,'02_MASTER_KODE_FASYANKES'!B$3:L$20793,11,FALSE),"N/A (BELUM VALID)")</f>
        <v>N/A (BELUM VALID)</v>
      </c>
      <c r="P214" s="374" t="str">
        <f>IFERROR(VLOOKUP(A214,'02_MASTER_KODE_FASYANKES'!B$3:L$20793,3,FALSE),"N/A (BELUM VALID)")</f>
        <v>N/A (BELUM VALID)</v>
      </c>
      <c r="Q214" s="46" t="str">
        <f>IFERROR(VLOOKUP(LEFT(G214,4),'04_MASTER_KODE_SDMK'!B$5:F$165,3,FALSE),"N/A (BELUM VALID)")</f>
        <v>N/A (BELUM VALID)</v>
      </c>
      <c r="R214" s="46" t="str">
        <f>IFERROR(VLOOKUP(LEFT(G214,4),'04_MASTER_KODE_SDMK'!B$5:F$165,4,FALSE),"N/A (BELUM VALID)")</f>
        <v>N/A (BELUM VALID)</v>
      </c>
      <c r="S214" s="46" t="str">
        <f>IFERROR(VLOOKUP(LEFT(G214,4),'04_MASTER_KODE_SDMK'!B$5:F$165,5,FALSE),"N/A (BELUM VALID)")</f>
        <v>N/A (BELUM VALID)</v>
      </c>
      <c r="T214" s="374" t="str">
        <f t="shared" si="24"/>
        <v>N/A (BELUM VALID)</v>
      </c>
      <c r="U214" s="46" t="str">
        <f t="shared" si="25"/>
        <v>N/A (BELUM VALID)</v>
      </c>
      <c r="V214" s="46" t="str">
        <f>IFERROR(VLOOKUP(L214,'03_MASTER_KODE_SEKOLAH_PT'!B$5:C$10030,2,FALSE),"N/A (BELUM VALID)")</f>
        <v>N/A (BELUM VALID)</v>
      </c>
      <c r="W214" s="46" t="str">
        <f>IFERROR(VLOOKUP(J214,'05_MASTER_KODE_PRODI'!B$3:E$5003,3,FALSE),"N/A (BELUM VALID)")</f>
        <v>N/A (BELUM VALID)</v>
      </c>
      <c r="X214" s="46" t="str">
        <f>IFERROR(CONCATENATE("VALID (",VLOOKUP(J214,'05_MASTER_KODE_PRODI'!B$3:F$5003,5,FALSE),")"),"N/A (BELUM VALID)")</f>
        <v>N/A (BELUM VALID)</v>
      </c>
      <c r="Y214" s="376">
        <f t="shared" si="26"/>
        <v>0</v>
      </c>
      <c r="Z214" s="377">
        <f t="shared" si="27"/>
        <v>0</v>
      </c>
      <c r="AA214" s="377">
        <f t="shared" si="28"/>
        <v>0</v>
      </c>
      <c r="AB214" s="377">
        <f t="shared" si="29"/>
        <v>0</v>
      </c>
      <c r="AC214" s="377">
        <f t="shared" si="30"/>
        <v>0</v>
      </c>
      <c r="AD214" s="383">
        <f t="shared" si="31"/>
        <v>0</v>
      </c>
    </row>
    <row r="215" spans="1:30">
      <c r="A215" s="159"/>
      <c r="B215" s="159"/>
      <c r="C215" s="159"/>
      <c r="D215" s="159"/>
      <c r="E215" s="159"/>
      <c r="F215" s="159"/>
      <c r="G215" s="159"/>
      <c r="H215" s="180"/>
      <c r="I215" s="180"/>
      <c r="J215" s="159"/>
      <c r="K215" s="264"/>
      <c r="L215" s="159"/>
      <c r="M215" s="46" t="str">
        <f>IFERROR(CONCATENATE("VALID (",VLOOKUP(A215,'02_MASTER_KODE_FASYANKES'!B$3:L$20793,2,FALSE),")"),"N/A (BELUM VALID)")</f>
        <v>N/A (BELUM VALID)</v>
      </c>
      <c r="N215" s="374" t="str">
        <f>IFERROR(VLOOKUP(A215,'02_MASTER_KODE_FASYANKES'!B$3:L$20793,10,FALSE),"N/A (BELUM VALID)")</f>
        <v>N/A (BELUM VALID)</v>
      </c>
      <c r="O215" s="374" t="str">
        <f>IFERROR(VLOOKUP(A215,'02_MASTER_KODE_FASYANKES'!B$3:L$20793,11,FALSE),"N/A (BELUM VALID)")</f>
        <v>N/A (BELUM VALID)</v>
      </c>
      <c r="P215" s="374" t="str">
        <f>IFERROR(VLOOKUP(A215,'02_MASTER_KODE_FASYANKES'!B$3:L$20793,3,FALSE),"N/A (BELUM VALID)")</f>
        <v>N/A (BELUM VALID)</v>
      </c>
      <c r="Q215" s="46" t="str">
        <f>IFERROR(VLOOKUP(LEFT(G215,4),'04_MASTER_KODE_SDMK'!B$5:F$165,3,FALSE),"N/A (BELUM VALID)")</f>
        <v>N/A (BELUM VALID)</v>
      </c>
      <c r="R215" s="46" t="str">
        <f>IFERROR(VLOOKUP(LEFT(G215,4),'04_MASTER_KODE_SDMK'!B$5:F$165,4,FALSE),"N/A (BELUM VALID)")</f>
        <v>N/A (BELUM VALID)</v>
      </c>
      <c r="S215" s="46" t="str">
        <f>IFERROR(VLOOKUP(LEFT(G215,4),'04_MASTER_KODE_SDMK'!B$5:F$165,5,FALSE),"N/A (BELUM VALID)")</f>
        <v>N/A (BELUM VALID)</v>
      </c>
      <c r="T215" s="374" t="str">
        <f t="shared" si="24"/>
        <v>N/A (BELUM VALID)</v>
      </c>
      <c r="U215" s="46" t="str">
        <f t="shared" si="25"/>
        <v>N/A (BELUM VALID)</v>
      </c>
      <c r="V215" s="46" t="str">
        <f>IFERROR(VLOOKUP(L215,'03_MASTER_KODE_SEKOLAH_PT'!B$5:C$10030,2,FALSE),"N/A (BELUM VALID)")</f>
        <v>N/A (BELUM VALID)</v>
      </c>
      <c r="W215" s="46" t="str">
        <f>IFERROR(VLOOKUP(J215,'05_MASTER_KODE_PRODI'!B$3:E$5003,3,FALSE),"N/A (BELUM VALID)")</f>
        <v>N/A (BELUM VALID)</v>
      </c>
      <c r="X215" s="46" t="str">
        <f>IFERROR(CONCATENATE("VALID (",VLOOKUP(J215,'05_MASTER_KODE_PRODI'!B$3:F$5003,5,FALSE),")"),"N/A (BELUM VALID)")</f>
        <v>N/A (BELUM VALID)</v>
      </c>
      <c r="Y215" s="376">
        <f t="shared" si="26"/>
        <v>0</v>
      </c>
      <c r="Z215" s="377">
        <f t="shared" si="27"/>
        <v>0</v>
      </c>
      <c r="AA215" s="377">
        <f t="shared" si="28"/>
        <v>0</v>
      </c>
      <c r="AB215" s="377">
        <f t="shared" si="29"/>
        <v>0</v>
      </c>
      <c r="AC215" s="377">
        <f t="shared" si="30"/>
        <v>0</v>
      </c>
      <c r="AD215" s="383">
        <f t="shared" si="31"/>
        <v>0</v>
      </c>
    </row>
    <row r="216" spans="1:30">
      <c r="A216" s="159"/>
      <c r="B216" s="159"/>
      <c r="C216" s="159"/>
      <c r="D216" s="159"/>
      <c r="E216" s="159"/>
      <c r="F216" s="159"/>
      <c r="G216" s="159"/>
      <c r="H216" s="180"/>
      <c r="I216" s="180"/>
      <c r="J216" s="159"/>
      <c r="K216" s="264"/>
      <c r="L216" s="159"/>
      <c r="M216" s="46" t="str">
        <f>IFERROR(CONCATENATE("VALID (",VLOOKUP(A216,'02_MASTER_KODE_FASYANKES'!B$3:L$20793,2,FALSE),")"),"N/A (BELUM VALID)")</f>
        <v>N/A (BELUM VALID)</v>
      </c>
      <c r="N216" s="374" t="str">
        <f>IFERROR(VLOOKUP(A216,'02_MASTER_KODE_FASYANKES'!B$3:L$20793,10,FALSE),"N/A (BELUM VALID)")</f>
        <v>N/A (BELUM VALID)</v>
      </c>
      <c r="O216" s="374" t="str">
        <f>IFERROR(VLOOKUP(A216,'02_MASTER_KODE_FASYANKES'!B$3:L$20793,11,FALSE),"N/A (BELUM VALID)")</f>
        <v>N/A (BELUM VALID)</v>
      </c>
      <c r="P216" s="374" t="str">
        <f>IFERROR(VLOOKUP(A216,'02_MASTER_KODE_FASYANKES'!B$3:L$20793,3,FALSE),"N/A (BELUM VALID)")</f>
        <v>N/A (BELUM VALID)</v>
      </c>
      <c r="Q216" s="46" t="str">
        <f>IFERROR(VLOOKUP(LEFT(G216,4),'04_MASTER_KODE_SDMK'!B$5:F$165,3,FALSE),"N/A (BELUM VALID)")</f>
        <v>N/A (BELUM VALID)</v>
      </c>
      <c r="R216" s="46" t="str">
        <f>IFERROR(VLOOKUP(LEFT(G216,4),'04_MASTER_KODE_SDMK'!B$5:F$165,4,FALSE),"N/A (BELUM VALID)")</f>
        <v>N/A (BELUM VALID)</v>
      </c>
      <c r="S216" s="46" t="str">
        <f>IFERROR(VLOOKUP(LEFT(G216,4),'04_MASTER_KODE_SDMK'!B$5:F$165,5,FALSE),"N/A (BELUM VALID)")</f>
        <v>N/A (BELUM VALID)</v>
      </c>
      <c r="T216" s="374" t="str">
        <f t="shared" si="24"/>
        <v>N/A (BELUM VALID)</v>
      </c>
      <c r="U216" s="46" t="str">
        <f t="shared" si="25"/>
        <v>N/A (BELUM VALID)</v>
      </c>
      <c r="V216" s="46" t="str">
        <f>IFERROR(VLOOKUP(L216,'03_MASTER_KODE_SEKOLAH_PT'!B$5:C$10030,2,FALSE),"N/A (BELUM VALID)")</f>
        <v>N/A (BELUM VALID)</v>
      </c>
      <c r="W216" s="46" t="str">
        <f>IFERROR(VLOOKUP(J216,'05_MASTER_KODE_PRODI'!B$3:E$5003,3,FALSE),"N/A (BELUM VALID)")</f>
        <v>N/A (BELUM VALID)</v>
      </c>
      <c r="X216" s="46" t="str">
        <f>IFERROR(CONCATENATE("VALID (",VLOOKUP(J216,'05_MASTER_KODE_PRODI'!B$3:F$5003,5,FALSE),")"),"N/A (BELUM VALID)")</f>
        <v>N/A (BELUM VALID)</v>
      </c>
      <c r="Y216" s="376">
        <f t="shared" si="26"/>
        <v>0</v>
      </c>
      <c r="Z216" s="377">
        <f t="shared" si="27"/>
        <v>0</v>
      </c>
      <c r="AA216" s="377">
        <f t="shared" si="28"/>
        <v>0</v>
      </c>
      <c r="AB216" s="377">
        <f t="shared" si="29"/>
        <v>0</v>
      </c>
      <c r="AC216" s="377">
        <f t="shared" si="30"/>
        <v>0</v>
      </c>
      <c r="AD216" s="383">
        <f t="shared" si="31"/>
        <v>0</v>
      </c>
    </row>
    <row r="217" spans="1:30">
      <c r="A217" s="159"/>
      <c r="B217" s="159"/>
      <c r="C217" s="159"/>
      <c r="D217" s="159"/>
      <c r="E217" s="159"/>
      <c r="F217" s="159"/>
      <c r="G217" s="159"/>
      <c r="H217" s="180"/>
      <c r="I217" s="180"/>
      <c r="J217" s="159"/>
      <c r="K217" s="264"/>
      <c r="L217" s="159"/>
      <c r="M217" s="46" t="str">
        <f>IFERROR(CONCATENATE("VALID (",VLOOKUP(A217,'02_MASTER_KODE_FASYANKES'!B$3:L$20793,2,FALSE),")"),"N/A (BELUM VALID)")</f>
        <v>N/A (BELUM VALID)</v>
      </c>
      <c r="N217" s="374" t="str">
        <f>IFERROR(VLOOKUP(A217,'02_MASTER_KODE_FASYANKES'!B$3:L$20793,10,FALSE),"N/A (BELUM VALID)")</f>
        <v>N/A (BELUM VALID)</v>
      </c>
      <c r="O217" s="374" t="str">
        <f>IFERROR(VLOOKUP(A217,'02_MASTER_KODE_FASYANKES'!B$3:L$20793,11,FALSE),"N/A (BELUM VALID)")</f>
        <v>N/A (BELUM VALID)</v>
      </c>
      <c r="P217" s="374" t="str">
        <f>IFERROR(VLOOKUP(A217,'02_MASTER_KODE_FASYANKES'!B$3:L$20793,3,FALSE),"N/A (BELUM VALID)")</f>
        <v>N/A (BELUM VALID)</v>
      </c>
      <c r="Q217" s="46" t="str">
        <f>IFERROR(VLOOKUP(LEFT(G217,4),'04_MASTER_KODE_SDMK'!B$5:F$165,3,FALSE),"N/A (BELUM VALID)")</f>
        <v>N/A (BELUM VALID)</v>
      </c>
      <c r="R217" s="46" t="str">
        <f>IFERROR(VLOOKUP(LEFT(G217,4),'04_MASTER_KODE_SDMK'!B$5:F$165,4,FALSE),"N/A (BELUM VALID)")</f>
        <v>N/A (BELUM VALID)</v>
      </c>
      <c r="S217" s="46" t="str">
        <f>IFERROR(VLOOKUP(LEFT(G217,4),'04_MASTER_KODE_SDMK'!B$5:F$165,5,FALSE),"N/A (BELUM VALID)")</f>
        <v>N/A (BELUM VALID)</v>
      </c>
      <c r="T217" s="374" t="str">
        <f t="shared" si="24"/>
        <v>N/A (BELUM VALID)</v>
      </c>
      <c r="U217" s="46" t="str">
        <f t="shared" si="25"/>
        <v>N/A (BELUM VALID)</v>
      </c>
      <c r="V217" s="46" t="str">
        <f>IFERROR(VLOOKUP(L217,'03_MASTER_KODE_SEKOLAH_PT'!B$5:C$10030,2,FALSE),"N/A (BELUM VALID)")</f>
        <v>N/A (BELUM VALID)</v>
      </c>
      <c r="W217" s="46" t="str">
        <f>IFERROR(VLOOKUP(J217,'05_MASTER_KODE_PRODI'!B$3:E$5003,3,FALSE),"N/A (BELUM VALID)")</f>
        <v>N/A (BELUM VALID)</v>
      </c>
      <c r="X217" s="46" t="str">
        <f>IFERROR(CONCATENATE("VALID (",VLOOKUP(J217,'05_MASTER_KODE_PRODI'!B$3:F$5003,5,FALSE),")"),"N/A (BELUM VALID)")</f>
        <v>N/A (BELUM VALID)</v>
      </c>
      <c r="Y217" s="376">
        <f t="shared" si="26"/>
        <v>0</v>
      </c>
      <c r="Z217" s="377">
        <f t="shared" si="27"/>
        <v>0</v>
      </c>
      <c r="AA217" s="377">
        <f t="shared" si="28"/>
        <v>0</v>
      </c>
      <c r="AB217" s="377">
        <f t="shared" si="29"/>
        <v>0</v>
      </c>
      <c r="AC217" s="377">
        <f t="shared" si="30"/>
        <v>0</v>
      </c>
      <c r="AD217" s="383">
        <f t="shared" si="31"/>
        <v>0</v>
      </c>
    </row>
    <row r="218" spans="1:30">
      <c r="A218" s="159"/>
      <c r="B218" s="159"/>
      <c r="C218" s="159"/>
      <c r="D218" s="159"/>
      <c r="E218" s="159"/>
      <c r="F218" s="159"/>
      <c r="G218" s="159"/>
      <c r="H218" s="180"/>
      <c r="I218" s="180"/>
      <c r="J218" s="159"/>
      <c r="K218" s="264"/>
      <c r="L218" s="159"/>
      <c r="M218" s="46" t="str">
        <f>IFERROR(CONCATENATE("VALID (",VLOOKUP(A218,'02_MASTER_KODE_FASYANKES'!B$3:L$20793,2,FALSE),")"),"N/A (BELUM VALID)")</f>
        <v>N/A (BELUM VALID)</v>
      </c>
      <c r="N218" s="374" t="str">
        <f>IFERROR(VLOOKUP(A218,'02_MASTER_KODE_FASYANKES'!B$3:L$20793,10,FALSE),"N/A (BELUM VALID)")</f>
        <v>N/A (BELUM VALID)</v>
      </c>
      <c r="O218" s="374" t="str">
        <f>IFERROR(VLOOKUP(A218,'02_MASTER_KODE_FASYANKES'!B$3:L$20793,11,FALSE),"N/A (BELUM VALID)")</f>
        <v>N/A (BELUM VALID)</v>
      </c>
      <c r="P218" s="374" t="str">
        <f>IFERROR(VLOOKUP(A218,'02_MASTER_KODE_FASYANKES'!B$3:L$20793,3,FALSE),"N/A (BELUM VALID)")</f>
        <v>N/A (BELUM VALID)</v>
      </c>
      <c r="Q218" s="46" t="str">
        <f>IFERROR(VLOOKUP(LEFT(G218,4),'04_MASTER_KODE_SDMK'!B$5:F$165,3,FALSE),"N/A (BELUM VALID)")</f>
        <v>N/A (BELUM VALID)</v>
      </c>
      <c r="R218" s="46" t="str">
        <f>IFERROR(VLOOKUP(LEFT(G218,4),'04_MASTER_KODE_SDMK'!B$5:F$165,4,FALSE),"N/A (BELUM VALID)")</f>
        <v>N/A (BELUM VALID)</v>
      </c>
      <c r="S218" s="46" t="str">
        <f>IFERROR(VLOOKUP(LEFT(G218,4),'04_MASTER_KODE_SDMK'!B$5:F$165,5,FALSE),"N/A (BELUM VALID)")</f>
        <v>N/A (BELUM VALID)</v>
      </c>
      <c r="T218" s="374" t="str">
        <f t="shared" si="24"/>
        <v>N/A (BELUM VALID)</v>
      </c>
      <c r="U218" s="46" t="str">
        <f t="shared" si="25"/>
        <v>N/A (BELUM VALID)</v>
      </c>
      <c r="V218" s="46" t="str">
        <f>IFERROR(VLOOKUP(L218,'03_MASTER_KODE_SEKOLAH_PT'!B$5:C$10030,2,FALSE),"N/A (BELUM VALID)")</f>
        <v>N/A (BELUM VALID)</v>
      </c>
      <c r="W218" s="46" t="str">
        <f>IFERROR(VLOOKUP(J218,'05_MASTER_KODE_PRODI'!B$3:E$5003,3,FALSE),"N/A (BELUM VALID)")</f>
        <v>N/A (BELUM VALID)</v>
      </c>
      <c r="X218" s="46" t="str">
        <f>IFERROR(CONCATENATE("VALID (",VLOOKUP(J218,'05_MASTER_KODE_PRODI'!B$3:F$5003,5,FALSE),")"),"N/A (BELUM VALID)")</f>
        <v>N/A (BELUM VALID)</v>
      </c>
      <c r="Y218" s="376">
        <f t="shared" si="26"/>
        <v>0</v>
      </c>
      <c r="Z218" s="377">
        <f t="shared" si="27"/>
        <v>0</v>
      </c>
      <c r="AA218" s="377">
        <f t="shared" si="28"/>
        <v>0</v>
      </c>
      <c r="AB218" s="377">
        <f t="shared" si="29"/>
        <v>0</v>
      </c>
      <c r="AC218" s="377">
        <f t="shared" si="30"/>
        <v>0</v>
      </c>
      <c r="AD218" s="383">
        <f t="shared" si="31"/>
        <v>0</v>
      </c>
    </row>
    <row r="219" spans="1:30">
      <c r="A219" s="159"/>
      <c r="B219" s="159"/>
      <c r="C219" s="159"/>
      <c r="D219" s="159"/>
      <c r="E219" s="159"/>
      <c r="F219" s="159"/>
      <c r="G219" s="159"/>
      <c r="H219" s="180"/>
      <c r="I219" s="180"/>
      <c r="J219" s="159"/>
      <c r="K219" s="264"/>
      <c r="L219" s="159"/>
      <c r="M219" s="46" t="str">
        <f>IFERROR(CONCATENATE("VALID (",VLOOKUP(A219,'02_MASTER_KODE_FASYANKES'!B$3:L$20793,2,FALSE),")"),"N/A (BELUM VALID)")</f>
        <v>N/A (BELUM VALID)</v>
      </c>
      <c r="N219" s="374" t="str">
        <f>IFERROR(VLOOKUP(A219,'02_MASTER_KODE_FASYANKES'!B$3:L$20793,10,FALSE),"N/A (BELUM VALID)")</f>
        <v>N/A (BELUM VALID)</v>
      </c>
      <c r="O219" s="374" t="str">
        <f>IFERROR(VLOOKUP(A219,'02_MASTER_KODE_FASYANKES'!B$3:L$20793,11,FALSE),"N/A (BELUM VALID)")</f>
        <v>N/A (BELUM VALID)</v>
      </c>
      <c r="P219" s="374" t="str">
        <f>IFERROR(VLOOKUP(A219,'02_MASTER_KODE_FASYANKES'!B$3:L$20793,3,FALSE),"N/A (BELUM VALID)")</f>
        <v>N/A (BELUM VALID)</v>
      </c>
      <c r="Q219" s="46" t="str">
        <f>IFERROR(VLOOKUP(LEFT(G219,4),'04_MASTER_KODE_SDMK'!B$5:F$165,3,FALSE),"N/A (BELUM VALID)")</f>
        <v>N/A (BELUM VALID)</v>
      </c>
      <c r="R219" s="46" t="str">
        <f>IFERROR(VLOOKUP(LEFT(G219,4),'04_MASTER_KODE_SDMK'!B$5:F$165,4,FALSE),"N/A (BELUM VALID)")</f>
        <v>N/A (BELUM VALID)</v>
      </c>
      <c r="S219" s="46" t="str">
        <f>IFERROR(VLOOKUP(LEFT(G219,4),'04_MASTER_KODE_SDMK'!B$5:F$165,5,FALSE),"N/A (BELUM VALID)")</f>
        <v>N/A (BELUM VALID)</v>
      </c>
      <c r="T219" s="374" t="str">
        <f t="shared" si="24"/>
        <v>N/A (BELUM VALID)</v>
      </c>
      <c r="U219" s="46" t="str">
        <f t="shared" si="25"/>
        <v>N/A (BELUM VALID)</v>
      </c>
      <c r="V219" s="46" t="str">
        <f>IFERROR(VLOOKUP(L219,'03_MASTER_KODE_SEKOLAH_PT'!B$5:C$10030,2,FALSE),"N/A (BELUM VALID)")</f>
        <v>N/A (BELUM VALID)</v>
      </c>
      <c r="W219" s="46" t="str">
        <f>IFERROR(VLOOKUP(J219,'05_MASTER_KODE_PRODI'!B$3:E$5003,3,FALSE),"N/A (BELUM VALID)")</f>
        <v>N/A (BELUM VALID)</v>
      </c>
      <c r="X219" s="46" t="str">
        <f>IFERROR(CONCATENATE("VALID (",VLOOKUP(J219,'05_MASTER_KODE_PRODI'!B$3:F$5003,5,FALSE),")"),"N/A (BELUM VALID)")</f>
        <v>N/A (BELUM VALID)</v>
      </c>
      <c r="Y219" s="376">
        <f t="shared" si="26"/>
        <v>0</v>
      </c>
      <c r="Z219" s="377">
        <f t="shared" si="27"/>
        <v>0</v>
      </c>
      <c r="AA219" s="377">
        <f t="shared" si="28"/>
        <v>0</v>
      </c>
      <c r="AB219" s="377">
        <f t="shared" si="29"/>
        <v>0</v>
      </c>
      <c r="AC219" s="377">
        <f t="shared" si="30"/>
        <v>0</v>
      </c>
      <c r="AD219" s="383">
        <f t="shared" si="31"/>
        <v>0</v>
      </c>
    </row>
    <row r="220" spans="1:30">
      <c r="A220" s="159"/>
      <c r="B220" s="159"/>
      <c r="C220" s="159"/>
      <c r="D220" s="159"/>
      <c r="E220" s="159"/>
      <c r="F220" s="159"/>
      <c r="G220" s="159"/>
      <c r="H220" s="180"/>
      <c r="I220" s="180"/>
      <c r="J220" s="159"/>
      <c r="K220" s="264"/>
      <c r="L220" s="159"/>
      <c r="M220" s="46" t="str">
        <f>IFERROR(CONCATENATE("VALID (",VLOOKUP(A220,'02_MASTER_KODE_FASYANKES'!B$3:L$20793,2,FALSE),")"),"N/A (BELUM VALID)")</f>
        <v>N/A (BELUM VALID)</v>
      </c>
      <c r="N220" s="374" t="str">
        <f>IFERROR(VLOOKUP(A220,'02_MASTER_KODE_FASYANKES'!B$3:L$20793,10,FALSE),"N/A (BELUM VALID)")</f>
        <v>N/A (BELUM VALID)</v>
      </c>
      <c r="O220" s="374" t="str">
        <f>IFERROR(VLOOKUP(A220,'02_MASTER_KODE_FASYANKES'!B$3:L$20793,11,FALSE),"N/A (BELUM VALID)")</f>
        <v>N/A (BELUM VALID)</v>
      </c>
      <c r="P220" s="374" t="str">
        <f>IFERROR(VLOOKUP(A220,'02_MASTER_KODE_FASYANKES'!B$3:L$20793,3,FALSE),"N/A (BELUM VALID)")</f>
        <v>N/A (BELUM VALID)</v>
      </c>
      <c r="Q220" s="46" t="str">
        <f>IFERROR(VLOOKUP(LEFT(G220,4),'04_MASTER_KODE_SDMK'!B$5:F$165,3,FALSE),"N/A (BELUM VALID)")</f>
        <v>N/A (BELUM VALID)</v>
      </c>
      <c r="R220" s="46" t="str">
        <f>IFERROR(VLOOKUP(LEFT(G220,4),'04_MASTER_KODE_SDMK'!B$5:F$165,4,FALSE),"N/A (BELUM VALID)")</f>
        <v>N/A (BELUM VALID)</v>
      </c>
      <c r="S220" s="46" t="str">
        <f>IFERROR(VLOOKUP(LEFT(G220,4),'04_MASTER_KODE_SDMK'!B$5:F$165,5,FALSE),"N/A (BELUM VALID)")</f>
        <v>N/A (BELUM VALID)</v>
      </c>
      <c r="T220" s="374" t="str">
        <f t="shared" si="24"/>
        <v>N/A (BELUM VALID)</v>
      </c>
      <c r="U220" s="46" t="str">
        <f t="shared" si="25"/>
        <v>N/A (BELUM VALID)</v>
      </c>
      <c r="V220" s="46" t="str">
        <f>IFERROR(VLOOKUP(L220,'03_MASTER_KODE_SEKOLAH_PT'!B$5:C$10030,2,FALSE),"N/A (BELUM VALID)")</f>
        <v>N/A (BELUM VALID)</v>
      </c>
      <c r="W220" s="46" t="str">
        <f>IFERROR(VLOOKUP(J220,'05_MASTER_KODE_PRODI'!B$3:E$5003,3,FALSE),"N/A (BELUM VALID)")</f>
        <v>N/A (BELUM VALID)</v>
      </c>
      <c r="X220" s="46" t="str">
        <f>IFERROR(CONCATENATE("VALID (",VLOOKUP(J220,'05_MASTER_KODE_PRODI'!B$3:F$5003,5,FALSE),")"),"N/A (BELUM VALID)")</f>
        <v>N/A (BELUM VALID)</v>
      </c>
      <c r="Y220" s="376">
        <f t="shared" si="26"/>
        <v>0</v>
      </c>
      <c r="Z220" s="377">
        <f t="shared" si="27"/>
        <v>0</v>
      </c>
      <c r="AA220" s="377">
        <f t="shared" si="28"/>
        <v>0</v>
      </c>
      <c r="AB220" s="377">
        <f t="shared" si="29"/>
        <v>0</v>
      </c>
      <c r="AC220" s="377">
        <f t="shared" si="30"/>
        <v>0</v>
      </c>
      <c r="AD220" s="383">
        <f t="shared" si="31"/>
        <v>0</v>
      </c>
    </row>
    <row r="221" spans="1:30">
      <c r="A221" s="159"/>
      <c r="B221" s="159"/>
      <c r="C221" s="159"/>
      <c r="D221" s="159"/>
      <c r="E221" s="159"/>
      <c r="F221" s="159"/>
      <c r="G221" s="159"/>
      <c r="H221" s="180"/>
      <c r="I221" s="180"/>
      <c r="J221" s="159"/>
      <c r="K221" s="264"/>
      <c r="L221" s="159"/>
      <c r="M221" s="46" t="str">
        <f>IFERROR(CONCATENATE("VALID (",VLOOKUP(A221,'02_MASTER_KODE_FASYANKES'!B$3:L$20793,2,FALSE),")"),"N/A (BELUM VALID)")</f>
        <v>N/A (BELUM VALID)</v>
      </c>
      <c r="N221" s="374" t="str">
        <f>IFERROR(VLOOKUP(A221,'02_MASTER_KODE_FASYANKES'!B$3:L$20793,10,FALSE),"N/A (BELUM VALID)")</f>
        <v>N/A (BELUM VALID)</v>
      </c>
      <c r="O221" s="374" t="str">
        <f>IFERROR(VLOOKUP(A221,'02_MASTER_KODE_FASYANKES'!B$3:L$20793,11,FALSE),"N/A (BELUM VALID)")</f>
        <v>N/A (BELUM VALID)</v>
      </c>
      <c r="P221" s="374" t="str">
        <f>IFERROR(VLOOKUP(A221,'02_MASTER_KODE_FASYANKES'!B$3:L$20793,3,FALSE),"N/A (BELUM VALID)")</f>
        <v>N/A (BELUM VALID)</v>
      </c>
      <c r="Q221" s="46" t="str">
        <f>IFERROR(VLOOKUP(LEFT(G221,4),'04_MASTER_KODE_SDMK'!B$5:F$165,3,FALSE),"N/A (BELUM VALID)")</f>
        <v>N/A (BELUM VALID)</v>
      </c>
      <c r="R221" s="46" t="str">
        <f>IFERROR(VLOOKUP(LEFT(G221,4),'04_MASTER_KODE_SDMK'!B$5:F$165,4,FALSE),"N/A (BELUM VALID)")</f>
        <v>N/A (BELUM VALID)</v>
      </c>
      <c r="S221" s="46" t="str">
        <f>IFERROR(VLOOKUP(LEFT(G221,4),'04_MASTER_KODE_SDMK'!B$5:F$165,5,FALSE),"N/A (BELUM VALID)")</f>
        <v>N/A (BELUM VALID)</v>
      </c>
      <c r="T221" s="374" t="str">
        <f t="shared" si="24"/>
        <v>N/A (BELUM VALID)</v>
      </c>
      <c r="U221" s="46" t="str">
        <f t="shared" si="25"/>
        <v>N/A (BELUM VALID)</v>
      </c>
      <c r="V221" s="46" t="str">
        <f>IFERROR(VLOOKUP(L221,'03_MASTER_KODE_SEKOLAH_PT'!B$5:C$10030,2,FALSE),"N/A (BELUM VALID)")</f>
        <v>N/A (BELUM VALID)</v>
      </c>
      <c r="W221" s="46" t="str">
        <f>IFERROR(VLOOKUP(J221,'05_MASTER_KODE_PRODI'!B$3:E$5003,3,FALSE),"N/A (BELUM VALID)")</f>
        <v>N/A (BELUM VALID)</v>
      </c>
      <c r="X221" s="46" t="str">
        <f>IFERROR(CONCATENATE("VALID (",VLOOKUP(J221,'05_MASTER_KODE_PRODI'!B$3:F$5003,5,FALSE),")"),"N/A (BELUM VALID)")</f>
        <v>N/A (BELUM VALID)</v>
      </c>
      <c r="Y221" s="376">
        <f t="shared" si="26"/>
        <v>0</v>
      </c>
      <c r="Z221" s="377">
        <f t="shared" si="27"/>
        <v>0</v>
      </c>
      <c r="AA221" s="377">
        <f t="shared" si="28"/>
        <v>0</v>
      </c>
      <c r="AB221" s="377">
        <f t="shared" si="29"/>
        <v>0</v>
      </c>
      <c r="AC221" s="377">
        <f t="shared" si="30"/>
        <v>0</v>
      </c>
      <c r="AD221" s="383">
        <f t="shared" si="31"/>
        <v>0</v>
      </c>
    </row>
    <row r="222" spans="1:30">
      <c r="A222" s="159"/>
      <c r="B222" s="159"/>
      <c r="C222" s="159"/>
      <c r="D222" s="159"/>
      <c r="E222" s="159"/>
      <c r="F222" s="159"/>
      <c r="G222" s="159"/>
      <c r="H222" s="180"/>
      <c r="I222" s="180"/>
      <c r="J222" s="159"/>
      <c r="K222" s="264"/>
      <c r="L222" s="159"/>
      <c r="M222" s="46" t="str">
        <f>IFERROR(CONCATENATE("VALID (",VLOOKUP(A222,'02_MASTER_KODE_FASYANKES'!B$3:L$20793,2,FALSE),")"),"N/A (BELUM VALID)")</f>
        <v>N/A (BELUM VALID)</v>
      </c>
      <c r="N222" s="374" t="str">
        <f>IFERROR(VLOOKUP(A222,'02_MASTER_KODE_FASYANKES'!B$3:L$20793,10,FALSE),"N/A (BELUM VALID)")</f>
        <v>N/A (BELUM VALID)</v>
      </c>
      <c r="O222" s="374" t="str">
        <f>IFERROR(VLOOKUP(A222,'02_MASTER_KODE_FASYANKES'!B$3:L$20793,11,FALSE),"N/A (BELUM VALID)")</f>
        <v>N/A (BELUM VALID)</v>
      </c>
      <c r="P222" s="374" t="str">
        <f>IFERROR(VLOOKUP(A222,'02_MASTER_KODE_FASYANKES'!B$3:L$20793,3,FALSE),"N/A (BELUM VALID)")</f>
        <v>N/A (BELUM VALID)</v>
      </c>
      <c r="Q222" s="46" t="str">
        <f>IFERROR(VLOOKUP(LEFT(G222,4),'04_MASTER_KODE_SDMK'!B$5:F$165,3,FALSE),"N/A (BELUM VALID)")</f>
        <v>N/A (BELUM VALID)</v>
      </c>
      <c r="R222" s="46" t="str">
        <f>IFERROR(VLOOKUP(LEFT(G222,4),'04_MASTER_KODE_SDMK'!B$5:F$165,4,FALSE),"N/A (BELUM VALID)")</f>
        <v>N/A (BELUM VALID)</v>
      </c>
      <c r="S222" s="46" t="str">
        <f>IFERROR(VLOOKUP(LEFT(G222,4),'04_MASTER_KODE_SDMK'!B$5:F$165,5,FALSE),"N/A (BELUM VALID)")</f>
        <v>N/A (BELUM VALID)</v>
      </c>
      <c r="T222" s="374" t="str">
        <f t="shared" si="24"/>
        <v>N/A (BELUM VALID)</v>
      </c>
      <c r="U222" s="46" t="str">
        <f t="shared" si="25"/>
        <v>N/A (BELUM VALID)</v>
      </c>
      <c r="V222" s="46" t="str">
        <f>IFERROR(VLOOKUP(L222,'03_MASTER_KODE_SEKOLAH_PT'!B$5:C$10030,2,FALSE),"N/A (BELUM VALID)")</f>
        <v>N/A (BELUM VALID)</v>
      </c>
      <c r="W222" s="46" t="str">
        <f>IFERROR(VLOOKUP(J222,'05_MASTER_KODE_PRODI'!B$3:E$5003,3,FALSE),"N/A (BELUM VALID)")</f>
        <v>N/A (BELUM VALID)</v>
      </c>
      <c r="X222" s="46" t="str">
        <f>IFERROR(CONCATENATE("VALID (",VLOOKUP(J222,'05_MASTER_KODE_PRODI'!B$3:F$5003,5,FALSE),")"),"N/A (BELUM VALID)")</f>
        <v>N/A (BELUM VALID)</v>
      </c>
      <c r="Y222" s="376">
        <f t="shared" si="26"/>
        <v>0</v>
      </c>
      <c r="Z222" s="377">
        <f t="shared" si="27"/>
        <v>0</v>
      </c>
      <c r="AA222" s="377">
        <f t="shared" si="28"/>
        <v>0</v>
      </c>
      <c r="AB222" s="377">
        <f t="shared" si="29"/>
        <v>0</v>
      </c>
      <c r="AC222" s="377">
        <f t="shared" si="30"/>
        <v>0</v>
      </c>
      <c r="AD222" s="383">
        <f t="shared" si="31"/>
        <v>0</v>
      </c>
    </row>
    <row r="223" spans="1:30">
      <c r="A223" s="159"/>
      <c r="B223" s="159"/>
      <c r="C223" s="159"/>
      <c r="D223" s="159"/>
      <c r="E223" s="159"/>
      <c r="F223" s="159"/>
      <c r="G223" s="159"/>
      <c r="H223" s="180"/>
      <c r="I223" s="180"/>
      <c r="J223" s="159"/>
      <c r="K223" s="264"/>
      <c r="L223" s="159"/>
      <c r="M223" s="46" t="str">
        <f>IFERROR(CONCATENATE("VALID (",VLOOKUP(A223,'02_MASTER_KODE_FASYANKES'!B$3:L$20793,2,FALSE),")"),"N/A (BELUM VALID)")</f>
        <v>N/A (BELUM VALID)</v>
      </c>
      <c r="N223" s="374" t="str">
        <f>IFERROR(VLOOKUP(A223,'02_MASTER_KODE_FASYANKES'!B$3:L$20793,10,FALSE),"N/A (BELUM VALID)")</f>
        <v>N/A (BELUM VALID)</v>
      </c>
      <c r="O223" s="374" t="str">
        <f>IFERROR(VLOOKUP(A223,'02_MASTER_KODE_FASYANKES'!B$3:L$20793,11,FALSE),"N/A (BELUM VALID)")</f>
        <v>N/A (BELUM VALID)</v>
      </c>
      <c r="P223" s="374" t="str">
        <f>IFERROR(VLOOKUP(A223,'02_MASTER_KODE_FASYANKES'!B$3:L$20793,3,FALSE),"N/A (BELUM VALID)")</f>
        <v>N/A (BELUM VALID)</v>
      </c>
      <c r="Q223" s="46" t="str">
        <f>IFERROR(VLOOKUP(LEFT(G223,4),'04_MASTER_KODE_SDMK'!B$5:F$165,3,FALSE),"N/A (BELUM VALID)")</f>
        <v>N/A (BELUM VALID)</v>
      </c>
      <c r="R223" s="46" t="str">
        <f>IFERROR(VLOOKUP(LEFT(G223,4),'04_MASTER_KODE_SDMK'!B$5:F$165,4,FALSE),"N/A (BELUM VALID)")</f>
        <v>N/A (BELUM VALID)</v>
      </c>
      <c r="S223" s="46" t="str">
        <f>IFERROR(VLOOKUP(LEFT(G223,4),'04_MASTER_KODE_SDMK'!B$5:F$165,5,FALSE),"N/A (BELUM VALID)")</f>
        <v>N/A (BELUM VALID)</v>
      </c>
      <c r="T223" s="374" t="str">
        <f t="shared" si="24"/>
        <v>N/A (BELUM VALID)</v>
      </c>
      <c r="U223" s="46" t="str">
        <f t="shared" si="25"/>
        <v>N/A (BELUM VALID)</v>
      </c>
      <c r="V223" s="46" t="str">
        <f>IFERROR(VLOOKUP(L223,'03_MASTER_KODE_SEKOLAH_PT'!B$5:C$10030,2,FALSE),"N/A (BELUM VALID)")</f>
        <v>N/A (BELUM VALID)</v>
      </c>
      <c r="W223" s="46" t="str">
        <f>IFERROR(VLOOKUP(J223,'05_MASTER_KODE_PRODI'!B$3:E$5003,3,FALSE),"N/A (BELUM VALID)")</f>
        <v>N/A (BELUM VALID)</v>
      </c>
      <c r="X223" s="46" t="str">
        <f>IFERROR(CONCATENATE("VALID (",VLOOKUP(J223,'05_MASTER_KODE_PRODI'!B$3:F$5003,5,FALSE),")"),"N/A (BELUM VALID)")</f>
        <v>N/A (BELUM VALID)</v>
      </c>
      <c r="Y223" s="376">
        <f t="shared" si="26"/>
        <v>0</v>
      </c>
      <c r="Z223" s="377">
        <f t="shared" si="27"/>
        <v>0</v>
      </c>
      <c r="AA223" s="377">
        <f t="shared" si="28"/>
        <v>0</v>
      </c>
      <c r="AB223" s="377">
        <f t="shared" si="29"/>
        <v>0</v>
      </c>
      <c r="AC223" s="377">
        <f t="shared" si="30"/>
        <v>0</v>
      </c>
      <c r="AD223" s="383">
        <f t="shared" si="31"/>
        <v>0</v>
      </c>
    </row>
    <row r="224" spans="1:30">
      <c r="A224" s="159"/>
      <c r="B224" s="159"/>
      <c r="C224" s="159"/>
      <c r="D224" s="159"/>
      <c r="E224" s="159"/>
      <c r="F224" s="159"/>
      <c r="G224" s="159"/>
      <c r="H224" s="180"/>
      <c r="I224" s="180"/>
      <c r="J224" s="159"/>
      <c r="K224" s="264"/>
      <c r="L224" s="159"/>
      <c r="M224" s="46" t="str">
        <f>IFERROR(CONCATENATE("VALID (",VLOOKUP(A224,'02_MASTER_KODE_FASYANKES'!B$3:L$20793,2,FALSE),")"),"N/A (BELUM VALID)")</f>
        <v>N/A (BELUM VALID)</v>
      </c>
      <c r="N224" s="374" t="str">
        <f>IFERROR(VLOOKUP(A224,'02_MASTER_KODE_FASYANKES'!B$3:L$20793,10,FALSE),"N/A (BELUM VALID)")</f>
        <v>N/A (BELUM VALID)</v>
      </c>
      <c r="O224" s="374" t="str">
        <f>IFERROR(VLOOKUP(A224,'02_MASTER_KODE_FASYANKES'!B$3:L$20793,11,FALSE),"N/A (BELUM VALID)")</f>
        <v>N/A (BELUM VALID)</v>
      </c>
      <c r="P224" s="374" t="str">
        <f>IFERROR(VLOOKUP(A224,'02_MASTER_KODE_FASYANKES'!B$3:L$20793,3,FALSE),"N/A (BELUM VALID)")</f>
        <v>N/A (BELUM VALID)</v>
      </c>
      <c r="Q224" s="46" t="str">
        <f>IFERROR(VLOOKUP(LEFT(G224,4),'04_MASTER_KODE_SDMK'!B$5:F$165,3,FALSE),"N/A (BELUM VALID)")</f>
        <v>N/A (BELUM VALID)</v>
      </c>
      <c r="R224" s="46" t="str">
        <f>IFERROR(VLOOKUP(LEFT(G224,4),'04_MASTER_KODE_SDMK'!B$5:F$165,4,FALSE),"N/A (BELUM VALID)")</f>
        <v>N/A (BELUM VALID)</v>
      </c>
      <c r="S224" s="46" t="str">
        <f>IFERROR(VLOOKUP(LEFT(G224,4),'04_MASTER_KODE_SDMK'!B$5:F$165,5,FALSE),"N/A (BELUM VALID)")</f>
        <v>N/A (BELUM VALID)</v>
      </c>
      <c r="T224" s="374" t="str">
        <f t="shared" si="24"/>
        <v>N/A (BELUM VALID)</v>
      </c>
      <c r="U224" s="46" t="str">
        <f t="shared" si="25"/>
        <v>N/A (BELUM VALID)</v>
      </c>
      <c r="V224" s="46" t="str">
        <f>IFERROR(VLOOKUP(L224,'03_MASTER_KODE_SEKOLAH_PT'!B$5:C$10030,2,FALSE),"N/A (BELUM VALID)")</f>
        <v>N/A (BELUM VALID)</v>
      </c>
      <c r="W224" s="46" t="str">
        <f>IFERROR(VLOOKUP(J224,'05_MASTER_KODE_PRODI'!B$3:E$5003,3,FALSE),"N/A (BELUM VALID)")</f>
        <v>N/A (BELUM VALID)</v>
      </c>
      <c r="X224" s="46" t="str">
        <f>IFERROR(CONCATENATE("VALID (",VLOOKUP(J224,'05_MASTER_KODE_PRODI'!B$3:F$5003,5,FALSE),")"),"N/A (BELUM VALID)")</f>
        <v>N/A (BELUM VALID)</v>
      </c>
      <c r="Y224" s="376">
        <f t="shared" si="26"/>
        <v>0</v>
      </c>
      <c r="Z224" s="377">
        <f t="shared" si="27"/>
        <v>0</v>
      </c>
      <c r="AA224" s="377">
        <f t="shared" si="28"/>
        <v>0</v>
      </c>
      <c r="AB224" s="377">
        <f t="shared" si="29"/>
        <v>0</v>
      </c>
      <c r="AC224" s="377">
        <f t="shared" si="30"/>
        <v>0</v>
      </c>
      <c r="AD224" s="383">
        <f t="shared" si="31"/>
        <v>0</v>
      </c>
    </row>
    <row r="225" spans="1:30">
      <c r="A225" s="159"/>
      <c r="B225" s="159"/>
      <c r="C225" s="159"/>
      <c r="D225" s="159"/>
      <c r="E225" s="159"/>
      <c r="F225" s="159"/>
      <c r="G225" s="159"/>
      <c r="H225" s="180"/>
      <c r="I225" s="180"/>
      <c r="J225" s="159"/>
      <c r="K225" s="264"/>
      <c r="L225" s="159"/>
      <c r="M225" s="46" t="str">
        <f>IFERROR(CONCATENATE("VALID (",VLOOKUP(A225,'02_MASTER_KODE_FASYANKES'!B$3:L$20793,2,FALSE),")"),"N/A (BELUM VALID)")</f>
        <v>N/A (BELUM VALID)</v>
      </c>
      <c r="N225" s="374" t="str">
        <f>IFERROR(VLOOKUP(A225,'02_MASTER_KODE_FASYANKES'!B$3:L$20793,10,FALSE),"N/A (BELUM VALID)")</f>
        <v>N/A (BELUM VALID)</v>
      </c>
      <c r="O225" s="374" t="str">
        <f>IFERROR(VLOOKUP(A225,'02_MASTER_KODE_FASYANKES'!B$3:L$20793,11,FALSE),"N/A (BELUM VALID)")</f>
        <v>N/A (BELUM VALID)</v>
      </c>
      <c r="P225" s="374" t="str">
        <f>IFERROR(VLOOKUP(A225,'02_MASTER_KODE_FASYANKES'!B$3:L$20793,3,FALSE),"N/A (BELUM VALID)")</f>
        <v>N/A (BELUM VALID)</v>
      </c>
      <c r="Q225" s="46" t="str">
        <f>IFERROR(VLOOKUP(LEFT(G225,4),'04_MASTER_KODE_SDMK'!B$5:F$165,3,FALSE),"N/A (BELUM VALID)")</f>
        <v>N/A (BELUM VALID)</v>
      </c>
      <c r="R225" s="46" t="str">
        <f>IFERROR(VLOOKUP(LEFT(G225,4),'04_MASTER_KODE_SDMK'!B$5:F$165,4,FALSE),"N/A (BELUM VALID)")</f>
        <v>N/A (BELUM VALID)</v>
      </c>
      <c r="S225" s="46" t="str">
        <f>IFERROR(VLOOKUP(LEFT(G225,4),'04_MASTER_KODE_SDMK'!B$5:F$165,5,FALSE),"N/A (BELUM VALID)")</f>
        <v>N/A (BELUM VALID)</v>
      </c>
      <c r="T225" s="374" t="str">
        <f t="shared" si="24"/>
        <v>N/A (BELUM VALID)</v>
      </c>
      <c r="U225" s="46" t="str">
        <f t="shared" si="25"/>
        <v>N/A (BELUM VALID)</v>
      </c>
      <c r="V225" s="46" t="str">
        <f>IFERROR(VLOOKUP(L225,'03_MASTER_KODE_SEKOLAH_PT'!B$5:C$10030,2,FALSE),"N/A (BELUM VALID)")</f>
        <v>N/A (BELUM VALID)</v>
      </c>
      <c r="W225" s="46" t="str">
        <f>IFERROR(VLOOKUP(J225,'05_MASTER_KODE_PRODI'!B$3:E$5003,3,FALSE),"N/A (BELUM VALID)")</f>
        <v>N/A (BELUM VALID)</v>
      </c>
      <c r="X225" s="46" t="str">
        <f>IFERROR(CONCATENATE("VALID (",VLOOKUP(J225,'05_MASTER_KODE_PRODI'!B$3:F$5003,5,FALSE),")"),"N/A (BELUM VALID)")</f>
        <v>N/A (BELUM VALID)</v>
      </c>
      <c r="Y225" s="376">
        <f t="shared" si="26"/>
        <v>0</v>
      </c>
      <c r="Z225" s="377">
        <f t="shared" si="27"/>
        <v>0</v>
      </c>
      <c r="AA225" s="377">
        <f t="shared" si="28"/>
        <v>0</v>
      </c>
      <c r="AB225" s="377">
        <f t="shared" si="29"/>
        <v>0</v>
      </c>
      <c r="AC225" s="377">
        <f t="shared" si="30"/>
        <v>0</v>
      </c>
      <c r="AD225" s="383">
        <f t="shared" si="31"/>
        <v>0</v>
      </c>
    </row>
    <row r="226" spans="1:30">
      <c r="A226" s="159"/>
      <c r="B226" s="159"/>
      <c r="C226" s="159"/>
      <c r="D226" s="159"/>
      <c r="E226" s="159"/>
      <c r="F226" s="159"/>
      <c r="G226" s="159"/>
      <c r="H226" s="180"/>
      <c r="I226" s="180"/>
      <c r="J226" s="159"/>
      <c r="K226" s="264"/>
      <c r="L226" s="159"/>
      <c r="M226" s="46" t="str">
        <f>IFERROR(CONCATENATE("VALID (",VLOOKUP(A226,'02_MASTER_KODE_FASYANKES'!B$3:L$20793,2,FALSE),")"),"N/A (BELUM VALID)")</f>
        <v>N/A (BELUM VALID)</v>
      </c>
      <c r="N226" s="374" t="str">
        <f>IFERROR(VLOOKUP(A226,'02_MASTER_KODE_FASYANKES'!B$3:L$20793,10,FALSE),"N/A (BELUM VALID)")</f>
        <v>N/A (BELUM VALID)</v>
      </c>
      <c r="O226" s="374" t="str">
        <f>IFERROR(VLOOKUP(A226,'02_MASTER_KODE_FASYANKES'!B$3:L$20793,11,FALSE),"N/A (BELUM VALID)")</f>
        <v>N/A (BELUM VALID)</v>
      </c>
      <c r="P226" s="374" t="str">
        <f>IFERROR(VLOOKUP(A226,'02_MASTER_KODE_FASYANKES'!B$3:L$20793,3,FALSE),"N/A (BELUM VALID)")</f>
        <v>N/A (BELUM VALID)</v>
      </c>
      <c r="Q226" s="46" t="str">
        <f>IFERROR(VLOOKUP(LEFT(G226,4),'04_MASTER_KODE_SDMK'!B$5:F$165,3,FALSE),"N/A (BELUM VALID)")</f>
        <v>N/A (BELUM VALID)</v>
      </c>
      <c r="R226" s="46" t="str">
        <f>IFERROR(VLOOKUP(LEFT(G226,4),'04_MASTER_KODE_SDMK'!B$5:F$165,4,FALSE),"N/A (BELUM VALID)")</f>
        <v>N/A (BELUM VALID)</v>
      </c>
      <c r="S226" s="46" t="str">
        <f>IFERROR(VLOOKUP(LEFT(G226,4),'04_MASTER_KODE_SDMK'!B$5:F$165,5,FALSE),"N/A (BELUM VALID)")</f>
        <v>N/A (BELUM VALID)</v>
      </c>
      <c r="T226" s="374" t="str">
        <f t="shared" si="24"/>
        <v>N/A (BELUM VALID)</v>
      </c>
      <c r="U226" s="46" t="str">
        <f t="shared" si="25"/>
        <v>N/A (BELUM VALID)</v>
      </c>
      <c r="V226" s="46" t="str">
        <f>IFERROR(VLOOKUP(L226,'03_MASTER_KODE_SEKOLAH_PT'!B$5:C$10030,2,FALSE),"N/A (BELUM VALID)")</f>
        <v>N/A (BELUM VALID)</v>
      </c>
      <c r="W226" s="46" t="str">
        <f>IFERROR(VLOOKUP(J226,'05_MASTER_KODE_PRODI'!B$3:E$5003,3,FALSE),"N/A (BELUM VALID)")</f>
        <v>N/A (BELUM VALID)</v>
      </c>
      <c r="X226" s="46" t="str">
        <f>IFERROR(CONCATENATE("VALID (",VLOOKUP(J226,'05_MASTER_KODE_PRODI'!B$3:F$5003,5,FALSE),")"),"N/A (BELUM VALID)")</f>
        <v>N/A (BELUM VALID)</v>
      </c>
      <c r="Y226" s="376">
        <f t="shared" si="26"/>
        <v>0</v>
      </c>
      <c r="Z226" s="377">
        <f t="shared" si="27"/>
        <v>0</v>
      </c>
      <c r="AA226" s="377">
        <f t="shared" si="28"/>
        <v>0</v>
      </c>
      <c r="AB226" s="377">
        <f t="shared" si="29"/>
        <v>0</v>
      </c>
      <c r="AC226" s="377">
        <f t="shared" si="30"/>
        <v>0</v>
      </c>
      <c r="AD226" s="383">
        <f t="shared" si="31"/>
        <v>0</v>
      </c>
    </row>
    <row r="227" spans="1:30">
      <c r="A227" s="159"/>
      <c r="B227" s="159"/>
      <c r="C227" s="159"/>
      <c r="D227" s="159"/>
      <c r="E227" s="159"/>
      <c r="F227" s="159"/>
      <c r="G227" s="159"/>
      <c r="H227" s="180"/>
      <c r="I227" s="180"/>
      <c r="J227" s="159"/>
      <c r="K227" s="264"/>
      <c r="L227" s="159"/>
      <c r="M227" s="46" t="str">
        <f>IFERROR(CONCATENATE("VALID (",VLOOKUP(A227,'02_MASTER_KODE_FASYANKES'!B$3:L$20793,2,FALSE),")"),"N/A (BELUM VALID)")</f>
        <v>N/A (BELUM VALID)</v>
      </c>
      <c r="N227" s="374" t="str">
        <f>IFERROR(VLOOKUP(A227,'02_MASTER_KODE_FASYANKES'!B$3:L$20793,10,FALSE),"N/A (BELUM VALID)")</f>
        <v>N/A (BELUM VALID)</v>
      </c>
      <c r="O227" s="374" t="str">
        <f>IFERROR(VLOOKUP(A227,'02_MASTER_KODE_FASYANKES'!B$3:L$20793,11,FALSE),"N/A (BELUM VALID)")</f>
        <v>N/A (BELUM VALID)</v>
      </c>
      <c r="P227" s="374" t="str">
        <f>IFERROR(VLOOKUP(A227,'02_MASTER_KODE_FASYANKES'!B$3:L$20793,3,FALSE),"N/A (BELUM VALID)")</f>
        <v>N/A (BELUM VALID)</v>
      </c>
      <c r="Q227" s="46" t="str">
        <f>IFERROR(VLOOKUP(LEFT(G227,4),'04_MASTER_KODE_SDMK'!B$5:F$165,3,FALSE),"N/A (BELUM VALID)")</f>
        <v>N/A (BELUM VALID)</v>
      </c>
      <c r="R227" s="46" t="str">
        <f>IFERROR(VLOOKUP(LEFT(G227,4),'04_MASTER_KODE_SDMK'!B$5:F$165,4,FALSE),"N/A (BELUM VALID)")</f>
        <v>N/A (BELUM VALID)</v>
      </c>
      <c r="S227" s="46" t="str">
        <f>IFERROR(VLOOKUP(LEFT(G227,4),'04_MASTER_KODE_SDMK'!B$5:F$165,5,FALSE),"N/A (BELUM VALID)")</f>
        <v>N/A (BELUM VALID)</v>
      </c>
      <c r="T227" s="374" t="str">
        <f t="shared" si="24"/>
        <v>N/A (BELUM VALID)</v>
      </c>
      <c r="U227" s="46" t="str">
        <f t="shared" si="25"/>
        <v>N/A (BELUM VALID)</v>
      </c>
      <c r="V227" s="46" t="str">
        <f>IFERROR(VLOOKUP(L227,'03_MASTER_KODE_SEKOLAH_PT'!B$5:C$10030,2,FALSE),"N/A (BELUM VALID)")</f>
        <v>N/A (BELUM VALID)</v>
      </c>
      <c r="W227" s="46" t="str">
        <f>IFERROR(VLOOKUP(J227,'05_MASTER_KODE_PRODI'!B$3:E$5003,3,FALSE),"N/A (BELUM VALID)")</f>
        <v>N/A (BELUM VALID)</v>
      </c>
      <c r="X227" s="46" t="str">
        <f>IFERROR(CONCATENATE("VALID (",VLOOKUP(J227,'05_MASTER_KODE_PRODI'!B$3:F$5003,5,FALSE),")"),"N/A (BELUM VALID)")</f>
        <v>N/A (BELUM VALID)</v>
      </c>
      <c r="Y227" s="376">
        <f t="shared" si="26"/>
        <v>0</v>
      </c>
      <c r="Z227" s="377">
        <f t="shared" si="27"/>
        <v>0</v>
      </c>
      <c r="AA227" s="377">
        <f t="shared" si="28"/>
        <v>0</v>
      </c>
      <c r="AB227" s="377">
        <f t="shared" si="29"/>
        <v>0</v>
      </c>
      <c r="AC227" s="377">
        <f t="shared" si="30"/>
        <v>0</v>
      </c>
      <c r="AD227" s="383">
        <f t="shared" si="31"/>
        <v>0</v>
      </c>
    </row>
    <row r="228" spans="1:30">
      <c r="A228" s="159"/>
      <c r="B228" s="159"/>
      <c r="C228" s="159"/>
      <c r="D228" s="159"/>
      <c r="E228" s="159"/>
      <c r="F228" s="159"/>
      <c r="G228" s="159"/>
      <c r="H228" s="180"/>
      <c r="I228" s="180"/>
      <c r="J228" s="159"/>
      <c r="K228" s="264"/>
      <c r="L228" s="159"/>
      <c r="M228" s="46" t="str">
        <f>IFERROR(CONCATENATE("VALID (",VLOOKUP(A228,'02_MASTER_KODE_FASYANKES'!B$3:L$20793,2,FALSE),")"),"N/A (BELUM VALID)")</f>
        <v>N/A (BELUM VALID)</v>
      </c>
      <c r="N228" s="374" t="str">
        <f>IFERROR(VLOOKUP(A228,'02_MASTER_KODE_FASYANKES'!B$3:L$20793,10,FALSE),"N/A (BELUM VALID)")</f>
        <v>N/A (BELUM VALID)</v>
      </c>
      <c r="O228" s="374" t="str">
        <f>IFERROR(VLOOKUP(A228,'02_MASTER_KODE_FASYANKES'!B$3:L$20793,11,FALSE),"N/A (BELUM VALID)")</f>
        <v>N/A (BELUM VALID)</v>
      </c>
      <c r="P228" s="374" t="str">
        <f>IFERROR(VLOOKUP(A228,'02_MASTER_KODE_FASYANKES'!B$3:L$20793,3,FALSE),"N/A (BELUM VALID)")</f>
        <v>N/A (BELUM VALID)</v>
      </c>
      <c r="Q228" s="46" t="str">
        <f>IFERROR(VLOOKUP(LEFT(G228,4),'04_MASTER_KODE_SDMK'!B$5:F$165,3,FALSE),"N/A (BELUM VALID)")</f>
        <v>N/A (BELUM VALID)</v>
      </c>
      <c r="R228" s="46" t="str">
        <f>IFERROR(VLOOKUP(LEFT(G228,4),'04_MASTER_KODE_SDMK'!B$5:F$165,4,FALSE),"N/A (BELUM VALID)")</f>
        <v>N/A (BELUM VALID)</v>
      </c>
      <c r="S228" s="46" t="str">
        <f>IFERROR(VLOOKUP(LEFT(G228,4),'04_MASTER_KODE_SDMK'!B$5:F$165,5,FALSE),"N/A (BELUM VALID)")</f>
        <v>N/A (BELUM VALID)</v>
      </c>
      <c r="T228" s="374" t="str">
        <f t="shared" si="24"/>
        <v>N/A (BELUM VALID)</v>
      </c>
      <c r="U228" s="46" t="str">
        <f t="shared" si="25"/>
        <v>N/A (BELUM VALID)</v>
      </c>
      <c r="V228" s="46" t="str">
        <f>IFERROR(VLOOKUP(L228,'03_MASTER_KODE_SEKOLAH_PT'!B$5:C$10030,2,FALSE),"N/A (BELUM VALID)")</f>
        <v>N/A (BELUM VALID)</v>
      </c>
      <c r="W228" s="46" t="str">
        <f>IFERROR(VLOOKUP(J228,'05_MASTER_KODE_PRODI'!B$3:E$5003,3,FALSE),"N/A (BELUM VALID)")</f>
        <v>N/A (BELUM VALID)</v>
      </c>
      <c r="X228" s="46" t="str">
        <f>IFERROR(CONCATENATE("VALID (",VLOOKUP(J228,'05_MASTER_KODE_PRODI'!B$3:F$5003,5,FALSE),")"),"N/A (BELUM VALID)")</f>
        <v>N/A (BELUM VALID)</v>
      </c>
      <c r="Y228" s="376">
        <f t="shared" si="26"/>
        <v>0</v>
      </c>
      <c r="Z228" s="377">
        <f t="shared" si="27"/>
        <v>0</v>
      </c>
      <c r="AA228" s="377">
        <f t="shared" si="28"/>
        <v>0</v>
      </c>
      <c r="AB228" s="377">
        <f t="shared" si="29"/>
        <v>0</v>
      </c>
      <c r="AC228" s="377">
        <f t="shared" si="30"/>
        <v>0</v>
      </c>
      <c r="AD228" s="383">
        <f t="shared" si="31"/>
        <v>0</v>
      </c>
    </row>
    <row r="229" spans="1:30">
      <c r="A229" s="159"/>
      <c r="B229" s="159"/>
      <c r="C229" s="159"/>
      <c r="D229" s="159"/>
      <c r="E229" s="159"/>
      <c r="F229" s="159"/>
      <c r="G229" s="159"/>
      <c r="H229" s="180"/>
      <c r="I229" s="180"/>
      <c r="J229" s="159"/>
      <c r="K229" s="264"/>
      <c r="L229" s="159"/>
      <c r="M229" s="46" t="str">
        <f>IFERROR(CONCATENATE("VALID (",VLOOKUP(A229,'02_MASTER_KODE_FASYANKES'!B$3:L$20793,2,FALSE),")"),"N/A (BELUM VALID)")</f>
        <v>N/A (BELUM VALID)</v>
      </c>
      <c r="N229" s="374" t="str">
        <f>IFERROR(VLOOKUP(A229,'02_MASTER_KODE_FASYANKES'!B$3:L$20793,10,FALSE),"N/A (BELUM VALID)")</f>
        <v>N/A (BELUM VALID)</v>
      </c>
      <c r="O229" s="374" t="str">
        <f>IFERROR(VLOOKUP(A229,'02_MASTER_KODE_FASYANKES'!B$3:L$20793,11,FALSE),"N/A (BELUM VALID)")</f>
        <v>N/A (BELUM VALID)</v>
      </c>
      <c r="P229" s="374" t="str">
        <f>IFERROR(VLOOKUP(A229,'02_MASTER_KODE_FASYANKES'!B$3:L$20793,3,FALSE),"N/A (BELUM VALID)")</f>
        <v>N/A (BELUM VALID)</v>
      </c>
      <c r="Q229" s="46" t="str">
        <f>IFERROR(VLOOKUP(LEFT(G229,4),'04_MASTER_KODE_SDMK'!B$5:F$165,3,FALSE),"N/A (BELUM VALID)")</f>
        <v>N/A (BELUM VALID)</v>
      </c>
      <c r="R229" s="46" t="str">
        <f>IFERROR(VLOOKUP(LEFT(G229,4),'04_MASTER_KODE_SDMK'!B$5:F$165,4,FALSE),"N/A (BELUM VALID)")</f>
        <v>N/A (BELUM VALID)</v>
      </c>
      <c r="S229" s="46" t="str">
        <f>IFERROR(VLOOKUP(LEFT(G229,4),'04_MASTER_KODE_SDMK'!B$5:F$165,5,FALSE),"N/A (BELUM VALID)")</f>
        <v>N/A (BELUM VALID)</v>
      </c>
      <c r="T229" s="374" t="str">
        <f t="shared" si="24"/>
        <v>N/A (BELUM VALID)</v>
      </c>
      <c r="U229" s="46" t="str">
        <f t="shared" si="25"/>
        <v>N/A (BELUM VALID)</v>
      </c>
      <c r="V229" s="46" t="str">
        <f>IFERROR(VLOOKUP(L229,'03_MASTER_KODE_SEKOLAH_PT'!B$5:C$10030,2,FALSE),"N/A (BELUM VALID)")</f>
        <v>N/A (BELUM VALID)</v>
      </c>
      <c r="W229" s="46" t="str">
        <f>IFERROR(VLOOKUP(J229,'05_MASTER_KODE_PRODI'!B$3:E$5003,3,FALSE),"N/A (BELUM VALID)")</f>
        <v>N/A (BELUM VALID)</v>
      </c>
      <c r="X229" s="46" t="str">
        <f>IFERROR(CONCATENATE("VALID (",VLOOKUP(J229,'05_MASTER_KODE_PRODI'!B$3:F$5003,5,FALSE),")"),"N/A (BELUM VALID)")</f>
        <v>N/A (BELUM VALID)</v>
      </c>
      <c r="Y229" s="376">
        <f t="shared" si="26"/>
        <v>0</v>
      </c>
      <c r="Z229" s="377">
        <f t="shared" si="27"/>
        <v>0</v>
      </c>
      <c r="AA229" s="377">
        <f t="shared" si="28"/>
        <v>0</v>
      </c>
      <c r="AB229" s="377">
        <f t="shared" si="29"/>
        <v>0</v>
      </c>
      <c r="AC229" s="377">
        <f t="shared" si="30"/>
        <v>0</v>
      </c>
      <c r="AD229" s="383">
        <f t="shared" si="31"/>
        <v>0</v>
      </c>
    </row>
    <row r="230" spans="1:30">
      <c r="A230" s="159"/>
      <c r="B230" s="159"/>
      <c r="C230" s="159"/>
      <c r="D230" s="159"/>
      <c r="E230" s="159"/>
      <c r="F230" s="159"/>
      <c r="G230" s="159"/>
      <c r="H230" s="180"/>
      <c r="I230" s="180"/>
      <c r="J230" s="159"/>
      <c r="K230" s="264"/>
      <c r="L230" s="159"/>
      <c r="M230" s="46" t="str">
        <f>IFERROR(CONCATENATE("VALID (",VLOOKUP(A230,'02_MASTER_KODE_FASYANKES'!B$3:L$20793,2,FALSE),")"),"N/A (BELUM VALID)")</f>
        <v>N/A (BELUM VALID)</v>
      </c>
      <c r="N230" s="374" t="str">
        <f>IFERROR(VLOOKUP(A230,'02_MASTER_KODE_FASYANKES'!B$3:L$20793,10,FALSE),"N/A (BELUM VALID)")</f>
        <v>N/A (BELUM VALID)</v>
      </c>
      <c r="O230" s="374" t="str">
        <f>IFERROR(VLOOKUP(A230,'02_MASTER_KODE_FASYANKES'!B$3:L$20793,11,FALSE),"N/A (BELUM VALID)")</f>
        <v>N/A (BELUM VALID)</v>
      </c>
      <c r="P230" s="374" t="str">
        <f>IFERROR(VLOOKUP(A230,'02_MASTER_KODE_FASYANKES'!B$3:L$20793,3,FALSE),"N/A (BELUM VALID)")</f>
        <v>N/A (BELUM VALID)</v>
      </c>
      <c r="Q230" s="46" t="str">
        <f>IFERROR(VLOOKUP(LEFT(G230,4),'04_MASTER_KODE_SDMK'!B$5:F$165,3,FALSE),"N/A (BELUM VALID)")</f>
        <v>N/A (BELUM VALID)</v>
      </c>
      <c r="R230" s="46" t="str">
        <f>IFERROR(VLOOKUP(LEFT(G230,4),'04_MASTER_KODE_SDMK'!B$5:F$165,4,FALSE),"N/A (BELUM VALID)")</f>
        <v>N/A (BELUM VALID)</v>
      </c>
      <c r="S230" s="46" t="str">
        <f>IFERROR(VLOOKUP(LEFT(G230,4),'04_MASTER_KODE_SDMK'!B$5:F$165,5,FALSE),"N/A (BELUM VALID)")</f>
        <v>N/A (BELUM VALID)</v>
      </c>
      <c r="T230" s="374" t="str">
        <f t="shared" si="24"/>
        <v>N/A (BELUM VALID)</v>
      </c>
      <c r="U230" s="46" t="str">
        <f t="shared" si="25"/>
        <v>N/A (BELUM VALID)</v>
      </c>
      <c r="V230" s="46" t="str">
        <f>IFERROR(VLOOKUP(L230,'03_MASTER_KODE_SEKOLAH_PT'!B$5:C$10030,2,FALSE),"N/A (BELUM VALID)")</f>
        <v>N/A (BELUM VALID)</v>
      </c>
      <c r="W230" s="46" t="str">
        <f>IFERROR(VLOOKUP(J230,'05_MASTER_KODE_PRODI'!B$3:E$5003,3,FALSE),"N/A (BELUM VALID)")</f>
        <v>N/A (BELUM VALID)</v>
      </c>
      <c r="X230" s="46" t="str">
        <f>IFERROR(CONCATENATE("VALID (",VLOOKUP(J230,'05_MASTER_KODE_PRODI'!B$3:F$5003,5,FALSE),")"),"N/A (BELUM VALID)")</f>
        <v>N/A (BELUM VALID)</v>
      </c>
      <c r="Y230" s="376">
        <f t="shared" si="26"/>
        <v>0</v>
      </c>
      <c r="Z230" s="377">
        <f t="shared" si="27"/>
        <v>0</v>
      </c>
      <c r="AA230" s="377">
        <f t="shared" si="28"/>
        <v>0</v>
      </c>
      <c r="AB230" s="377">
        <f t="shared" si="29"/>
        <v>0</v>
      </c>
      <c r="AC230" s="377">
        <f t="shared" si="30"/>
        <v>0</v>
      </c>
      <c r="AD230" s="383">
        <f t="shared" si="31"/>
        <v>0</v>
      </c>
    </row>
    <row r="231" spans="1:30">
      <c r="A231" s="159"/>
      <c r="B231" s="159"/>
      <c r="C231" s="159"/>
      <c r="D231" s="159"/>
      <c r="E231" s="159"/>
      <c r="F231" s="159"/>
      <c r="G231" s="159"/>
      <c r="H231" s="180"/>
      <c r="I231" s="180"/>
      <c r="J231" s="159"/>
      <c r="K231" s="264"/>
      <c r="L231" s="159"/>
      <c r="M231" s="46" t="str">
        <f>IFERROR(CONCATENATE("VALID (",VLOOKUP(A231,'02_MASTER_KODE_FASYANKES'!B$3:L$20793,2,FALSE),")"),"N/A (BELUM VALID)")</f>
        <v>N/A (BELUM VALID)</v>
      </c>
      <c r="N231" s="374" t="str">
        <f>IFERROR(VLOOKUP(A231,'02_MASTER_KODE_FASYANKES'!B$3:L$20793,10,FALSE),"N/A (BELUM VALID)")</f>
        <v>N/A (BELUM VALID)</v>
      </c>
      <c r="O231" s="374" t="str">
        <f>IFERROR(VLOOKUP(A231,'02_MASTER_KODE_FASYANKES'!B$3:L$20793,11,FALSE),"N/A (BELUM VALID)")</f>
        <v>N/A (BELUM VALID)</v>
      </c>
      <c r="P231" s="374" t="str">
        <f>IFERROR(VLOOKUP(A231,'02_MASTER_KODE_FASYANKES'!B$3:L$20793,3,FALSE),"N/A (BELUM VALID)")</f>
        <v>N/A (BELUM VALID)</v>
      </c>
      <c r="Q231" s="46" t="str">
        <f>IFERROR(VLOOKUP(LEFT(G231,4),'04_MASTER_KODE_SDMK'!B$5:F$165,3,FALSE),"N/A (BELUM VALID)")</f>
        <v>N/A (BELUM VALID)</v>
      </c>
      <c r="R231" s="46" t="str">
        <f>IFERROR(VLOOKUP(LEFT(G231,4),'04_MASTER_KODE_SDMK'!B$5:F$165,4,FALSE),"N/A (BELUM VALID)")</f>
        <v>N/A (BELUM VALID)</v>
      </c>
      <c r="S231" s="46" t="str">
        <f>IFERROR(VLOOKUP(LEFT(G231,4),'04_MASTER_KODE_SDMK'!B$5:F$165,5,FALSE),"N/A (BELUM VALID)")</f>
        <v>N/A (BELUM VALID)</v>
      </c>
      <c r="T231" s="374" t="str">
        <f t="shared" si="24"/>
        <v>N/A (BELUM VALID)</v>
      </c>
      <c r="U231" s="46" t="str">
        <f t="shared" si="25"/>
        <v>N/A (BELUM VALID)</v>
      </c>
      <c r="V231" s="46" t="str">
        <f>IFERROR(VLOOKUP(L231,'03_MASTER_KODE_SEKOLAH_PT'!B$5:C$10030,2,FALSE),"N/A (BELUM VALID)")</f>
        <v>N/A (BELUM VALID)</v>
      </c>
      <c r="W231" s="46" t="str">
        <f>IFERROR(VLOOKUP(J231,'05_MASTER_KODE_PRODI'!B$3:E$5003,3,FALSE),"N/A (BELUM VALID)")</f>
        <v>N/A (BELUM VALID)</v>
      </c>
      <c r="X231" s="46" t="str">
        <f>IFERROR(CONCATENATE("VALID (",VLOOKUP(J231,'05_MASTER_KODE_PRODI'!B$3:F$5003,5,FALSE),")"),"N/A (BELUM VALID)")</f>
        <v>N/A (BELUM VALID)</v>
      </c>
      <c r="Y231" s="376">
        <f t="shared" si="26"/>
        <v>0</v>
      </c>
      <c r="Z231" s="377">
        <f t="shared" si="27"/>
        <v>0</v>
      </c>
      <c r="AA231" s="377">
        <f t="shared" si="28"/>
        <v>0</v>
      </c>
      <c r="AB231" s="377">
        <f t="shared" si="29"/>
        <v>0</v>
      </c>
      <c r="AC231" s="377">
        <f t="shared" si="30"/>
        <v>0</v>
      </c>
      <c r="AD231" s="383">
        <f t="shared" si="31"/>
        <v>0</v>
      </c>
    </row>
    <row r="232" spans="1:30">
      <c r="A232" s="159"/>
      <c r="B232" s="159"/>
      <c r="C232" s="159"/>
      <c r="D232" s="159"/>
      <c r="E232" s="159"/>
      <c r="F232" s="159"/>
      <c r="G232" s="159"/>
      <c r="H232" s="180"/>
      <c r="I232" s="180"/>
      <c r="J232" s="159"/>
      <c r="K232" s="264"/>
      <c r="L232" s="159"/>
      <c r="M232" s="46" t="str">
        <f>IFERROR(CONCATENATE("VALID (",VLOOKUP(A232,'02_MASTER_KODE_FASYANKES'!B$3:L$20793,2,FALSE),")"),"N/A (BELUM VALID)")</f>
        <v>N/A (BELUM VALID)</v>
      </c>
      <c r="N232" s="374" t="str">
        <f>IFERROR(VLOOKUP(A232,'02_MASTER_KODE_FASYANKES'!B$3:L$20793,10,FALSE),"N/A (BELUM VALID)")</f>
        <v>N/A (BELUM VALID)</v>
      </c>
      <c r="O232" s="374" t="str">
        <f>IFERROR(VLOOKUP(A232,'02_MASTER_KODE_FASYANKES'!B$3:L$20793,11,FALSE),"N/A (BELUM VALID)")</f>
        <v>N/A (BELUM VALID)</v>
      </c>
      <c r="P232" s="374" t="str">
        <f>IFERROR(VLOOKUP(A232,'02_MASTER_KODE_FASYANKES'!B$3:L$20793,3,FALSE),"N/A (BELUM VALID)")</f>
        <v>N/A (BELUM VALID)</v>
      </c>
      <c r="Q232" s="46" t="str">
        <f>IFERROR(VLOOKUP(LEFT(G232,4),'04_MASTER_KODE_SDMK'!B$5:F$165,3,FALSE),"N/A (BELUM VALID)")</f>
        <v>N/A (BELUM VALID)</v>
      </c>
      <c r="R232" s="46" t="str">
        <f>IFERROR(VLOOKUP(LEFT(G232,4),'04_MASTER_KODE_SDMK'!B$5:F$165,4,FALSE),"N/A (BELUM VALID)")</f>
        <v>N/A (BELUM VALID)</v>
      </c>
      <c r="S232" s="46" t="str">
        <f>IFERROR(VLOOKUP(LEFT(G232,4),'04_MASTER_KODE_SDMK'!B$5:F$165,5,FALSE),"N/A (BELUM VALID)")</f>
        <v>N/A (BELUM VALID)</v>
      </c>
      <c r="T232" s="374" t="str">
        <f t="shared" si="24"/>
        <v>N/A (BELUM VALID)</v>
      </c>
      <c r="U232" s="46" t="str">
        <f t="shared" si="25"/>
        <v>N/A (BELUM VALID)</v>
      </c>
      <c r="V232" s="46" t="str">
        <f>IFERROR(VLOOKUP(L232,'03_MASTER_KODE_SEKOLAH_PT'!B$5:C$10030,2,FALSE),"N/A (BELUM VALID)")</f>
        <v>N/A (BELUM VALID)</v>
      </c>
      <c r="W232" s="46" t="str">
        <f>IFERROR(VLOOKUP(J232,'05_MASTER_KODE_PRODI'!B$3:E$5003,3,FALSE),"N/A (BELUM VALID)")</f>
        <v>N/A (BELUM VALID)</v>
      </c>
      <c r="X232" s="46" t="str">
        <f>IFERROR(CONCATENATE("VALID (",VLOOKUP(J232,'05_MASTER_KODE_PRODI'!B$3:F$5003,5,FALSE),")"),"N/A (BELUM VALID)")</f>
        <v>N/A (BELUM VALID)</v>
      </c>
      <c r="Y232" s="376">
        <f t="shared" si="26"/>
        <v>0</v>
      </c>
      <c r="Z232" s="377">
        <f t="shared" si="27"/>
        <v>0</v>
      </c>
      <c r="AA232" s="377">
        <f t="shared" si="28"/>
        <v>0</v>
      </c>
      <c r="AB232" s="377">
        <f t="shared" si="29"/>
        <v>0</v>
      </c>
      <c r="AC232" s="377">
        <f t="shared" si="30"/>
        <v>0</v>
      </c>
      <c r="AD232" s="383">
        <f t="shared" si="31"/>
        <v>0</v>
      </c>
    </row>
    <row r="233" spans="1:30">
      <c r="A233" s="159"/>
      <c r="B233" s="159"/>
      <c r="C233" s="159"/>
      <c r="D233" s="159"/>
      <c r="E233" s="159"/>
      <c r="F233" s="159"/>
      <c r="G233" s="159"/>
      <c r="H233" s="180"/>
      <c r="I233" s="180"/>
      <c r="J233" s="159"/>
      <c r="K233" s="264"/>
      <c r="L233" s="159"/>
      <c r="M233" s="46" t="str">
        <f>IFERROR(CONCATENATE("VALID (",VLOOKUP(A233,'02_MASTER_KODE_FASYANKES'!B$3:L$20793,2,FALSE),")"),"N/A (BELUM VALID)")</f>
        <v>N/A (BELUM VALID)</v>
      </c>
      <c r="N233" s="374" t="str">
        <f>IFERROR(VLOOKUP(A233,'02_MASTER_KODE_FASYANKES'!B$3:L$20793,10,FALSE),"N/A (BELUM VALID)")</f>
        <v>N/A (BELUM VALID)</v>
      </c>
      <c r="O233" s="374" t="str">
        <f>IFERROR(VLOOKUP(A233,'02_MASTER_KODE_FASYANKES'!B$3:L$20793,11,FALSE),"N/A (BELUM VALID)")</f>
        <v>N/A (BELUM VALID)</v>
      </c>
      <c r="P233" s="374" t="str">
        <f>IFERROR(VLOOKUP(A233,'02_MASTER_KODE_FASYANKES'!B$3:L$20793,3,FALSE),"N/A (BELUM VALID)")</f>
        <v>N/A (BELUM VALID)</v>
      </c>
      <c r="Q233" s="46" t="str">
        <f>IFERROR(VLOOKUP(LEFT(G233,4),'04_MASTER_KODE_SDMK'!B$5:F$165,3,FALSE),"N/A (BELUM VALID)")</f>
        <v>N/A (BELUM VALID)</v>
      </c>
      <c r="R233" s="46" t="str">
        <f>IFERROR(VLOOKUP(LEFT(G233,4),'04_MASTER_KODE_SDMK'!B$5:F$165,4,FALSE),"N/A (BELUM VALID)")</f>
        <v>N/A (BELUM VALID)</v>
      </c>
      <c r="S233" s="46" t="str">
        <f>IFERROR(VLOOKUP(LEFT(G233,4),'04_MASTER_KODE_SDMK'!B$5:F$165,5,FALSE),"N/A (BELUM VALID)")</f>
        <v>N/A (BELUM VALID)</v>
      </c>
      <c r="T233" s="374" t="str">
        <f t="shared" si="24"/>
        <v>N/A (BELUM VALID)</v>
      </c>
      <c r="U233" s="46" t="str">
        <f t="shared" si="25"/>
        <v>N/A (BELUM VALID)</v>
      </c>
      <c r="V233" s="46" t="str">
        <f>IFERROR(VLOOKUP(L233,'03_MASTER_KODE_SEKOLAH_PT'!B$5:C$10030,2,FALSE),"N/A (BELUM VALID)")</f>
        <v>N/A (BELUM VALID)</v>
      </c>
      <c r="W233" s="46" t="str">
        <f>IFERROR(VLOOKUP(J233,'05_MASTER_KODE_PRODI'!B$3:E$5003,3,FALSE),"N/A (BELUM VALID)")</f>
        <v>N/A (BELUM VALID)</v>
      </c>
      <c r="X233" s="46" t="str">
        <f>IFERROR(CONCATENATE("VALID (",VLOOKUP(J233,'05_MASTER_KODE_PRODI'!B$3:F$5003,5,FALSE),")"),"N/A (BELUM VALID)")</f>
        <v>N/A (BELUM VALID)</v>
      </c>
      <c r="Y233" s="376">
        <f t="shared" si="26"/>
        <v>0</v>
      </c>
      <c r="Z233" s="377">
        <f t="shared" si="27"/>
        <v>0</v>
      </c>
      <c r="AA233" s="377">
        <f t="shared" si="28"/>
        <v>0</v>
      </c>
      <c r="AB233" s="377">
        <f t="shared" si="29"/>
        <v>0</v>
      </c>
      <c r="AC233" s="377">
        <f t="shared" si="30"/>
        <v>0</v>
      </c>
      <c r="AD233" s="383">
        <f t="shared" si="31"/>
        <v>0</v>
      </c>
    </row>
    <row r="234" spans="1:30">
      <c r="A234" s="159"/>
      <c r="B234" s="159"/>
      <c r="C234" s="159"/>
      <c r="D234" s="159"/>
      <c r="E234" s="159"/>
      <c r="F234" s="159"/>
      <c r="G234" s="159"/>
      <c r="H234" s="180"/>
      <c r="I234" s="180"/>
      <c r="J234" s="159"/>
      <c r="K234" s="264"/>
      <c r="L234" s="159"/>
      <c r="M234" s="46" t="str">
        <f>IFERROR(CONCATENATE("VALID (",VLOOKUP(A234,'02_MASTER_KODE_FASYANKES'!B$3:L$20793,2,FALSE),")"),"N/A (BELUM VALID)")</f>
        <v>N/A (BELUM VALID)</v>
      </c>
      <c r="N234" s="374" t="str">
        <f>IFERROR(VLOOKUP(A234,'02_MASTER_KODE_FASYANKES'!B$3:L$20793,10,FALSE),"N/A (BELUM VALID)")</f>
        <v>N/A (BELUM VALID)</v>
      </c>
      <c r="O234" s="374" t="str">
        <f>IFERROR(VLOOKUP(A234,'02_MASTER_KODE_FASYANKES'!B$3:L$20793,11,FALSE),"N/A (BELUM VALID)")</f>
        <v>N/A (BELUM VALID)</v>
      </c>
      <c r="P234" s="374" t="str">
        <f>IFERROR(VLOOKUP(A234,'02_MASTER_KODE_FASYANKES'!B$3:L$20793,3,FALSE),"N/A (BELUM VALID)")</f>
        <v>N/A (BELUM VALID)</v>
      </c>
      <c r="Q234" s="46" t="str">
        <f>IFERROR(VLOOKUP(LEFT(G234,4),'04_MASTER_KODE_SDMK'!B$5:F$165,3,FALSE),"N/A (BELUM VALID)")</f>
        <v>N/A (BELUM VALID)</v>
      </c>
      <c r="R234" s="46" t="str">
        <f>IFERROR(VLOOKUP(LEFT(G234,4),'04_MASTER_KODE_SDMK'!B$5:F$165,4,FALSE),"N/A (BELUM VALID)")</f>
        <v>N/A (BELUM VALID)</v>
      </c>
      <c r="S234" s="46" t="str">
        <f>IFERROR(VLOOKUP(LEFT(G234,4),'04_MASTER_KODE_SDMK'!B$5:F$165,5,FALSE),"N/A (BELUM VALID)")</f>
        <v>N/A (BELUM VALID)</v>
      </c>
      <c r="T234" s="374" t="str">
        <f t="shared" si="24"/>
        <v>N/A (BELUM VALID)</v>
      </c>
      <c r="U234" s="46" t="str">
        <f t="shared" si="25"/>
        <v>N/A (BELUM VALID)</v>
      </c>
      <c r="V234" s="46" t="str">
        <f>IFERROR(VLOOKUP(L234,'03_MASTER_KODE_SEKOLAH_PT'!B$5:C$10030,2,FALSE),"N/A (BELUM VALID)")</f>
        <v>N/A (BELUM VALID)</v>
      </c>
      <c r="W234" s="46" t="str">
        <f>IFERROR(VLOOKUP(J234,'05_MASTER_KODE_PRODI'!B$3:E$5003,3,FALSE),"N/A (BELUM VALID)")</f>
        <v>N/A (BELUM VALID)</v>
      </c>
      <c r="X234" s="46" t="str">
        <f>IFERROR(CONCATENATE("VALID (",VLOOKUP(J234,'05_MASTER_KODE_PRODI'!B$3:F$5003,5,FALSE),")"),"N/A (BELUM VALID)")</f>
        <v>N/A (BELUM VALID)</v>
      </c>
      <c r="Y234" s="376">
        <f t="shared" si="26"/>
        <v>0</v>
      </c>
      <c r="Z234" s="377">
        <f t="shared" si="27"/>
        <v>0</v>
      </c>
      <c r="AA234" s="377">
        <f t="shared" si="28"/>
        <v>0</v>
      </c>
      <c r="AB234" s="377">
        <f t="shared" si="29"/>
        <v>0</v>
      </c>
      <c r="AC234" s="377">
        <f t="shared" si="30"/>
        <v>0</v>
      </c>
      <c r="AD234" s="383">
        <f t="shared" si="31"/>
        <v>0</v>
      </c>
    </row>
    <row r="235" spans="1:30">
      <c r="A235" s="159"/>
      <c r="B235" s="159"/>
      <c r="C235" s="159"/>
      <c r="D235" s="159"/>
      <c r="E235" s="159"/>
      <c r="F235" s="159"/>
      <c r="G235" s="159"/>
      <c r="H235" s="180"/>
      <c r="I235" s="180"/>
      <c r="J235" s="159"/>
      <c r="K235" s="264"/>
      <c r="L235" s="159"/>
      <c r="M235" s="46" t="str">
        <f>IFERROR(CONCATENATE("VALID (",VLOOKUP(A235,'02_MASTER_KODE_FASYANKES'!B$3:L$20793,2,FALSE),")"),"N/A (BELUM VALID)")</f>
        <v>N/A (BELUM VALID)</v>
      </c>
      <c r="N235" s="374" t="str">
        <f>IFERROR(VLOOKUP(A235,'02_MASTER_KODE_FASYANKES'!B$3:L$20793,10,FALSE),"N/A (BELUM VALID)")</f>
        <v>N/A (BELUM VALID)</v>
      </c>
      <c r="O235" s="374" t="str">
        <f>IFERROR(VLOOKUP(A235,'02_MASTER_KODE_FASYANKES'!B$3:L$20793,11,FALSE),"N/A (BELUM VALID)")</f>
        <v>N/A (BELUM VALID)</v>
      </c>
      <c r="P235" s="374" t="str">
        <f>IFERROR(VLOOKUP(A235,'02_MASTER_KODE_FASYANKES'!B$3:L$20793,3,FALSE),"N/A (BELUM VALID)")</f>
        <v>N/A (BELUM VALID)</v>
      </c>
      <c r="Q235" s="46" t="str">
        <f>IFERROR(VLOOKUP(LEFT(G235,4),'04_MASTER_KODE_SDMK'!B$5:F$165,3,FALSE),"N/A (BELUM VALID)")</f>
        <v>N/A (BELUM VALID)</v>
      </c>
      <c r="R235" s="46" t="str">
        <f>IFERROR(VLOOKUP(LEFT(G235,4),'04_MASTER_KODE_SDMK'!B$5:F$165,4,FALSE),"N/A (BELUM VALID)")</f>
        <v>N/A (BELUM VALID)</v>
      </c>
      <c r="S235" s="46" t="str">
        <f>IFERROR(VLOOKUP(LEFT(G235,4),'04_MASTER_KODE_SDMK'!B$5:F$165,5,FALSE),"N/A (BELUM VALID)")</f>
        <v>N/A (BELUM VALID)</v>
      </c>
      <c r="T235" s="374" t="str">
        <f t="shared" si="24"/>
        <v>N/A (BELUM VALID)</v>
      </c>
      <c r="U235" s="46" t="str">
        <f t="shared" si="25"/>
        <v>N/A (BELUM VALID)</v>
      </c>
      <c r="V235" s="46" t="str">
        <f>IFERROR(VLOOKUP(L235,'03_MASTER_KODE_SEKOLAH_PT'!B$5:C$10030,2,FALSE),"N/A (BELUM VALID)")</f>
        <v>N/A (BELUM VALID)</v>
      </c>
      <c r="W235" s="46" t="str">
        <f>IFERROR(VLOOKUP(J235,'05_MASTER_KODE_PRODI'!B$3:E$5003,3,FALSE),"N/A (BELUM VALID)")</f>
        <v>N/A (BELUM VALID)</v>
      </c>
      <c r="X235" s="46" t="str">
        <f>IFERROR(CONCATENATE("VALID (",VLOOKUP(J235,'05_MASTER_KODE_PRODI'!B$3:F$5003,5,FALSE),")"),"N/A (BELUM VALID)")</f>
        <v>N/A (BELUM VALID)</v>
      </c>
      <c r="Y235" s="376">
        <f t="shared" si="26"/>
        <v>0</v>
      </c>
      <c r="Z235" s="377">
        <f t="shared" si="27"/>
        <v>0</v>
      </c>
      <c r="AA235" s="377">
        <f t="shared" si="28"/>
        <v>0</v>
      </c>
      <c r="AB235" s="377">
        <f t="shared" si="29"/>
        <v>0</v>
      </c>
      <c r="AC235" s="377">
        <f t="shared" si="30"/>
        <v>0</v>
      </c>
      <c r="AD235" s="383">
        <f t="shared" si="31"/>
        <v>0</v>
      </c>
    </row>
    <row r="236" spans="1:30">
      <c r="A236" s="159"/>
      <c r="B236" s="159"/>
      <c r="C236" s="159"/>
      <c r="D236" s="159"/>
      <c r="E236" s="159"/>
      <c r="F236" s="159"/>
      <c r="G236" s="159"/>
      <c r="H236" s="180"/>
      <c r="I236" s="180"/>
      <c r="J236" s="159"/>
      <c r="K236" s="264"/>
      <c r="L236" s="159"/>
      <c r="M236" s="46" t="str">
        <f>IFERROR(CONCATENATE("VALID (",VLOOKUP(A236,'02_MASTER_KODE_FASYANKES'!B$3:L$20793,2,FALSE),")"),"N/A (BELUM VALID)")</f>
        <v>N/A (BELUM VALID)</v>
      </c>
      <c r="N236" s="374" t="str">
        <f>IFERROR(VLOOKUP(A236,'02_MASTER_KODE_FASYANKES'!B$3:L$20793,10,FALSE),"N/A (BELUM VALID)")</f>
        <v>N/A (BELUM VALID)</v>
      </c>
      <c r="O236" s="374" t="str">
        <f>IFERROR(VLOOKUP(A236,'02_MASTER_KODE_FASYANKES'!B$3:L$20793,11,FALSE),"N/A (BELUM VALID)")</f>
        <v>N/A (BELUM VALID)</v>
      </c>
      <c r="P236" s="374" t="str">
        <f>IFERROR(VLOOKUP(A236,'02_MASTER_KODE_FASYANKES'!B$3:L$20793,3,FALSE),"N/A (BELUM VALID)")</f>
        <v>N/A (BELUM VALID)</v>
      </c>
      <c r="Q236" s="46" t="str">
        <f>IFERROR(VLOOKUP(LEFT(G236,4),'04_MASTER_KODE_SDMK'!B$5:F$165,3,FALSE),"N/A (BELUM VALID)")</f>
        <v>N/A (BELUM VALID)</v>
      </c>
      <c r="R236" s="46" t="str">
        <f>IFERROR(VLOOKUP(LEFT(G236,4),'04_MASTER_KODE_SDMK'!B$5:F$165,4,FALSE),"N/A (BELUM VALID)")</f>
        <v>N/A (BELUM VALID)</v>
      </c>
      <c r="S236" s="46" t="str">
        <f>IFERROR(VLOOKUP(LEFT(G236,4),'04_MASTER_KODE_SDMK'!B$5:F$165,5,FALSE),"N/A (BELUM VALID)")</f>
        <v>N/A (BELUM VALID)</v>
      </c>
      <c r="T236" s="374" t="str">
        <f t="shared" si="24"/>
        <v>N/A (BELUM VALID)</v>
      </c>
      <c r="U236" s="46" t="str">
        <f t="shared" si="25"/>
        <v>N/A (BELUM VALID)</v>
      </c>
      <c r="V236" s="46" t="str">
        <f>IFERROR(VLOOKUP(L236,'03_MASTER_KODE_SEKOLAH_PT'!B$5:C$10030,2,FALSE),"N/A (BELUM VALID)")</f>
        <v>N/A (BELUM VALID)</v>
      </c>
      <c r="W236" s="46" t="str">
        <f>IFERROR(VLOOKUP(J236,'05_MASTER_KODE_PRODI'!B$3:E$5003,3,FALSE),"N/A (BELUM VALID)")</f>
        <v>N/A (BELUM VALID)</v>
      </c>
      <c r="X236" s="46" t="str">
        <f>IFERROR(CONCATENATE("VALID (",VLOOKUP(J236,'05_MASTER_KODE_PRODI'!B$3:F$5003,5,FALSE),")"),"N/A (BELUM VALID)")</f>
        <v>N/A (BELUM VALID)</v>
      </c>
      <c r="Y236" s="376">
        <f t="shared" si="26"/>
        <v>0</v>
      </c>
      <c r="Z236" s="377">
        <f t="shared" si="27"/>
        <v>0</v>
      </c>
      <c r="AA236" s="377">
        <f t="shared" si="28"/>
        <v>0</v>
      </c>
      <c r="AB236" s="377">
        <f t="shared" si="29"/>
        <v>0</v>
      </c>
      <c r="AC236" s="377">
        <f t="shared" si="30"/>
        <v>0</v>
      </c>
      <c r="AD236" s="383">
        <f t="shared" si="31"/>
        <v>0</v>
      </c>
    </row>
    <row r="237" spans="1:30">
      <c r="A237" s="159"/>
      <c r="B237" s="159"/>
      <c r="C237" s="159"/>
      <c r="D237" s="159"/>
      <c r="E237" s="159"/>
      <c r="F237" s="159"/>
      <c r="G237" s="159"/>
      <c r="H237" s="180"/>
      <c r="I237" s="180"/>
      <c r="J237" s="159"/>
      <c r="K237" s="264"/>
      <c r="L237" s="159"/>
      <c r="M237" s="46" t="str">
        <f>IFERROR(CONCATENATE("VALID (",VLOOKUP(A237,'02_MASTER_KODE_FASYANKES'!B$3:L$20793,2,FALSE),")"),"N/A (BELUM VALID)")</f>
        <v>N/A (BELUM VALID)</v>
      </c>
      <c r="N237" s="374" t="str">
        <f>IFERROR(VLOOKUP(A237,'02_MASTER_KODE_FASYANKES'!B$3:L$20793,10,FALSE),"N/A (BELUM VALID)")</f>
        <v>N/A (BELUM VALID)</v>
      </c>
      <c r="O237" s="374" t="str">
        <f>IFERROR(VLOOKUP(A237,'02_MASTER_KODE_FASYANKES'!B$3:L$20793,11,FALSE),"N/A (BELUM VALID)")</f>
        <v>N/A (BELUM VALID)</v>
      </c>
      <c r="P237" s="374" t="str">
        <f>IFERROR(VLOOKUP(A237,'02_MASTER_KODE_FASYANKES'!B$3:L$20793,3,FALSE),"N/A (BELUM VALID)")</f>
        <v>N/A (BELUM VALID)</v>
      </c>
      <c r="Q237" s="46" t="str">
        <f>IFERROR(VLOOKUP(LEFT(G237,4),'04_MASTER_KODE_SDMK'!B$5:F$165,3,FALSE),"N/A (BELUM VALID)")</f>
        <v>N/A (BELUM VALID)</v>
      </c>
      <c r="R237" s="46" t="str">
        <f>IFERROR(VLOOKUP(LEFT(G237,4),'04_MASTER_KODE_SDMK'!B$5:F$165,4,FALSE),"N/A (BELUM VALID)")</f>
        <v>N/A (BELUM VALID)</v>
      </c>
      <c r="S237" s="46" t="str">
        <f>IFERROR(VLOOKUP(LEFT(G237,4),'04_MASTER_KODE_SDMK'!B$5:F$165,5,FALSE),"N/A (BELUM VALID)")</f>
        <v>N/A (BELUM VALID)</v>
      </c>
      <c r="T237" s="374" t="str">
        <f t="shared" si="24"/>
        <v>N/A (BELUM VALID)</v>
      </c>
      <c r="U237" s="46" t="str">
        <f t="shared" si="25"/>
        <v>N/A (BELUM VALID)</v>
      </c>
      <c r="V237" s="46" t="str">
        <f>IFERROR(VLOOKUP(L237,'03_MASTER_KODE_SEKOLAH_PT'!B$5:C$10030,2,FALSE),"N/A (BELUM VALID)")</f>
        <v>N/A (BELUM VALID)</v>
      </c>
      <c r="W237" s="46" t="str">
        <f>IFERROR(VLOOKUP(J237,'05_MASTER_KODE_PRODI'!B$3:E$5003,3,FALSE),"N/A (BELUM VALID)")</f>
        <v>N/A (BELUM VALID)</v>
      </c>
      <c r="X237" s="46" t="str">
        <f>IFERROR(CONCATENATE("VALID (",VLOOKUP(J237,'05_MASTER_KODE_PRODI'!B$3:F$5003,5,FALSE),")"),"N/A (BELUM VALID)")</f>
        <v>N/A (BELUM VALID)</v>
      </c>
      <c r="Y237" s="376">
        <f t="shared" si="26"/>
        <v>0</v>
      </c>
      <c r="Z237" s="377">
        <f t="shared" si="27"/>
        <v>0</v>
      </c>
      <c r="AA237" s="377">
        <f t="shared" si="28"/>
        <v>0</v>
      </c>
      <c r="AB237" s="377">
        <f t="shared" si="29"/>
        <v>0</v>
      </c>
      <c r="AC237" s="377">
        <f t="shared" si="30"/>
        <v>0</v>
      </c>
      <c r="AD237" s="383">
        <f t="shared" si="31"/>
        <v>0</v>
      </c>
    </row>
    <row r="238" spans="1:30">
      <c r="A238" s="159"/>
      <c r="B238" s="159"/>
      <c r="C238" s="159"/>
      <c r="D238" s="159"/>
      <c r="E238" s="159"/>
      <c r="F238" s="159"/>
      <c r="G238" s="159"/>
      <c r="H238" s="180"/>
      <c r="I238" s="180"/>
      <c r="J238" s="159"/>
      <c r="K238" s="264"/>
      <c r="L238" s="159"/>
      <c r="M238" s="46" t="str">
        <f>IFERROR(CONCATENATE("VALID (",VLOOKUP(A238,'02_MASTER_KODE_FASYANKES'!B$3:L$20793,2,FALSE),")"),"N/A (BELUM VALID)")</f>
        <v>N/A (BELUM VALID)</v>
      </c>
      <c r="N238" s="374" t="str">
        <f>IFERROR(VLOOKUP(A238,'02_MASTER_KODE_FASYANKES'!B$3:L$20793,10,FALSE),"N/A (BELUM VALID)")</f>
        <v>N/A (BELUM VALID)</v>
      </c>
      <c r="O238" s="374" t="str">
        <f>IFERROR(VLOOKUP(A238,'02_MASTER_KODE_FASYANKES'!B$3:L$20793,11,FALSE),"N/A (BELUM VALID)")</f>
        <v>N/A (BELUM VALID)</v>
      </c>
      <c r="P238" s="374" t="str">
        <f>IFERROR(VLOOKUP(A238,'02_MASTER_KODE_FASYANKES'!B$3:L$20793,3,FALSE),"N/A (BELUM VALID)")</f>
        <v>N/A (BELUM VALID)</v>
      </c>
      <c r="Q238" s="46" t="str">
        <f>IFERROR(VLOOKUP(LEFT(G238,4),'04_MASTER_KODE_SDMK'!B$5:F$165,3,FALSE),"N/A (BELUM VALID)")</f>
        <v>N/A (BELUM VALID)</v>
      </c>
      <c r="R238" s="46" t="str">
        <f>IFERROR(VLOOKUP(LEFT(G238,4),'04_MASTER_KODE_SDMK'!B$5:F$165,4,FALSE),"N/A (BELUM VALID)")</f>
        <v>N/A (BELUM VALID)</v>
      </c>
      <c r="S238" s="46" t="str">
        <f>IFERROR(VLOOKUP(LEFT(G238,4),'04_MASTER_KODE_SDMK'!B$5:F$165,5,FALSE),"N/A (BELUM VALID)")</f>
        <v>N/A (BELUM VALID)</v>
      </c>
      <c r="T238" s="374" t="str">
        <f t="shared" si="24"/>
        <v>N/A (BELUM VALID)</v>
      </c>
      <c r="U238" s="46" t="str">
        <f t="shared" si="25"/>
        <v>N/A (BELUM VALID)</v>
      </c>
      <c r="V238" s="46" t="str">
        <f>IFERROR(VLOOKUP(L238,'03_MASTER_KODE_SEKOLAH_PT'!B$5:C$10030,2,FALSE),"N/A (BELUM VALID)")</f>
        <v>N/A (BELUM VALID)</v>
      </c>
      <c r="W238" s="46" t="str">
        <f>IFERROR(VLOOKUP(J238,'05_MASTER_KODE_PRODI'!B$3:E$5003,3,FALSE),"N/A (BELUM VALID)")</f>
        <v>N/A (BELUM VALID)</v>
      </c>
      <c r="X238" s="46" t="str">
        <f>IFERROR(CONCATENATE("VALID (",VLOOKUP(J238,'05_MASTER_KODE_PRODI'!B$3:F$5003,5,FALSE),")"),"N/A (BELUM VALID)")</f>
        <v>N/A (BELUM VALID)</v>
      </c>
      <c r="Y238" s="376">
        <f t="shared" si="26"/>
        <v>0</v>
      </c>
      <c r="Z238" s="377">
        <f t="shared" si="27"/>
        <v>0</v>
      </c>
      <c r="AA238" s="377">
        <f t="shared" si="28"/>
        <v>0</v>
      </c>
      <c r="AB238" s="377">
        <f t="shared" si="29"/>
        <v>0</v>
      </c>
      <c r="AC238" s="377">
        <f t="shared" si="30"/>
        <v>0</v>
      </c>
      <c r="AD238" s="383">
        <f t="shared" si="31"/>
        <v>0</v>
      </c>
    </row>
    <row r="239" spans="1:30">
      <c r="A239" s="159"/>
      <c r="B239" s="159"/>
      <c r="C239" s="159"/>
      <c r="D239" s="159"/>
      <c r="E239" s="159"/>
      <c r="F239" s="159"/>
      <c r="G239" s="159"/>
      <c r="H239" s="180"/>
      <c r="I239" s="180"/>
      <c r="J239" s="159"/>
      <c r="K239" s="264"/>
      <c r="L239" s="159"/>
      <c r="M239" s="46" t="str">
        <f>IFERROR(CONCATENATE("VALID (",VLOOKUP(A239,'02_MASTER_KODE_FASYANKES'!B$3:L$20793,2,FALSE),")"),"N/A (BELUM VALID)")</f>
        <v>N/A (BELUM VALID)</v>
      </c>
      <c r="N239" s="374" t="str">
        <f>IFERROR(VLOOKUP(A239,'02_MASTER_KODE_FASYANKES'!B$3:L$20793,10,FALSE),"N/A (BELUM VALID)")</f>
        <v>N/A (BELUM VALID)</v>
      </c>
      <c r="O239" s="374" t="str">
        <f>IFERROR(VLOOKUP(A239,'02_MASTER_KODE_FASYANKES'!B$3:L$20793,11,FALSE),"N/A (BELUM VALID)")</f>
        <v>N/A (BELUM VALID)</v>
      </c>
      <c r="P239" s="374" t="str">
        <f>IFERROR(VLOOKUP(A239,'02_MASTER_KODE_FASYANKES'!B$3:L$20793,3,FALSE),"N/A (BELUM VALID)")</f>
        <v>N/A (BELUM VALID)</v>
      </c>
      <c r="Q239" s="46" t="str">
        <f>IFERROR(VLOOKUP(LEFT(G239,4),'04_MASTER_KODE_SDMK'!B$5:F$165,3,FALSE),"N/A (BELUM VALID)")</f>
        <v>N/A (BELUM VALID)</v>
      </c>
      <c r="R239" s="46" t="str">
        <f>IFERROR(VLOOKUP(LEFT(G239,4),'04_MASTER_KODE_SDMK'!B$5:F$165,4,FALSE),"N/A (BELUM VALID)")</f>
        <v>N/A (BELUM VALID)</v>
      </c>
      <c r="S239" s="46" t="str">
        <f>IFERROR(VLOOKUP(LEFT(G239,4),'04_MASTER_KODE_SDMK'!B$5:F$165,5,FALSE),"N/A (BELUM VALID)")</f>
        <v>N/A (BELUM VALID)</v>
      </c>
      <c r="T239" s="374" t="str">
        <f t="shared" si="24"/>
        <v>N/A (BELUM VALID)</v>
      </c>
      <c r="U239" s="46" t="str">
        <f t="shared" si="25"/>
        <v>N/A (BELUM VALID)</v>
      </c>
      <c r="V239" s="46" t="str">
        <f>IFERROR(VLOOKUP(L239,'03_MASTER_KODE_SEKOLAH_PT'!B$5:C$10030,2,FALSE),"N/A (BELUM VALID)")</f>
        <v>N/A (BELUM VALID)</v>
      </c>
      <c r="W239" s="46" t="str">
        <f>IFERROR(VLOOKUP(J239,'05_MASTER_KODE_PRODI'!B$3:E$5003,3,FALSE),"N/A (BELUM VALID)")</f>
        <v>N/A (BELUM VALID)</v>
      </c>
      <c r="X239" s="46" t="str">
        <f>IFERROR(CONCATENATE("VALID (",VLOOKUP(J239,'05_MASTER_KODE_PRODI'!B$3:F$5003,5,FALSE),")"),"N/A (BELUM VALID)")</f>
        <v>N/A (BELUM VALID)</v>
      </c>
      <c r="Y239" s="376">
        <f t="shared" si="26"/>
        <v>0</v>
      </c>
      <c r="Z239" s="377">
        <f t="shared" si="27"/>
        <v>0</v>
      </c>
      <c r="AA239" s="377">
        <f t="shared" si="28"/>
        <v>0</v>
      </c>
      <c r="AB239" s="377">
        <f t="shared" si="29"/>
        <v>0</v>
      </c>
      <c r="AC239" s="377">
        <f t="shared" si="30"/>
        <v>0</v>
      </c>
      <c r="AD239" s="383">
        <f t="shared" si="31"/>
        <v>0</v>
      </c>
    </row>
    <row r="240" spans="1:30">
      <c r="A240" s="159"/>
      <c r="B240" s="159"/>
      <c r="C240" s="159"/>
      <c r="D240" s="159"/>
      <c r="E240" s="159"/>
      <c r="F240" s="159"/>
      <c r="G240" s="159"/>
      <c r="H240" s="180"/>
      <c r="I240" s="180"/>
      <c r="J240" s="159"/>
      <c r="K240" s="264"/>
      <c r="L240" s="159"/>
      <c r="M240" s="46" t="str">
        <f>IFERROR(CONCATENATE("VALID (",VLOOKUP(A240,'02_MASTER_KODE_FASYANKES'!B$3:L$20793,2,FALSE),")"),"N/A (BELUM VALID)")</f>
        <v>N/A (BELUM VALID)</v>
      </c>
      <c r="N240" s="374" t="str">
        <f>IFERROR(VLOOKUP(A240,'02_MASTER_KODE_FASYANKES'!B$3:L$20793,10,FALSE),"N/A (BELUM VALID)")</f>
        <v>N/A (BELUM VALID)</v>
      </c>
      <c r="O240" s="374" t="str">
        <f>IFERROR(VLOOKUP(A240,'02_MASTER_KODE_FASYANKES'!B$3:L$20793,11,FALSE),"N/A (BELUM VALID)")</f>
        <v>N/A (BELUM VALID)</v>
      </c>
      <c r="P240" s="374" t="str">
        <f>IFERROR(VLOOKUP(A240,'02_MASTER_KODE_FASYANKES'!B$3:L$20793,3,FALSE),"N/A (BELUM VALID)")</f>
        <v>N/A (BELUM VALID)</v>
      </c>
      <c r="Q240" s="46" t="str">
        <f>IFERROR(VLOOKUP(LEFT(G240,4),'04_MASTER_KODE_SDMK'!B$5:F$165,3,FALSE),"N/A (BELUM VALID)")</f>
        <v>N/A (BELUM VALID)</v>
      </c>
      <c r="R240" s="46" t="str">
        <f>IFERROR(VLOOKUP(LEFT(G240,4),'04_MASTER_KODE_SDMK'!B$5:F$165,4,FALSE),"N/A (BELUM VALID)")</f>
        <v>N/A (BELUM VALID)</v>
      </c>
      <c r="S240" s="46" t="str">
        <f>IFERROR(VLOOKUP(LEFT(G240,4),'04_MASTER_KODE_SDMK'!B$5:F$165,5,FALSE),"N/A (BELUM VALID)")</f>
        <v>N/A (BELUM VALID)</v>
      </c>
      <c r="T240" s="374" t="str">
        <f t="shared" si="24"/>
        <v>N/A (BELUM VALID)</v>
      </c>
      <c r="U240" s="46" t="str">
        <f t="shared" si="25"/>
        <v>N/A (BELUM VALID)</v>
      </c>
      <c r="V240" s="46" t="str">
        <f>IFERROR(VLOOKUP(L240,'03_MASTER_KODE_SEKOLAH_PT'!B$5:C$10030,2,FALSE),"N/A (BELUM VALID)")</f>
        <v>N/A (BELUM VALID)</v>
      </c>
      <c r="W240" s="46" t="str">
        <f>IFERROR(VLOOKUP(J240,'05_MASTER_KODE_PRODI'!B$3:E$5003,3,FALSE),"N/A (BELUM VALID)")</f>
        <v>N/A (BELUM VALID)</v>
      </c>
      <c r="X240" s="46" t="str">
        <f>IFERROR(CONCATENATE("VALID (",VLOOKUP(J240,'05_MASTER_KODE_PRODI'!B$3:F$5003,5,FALSE),")"),"N/A (BELUM VALID)")</f>
        <v>N/A (BELUM VALID)</v>
      </c>
      <c r="Y240" s="376">
        <f t="shared" si="26"/>
        <v>0</v>
      </c>
      <c r="Z240" s="377">
        <f t="shared" si="27"/>
        <v>0</v>
      </c>
      <c r="AA240" s="377">
        <f t="shared" si="28"/>
        <v>0</v>
      </c>
      <c r="AB240" s="377">
        <f t="shared" si="29"/>
        <v>0</v>
      </c>
      <c r="AC240" s="377">
        <f t="shared" si="30"/>
        <v>0</v>
      </c>
      <c r="AD240" s="383">
        <f t="shared" si="31"/>
        <v>0</v>
      </c>
    </row>
    <row r="241" spans="1:30">
      <c r="A241" s="159"/>
      <c r="B241" s="159"/>
      <c r="C241" s="159"/>
      <c r="D241" s="159"/>
      <c r="E241" s="159"/>
      <c r="F241" s="159"/>
      <c r="G241" s="159"/>
      <c r="H241" s="180"/>
      <c r="I241" s="180"/>
      <c r="J241" s="159"/>
      <c r="K241" s="264"/>
      <c r="L241" s="159"/>
      <c r="M241" s="46" t="str">
        <f>IFERROR(CONCATENATE("VALID (",VLOOKUP(A241,'02_MASTER_KODE_FASYANKES'!B$3:L$20793,2,FALSE),")"),"N/A (BELUM VALID)")</f>
        <v>N/A (BELUM VALID)</v>
      </c>
      <c r="N241" s="374" t="str">
        <f>IFERROR(VLOOKUP(A241,'02_MASTER_KODE_FASYANKES'!B$3:L$20793,10,FALSE),"N/A (BELUM VALID)")</f>
        <v>N/A (BELUM VALID)</v>
      </c>
      <c r="O241" s="374" t="str">
        <f>IFERROR(VLOOKUP(A241,'02_MASTER_KODE_FASYANKES'!B$3:L$20793,11,FALSE),"N/A (BELUM VALID)")</f>
        <v>N/A (BELUM VALID)</v>
      </c>
      <c r="P241" s="374" t="str">
        <f>IFERROR(VLOOKUP(A241,'02_MASTER_KODE_FASYANKES'!B$3:L$20793,3,FALSE),"N/A (BELUM VALID)")</f>
        <v>N/A (BELUM VALID)</v>
      </c>
      <c r="Q241" s="46" t="str">
        <f>IFERROR(VLOOKUP(LEFT(G241,4),'04_MASTER_KODE_SDMK'!B$5:F$165,3,FALSE),"N/A (BELUM VALID)")</f>
        <v>N/A (BELUM VALID)</v>
      </c>
      <c r="R241" s="46" t="str">
        <f>IFERROR(VLOOKUP(LEFT(G241,4),'04_MASTER_KODE_SDMK'!B$5:F$165,4,FALSE),"N/A (BELUM VALID)")</f>
        <v>N/A (BELUM VALID)</v>
      </c>
      <c r="S241" s="46" t="str">
        <f>IFERROR(VLOOKUP(LEFT(G241,4),'04_MASTER_KODE_SDMK'!B$5:F$165,5,FALSE),"N/A (BELUM VALID)")</f>
        <v>N/A (BELUM VALID)</v>
      </c>
      <c r="T241" s="374" t="str">
        <f t="shared" si="24"/>
        <v>N/A (BELUM VALID)</v>
      </c>
      <c r="U241" s="46" t="str">
        <f t="shared" si="25"/>
        <v>N/A (BELUM VALID)</v>
      </c>
      <c r="V241" s="46" t="str">
        <f>IFERROR(VLOOKUP(L241,'03_MASTER_KODE_SEKOLAH_PT'!B$5:C$10030,2,FALSE),"N/A (BELUM VALID)")</f>
        <v>N/A (BELUM VALID)</v>
      </c>
      <c r="W241" s="46" t="str">
        <f>IFERROR(VLOOKUP(J241,'05_MASTER_KODE_PRODI'!B$3:E$5003,3,FALSE),"N/A (BELUM VALID)")</f>
        <v>N/A (BELUM VALID)</v>
      </c>
      <c r="X241" s="46" t="str">
        <f>IFERROR(CONCATENATE("VALID (",VLOOKUP(J241,'05_MASTER_KODE_PRODI'!B$3:F$5003,5,FALSE),")"),"N/A (BELUM VALID)")</f>
        <v>N/A (BELUM VALID)</v>
      </c>
      <c r="Y241" s="376">
        <f t="shared" si="26"/>
        <v>0</v>
      </c>
      <c r="Z241" s="377">
        <f t="shared" si="27"/>
        <v>0</v>
      </c>
      <c r="AA241" s="377">
        <f t="shared" si="28"/>
        <v>0</v>
      </c>
      <c r="AB241" s="377">
        <f t="shared" si="29"/>
        <v>0</v>
      </c>
      <c r="AC241" s="377">
        <f t="shared" si="30"/>
        <v>0</v>
      </c>
      <c r="AD241" s="383">
        <f t="shared" si="31"/>
        <v>0</v>
      </c>
    </row>
    <row r="242" spans="1:30">
      <c r="A242" s="159"/>
      <c r="B242" s="159"/>
      <c r="C242" s="159"/>
      <c r="D242" s="159"/>
      <c r="E242" s="159"/>
      <c r="F242" s="159"/>
      <c r="G242" s="159"/>
      <c r="H242" s="180"/>
      <c r="I242" s="180"/>
      <c r="J242" s="159"/>
      <c r="K242" s="264"/>
      <c r="L242" s="159"/>
      <c r="M242" s="46" t="str">
        <f>IFERROR(CONCATENATE("VALID (",VLOOKUP(A242,'02_MASTER_KODE_FASYANKES'!B$3:L$20793,2,FALSE),")"),"N/A (BELUM VALID)")</f>
        <v>N/A (BELUM VALID)</v>
      </c>
      <c r="N242" s="374" t="str">
        <f>IFERROR(VLOOKUP(A242,'02_MASTER_KODE_FASYANKES'!B$3:L$20793,10,FALSE),"N/A (BELUM VALID)")</f>
        <v>N/A (BELUM VALID)</v>
      </c>
      <c r="O242" s="374" t="str">
        <f>IFERROR(VLOOKUP(A242,'02_MASTER_KODE_FASYANKES'!B$3:L$20793,11,FALSE),"N/A (BELUM VALID)")</f>
        <v>N/A (BELUM VALID)</v>
      </c>
      <c r="P242" s="374" t="str">
        <f>IFERROR(VLOOKUP(A242,'02_MASTER_KODE_FASYANKES'!B$3:L$20793,3,FALSE),"N/A (BELUM VALID)")</f>
        <v>N/A (BELUM VALID)</v>
      </c>
      <c r="Q242" s="46" t="str">
        <f>IFERROR(VLOOKUP(LEFT(G242,4),'04_MASTER_KODE_SDMK'!B$5:F$165,3,FALSE),"N/A (BELUM VALID)")</f>
        <v>N/A (BELUM VALID)</v>
      </c>
      <c r="R242" s="46" t="str">
        <f>IFERROR(VLOOKUP(LEFT(G242,4),'04_MASTER_KODE_SDMK'!B$5:F$165,4,FALSE),"N/A (BELUM VALID)")</f>
        <v>N/A (BELUM VALID)</v>
      </c>
      <c r="S242" s="46" t="str">
        <f>IFERROR(VLOOKUP(LEFT(G242,4),'04_MASTER_KODE_SDMK'!B$5:F$165,5,FALSE),"N/A (BELUM VALID)")</f>
        <v>N/A (BELUM VALID)</v>
      </c>
      <c r="T242" s="374" t="str">
        <f t="shared" si="24"/>
        <v>N/A (BELUM VALID)</v>
      </c>
      <c r="U242" s="46" t="str">
        <f t="shared" si="25"/>
        <v>N/A (BELUM VALID)</v>
      </c>
      <c r="V242" s="46" t="str">
        <f>IFERROR(VLOOKUP(L242,'03_MASTER_KODE_SEKOLAH_PT'!B$5:C$10030,2,FALSE),"N/A (BELUM VALID)")</f>
        <v>N/A (BELUM VALID)</v>
      </c>
      <c r="W242" s="46" t="str">
        <f>IFERROR(VLOOKUP(J242,'05_MASTER_KODE_PRODI'!B$3:E$5003,3,FALSE),"N/A (BELUM VALID)")</f>
        <v>N/A (BELUM VALID)</v>
      </c>
      <c r="X242" s="46" t="str">
        <f>IFERROR(CONCATENATE("VALID (",VLOOKUP(J242,'05_MASTER_KODE_PRODI'!B$3:F$5003,5,FALSE),")"),"N/A (BELUM VALID)")</f>
        <v>N/A (BELUM VALID)</v>
      </c>
      <c r="Y242" s="376">
        <f t="shared" si="26"/>
        <v>0</v>
      </c>
      <c r="Z242" s="377">
        <f t="shared" si="27"/>
        <v>0</v>
      </c>
      <c r="AA242" s="377">
        <f t="shared" si="28"/>
        <v>0</v>
      </c>
      <c r="AB242" s="377">
        <f t="shared" si="29"/>
        <v>0</v>
      </c>
      <c r="AC242" s="377">
        <f t="shared" si="30"/>
        <v>0</v>
      </c>
      <c r="AD242" s="383">
        <f t="shared" si="31"/>
        <v>0</v>
      </c>
    </row>
    <row r="243" spans="1:30">
      <c r="A243" s="159"/>
      <c r="B243" s="159"/>
      <c r="C243" s="159"/>
      <c r="D243" s="159"/>
      <c r="E243" s="159"/>
      <c r="F243" s="159"/>
      <c r="G243" s="159"/>
      <c r="H243" s="180"/>
      <c r="I243" s="180"/>
      <c r="J243" s="159"/>
      <c r="K243" s="264"/>
      <c r="L243" s="159"/>
      <c r="M243" s="46" t="str">
        <f>IFERROR(CONCATENATE("VALID (",VLOOKUP(A243,'02_MASTER_KODE_FASYANKES'!B$3:L$20793,2,FALSE),")"),"N/A (BELUM VALID)")</f>
        <v>N/A (BELUM VALID)</v>
      </c>
      <c r="N243" s="374" t="str">
        <f>IFERROR(VLOOKUP(A243,'02_MASTER_KODE_FASYANKES'!B$3:L$20793,10,FALSE),"N/A (BELUM VALID)")</f>
        <v>N/A (BELUM VALID)</v>
      </c>
      <c r="O243" s="374" t="str">
        <f>IFERROR(VLOOKUP(A243,'02_MASTER_KODE_FASYANKES'!B$3:L$20793,11,FALSE),"N/A (BELUM VALID)")</f>
        <v>N/A (BELUM VALID)</v>
      </c>
      <c r="P243" s="374" t="str">
        <f>IFERROR(VLOOKUP(A243,'02_MASTER_KODE_FASYANKES'!B$3:L$20793,3,FALSE),"N/A (BELUM VALID)")</f>
        <v>N/A (BELUM VALID)</v>
      </c>
      <c r="Q243" s="46" t="str">
        <f>IFERROR(VLOOKUP(LEFT(G243,4),'04_MASTER_KODE_SDMK'!B$5:F$165,3,FALSE),"N/A (BELUM VALID)")</f>
        <v>N/A (BELUM VALID)</v>
      </c>
      <c r="R243" s="46" t="str">
        <f>IFERROR(VLOOKUP(LEFT(G243,4),'04_MASTER_KODE_SDMK'!B$5:F$165,4,FALSE),"N/A (BELUM VALID)")</f>
        <v>N/A (BELUM VALID)</v>
      </c>
      <c r="S243" s="46" t="str">
        <f>IFERROR(VLOOKUP(LEFT(G243,4),'04_MASTER_KODE_SDMK'!B$5:F$165,5,FALSE),"N/A (BELUM VALID)")</f>
        <v>N/A (BELUM VALID)</v>
      </c>
      <c r="T243" s="374" t="str">
        <f t="shared" si="24"/>
        <v>N/A (BELUM VALID)</v>
      </c>
      <c r="U243" s="46" t="str">
        <f t="shared" si="25"/>
        <v>N/A (BELUM VALID)</v>
      </c>
      <c r="V243" s="46" t="str">
        <f>IFERROR(VLOOKUP(L243,'03_MASTER_KODE_SEKOLAH_PT'!B$5:C$10030,2,FALSE),"N/A (BELUM VALID)")</f>
        <v>N/A (BELUM VALID)</v>
      </c>
      <c r="W243" s="46" t="str">
        <f>IFERROR(VLOOKUP(J243,'05_MASTER_KODE_PRODI'!B$3:E$5003,3,FALSE),"N/A (BELUM VALID)")</f>
        <v>N/A (BELUM VALID)</v>
      </c>
      <c r="X243" s="46" t="str">
        <f>IFERROR(CONCATENATE("VALID (",VLOOKUP(J243,'05_MASTER_KODE_PRODI'!B$3:F$5003,5,FALSE),")"),"N/A (BELUM VALID)")</f>
        <v>N/A (BELUM VALID)</v>
      </c>
      <c r="Y243" s="376">
        <f t="shared" si="26"/>
        <v>0</v>
      </c>
      <c r="Z243" s="377">
        <f t="shared" si="27"/>
        <v>0</v>
      </c>
      <c r="AA243" s="377">
        <f t="shared" si="28"/>
        <v>0</v>
      </c>
      <c r="AB243" s="377">
        <f t="shared" si="29"/>
        <v>0</v>
      </c>
      <c r="AC243" s="377">
        <f t="shared" si="30"/>
        <v>0</v>
      </c>
      <c r="AD243" s="383">
        <f t="shared" si="31"/>
        <v>0</v>
      </c>
    </row>
    <row r="244" spans="1:30">
      <c r="A244" s="159"/>
      <c r="B244" s="159"/>
      <c r="C244" s="159"/>
      <c r="D244" s="159"/>
      <c r="E244" s="159"/>
      <c r="F244" s="159"/>
      <c r="G244" s="159"/>
      <c r="H244" s="180"/>
      <c r="I244" s="180"/>
      <c r="J244" s="159"/>
      <c r="K244" s="264"/>
      <c r="L244" s="159"/>
      <c r="M244" s="46" t="str">
        <f>IFERROR(CONCATENATE("VALID (",VLOOKUP(A244,'02_MASTER_KODE_FASYANKES'!B$3:L$20793,2,FALSE),")"),"N/A (BELUM VALID)")</f>
        <v>N/A (BELUM VALID)</v>
      </c>
      <c r="N244" s="374" t="str">
        <f>IFERROR(VLOOKUP(A244,'02_MASTER_KODE_FASYANKES'!B$3:L$20793,10,FALSE),"N/A (BELUM VALID)")</f>
        <v>N/A (BELUM VALID)</v>
      </c>
      <c r="O244" s="374" t="str">
        <f>IFERROR(VLOOKUP(A244,'02_MASTER_KODE_FASYANKES'!B$3:L$20793,11,FALSE),"N/A (BELUM VALID)")</f>
        <v>N/A (BELUM VALID)</v>
      </c>
      <c r="P244" s="374" t="str">
        <f>IFERROR(VLOOKUP(A244,'02_MASTER_KODE_FASYANKES'!B$3:L$20793,3,FALSE),"N/A (BELUM VALID)")</f>
        <v>N/A (BELUM VALID)</v>
      </c>
      <c r="Q244" s="46" t="str">
        <f>IFERROR(VLOOKUP(LEFT(G244,4),'04_MASTER_KODE_SDMK'!B$5:F$165,3,FALSE),"N/A (BELUM VALID)")</f>
        <v>N/A (BELUM VALID)</v>
      </c>
      <c r="R244" s="46" t="str">
        <f>IFERROR(VLOOKUP(LEFT(G244,4),'04_MASTER_KODE_SDMK'!B$5:F$165,4,FALSE),"N/A (BELUM VALID)")</f>
        <v>N/A (BELUM VALID)</v>
      </c>
      <c r="S244" s="46" t="str">
        <f>IFERROR(VLOOKUP(LEFT(G244,4),'04_MASTER_KODE_SDMK'!B$5:F$165,5,FALSE),"N/A (BELUM VALID)")</f>
        <v>N/A (BELUM VALID)</v>
      </c>
      <c r="T244" s="374" t="str">
        <f t="shared" si="24"/>
        <v>N/A (BELUM VALID)</v>
      </c>
      <c r="U244" s="46" t="str">
        <f t="shared" si="25"/>
        <v>N/A (BELUM VALID)</v>
      </c>
      <c r="V244" s="46" t="str">
        <f>IFERROR(VLOOKUP(L244,'03_MASTER_KODE_SEKOLAH_PT'!B$5:C$10030,2,FALSE),"N/A (BELUM VALID)")</f>
        <v>N/A (BELUM VALID)</v>
      </c>
      <c r="W244" s="46" t="str">
        <f>IFERROR(VLOOKUP(J244,'05_MASTER_KODE_PRODI'!B$3:E$5003,3,FALSE),"N/A (BELUM VALID)")</f>
        <v>N/A (BELUM VALID)</v>
      </c>
      <c r="X244" s="46" t="str">
        <f>IFERROR(CONCATENATE("VALID (",VLOOKUP(J244,'05_MASTER_KODE_PRODI'!B$3:F$5003,5,FALSE),")"),"N/A (BELUM VALID)")</f>
        <v>N/A (BELUM VALID)</v>
      </c>
      <c r="Y244" s="376">
        <f t="shared" si="26"/>
        <v>0</v>
      </c>
      <c r="Z244" s="377">
        <f t="shared" si="27"/>
        <v>0</v>
      </c>
      <c r="AA244" s="377">
        <f t="shared" si="28"/>
        <v>0</v>
      </c>
      <c r="AB244" s="377">
        <f t="shared" si="29"/>
        <v>0</v>
      </c>
      <c r="AC244" s="377">
        <f t="shared" si="30"/>
        <v>0</v>
      </c>
      <c r="AD244" s="383">
        <f t="shared" si="31"/>
        <v>0</v>
      </c>
    </row>
    <row r="245" spans="1:30">
      <c r="A245" s="159"/>
      <c r="B245" s="159"/>
      <c r="C245" s="159"/>
      <c r="D245" s="159"/>
      <c r="E245" s="159"/>
      <c r="F245" s="159"/>
      <c r="G245" s="159"/>
      <c r="H245" s="180"/>
      <c r="I245" s="180"/>
      <c r="J245" s="159"/>
      <c r="K245" s="264"/>
      <c r="L245" s="159"/>
      <c r="M245" s="46" t="str">
        <f>IFERROR(CONCATENATE("VALID (",VLOOKUP(A245,'02_MASTER_KODE_FASYANKES'!B$3:L$20793,2,FALSE),")"),"N/A (BELUM VALID)")</f>
        <v>N/A (BELUM VALID)</v>
      </c>
      <c r="N245" s="374" t="str">
        <f>IFERROR(VLOOKUP(A245,'02_MASTER_KODE_FASYANKES'!B$3:L$20793,10,FALSE),"N/A (BELUM VALID)")</f>
        <v>N/A (BELUM VALID)</v>
      </c>
      <c r="O245" s="374" t="str">
        <f>IFERROR(VLOOKUP(A245,'02_MASTER_KODE_FASYANKES'!B$3:L$20793,11,FALSE),"N/A (BELUM VALID)")</f>
        <v>N/A (BELUM VALID)</v>
      </c>
      <c r="P245" s="374" t="str">
        <f>IFERROR(VLOOKUP(A245,'02_MASTER_KODE_FASYANKES'!B$3:L$20793,3,FALSE),"N/A (BELUM VALID)")</f>
        <v>N/A (BELUM VALID)</v>
      </c>
      <c r="Q245" s="46" t="str">
        <f>IFERROR(VLOOKUP(LEFT(G245,4),'04_MASTER_KODE_SDMK'!B$5:F$165,3,FALSE),"N/A (BELUM VALID)")</f>
        <v>N/A (BELUM VALID)</v>
      </c>
      <c r="R245" s="46" t="str">
        <f>IFERROR(VLOOKUP(LEFT(G245,4),'04_MASTER_KODE_SDMK'!B$5:F$165,4,FALSE),"N/A (BELUM VALID)")</f>
        <v>N/A (BELUM VALID)</v>
      </c>
      <c r="S245" s="46" t="str">
        <f>IFERROR(VLOOKUP(LEFT(G245,4),'04_MASTER_KODE_SDMK'!B$5:F$165,5,FALSE),"N/A (BELUM VALID)")</f>
        <v>N/A (BELUM VALID)</v>
      </c>
      <c r="T245" s="374" t="str">
        <f t="shared" si="24"/>
        <v>N/A (BELUM VALID)</v>
      </c>
      <c r="U245" s="46" t="str">
        <f t="shared" si="25"/>
        <v>N/A (BELUM VALID)</v>
      </c>
      <c r="V245" s="46" t="str">
        <f>IFERROR(VLOOKUP(L245,'03_MASTER_KODE_SEKOLAH_PT'!B$5:C$10030,2,FALSE),"N/A (BELUM VALID)")</f>
        <v>N/A (BELUM VALID)</v>
      </c>
      <c r="W245" s="46" t="str">
        <f>IFERROR(VLOOKUP(J245,'05_MASTER_KODE_PRODI'!B$3:E$5003,3,FALSE),"N/A (BELUM VALID)")</f>
        <v>N/A (BELUM VALID)</v>
      </c>
      <c r="X245" s="46" t="str">
        <f>IFERROR(CONCATENATE("VALID (",VLOOKUP(J245,'05_MASTER_KODE_PRODI'!B$3:F$5003,5,FALSE),")"),"N/A (BELUM VALID)")</f>
        <v>N/A (BELUM VALID)</v>
      </c>
      <c r="Y245" s="376">
        <f t="shared" si="26"/>
        <v>0</v>
      </c>
      <c r="Z245" s="377">
        <f t="shared" si="27"/>
        <v>0</v>
      </c>
      <c r="AA245" s="377">
        <f t="shared" si="28"/>
        <v>0</v>
      </c>
      <c r="AB245" s="377">
        <f t="shared" si="29"/>
        <v>0</v>
      </c>
      <c r="AC245" s="377">
        <f t="shared" si="30"/>
        <v>0</v>
      </c>
      <c r="AD245" s="383">
        <f t="shared" si="31"/>
        <v>0</v>
      </c>
    </row>
    <row r="246" spans="1:30">
      <c r="A246" s="159"/>
      <c r="B246" s="159"/>
      <c r="C246" s="159"/>
      <c r="D246" s="159"/>
      <c r="E246" s="159"/>
      <c r="F246" s="159"/>
      <c r="G246" s="159"/>
      <c r="H246" s="180"/>
      <c r="I246" s="180"/>
      <c r="J246" s="159"/>
      <c r="K246" s="264"/>
      <c r="L246" s="159"/>
      <c r="M246" s="46" t="str">
        <f>IFERROR(CONCATENATE("VALID (",VLOOKUP(A246,'02_MASTER_KODE_FASYANKES'!B$3:L$20793,2,FALSE),")"),"N/A (BELUM VALID)")</f>
        <v>N/A (BELUM VALID)</v>
      </c>
      <c r="N246" s="374" t="str">
        <f>IFERROR(VLOOKUP(A246,'02_MASTER_KODE_FASYANKES'!B$3:L$20793,10,FALSE),"N/A (BELUM VALID)")</f>
        <v>N/A (BELUM VALID)</v>
      </c>
      <c r="O246" s="374" t="str">
        <f>IFERROR(VLOOKUP(A246,'02_MASTER_KODE_FASYANKES'!B$3:L$20793,11,FALSE),"N/A (BELUM VALID)")</f>
        <v>N/A (BELUM VALID)</v>
      </c>
      <c r="P246" s="374" t="str">
        <f>IFERROR(VLOOKUP(A246,'02_MASTER_KODE_FASYANKES'!B$3:L$20793,3,FALSE),"N/A (BELUM VALID)")</f>
        <v>N/A (BELUM VALID)</v>
      </c>
      <c r="Q246" s="46" t="str">
        <f>IFERROR(VLOOKUP(LEFT(G246,4),'04_MASTER_KODE_SDMK'!B$5:F$165,3,FALSE),"N/A (BELUM VALID)")</f>
        <v>N/A (BELUM VALID)</v>
      </c>
      <c r="R246" s="46" t="str">
        <f>IFERROR(VLOOKUP(LEFT(G246,4),'04_MASTER_KODE_SDMK'!B$5:F$165,4,FALSE),"N/A (BELUM VALID)")</f>
        <v>N/A (BELUM VALID)</v>
      </c>
      <c r="S246" s="46" t="str">
        <f>IFERROR(VLOOKUP(LEFT(G246,4),'04_MASTER_KODE_SDMK'!B$5:F$165,5,FALSE),"N/A (BELUM VALID)")</f>
        <v>N/A (BELUM VALID)</v>
      </c>
      <c r="T246" s="374" t="str">
        <f t="shared" si="24"/>
        <v>N/A (BELUM VALID)</v>
      </c>
      <c r="U246" s="46" t="str">
        <f t="shared" si="25"/>
        <v>N/A (BELUM VALID)</v>
      </c>
      <c r="V246" s="46" t="str">
        <f>IFERROR(VLOOKUP(L246,'03_MASTER_KODE_SEKOLAH_PT'!B$5:C$10030,2,FALSE),"N/A (BELUM VALID)")</f>
        <v>N/A (BELUM VALID)</v>
      </c>
      <c r="W246" s="46" t="str">
        <f>IFERROR(VLOOKUP(J246,'05_MASTER_KODE_PRODI'!B$3:E$5003,3,FALSE),"N/A (BELUM VALID)")</f>
        <v>N/A (BELUM VALID)</v>
      </c>
      <c r="X246" s="46" t="str">
        <f>IFERROR(CONCATENATE("VALID (",VLOOKUP(J246,'05_MASTER_KODE_PRODI'!B$3:F$5003,5,FALSE),")"),"N/A (BELUM VALID)")</f>
        <v>N/A (BELUM VALID)</v>
      </c>
      <c r="Y246" s="376">
        <f t="shared" si="26"/>
        <v>0</v>
      </c>
      <c r="Z246" s="377">
        <f t="shared" si="27"/>
        <v>0</v>
      </c>
      <c r="AA246" s="377">
        <f t="shared" si="28"/>
        <v>0</v>
      </c>
      <c r="AB246" s="377">
        <f t="shared" si="29"/>
        <v>0</v>
      </c>
      <c r="AC246" s="377">
        <f t="shared" si="30"/>
        <v>0</v>
      </c>
      <c r="AD246" s="383">
        <f t="shared" si="31"/>
        <v>0</v>
      </c>
    </row>
    <row r="247" spans="1:30">
      <c r="A247" s="159"/>
      <c r="B247" s="159"/>
      <c r="C247" s="159"/>
      <c r="D247" s="159"/>
      <c r="E247" s="159"/>
      <c r="F247" s="159"/>
      <c r="G247" s="159"/>
      <c r="H247" s="180"/>
      <c r="I247" s="180"/>
      <c r="J247" s="159"/>
      <c r="K247" s="264"/>
      <c r="L247" s="159"/>
      <c r="M247" s="46" t="str">
        <f>IFERROR(CONCATENATE("VALID (",VLOOKUP(A247,'02_MASTER_KODE_FASYANKES'!B$3:L$20793,2,FALSE),")"),"N/A (BELUM VALID)")</f>
        <v>N/A (BELUM VALID)</v>
      </c>
      <c r="N247" s="374" t="str">
        <f>IFERROR(VLOOKUP(A247,'02_MASTER_KODE_FASYANKES'!B$3:L$20793,10,FALSE),"N/A (BELUM VALID)")</f>
        <v>N/A (BELUM VALID)</v>
      </c>
      <c r="O247" s="374" t="str">
        <f>IFERROR(VLOOKUP(A247,'02_MASTER_KODE_FASYANKES'!B$3:L$20793,11,FALSE),"N/A (BELUM VALID)")</f>
        <v>N/A (BELUM VALID)</v>
      </c>
      <c r="P247" s="374" t="str">
        <f>IFERROR(VLOOKUP(A247,'02_MASTER_KODE_FASYANKES'!B$3:L$20793,3,FALSE),"N/A (BELUM VALID)")</f>
        <v>N/A (BELUM VALID)</v>
      </c>
      <c r="Q247" s="46" t="str">
        <f>IFERROR(VLOOKUP(LEFT(G247,4),'04_MASTER_KODE_SDMK'!B$5:F$165,3,FALSE),"N/A (BELUM VALID)")</f>
        <v>N/A (BELUM VALID)</v>
      </c>
      <c r="R247" s="46" t="str">
        <f>IFERROR(VLOOKUP(LEFT(G247,4),'04_MASTER_KODE_SDMK'!B$5:F$165,4,FALSE),"N/A (BELUM VALID)")</f>
        <v>N/A (BELUM VALID)</v>
      </c>
      <c r="S247" s="46" t="str">
        <f>IFERROR(VLOOKUP(LEFT(G247,4),'04_MASTER_KODE_SDMK'!B$5:F$165,5,FALSE),"N/A (BELUM VALID)")</f>
        <v>N/A (BELUM VALID)</v>
      </c>
      <c r="T247" s="374" t="str">
        <f t="shared" si="24"/>
        <v>N/A (BELUM VALID)</v>
      </c>
      <c r="U247" s="46" t="str">
        <f t="shared" si="25"/>
        <v>N/A (BELUM VALID)</v>
      </c>
      <c r="V247" s="46" t="str">
        <f>IFERROR(VLOOKUP(L247,'03_MASTER_KODE_SEKOLAH_PT'!B$5:C$10030,2,FALSE),"N/A (BELUM VALID)")</f>
        <v>N/A (BELUM VALID)</v>
      </c>
      <c r="W247" s="46" t="str">
        <f>IFERROR(VLOOKUP(J247,'05_MASTER_KODE_PRODI'!B$3:E$5003,3,FALSE),"N/A (BELUM VALID)")</f>
        <v>N/A (BELUM VALID)</v>
      </c>
      <c r="X247" s="46" t="str">
        <f>IFERROR(CONCATENATE("VALID (",VLOOKUP(J247,'05_MASTER_KODE_PRODI'!B$3:F$5003,5,FALSE),")"),"N/A (BELUM VALID)")</f>
        <v>N/A (BELUM VALID)</v>
      </c>
      <c r="Y247" s="376">
        <f t="shared" si="26"/>
        <v>0</v>
      </c>
      <c r="Z247" s="377">
        <f t="shared" si="27"/>
        <v>0</v>
      </c>
      <c r="AA247" s="377">
        <f t="shared" si="28"/>
        <v>0</v>
      </c>
      <c r="AB247" s="377">
        <f t="shared" si="29"/>
        <v>0</v>
      </c>
      <c r="AC247" s="377">
        <f t="shared" si="30"/>
        <v>0</v>
      </c>
      <c r="AD247" s="383">
        <f t="shared" si="31"/>
        <v>0</v>
      </c>
    </row>
    <row r="248" spans="1:30">
      <c r="A248" s="159"/>
      <c r="B248" s="159"/>
      <c r="C248" s="159"/>
      <c r="D248" s="159"/>
      <c r="E248" s="159"/>
      <c r="F248" s="159"/>
      <c r="G248" s="159"/>
      <c r="H248" s="180"/>
      <c r="I248" s="180"/>
      <c r="J248" s="159"/>
      <c r="K248" s="264"/>
      <c r="L248" s="159"/>
      <c r="M248" s="46" t="str">
        <f>IFERROR(CONCATENATE("VALID (",VLOOKUP(A248,'02_MASTER_KODE_FASYANKES'!B$3:L$20793,2,FALSE),")"),"N/A (BELUM VALID)")</f>
        <v>N/A (BELUM VALID)</v>
      </c>
      <c r="N248" s="374" t="str">
        <f>IFERROR(VLOOKUP(A248,'02_MASTER_KODE_FASYANKES'!B$3:L$20793,10,FALSE),"N/A (BELUM VALID)")</f>
        <v>N/A (BELUM VALID)</v>
      </c>
      <c r="O248" s="374" t="str">
        <f>IFERROR(VLOOKUP(A248,'02_MASTER_KODE_FASYANKES'!B$3:L$20793,11,FALSE),"N/A (BELUM VALID)")</f>
        <v>N/A (BELUM VALID)</v>
      </c>
      <c r="P248" s="374" t="str">
        <f>IFERROR(VLOOKUP(A248,'02_MASTER_KODE_FASYANKES'!B$3:L$20793,3,FALSE),"N/A (BELUM VALID)")</f>
        <v>N/A (BELUM VALID)</v>
      </c>
      <c r="Q248" s="46" t="str">
        <f>IFERROR(VLOOKUP(LEFT(G248,4),'04_MASTER_KODE_SDMK'!B$5:F$165,3,FALSE),"N/A (BELUM VALID)")</f>
        <v>N/A (BELUM VALID)</v>
      </c>
      <c r="R248" s="46" t="str">
        <f>IFERROR(VLOOKUP(LEFT(G248,4),'04_MASTER_KODE_SDMK'!B$5:F$165,4,FALSE),"N/A (BELUM VALID)")</f>
        <v>N/A (BELUM VALID)</v>
      </c>
      <c r="S248" s="46" t="str">
        <f>IFERROR(VLOOKUP(LEFT(G248,4),'04_MASTER_KODE_SDMK'!B$5:F$165,5,FALSE),"N/A (BELUM VALID)")</f>
        <v>N/A (BELUM VALID)</v>
      </c>
      <c r="T248" s="374" t="str">
        <f t="shared" si="24"/>
        <v>N/A (BELUM VALID)</v>
      </c>
      <c r="U248" s="46" t="str">
        <f t="shared" si="25"/>
        <v>N/A (BELUM VALID)</v>
      </c>
      <c r="V248" s="46" t="str">
        <f>IFERROR(VLOOKUP(L248,'03_MASTER_KODE_SEKOLAH_PT'!B$5:C$10030,2,FALSE),"N/A (BELUM VALID)")</f>
        <v>N/A (BELUM VALID)</v>
      </c>
      <c r="W248" s="46" t="str">
        <f>IFERROR(VLOOKUP(J248,'05_MASTER_KODE_PRODI'!B$3:E$5003,3,FALSE),"N/A (BELUM VALID)")</f>
        <v>N/A (BELUM VALID)</v>
      </c>
      <c r="X248" s="46" t="str">
        <f>IFERROR(CONCATENATE("VALID (",VLOOKUP(J248,'05_MASTER_KODE_PRODI'!B$3:F$5003,5,FALSE),")"),"N/A (BELUM VALID)")</f>
        <v>N/A (BELUM VALID)</v>
      </c>
      <c r="Y248" s="376">
        <f t="shared" si="26"/>
        <v>0</v>
      </c>
      <c r="Z248" s="377">
        <f t="shared" si="27"/>
        <v>0</v>
      </c>
      <c r="AA248" s="377">
        <f t="shared" si="28"/>
        <v>0</v>
      </c>
      <c r="AB248" s="377">
        <f t="shared" si="29"/>
        <v>0</v>
      </c>
      <c r="AC248" s="377">
        <f t="shared" si="30"/>
        <v>0</v>
      </c>
      <c r="AD248" s="383">
        <f t="shared" si="31"/>
        <v>0</v>
      </c>
    </row>
    <row r="249" spans="1:30">
      <c r="A249" s="159"/>
      <c r="B249" s="159"/>
      <c r="C249" s="159"/>
      <c r="D249" s="159"/>
      <c r="E249" s="159"/>
      <c r="F249" s="159"/>
      <c r="G249" s="159"/>
      <c r="H249" s="180"/>
      <c r="I249" s="180"/>
      <c r="J249" s="159"/>
      <c r="K249" s="264"/>
      <c r="L249" s="159"/>
      <c r="M249" s="46" t="str">
        <f>IFERROR(CONCATENATE("VALID (",VLOOKUP(A249,'02_MASTER_KODE_FASYANKES'!B$3:L$20793,2,FALSE),")"),"N/A (BELUM VALID)")</f>
        <v>N/A (BELUM VALID)</v>
      </c>
      <c r="N249" s="374" t="str">
        <f>IFERROR(VLOOKUP(A249,'02_MASTER_KODE_FASYANKES'!B$3:L$20793,10,FALSE),"N/A (BELUM VALID)")</f>
        <v>N/A (BELUM VALID)</v>
      </c>
      <c r="O249" s="374" t="str">
        <f>IFERROR(VLOOKUP(A249,'02_MASTER_KODE_FASYANKES'!B$3:L$20793,11,FALSE),"N/A (BELUM VALID)")</f>
        <v>N/A (BELUM VALID)</v>
      </c>
      <c r="P249" s="374" t="str">
        <f>IFERROR(VLOOKUP(A249,'02_MASTER_KODE_FASYANKES'!B$3:L$20793,3,FALSE),"N/A (BELUM VALID)")</f>
        <v>N/A (BELUM VALID)</v>
      </c>
      <c r="Q249" s="46" t="str">
        <f>IFERROR(VLOOKUP(LEFT(G249,4),'04_MASTER_KODE_SDMK'!B$5:F$165,3,FALSE),"N/A (BELUM VALID)")</f>
        <v>N/A (BELUM VALID)</v>
      </c>
      <c r="R249" s="46" t="str">
        <f>IFERROR(VLOOKUP(LEFT(G249,4),'04_MASTER_KODE_SDMK'!B$5:F$165,4,FALSE),"N/A (BELUM VALID)")</f>
        <v>N/A (BELUM VALID)</v>
      </c>
      <c r="S249" s="46" t="str">
        <f>IFERROR(VLOOKUP(LEFT(G249,4),'04_MASTER_KODE_SDMK'!B$5:F$165,5,FALSE),"N/A (BELUM VALID)")</f>
        <v>N/A (BELUM VALID)</v>
      </c>
      <c r="T249" s="374" t="str">
        <f t="shared" si="24"/>
        <v>N/A (BELUM VALID)</v>
      </c>
      <c r="U249" s="46" t="str">
        <f t="shared" si="25"/>
        <v>N/A (BELUM VALID)</v>
      </c>
      <c r="V249" s="46" t="str">
        <f>IFERROR(VLOOKUP(L249,'03_MASTER_KODE_SEKOLAH_PT'!B$5:C$10030,2,FALSE),"N/A (BELUM VALID)")</f>
        <v>N/A (BELUM VALID)</v>
      </c>
      <c r="W249" s="46" t="str">
        <f>IFERROR(VLOOKUP(J249,'05_MASTER_KODE_PRODI'!B$3:E$5003,3,FALSE),"N/A (BELUM VALID)")</f>
        <v>N/A (BELUM VALID)</v>
      </c>
      <c r="X249" s="46" t="str">
        <f>IFERROR(CONCATENATE("VALID (",VLOOKUP(J249,'05_MASTER_KODE_PRODI'!B$3:F$5003,5,FALSE),")"),"N/A (BELUM VALID)")</f>
        <v>N/A (BELUM VALID)</v>
      </c>
      <c r="Y249" s="376">
        <f t="shared" si="26"/>
        <v>0</v>
      </c>
      <c r="Z249" s="377">
        <f t="shared" si="27"/>
        <v>0</v>
      </c>
      <c r="AA249" s="377">
        <f t="shared" si="28"/>
        <v>0</v>
      </c>
      <c r="AB249" s="377">
        <f t="shared" si="29"/>
        <v>0</v>
      </c>
      <c r="AC249" s="377">
        <f t="shared" si="30"/>
        <v>0</v>
      </c>
      <c r="AD249" s="383">
        <f t="shared" si="31"/>
        <v>0</v>
      </c>
    </row>
    <row r="250" spans="1:30">
      <c r="A250" s="159"/>
      <c r="B250" s="159"/>
      <c r="C250" s="159"/>
      <c r="D250" s="159"/>
      <c r="E250" s="159"/>
      <c r="F250" s="159"/>
      <c r="G250" s="159"/>
      <c r="H250" s="180"/>
      <c r="I250" s="180"/>
      <c r="J250" s="159"/>
      <c r="K250" s="264"/>
      <c r="L250" s="159"/>
      <c r="M250" s="46" t="str">
        <f>IFERROR(CONCATENATE("VALID (",VLOOKUP(A250,'02_MASTER_KODE_FASYANKES'!B$3:L$20793,2,FALSE),")"),"N/A (BELUM VALID)")</f>
        <v>N/A (BELUM VALID)</v>
      </c>
      <c r="N250" s="374" t="str">
        <f>IFERROR(VLOOKUP(A250,'02_MASTER_KODE_FASYANKES'!B$3:L$20793,10,FALSE),"N/A (BELUM VALID)")</f>
        <v>N/A (BELUM VALID)</v>
      </c>
      <c r="O250" s="374" t="str">
        <f>IFERROR(VLOOKUP(A250,'02_MASTER_KODE_FASYANKES'!B$3:L$20793,11,FALSE),"N/A (BELUM VALID)")</f>
        <v>N/A (BELUM VALID)</v>
      </c>
      <c r="P250" s="374" t="str">
        <f>IFERROR(VLOOKUP(A250,'02_MASTER_KODE_FASYANKES'!B$3:L$20793,3,FALSE),"N/A (BELUM VALID)")</f>
        <v>N/A (BELUM VALID)</v>
      </c>
      <c r="Q250" s="46" t="str">
        <f>IFERROR(VLOOKUP(LEFT(G250,4),'04_MASTER_KODE_SDMK'!B$5:F$165,3,FALSE),"N/A (BELUM VALID)")</f>
        <v>N/A (BELUM VALID)</v>
      </c>
      <c r="R250" s="46" t="str">
        <f>IFERROR(VLOOKUP(LEFT(G250,4),'04_MASTER_KODE_SDMK'!B$5:F$165,4,FALSE),"N/A (BELUM VALID)")</f>
        <v>N/A (BELUM VALID)</v>
      </c>
      <c r="S250" s="46" t="str">
        <f>IFERROR(VLOOKUP(LEFT(G250,4),'04_MASTER_KODE_SDMK'!B$5:F$165,5,FALSE),"N/A (BELUM VALID)")</f>
        <v>N/A (BELUM VALID)</v>
      </c>
      <c r="T250" s="374" t="str">
        <f t="shared" si="24"/>
        <v>N/A (BELUM VALID)</v>
      </c>
      <c r="U250" s="46" t="str">
        <f t="shared" si="25"/>
        <v>N/A (BELUM VALID)</v>
      </c>
      <c r="V250" s="46" t="str">
        <f>IFERROR(VLOOKUP(L250,'03_MASTER_KODE_SEKOLAH_PT'!B$5:C$10030,2,FALSE),"N/A (BELUM VALID)")</f>
        <v>N/A (BELUM VALID)</v>
      </c>
      <c r="W250" s="46" t="str">
        <f>IFERROR(VLOOKUP(J250,'05_MASTER_KODE_PRODI'!B$3:E$5003,3,FALSE),"N/A (BELUM VALID)")</f>
        <v>N/A (BELUM VALID)</v>
      </c>
      <c r="X250" s="46" t="str">
        <f>IFERROR(CONCATENATE("VALID (",VLOOKUP(J250,'05_MASTER_KODE_PRODI'!B$3:F$5003,5,FALSE),")"),"N/A (BELUM VALID)")</f>
        <v>N/A (BELUM VALID)</v>
      </c>
      <c r="Y250" s="376">
        <f t="shared" si="26"/>
        <v>0</v>
      </c>
      <c r="Z250" s="377">
        <f t="shared" si="27"/>
        <v>0</v>
      </c>
      <c r="AA250" s="377">
        <f t="shared" si="28"/>
        <v>0</v>
      </c>
      <c r="AB250" s="377">
        <f t="shared" si="29"/>
        <v>0</v>
      </c>
      <c r="AC250" s="377">
        <f t="shared" si="30"/>
        <v>0</v>
      </c>
      <c r="AD250" s="383">
        <f t="shared" si="31"/>
        <v>0</v>
      </c>
    </row>
    <row r="251" spans="1:30">
      <c r="A251" s="159"/>
      <c r="B251" s="159"/>
      <c r="C251" s="159"/>
      <c r="D251" s="159"/>
      <c r="E251" s="159"/>
      <c r="F251" s="159"/>
      <c r="G251" s="159"/>
      <c r="H251" s="180"/>
      <c r="I251" s="180"/>
      <c r="J251" s="159"/>
      <c r="K251" s="264"/>
      <c r="L251" s="159"/>
      <c r="M251" s="46" t="str">
        <f>IFERROR(CONCATENATE("VALID (",VLOOKUP(A251,'02_MASTER_KODE_FASYANKES'!B$3:L$20793,2,FALSE),")"),"N/A (BELUM VALID)")</f>
        <v>N/A (BELUM VALID)</v>
      </c>
      <c r="N251" s="374" t="str">
        <f>IFERROR(VLOOKUP(A251,'02_MASTER_KODE_FASYANKES'!B$3:L$20793,10,FALSE),"N/A (BELUM VALID)")</f>
        <v>N/A (BELUM VALID)</v>
      </c>
      <c r="O251" s="374" t="str">
        <f>IFERROR(VLOOKUP(A251,'02_MASTER_KODE_FASYANKES'!B$3:L$20793,11,FALSE),"N/A (BELUM VALID)")</f>
        <v>N/A (BELUM VALID)</v>
      </c>
      <c r="P251" s="374" t="str">
        <f>IFERROR(VLOOKUP(A251,'02_MASTER_KODE_FASYANKES'!B$3:L$20793,3,FALSE),"N/A (BELUM VALID)")</f>
        <v>N/A (BELUM VALID)</v>
      </c>
      <c r="Q251" s="46" t="str">
        <f>IFERROR(VLOOKUP(LEFT(G251,4),'04_MASTER_KODE_SDMK'!B$5:F$165,3,FALSE),"N/A (BELUM VALID)")</f>
        <v>N/A (BELUM VALID)</v>
      </c>
      <c r="R251" s="46" t="str">
        <f>IFERROR(VLOOKUP(LEFT(G251,4),'04_MASTER_KODE_SDMK'!B$5:F$165,4,FALSE),"N/A (BELUM VALID)")</f>
        <v>N/A (BELUM VALID)</v>
      </c>
      <c r="S251" s="46" t="str">
        <f>IFERROR(VLOOKUP(LEFT(G251,4),'04_MASTER_KODE_SDMK'!B$5:F$165,5,FALSE),"N/A (BELUM VALID)")</f>
        <v>N/A (BELUM VALID)</v>
      </c>
      <c r="T251" s="374" t="str">
        <f t="shared" si="24"/>
        <v>N/A (BELUM VALID)</v>
      </c>
      <c r="U251" s="46" t="str">
        <f t="shared" si="25"/>
        <v>N/A (BELUM VALID)</v>
      </c>
      <c r="V251" s="46" t="str">
        <f>IFERROR(VLOOKUP(L251,'03_MASTER_KODE_SEKOLAH_PT'!B$5:C$10030,2,FALSE),"N/A (BELUM VALID)")</f>
        <v>N/A (BELUM VALID)</v>
      </c>
      <c r="W251" s="46" t="str">
        <f>IFERROR(VLOOKUP(J251,'05_MASTER_KODE_PRODI'!B$3:E$5003,3,FALSE),"N/A (BELUM VALID)")</f>
        <v>N/A (BELUM VALID)</v>
      </c>
      <c r="X251" s="46" t="str">
        <f>IFERROR(CONCATENATE("VALID (",VLOOKUP(J251,'05_MASTER_KODE_PRODI'!B$3:F$5003,5,FALSE),")"),"N/A (BELUM VALID)")</f>
        <v>N/A (BELUM VALID)</v>
      </c>
      <c r="Y251" s="376">
        <f t="shared" si="26"/>
        <v>0</v>
      </c>
      <c r="Z251" s="377">
        <f t="shared" si="27"/>
        <v>0</v>
      </c>
      <c r="AA251" s="377">
        <f t="shared" si="28"/>
        <v>0</v>
      </c>
      <c r="AB251" s="377">
        <f t="shared" si="29"/>
        <v>0</v>
      </c>
      <c r="AC251" s="377">
        <f t="shared" si="30"/>
        <v>0</v>
      </c>
      <c r="AD251" s="383">
        <f t="shared" si="31"/>
        <v>0</v>
      </c>
    </row>
    <row r="252" spans="1:30">
      <c r="A252" s="159"/>
      <c r="B252" s="159"/>
      <c r="C252" s="159"/>
      <c r="D252" s="159"/>
      <c r="E252" s="159"/>
      <c r="F252" s="159"/>
      <c r="G252" s="159"/>
      <c r="H252" s="180"/>
      <c r="I252" s="180"/>
      <c r="J252" s="159"/>
      <c r="K252" s="264"/>
      <c r="L252" s="159"/>
      <c r="M252" s="46" t="str">
        <f>IFERROR(CONCATENATE("VALID (",VLOOKUP(A252,'02_MASTER_KODE_FASYANKES'!B$3:L$20793,2,FALSE),")"),"N/A (BELUM VALID)")</f>
        <v>N/A (BELUM VALID)</v>
      </c>
      <c r="N252" s="374" t="str">
        <f>IFERROR(VLOOKUP(A252,'02_MASTER_KODE_FASYANKES'!B$3:L$20793,10,FALSE),"N/A (BELUM VALID)")</f>
        <v>N/A (BELUM VALID)</v>
      </c>
      <c r="O252" s="374" t="str">
        <f>IFERROR(VLOOKUP(A252,'02_MASTER_KODE_FASYANKES'!B$3:L$20793,11,FALSE),"N/A (BELUM VALID)")</f>
        <v>N/A (BELUM VALID)</v>
      </c>
      <c r="P252" s="374" t="str">
        <f>IFERROR(VLOOKUP(A252,'02_MASTER_KODE_FASYANKES'!B$3:L$20793,3,FALSE),"N/A (BELUM VALID)")</f>
        <v>N/A (BELUM VALID)</v>
      </c>
      <c r="Q252" s="46" t="str">
        <f>IFERROR(VLOOKUP(LEFT(G252,4),'04_MASTER_KODE_SDMK'!B$5:F$165,3,FALSE),"N/A (BELUM VALID)")</f>
        <v>N/A (BELUM VALID)</v>
      </c>
      <c r="R252" s="46" t="str">
        <f>IFERROR(VLOOKUP(LEFT(G252,4),'04_MASTER_KODE_SDMK'!B$5:F$165,4,FALSE),"N/A (BELUM VALID)")</f>
        <v>N/A (BELUM VALID)</v>
      </c>
      <c r="S252" s="46" t="str">
        <f>IFERROR(VLOOKUP(LEFT(G252,4),'04_MASTER_KODE_SDMK'!B$5:F$165,5,FALSE),"N/A (BELUM VALID)")</f>
        <v>N/A (BELUM VALID)</v>
      </c>
      <c r="T252" s="374" t="str">
        <f t="shared" si="24"/>
        <v>N/A (BELUM VALID)</v>
      </c>
      <c r="U252" s="46" t="str">
        <f t="shared" si="25"/>
        <v>N/A (BELUM VALID)</v>
      </c>
      <c r="V252" s="46" t="str">
        <f>IFERROR(VLOOKUP(L252,'03_MASTER_KODE_SEKOLAH_PT'!B$5:C$10030,2,FALSE),"N/A (BELUM VALID)")</f>
        <v>N/A (BELUM VALID)</v>
      </c>
      <c r="W252" s="46" t="str">
        <f>IFERROR(VLOOKUP(J252,'05_MASTER_KODE_PRODI'!B$3:E$5003,3,FALSE),"N/A (BELUM VALID)")</f>
        <v>N/A (BELUM VALID)</v>
      </c>
      <c r="X252" s="46" t="str">
        <f>IFERROR(CONCATENATE("VALID (",VLOOKUP(J252,'05_MASTER_KODE_PRODI'!B$3:F$5003,5,FALSE),")"),"N/A (BELUM VALID)")</f>
        <v>N/A (BELUM VALID)</v>
      </c>
      <c r="Y252" s="376">
        <f t="shared" si="26"/>
        <v>0</v>
      </c>
      <c r="Z252" s="377">
        <f t="shared" si="27"/>
        <v>0</v>
      </c>
      <c r="AA252" s="377">
        <f t="shared" si="28"/>
        <v>0</v>
      </c>
      <c r="AB252" s="377">
        <f t="shared" si="29"/>
        <v>0</v>
      </c>
      <c r="AC252" s="377">
        <f t="shared" si="30"/>
        <v>0</v>
      </c>
      <c r="AD252" s="383">
        <f t="shared" si="31"/>
        <v>0</v>
      </c>
    </row>
    <row r="253" spans="1:30">
      <c r="A253" s="159"/>
      <c r="B253" s="159"/>
      <c r="C253" s="159"/>
      <c r="D253" s="159"/>
      <c r="E253" s="159"/>
      <c r="F253" s="159"/>
      <c r="G253" s="159"/>
      <c r="H253" s="180"/>
      <c r="I253" s="180"/>
      <c r="J253" s="159"/>
      <c r="K253" s="264"/>
      <c r="L253" s="159"/>
      <c r="M253" s="46" t="str">
        <f>IFERROR(CONCATENATE("VALID (",VLOOKUP(A253,'02_MASTER_KODE_FASYANKES'!B$3:L$20793,2,FALSE),")"),"N/A (BELUM VALID)")</f>
        <v>N/A (BELUM VALID)</v>
      </c>
      <c r="N253" s="374" t="str">
        <f>IFERROR(VLOOKUP(A253,'02_MASTER_KODE_FASYANKES'!B$3:L$20793,10,FALSE),"N/A (BELUM VALID)")</f>
        <v>N/A (BELUM VALID)</v>
      </c>
      <c r="O253" s="374" t="str">
        <f>IFERROR(VLOOKUP(A253,'02_MASTER_KODE_FASYANKES'!B$3:L$20793,11,FALSE),"N/A (BELUM VALID)")</f>
        <v>N/A (BELUM VALID)</v>
      </c>
      <c r="P253" s="374" t="str">
        <f>IFERROR(VLOOKUP(A253,'02_MASTER_KODE_FASYANKES'!B$3:L$20793,3,FALSE),"N/A (BELUM VALID)")</f>
        <v>N/A (BELUM VALID)</v>
      </c>
      <c r="Q253" s="46" t="str">
        <f>IFERROR(VLOOKUP(LEFT(G253,4),'04_MASTER_KODE_SDMK'!B$5:F$165,3,FALSE),"N/A (BELUM VALID)")</f>
        <v>N/A (BELUM VALID)</v>
      </c>
      <c r="R253" s="46" t="str">
        <f>IFERROR(VLOOKUP(LEFT(G253,4),'04_MASTER_KODE_SDMK'!B$5:F$165,4,FALSE),"N/A (BELUM VALID)")</f>
        <v>N/A (BELUM VALID)</v>
      </c>
      <c r="S253" s="46" t="str">
        <f>IFERROR(VLOOKUP(LEFT(G253,4),'04_MASTER_KODE_SDMK'!B$5:F$165,5,FALSE),"N/A (BELUM VALID)")</f>
        <v>N/A (BELUM VALID)</v>
      </c>
      <c r="T253" s="374" t="str">
        <f t="shared" si="24"/>
        <v>N/A (BELUM VALID)</v>
      </c>
      <c r="U253" s="46" t="str">
        <f t="shared" si="25"/>
        <v>N/A (BELUM VALID)</v>
      </c>
      <c r="V253" s="46" t="str">
        <f>IFERROR(VLOOKUP(L253,'03_MASTER_KODE_SEKOLAH_PT'!B$5:C$10030,2,FALSE),"N/A (BELUM VALID)")</f>
        <v>N/A (BELUM VALID)</v>
      </c>
      <c r="W253" s="46" t="str">
        <f>IFERROR(VLOOKUP(J253,'05_MASTER_KODE_PRODI'!B$3:E$5003,3,FALSE),"N/A (BELUM VALID)")</f>
        <v>N/A (BELUM VALID)</v>
      </c>
      <c r="X253" s="46" t="str">
        <f>IFERROR(CONCATENATE("VALID (",VLOOKUP(J253,'05_MASTER_KODE_PRODI'!B$3:F$5003,5,FALSE),")"),"N/A (BELUM VALID)")</f>
        <v>N/A (BELUM VALID)</v>
      </c>
      <c r="Y253" s="376">
        <f t="shared" si="26"/>
        <v>0</v>
      </c>
      <c r="Z253" s="377">
        <f t="shared" si="27"/>
        <v>0</v>
      </c>
      <c r="AA253" s="377">
        <f t="shared" si="28"/>
        <v>0</v>
      </c>
      <c r="AB253" s="377">
        <f t="shared" si="29"/>
        <v>0</v>
      </c>
      <c r="AC253" s="377">
        <f t="shared" si="30"/>
        <v>0</v>
      </c>
      <c r="AD253" s="383">
        <f t="shared" si="31"/>
        <v>0</v>
      </c>
    </row>
    <row r="254" spans="1:30">
      <c r="A254" s="159"/>
      <c r="B254" s="159"/>
      <c r="C254" s="159"/>
      <c r="D254" s="159"/>
      <c r="E254" s="159"/>
      <c r="F254" s="159"/>
      <c r="G254" s="159"/>
      <c r="H254" s="180"/>
      <c r="I254" s="180"/>
      <c r="J254" s="159"/>
      <c r="K254" s="264"/>
      <c r="L254" s="159"/>
      <c r="M254" s="46" t="str">
        <f>IFERROR(CONCATENATE("VALID (",VLOOKUP(A254,'02_MASTER_KODE_FASYANKES'!B$3:L$20793,2,FALSE),")"),"N/A (BELUM VALID)")</f>
        <v>N/A (BELUM VALID)</v>
      </c>
      <c r="N254" s="374" t="str">
        <f>IFERROR(VLOOKUP(A254,'02_MASTER_KODE_FASYANKES'!B$3:L$20793,10,FALSE),"N/A (BELUM VALID)")</f>
        <v>N/A (BELUM VALID)</v>
      </c>
      <c r="O254" s="374" t="str">
        <f>IFERROR(VLOOKUP(A254,'02_MASTER_KODE_FASYANKES'!B$3:L$20793,11,FALSE),"N/A (BELUM VALID)")</f>
        <v>N/A (BELUM VALID)</v>
      </c>
      <c r="P254" s="374" t="str">
        <f>IFERROR(VLOOKUP(A254,'02_MASTER_KODE_FASYANKES'!B$3:L$20793,3,FALSE),"N/A (BELUM VALID)")</f>
        <v>N/A (BELUM VALID)</v>
      </c>
      <c r="Q254" s="46" t="str">
        <f>IFERROR(VLOOKUP(LEFT(G254,4),'04_MASTER_KODE_SDMK'!B$5:F$165,3,FALSE),"N/A (BELUM VALID)")</f>
        <v>N/A (BELUM VALID)</v>
      </c>
      <c r="R254" s="46" t="str">
        <f>IFERROR(VLOOKUP(LEFT(G254,4),'04_MASTER_KODE_SDMK'!B$5:F$165,4,FALSE),"N/A (BELUM VALID)")</f>
        <v>N/A (BELUM VALID)</v>
      </c>
      <c r="S254" s="46" t="str">
        <f>IFERROR(VLOOKUP(LEFT(G254,4),'04_MASTER_KODE_SDMK'!B$5:F$165,5,FALSE),"N/A (BELUM VALID)")</f>
        <v>N/A (BELUM VALID)</v>
      </c>
      <c r="T254" s="374" t="str">
        <f t="shared" si="24"/>
        <v>N/A (BELUM VALID)</v>
      </c>
      <c r="U254" s="46" t="str">
        <f t="shared" si="25"/>
        <v>N/A (BELUM VALID)</v>
      </c>
      <c r="V254" s="46" t="str">
        <f>IFERROR(VLOOKUP(L254,'03_MASTER_KODE_SEKOLAH_PT'!B$5:C$10030,2,FALSE),"N/A (BELUM VALID)")</f>
        <v>N/A (BELUM VALID)</v>
      </c>
      <c r="W254" s="46" t="str">
        <f>IFERROR(VLOOKUP(J254,'05_MASTER_KODE_PRODI'!B$3:E$5003,3,FALSE),"N/A (BELUM VALID)")</f>
        <v>N/A (BELUM VALID)</v>
      </c>
      <c r="X254" s="46" t="str">
        <f>IFERROR(CONCATENATE("VALID (",VLOOKUP(J254,'05_MASTER_KODE_PRODI'!B$3:F$5003,5,FALSE),")"),"N/A (BELUM VALID)")</f>
        <v>N/A (BELUM VALID)</v>
      </c>
      <c r="Y254" s="376">
        <f t="shared" si="26"/>
        <v>0</v>
      </c>
      <c r="Z254" s="377">
        <f t="shared" si="27"/>
        <v>0</v>
      </c>
      <c r="AA254" s="377">
        <f t="shared" si="28"/>
        <v>0</v>
      </c>
      <c r="AB254" s="377">
        <f t="shared" si="29"/>
        <v>0</v>
      </c>
      <c r="AC254" s="377">
        <f t="shared" si="30"/>
        <v>0</v>
      </c>
      <c r="AD254" s="383">
        <f t="shared" si="31"/>
        <v>0</v>
      </c>
    </row>
    <row r="255" spans="1:30">
      <c r="A255" s="159"/>
      <c r="B255" s="159"/>
      <c r="C255" s="159"/>
      <c r="D255" s="159"/>
      <c r="E255" s="159"/>
      <c r="F255" s="159"/>
      <c r="G255" s="159"/>
      <c r="H255" s="180"/>
      <c r="I255" s="180"/>
      <c r="J255" s="159"/>
      <c r="K255" s="264"/>
      <c r="L255" s="159"/>
      <c r="M255" s="46" t="str">
        <f>IFERROR(CONCATENATE("VALID (",VLOOKUP(A255,'02_MASTER_KODE_FASYANKES'!B$3:L$20793,2,FALSE),")"),"N/A (BELUM VALID)")</f>
        <v>N/A (BELUM VALID)</v>
      </c>
      <c r="N255" s="374" t="str">
        <f>IFERROR(VLOOKUP(A255,'02_MASTER_KODE_FASYANKES'!B$3:L$20793,10,FALSE),"N/A (BELUM VALID)")</f>
        <v>N/A (BELUM VALID)</v>
      </c>
      <c r="O255" s="374" t="str">
        <f>IFERROR(VLOOKUP(A255,'02_MASTER_KODE_FASYANKES'!B$3:L$20793,11,FALSE),"N/A (BELUM VALID)")</f>
        <v>N/A (BELUM VALID)</v>
      </c>
      <c r="P255" s="374" t="str">
        <f>IFERROR(VLOOKUP(A255,'02_MASTER_KODE_FASYANKES'!B$3:L$20793,3,FALSE),"N/A (BELUM VALID)")</f>
        <v>N/A (BELUM VALID)</v>
      </c>
      <c r="Q255" s="46" t="str">
        <f>IFERROR(VLOOKUP(LEFT(G255,4),'04_MASTER_KODE_SDMK'!B$5:F$165,3,FALSE),"N/A (BELUM VALID)")</f>
        <v>N/A (BELUM VALID)</v>
      </c>
      <c r="R255" s="46" t="str">
        <f>IFERROR(VLOOKUP(LEFT(G255,4),'04_MASTER_KODE_SDMK'!B$5:F$165,4,FALSE),"N/A (BELUM VALID)")</f>
        <v>N/A (BELUM VALID)</v>
      </c>
      <c r="S255" s="46" t="str">
        <f>IFERROR(VLOOKUP(LEFT(G255,4),'04_MASTER_KODE_SDMK'!B$5:F$165,5,FALSE),"N/A (BELUM VALID)")</f>
        <v>N/A (BELUM VALID)</v>
      </c>
      <c r="T255" s="374" t="str">
        <f t="shared" si="24"/>
        <v>N/A (BELUM VALID)</v>
      </c>
      <c r="U255" s="46" t="str">
        <f t="shared" si="25"/>
        <v>N/A (BELUM VALID)</v>
      </c>
      <c r="V255" s="46" t="str">
        <f>IFERROR(VLOOKUP(L255,'03_MASTER_KODE_SEKOLAH_PT'!B$5:C$10030,2,FALSE),"N/A (BELUM VALID)")</f>
        <v>N/A (BELUM VALID)</v>
      </c>
      <c r="W255" s="46" t="str">
        <f>IFERROR(VLOOKUP(J255,'05_MASTER_KODE_PRODI'!B$3:E$5003,3,FALSE),"N/A (BELUM VALID)")</f>
        <v>N/A (BELUM VALID)</v>
      </c>
      <c r="X255" s="46" t="str">
        <f>IFERROR(CONCATENATE("VALID (",VLOOKUP(J255,'05_MASTER_KODE_PRODI'!B$3:F$5003,5,FALSE),")"),"N/A (BELUM VALID)")</f>
        <v>N/A (BELUM VALID)</v>
      </c>
      <c r="Y255" s="376">
        <f t="shared" si="26"/>
        <v>0</v>
      </c>
      <c r="Z255" s="377">
        <f t="shared" si="27"/>
        <v>0</v>
      </c>
      <c r="AA255" s="377">
        <f t="shared" si="28"/>
        <v>0</v>
      </c>
      <c r="AB255" s="377">
        <f t="shared" si="29"/>
        <v>0</v>
      </c>
      <c r="AC255" s="377">
        <f t="shared" si="30"/>
        <v>0</v>
      </c>
      <c r="AD255" s="383">
        <f t="shared" si="31"/>
        <v>0</v>
      </c>
    </row>
    <row r="256" spans="1:30">
      <c r="A256" s="159"/>
      <c r="B256" s="159"/>
      <c r="C256" s="159"/>
      <c r="D256" s="159"/>
      <c r="E256" s="159"/>
      <c r="F256" s="159"/>
      <c r="G256" s="159"/>
      <c r="H256" s="180"/>
      <c r="I256" s="180"/>
      <c r="J256" s="159"/>
      <c r="K256" s="264"/>
      <c r="L256" s="159"/>
      <c r="M256" s="46" t="str">
        <f>IFERROR(CONCATENATE("VALID (",VLOOKUP(A256,'02_MASTER_KODE_FASYANKES'!B$3:L$20793,2,FALSE),")"),"N/A (BELUM VALID)")</f>
        <v>N/A (BELUM VALID)</v>
      </c>
      <c r="N256" s="374" t="str">
        <f>IFERROR(VLOOKUP(A256,'02_MASTER_KODE_FASYANKES'!B$3:L$20793,10,FALSE),"N/A (BELUM VALID)")</f>
        <v>N/A (BELUM VALID)</v>
      </c>
      <c r="O256" s="374" t="str">
        <f>IFERROR(VLOOKUP(A256,'02_MASTER_KODE_FASYANKES'!B$3:L$20793,11,FALSE),"N/A (BELUM VALID)")</f>
        <v>N/A (BELUM VALID)</v>
      </c>
      <c r="P256" s="374" t="str">
        <f>IFERROR(VLOOKUP(A256,'02_MASTER_KODE_FASYANKES'!B$3:L$20793,3,FALSE),"N/A (BELUM VALID)")</f>
        <v>N/A (BELUM VALID)</v>
      </c>
      <c r="Q256" s="46" t="str">
        <f>IFERROR(VLOOKUP(LEFT(G256,4),'04_MASTER_KODE_SDMK'!B$5:F$165,3,FALSE),"N/A (BELUM VALID)")</f>
        <v>N/A (BELUM VALID)</v>
      </c>
      <c r="R256" s="46" t="str">
        <f>IFERROR(VLOOKUP(LEFT(G256,4),'04_MASTER_KODE_SDMK'!B$5:F$165,4,FALSE),"N/A (BELUM VALID)")</f>
        <v>N/A (BELUM VALID)</v>
      </c>
      <c r="S256" s="46" t="str">
        <f>IFERROR(VLOOKUP(LEFT(G256,4),'04_MASTER_KODE_SDMK'!B$5:F$165,5,FALSE),"N/A (BELUM VALID)")</f>
        <v>N/A (BELUM VALID)</v>
      </c>
      <c r="T256" s="374" t="str">
        <f t="shared" si="24"/>
        <v>N/A (BELUM VALID)</v>
      </c>
      <c r="U256" s="46" t="str">
        <f t="shared" si="25"/>
        <v>N/A (BELUM VALID)</v>
      </c>
      <c r="V256" s="46" t="str">
        <f>IFERROR(VLOOKUP(L256,'03_MASTER_KODE_SEKOLAH_PT'!B$5:C$10030,2,FALSE),"N/A (BELUM VALID)")</f>
        <v>N/A (BELUM VALID)</v>
      </c>
      <c r="W256" s="46" t="str">
        <f>IFERROR(VLOOKUP(J256,'05_MASTER_KODE_PRODI'!B$3:E$5003,3,FALSE),"N/A (BELUM VALID)")</f>
        <v>N/A (BELUM VALID)</v>
      </c>
      <c r="X256" s="46" t="str">
        <f>IFERROR(CONCATENATE("VALID (",VLOOKUP(J256,'05_MASTER_KODE_PRODI'!B$3:F$5003,5,FALSE),")"),"N/A (BELUM VALID)")</f>
        <v>N/A (BELUM VALID)</v>
      </c>
      <c r="Y256" s="376">
        <f t="shared" si="26"/>
        <v>0</v>
      </c>
      <c r="Z256" s="377">
        <f t="shared" si="27"/>
        <v>0</v>
      </c>
      <c r="AA256" s="377">
        <f t="shared" si="28"/>
        <v>0</v>
      </c>
      <c r="AB256" s="377">
        <f t="shared" si="29"/>
        <v>0</v>
      </c>
      <c r="AC256" s="377">
        <f t="shared" si="30"/>
        <v>0</v>
      </c>
      <c r="AD256" s="383">
        <f t="shared" si="31"/>
        <v>0</v>
      </c>
    </row>
    <row r="257" spans="1:30">
      <c r="A257" s="159"/>
      <c r="B257" s="159"/>
      <c r="C257" s="159"/>
      <c r="D257" s="159"/>
      <c r="E257" s="159"/>
      <c r="F257" s="159"/>
      <c r="G257" s="159"/>
      <c r="H257" s="180"/>
      <c r="I257" s="180"/>
      <c r="J257" s="159"/>
      <c r="K257" s="264"/>
      <c r="L257" s="159"/>
      <c r="M257" s="46" t="str">
        <f>IFERROR(CONCATENATE("VALID (",VLOOKUP(A257,'02_MASTER_KODE_FASYANKES'!B$3:L$20793,2,FALSE),")"),"N/A (BELUM VALID)")</f>
        <v>N/A (BELUM VALID)</v>
      </c>
      <c r="N257" s="374" t="str">
        <f>IFERROR(VLOOKUP(A257,'02_MASTER_KODE_FASYANKES'!B$3:L$20793,10,FALSE),"N/A (BELUM VALID)")</f>
        <v>N/A (BELUM VALID)</v>
      </c>
      <c r="O257" s="374" t="str">
        <f>IFERROR(VLOOKUP(A257,'02_MASTER_KODE_FASYANKES'!B$3:L$20793,11,FALSE),"N/A (BELUM VALID)")</f>
        <v>N/A (BELUM VALID)</v>
      </c>
      <c r="P257" s="374" t="str">
        <f>IFERROR(VLOOKUP(A257,'02_MASTER_KODE_FASYANKES'!B$3:L$20793,3,FALSE),"N/A (BELUM VALID)")</f>
        <v>N/A (BELUM VALID)</v>
      </c>
      <c r="Q257" s="46" t="str">
        <f>IFERROR(VLOOKUP(LEFT(G257,4),'04_MASTER_KODE_SDMK'!B$5:F$165,3,FALSE),"N/A (BELUM VALID)")</f>
        <v>N/A (BELUM VALID)</v>
      </c>
      <c r="R257" s="46" t="str">
        <f>IFERROR(VLOOKUP(LEFT(G257,4),'04_MASTER_KODE_SDMK'!B$5:F$165,4,FALSE),"N/A (BELUM VALID)")</f>
        <v>N/A (BELUM VALID)</v>
      </c>
      <c r="S257" s="46" t="str">
        <f>IFERROR(VLOOKUP(LEFT(G257,4),'04_MASTER_KODE_SDMK'!B$5:F$165,5,FALSE),"N/A (BELUM VALID)")</f>
        <v>N/A (BELUM VALID)</v>
      </c>
      <c r="T257" s="374" t="str">
        <f t="shared" si="24"/>
        <v>N/A (BELUM VALID)</v>
      </c>
      <c r="U257" s="46" t="str">
        <f t="shared" si="25"/>
        <v>N/A (BELUM VALID)</v>
      </c>
      <c r="V257" s="46" t="str">
        <f>IFERROR(VLOOKUP(L257,'03_MASTER_KODE_SEKOLAH_PT'!B$5:C$10030,2,FALSE),"N/A (BELUM VALID)")</f>
        <v>N/A (BELUM VALID)</v>
      </c>
      <c r="W257" s="46" t="str">
        <f>IFERROR(VLOOKUP(J257,'05_MASTER_KODE_PRODI'!B$3:E$5003,3,FALSE),"N/A (BELUM VALID)")</f>
        <v>N/A (BELUM VALID)</v>
      </c>
      <c r="X257" s="46" t="str">
        <f>IFERROR(CONCATENATE("VALID (",VLOOKUP(J257,'05_MASTER_KODE_PRODI'!B$3:F$5003,5,FALSE),")"),"N/A (BELUM VALID)")</f>
        <v>N/A (BELUM VALID)</v>
      </c>
      <c r="Y257" s="376">
        <f t="shared" si="26"/>
        <v>0</v>
      </c>
      <c r="Z257" s="377">
        <f t="shared" si="27"/>
        <v>0</v>
      </c>
      <c r="AA257" s="377">
        <f t="shared" si="28"/>
        <v>0</v>
      </c>
      <c r="AB257" s="377">
        <f t="shared" si="29"/>
        <v>0</v>
      </c>
      <c r="AC257" s="377">
        <f t="shared" si="30"/>
        <v>0</v>
      </c>
      <c r="AD257" s="383">
        <f t="shared" si="31"/>
        <v>0</v>
      </c>
    </row>
    <row r="258" spans="1:30">
      <c r="A258" s="159"/>
      <c r="B258" s="159"/>
      <c r="C258" s="159"/>
      <c r="D258" s="159"/>
      <c r="E258" s="159"/>
      <c r="F258" s="159"/>
      <c r="G258" s="159"/>
      <c r="H258" s="180"/>
      <c r="I258" s="180"/>
      <c r="J258" s="159"/>
      <c r="K258" s="264"/>
      <c r="L258" s="159"/>
      <c r="M258" s="46" t="str">
        <f>IFERROR(CONCATENATE("VALID (",VLOOKUP(A258,'02_MASTER_KODE_FASYANKES'!B$3:L$20793,2,FALSE),")"),"N/A (BELUM VALID)")</f>
        <v>N/A (BELUM VALID)</v>
      </c>
      <c r="N258" s="374" t="str">
        <f>IFERROR(VLOOKUP(A258,'02_MASTER_KODE_FASYANKES'!B$3:L$20793,10,FALSE),"N/A (BELUM VALID)")</f>
        <v>N/A (BELUM VALID)</v>
      </c>
      <c r="O258" s="374" t="str">
        <f>IFERROR(VLOOKUP(A258,'02_MASTER_KODE_FASYANKES'!B$3:L$20793,11,FALSE),"N/A (BELUM VALID)")</f>
        <v>N/A (BELUM VALID)</v>
      </c>
      <c r="P258" s="374" t="str">
        <f>IFERROR(VLOOKUP(A258,'02_MASTER_KODE_FASYANKES'!B$3:L$20793,3,FALSE),"N/A (BELUM VALID)")</f>
        <v>N/A (BELUM VALID)</v>
      </c>
      <c r="Q258" s="46" t="str">
        <f>IFERROR(VLOOKUP(LEFT(G258,4),'04_MASTER_KODE_SDMK'!B$5:F$165,3,FALSE),"N/A (BELUM VALID)")</f>
        <v>N/A (BELUM VALID)</v>
      </c>
      <c r="R258" s="46" t="str">
        <f>IFERROR(VLOOKUP(LEFT(G258,4),'04_MASTER_KODE_SDMK'!B$5:F$165,4,FALSE),"N/A (BELUM VALID)")</f>
        <v>N/A (BELUM VALID)</v>
      </c>
      <c r="S258" s="46" t="str">
        <f>IFERROR(VLOOKUP(LEFT(G258,4),'04_MASTER_KODE_SDMK'!B$5:F$165,5,FALSE),"N/A (BELUM VALID)")</f>
        <v>N/A (BELUM VALID)</v>
      </c>
      <c r="T258" s="374" t="str">
        <f t="shared" si="24"/>
        <v>N/A (BELUM VALID)</v>
      </c>
      <c r="U258" s="46" t="str">
        <f t="shared" si="25"/>
        <v>N/A (BELUM VALID)</v>
      </c>
      <c r="V258" s="46" t="str">
        <f>IFERROR(VLOOKUP(L258,'03_MASTER_KODE_SEKOLAH_PT'!B$5:C$10030,2,FALSE),"N/A (BELUM VALID)")</f>
        <v>N/A (BELUM VALID)</v>
      </c>
      <c r="W258" s="46" t="str">
        <f>IFERROR(VLOOKUP(J258,'05_MASTER_KODE_PRODI'!B$3:E$5003,3,FALSE),"N/A (BELUM VALID)")</f>
        <v>N/A (BELUM VALID)</v>
      </c>
      <c r="X258" s="46" t="str">
        <f>IFERROR(CONCATENATE("VALID (",VLOOKUP(J258,'05_MASTER_KODE_PRODI'!B$3:F$5003,5,FALSE),")"),"N/A (BELUM VALID)")</f>
        <v>N/A (BELUM VALID)</v>
      </c>
      <c r="Y258" s="376">
        <f t="shared" si="26"/>
        <v>0</v>
      </c>
      <c r="Z258" s="377">
        <f t="shared" si="27"/>
        <v>0</v>
      </c>
      <c r="AA258" s="377">
        <f t="shared" si="28"/>
        <v>0</v>
      </c>
      <c r="AB258" s="377">
        <f t="shared" si="29"/>
        <v>0</v>
      </c>
      <c r="AC258" s="377">
        <f t="shared" si="30"/>
        <v>0</v>
      </c>
      <c r="AD258" s="383">
        <f t="shared" si="31"/>
        <v>0</v>
      </c>
    </row>
    <row r="259" spans="1:30">
      <c r="A259" s="159"/>
      <c r="B259" s="159"/>
      <c r="C259" s="159"/>
      <c r="D259" s="159"/>
      <c r="E259" s="159"/>
      <c r="F259" s="159"/>
      <c r="G259" s="159"/>
      <c r="H259" s="180"/>
      <c r="I259" s="180"/>
      <c r="J259" s="159"/>
      <c r="K259" s="264"/>
      <c r="L259" s="159"/>
      <c r="M259" s="46" t="str">
        <f>IFERROR(CONCATENATE("VALID (",VLOOKUP(A259,'02_MASTER_KODE_FASYANKES'!B$3:L$20793,2,FALSE),")"),"N/A (BELUM VALID)")</f>
        <v>N/A (BELUM VALID)</v>
      </c>
      <c r="N259" s="374" t="str">
        <f>IFERROR(VLOOKUP(A259,'02_MASTER_KODE_FASYANKES'!B$3:L$20793,10,FALSE),"N/A (BELUM VALID)")</f>
        <v>N/A (BELUM VALID)</v>
      </c>
      <c r="O259" s="374" t="str">
        <f>IFERROR(VLOOKUP(A259,'02_MASTER_KODE_FASYANKES'!B$3:L$20793,11,FALSE),"N/A (BELUM VALID)")</f>
        <v>N/A (BELUM VALID)</v>
      </c>
      <c r="P259" s="374" t="str">
        <f>IFERROR(VLOOKUP(A259,'02_MASTER_KODE_FASYANKES'!B$3:L$20793,3,FALSE),"N/A (BELUM VALID)")</f>
        <v>N/A (BELUM VALID)</v>
      </c>
      <c r="Q259" s="46" t="str">
        <f>IFERROR(VLOOKUP(LEFT(G259,4),'04_MASTER_KODE_SDMK'!B$5:F$165,3,FALSE),"N/A (BELUM VALID)")</f>
        <v>N/A (BELUM VALID)</v>
      </c>
      <c r="R259" s="46" t="str">
        <f>IFERROR(VLOOKUP(LEFT(G259,4),'04_MASTER_KODE_SDMK'!B$5:F$165,4,FALSE),"N/A (BELUM VALID)")</f>
        <v>N/A (BELUM VALID)</v>
      </c>
      <c r="S259" s="46" t="str">
        <f>IFERROR(VLOOKUP(LEFT(G259,4),'04_MASTER_KODE_SDMK'!B$5:F$165,5,FALSE),"N/A (BELUM VALID)")</f>
        <v>N/A (BELUM VALID)</v>
      </c>
      <c r="T259" s="374" t="str">
        <f t="shared" si="24"/>
        <v>N/A (BELUM VALID)</v>
      </c>
      <c r="U259" s="46" t="str">
        <f t="shared" si="25"/>
        <v>N/A (BELUM VALID)</v>
      </c>
      <c r="V259" s="46" t="str">
        <f>IFERROR(VLOOKUP(L259,'03_MASTER_KODE_SEKOLAH_PT'!B$5:C$10030,2,FALSE),"N/A (BELUM VALID)")</f>
        <v>N/A (BELUM VALID)</v>
      </c>
      <c r="W259" s="46" t="str">
        <f>IFERROR(VLOOKUP(J259,'05_MASTER_KODE_PRODI'!B$3:E$5003,3,FALSE),"N/A (BELUM VALID)")</f>
        <v>N/A (BELUM VALID)</v>
      </c>
      <c r="X259" s="46" t="str">
        <f>IFERROR(CONCATENATE("VALID (",VLOOKUP(J259,'05_MASTER_KODE_PRODI'!B$3:F$5003,5,FALSE),")"),"N/A (BELUM VALID)")</f>
        <v>N/A (BELUM VALID)</v>
      </c>
      <c r="Y259" s="376">
        <f t="shared" si="26"/>
        <v>0</v>
      </c>
      <c r="Z259" s="377">
        <f t="shared" si="27"/>
        <v>0</v>
      </c>
      <c r="AA259" s="377">
        <f t="shared" si="28"/>
        <v>0</v>
      </c>
      <c r="AB259" s="377">
        <f t="shared" si="29"/>
        <v>0</v>
      </c>
      <c r="AC259" s="377">
        <f t="shared" si="30"/>
        <v>0</v>
      </c>
      <c r="AD259" s="383">
        <f t="shared" si="31"/>
        <v>0</v>
      </c>
    </row>
    <row r="260" spans="1:30">
      <c r="A260" s="159"/>
      <c r="B260" s="159"/>
      <c r="C260" s="159"/>
      <c r="D260" s="159"/>
      <c r="E260" s="159"/>
      <c r="F260" s="159"/>
      <c r="G260" s="159"/>
      <c r="H260" s="180"/>
      <c r="I260" s="180"/>
      <c r="J260" s="159"/>
      <c r="K260" s="264"/>
      <c r="L260" s="159"/>
      <c r="M260" s="46" t="str">
        <f>IFERROR(CONCATENATE("VALID (",VLOOKUP(A260,'02_MASTER_KODE_FASYANKES'!B$3:L$20793,2,FALSE),")"),"N/A (BELUM VALID)")</f>
        <v>N/A (BELUM VALID)</v>
      </c>
      <c r="N260" s="374" t="str">
        <f>IFERROR(VLOOKUP(A260,'02_MASTER_KODE_FASYANKES'!B$3:L$20793,10,FALSE),"N/A (BELUM VALID)")</f>
        <v>N/A (BELUM VALID)</v>
      </c>
      <c r="O260" s="374" t="str">
        <f>IFERROR(VLOOKUP(A260,'02_MASTER_KODE_FASYANKES'!B$3:L$20793,11,FALSE),"N/A (BELUM VALID)")</f>
        <v>N/A (BELUM VALID)</v>
      </c>
      <c r="P260" s="374" t="str">
        <f>IFERROR(VLOOKUP(A260,'02_MASTER_KODE_FASYANKES'!B$3:L$20793,3,FALSE),"N/A (BELUM VALID)")</f>
        <v>N/A (BELUM VALID)</v>
      </c>
      <c r="Q260" s="46" t="str">
        <f>IFERROR(VLOOKUP(LEFT(G260,4),'04_MASTER_KODE_SDMK'!B$5:F$165,3,FALSE),"N/A (BELUM VALID)")</f>
        <v>N/A (BELUM VALID)</v>
      </c>
      <c r="R260" s="46" t="str">
        <f>IFERROR(VLOOKUP(LEFT(G260,4),'04_MASTER_KODE_SDMK'!B$5:F$165,4,FALSE),"N/A (BELUM VALID)")</f>
        <v>N/A (BELUM VALID)</v>
      </c>
      <c r="S260" s="46" t="str">
        <f>IFERROR(VLOOKUP(LEFT(G260,4),'04_MASTER_KODE_SDMK'!B$5:F$165,5,FALSE),"N/A (BELUM VALID)")</f>
        <v>N/A (BELUM VALID)</v>
      </c>
      <c r="T260" s="374" t="str">
        <f t="shared" si="24"/>
        <v>N/A (BELUM VALID)</v>
      </c>
      <c r="U260" s="46" t="str">
        <f t="shared" si="25"/>
        <v>N/A (BELUM VALID)</v>
      </c>
      <c r="V260" s="46" t="str">
        <f>IFERROR(VLOOKUP(L260,'03_MASTER_KODE_SEKOLAH_PT'!B$5:C$10030,2,FALSE),"N/A (BELUM VALID)")</f>
        <v>N/A (BELUM VALID)</v>
      </c>
      <c r="W260" s="46" t="str">
        <f>IFERROR(VLOOKUP(J260,'05_MASTER_KODE_PRODI'!B$3:E$5003,3,FALSE),"N/A (BELUM VALID)")</f>
        <v>N/A (BELUM VALID)</v>
      </c>
      <c r="X260" s="46" t="str">
        <f>IFERROR(CONCATENATE("VALID (",VLOOKUP(J260,'05_MASTER_KODE_PRODI'!B$3:F$5003,5,FALSE),")"),"N/A (BELUM VALID)")</f>
        <v>N/A (BELUM VALID)</v>
      </c>
      <c r="Y260" s="376">
        <f t="shared" si="26"/>
        <v>0</v>
      </c>
      <c r="Z260" s="377">
        <f t="shared" si="27"/>
        <v>0</v>
      </c>
      <c r="AA260" s="377">
        <f t="shared" si="28"/>
        <v>0</v>
      </c>
      <c r="AB260" s="377">
        <f t="shared" si="29"/>
        <v>0</v>
      </c>
      <c r="AC260" s="377">
        <f t="shared" si="30"/>
        <v>0</v>
      </c>
      <c r="AD260" s="383">
        <f t="shared" si="31"/>
        <v>0</v>
      </c>
    </row>
    <row r="261" spans="1:30">
      <c r="A261" s="159"/>
      <c r="B261" s="159"/>
      <c r="C261" s="159"/>
      <c r="D261" s="159"/>
      <c r="E261" s="159"/>
      <c r="F261" s="159"/>
      <c r="G261" s="159"/>
      <c r="H261" s="180"/>
      <c r="I261" s="180"/>
      <c r="J261" s="159"/>
      <c r="K261" s="264"/>
      <c r="L261" s="159"/>
      <c r="M261" s="46" t="str">
        <f>IFERROR(CONCATENATE("VALID (",VLOOKUP(A261,'02_MASTER_KODE_FASYANKES'!B$3:L$20793,2,FALSE),")"),"N/A (BELUM VALID)")</f>
        <v>N/A (BELUM VALID)</v>
      </c>
      <c r="N261" s="374" t="str">
        <f>IFERROR(VLOOKUP(A261,'02_MASTER_KODE_FASYANKES'!B$3:L$20793,10,FALSE),"N/A (BELUM VALID)")</f>
        <v>N/A (BELUM VALID)</v>
      </c>
      <c r="O261" s="374" t="str">
        <f>IFERROR(VLOOKUP(A261,'02_MASTER_KODE_FASYANKES'!B$3:L$20793,11,FALSE),"N/A (BELUM VALID)")</f>
        <v>N/A (BELUM VALID)</v>
      </c>
      <c r="P261" s="374" t="str">
        <f>IFERROR(VLOOKUP(A261,'02_MASTER_KODE_FASYANKES'!B$3:L$20793,3,FALSE),"N/A (BELUM VALID)")</f>
        <v>N/A (BELUM VALID)</v>
      </c>
      <c r="Q261" s="46" t="str">
        <f>IFERROR(VLOOKUP(LEFT(G261,4),'04_MASTER_KODE_SDMK'!B$5:F$165,3,FALSE),"N/A (BELUM VALID)")</f>
        <v>N/A (BELUM VALID)</v>
      </c>
      <c r="R261" s="46" t="str">
        <f>IFERROR(VLOOKUP(LEFT(G261,4),'04_MASTER_KODE_SDMK'!B$5:F$165,4,FALSE),"N/A (BELUM VALID)")</f>
        <v>N/A (BELUM VALID)</v>
      </c>
      <c r="S261" s="46" t="str">
        <f>IFERROR(VLOOKUP(LEFT(G261,4),'04_MASTER_KODE_SDMK'!B$5:F$165,5,FALSE),"N/A (BELUM VALID)")</f>
        <v>N/A (BELUM VALID)</v>
      </c>
      <c r="T261" s="374" t="str">
        <f t="shared" ref="T261:T324" si="32">IF(LEN(B261)=16,"VALID","N/A (BELUM VALID)")</f>
        <v>N/A (BELUM VALID)</v>
      </c>
      <c r="U261" s="46" t="str">
        <f t="shared" ref="U261:U324" si="33">IF(E261="L","Laki-Laki",IF(E261="P","Perempuan","N/A (BELUM VALID)"))</f>
        <v>N/A (BELUM VALID)</v>
      </c>
      <c r="V261" s="46" t="str">
        <f>IFERROR(VLOOKUP(L261,'03_MASTER_KODE_SEKOLAH_PT'!B$5:C$10030,2,FALSE),"N/A (BELUM VALID)")</f>
        <v>N/A (BELUM VALID)</v>
      </c>
      <c r="W261" s="46" t="str">
        <f>IFERROR(VLOOKUP(J261,'05_MASTER_KODE_PRODI'!B$3:E$5003,3,FALSE),"N/A (BELUM VALID)")</f>
        <v>N/A (BELUM VALID)</v>
      </c>
      <c r="X261" s="46" t="str">
        <f>IFERROR(CONCATENATE("VALID (",VLOOKUP(J261,'05_MASTER_KODE_PRODI'!B$3:F$5003,5,FALSE),")"),"N/A (BELUM VALID)")</f>
        <v>N/A (BELUM VALID)</v>
      </c>
      <c r="Y261" s="376">
        <f t="shared" ref="Y261:Y324" si="34">IF(M261&lt;&gt;"N/A (BELUM VALID)",1,0)</f>
        <v>0</v>
      </c>
      <c r="Z261" s="377">
        <f t="shared" ref="Z261:Z324" si="35">IF(S261&lt;&gt;"N/A (BELUM VALID)",1,0)</f>
        <v>0</v>
      </c>
      <c r="AA261" s="377">
        <f t="shared" ref="AA261:AA324" si="36">IF(T261&lt;&gt;"N/A (BELUM VALID)",1,0)</f>
        <v>0</v>
      </c>
      <c r="AB261" s="377">
        <f t="shared" ref="AB261:AB324" si="37">IF(U261&lt;&gt;"N/A (BELUM VALID)",1,0)</f>
        <v>0</v>
      </c>
      <c r="AC261" s="377">
        <f t="shared" ref="AC261:AC324" si="38">IF(X261&lt;&gt;"N/A (BELUM VALID)",1,0)</f>
        <v>0</v>
      </c>
      <c r="AD261" s="383">
        <f t="shared" ref="AD261:AD324" si="39">SUM(Y261:AC261)/5*100</f>
        <v>0</v>
      </c>
    </row>
    <row r="262" spans="1:30">
      <c r="A262" s="159"/>
      <c r="B262" s="159"/>
      <c r="C262" s="159"/>
      <c r="D262" s="159"/>
      <c r="E262" s="159"/>
      <c r="F262" s="159"/>
      <c r="G262" s="159"/>
      <c r="H262" s="180"/>
      <c r="I262" s="180"/>
      <c r="J262" s="159"/>
      <c r="K262" s="264"/>
      <c r="L262" s="159"/>
      <c r="M262" s="46" t="str">
        <f>IFERROR(CONCATENATE("VALID (",VLOOKUP(A262,'02_MASTER_KODE_FASYANKES'!B$3:L$20793,2,FALSE),")"),"N/A (BELUM VALID)")</f>
        <v>N/A (BELUM VALID)</v>
      </c>
      <c r="N262" s="374" t="str">
        <f>IFERROR(VLOOKUP(A262,'02_MASTER_KODE_FASYANKES'!B$3:L$20793,10,FALSE),"N/A (BELUM VALID)")</f>
        <v>N/A (BELUM VALID)</v>
      </c>
      <c r="O262" s="374" t="str">
        <f>IFERROR(VLOOKUP(A262,'02_MASTER_KODE_FASYANKES'!B$3:L$20793,11,FALSE),"N/A (BELUM VALID)")</f>
        <v>N/A (BELUM VALID)</v>
      </c>
      <c r="P262" s="374" t="str">
        <f>IFERROR(VLOOKUP(A262,'02_MASTER_KODE_FASYANKES'!B$3:L$20793,3,FALSE),"N/A (BELUM VALID)")</f>
        <v>N/A (BELUM VALID)</v>
      </c>
      <c r="Q262" s="46" t="str">
        <f>IFERROR(VLOOKUP(LEFT(G262,4),'04_MASTER_KODE_SDMK'!B$5:F$165,3,FALSE),"N/A (BELUM VALID)")</f>
        <v>N/A (BELUM VALID)</v>
      </c>
      <c r="R262" s="46" t="str">
        <f>IFERROR(VLOOKUP(LEFT(G262,4),'04_MASTER_KODE_SDMK'!B$5:F$165,4,FALSE),"N/A (BELUM VALID)")</f>
        <v>N/A (BELUM VALID)</v>
      </c>
      <c r="S262" s="46" t="str">
        <f>IFERROR(VLOOKUP(LEFT(G262,4),'04_MASTER_KODE_SDMK'!B$5:F$165,5,FALSE),"N/A (BELUM VALID)")</f>
        <v>N/A (BELUM VALID)</v>
      </c>
      <c r="T262" s="374" t="str">
        <f t="shared" si="32"/>
        <v>N/A (BELUM VALID)</v>
      </c>
      <c r="U262" s="46" t="str">
        <f t="shared" si="33"/>
        <v>N/A (BELUM VALID)</v>
      </c>
      <c r="V262" s="46" t="str">
        <f>IFERROR(VLOOKUP(L262,'03_MASTER_KODE_SEKOLAH_PT'!B$5:C$10030,2,FALSE),"N/A (BELUM VALID)")</f>
        <v>N/A (BELUM VALID)</v>
      </c>
      <c r="W262" s="46" t="str">
        <f>IFERROR(VLOOKUP(J262,'05_MASTER_KODE_PRODI'!B$3:E$5003,3,FALSE),"N/A (BELUM VALID)")</f>
        <v>N/A (BELUM VALID)</v>
      </c>
      <c r="X262" s="46" t="str">
        <f>IFERROR(CONCATENATE("VALID (",VLOOKUP(J262,'05_MASTER_KODE_PRODI'!B$3:F$5003,5,FALSE),")"),"N/A (BELUM VALID)")</f>
        <v>N/A (BELUM VALID)</v>
      </c>
      <c r="Y262" s="376">
        <f t="shared" si="34"/>
        <v>0</v>
      </c>
      <c r="Z262" s="377">
        <f t="shared" si="35"/>
        <v>0</v>
      </c>
      <c r="AA262" s="377">
        <f t="shared" si="36"/>
        <v>0</v>
      </c>
      <c r="AB262" s="377">
        <f t="shared" si="37"/>
        <v>0</v>
      </c>
      <c r="AC262" s="377">
        <f t="shared" si="38"/>
        <v>0</v>
      </c>
      <c r="AD262" s="383">
        <f t="shared" si="39"/>
        <v>0</v>
      </c>
    </row>
    <row r="263" spans="1:30">
      <c r="A263" s="159"/>
      <c r="B263" s="159"/>
      <c r="C263" s="159"/>
      <c r="D263" s="159"/>
      <c r="E263" s="159"/>
      <c r="F263" s="159"/>
      <c r="G263" s="159"/>
      <c r="H263" s="180"/>
      <c r="I263" s="180"/>
      <c r="J263" s="159"/>
      <c r="K263" s="264"/>
      <c r="L263" s="159"/>
      <c r="M263" s="46" t="str">
        <f>IFERROR(CONCATENATE("VALID (",VLOOKUP(A263,'02_MASTER_KODE_FASYANKES'!B$3:L$20793,2,FALSE),")"),"N/A (BELUM VALID)")</f>
        <v>N/A (BELUM VALID)</v>
      </c>
      <c r="N263" s="374" t="str">
        <f>IFERROR(VLOOKUP(A263,'02_MASTER_KODE_FASYANKES'!B$3:L$20793,10,FALSE),"N/A (BELUM VALID)")</f>
        <v>N/A (BELUM VALID)</v>
      </c>
      <c r="O263" s="374" t="str">
        <f>IFERROR(VLOOKUP(A263,'02_MASTER_KODE_FASYANKES'!B$3:L$20793,11,FALSE),"N/A (BELUM VALID)")</f>
        <v>N/A (BELUM VALID)</v>
      </c>
      <c r="P263" s="374" t="str">
        <f>IFERROR(VLOOKUP(A263,'02_MASTER_KODE_FASYANKES'!B$3:L$20793,3,FALSE),"N/A (BELUM VALID)")</f>
        <v>N/A (BELUM VALID)</v>
      </c>
      <c r="Q263" s="46" t="str">
        <f>IFERROR(VLOOKUP(LEFT(G263,4),'04_MASTER_KODE_SDMK'!B$5:F$165,3,FALSE),"N/A (BELUM VALID)")</f>
        <v>N/A (BELUM VALID)</v>
      </c>
      <c r="R263" s="46" t="str">
        <f>IFERROR(VLOOKUP(LEFT(G263,4),'04_MASTER_KODE_SDMK'!B$5:F$165,4,FALSE),"N/A (BELUM VALID)")</f>
        <v>N/A (BELUM VALID)</v>
      </c>
      <c r="S263" s="46" t="str">
        <f>IFERROR(VLOOKUP(LEFT(G263,4),'04_MASTER_KODE_SDMK'!B$5:F$165,5,FALSE),"N/A (BELUM VALID)")</f>
        <v>N/A (BELUM VALID)</v>
      </c>
      <c r="T263" s="374" t="str">
        <f t="shared" si="32"/>
        <v>N/A (BELUM VALID)</v>
      </c>
      <c r="U263" s="46" t="str">
        <f t="shared" si="33"/>
        <v>N/A (BELUM VALID)</v>
      </c>
      <c r="V263" s="46" t="str">
        <f>IFERROR(VLOOKUP(L263,'03_MASTER_KODE_SEKOLAH_PT'!B$5:C$10030,2,FALSE),"N/A (BELUM VALID)")</f>
        <v>N/A (BELUM VALID)</v>
      </c>
      <c r="W263" s="46" t="str">
        <f>IFERROR(VLOOKUP(J263,'05_MASTER_KODE_PRODI'!B$3:E$5003,3,FALSE),"N/A (BELUM VALID)")</f>
        <v>N/A (BELUM VALID)</v>
      </c>
      <c r="X263" s="46" t="str">
        <f>IFERROR(CONCATENATE("VALID (",VLOOKUP(J263,'05_MASTER_KODE_PRODI'!B$3:F$5003,5,FALSE),")"),"N/A (BELUM VALID)")</f>
        <v>N/A (BELUM VALID)</v>
      </c>
      <c r="Y263" s="376">
        <f t="shared" si="34"/>
        <v>0</v>
      </c>
      <c r="Z263" s="377">
        <f t="shared" si="35"/>
        <v>0</v>
      </c>
      <c r="AA263" s="377">
        <f t="shared" si="36"/>
        <v>0</v>
      </c>
      <c r="AB263" s="377">
        <f t="shared" si="37"/>
        <v>0</v>
      </c>
      <c r="AC263" s="377">
        <f t="shared" si="38"/>
        <v>0</v>
      </c>
      <c r="AD263" s="383">
        <f t="shared" si="39"/>
        <v>0</v>
      </c>
    </row>
    <row r="264" spans="1:30">
      <c r="A264" s="159"/>
      <c r="B264" s="159"/>
      <c r="C264" s="159"/>
      <c r="D264" s="159"/>
      <c r="E264" s="159"/>
      <c r="F264" s="159"/>
      <c r="G264" s="159"/>
      <c r="H264" s="180"/>
      <c r="I264" s="180"/>
      <c r="J264" s="159"/>
      <c r="K264" s="264"/>
      <c r="L264" s="159"/>
      <c r="M264" s="46" t="str">
        <f>IFERROR(CONCATENATE("VALID (",VLOOKUP(A264,'02_MASTER_KODE_FASYANKES'!B$3:L$20793,2,FALSE),")"),"N/A (BELUM VALID)")</f>
        <v>N/A (BELUM VALID)</v>
      </c>
      <c r="N264" s="374" t="str">
        <f>IFERROR(VLOOKUP(A264,'02_MASTER_KODE_FASYANKES'!B$3:L$20793,10,FALSE),"N/A (BELUM VALID)")</f>
        <v>N/A (BELUM VALID)</v>
      </c>
      <c r="O264" s="374" t="str">
        <f>IFERROR(VLOOKUP(A264,'02_MASTER_KODE_FASYANKES'!B$3:L$20793,11,FALSE),"N/A (BELUM VALID)")</f>
        <v>N/A (BELUM VALID)</v>
      </c>
      <c r="P264" s="374" t="str">
        <f>IFERROR(VLOOKUP(A264,'02_MASTER_KODE_FASYANKES'!B$3:L$20793,3,FALSE),"N/A (BELUM VALID)")</f>
        <v>N/A (BELUM VALID)</v>
      </c>
      <c r="Q264" s="46" t="str">
        <f>IFERROR(VLOOKUP(LEFT(G264,4),'04_MASTER_KODE_SDMK'!B$5:F$165,3,FALSE),"N/A (BELUM VALID)")</f>
        <v>N/A (BELUM VALID)</v>
      </c>
      <c r="R264" s="46" t="str">
        <f>IFERROR(VLOOKUP(LEFT(G264,4),'04_MASTER_KODE_SDMK'!B$5:F$165,4,FALSE),"N/A (BELUM VALID)")</f>
        <v>N/A (BELUM VALID)</v>
      </c>
      <c r="S264" s="46" t="str">
        <f>IFERROR(VLOOKUP(LEFT(G264,4),'04_MASTER_KODE_SDMK'!B$5:F$165,5,FALSE),"N/A (BELUM VALID)")</f>
        <v>N/A (BELUM VALID)</v>
      </c>
      <c r="T264" s="374" t="str">
        <f t="shared" si="32"/>
        <v>N/A (BELUM VALID)</v>
      </c>
      <c r="U264" s="46" t="str">
        <f t="shared" si="33"/>
        <v>N/A (BELUM VALID)</v>
      </c>
      <c r="V264" s="46" t="str">
        <f>IFERROR(VLOOKUP(L264,'03_MASTER_KODE_SEKOLAH_PT'!B$5:C$10030,2,FALSE),"N/A (BELUM VALID)")</f>
        <v>N/A (BELUM VALID)</v>
      </c>
      <c r="W264" s="46" t="str">
        <f>IFERROR(VLOOKUP(J264,'05_MASTER_KODE_PRODI'!B$3:E$5003,3,FALSE),"N/A (BELUM VALID)")</f>
        <v>N/A (BELUM VALID)</v>
      </c>
      <c r="X264" s="46" t="str">
        <f>IFERROR(CONCATENATE("VALID (",VLOOKUP(J264,'05_MASTER_KODE_PRODI'!B$3:F$5003,5,FALSE),")"),"N/A (BELUM VALID)")</f>
        <v>N/A (BELUM VALID)</v>
      </c>
      <c r="Y264" s="376">
        <f t="shared" si="34"/>
        <v>0</v>
      </c>
      <c r="Z264" s="377">
        <f t="shared" si="35"/>
        <v>0</v>
      </c>
      <c r="AA264" s="377">
        <f t="shared" si="36"/>
        <v>0</v>
      </c>
      <c r="AB264" s="377">
        <f t="shared" si="37"/>
        <v>0</v>
      </c>
      <c r="AC264" s="377">
        <f t="shared" si="38"/>
        <v>0</v>
      </c>
      <c r="AD264" s="383">
        <f t="shared" si="39"/>
        <v>0</v>
      </c>
    </row>
    <row r="265" spans="1:30">
      <c r="A265" s="159"/>
      <c r="B265" s="159"/>
      <c r="C265" s="159"/>
      <c r="D265" s="159"/>
      <c r="E265" s="159"/>
      <c r="F265" s="159"/>
      <c r="G265" s="159"/>
      <c r="H265" s="180"/>
      <c r="I265" s="180"/>
      <c r="J265" s="159"/>
      <c r="K265" s="264"/>
      <c r="L265" s="159"/>
      <c r="M265" s="46" t="str">
        <f>IFERROR(CONCATENATE("VALID (",VLOOKUP(A265,'02_MASTER_KODE_FASYANKES'!B$3:L$20793,2,FALSE),")"),"N/A (BELUM VALID)")</f>
        <v>N/A (BELUM VALID)</v>
      </c>
      <c r="N265" s="374" t="str">
        <f>IFERROR(VLOOKUP(A265,'02_MASTER_KODE_FASYANKES'!B$3:L$20793,10,FALSE),"N/A (BELUM VALID)")</f>
        <v>N/A (BELUM VALID)</v>
      </c>
      <c r="O265" s="374" t="str">
        <f>IFERROR(VLOOKUP(A265,'02_MASTER_KODE_FASYANKES'!B$3:L$20793,11,FALSE),"N/A (BELUM VALID)")</f>
        <v>N/A (BELUM VALID)</v>
      </c>
      <c r="P265" s="374" t="str">
        <f>IFERROR(VLOOKUP(A265,'02_MASTER_KODE_FASYANKES'!B$3:L$20793,3,FALSE),"N/A (BELUM VALID)")</f>
        <v>N/A (BELUM VALID)</v>
      </c>
      <c r="Q265" s="46" t="str">
        <f>IFERROR(VLOOKUP(LEFT(G265,4),'04_MASTER_KODE_SDMK'!B$5:F$165,3,FALSE),"N/A (BELUM VALID)")</f>
        <v>N/A (BELUM VALID)</v>
      </c>
      <c r="R265" s="46" t="str">
        <f>IFERROR(VLOOKUP(LEFT(G265,4),'04_MASTER_KODE_SDMK'!B$5:F$165,4,FALSE),"N/A (BELUM VALID)")</f>
        <v>N/A (BELUM VALID)</v>
      </c>
      <c r="S265" s="46" t="str">
        <f>IFERROR(VLOOKUP(LEFT(G265,4),'04_MASTER_KODE_SDMK'!B$5:F$165,5,FALSE),"N/A (BELUM VALID)")</f>
        <v>N/A (BELUM VALID)</v>
      </c>
      <c r="T265" s="374" t="str">
        <f t="shared" si="32"/>
        <v>N/A (BELUM VALID)</v>
      </c>
      <c r="U265" s="46" t="str">
        <f t="shared" si="33"/>
        <v>N/A (BELUM VALID)</v>
      </c>
      <c r="V265" s="46" t="str">
        <f>IFERROR(VLOOKUP(L265,'03_MASTER_KODE_SEKOLAH_PT'!B$5:C$10030,2,FALSE),"N/A (BELUM VALID)")</f>
        <v>N/A (BELUM VALID)</v>
      </c>
      <c r="W265" s="46" t="str">
        <f>IFERROR(VLOOKUP(J265,'05_MASTER_KODE_PRODI'!B$3:E$5003,3,FALSE),"N/A (BELUM VALID)")</f>
        <v>N/A (BELUM VALID)</v>
      </c>
      <c r="X265" s="46" t="str">
        <f>IFERROR(CONCATENATE("VALID (",VLOOKUP(J265,'05_MASTER_KODE_PRODI'!B$3:F$5003,5,FALSE),")"),"N/A (BELUM VALID)")</f>
        <v>N/A (BELUM VALID)</v>
      </c>
      <c r="Y265" s="376">
        <f t="shared" si="34"/>
        <v>0</v>
      </c>
      <c r="Z265" s="377">
        <f t="shared" si="35"/>
        <v>0</v>
      </c>
      <c r="AA265" s="377">
        <f t="shared" si="36"/>
        <v>0</v>
      </c>
      <c r="AB265" s="377">
        <f t="shared" si="37"/>
        <v>0</v>
      </c>
      <c r="AC265" s="377">
        <f t="shared" si="38"/>
        <v>0</v>
      </c>
      <c r="AD265" s="383">
        <f t="shared" si="39"/>
        <v>0</v>
      </c>
    </row>
    <row r="266" spans="1:30">
      <c r="A266" s="159"/>
      <c r="B266" s="159"/>
      <c r="C266" s="159"/>
      <c r="D266" s="159"/>
      <c r="E266" s="159"/>
      <c r="F266" s="159"/>
      <c r="G266" s="159"/>
      <c r="H266" s="180"/>
      <c r="I266" s="180"/>
      <c r="J266" s="159"/>
      <c r="K266" s="264"/>
      <c r="L266" s="159"/>
      <c r="M266" s="46" t="str">
        <f>IFERROR(CONCATENATE("VALID (",VLOOKUP(A266,'02_MASTER_KODE_FASYANKES'!B$3:L$20793,2,FALSE),")"),"N/A (BELUM VALID)")</f>
        <v>N/A (BELUM VALID)</v>
      </c>
      <c r="N266" s="374" t="str">
        <f>IFERROR(VLOOKUP(A266,'02_MASTER_KODE_FASYANKES'!B$3:L$20793,10,FALSE),"N/A (BELUM VALID)")</f>
        <v>N/A (BELUM VALID)</v>
      </c>
      <c r="O266" s="374" t="str">
        <f>IFERROR(VLOOKUP(A266,'02_MASTER_KODE_FASYANKES'!B$3:L$20793,11,FALSE),"N/A (BELUM VALID)")</f>
        <v>N/A (BELUM VALID)</v>
      </c>
      <c r="P266" s="374" t="str">
        <f>IFERROR(VLOOKUP(A266,'02_MASTER_KODE_FASYANKES'!B$3:L$20793,3,FALSE),"N/A (BELUM VALID)")</f>
        <v>N/A (BELUM VALID)</v>
      </c>
      <c r="Q266" s="46" t="str">
        <f>IFERROR(VLOOKUP(LEFT(G266,4),'04_MASTER_KODE_SDMK'!B$5:F$165,3,FALSE),"N/A (BELUM VALID)")</f>
        <v>N/A (BELUM VALID)</v>
      </c>
      <c r="R266" s="46" t="str">
        <f>IFERROR(VLOOKUP(LEFT(G266,4),'04_MASTER_KODE_SDMK'!B$5:F$165,4,FALSE),"N/A (BELUM VALID)")</f>
        <v>N/A (BELUM VALID)</v>
      </c>
      <c r="S266" s="46" t="str">
        <f>IFERROR(VLOOKUP(LEFT(G266,4),'04_MASTER_KODE_SDMK'!B$5:F$165,5,FALSE),"N/A (BELUM VALID)")</f>
        <v>N/A (BELUM VALID)</v>
      </c>
      <c r="T266" s="374" t="str">
        <f t="shared" si="32"/>
        <v>N/A (BELUM VALID)</v>
      </c>
      <c r="U266" s="46" t="str">
        <f t="shared" si="33"/>
        <v>N/A (BELUM VALID)</v>
      </c>
      <c r="V266" s="46" t="str">
        <f>IFERROR(VLOOKUP(L266,'03_MASTER_KODE_SEKOLAH_PT'!B$5:C$10030,2,FALSE),"N/A (BELUM VALID)")</f>
        <v>N/A (BELUM VALID)</v>
      </c>
      <c r="W266" s="46" t="str">
        <f>IFERROR(VLOOKUP(J266,'05_MASTER_KODE_PRODI'!B$3:E$5003,3,FALSE),"N/A (BELUM VALID)")</f>
        <v>N/A (BELUM VALID)</v>
      </c>
      <c r="X266" s="46" t="str">
        <f>IFERROR(CONCATENATE("VALID (",VLOOKUP(J266,'05_MASTER_KODE_PRODI'!B$3:F$5003,5,FALSE),")"),"N/A (BELUM VALID)")</f>
        <v>N/A (BELUM VALID)</v>
      </c>
      <c r="Y266" s="376">
        <f t="shared" si="34"/>
        <v>0</v>
      </c>
      <c r="Z266" s="377">
        <f t="shared" si="35"/>
        <v>0</v>
      </c>
      <c r="AA266" s="377">
        <f t="shared" si="36"/>
        <v>0</v>
      </c>
      <c r="AB266" s="377">
        <f t="shared" si="37"/>
        <v>0</v>
      </c>
      <c r="AC266" s="377">
        <f t="shared" si="38"/>
        <v>0</v>
      </c>
      <c r="AD266" s="383">
        <f t="shared" si="39"/>
        <v>0</v>
      </c>
    </row>
    <row r="267" spans="1:30">
      <c r="A267" s="159"/>
      <c r="B267" s="159"/>
      <c r="C267" s="159"/>
      <c r="D267" s="159"/>
      <c r="E267" s="159"/>
      <c r="F267" s="159"/>
      <c r="G267" s="159"/>
      <c r="H267" s="180"/>
      <c r="I267" s="180"/>
      <c r="J267" s="159"/>
      <c r="K267" s="264"/>
      <c r="L267" s="159"/>
      <c r="M267" s="46" t="str">
        <f>IFERROR(CONCATENATE("VALID (",VLOOKUP(A267,'02_MASTER_KODE_FASYANKES'!B$3:L$20793,2,FALSE),")"),"N/A (BELUM VALID)")</f>
        <v>N/A (BELUM VALID)</v>
      </c>
      <c r="N267" s="374" t="str">
        <f>IFERROR(VLOOKUP(A267,'02_MASTER_KODE_FASYANKES'!B$3:L$20793,10,FALSE),"N/A (BELUM VALID)")</f>
        <v>N/A (BELUM VALID)</v>
      </c>
      <c r="O267" s="374" t="str">
        <f>IFERROR(VLOOKUP(A267,'02_MASTER_KODE_FASYANKES'!B$3:L$20793,11,FALSE),"N/A (BELUM VALID)")</f>
        <v>N/A (BELUM VALID)</v>
      </c>
      <c r="P267" s="374" t="str">
        <f>IFERROR(VLOOKUP(A267,'02_MASTER_KODE_FASYANKES'!B$3:L$20793,3,FALSE),"N/A (BELUM VALID)")</f>
        <v>N/A (BELUM VALID)</v>
      </c>
      <c r="Q267" s="46" t="str">
        <f>IFERROR(VLOOKUP(LEFT(G267,4),'04_MASTER_KODE_SDMK'!B$5:F$165,3,FALSE),"N/A (BELUM VALID)")</f>
        <v>N/A (BELUM VALID)</v>
      </c>
      <c r="R267" s="46" t="str">
        <f>IFERROR(VLOOKUP(LEFT(G267,4),'04_MASTER_KODE_SDMK'!B$5:F$165,4,FALSE),"N/A (BELUM VALID)")</f>
        <v>N/A (BELUM VALID)</v>
      </c>
      <c r="S267" s="46" t="str">
        <f>IFERROR(VLOOKUP(LEFT(G267,4),'04_MASTER_KODE_SDMK'!B$5:F$165,5,FALSE),"N/A (BELUM VALID)")</f>
        <v>N/A (BELUM VALID)</v>
      </c>
      <c r="T267" s="374" t="str">
        <f t="shared" si="32"/>
        <v>N/A (BELUM VALID)</v>
      </c>
      <c r="U267" s="46" t="str">
        <f t="shared" si="33"/>
        <v>N/A (BELUM VALID)</v>
      </c>
      <c r="V267" s="46" t="str">
        <f>IFERROR(VLOOKUP(L267,'03_MASTER_KODE_SEKOLAH_PT'!B$5:C$10030,2,FALSE),"N/A (BELUM VALID)")</f>
        <v>N/A (BELUM VALID)</v>
      </c>
      <c r="W267" s="46" t="str">
        <f>IFERROR(VLOOKUP(J267,'05_MASTER_KODE_PRODI'!B$3:E$5003,3,FALSE),"N/A (BELUM VALID)")</f>
        <v>N/A (BELUM VALID)</v>
      </c>
      <c r="X267" s="46" t="str">
        <f>IFERROR(CONCATENATE("VALID (",VLOOKUP(J267,'05_MASTER_KODE_PRODI'!B$3:F$5003,5,FALSE),")"),"N/A (BELUM VALID)")</f>
        <v>N/A (BELUM VALID)</v>
      </c>
      <c r="Y267" s="376">
        <f t="shared" si="34"/>
        <v>0</v>
      </c>
      <c r="Z267" s="377">
        <f t="shared" si="35"/>
        <v>0</v>
      </c>
      <c r="AA267" s="377">
        <f t="shared" si="36"/>
        <v>0</v>
      </c>
      <c r="AB267" s="377">
        <f t="shared" si="37"/>
        <v>0</v>
      </c>
      <c r="AC267" s="377">
        <f t="shared" si="38"/>
        <v>0</v>
      </c>
      <c r="AD267" s="383">
        <f t="shared" si="39"/>
        <v>0</v>
      </c>
    </row>
    <row r="268" spans="1:30">
      <c r="A268" s="159"/>
      <c r="B268" s="159"/>
      <c r="C268" s="159"/>
      <c r="D268" s="159"/>
      <c r="E268" s="159"/>
      <c r="F268" s="159"/>
      <c r="G268" s="159"/>
      <c r="H268" s="180"/>
      <c r="I268" s="180"/>
      <c r="J268" s="159"/>
      <c r="K268" s="264"/>
      <c r="L268" s="159"/>
      <c r="M268" s="46" t="str">
        <f>IFERROR(CONCATENATE("VALID (",VLOOKUP(A268,'02_MASTER_KODE_FASYANKES'!B$3:L$20793,2,FALSE),")"),"N/A (BELUM VALID)")</f>
        <v>N/A (BELUM VALID)</v>
      </c>
      <c r="N268" s="374" t="str">
        <f>IFERROR(VLOOKUP(A268,'02_MASTER_KODE_FASYANKES'!B$3:L$20793,10,FALSE),"N/A (BELUM VALID)")</f>
        <v>N/A (BELUM VALID)</v>
      </c>
      <c r="O268" s="374" t="str">
        <f>IFERROR(VLOOKUP(A268,'02_MASTER_KODE_FASYANKES'!B$3:L$20793,11,FALSE),"N/A (BELUM VALID)")</f>
        <v>N/A (BELUM VALID)</v>
      </c>
      <c r="P268" s="374" t="str">
        <f>IFERROR(VLOOKUP(A268,'02_MASTER_KODE_FASYANKES'!B$3:L$20793,3,FALSE),"N/A (BELUM VALID)")</f>
        <v>N/A (BELUM VALID)</v>
      </c>
      <c r="Q268" s="46" t="str">
        <f>IFERROR(VLOOKUP(LEFT(G268,4),'04_MASTER_KODE_SDMK'!B$5:F$165,3,FALSE),"N/A (BELUM VALID)")</f>
        <v>N/A (BELUM VALID)</v>
      </c>
      <c r="R268" s="46" t="str">
        <f>IFERROR(VLOOKUP(LEFT(G268,4),'04_MASTER_KODE_SDMK'!B$5:F$165,4,FALSE),"N/A (BELUM VALID)")</f>
        <v>N/A (BELUM VALID)</v>
      </c>
      <c r="S268" s="46" t="str">
        <f>IFERROR(VLOOKUP(LEFT(G268,4),'04_MASTER_KODE_SDMK'!B$5:F$165,5,FALSE),"N/A (BELUM VALID)")</f>
        <v>N/A (BELUM VALID)</v>
      </c>
      <c r="T268" s="374" t="str">
        <f t="shared" si="32"/>
        <v>N/A (BELUM VALID)</v>
      </c>
      <c r="U268" s="46" t="str">
        <f t="shared" si="33"/>
        <v>N/A (BELUM VALID)</v>
      </c>
      <c r="V268" s="46" t="str">
        <f>IFERROR(VLOOKUP(L268,'03_MASTER_KODE_SEKOLAH_PT'!B$5:C$10030,2,FALSE),"N/A (BELUM VALID)")</f>
        <v>N/A (BELUM VALID)</v>
      </c>
      <c r="W268" s="46" t="str">
        <f>IFERROR(VLOOKUP(J268,'05_MASTER_KODE_PRODI'!B$3:E$5003,3,FALSE),"N/A (BELUM VALID)")</f>
        <v>N/A (BELUM VALID)</v>
      </c>
      <c r="X268" s="46" t="str">
        <f>IFERROR(CONCATENATE("VALID (",VLOOKUP(J268,'05_MASTER_KODE_PRODI'!B$3:F$5003,5,FALSE),")"),"N/A (BELUM VALID)")</f>
        <v>N/A (BELUM VALID)</v>
      </c>
      <c r="Y268" s="376">
        <f t="shared" si="34"/>
        <v>0</v>
      </c>
      <c r="Z268" s="377">
        <f t="shared" si="35"/>
        <v>0</v>
      </c>
      <c r="AA268" s="377">
        <f t="shared" si="36"/>
        <v>0</v>
      </c>
      <c r="AB268" s="377">
        <f t="shared" si="37"/>
        <v>0</v>
      </c>
      <c r="AC268" s="377">
        <f t="shared" si="38"/>
        <v>0</v>
      </c>
      <c r="AD268" s="383">
        <f t="shared" si="39"/>
        <v>0</v>
      </c>
    </row>
    <row r="269" spans="1:30">
      <c r="A269" s="159"/>
      <c r="B269" s="159"/>
      <c r="C269" s="159"/>
      <c r="D269" s="159"/>
      <c r="E269" s="159"/>
      <c r="F269" s="159"/>
      <c r="G269" s="159"/>
      <c r="H269" s="180"/>
      <c r="I269" s="180"/>
      <c r="J269" s="159"/>
      <c r="K269" s="264"/>
      <c r="L269" s="159"/>
      <c r="M269" s="46" t="str">
        <f>IFERROR(CONCATENATE("VALID (",VLOOKUP(A269,'02_MASTER_KODE_FASYANKES'!B$3:L$20793,2,FALSE),")"),"N/A (BELUM VALID)")</f>
        <v>N/A (BELUM VALID)</v>
      </c>
      <c r="N269" s="374" t="str">
        <f>IFERROR(VLOOKUP(A269,'02_MASTER_KODE_FASYANKES'!B$3:L$20793,10,FALSE),"N/A (BELUM VALID)")</f>
        <v>N/A (BELUM VALID)</v>
      </c>
      <c r="O269" s="374" t="str">
        <f>IFERROR(VLOOKUP(A269,'02_MASTER_KODE_FASYANKES'!B$3:L$20793,11,FALSE),"N/A (BELUM VALID)")</f>
        <v>N/A (BELUM VALID)</v>
      </c>
      <c r="P269" s="374" t="str">
        <f>IFERROR(VLOOKUP(A269,'02_MASTER_KODE_FASYANKES'!B$3:L$20793,3,FALSE),"N/A (BELUM VALID)")</f>
        <v>N/A (BELUM VALID)</v>
      </c>
      <c r="Q269" s="46" t="str">
        <f>IFERROR(VLOOKUP(LEFT(G269,4),'04_MASTER_KODE_SDMK'!B$5:F$165,3,FALSE),"N/A (BELUM VALID)")</f>
        <v>N/A (BELUM VALID)</v>
      </c>
      <c r="R269" s="46" t="str">
        <f>IFERROR(VLOOKUP(LEFT(G269,4),'04_MASTER_KODE_SDMK'!B$5:F$165,4,FALSE),"N/A (BELUM VALID)")</f>
        <v>N/A (BELUM VALID)</v>
      </c>
      <c r="S269" s="46" t="str">
        <f>IFERROR(VLOOKUP(LEFT(G269,4),'04_MASTER_KODE_SDMK'!B$5:F$165,5,FALSE),"N/A (BELUM VALID)")</f>
        <v>N/A (BELUM VALID)</v>
      </c>
      <c r="T269" s="374" t="str">
        <f t="shared" si="32"/>
        <v>N/A (BELUM VALID)</v>
      </c>
      <c r="U269" s="46" t="str">
        <f t="shared" si="33"/>
        <v>N/A (BELUM VALID)</v>
      </c>
      <c r="V269" s="46" t="str">
        <f>IFERROR(VLOOKUP(L269,'03_MASTER_KODE_SEKOLAH_PT'!B$5:C$10030,2,FALSE),"N/A (BELUM VALID)")</f>
        <v>N/A (BELUM VALID)</v>
      </c>
      <c r="W269" s="46" t="str">
        <f>IFERROR(VLOOKUP(J269,'05_MASTER_KODE_PRODI'!B$3:E$5003,3,FALSE),"N/A (BELUM VALID)")</f>
        <v>N/A (BELUM VALID)</v>
      </c>
      <c r="X269" s="46" t="str">
        <f>IFERROR(CONCATENATE("VALID (",VLOOKUP(J269,'05_MASTER_KODE_PRODI'!B$3:F$5003,5,FALSE),")"),"N/A (BELUM VALID)")</f>
        <v>N/A (BELUM VALID)</v>
      </c>
      <c r="Y269" s="376">
        <f t="shared" si="34"/>
        <v>0</v>
      </c>
      <c r="Z269" s="377">
        <f t="shared" si="35"/>
        <v>0</v>
      </c>
      <c r="AA269" s="377">
        <f t="shared" si="36"/>
        <v>0</v>
      </c>
      <c r="AB269" s="377">
        <f t="shared" si="37"/>
        <v>0</v>
      </c>
      <c r="AC269" s="377">
        <f t="shared" si="38"/>
        <v>0</v>
      </c>
      <c r="AD269" s="383">
        <f t="shared" si="39"/>
        <v>0</v>
      </c>
    </row>
    <row r="270" spans="1:30">
      <c r="A270" s="159"/>
      <c r="B270" s="159"/>
      <c r="C270" s="159"/>
      <c r="D270" s="159"/>
      <c r="E270" s="159"/>
      <c r="F270" s="159"/>
      <c r="G270" s="159"/>
      <c r="H270" s="180"/>
      <c r="I270" s="180"/>
      <c r="J270" s="159"/>
      <c r="K270" s="264"/>
      <c r="L270" s="159"/>
      <c r="M270" s="46" t="str">
        <f>IFERROR(CONCATENATE("VALID (",VLOOKUP(A270,'02_MASTER_KODE_FASYANKES'!B$3:L$20793,2,FALSE),")"),"N/A (BELUM VALID)")</f>
        <v>N/A (BELUM VALID)</v>
      </c>
      <c r="N270" s="374" t="str">
        <f>IFERROR(VLOOKUP(A270,'02_MASTER_KODE_FASYANKES'!B$3:L$20793,10,FALSE),"N/A (BELUM VALID)")</f>
        <v>N/A (BELUM VALID)</v>
      </c>
      <c r="O270" s="374" t="str">
        <f>IFERROR(VLOOKUP(A270,'02_MASTER_KODE_FASYANKES'!B$3:L$20793,11,FALSE),"N/A (BELUM VALID)")</f>
        <v>N/A (BELUM VALID)</v>
      </c>
      <c r="P270" s="374" t="str">
        <f>IFERROR(VLOOKUP(A270,'02_MASTER_KODE_FASYANKES'!B$3:L$20793,3,FALSE),"N/A (BELUM VALID)")</f>
        <v>N/A (BELUM VALID)</v>
      </c>
      <c r="Q270" s="46" t="str">
        <f>IFERROR(VLOOKUP(LEFT(G270,4),'04_MASTER_KODE_SDMK'!B$5:F$165,3,FALSE),"N/A (BELUM VALID)")</f>
        <v>N/A (BELUM VALID)</v>
      </c>
      <c r="R270" s="46" t="str">
        <f>IFERROR(VLOOKUP(LEFT(G270,4),'04_MASTER_KODE_SDMK'!B$5:F$165,4,FALSE),"N/A (BELUM VALID)")</f>
        <v>N/A (BELUM VALID)</v>
      </c>
      <c r="S270" s="46" t="str">
        <f>IFERROR(VLOOKUP(LEFT(G270,4),'04_MASTER_KODE_SDMK'!B$5:F$165,5,FALSE),"N/A (BELUM VALID)")</f>
        <v>N/A (BELUM VALID)</v>
      </c>
      <c r="T270" s="374" t="str">
        <f t="shared" si="32"/>
        <v>N/A (BELUM VALID)</v>
      </c>
      <c r="U270" s="46" t="str">
        <f t="shared" si="33"/>
        <v>N/A (BELUM VALID)</v>
      </c>
      <c r="V270" s="46" t="str">
        <f>IFERROR(VLOOKUP(L270,'03_MASTER_KODE_SEKOLAH_PT'!B$5:C$10030,2,FALSE),"N/A (BELUM VALID)")</f>
        <v>N/A (BELUM VALID)</v>
      </c>
      <c r="W270" s="46" t="str">
        <f>IFERROR(VLOOKUP(J270,'05_MASTER_KODE_PRODI'!B$3:E$5003,3,FALSE),"N/A (BELUM VALID)")</f>
        <v>N/A (BELUM VALID)</v>
      </c>
      <c r="X270" s="46" t="str">
        <f>IFERROR(CONCATENATE("VALID (",VLOOKUP(J270,'05_MASTER_KODE_PRODI'!B$3:F$5003,5,FALSE),")"),"N/A (BELUM VALID)")</f>
        <v>N/A (BELUM VALID)</v>
      </c>
      <c r="Y270" s="376">
        <f t="shared" si="34"/>
        <v>0</v>
      </c>
      <c r="Z270" s="377">
        <f t="shared" si="35"/>
        <v>0</v>
      </c>
      <c r="AA270" s="377">
        <f t="shared" si="36"/>
        <v>0</v>
      </c>
      <c r="AB270" s="377">
        <f t="shared" si="37"/>
        <v>0</v>
      </c>
      <c r="AC270" s="377">
        <f t="shared" si="38"/>
        <v>0</v>
      </c>
      <c r="AD270" s="383">
        <f t="shared" si="39"/>
        <v>0</v>
      </c>
    </row>
    <row r="271" spans="1:30">
      <c r="A271" s="159"/>
      <c r="B271" s="159"/>
      <c r="C271" s="159"/>
      <c r="D271" s="159"/>
      <c r="E271" s="159"/>
      <c r="F271" s="159"/>
      <c r="G271" s="159"/>
      <c r="H271" s="180"/>
      <c r="I271" s="180"/>
      <c r="J271" s="159"/>
      <c r="K271" s="264"/>
      <c r="L271" s="159"/>
      <c r="M271" s="46" t="str">
        <f>IFERROR(CONCATENATE("VALID (",VLOOKUP(A271,'02_MASTER_KODE_FASYANKES'!B$3:L$20793,2,FALSE),")"),"N/A (BELUM VALID)")</f>
        <v>N/A (BELUM VALID)</v>
      </c>
      <c r="N271" s="374" t="str">
        <f>IFERROR(VLOOKUP(A271,'02_MASTER_KODE_FASYANKES'!B$3:L$20793,10,FALSE),"N/A (BELUM VALID)")</f>
        <v>N/A (BELUM VALID)</v>
      </c>
      <c r="O271" s="374" t="str">
        <f>IFERROR(VLOOKUP(A271,'02_MASTER_KODE_FASYANKES'!B$3:L$20793,11,FALSE),"N/A (BELUM VALID)")</f>
        <v>N/A (BELUM VALID)</v>
      </c>
      <c r="P271" s="374" t="str">
        <f>IFERROR(VLOOKUP(A271,'02_MASTER_KODE_FASYANKES'!B$3:L$20793,3,FALSE),"N/A (BELUM VALID)")</f>
        <v>N/A (BELUM VALID)</v>
      </c>
      <c r="Q271" s="46" t="str">
        <f>IFERROR(VLOOKUP(LEFT(G271,4),'04_MASTER_KODE_SDMK'!B$5:F$165,3,FALSE),"N/A (BELUM VALID)")</f>
        <v>N/A (BELUM VALID)</v>
      </c>
      <c r="R271" s="46" t="str">
        <f>IFERROR(VLOOKUP(LEFT(G271,4),'04_MASTER_KODE_SDMK'!B$5:F$165,4,FALSE),"N/A (BELUM VALID)")</f>
        <v>N/A (BELUM VALID)</v>
      </c>
      <c r="S271" s="46" t="str">
        <f>IFERROR(VLOOKUP(LEFT(G271,4),'04_MASTER_KODE_SDMK'!B$5:F$165,5,FALSE),"N/A (BELUM VALID)")</f>
        <v>N/A (BELUM VALID)</v>
      </c>
      <c r="T271" s="374" t="str">
        <f t="shared" si="32"/>
        <v>N/A (BELUM VALID)</v>
      </c>
      <c r="U271" s="46" t="str">
        <f t="shared" si="33"/>
        <v>N/A (BELUM VALID)</v>
      </c>
      <c r="V271" s="46" t="str">
        <f>IFERROR(VLOOKUP(L271,'03_MASTER_KODE_SEKOLAH_PT'!B$5:C$10030,2,FALSE),"N/A (BELUM VALID)")</f>
        <v>N/A (BELUM VALID)</v>
      </c>
      <c r="W271" s="46" t="str">
        <f>IFERROR(VLOOKUP(J271,'05_MASTER_KODE_PRODI'!B$3:E$5003,3,FALSE),"N/A (BELUM VALID)")</f>
        <v>N/A (BELUM VALID)</v>
      </c>
      <c r="X271" s="46" t="str">
        <f>IFERROR(CONCATENATE("VALID (",VLOOKUP(J271,'05_MASTER_KODE_PRODI'!B$3:F$5003,5,FALSE),")"),"N/A (BELUM VALID)")</f>
        <v>N/A (BELUM VALID)</v>
      </c>
      <c r="Y271" s="376">
        <f t="shared" si="34"/>
        <v>0</v>
      </c>
      <c r="Z271" s="377">
        <f t="shared" si="35"/>
        <v>0</v>
      </c>
      <c r="AA271" s="377">
        <f t="shared" si="36"/>
        <v>0</v>
      </c>
      <c r="AB271" s="377">
        <f t="shared" si="37"/>
        <v>0</v>
      </c>
      <c r="AC271" s="377">
        <f t="shared" si="38"/>
        <v>0</v>
      </c>
      <c r="AD271" s="383">
        <f t="shared" si="39"/>
        <v>0</v>
      </c>
    </row>
    <row r="272" spans="1:30">
      <c r="A272" s="159"/>
      <c r="B272" s="159"/>
      <c r="C272" s="159"/>
      <c r="D272" s="159"/>
      <c r="E272" s="159"/>
      <c r="F272" s="159"/>
      <c r="G272" s="159"/>
      <c r="H272" s="180"/>
      <c r="I272" s="180"/>
      <c r="J272" s="159"/>
      <c r="K272" s="264"/>
      <c r="L272" s="159"/>
      <c r="M272" s="46" t="str">
        <f>IFERROR(CONCATENATE("VALID (",VLOOKUP(A272,'02_MASTER_KODE_FASYANKES'!B$3:L$20793,2,FALSE),")"),"N/A (BELUM VALID)")</f>
        <v>N/A (BELUM VALID)</v>
      </c>
      <c r="N272" s="374" t="str">
        <f>IFERROR(VLOOKUP(A272,'02_MASTER_KODE_FASYANKES'!B$3:L$20793,10,FALSE),"N/A (BELUM VALID)")</f>
        <v>N/A (BELUM VALID)</v>
      </c>
      <c r="O272" s="374" t="str">
        <f>IFERROR(VLOOKUP(A272,'02_MASTER_KODE_FASYANKES'!B$3:L$20793,11,FALSE),"N/A (BELUM VALID)")</f>
        <v>N/A (BELUM VALID)</v>
      </c>
      <c r="P272" s="374" t="str">
        <f>IFERROR(VLOOKUP(A272,'02_MASTER_KODE_FASYANKES'!B$3:L$20793,3,FALSE),"N/A (BELUM VALID)")</f>
        <v>N/A (BELUM VALID)</v>
      </c>
      <c r="Q272" s="46" t="str">
        <f>IFERROR(VLOOKUP(LEFT(G272,4),'04_MASTER_KODE_SDMK'!B$5:F$165,3,FALSE),"N/A (BELUM VALID)")</f>
        <v>N/A (BELUM VALID)</v>
      </c>
      <c r="R272" s="46" t="str">
        <f>IFERROR(VLOOKUP(LEFT(G272,4),'04_MASTER_KODE_SDMK'!B$5:F$165,4,FALSE),"N/A (BELUM VALID)")</f>
        <v>N/A (BELUM VALID)</v>
      </c>
      <c r="S272" s="46" t="str">
        <f>IFERROR(VLOOKUP(LEFT(G272,4),'04_MASTER_KODE_SDMK'!B$5:F$165,5,FALSE),"N/A (BELUM VALID)")</f>
        <v>N/A (BELUM VALID)</v>
      </c>
      <c r="T272" s="374" t="str">
        <f t="shared" si="32"/>
        <v>N/A (BELUM VALID)</v>
      </c>
      <c r="U272" s="46" t="str">
        <f t="shared" si="33"/>
        <v>N/A (BELUM VALID)</v>
      </c>
      <c r="V272" s="46" t="str">
        <f>IFERROR(VLOOKUP(L272,'03_MASTER_KODE_SEKOLAH_PT'!B$5:C$10030,2,FALSE),"N/A (BELUM VALID)")</f>
        <v>N/A (BELUM VALID)</v>
      </c>
      <c r="W272" s="46" t="str">
        <f>IFERROR(VLOOKUP(J272,'05_MASTER_KODE_PRODI'!B$3:E$5003,3,FALSE),"N/A (BELUM VALID)")</f>
        <v>N/A (BELUM VALID)</v>
      </c>
      <c r="X272" s="46" t="str">
        <f>IFERROR(CONCATENATE("VALID (",VLOOKUP(J272,'05_MASTER_KODE_PRODI'!B$3:F$5003,5,FALSE),")"),"N/A (BELUM VALID)")</f>
        <v>N/A (BELUM VALID)</v>
      </c>
      <c r="Y272" s="376">
        <f t="shared" si="34"/>
        <v>0</v>
      </c>
      <c r="Z272" s="377">
        <f t="shared" si="35"/>
        <v>0</v>
      </c>
      <c r="AA272" s="377">
        <f t="shared" si="36"/>
        <v>0</v>
      </c>
      <c r="AB272" s="377">
        <f t="shared" si="37"/>
        <v>0</v>
      </c>
      <c r="AC272" s="377">
        <f t="shared" si="38"/>
        <v>0</v>
      </c>
      <c r="AD272" s="383">
        <f t="shared" si="39"/>
        <v>0</v>
      </c>
    </row>
    <row r="273" spans="1:30">
      <c r="A273" s="159"/>
      <c r="B273" s="159"/>
      <c r="C273" s="159"/>
      <c r="D273" s="159"/>
      <c r="E273" s="159"/>
      <c r="F273" s="159"/>
      <c r="G273" s="159"/>
      <c r="H273" s="180"/>
      <c r="I273" s="180"/>
      <c r="J273" s="159"/>
      <c r="K273" s="264"/>
      <c r="L273" s="159"/>
      <c r="M273" s="46" t="str">
        <f>IFERROR(CONCATENATE("VALID (",VLOOKUP(A273,'02_MASTER_KODE_FASYANKES'!B$3:L$20793,2,FALSE),")"),"N/A (BELUM VALID)")</f>
        <v>N/A (BELUM VALID)</v>
      </c>
      <c r="N273" s="374" t="str">
        <f>IFERROR(VLOOKUP(A273,'02_MASTER_KODE_FASYANKES'!B$3:L$20793,10,FALSE),"N/A (BELUM VALID)")</f>
        <v>N/A (BELUM VALID)</v>
      </c>
      <c r="O273" s="374" t="str">
        <f>IFERROR(VLOOKUP(A273,'02_MASTER_KODE_FASYANKES'!B$3:L$20793,11,FALSE),"N/A (BELUM VALID)")</f>
        <v>N/A (BELUM VALID)</v>
      </c>
      <c r="P273" s="374" t="str">
        <f>IFERROR(VLOOKUP(A273,'02_MASTER_KODE_FASYANKES'!B$3:L$20793,3,FALSE),"N/A (BELUM VALID)")</f>
        <v>N/A (BELUM VALID)</v>
      </c>
      <c r="Q273" s="46" t="str">
        <f>IFERROR(VLOOKUP(LEFT(G273,4),'04_MASTER_KODE_SDMK'!B$5:F$165,3,FALSE),"N/A (BELUM VALID)")</f>
        <v>N/A (BELUM VALID)</v>
      </c>
      <c r="R273" s="46" t="str">
        <f>IFERROR(VLOOKUP(LEFT(G273,4),'04_MASTER_KODE_SDMK'!B$5:F$165,4,FALSE),"N/A (BELUM VALID)")</f>
        <v>N/A (BELUM VALID)</v>
      </c>
      <c r="S273" s="46" t="str">
        <f>IFERROR(VLOOKUP(LEFT(G273,4),'04_MASTER_KODE_SDMK'!B$5:F$165,5,FALSE),"N/A (BELUM VALID)")</f>
        <v>N/A (BELUM VALID)</v>
      </c>
      <c r="T273" s="374" t="str">
        <f t="shared" si="32"/>
        <v>N/A (BELUM VALID)</v>
      </c>
      <c r="U273" s="46" t="str">
        <f t="shared" si="33"/>
        <v>N/A (BELUM VALID)</v>
      </c>
      <c r="V273" s="46" t="str">
        <f>IFERROR(VLOOKUP(L273,'03_MASTER_KODE_SEKOLAH_PT'!B$5:C$10030,2,FALSE),"N/A (BELUM VALID)")</f>
        <v>N/A (BELUM VALID)</v>
      </c>
      <c r="W273" s="46" t="str">
        <f>IFERROR(VLOOKUP(J273,'05_MASTER_KODE_PRODI'!B$3:E$5003,3,FALSE),"N/A (BELUM VALID)")</f>
        <v>N/A (BELUM VALID)</v>
      </c>
      <c r="X273" s="46" t="str">
        <f>IFERROR(CONCATENATE("VALID (",VLOOKUP(J273,'05_MASTER_KODE_PRODI'!B$3:F$5003,5,FALSE),")"),"N/A (BELUM VALID)")</f>
        <v>N/A (BELUM VALID)</v>
      </c>
      <c r="Y273" s="376">
        <f t="shared" si="34"/>
        <v>0</v>
      </c>
      <c r="Z273" s="377">
        <f t="shared" si="35"/>
        <v>0</v>
      </c>
      <c r="AA273" s="377">
        <f t="shared" si="36"/>
        <v>0</v>
      </c>
      <c r="AB273" s="377">
        <f t="shared" si="37"/>
        <v>0</v>
      </c>
      <c r="AC273" s="377">
        <f t="shared" si="38"/>
        <v>0</v>
      </c>
      <c r="AD273" s="383">
        <f t="shared" si="39"/>
        <v>0</v>
      </c>
    </row>
    <row r="274" spans="1:30">
      <c r="A274" s="159"/>
      <c r="B274" s="159"/>
      <c r="C274" s="159"/>
      <c r="D274" s="159"/>
      <c r="E274" s="159"/>
      <c r="F274" s="159"/>
      <c r="G274" s="159"/>
      <c r="H274" s="180"/>
      <c r="I274" s="180"/>
      <c r="J274" s="159"/>
      <c r="K274" s="264"/>
      <c r="L274" s="159"/>
      <c r="M274" s="46" t="str">
        <f>IFERROR(CONCATENATE("VALID (",VLOOKUP(A274,'02_MASTER_KODE_FASYANKES'!B$3:L$20793,2,FALSE),")"),"N/A (BELUM VALID)")</f>
        <v>N/A (BELUM VALID)</v>
      </c>
      <c r="N274" s="374" t="str">
        <f>IFERROR(VLOOKUP(A274,'02_MASTER_KODE_FASYANKES'!B$3:L$20793,10,FALSE),"N/A (BELUM VALID)")</f>
        <v>N/A (BELUM VALID)</v>
      </c>
      <c r="O274" s="374" t="str">
        <f>IFERROR(VLOOKUP(A274,'02_MASTER_KODE_FASYANKES'!B$3:L$20793,11,FALSE),"N/A (BELUM VALID)")</f>
        <v>N/A (BELUM VALID)</v>
      </c>
      <c r="P274" s="374" t="str">
        <f>IFERROR(VLOOKUP(A274,'02_MASTER_KODE_FASYANKES'!B$3:L$20793,3,FALSE),"N/A (BELUM VALID)")</f>
        <v>N/A (BELUM VALID)</v>
      </c>
      <c r="Q274" s="46" t="str">
        <f>IFERROR(VLOOKUP(LEFT(G274,4),'04_MASTER_KODE_SDMK'!B$5:F$165,3,FALSE),"N/A (BELUM VALID)")</f>
        <v>N/A (BELUM VALID)</v>
      </c>
      <c r="R274" s="46" t="str">
        <f>IFERROR(VLOOKUP(LEFT(G274,4),'04_MASTER_KODE_SDMK'!B$5:F$165,4,FALSE),"N/A (BELUM VALID)")</f>
        <v>N/A (BELUM VALID)</v>
      </c>
      <c r="S274" s="46" t="str">
        <f>IFERROR(VLOOKUP(LEFT(G274,4),'04_MASTER_KODE_SDMK'!B$5:F$165,5,FALSE),"N/A (BELUM VALID)")</f>
        <v>N/A (BELUM VALID)</v>
      </c>
      <c r="T274" s="374" t="str">
        <f t="shared" si="32"/>
        <v>N/A (BELUM VALID)</v>
      </c>
      <c r="U274" s="46" t="str">
        <f t="shared" si="33"/>
        <v>N/A (BELUM VALID)</v>
      </c>
      <c r="V274" s="46" t="str">
        <f>IFERROR(VLOOKUP(L274,'03_MASTER_KODE_SEKOLAH_PT'!B$5:C$10030,2,FALSE),"N/A (BELUM VALID)")</f>
        <v>N/A (BELUM VALID)</v>
      </c>
      <c r="W274" s="46" t="str">
        <f>IFERROR(VLOOKUP(J274,'05_MASTER_KODE_PRODI'!B$3:E$5003,3,FALSE),"N/A (BELUM VALID)")</f>
        <v>N/A (BELUM VALID)</v>
      </c>
      <c r="X274" s="46" t="str">
        <f>IFERROR(CONCATENATE("VALID (",VLOOKUP(J274,'05_MASTER_KODE_PRODI'!B$3:F$5003,5,FALSE),")"),"N/A (BELUM VALID)")</f>
        <v>N/A (BELUM VALID)</v>
      </c>
      <c r="Y274" s="376">
        <f t="shared" si="34"/>
        <v>0</v>
      </c>
      <c r="Z274" s="377">
        <f t="shared" si="35"/>
        <v>0</v>
      </c>
      <c r="AA274" s="377">
        <f t="shared" si="36"/>
        <v>0</v>
      </c>
      <c r="AB274" s="377">
        <f t="shared" si="37"/>
        <v>0</v>
      </c>
      <c r="AC274" s="377">
        <f t="shared" si="38"/>
        <v>0</v>
      </c>
      <c r="AD274" s="383">
        <f t="shared" si="39"/>
        <v>0</v>
      </c>
    </row>
    <row r="275" spans="1:30">
      <c r="A275" s="159"/>
      <c r="B275" s="159"/>
      <c r="C275" s="159"/>
      <c r="D275" s="159"/>
      <c r="E275" s="159"/>
      <c r="F275" s="159"/>
      <c r="G275" s="159"/>
      <c r="H275" s="180"/>
      <c r="I275" s="180"/>
      <c r="J275" s="159"/>
      <c r="K275" s="264"/>
      <c r="L275" s="159"/>
      <c r="M275" s="46" t="str">
        <f>IFERROR(CONCATENATE("VALID (",VLOOKUP(A275,'02_MASTER_KODE_FASYANKES'!B$3:L$20793,2,FALSE),")"),"N/A (BELUM VALID)")</f>
        <v>N/A (BELUM VALID)</v>
      </c>
      <c r="N275" s="374" t="str">
        <f>IFERROR(VLOOKUP(A275,'02_MASTER_KODE_FASYANKES'!B$3:L$20793,10,FALSE),"N/A (BELUM VALID)")</f>
        <v>N/A (BELUM VALID)</v>
      </c>
      <c r="O275" s="374" t="str">
        <f>IFERROR(VLOOKUP(A275,'02_MASTER_KODE_FASYANKES'!B$3:L$20793,11,FALSE),"N/A (BELUM VALID)")</f>
        <v>N/A (BELUM VALID)</v>
      </c>
      <c r="P275" s="374" t="str">
        <f>IFERROR(VLOOKUP(A275,'02_MASTER_KODE_FASYANKES'!B$3:L$20793,3,FALSE),"N/A (BELUM VALID)")</f>
        <v>N/A (BELUM VALID)</v>
      </c>
      <c r="Q275" s="46" t="str">
        <f>IFERROR(VLOOKUP(LEFT(G275,4),'04_MASTER_KODE_SDMK'!B$5:F$165,3,FALSE),"N/A (BELUM VALID)")</f>
        <v>N/A (BELUM VALID)</v>
      </c>
      <c r="R275" s="46" t="str">
        <f>IFERROR(VLOOKUP(LEFT(G275,4),'04_MASTER_KODE_SDMK'!B$5:F$165,4,FALSE),"N/A (BELUM VALID)")</f>
        <v>N/A (BELUM VALID)</v>
      </c>
      <c r="S275" s="46" t="str">
        <f>IFERROR(VLOOKUP(LEFT(G275,4),'04_MASTER_KODE_SDMK'!B$5:F$165,5,FALSE),"N/A (BELUM VALID)")</f>
        <v>N/A (BELUM VALID)</v>
      </c>
      <c r="T275" s="374" t="str">
        <f t="shared" si="32"/>
        <v>N/A (BELUM VALID)</v>
      </c>
      <c r="U275" s="46" t="str">
        <f t="shared" si="33"/>
        <v>N/A (BELUM VALID)</v>
      </c>
      <c r="V275" s="46" t="str">
        <f>IFERROR(VLOOKUP(L275,'03_MASTER_KODE_SEKOLAH_PT'!B$5:C$10030,2,FALSE),"N/A (BELUM VALID)")</f>
        <v>N/A (BELUM VALID)</v>
      </c>
      <c r="W275" s="46" t="str">
        <f>IFERROR(VLOOKUP(J275,'05_MASTER_KODE_PRODI'!B$3:E$5003,3,FALSE),"N/A (BELUM VALID)")</f>
        <v>N/A (BELUM VALID)</v>
      </c>
      <c r="X275" s="46" t="str">
        <f>IFERROR(CONCATENATE("VALID (",VLOOKUP(J275,'05_MASTER_KODE_PRODI'!B$3:F$5003,5,FALSE),")"),"N/A (BELUM VALID)")</f>
        <v>N/A (BELUM VALID)</v>
      </c>
      <c r="Y275" s="376">
        <f t="shared" si="34"/>
        <v>0</v>
      </c>
      <c r="Z275" s="377">
        <f t="shared" si="35"/>
        <v>0</v>
      </c>
      <c r="AA275" s="377">
        <f t="shared" si="36"/>
        <v>0</v>
      </c>
      <c r="AB275" s="377">
        <f t="shared" si="37"/>
        <v>0</v>
      </c>
      <c r="AC275" s="377">
        <f t="shared" si="38"/>
        <v>0</v>
      </c>
      <c r="AD275" s="383">
        <f t="shared" si="39"/>
        <v>0</v>
      </c>
    </row>
    <row r="276" spans="1:30">
      <c r="A276" s="159"/>
      <c r="B276" s="159"/>
      <c r="C276" s="159"/>
      <c r="D276" s="159"/>
      <c r="E276" s="159"/>
      <c r="F276" s="159"/>
      <c r="G276" s="159"/>
      <c r="H276" s="180"/>
      <c r="I276" s="180"/>
      <c r="J276" s="159"/>
      <c r="K276" s="264"/>
      <c r="L276" s="159"/>
      <c r="M276" s="46" t="str">
        <f>IFERROR(CONCATENATE("VALID (",VLOOKUP(A276,'02_MASTER_KODE_FASYANKES'!B$3:L$20793,2,FALSE),")"),"N/A (BELUM VALID)")</f>
        <v>N/A (BELUM VALID)</v>
      </c>
      <c r="N276" s="374" t="str">
        <f>IFERROR(VLOOKUP(A276,'02_MASTER_KODE_FASYANKES'!B$3:L$20793,10,FALSE),"N/A (BELUM VALID)")</f>
        <v>N/A (BELUM VALID)</v>
      </c>
      <c r="O276" s="374" t="str">
        <f>IFERROR(VLOOKUP(A276,'02_MASTER_KODE_FASYANKES'!B$3:L$20793,11,FALSE),"N/A (BELUM VALID)")</f>
        <v>N/A (BELUM VALID)</v>
      </c>
      <c r="P276" s="374" t="str">
        <f>IFERROR(VLOOKUP(A276,'02_MASTER_KODE_FASYANKES'!B$3:L$20793,3,FALSE),"N/A (BELUM VALID)")</f>
        <v>N/A (BELUM VALID)</v>
      </c>
      <c r="Q276" s="46" t="str">
        <f>IFERROR(VLOOKUP(LEFT(G276,4),'04_MASTER_KODE_SDMK'!B$5:F$165,3,FALSE),"N/A (BELUM VALID)")</f>
        <v>N/A (BELUM VALID)</v>
      </c>
      <c r="R276" s="46" t="str">
        <f>IFERROR(VLOOKUP(LEFT(G276,4),'04_MASTER_KODE_SDMK'!B$5:F$165,4,FALSE),"N/A (BELUM VALID)")</f>
        <v>N/A (BELUM VALID)</v>
      </c>
      <c r="S276" s="46" t="str">
        <f>IFERROR(VLOOKUP(LEFT(G276,4),'04_MASTER_KODE_SDMK'!B$5:F$165,5,FALSE),"N/A (BELUM VALID)")</f>
        <v>N/A (BELUM VALID)</v>
      </c>
      <c r="T276" s="374" t="str">
        <f t="shared" si="32"/>
        <v>N/A (BELUM VALID)</v>
      </c>
      <c r="U276" s="46" t="str">
        <f t="shared" si="33"/>
        <v>N/A (BELUM VALID)</v>
      </c>
      <c r="V276" s="46" t="str">
        <f>IFERROR(VLOOKUP(L276,'03_MASTER_KODE_SEKOLAH_PT'!B$5:C$10030,2,FALSE),"N/A (BELUM VALID)")</f>
        <v>N/A (BELUM VALID)</v>
      </c>
      <c r="W276" s="46" t="str">
        <f>IFERROR(VLOOKUP(J276,'05_MASTER_KODE_PRODI'!B$3:E$5003,3,FALSE),"N/A (BELUM VALID)")</f>
        <v>N/A (BELUM VALID)</v>
      </c>
      <c r="X276" s="46" t="str">
        <f>IFERROR(CONCATENATE("VALID (",VLOOKUP(J276,'05_MASTER_KODE_PRODI'!B$3:F$5003,5,FALSE),")"),"N/A (BELUM VALID)")</f>
        <v>N/A (BELUM VALID)</v>
      </c>
      <c r="Y276" s="376">
        <f t="shared" si="34"/>
        <v>0</v>
      </c>
      <c r="Z276" s="377">
        <f t="shared" si="35"/>
        <v>0</v>
      </c>
      <c r="AA276" s="377">
        <f t="shared" si="36"/>
        <v>0</v>
      </c>
      <c r="AB276" s="377">
        <f t="shared" si="37"/>
        <v>0</v>
      </c>
      <c r="AC276" s="377">
        <f t="shared" si="38"/>
        <v>0</v>
      </c>
      <c r="AD276" s="383">
        <f t="shared" si="39"/>
        <v>0</v>
      </c>
    </row>
    <row r="277" spans="1:30">
      <c r="A277" s="159"/>
      <c r="B277" s="159"/>
      <c r="C277" s="159"/>
      <c r="D277" s="159"/>
      <c r="E277" s="159"/>
      <c r="F277" s="159"/>
      <c r="G277" s="159"/>
      <c r="H277" s="180"/>
      <c r="I277" s="180"/>
      <c r="J277" s="159"/>
      <c r="K277" s="264"/>
      <c r="L277" s="159"/>
      <c r="M277" s="46" t="str">
        <f>IFERROR(CONCATENATE("VALID (",VLOOKUP(A277,'02_MASTER_KODE_FASYANKES'!B$3:L$20793,2,FALSE),")"),"N/A (BELUM VALID)")</f>
        <v>N/A (BELUM VALID)</v>
      </c>
      <c r="N277" s="374" t="str">
        <f>IFERROR(VLOOKUP(A277,'02_MASTER_KODE_FASYANKES'!B$3:L$20793,10,FALSE),"N/A (BELUM VALID)")</f>
        <v>N/A (BELUM VALID)</v>
      </c>
      <c r="O277" s="374" t="str">
        <f>IFERROR(VLOOKUP(A277,'02_MASTER_KODE_FASYANKES'!B$3:L$20793,11,FALSE),"N/A (BELUM VALID)")</f>
        <v>N/A (BELUM VALID)</v>
      </c>
      <c r="P277" s="374" t="str">
        <f>IFERROR(VLOOKUP(A277,'02_MASTER_KODE_FASYANKES'!B$3:L$20793,3,FALSE),"N/A (BELUM VALID)")</f>
        <v>N/A (BELUM VALID)</v>
      </c>
      <c r="Q277" s="46" t="str">
        <f>IFERROR(VLOOKUP(LEFT(G277,4),'04_MASTER_KODE_SDMK'!B$5:F$165,3,FALSE),"N/A (BELUM VALID)")</f>
        <v>N/A (BELUM VALID)</v>
      </c>
      <c r="R277" s="46" t="str">
        <f>IFERROR(VLOOKUP(LEFT(G277,4),'04_MASTER_KODE_SDMK'!B$5:F$165,4,FALSE),"N/A (BELUM VALID)")</f>
        <v>N/A (BELUM VALID)</v>
      </c>
      <c r="S277" s="46" t="str">
        <f>IFERROR(VLOOKUP(LEFT(G277,4),'04_MASTER_KODE_SDMK'!B$5:F$165,5,FALSE),"N/A (BELUM VALID)")</f>
        <v>N/A (BELUM VALID)</v>
      </c>
      <c r="T277" s="374" t="str">
        <f t="shared" si="32"/>
        <v>N/A (BELUM VALID)</v>
      </c>
      <c r="U277" s="46" t="str">
        <f t="shared" si="33"/>
        <v>N/A (BELUM VALID)</v>
      </c>
      <c r="V277" s="46" t="str">
        <f>IFERROR(VLOOKUP(L277,'03_MASTER_KODE_SEKOLAH_PT'!B$5:C$10030,2,FALSE),"N/A (BELUM VALID)")</f>
        <v>N/A (BELUM VALID)</v>
      </c>
      <c r="W277" s="46" t="str">
        <f>IFERROR(VLOOKUP(J277,'05_MASTER_KODE_PRODI'!B$3:E$5003,3,FALSE),"N/A (BELUM VALID)")</f>
        <v>N/A (BELUM VALID)</v>
      </c>
      <c r="X277" s="46" t="str">
        <f>IFERROR(CONCATENATE("VALID (",VLOOKUP(J277,'05_MASTER_KODE_PRODI'!B$3:F$5003,5,FALSE),")"),"N/A (BELUM VALID)")</f>
        <v>N/A (BELUM VALID)</v>
      </c>
      <c r="Y277" s="376">
        <f t="shared" si="34"/>
        <v>0</v>
      </c>
      <c r="Z277" s="377">
        <f t="shared" si="35"/>
        <v>0</v>
      </c>
      <c r="AA277" s="377">
        <f t="shared" si="36"/>
        <v>0</v>
      </c>
      <c r="AB277" s="377">
        <f t="shared" si="37"/>
        <v>0</v>
      </c>
      <c r="AC277" s="377">
        <f t="shared" si="38"/>
        <v>0</v>
      </c>
      <c r="AD277" s="383">
        <f t="shared" si="39"/>
        <v>0</v>
      </c>
    </row>
    <row r="278" spans="1:30">
      <c r="A278" s="159"/>
      <c r="B278" s="159"/>
      <c r="C278" s="159"/>
      <c r="D278" s="159"/>
      <c r="E278" s="159"/>
      <c r="F278" s="159"/>
      <c r="G278" s="159"/>
      <c r="H278" s="180"/>
      <c r="I278" s="180"/>
      <c r="J278" s="159"/>
      <c r="K278" s="264"/>
      <c r="L278" s="159"/>
      <c r="M278" s="46" t="str">
        <f>IFERROR(CONCATENATE("VALID (",VLOOKUP(A278,'02_MASTER_KODE_FASYANKES'!B$3:L$20793,2,FALSE),")"),"N/A (BELUM VALID)")</f>
        <v>N/A (BELUM VALID)</v>
      </c>
      <c r="N278" s="374" t="str">
        <f>IFERROR(VLOOKUP(A278,'02_MASTER_KODE_FASYANKES'!B$3:L$20793,10,FALSE),"N/A (BELUM VALID)")</f>
        <v>N/A (BELUM VALID)</v>
      </c>
      <c r="O278" s="374" t="str">
        <f>IFERROR(VLOOKUP(A278,'02_MASTER_KODE_FASYANKES'!B$3:L$20793,11,FALSE),"N/A (BELUM VALID)")</f>
        <v>N/A (BELUM VALID)</v>
      </c>
      <c r="P278" s="374" t="str">
        <f>IFERROR(VLOOKUP(A278,'02_MASTER_KODE_FASYANKES'!B$3:L$20793,3,FALSE),"N/A (BELUM VALID)")</f>
        <v>N/A (BELUM VALID)</v>
      </c>
      <c r="Q278" s="46" t="str">
        <f>IFERROR(VLOOKUP(LEFT(G278,4),'04_MASTER_KODE_SDMK'!B$5:F$165,3,FALSE),"N/A (BELUM VALID)")</f>
        <v>N/A (BELUM VALID)</v>
      </c>
      <c r="R278" s="46" t="str">
        <f>IFERROR(VLOOKUP(LEFT(G278,4),'04_MASTER_KODE_SDMK'!B$5:F$165,4,FALSE),"N/A (BELUM VALID)")</f>
        <v>N/A (BELUM VALID)</v>
      </c>
      <c r="S278" s="46" t="str">
        <f>IFERROR(VLOOKUP(LEFT(G278,4),'04_MASTER_KODE_SDMK'!B$5:F$165,5,FALSE),"N/A (BELUM VALID)")</f>
        <v>N/A (BELUM VALID)</v>
      </c>
      <c r="T278" s="374" t="str">
        <f t="shared" si="32"/>
        <v>N/A (BELUM VALID)</v>
      </c>
      <c r="U278" s="46" t="str">
        <f t="shared" si="33"/>
        <v>N/A (BELUM VALID)</v>
      </c>
      <c r="V278" s="46" t="str">
        <f>IFERROR(VLOOKUP(L278,'03_MASTER_KODE_SEKOLAH_PT'!B$5:C$10030,2,FALSE),"N/A (BELUM VALID)")</f>
        <v>N/A (BELUM VALID)</v>
      </c>
      <c r="W278" s="46" t="str">
        <f>IFERROR(VLOOKUP(J278,'05_MASTER_KODE_PRODI'!B$3:E$5003,3,FALSE),"N/A (BELUM VALID)")</f>
        <v>N/A (BELUM VALID)</v>
      </c>
      <c r="X278" s="46" t="str">
        <f>IFERROR(CONCATENATE("VALID (",VLOOKUP(J278,'05_MASTER_KODE_PRODI'!B$3:F$5003,5,FALSE),")"),"N/A (BELUM VALID)")</f>
        <v>N/A (BELUM VALID)</v>
      </c>
      <c r="Y278" s="376">
        <f t="shared" si="34"/>
        <v>0</v>
      </c>
      <c r="Z278" s="377">
        <f t="shared" si="35"/>
        <v>0</v>
      </c>
      <c r="AA278" s="377">
        <f t="shared" si="36"/>
        <v>0</v>
      </c>
      <c r="AB278" s="377">
        <f t="shared" si="37"/>
        <v>0</v>
      </c>
      <c r="AC278" s="377">
        <f t="shared" si="38"/>
        <v>0</v>
      </c>
      <c r="AD278" s="383">
        <f t="shared" si="39"/>
        <v>0</v>
      </c>
    </row>
    <row r="279" spans="1:30">
      <c r="A279" s="159"/>
      <c r="B279" s="159"/>
      <c r="C279" s="159"/>
      <c r="D279" s="159"/>
      <c r="E279" s="159"/>
      <c r="F279" s="159"/>
      <c r="G279" s="159"/>
      <c r="H279" s="180"/>
      <c r="I279" s="180"/>
      <c r="J279" s="159"/>
      <c r="K279" s="264"/>
      <c r="L279" s="159"/>
      <c r="M279" s="46" t="str">
        <f>IFERROR(CONCATENATE("VALID (",VLOOKUP(A279,'02_MASTER_KODE_FASYANKES'!B$3:L$20793,2,FALSE),")"),"N/A (BELUM VALID)")</f>
        <v>N/A (BELUM VALID)</v>
      </c>
      <c r="N279" s="374" t="str">
        <f>IFERROR(VLOOKUP(A279,'02_MASTER_KODE_FASYANKES'!B$3:L$20793,10,FALSE),"N/A (BELUM VALID)")</f>
        <v>N/A (BELUM VALID)</v>
      </c>
      <c r="O279" s="374" t="str">
        <f>IFERROR(VLOOKUP(A279,'02_MASTER_KODE_FASYANKES'!B$3:L$20793,11,FALSE),"N/A (BELUM VALID)")</f>
        <v>N/A (BELUM VALID)</v>
      </c>
      <c r="P279" s="374" t="str">
        <f>IFERROR(VLOOKUP(A279,'02_MASTER_KODE_FASYANKES'!B$3:L$20793,3,FALSE),"N/A (BELUM VALID)")</f>
        <v>N/A (BELUM VALID)</v>
      </c>
      <c r="Q279" s="46" t="str">
        <f>IFERROR(VLOOKUP(LEFT(G279,4),'04_MASTER_KODE_SDMK'!B$5:F$165,3,FALSE),"N/A (BELUM VALID)")</f>
        <v>N/A (BELUM VALID)</v>
      </c>
      <c r="R279" s="46" t="str">
        <f>IFERROR(VLOOKUP(LEFT(G279,4),'04_MASTER_KODE_SDMK'!B$5:F$165,4,FALSE),"N/A (BELUM VALID)")</f>
        <v>N/A (BELUM VALID)</v>
      </c>
      <c r="S279" s="46" t="str">
        <f>IFERROR(VLOOKUP(LEFT(G279,4),'04_MASTER_KODE_SDMK'!B$5:F$165,5,FALSE),"N/A (BELUM VALID)")</f>
        <v>N/A (BELUM VALID)</v>
      </c>
      <c r="T279" s="374" t="str">
        <f t="shared" si="32"/>
        <v>N/A (BELUM VALID)</v>
      </c>
      <c r="U279" s="46" t="str">
        <f t="shared" si="33"/>
        <v>N/A (BELUM VALID)</v>
      </c>
      <c r="V279" s="46" t="str">
        <f>IFERROR(VLOOKUP(L279,'03_MASTER_KODE_SEKOLAH_PT'!B$5:C$10030,2,FALSE),"N/A (BELUM VALID)")</f>
        <v>N/A (BELUM VALID)</v>
      </c>
      <c r="W279" s="46" t="str">
        <f>IFERROR(VLOOKUP(J279,'05_MASTER_KODE_PRODI'!B$3:E$5003,3,FALSE),"N/A (BELUM VALID)")</f>
        <v>N/A (BELUM VALID)</v>
      </c>
      <c r="X279" s="46" t="str">
        <f>IFERROR(CONCATENATE("VALID (",VLOOKUP(J279,'05_MASTER_KODE_PRODI'!B$3:F$5003,5,FALSE),")"),"N/A (BELUM VALID)")</f>
        <v>N/A (BELUM VALID)</v>
      </c>
      <c r="Y279" s="376">
        <f t="shared" si="34"/>
        <v>0</v>
      </c>
      <c r="Z279" s="377">
        <f t="shared" si="35"/>
        <v>0</v>
      </c>
      <c r="AA279" s="377">
        <f t="shared" si="36"/>
        <v>0</v>
      </c>
      <c r="AB279" s="377">
        <f t="shared" si="37"/>
        <v>0</v>
      </c>
      <c r="AC279" s="377">
        <f t="shared" si="38"/>
        <v>0</v>
      </c>
      <c r="AD279" s="383">
        <f t="shared" si="39"/>
        <v>0</v>
      </c>
    </row>
    <row r="280" spans="1:30">
      <c r="A280" s="159"/>
      <c r="B280" s="159"/>
      <c r="C280" s="159"/>
      <c r="D280" s="159"/>
      <c r="E280" s="159"/>
      <c r="F280" s="159"/>
      <c r="G280" s="159"/>
      <c r="H280" s="180"/>
      <c r="I280" s="180"/>
      <c r="J280" s="159"/>
      <c r="K280" s="264"/>
      <c r="L280" s="159"/>
      <c r="M280" s="46" t="str">
        <f>IFERROR(CONCATENATE("VALID (",VLOOKUP(A280,'02_MASTER_KODE_FASYANKES'!B$3:L$20793,2,FALSE),")"),"N/A (BELUM VALID)")</f>
        <v>N/A (BELUM VALID)</v>
      </c>
      <c r="N280" s="374" t="str">
        <f>IFERROR(VLOOKUP(A280,'02_MASTER_KODE_FASYANKES'!B$3:L$20793,10,FALSE),"N/A (BELUM VALID)")</f>
        <v>N/A (BELUM VALID)</v>
      </c>
      <c r="O280" s="374" t="str">
        <f>IFERROR(VLOOKUP(A280,'02_MASTER_KODE_FASYANKES'!B$3:L$20793,11,FALSE),"N/A (BELUM VALID)")</f>
        <v>N/A (BELUM VALID)</v>
      </c>
      <c r="P280" s="374" t="str">
        <f>IFERROR(VLOOKUP(A280,'02_MASTER_KODE_FASYANKES'!B$3:L$20793,3,FALSE),"N/A (BELUM VALID)")</f>
        <v>N/A (BELUM VALID)</v>
      </c>
      <c r="Q280" s="46" t="str">
        <f>IFERROR(VLOOKUP(LEFT(G280,4),'04_MASTER_KODE_SDMK'!B$5:F$165,3,FALSE),"N/A (BELUM VALID)")</f>
        <v>N/A (BELUM VALID)</v>
      </c>
      <c r="R280" s="46" t="str">
        <f>IFERROR(VLOOKUP(LEFT(G280,4),'04_MASTER_KODE_SDMK'!B$5:F$165,4,FALSE),"N/A (BELUM VALID)")</f>
        <v>N/A (BELUM VALID)</v>
      </c>
      <c r="S280" s="46" t="str">
        <f>IFERROR(VLOOKUP(LEFT(G280,4),'04_MASTER_KODE_SDMK'!B$5:F$165,5,FALSE),"N/A (BELUM VALID)")</f>
        <v>N/A (BELUM VALID)</v>
      </c>
      <c r="T280" s="374" t="str">
        <f t="shared" si="32"/>
        <v>N/A (BELUM VALID)</v>
      </c>
      <c r="U280" s="46" t="str">
        <f t="shared" si="33"/>
        <v>N/A (BELUM VALID)</v>
      </c>
      <c r="V280" s="46" t="str">
        <f>IFERROR(VLOOKUP(L280,'03_MASTER_KODE_SEKOLAH_PT'!B$5:C$10030,2,FALSE),"N/A (BELUM VALID)")</f>
        <v>N/A (BELUM VALID)</v>
      </c>
      <c r="W280" s="46" t="str">
        <f>IFERROR(VLOOKUP(J280,'05_MASTER_KODE_PRODI'!B$3:E$5003,3,FALSE),"N/A (BELUM VALID)")</f>
        <v>N/A (BELUM VALID)</v>
      </c>
      <c r="X280" s="46" t="str">
        <f>IFERROR(CONCATENATE("VALID (",VLOOKUP(J280,'05_MASTER_KODE_PRODI'!B$3:F$5003,5,FALSE),")"),"N/A (BELUM VALID)")</f>
        <v>N/A (BELUM VALID)</v>
      </c>
      <c r="Y280" s="376">
        <f t="shared" si="34"/>
        <v>0</v>
      </c>
      <c r="Z280" s="377">
        <f t="shared" si="35"/>
        <v>0</v>
      </c>
      <c r="AA280" s="377">
        <f t="shared" si="36"/>
        <v>0</v>
      </c>
      <c r="AB280" s="377">
        <f t="shared" si="37"/>
        <v>0</v>
      </c>
      <c r="AC280" s="377">
        <f t="shared" si="38"/>
        <v>0</v>
      </c>
      <c r="AD280" s="383">
        <f t="shared" si="39"/>
        <v>0</v>
      </c>
    </row>
    <row r="281" spans="1:30">
      <c r="A281" s="159"/>
      <c r="B281" s="159"/>
      <c r="C281" s="159"/>
      <c r="D281" s="159"/>
      <c r="E281" s="159"/>
      <c r="F281" s="159"/>
      <c r="G281" s="159"/>
      <c r="H281" s="180"/>
      <c r="I281" s="180"/>
      <c r="J281" s="159"/>
      <c r="K281" s="264"/>
      <c r="L281" s="159"/>
      <c r="M281" s="46" t="str">
        <f>IFERROR(CONCATENATE("VALID (",VLOOKUP(A281,'02_MASTER_KODE_FASYANKES'!B$3:L$20793,2,FALSE),")"),"N/A (BELUM VALID)")</f>
        <v>N/A (BELUM VALID)</v>
      </c>
      <c r="N281" s="374" t="str">
        <f>IFERROR(VLOOKUP(A281,'02_MASTER_KODE_FASYANKES'!B$3:L$20793,10,FALSE),"N/A (BELUM VALID)")</f>
        <v>N/A (BELUM VALID)</v>
      </c>
      <c r="O281" s="374" t="str">
        <f>IFERROR(VLOOKUP(A281,'02_MASTER_KODE_FASYANKES'!B$3:L$20793,11,FALSE),"N/A (BELUM VALID)")</f>
        <v>N/A (BELUM VALID)</v>
      </c>
      <c r="P281" s="374" t="str">
        <f>IFERROR(VLOOKUP(A281,'02_MASTER_KODE_FASYANKES'!B$3:L$20793,3,FALSE),"N/A (BELUM VALID)")</f>
        <v>N/A (BELUM VALID)</v>
      </c>
      <c r="Q281" s="46" t="str">
        <f>IFERROR(VLOOKUP(LEFT(G281,4),'04_MASTER_KODE_SDMK'!B$5:F$165,3,FALSE),"N/A (BELUM VALID)")</f>
        <v>N/A (BELUM VALID)</v>
      </c>
      <c r="R281" s="46" t="str">
        <f>IFERROR(VLOOKUP(LEFT(G281,4),'04_MASTER_KODE_SDMK'!B$5:F$165,4,FALSE),"N/A (BELUM VALID)")</f>
        <v>N/A (BELUM VALID)</v>
      </c>
      <c r="S281" s="46" t="str">
        <f>IFERROR(VLOOKUP(LEFT(G281,4),'04_MASTER_KODE_SDMK'!B$5:F$165,5,FALSE),"N/A (BELUM VALID)")</f>
        <v>N/A (BELUM VALID)</v>
      </c>
      <c r="T281" s="374" t="str">
        <f t="shared" si="32"/>
        <v>N/A (BELUM VALID)</v>
      </c>
      <c r="U281" s="46" t="str">
        <f t="shared" si="33"/>
        <v>N/A (BELUM VALID)</v>
      </c>
      <c r="V281" s="46" t="str">
        <f>IFERROR(VLOOKUP(L281,'03_MASTER_KODE_SEKOLAH_PT'!B$5:C$10030,2,FALSE),"N/A (BELUM VALID)")</f>
        <v>N/A (BELUM VALID)</v>
      </c>
      <c r="W281" s="46" t="str">
        <f>IFERROR(VLOOKUP(J281,'05_MASTER_KODE_PRODI'!B$3:E$5003,3,FALSE),"N/A (BELUM VALID)")</f>
        <v>N/A (BELUM VALID)</v>
      </c>
      <c r="X281" s="46" t="str">
        <f>IFERROR(CONCATENATE("VALID (",VLOOKUP(J281,'05_MASTER_KODE_PRODI'!B$3:F$5003,5,FALSE),")"),"N/A (BELUM VALID)")</f>
        <v>N/A (BELUM VALID)</v>
      </c>
      <c r="Y281" s="376">
        <f t="shared" si="34"/>
        <v>0</v>
      </c>
      <c r="Z281" s="377">
        <f t="shared" si="35"/>
        <v>0</v>
      </c>
      <c r="AA281" s="377">
        <f t="shared" si="36"/>
        <v>0</v>
      </c>
      <c r="AB281" s="377">
        <f t="shared" si="37"/>
        <v>0</v>
      </c>
      <c r="AC281" s="377">
        <f t="shared" si="38"/>
        <v>0</v>
      </c>
      <c r="AD281" s="383">
        <f t="shared" si="39"/>
        <v>0</v>
      </c>
    </row>
    <row r="282" spans="1:30">
      <c r="A282" s="159"/>
      <c r="B282" s="159"/>
      <c r="C282" s="159"/>
      <c r="D282" s="159"/>
      <c r="E282" s="159"/>
      <c r="F282" s="159"/>
      <c r="G282" s="159"/>
      <c r="H282" s="180"/>
      <c r="I282" s="180"/>
      <c r="J282" s="159"/>
      <c r="K282" s="264"/>
      <c r="L282" s="159"/>
      <c r="M282" s="46" t="str">
        <f>IFERROR(CONCATENATE("VALID (",VLOOKUP(A282,'02_MASTER_KODE_FASYANKES'!B$3:L$20793,2,FALSE),")"),"N/A (BELUM VALID)")</f>
        <v>N/A (BELUM VALID)</v>
      </c>
      <c r="N282" s="374" t="str">
        <f>IFERROR(VLOOKUP(A282,'02_MASTER_KODE_FASYANKES'!B$3:L$20793,10,FALSE),"N/A (BELUM VALID)")</f>
        <v>N/A (BELUM VALID)</v>
      </c>
      <c r="O282" s="374" t="str">
        <f>IFERROR(VLOOKUP(A282,'02_MASTER_KODE_FASYANKES'!B$3:L$20793,11,FALSE),"N/A (BELUM VALID)")</f>
        <v>N/A (BELUM VALID)</v>
      </c>
      <c r="P282" s="374" t="str">
        <f>IFERROR(VLOOKUP(A282,'02_MASTER_KODE_FASYANKES'!B$3:L$20793,3,FALSE),"N/A (BELUM VALID)")</f>
        <v>N/A (BELUM VALID)</v>
      </c>
      <c r="Q282" s="46" t="str">
        <f>IFERROR(VLOOKUP(LEFT(G282,4),'04_MASTER_KODE_SDMK'!B$5:F$165,3,FALSE),"N/A (BELUM VALID)")</f>
        <v>N/A (BELUM VALID)</v>
      </c>
      <c r="R282" s="46" t="str">
        <f>IFERROR(VLOOKUP(LEFT(G282,4),'04_MASTER_KODE_SDMK'!B$5:F$165,4,FALSE),"N/A (BELUM VALID)")</f>
        <v>N/A (BELUM VALID)</v>
      </c>
      <c r="S282" s="46" t="str">
        <f>IFERROR(VLOOKUP(LEFT(G282,4),'04_MASTER_KODE_SDMK'!B$5:F$165,5,FALSE),"N/A (BELUM VALID)")</f>
        <v>N/A (BELUM VALID)</v>
      </c>
      <c r="T282" s="374" t="str">
        <f t="shared" si="32"/>
        <v>N/A (BELUM VALID)</v>
      </c>
      <c r="U282" s="46" t="str">
        <f t="shared" si="33"/>
        <v>N/A (BELUM VALID)</v>
      </c>
      <c r="V282" s="46" t="str">
        <f>IFERROR(VLOOKUP(L282,'03_MASTER_KODE_SEKOLAH_PT'!B$5:C$10030,2,FALSE),"N/A (BELUM VALID)")</f>
        <v>N/A (BELUM VALID)</v>
      </c>
      <c r="W282" s="46" t="str">
        <f>IFERROR(VLOOKUP(J282,'05_MASTER_KODE_PRODI'!B$3:E$5003,3,FALSE),"N/A (BELUM VALID)")</f>
        <v>N/A (BELUM VALID)</v>
      </c>
      <c r="X282" s="46" t="str">
        <f>IFERROR(CONCATENATE("VALID (",VLOOKUP(J282,'05_MASTER_KODE_PRODI'!B$3:F$5003,5,FALSE),")"),"N/A (BELUM VALID)")</f>
        <v>N/A (BELUM VALID)</v>
      </c>
      <c r="Y282" s="376">
        <f t="shared" si="34"/>
        <v>0</v>
      </c>
      <c r="Z282" s="377">
        <f t="shared" si="35"/>
        <v>0</v>
      </c>
      <c r="AA282" s="377">
        <f t="shared" si="36"/>
        <v>0</v>
      </c>
      <c r="AB282" s="377">
        <f t="shared" si="37"/>
        <v>0</v>
      </c>
      <c r="AC282" s="377">
        <f t="shared" si="38"/>
        <v>0</v>
      </c>
      <c r="AD282" s="383">
        <f t="shared" si="39"/>
        <v>0</v>
      </c>
    </row>
    <row r="283" spans="1:30">
      <c r="A283" s="159"/>
      <c r="B283" s="159"/>
      <c r="C283" s="159"/>
      <c r="D283" s="159"/>
      <c r="E283" s="159"/>
      <c r="F283" s="159"/>
      <c r="G283" s="159"/>
      <c r="H283" s="180"/>
      <c r="I283" s="180"/>
      <c r="J283" s="159"/>
      <c r="K283" s="264"/>
      <c r="L283" s="159"/>
      <c r="M283" s="46" t="str">
        <f>IFERROR(CONCATENATE("VALID (",VLOOKUP(A283,'02_MASTER_KODE_FASYANKES'!B$3:L$20793,2,FALSE),")"),"N/A (BELUM VALID)")</f>
        <v>N/A (BELUM VALID)</v>
      </c>
      <c r="N283" s="374" t="str">
        <f>IFERROR(VLOOKUP(A283,'02_MASTER_KODE_FASYANKES'!B$3:L$20793,10,FALSE),"N/A (BELUM VALID)")</f>
        <v>N/A (BELUM VALID)</v>
      </c>
      <c r="O283" s="374" t="str">
        <f>IFERROR(VLOOKUP(A283,'02_MASTER_KODE_FASYANKES'!B$3:L$20793,11,FALSE),"N/A (BELUM VALID)")</f>
        <v>N/A (BELUM VALID)</v>
      </c>
      <c r="P283" s="374" t="str">
        <f>IFERROR(VLOOKUP(A283,'02_MASTER_KODE_FASYANKES'!B$3:L$20793,3,FALSE),"N/A (BELUM VALID)")</f>
        <v>N/A (BELUM VALID)</v>
      </c>
      <c r="Q283" s="46" t="str">
        <f>IFERROR(VLOOKUP(LEFT(G283,4),'04_MASTER_KODE_SDMK'!B$5:F$165,3,FALSE),"N/A (BELUM VALID)")</f>
        <v>N/A (BELUM VALID)</v>
      </c>
      <c r="R283" s="46" t="str">
        <f>IFERROR(VLOOKUP(LEFT(G283,4),'04_MASTER_KODE_SDMK'!B$5:F$165,4,FALSE),"N/A (BELUM VALID)")</f>
        <v>N/A (BELUM VALID)</v>
      </c>
      <c r="S283" s="46" t="str">
        <f>IFERROR(VLOOKUP(LEFT(G283,4),'04_MASTER_KODE_SDMK'!B$5:F$165,5,FALSE),"N/A (BELUM VALID)")</f>
        <v>N/A (BELUM VALID)</v>
      </c>
      <c r="T283" s="374" t="str">
        <f t="shared" si="32"/>
        <v>N/A (BELUM VALID)</v>
      </c>
      <c r="U283" s="46" t="str">
        <f t="shared" si="33"/>
        <v>N/A (BELUM VALID)</v>
      </c>
      <c r="V283" s="46" t="str">
        <f>IFERROR(VLOOKUP(L283,'03_MASTER_KODE_SEKOLAH_PT'!B$5:C$10030,2,FALSE),"N/A (BELUM VALID)")</f>
        <v>N/A (BELUM VALID)</v>
      </c>
      <c r="W283" s="46" t="str">
        <f>IFERROR(VLOOKUP(J283,'05_MASTER_KODE_PRODI'!B$3:E$5003,3,FALSE),"N/A (BELUM VALID)")</f>
        <v>N/A (BELUM VALID)</v>
      </c>
      <c r="X283" s="46" t="str">
        <f>IFERROR(CONCATENATE("VALID (",VLOOKUP(J283,'05_MASTER_KODE_PRODI'!B$3:F$5003,5,FALSE),")"),"N/A (BELUM VALID)")</f>
        <v>N/A (BELUM VALID)</v>
      </c>
      <c r="Y283" s="376">
        <f t="shared" si="34"/>
        <v>0</v>
      </c>
      <c r="Z283" s="377">
        <f t="shared" si="35"/>
        <v>0</v>
      </c>
      <c r="AA283" s="377">
        <f t="shared" si="36"/>
        <v>0</v>
      </c>
      <c r="AB283" s="377">
        <f t="shared" si="37"/>
        <v>0</v>
      </c>
      <c r="AC283" s="377">
        <f t="shared" si="38"/>
        <v>0</v>
      </c>
      <c r="AD283" s="383">
        <f t="shared" si="39"/>
        <v>0</v>
      </c>
    </row>
    <row r="284" spans="1:30">
      <c r="A284" s="159"/>
      <c r="B284" s="159"/>
      <c r="C284" s="159"/>
      <c r="D284" s="159"/>
      <c r="E284" s="159"/>
      <c r="F284" s="159"/>
      <c r="G284" s="159"/>
      <c r="H284" s="180"/>
      <c r="I284" s="180"/>
      <c r="J284" s="159"/>
      <c r="K284" s="264"/>
      <c r="L284" s="159"/>
      <c r="M284" s="46" t="str">
        <f>IFERROR(CONCATENATE("VALID (",VLOOKUP(A284,'02_MASTER_KODE_FASYANKES'!B$3:L$20793,2,FALSE),")"),"N/A (BELUM VALID)")</f>
        <v>N/A (BELUM VALID)</v>
      </c>
      <c r="N284" s="374" t="str">
        <f>IFERROR(VLOOKUP(A284,'02_MASTER_KODE_FASYANKES'!B$3:L$20793,10,FALSE),"N/A (BELUM VALID)")</f>
        <v>N/A (BELUM VALID)</v>
      </c>
      <c r="O284" s="374" t="str">
        <f>IFERROR(VLOOKUP(A284,'02_MASTER_KODE_FASYANKES'!B$3:L$20793,11,FALSE),"N/A (BELUM VALID)")</f>
        <v>N/A (BELUM VALID)</v>
      </c>
      <c r="P284" s="374" t="str">
        <f>IFERROR(VLOOKUP(A284,'02_MASTER_KODE_FASYANKES'!B$3:L$20793,3,FALSE),"N/A (BELUM VALID)")</f>
        <v>N/A (BELUM VALID)</v>
      </c>
      <c r="Q284" s="46" t="str">
        <f>IFERROR(VLOOKUP(LEFT(G284,4),'04_MASTER_KODE_SDMK'!B$5:F$165,3,FALSE),"N/A (BELUM VALID)")</f>
        <v>N/A (BELUM VALID)</v>
      </c>
      <c r="R284" s="46" t="str">
        <f>IFERROR(VLOOKUP(LEFT(G284,4),'04_MASTER_KODE_SDMK'!B$5:F$165,4,FALSE),"N/A (BELUM VALID)")</f>
        <v>N/A (BELUM VALID)</v>
      </c>
      <c r="S284" s="46" t="str">
        <f>IFERROR(VLOOKUP(LEFT(G284,4),'04_MASTER_KODE_SDMK'!B$5:F$165,5,FALSE),"N/A (BELUM VALID)")</f>
        <v>N/A (BELUM VALID)</v>
      </c>
      <c r="T284" s="374" t="str">
        <f t="shared" si="32"/>
        <v>N/A (BELUM VALID)</v>
      </c>
      <c r="U284" s="46" t="str">
        <f t="shared" si="33"/>
        <v>N/A (BELUM VALID)</v>
      </c>
      <c r="V284" s="46" t="str">
        <f>IFERROR(VLOOKUP(L284,'03_MASTER_KODE_SEKOLAH_PT'!B$5:C$10030,2,FALSE),"N/A (BELUM VALID)")</f>
        <v>N/A (BELUM VALID)</v>
      </c>
      <c r="W284" s="46" t="str">
        <f>IFERROR(VLOOKUP(J284,'05_MASTER_KODE_PRODI'!B$3:E$5003,3,FALSE),"N/A (BELUM VALID)")</f>
        <v>N/A (BELUM VALID)</v>
      </c>
      <c r="X284" s="46" t="str">
        <f>IFERROR(CONCATENATE("VALID (",VLOOKUP(J284,'05_MASTER_KODE_PRODI'!B$3:F$5003,5,FALSE),")"),"N/A (BELUM VALID)")</f>
        <v>N/A (BELUM VALID)</v>
      </c>
      <c r="Y284" s="376">
        <f t="shared" si="34"/>
        <v>0</v>
      </c>
      <c r="Z284" s="377">
        <f t="shared" si="35"/>
        <v>0</v>
      </c>
      <c r="AA284" s="377">
        <f t="shared" si="36"/>
        <v>0</v>
      </c>
      <c r="AB284" s="377">
        <f t="shared" si="37"/>
        <v>0</v>
      </c>
      <c r="AC284" s="377">
        <f t="shared" si="38"/>
        <v>0</v>
      </c>
      <c r="AD284" s="383">
        <f t="shared" si="39"/>
        <v>0</v>
      </c>
    </row>
    <row r="285" spans="1:30">
      <c r="A285" s="159"/>
      <c r="B285" s="159"/>
      <c r="C285" s="159"/>
      <c r="D285" s="159"/>
      <c r="E285" s="159"/>
      <c r="F285" s="159"/>
      <c r="G285" s="159"/>
      <c r="H285" s="180"/>
      <c r="I285" s="180"/>
      <c r="J285" s="159"/>
      <c r="K285" s="264"/>
      <c r="L285" s="159"/>
      <c r="M285" s="46" t="str">
        <f>IFERROR(CONCATENATE("VALID (",VLOOKUP(A285,'02_MASTER_KODE_FASYANKES'!B$3:L$20793,2,FALSE),")"),"N/A (BELUM VALID)")</f>
        <v>N/A (BELUM VALID)</v>
      </c>
      <c r="N285" s="374" t="str">
        <f>IFERROR(VLOOKUP(A285,'02_MASTER_KODE_FASYANKES'!B$3:L$20793,10,FALSE),"N/A (BELUM VALID)")</f>
        <v>N/A (BELUM VALID)</v>
      </c>
      <c r="O285" s="374" t="str">
        <f>IFERROR(VLOOKUP(A285,'02_MASTER_KODE_FASYANKES'!B$3:L$20793,11,FALSE),"N/A (BELUM VALID)")</f>
        <v>N/A (BELUM VALID)</v>
      </c>
      <c r="P285" s="374" t="str">
        <f>IFERROR(VLOOKUP(A285,'02_MASTER_KODE_FASYANKES'!B$3:L$20793,3,FALSE),"N/A (BELUM VALID)")</f>
        <v>N/A (BELUM VALID)</v>
      </c>
      <c r="Q285" s="46" t="str">
        <f>IFERROR(VLOOKUP(LEFT(G285,4),'04_MASTER_KODE_SDMK'!B$5:F$165,3,FALSE),"N/A (BELUM VALID)")</f>
        <v>N/A (BELUM VALID)</v>
      </c>
      <c r="R285" s="46" t="str">
        <f>IFERROR(VLOOKUP(LEFT(G285,4),'04_MASTER_KODE_SDMK'!B$5:F$165,4,FALSE),"N/A (BELUM VALID)")</f>
        <v>N/A (BELUM VALID)</v>
      </c>
      <c r="S285" s="46" t="str">
        <f>IFERROR(VLOOKUP(LEFT(G285,4),'04_MASTER_KODE_SDMK'!B$5:F$165,5,FALSE),"N/A (BELUM VALID)")</f>
        <v>N/A (BELUM VALID)</v>
      </c>
      <c r="T285" s="374" t="str">
        <f t="shared" si="32"/>
        <v>N/A (BELUM VALID)</v>
      </c>
      <c r="U285" s="46" t="str">
        <f t="shared" si="33"/>
        <v>N/A (BELUM VALID)</v>
      </c>
      <c r="V285" s="46" t="str">
        <f>IFERROR(VLOOKUP(L285,'03_MASTER_KODE_SEKOLAH_PT'!B$5:C$10030,2,FALSE),"N/A (BELUM VALID)")</f>
        <v>N/A (BELUM VALID)</v>
      </c>
      <c r="W285" s="46" t="str">
        <f>IFERROR(VLOOKUP(J285,'05_MASTER_KODE_PRODI'!B$3:E$5003,3,FALSE),"N/A (BELUM VALID)")</f>
        <v>N/A (BELUM VALID)</v>
      </c>
      <c r="X285" s="46" t="str">
        <f>IFERROR(CONCATENATE("VALID (",VLOOKUP(J285,'05_MASTER_KODE_PRODI'!B$3:F$5003,5,FALSE),")"),"N/A (BELUM VALID)")</f>
        <v>N/A (BELUM VALID)</v>
      </c>
      <c r="Y285" s="376">
        <f t="shared" si="34"/>
        <v>0</v>
      </c>
      <c r="Z285" s="377">
        <f t="shared" si="35"/>
        <v>0</v>
      </c>
      <c r="AA285" s="377">
        <f t="shared" si="36"/>
        <v>0</v>
      </c>
      <c r="AB285" s="377">
        <f t="shared" si="37"/>
        <v>0</v>
      </c>
      <c r="AC285" s="377">
        <f t="shared" si="38"/>
        <v>0</v>
      </c>
      <c r="AD285" s="383">
        <f t="shared" si="39"/>
        <v>0</v>
      </c>
    </row>
    <row r="286" spans="1:30">
      <c r="A286" s="159"/>
      <c r="B286" s="159"/>
      <c r="C286" s="159"/>
      <c r="D286" s="159"/>
      <c r="E286" s="159"/>
      <c r="F286" s="159"/>
      <c r="G286" s="159"/>
      <c r="H286" s="180"/>
      <c r="I286" s="180"/>
      <c r="J286" s="159"/>
      <c r="K286" s="264"/>
      <c r="L286" s="159"/>
      <c r="M286" s="46" t="str">
        <f>IFERROR(CONCATENATE("VALID (",VLOOKUP(A286,'02_MASTER_KODE_FASYANKES'!B$3:L$20793,2,FALSE),")"),"N/A (BELUM VALID)")</f>
        <v>N/A (BELUM VALID)</v>
      </c>
      <c r="N286" s="374" t="str">
        <f>IFERROR(VLOOKUP(A286,'02_MASTER_KODE_FASYANKES'!B$3:L$20793,10,FALSE),"N/A (BELUM VALID)")</f>
        <v>N/A (BELUM VALID)</v>
      </c>
      <c r="O286" s="374" t="str">
        <f>IFERROR(VLOOKUP(A286,'02_MASTER_KODE_FASYANKES'!B$3:L$20793,11,FALSE),"N/A (BELUM VALID)")</f>
        <v>N/A (BELUM VALID)</v>
      </c>
      <c r="P286" s="374" t="str">
        <f>IFERROR(VLOOKUP(A286,'02_MASTER_KODE_FASYANKES'!B$3:L$20793,3,FALSE),"N/A (BELUM VALID)")</f>
        <v>N/A (BELUM VALID)</v>
      </c>
      <c r="Q286" s="46" t="str">
        <f>IFERROR(VLOOKUP(LEFT(G286,4),'04_MASTER_KODE_SDMK'!B$5:F$165,3,FALSE),"N/A (BELUM VALID)")</f>
        <v>N/A (BELUM VALID)</v>
      </c>
      <c r="R286" s="46" t="str">
        <f>IFERROR(VLOOKUP(LEFT(G286,4),'04_MASTER_KODE_SDMK'!B$5:F$165,4,FALSE),"N/A (BELUM VALID)")</f>
        <v>N/A (BELUM VALID)</v>
      </c>
      <c r="S286" s="46" t="str">
        <f>IFERROR(VLOOKUP(LEFT(G286,4),'04_MASTER_KODE_SDMK'!B$5:F$165,5,FALSE),"N/A (BELUM VALID)")</f>
        <v>N/A (BELUM VALID)</v>
      </c>
      <c r="T286" s="374" t="str">
        <f t="shared" si="32"/>
        <v>N/A (BELUM VALID)</v>
      </c>
      <c r="U286" s="46" t="str">
        <f t="shared" si="33"/>
        <v>N/A (BELUM VALID)</v>
      </c>
      <c r="V286" s="46" t="str">
        <f>IFERROR(VLOOKUP(L286,'03_MASTER_KODE_SEKOLAH_PT'!B$5:C$10030,2,FALSE),"N/A (BELUM VALID)")</f>
        <v>N/A (BELUM VALID)</v>
      </c>
      <c r="W286" s="46" t="str">
        <f>IFERROR(VLOOKUP(J286,'05_MASTER_KODE_PRODI'!B$3:E$5003,3,FALSE),"N/A (BELUM VALID)")</f>
        <v>N/A (BELUM VALID)</v>
      </c>
      <c r="X286" s="46" t="str">
        <f>IFERROR(CONCATENATE("VALID (",VLOOKUP(J286,'05_MASTER_KODE_PRODI'!B$3:F$5003,5,FALSE),")"),"N/A (BELUM VALID)")</f>
        <v>N/A (BELUM VALID)</v>
      </c>
      <c r="Y286" s="376">
        <f t="shared" si="34"/>
        <v>0</v>
      </c>
      <c r="Z286" s="377">
        <f t="shared" si="35"/>
        <v>0</v>
      </c>
      <c r="AA286" s="377">
        <f t="shared" si="36"/>
        <v>0</v>
      </c>
      <c r="AB286" s="377">
        <f t="shared" si="37"/>
        <v>0</v>
      </c>
      <c r="AC286" s="377">
        <f t="shared" si="38"/>
        <v>0</v>
      </c>
      <c r="AD286" s="383">
        <f t="shared" si="39"/>
        <v>0</v>
      </c>
    </row>
    <row r="287" spans="1:30">
      <c r="A287" s="159"/>
      <c r="B287" s="159"/>
      <c r="C287" s="159"/>
      <c r="D287" s="159"/>
      <c r="E287" s="159"/>
      <c r="F287" s="159"/>
      <c r="G287" s="159"/>
      <c r="H287" s="180"/>
      <c r="I287" s="180"/>
      <c r="J287" s="159"/>
      <c r="K287" s="264"/>
      <c r="L287" s="159"/>
      <c r="M287" s="46" t="str">
        <f>IFERROR(CONCATENATE("VALID (",VLOOKUP(A287,'02_MASTER_KODE_FASYANKES'!B$3:L$20793,2,FALSE),")"),"N/A (BELUM VALID)")</f>
        <v>N/A (BELUM VALID)</v>
      </c>
      <c r="N287" s="374" t="str">
        <f>IFERROR(VLOOKUP(A287,'02_MASTER_KODE_FASYANKES'!B$3:L$20793,10,FALSE),"N/A (BELUM VALID)")</f>
        <v>N/A (BELUM VALID)</v>
      </c>
      <c r="O287" s="374" t="str">
        <f>IFERROR(VLOOKUP(A287,'02_MASTER_KODE_FASYANKES'!B$3:L$20793,11,FALSE),"N/A (BELUM VALID)")</f>
        <v>N/A (BELUM VALID)</v>
      </c>
      <c r="P287" s="374" t="str">
        <f>IFERROR(VLOOKUP(A287,'02_MASTER_KODE_FASYANKES'!B$3:L$20793,3,FALSE),"N/A (BELUM VALID)")</f>
        <v>N/A (BELUM VALID)</v>
      </c>
      <c r="Q287" s="46" t="str">
        <f>IFERROR(VLOOKUP(LEFT(G287,4),'04_MASTER_KODE_SDMK'!B$5:F$165,3,FALSE),"N/A (BELUM VALID)")</f>
        <v>N/A (BELUM VALID)</v>
      </c>
      <c r="R287" s="46" t="str">
        <f>IFERROR(VLOOKUP(LEFT(G287,4),'04_MASTER_KODE_SDMK'!B$5:F$165,4,FALSE),"N/A (BELUM VALID)")</f>
        <v>N/A (BELUM VALID)</v>
      </c>
      <c r="S287" s="46" t="str">
        <f>IFERROR(VLOOKUP(LEFT(G287,4),'04_MASTER_KODE_SDMK'!B$5:F$165,5,FALSE),"N/A (BELUM VALID)")</f>
        <v>N/A (BELUM VALID)</v>
      </c>
      <c r="T287" s="374" t="str">
        <f t="shared" si="32"/>
        <v>N/A (BELUM VALID)</v>
      </c>
      <c r="U287" s="46" t="str">
        <f t="shared" si="33"/>
        <v>N/A (BELUM VALID)</v>
      </c>
      <c r="V287" s="46" t="str">
        <f>IFERROR(VLOOKUP(L287,'03_MASTER_KODE_SEKOLAH_PT'!B$5:C$10030,2,FALSE),"N/A (BELUM VALID)")</f>
        <v>N/A (BELUM VALID)</v>
      </c>
      <c r="W287" s="46" t="str">
        <f>IFERROR(VLOOKUP(J287,'05_MASTER_KODE_PRODI'!B$3:E$5003,3,FALSE),"N/A (BELUM VALID)")</f>
        <v>N/A (BELUM VALID)</v>
      </c>
      <c r="X287" s="46" t="str">
        <f>IFERROR(CONCATENATE("VALID (",VLOOKUP(J287,'05_MASTER_KODE_PRODI'!B$3:F$5003,5,FALSE),")"),"N/A (BELUM VALID)")</f>
        <v>N/A (BELUM VALID)</v>
      </c>
      <c r="Y287" s="376">
        <f t="shared" si="34"/>
        <v>0</v>
      </c>
      <c r="Z287" s="377">
        <f t="shared" si="35"/>
        <v>0</v>
      </c>
      <c r="AA287" s="377">
        <f t="shared" si="36"/>
        <v>0</v>
      </c>
      <c r="AB287" s="377">
        <f t="shared" si="37"/>
        <v>0</v>
      </c>
      <c r="AC287" s="377">
        <f t="shared" si="38"/>
        <v>0</v>
      </c>
      <c r="AD287" s="383">
        <f t="shared" si="39"/>
        <v>0</v>
      </c>
    </row>
    <row r="288" spans="1:30">
      <c r="A288" s="159"/>
      <c r="B288" s="159"/>
      <c r="C288" s="159"/>
      <c r="D288" s="159"/>
      <c r="E288" s="159"/>
      <c r="F288" s="159"/>
      <c r="G288" s="159"/>
      <c r="H288" s="180"/>
      <c r="I288" s="180"/>
      <c r="J288" s="159"/>
      <c r="K288" s="264"/>
      <c r="L288" s="159"/>
      <c r="M288" s="46" t="str">
        <f>IFERROR(CONCATENATE("VALID (",VLOOKUP(A288,'02_MASTER_KODE_FASYANKES'!B$3:L$20793,2,FALSE),")"),"N/A (BELUM VALID)")</f>
        <v>N/A (BELUM VALID)</v>
      </c>
      <c r="N288" s="374" t="str">
        <f>IFERROR(VLOOKUP(A288,'02_MASTER_KODE_FASYANKES'!B$3:L$20793,10,FALSE),"N/A (BELUM VALID)")</f>
        <v>N/A (BELUM VALID)</v>
      </c>
      <c r="O288" s="374" t="str">
        <f>IFERROR(VLOOKUP(A288,'02_MASTER_KODE_FASYANKES'!B$3:L$20793,11,FALSE),"N/A (BELUM VALID)")</f>
        <v>N/A (BELUM VALID)</v>
      </c>
      <c r="P288" s="374" t="str">
        <f>IFERROR(VLOOKUP(A288,'02_MASTER_KODE_FASYANKES'!B$3:L$20793,3,FALSE),"N/A (BELUM VALID)")</f>
        <v>N/A (BELUM VALID)</v>
      </c>
      <c r="Q288" s="46" t="str">
        <f>IFERROR(VLOOKUP(LEFT(G288,4),'04_MASTER_KODE_SDMK'!B$5:F$165,3,FALSE),"N/A (BELUM VALID)")</f>
        <v>N/A (BELUM VALID)</v>
      </c>
      <c r="R288" s="46" t="str">
        <f>IFERROR(VLOOKUP(LEFT(G288,4),'04_MASTER_KODE_SDMK'!B$5:F$165,4,FALSE),"N/A (BELUM VALID)")</f>
        <v>N/A (BELUM VALID)</v>
      </c>
      <c r="S288" s="46" t="str">
        <f>IFERROR(VLOOKUP(LEFT(G288,4),'04_MASTER_KODE_SDMK'!B$5:F$165,5,FALSE),"N/A (BELUM VALID)")</f>
        <v>N/A (BELUM VALID)</v>
      </c>
      <c r="T288" s="374" t="str">
        <f t="shared" si="32"/>
        <v>N/A (BELUM VALID)</v>
      </c>
      <c r="U288" s="46" t="str">
        <f t="shared" si="33"/>
        <v>N/A (BELUM VALID)</v>
      </c>
      <c r="V288" s="46" t="str">
        <f>IFERROR(VLOOKUP(L288,'03_MASTER_KODE_SEKOLAH_PT'!B$5:C$10030,2,FALSE),"N/A (BELUM VALID)")</f>
        <v>N/A (BELUM VALID)</v>
      </c>
      <c r="W288" s="46" t="str">
        <f>IFERROR(VLOOKUP(J288,'05_MASTER_KODE_PRODI'!B$3:E$5003,3,FALSE),"N/A (BELUM VALID)")</f>
        <v>N/A (BELUM VALID)</v>
      </c>
      <c r="X288" s="46" t="str">
        <f>IFERROR(CONCATENATE("VALID (",VLOOKUP(J288,'05_MASTER_KODE_PRODI'!B$3:F$5003,5,FALSE),")"),"N/A (BELUM VALID)")</f>
        <v>N/A (BELUM VALID)</v>
      </c>
      <c r="Y288" s="376">
        <f t="shared" si="34"/>
        <v>0</v>
      </c>
      <c r="Z288" s="377">
        <f t="shared" si="35"/>
        <v>0</v>
      </c>
      <c r="AA288" s="377">
        <f t="shared" si="36"/>
        <v>0</v>
      </c>
      <c r="AB288" s="377">
        <f t="shared" si="37"/>
        <v>0</v>
      </c>
      <c r="AC288" s="377">
        <f t="shared" si="38"/>
        <v>0</v>
      </c>
      <c r="AD288" s="383">
        <f t="shared" si="39"/>
        <v>0</v>
      </c>
    </row>
    <row r="289" spans="1:30">
      <c r="A289" s="159"/>
      <c r="B289" s="159"/>
      <c r="C289" s="159"/>
      <c r="D289" s="159"/>
      <c r="E289" s="159"/>
      <c r="F289" s="159"/>
      <c r="G289" s="159"/>
      <c r="H289" s="180"/>
      <c r="I289" s="180"/>
      <c r="J289" s="159"/>
      <c r="K289" s="264"/>
      <c r="L289" s="159"/>
      <c r="M289" s="46" t="str">
        <f>IFERROR(CONCATENATE("VALID (",VLOOKUP(A289,'02_MASTER_KODE_FASYANKES'!B$3:L$20793,2,FALSE),")"),"N/A (BELUM VALID)")</f>
        <v>N/A (BELUM VALID)</v>
      </c>
      <c r="N289" s="374" t="str">
        <f>IFERROR(VLOOKUP(A289,'02_MASTER_KODE_FASYANKES'!B$3:L$20793,10,FALSE),"N/A (BELUM VALID)")</f>
        <v>N/A (BELUM VALID)</v>
      </c>
      <c r="O289" s="374" t="str">
        <f>IFERROR(VLOOKUP(A289,'02_MASTER_KODE_FASYANKES'!B$3:L$20793,11,FALSE),"N/A (BELUM VALID)")</f>
        <v>N/A (BELUM VALID)</v>
      </c>
      <c r="P289" s="374" t="str">
        <f>IFERROR(VLOOKUP(A289,'02_MASTER_KODE_FASYANKES'!B$3:L$20793,3,FALSE),"N/A (BELUM VALID)")</f>
        <v>N/A (BELUM VALID)</v>
      </c>
      <c r="Q289" s="46" t="str">
        <f>IFERROR(VLOOKUP(LEFT(G289,4),'04_MASTER_KODE_SDMK'!B$5:F$165,3,FALSE),"N/A (BELUM VALID)")</f>
        <v>N/A (BELUM VALID)</v>
      </c>
      <c r="R289" s="46" t="str">
        <f>IFERROR(VLOOKUP(LEFT(G289,4),'04_MASTER_KODE_SDMK'!B$5:F$165,4,FALSE),"N/A (BELUM VALID)")</f>
        <v>N/A (BELUM VALID)</v>
      </c>
      <c r="S289" s="46" t="str">
        <f>IFERROR(VLOOKUP(LEFT(G289,4),'04_MASTER_KODE_SDMK'!B$5:F$165,5,FALSE),"N/A (BELUM VALID)")</f>
        <v>N/A (BELUM VALID)</v>
      </c>
      <c r="T289" s="374" t="str">
        <f t="shared" si="32"/>
        <v>N/A (BELUM VALID)</v>
      </c>
      <c r="U289" s="46" t="str">
        <f t="shared" si="33"/>
        <v>N/A (BELUM VALID)</v>
      </c>
      <c r="V289" s="46" t="str">
        <f>IFERROR(VLOOKUP(L289,'03_MASTER_KODE_SEKOLAH_PT'!B$5:C$10030,2,FALSE),"N/A (BELUM VALID)")</f>
        <v>N/A (BELUM VALID)</v>
      </c>
      <c r="W289" s="46" t="str">
        <f>IFERROR(VLOOKUP(J289,'05_MASTER_KODE_PRODI'!B$3:E$5003,3,FALSE),"N/A (BELUM VALID)")</f>
        <v>N/A (BELUM VALID)</v>
      </c>
      <c r="X289" s="46" t="str">
        <f>IFERROR(CONCATENATE("VALID (",VLOOKUP(J289,'05_MASTER_KODE_PRODI'!B$3:F$5003,5,FALSE),")"),"N/A (BELUM VALID)")</f>
        <v>N/A (BELUM VALID)</v>
      </c>
      <c r="Y289" s="376">
        <f t="shared" si="34"/>
        <v>0</v>
      </c>
      <c r="Z289" s="377">
        <f t="shared" si="35"/>
        <v>0</v>
      </c>
      <c r="AA289" s="377">
        <f t="shared" si="36"/>
        <v>0</v>
      </c>
      <c r="AB289" s="377">
        <f t="shared" si="37"/>
        <v>0</v>
      </c>
      <c r="AC289" s="377">
        <f t="shared" si="38"/>
        <v>0</v>
      </c>
      <c r="AD289" s="383">
        <f t="shared" si="39"/>
        <v>0</v>
      </c>
    </row>
    <row r="290" spans="1:30">
      <c r="A290" s="159"/>
      <c r="B290" s="159"/>
      <c r="C290" s="159"/>
      <c r="D290" s="159"/>
      <c r="E290" s="159"/>
      <c r="F290" s="159"/>
      <c r="G290" s="159"/>
      <c r="H290" s="180"/>
      <c r="I290" s="180"/>
      <c r="J290" s="159"/>
      <c r="K290" s="264"/>
      <c r="L290" s="159"/>
      <c r="M290" s="46" t="str">
        <f>IFERROR(CONCATENATE("VALID (",VLOOKUP(A290,'02_MASTER_KODE_FASYANKES'!B$3:L$20793,2,FALSE),")"),"N/A (BELUM VALID)")</f>
        <v>N/A (BELUM VALID)</v>
      </c>
      <c r="N290" s="374" t="str">
        <f>IFERROR(VLOOKUP(A290,'02_MASTER_KODE_FASYANKES'!B$3:L$20793,10,FALSE),"N/A (BELUM VALID)")</f>
        <v>N/A (BELUM VALID)</v>
      </c>
      <c r="O290" s="374" t="str">
        <f>IFERROR(VLOOKUP(A290,'02_MASTER_KODE_FASYANKES'!B$3:L$20793,11,FALSE),"N/A (BELUM VALID)")</f>
        <v>N/A (BELUM VALID)</v>
      </c>
      <c r="P290" s="374" t="str">
        <f>IFERROR(VLOOKUP(A290,'02_MASTER_KODE_FASYANKES'!B$3:L$20793,3,FALSE),"N/A (BELUM VALID)")</f>
        <v>N/A (BELUM VALID)</v>
      </c>
      <c r="Q290" s="46" t="str">
        <f>IFERROR(VLOOKUP(LEFT(G290,4),'04_MASTER_KODE_SDMK'!B$5:F$165,3,FALSE),"N/A (BELUM VALID)")</f>
        <v>N/A (BELUM VALID)</v>
      </c>
      <c r="R290" s="46" t="str">
        <f>IFERROR(VLOOKUP(LEFT(G290,4),'04_MASTER_KODE_SDMK'!B$5:F$165,4,FALSE),"N/A (BELUM VALID)")</f>
        <v>N/A (BELUM VALID)</v>
      </c>
      <c r="S290" s="46" t="str">
        <f>IFERROR(VLOOKUP(LEFT(G290,4),'04_MASTER_KODE_SDMK'!B$5:F$165,5,FALSE),"N/A (BELUM VALID)")</f>
        <v>N/A (BELUM VALID)</v>
      </c>
      <c r="T290" s="374" t="str">
        <f t="shared" si="32"/>
        <v>N/A (BELUM VALID)</v>
      </c>
      <c r="U290" s="46" t="str">
        <f t="shared" si="33"/>
        <v>N/A (BELUM VALID)</v>
      </c>
      <c r="V290" s="46" t="str">
        <f>IFERROR(VLOOKUP(L290,'03_MASTER_KODE_SEKOLAH_PT'!B$5:C$10030,2,FALSE),"N/A (BELUM VALID)")</f>
        <v>N/A (BELUM VALID)</v>
      </c>
      <c r="W290" s="46" t="str">
        <f>IFERROR(VLOOKUP(J290,'05_MASTER_KODE_PRODI'!B$3:E$5003,3,FALSE),"N/A (BELUM VALID)")</f>
        <v>N/A (BELUM VALID)</v>
      </c>
      <c r="X290" s="46" t="str">
        <f>IFERROR(CONCATENATE("VALID (",VLOOKUP(J290,'05_MASTER_KODE_PRODI'!B$3:F$5003,5,FALSE),")"),"N/A (BELUM VALID)")</f>
        <v>N/A (BELUM VALID)</v>
      </c>
      <c r="Y290" s="376">
        <f t="shared" si="34"/>
        <v>0</v>
      </c>
      <c r="Z290" s="377">
        <f t="shared" si="35"/>
        <v>0</v>
      </c>
      <c r="AA290" s="377">
        <f t="shared" si="36"/>
        <v>0</v>
      </c>
      <c r="AB290" s="377">
        <f t="shared" si="37"/>
        <v>0</v>
      </c>
      <c r="AC290" s="377">
        <f t="shared" si="38"/>
        <v>0</v>
      </c>
      <c r="AD290" s="383">
        <f t="shared" si="39"/>
        <v>0</v>
      </c>
    </row>
    <row r="291" spans="1:30">
      <c r="A291" s="159"/>
      <c r="B291" s="159"/>
      <c r="C291" s="159"/>
      <c r="D291" s="159"/>
      <c r="E291" s="159"/>
      <c r="F291" s="159"/>
      <c r="G291" s="159"/>
      <c r="H291" s="180"/>
      <c r="I291" s="180"/>
      <c r="J291" s="159"/>
      <c r="K291" s="264"/>
      <c r="L291" s="159"/>
      <c r="M291" s="46" t="str">
        <f>IFERROR(CONCATENATE("VALID (",VLOOKUP(A291,'02_MASTER_KODE_FASYANKES'!B$3:L$20793,2,FALSE),")"),"N/A (BELUM VALID)")</f>
        <v>N/A (BELUM VALID)</v>
      </c>
      <c r="N291" s="374" t="str">
        <f>IFERROR(VLOOKUP(A291,'02_MASTER_KODE_FASYANKES'!B$3:L$20793,10,FALSE),"N/A (BELUM VALID)")</f>
        <v>N/A (BELUM VALID)</v>
      </c>
      <c r="O291" s="374" t="str">
        <f>IFERROR(VLOOKUP(A291,'02_MASTER_KODE_FASYANKES'!B$3:L$20793,11,FALSE),"N/A (BELUM VALID)")</f>
        <v>N/A (BELUM VALID)</v>
      </c>
      <c r="P291" s="374" t="str">
        <f>IFERROR(VLOOKUP(A291,'02_MASTER_KODE_FASYANKES'!B$3:L$20793,3,FALSE),"N/A (BELUM VALID)")</f>
        <v>N/A (BELUM VALID)</v>
      </c>
      <c r="Q291" s="46" t="str">
        <f>IFERROR(VLOOKUP(LEFT(G291,4),'04_MASTER_KODE_SDMK'!B$5:F$165,3,FALSE),"N/A (BELUM VALID)")</f>
        <v>N/A (BELUM VALID)</v>
      </c>
      <c r="R291" s="46" t="str">
        <f>IFERROR(VLOOKUP(LEFT(G291,4),'04_MASTER_KODE_SDMK'!B$5:F$165,4,FALSE),"N/A (BELUM VALID)")</f>
        <v>N/A (BELUM VALID)</v>
      </c>
      <c r="S291" s="46" t="str">
        <f>IFERROR(VLOOKUP(LEFT(G291,4),'04_MASTER_KODE_SDMK'!B$5:F$165,5,FALSE),"N/A (BELUM VALID)")</f>
        <v>N/A (BELUM VALID)</v>
      </c>
      <c r="T291" s="374" t="str">
        <f t="shared" si="32"/>
        <v>N/A (BELUM VALID)</v>
      </c>
      <c r="U291" s="46" t="str">
        <f t="shared" si="33"/>
        <v>N/A (BELUM VALID)</v>
      </c>
      <c r="V291" s="46" t="str">
        <f>IFERROR(VLOOKUP(L291,'03_MASTER_KODE_SEKOLAH_PT'!B$5:C$10030,2,FALSE),"N/A (BELUM VALID)")</f>
        <v>N/A (BELUM VALID)</v>
      </c>
      <c r="W291" s="46" t="str">
        <f>IFERROR(VLOOKUP(J291,'05_MASTER_KODE_PRODI'!B$3:E$5003,3,FALSE),"N/A (BELUM VALID)")</f>
        <v>N/A (BELUM VALID)</v>
      </c>
      <c r="X291" s="46" t="str">
        <f>IFERROR(CONCATENATE("VALID (",VLOOKUP(J291,'05_MASTER_KODE_PRODI'!B$3:F$5003,5,FALSE),")"),"N/A (BELUM VALID)")</f>
        <v>N/A (BELUM VALID)</v>
      </c>
      <c r="Y291" s="376">
        <f t="shared" si="34"/>
        <v>0</v>
      </c>
      <c r="Z291" s="377">
        <f t="shared" si="35"/>
        <v>0</v>
      </c>
      <c r="AA291" s="377">
        <f t="shared" si="36"/>
        <v>0</v>
      </c>
      <c r="AB291" s="377">
        <f t="shared" si="37"/>
        <v>0</v>
      </c>
      <c r="AC291" s="377">
        <f t="shared" si="38"/>
        <v>0</v>
      </c>
      <c r="AD291" s="383">
        <f t="shared" si="39"/>
        <v>0</v>
      </c>
    </row>
    <row r="292" spans="1:30">
      <c r="A292" s="159"/>
      <c r="B292" s="159"/>
      <c r="C292" s="159"/>
      <c r="D292" s="159"/>
      <c r="E292" s="159"/>
      <c r="F292" s="159"/>
      <c r="G292" s="159"/>
      <c r="H292" s="180"/>
      <c r="I292" s="180"/>
      <c r="J292" s="159"/>
      <c r="K292" s="264"/>
      <c r="L292" s="159"/>
      <c r="M292" s="46" t="str">
        <f>IFERROR(CONCATENATE("VALID (",VLOOKUP(A292,'02_MASTER_KODE_FASYANKES'!B$3:L$20793,2,FALSE),")"),"N/A (BELUM VALID)")</f>
        <v>N/A (BELUM VALID)</v>
      </c>
      <c r="N292" s="374" t="str">
        <f>IFERROR(VLOOKUP(A292,'02_MASTER_KODE_FASYANKES'!B$3:L$20793,10,FALSE),"N/A (BELUM VALID)")</f>
        <v>N/A (BELUM VALID)</v>
      </c>
      <c r="O292" s="374" t="str">
        <f>IFERROR(VLOOKUP(A292,'02_MASTER_KODE_FASYANKES'!B$3:L$20793,11,FALSE),"N/A (BELUM VALID)")</f>
        <v>N/A (BELUM VALID)</v>
      </c>
      <c r="P292" s="374" t="str">
        <f>IFERROR(VLOOKUP(A292,'02_MASTER_KODE_FASYANKES'!B$3:L$20793,3,FALSE),"N/A (BELUM VALID)")</f>
        <v>N/A (BELUM VALID)</v>
      </c>
      <c r="Q292" s="46" t="str">
        <f>IFERROR(VLOOKUP(LEFT(G292,4),'04_MASTER_KODE_SDMK'!B$5:F$165,3,FALSE),"N/A (BELUM VALID)")</f>
        <v>N/A (BELUM VALID)</v>
      </c>
      <c r="R292" s="46" t="str">
        <f>IFERROR(VLOOKUP(LEFT(G292,4),'04_MASTER_KODE_SDMK'!B$5:F$165,4,FALSE),"N/A (BELUM VALID)")</f>
        <v>N/A (BELUM VALID)</v>
      </c>
      <c r="S292" s="46" t="str">
        <f>IFERROR(VLOOKUP(LEFT(G292,4),'04_MASTER_KODE_SDMK'!B$5:F$165,5,FALSE),"N/A (BELUM VALID)")</f>
        <v>N/A (BELUM VALID)</v>
      </c>
      <c r="T292" s="374" t="str">
        <f t="shared" si="32"/>
        <v>N/A (BELUM VALID)</v>
      </c>
      <c r="U292" s="46" t="str">
        <f t="shared" si="33"/>
        <v>N/A (BELUM VALID)</v>
      </c>
      <c r="V292" s="46" t="str">
        <f>IFERROR(VLOOKUP(L292,'03_MASTER_KODE_SEKOLAH_PT'!B$5:C$10030,2,FALSE),"N/A (BELUM VALID)")</f>
        <v>N/A (BELUM VALID)</v>
      </c>
      <c r="W292" s="46" t="str">
        <f>IFERROR(VLOOKUP(J292,'05_MASTER_KODE_PRODI'!B$3:E$5003,3,FALSE),"N/A (BELUM VALID)")</f>
        <v>N/A (BELUM VALID)</v>
      </c>
      <c r="X292" s="46" t="str">
        <f>IFERROR(CONCATENATE("VALID (",VLOOKUP(J292,'05_MASTER_KODE_PRODI'!B$3:F$5003,5,FALSE),")"),"N/A (BELUM VALID)")</f>
        <v>N/A (BELUM VALID)</v>
      </c>
      <c r="Y292" s="376">
        <f t="shared" si="34"/>
        <v>0</v>
      </c>
      <c r="Z292" s="377">
        <f t="shared" si="35"/>
        <v>0</v>
      </c>
      <c r="AA292" s="377">
        <f t="shared" si="36"/>
        <v>0</v>
      </c>
      <c r="AB292" s="377">
        <f t="shared" si="37"/>
        <v>0</v>
      </c>
      <c r="AC292" s="377">
        <f t="shared" si="38"/>
        <v>0</v>
      </c>
      <c r="AD292" s="383">
        <f t="shared" si="39"/>
        <v>0</v>
      </c>
    </row>
    <row r="293" spans="1:30">
      <c r="A293" s="159"/>
      <c r="B293" s="159"/>
      <c r="C293" s="159"/>
      <c r="D293" s="159"/>
      <c r="E293" s="159"/>
      <c r="F293" s="159"/>
      <c r="G293" s="159"/>
      <c r="H293" s="180"/>
      <c r="I293" s="180"/>
      <c r="J293" s="159"/>
      <c r="K293" s="264"/>
      <c r="L293" s="159"/>
      <c r="M293" s="46" t="str">
        <f>IFERROR(CONCATENATE("VALID (",VLOOKUP(A293,'02_MASTER_KODE_FASYANKES'!B$3:L$20793,2,FALSE),")"),"N/A (BELUM VALID)")</f>
        <v>N/A (BELUM VALID)</v>
      </c>
      <c r="N293" s="374" t="str">
        <f>IFERROR(VLOOKUP(A293,'02_MASTER_KODE_FASYANKES'!B$3:L$20793,10,FALSE),"N/A (BELUM VALID)")</f>
        <v>N/A (BELUM VALID)</v>
      </c>
      <c r="O293" s="374" t="str">
        <f>IFERROR(VLOOKUP(A293,'02_MASTER_KODE_FASYANKES'!B$3:L$20793,11,FALSE),"N/A (BELUM VALID)")</f>
        <v>N/A (BELUM VALID)</v>
      </c>
      <c r="P293" s="374" t="str">
        <f>IFERROR(VLOOKUP(A293,'02_MASTER_KODE_FASYANKES'!B$3:L$20793,3,FALSE),"N/A (BELUM VALID)")</f>
        <v>N/A (BELUM VALID)</v>
      </c>
      <c r="Q293" s="46" t="str">
        <f>IFERROR(VLOOKUP(LEFT(G293,4),'04_MASTER_KODE_SDMK'!B$5:F$165,3,FALSE),"N/A (BELUM VALID)")</f>
        <v>N/A (BELUM VALID)</v>
      </c>
      <c r="R293" s="46" t="str">
        <f>IFERROR(VLOOKUP(LEFT(G293,4),'04_MASTER_KODE_SDMK'!B$5:F$165,4,FALSE),"N/A (BELUM VALID)")</f>
        <v>N/A (BELUM VALID)</v>
      </c>
      <c r="S293" s="46" t="str">
        <f>IFERROR(VLOOKUP(LEFT(G293,4),'04_MASTER_KODE_SDMK'!B$5:F$165,5,FALSE),"N/A (BELUM VALID)")</f>
        <v>N/A (BELUM VALID)</v>
      </c>
      <c r="T293" s="374" t="str">
        <f t="shared" si="32"/>
        <v>N/A (BELUM VALID)</v>
      </c>
      <c r="U293" s="46" t="str">
        <f t="shared" si="33"/>
        <v>N/A (BELUM VALID)</v>
      </c>
      <c r="V293" s="46" t="str">
        <f>IFERROR(VLOOKUP(L293,'03_MASTER_KODE_SEKOLAH_PT'!B$5:C$10030,2,FALSE),"N/A (BELUM VALID)")</f>
        <v>N/A (BELUM VALID)</v>
      </c>
      <c r="W293" s="46" t="str">
        <f>IFERROR(VLOOKUP(J293,'05_MASTER_KODE_PRODI'!B$3:E$5003,3,FALSE),"N/A (BELUM VALID)")</f>
        <v>N/A (BELUM VALID)</v>
      </c>
      <c r="X293" s="46" t="str">
        <f>IFERROR(CONCATENATE("VALID (",VLOOKUP(J293,'05_MASTER_KODE_PRODI'!B$3:F$5003,5,FALSE),")"),"N/A (BELUM VALID)")</f>
        <v>N/A (BELUM VALID)</v>
      </c>
      <c r="Y293" s="376">
        <f t="shared" si="34"/>
        <v>0</v>
      </c>
      <c r="Z293" s="377">
        <f t="shared" si="35"/>
        <v>0</v>
      </c>
      <c r="AA293" s="377">
        <f t="shared" si="36"/>
        <v>0</v>
      </c>
      <c r="AB293" s="377">
        <f t="shared" si="37"/>
        <v>0</v>
      </c>
      <c r="AC293" s="377">
        <f t="shared" si="38"/>
        <v>0</v>
      </c>
      <c r="AD293" s="383">
        <f t="shared" si="39"/>
        <v>0</v>
      </c>
    </row>
    <row r="294" spans="1:30">
      <c r="A294" s="159"/>
      <c r="B294" s="159"/>
      <c r="C294" s="159"/>
      <c r="D294" s="159"/>
      <c r="E294" s="159"/>
      <c r="F294" s="159"/>
      <c r="G294" s="159"/>
      <c r="H294" s="180"/>
      <c r="I294" s="180"/>
      <c r="J294" s="159"/>
      <c r="K294" s="264"/>
      <c r="L294" s="159"/>
      <c r="M294" s="46" t="str">
        <f>IFERROR(CONCATENATE("VALID (",VLOOKUP(A294,'02_MASTER_KODE_FASYANKES'!B$3:L$20793,2,FALSE),")"),"N/A (BELUM VALID)")</f>
        <v>N/A (BELUM VALID)</v>
      </c>
      <c r="N294" s="374" t="str">
        <f>IFERROR(VLOOKUP(A294,'02_MASTER_KODE_FASYANKES'!B$3:L$20793,10,FALSE),"N/A (BELUM VALID)")</f>
        <v>N/A (BELUM VALID)</v>
      </c>
      <c r="O294" s="374" t="str">
        <f>IFERROR(VLOOKUP(A294,'02_MASTER_KODE_FASYANKES'!B$3:L$20793,11,FALSE),"N/A (BELUM VALID)")</f>
        <v>N/A (BELUM VALID)</v>
      </c>
      <c r="P294" s="374" t="str">
        <f>IFERROR(VLOOKUP(A294,'02_MASTER_KODE_FASYANKES'!B$3:L$20793,3,FALSE),"N/A (BELUM VALID)")</f>
        <v>N/A (BELUM VALID)</v>
      </c>
      <c r="Q294" s="46" t="str">
        <f>IFERROR(VLOOKUP(LEFT(G294,4),'04_MASTER_KODE_SDMK'!B$5:F$165,3,FALSE),"N/A (BELUM VALID)")</f>
        <v>N/A (BELUM VALID)</v>
      </c>
      <c r="R294" s="46" t="str">
        <f>IFERROR(VLOOKUP(LEFT(G294,4),'04_MASTER_KODE_SDMK'!B$5:F$165,4,FALSE),"N/A (BELUM VALID)")</f>
        <v>N/A (BELUM VALID)</v>
      </c>
      <c r="S294" s="46" t="str">
        <f>IFERROR(VLOOKUP(LEFT(G294,4),'04_MASTER_KODE_SDMK'!B$5:F$165,5,FALSE),"N/A (BELUM VALID)")</f>
        <v>N/A (BELUM VALID)</v>
      </c>
      <c r="T294" s="374" t="str">
        <f t="shared" si="32"/>
        <v>N/A (BELUM VALID)</v>
      </c>
      <c r="U294" s="46" t="str">
        <f t="shared" si="33"/>
        <v>N/A (BELUM VALID)</v>
      </c>
      <c r="V294" s="46" t="str">
        <f>IFERROR(VLOOKUP(L294,'03_MASTER_KODE_SEKOLAH_PT'!B$5:C$10030,2,FALSE),"N/A (BELUM VALID)")</f>
        <v>N/A (BELUM VALID)</v>
      </c>
      <c r="W294" s="46" t="str">
        <f>IFERROR(VLOOKUP(J294,'05_MASTER_KODE_PRODI'!B$3:E$5003,3,FALSE),"N/A (BELUM VALID)")</f>
        <v>N/A (BELUM VALID)</v>
      </c>
      <c r="X294" s="46" t="str">
        <f>IFERROR(CONCATENATE("VALID (",VLOOKUP(J294,'05_MASTER_KODE_PRODI'!B$3:F$5003,5,FALSE),")"),"N/A (BELUM VALID)")</f>
        <v>N/A (BELUM VALID)</v>
      </c>
      <c r="Y294" s="376">
        <f t="shared" si="34"/>
        <v>0</v>
      </c>
      <c r="Z294" s="377">
        <f t="shared" si="35"/>
        <v>0</v>
      </c>
      <c r="AA294" s="377">
        <f t="shared" si="36"/>
        <v>0</v>
      </c>
      <c r="AB294" s="377">
        <f t="shared" si="37"/>
        <v>0</v>
      </c>
      <c r="AC294" s="377">
        <f t="shared" si="38"/>
        <v>0</v>
      </c>
      <c r="AD294" s="383">
        <f t="shared" si="39"/>
        <v>0</v>
      </c>
    </row>
    <row r="295" spans="1:30">
      <c r="A295" s="159"/>
      <c r="B295" s="159"/>
      <c r="C295" s="159"/>
      <c r="D295" s="159"/>
      <c r="E295" s="159"/>
      <c r="F295" s="159"/>
      <c r="G295" s="159"/>
      <c r="H295" s="180"/>
      <c r="I295" s="180"/>
      <c r="J295" s="159"/>
      <c r="K295" s="264"/>
      <c r="L295" s="159"/>
      <c r="M295" s="46" t="str">
        <f>IFERROR(CONCATENATE("VALID (",VLOOKUP(A295,'02_MASTER_KODE_FASYANKES'!B$3:L$20793,2,FALSE),")"),"N/A (BELUM VALID)")</f>
        <v>N/A (BELUM VALID)</v>
      </c>
      <c r="N295" s="374" t="str">
        <f>IFERROR(VLOOKUP(A295,'02_MASTER_KODE_FASYANKES'!B$3:L$20793,10,FALSE),"N/A (BELUM VALID)")</f>
        <v>N/A (BELUM VALID)</v>
      </c>
      <c r="O295" s="374" t="str">
        <f>IFERROR(VLOOKUP(A295,'02_MASTER_KODE_FASYANKES'!B$3:L$20793,11,FALSE),"N/A (BELUM VALID)")</f>
        <v>N/A (BELUM VALID)</v>
      </c>
      <c r="P295" s="374" t="str">
        <f>IFERROR(VLOOKUP(A295,'02_MASTER_KODE_FASYANKES'!B$3:L$20793,3,FALSE),"N/A (BELUM VALID)")</f>
        <v>N/A (BELUM VALID)</v>
      </c>
      <c r="Q295" s="46" t="str">
        <f>IFERROR(VLOOKUP(LEFT(G295,4),'04_MASTER_KODE_SDMK'!B$5:F$165,3,FALSE),"N/A (BELUM VALID)")</f>
        <v>N/A (BELUM VALID)</v>
      </c>
      <c r="R295" s="46" t="str">
        <f>IFERROR(VLOOKUP(LEFT(G295,4),'04_MASTER_KODE_SDMK'!B$5:F$165,4,FALSE),"N/A (BELUM VALID)")</f>
        <v>N/A (BELUM VALID)</v>
      </c>
      <c r="S295" s="46" t="str">
        <f>IFERROR(VLOOKUP(LEFT(G295,4),'04_MASTER_KODE_SDMK'!B$5:F$165,5,FALSE),"N/A (BELUM VALID)")</f>
        <v>N/A (BELUM VALID)</v>
      </c>
      <c r="T295" s="374" t="str">
        <f t="shared" si="32"/>
        <v>N/A (BELUM VALID)</v>
      </c>
      <c r="U295" s="46" t="str">
        <f t="shared" si="33"/>
        <v>N/A (BELUM VALID)</v>
      </c>
      <c r="V295" s="46" t="str">
        <f>IFERROR(VLOOKUP(L295,'03_MASTER_KODE_SEKOLAH_PT'!B$5:C$10030,2,FALSE),"N/A (BELUM VALID)")</f>
        <v>N/A (BELUM VALID)</v>
      </c>
      <c r="W295" s="46" t="str">
        <f>IFERROR(VLOOKUP(J295,'05_MASTER_KODE_PRODI'!B$3:E$5003,3,FALSE),"N/A (BELUM VALID)")</f>
        <v>N/A (BELUM VALID)</v>
      </c>
      <c r="X295" s="46" t="str">
        <f>IFERROR(CONCATENATE("VALID (",VLOOKUP(J295,'05_MASTER_KODE_PRODI'!B$3:F$5003,5,FALSE),")"),"N/A (BELUM VALID)")</f>
        <v>N/A (BELUM VALID)</v>
      </c>
      <c r="Y295" s="376">
        <f t="shared" si="34"/>
        <v>0</v>
      </c>
      <c r="Z295" s="377">
        <f t="shared" si="35"/>
        <v>0</v>
      </c>
      <c r="AA295" s="377">
        <f t="shared" si="36"/>
        <v>0</v>
      </c>
      <c r="AB295" s="377">
        <f t="shared" si="37"/>
        <v>0</v>
      </c>
      <c r="AC295" s="377">
        <f t="shared" si="38"/>
        <v>0</v>
      </c>
      <c r="AD295" s="383">
        <f t="shared" si="39"/>
        <v>0</v>
      </c>
    </row>
    <row r="296" spans="1:30">
      <c r="A296" s="159"/>
      <c r="B296" s="159"/>
      <c r="C296" s="159"/>
      <c r="D296" s="159"/>
      <c r="E296" s="159"/>
      <c r="F296" s="159"/>
      <c r="G296" s="159"/>
      <c r="H296" s="180"/>
      <c r="I296" s="180"/>
      <c r="J296" s="159"/>
      <c r="K296" s="264"/>
      <c r="L296" s="159"/>
      <c r="M296" s="46" t="str">
        <f>IFERROR(CONCATENATE("VALID (",VLOOKUP(A296,'02_MASTER_KODE_FASYANKES'!B$3:L$20793,2,FALSE),")"),"N/A (BELUM VALID)")</f>
        <v>N/A (BELUM VALID)</v>
      </c>
      <c r="N296" s="374" t="str">
        <f>IFERROR(VLOOKUP(A296,'02_MASTER_KODE_FASYANKES'!B$3:L$20793,10,FALSE),"N/A (BELUM VALID)")</f>
        <v>N/A (BELUM VALID)</v>
      </c>
      <c r="O296" s="374" t="str">
        <f>IFERROR(VLOOKUP(A296,'02_MASTER_KODE_FASYANKES'!B$3:L$20793,11,FALSE),"N/A (BELUM VALID)")</f>
        <v>N/A (BELUM VALID)</v>
      </c>
      <c r="P296" s="374" t="str">
        <f>IFERROR(VLOOKUP(A296,'02_MASTER_KODE_FASYANKES'!B$3:L$20793,3,FALSE),"N/A (BELUM VALID)")</f>
        <v>N/A (BELUM VALID)</v>
      </c>
      <c r="Q296" s="46" t="str">
        <f>IFERROR(VLOOKUP(LEFT(G296,4),'04_MASTER_KODE_SDMK'!B$5:F$165,3,FALSE),"N/A (BELUM VALID)")</f>
        <v>N/A (BELUM VALID)</v>
      </c>
      <c r="R296" s="46" t="str">
        <f>IFERROR(VLOOKUP(LEFT(G296,4),'04_MASTER_KODE_SDMK'!B$5:F$165,4,FALSE),"N/A (BELUM VALID)")</f>
        <v>N/A (BELUM VALID)</v>
      </c>
      <c r="S296" s="46" t="str">
        <f>IFERROR(VLOOKUP(LEFT(G296,4),'04_MASTER_KODE_SDMK'!B$5:F$165,5,FALSE),"N/A (BELUM VALID)")</f>
        <v>N/A (BELUM VALID)</v>
      </c>
      <c r="T296" s="374" t="str">
        <f t="shared" si="32"/>
        <v>N/A (BELUM VALID)</v>
      </c>
      <c r="U296" s="46" t="str">
        <f t="shared" si="33"/>
        <v>N/A (BELUM VALID)</v>
      </c>
      <c r="V296" s="46" t="str">
        <f>IFERROR(VLOOKUP(L296,'03_MASTER_KODE_SEKOLAH_PT'!B$5:C$10030,2,FALSE),"N/A (BELUM VALID)")</f>
        <v>N/A (BELUM VALID)</v>
      </c>
      <c r="W296" s="46" t="str">
        <f>IFERROR(VLOOKUP(J296,'05_MASTER_KODE_PRODI'!B$3:E$5003,3,FALSE),"N/A (BELUM VALID)")</f>
        <v>N/A (BELUM VALID)</v>
      </c>
      <c r="X296" s="46" t="str">
        <f>IFERROR(CONCATENATE("VALID (",VLOOKUP(J296,'05_MASTER_KODE_PRODI'!B$3:F$5003,5,FALSE),")"),"N/A (BELUM VALID)")</f>
        <v>N/A (BELUM VALID)</v>
      </c>
      <c r="Y296" s="376">
        <f t="shared" si="34"/>
        <v>0</v>
      </c>
      <c r="Z296" s="377">
        <f t="shared" si="35"/>
        <v>0</v>
      </c>
      <c r="AA296" s="377">
        <f t="shared" si="36"/>
        <v>0</v>
      </c>
      <c r="AB296" s="377">
        <f t="shared" si="37"/>
        <v>0</v>
      </c>
      <c r="AC296" s="377">
        <f t="shared" si="38"/>
        <v>0</v>
      </c>
      <c r="AD296" s="383">
        <f t="shared" si="39"/>
        <v>0</v>
      </c>
    </row>
    <row r="297" spans="1:30">
      <c r="A297" s="159"/>
      <c r="B297" s="159"/>
      <c r="C297" s="159"/>
      <c r="D297" s="159"/>
      <c r="E297" s="159"/>
      <c r="F297" s="159"/>
      <c r="G297" s="159"/>
      <c r="H297" s="180"/>
      <c r="I297" s="180"/>
      <c r="J297" s="159"/>
      <c r="K297" s="264"/>
      <c r="L297" s="159"/>
      <c r="M297" s="46" t="str">
        <f>IFERROR(CONCATENATE("VALID (",VLOOKUP(A297,'02_MASTER_KODE_FASYANKES'!B$3:L$20793,2,FALSE),")"),"N/A (BELUM VALID)")</f>
        <v>N/A (BELUM VALID)</v>
      </c>
      <c r="N297" s="374" t="str">
        <f>IFERROR(VLOOKUP(A297,'02_MASTER_KODE_FASYANKES'!B$3:L$20793,10,FALSE),"N/A (BELUM VALID)")</f>
        <v>N/A (BELUM VALID)</v>
      </c>
      <c r="O297" s="374" t="str">
        <f>IFERROR(VLOOKUP(A297,'02_MASTER_KODE_FASYANKES'!B$3:L$20793,11,FALSE),"N/A (BELUM VALID)")</f>
        <v>N/A (BELUM VALID)</v>
      </c>
      <c r="P297" s="374" t="str">
        <f>IFERROR(VLOOKUP(A297,'02_MASTER_KODE_FASYANKES'!B$3:L$20793,3,FALSE),"N/A (BELUM VALID)")</f>
        <v>N/A (BELUM VALID)</v>
      </c>
      <c r="Q297" s="46" t="str">
        <f>IFERROR(VLOOKUP(LEFT(G297,4),'04_MASTER_KODE_SDMK'!B$5:F$165,3,FALSE),"N/A (BELUM VALID)")</f>
        <v>N/A (BELUM VALID)</v>
      </c>
      <c r="R297" s="46" t="str">
        <f>IFERROR(VLOOKUP(LEFT(G297,4),'04_MASTER_KODE_SDMK'!B$5:F$165,4,FALSE),"N/A (BELUM VALID)")</f>
        <v>N/A (BELUM VALID)</v>
      </c>
      <c r="S297" s="46" t="str">
        <f>IFERROR(VLOOKUP(LEFT(G297,4),'04_MASTER_KODE_SDMK'!B$5:F$165,5,FALSE),"N/A (BELUM VALID)")</f>
        <v>N/A (BELUM VALID)</v>
      </c>
      <c r="T297" s="374" t="str">
        <f t="shared" si="32"/>
        <v>N/A (BELUM VALID)</v>
      </c>
      <c r="U297" s="46" t="str">
        <f t="shared" si="33"/>
        <v>N/A (BELUM VALID)</v>
      </c>
      <c r="V297" s="46" t="str">
        <f>IFERROR(VLOOKUP(L297,'03_MASTER_KODE_SEKOLAH_PT'!B$5:C$10030,2,FALSE),"N/A (BELUM VALID)")</f>
        <v>N/A (BELUM VALID)</v>
      </c>
      <c r="W297" s="46" t="str">
        <f>IFERROR(VLOOKUP(J297,'05_MASTER_KODE_PRODI'!B$3:E$5003,3,FALSE),"N/A (BELUM VALID)")</f>
        <v>N/A (BELUM VALID)</v>
      </c>
      <c r="X297" s="46" t="str">
        <f>IFERROR(CONCATENATE("VALID (",VLOOKUP(J297,'05_MASTER_KODE_PRODI'!B$3:F$5003,5,FALSE),")"),"N/A (BELUM VALID)")</f>
        <v>N/A (BELUM VALID)</v>
      </c>
      <c r="Y297" s="376">
        <f t="shared" si="34"/>
        <v>0</v>
      </c>
      <c r="Z297" s="377">
        <f t="shared" si="35"/>
        <v>0</v>
      </c>
      <c r="AA297" s="377">
        <f t="shared" si="36"/>
        <v>0</v>
      </c>
      <c r="AB297" s="377">
        <f t="shared" si="37"/>
        <v>0</v>
      </c>
      <c r="AC297" s="377">
        <f t="shared" si="38"/>
        <v>0</v>
      </c>
      <c r="AD297" s="383">
        <f t="shared" si="39"/>
        <v>0</v>
      </c>
    </row>
    <row r="298" spans="1:30">
      <c r="A298" s="159"/>
      <c r="B298" s="159"/>
      <c r="C298" s="159"/>
      <c r="D298" s="159"/>
      <c r="E298" s="159"/>
      <c r="F298" s="159"/>
      <c r="G298" s="159"/>
      <c r="H298" s="180"/>
      <c r="I298" s="180"/>
      <c r="J298" s="159"/>
      <c r="K298" s="264"/>
      <c r="L298" s="159"/>
      <c r="M298" s="46" t="str">
        <f>IFERROR(CONCATENATE("VALID (",VLOOKUP(A298,'02_MASTER_KODE_FASYANKES'!B$3:L$20793,2,FALSE),")"),"N/A (BELUM VALID)")</f>
        <v>N/A (BELUM VALID)</v>
      </c>
      <c r="N298" s="374" t="str">
        <f>IFERROR(VLOOKUP(A298,'02_MASTER_KODE_FASYANKES'!B$3:L$20793,10,FALSE),"N/A (BELUM VALID)")</f>
        <v>N/A (BELUM VALID)</v>
      </c>
      <c r="O298" s="374" t="str">
        <f>IFERROR(VLOOKUP(A298,'02_MASTER_KODE_FASYANKES'!B$3:L$20793,11,FALSE),"N/A (BELUM VALID)")</f>
        <v>N/A (BELUM VALID)</v>
      </c>
      <c r="P298" s="374" t="str">
        <f>IFERROR(VLOOKUP(A298,'02_MASTER_KODE_FASYANKES'!B$3:L$20793,3,FALSE),"N/A (BELUM VALID)")</f>
        <v>N/A (BELUM VALID)</v>
      </c>
      <c r="Q298" s="46" t="str">
        <f>IFERROR(VLOOKUP(LEFT(G298,4),'04_MASTER_KODE_SDMK'!B$5:F$165,3,FALSE),"N/A (BELUM VALID)")</f>
        <v>N/A (BELUM VALID)</v>
      </c>
      <c r="R298" s="46" t="str">
        <f>IFERROR(VLOOKUP(LEFT(G298,4),'04_MASTER_KODE_SDMK'!B$5:F$165,4,FALSE),"N/A (BELUM VALID)")</f>
        <v>N/A (BELUM VALID)</v>
      </c>
      <c r="S298" s="46" t="str">
        <f>IFERROR(VLOOKUP(LEFT(G298,4),'04_MASTER_KODE_SDMK'!B$5:F$165,5,FALSE),"N/A (BELUM VALID)")</f>
        <v>N/A (BELUM VALID)</v>
      </c>
      <c r="T298" s="374" t="str">
        <f t="shared" si="32"/>
        <v>N/A (BELUM VALID)</v>
      </c>
      <c r="U298" s="46" t="str">
        <f t="shared" si="33"/>
        <v>N/A (BELUM VALID)</v>
      </c>
      <c r="V298" s="46" t="str">
        <f>IFERROR(VLOOKUP(L298,'03_MASTER_KODE_SEKOLAH_PT'!B$5:C$10030,2,FALSE),"N/A (BELUM VALID)")</f>
        <v>N/A (BELUM VALID)</v>
      </c>
      <c r="W298" s="46" t="str">
        <f>IFERROR(VLOOKUP(J298,'05_MASTER_KODE_PRODI'!B$3:E$5003,3,FALSE),"N/A (BELUM VALID)")</f>
        <v>N/A (BELUM VALID)</v>
      </c>
      <c r="X298" s="46" t="str">
        <f>IFERROR(CONCATENATE("VALID (",VLOOKUP(J298,'05_MASTER_KODE_PRODI'!B$3:F$5003,5,FALSE),")"),"N/A (BELUM VALID)")</f>
        <v>N/A (BELUM VALID)</v>
      </c>
      <c r="Y298" s="376">
        <f t="shared" si="34"/>
        <v>0</v>
      </c>
      <c r="Z298" s="377">
        <f t="shared" si="35"/>
        <v>0</v>
      </c>
      <c r="AA298" s="377">
        <f t="shared" si="36"/>
        <v>0</v>
      </c>
      <c r="AB298" s="377">
        <f t="shared" si="37"/>
        <v>0</v>
      </c>
      <c r="AC298" s="377">
        <f t="shared" si="38"/>
        <v>0</v>
      </c>
      <c r="AD298" s="383">
        <f t="shared" si="39"/>
        <v>0</v>
      </c>
    </row>
    <row r="299" spans="1:30">
      <c r="A299" s="159"/>
      <c r="B299" s="159"/>
      <c r="C299" s="159"/>
      <c r="D299" s="159"/>
      <c r="E299" s="159"/>
      <c r="F299" s="159"/>
      <c r="G299" s="159"/>
      <c r="H299" s="180"/>
      <c r="I299" s="180"/>
      <c r="J299" s="159"/>
      <c r="K299" s="264"/>
      <c r="L299" s="159"/>
      <c r="M299" s="46" t="str">
        <f>IFERROR(CONCATENATE("VALID (",VLOOKUP(A299,'02_MASTER_KODE_FASYANKES'!B$3:L$20793,2,FALSE),")"),"N/A (BELUM VALID)")</f>
        <v>N/A (BELUM VALID)</v>
      </c>
      <c r="N299" s="374" t="str">
        <f>IFERROR(VLOOKUP(A299,'02_MASTER_KODE_FASYANKES'!B$3:L$20793,10,FALSE),"N/A (BELUM VALID)")</f>
        <v>N/A (BELUM VALID)</v>
      </c>
      <c r="O299" s="374" t="str">
        <f>IFERROR(VLOOKUP(A299,'02_MASTER_KODE_FASYANKES'!B$3:L$20793,11,FALSE),"N/A (BELUM VALID)")</f>
        <v>N/A (BELUM VALID)</v>
      </c>
      <c r="P299" s="374" t="str">
        <f>IFERROR(VLOOKUP(A299,'02_MASTER_KODE_FASYANKES'!B$3:L$20793,3,FALSE),"N/A (BELUM VALID)")</f>
        <v>N/A (BELUM VALID)</v>
      </c>
      <c r="Q299" s="46" t="str">
        <f>IFERROR(VLOOKUP(LEFT(G299,4),'04_MASTER_KODE_SDMK'!B$5:F$165,3,FALSE),"N/A (BELUM VALID)")</f>
        <v>N/A (BELUM VALID)</v>
      </c>
      <c r="R299" s="46" t="str">
        <f>IFERROR(VLOOKUP(LEFT(G299,4),'04_MASTER_KODE_SDMK'!B$5:F$165,4,FALSE),"N/A (BELUM VALID)")</f>
        <v>N/A (BELUM VALID)</v>
      </c>
      <c r="S299" s="46" t="str">
        <f>IFERROR(VLOOKUP(LEFT(G299,4),'04_MASTER_KODE_SDMK'!B$5:F$165,5,FALSE),"N/A (BELUM VALID)")</f>
        <v>N/A (BELUM VALID)</v>
      </c>
      <c r="T299" s="374" t="str">
        <f t="shared" si="32"/>
        <v>N/A (BELUM VALID)</v>
      </c>
      <c r="U299" s="46" t="str">
        <f t="shared" si="33"/>
        <v>N/A (BELUM VALID)</v>
      </c>
      <c r="V299" s="46" t="str">
        <f>IFERROR(VLOOKUP(L299,'03_MASTER_KODE_SEKOLAH_PT'!B$5:C$10030,2,FALSE),"N/A (BELUM VALID)")</f>
        <v>N/A (BELUM VALID)</v>
      </c>
      <c r="W299" s="46" t="str">
        <f>IFERROR(VLOOKUP(J299,'05_MASTER_KODE_PRODI'!B$3:E$5003,3,FALSE),"N/A (BELUM VALID)")</f>
        <v>N/A (BELUM VALID)</v>
      </c>
      <c r="X299" s="46" t="str">
        <f>IFERROR(CONCATENATE("VALID (",VLOOKUP(J299,'05_MASTER_KODE_PRODI'!B$3:F$5003,5,FALSE),")"),"N/A (BELUM VALID)")</f>
        <v>N/A (BELUM VALID)</v>
      </c>
      <c r="Y299" s="376">
        <f t="shared" si="34"/>
        <v>0</v>
      </c>
      <c r="Z299" s="377">
        <f t="shared" si="35"/>
        <v>0</v>
      </c>
      <c r="AA299" s="377">
        <f t="shared" si="36"/>
        <v>0</v>
      </c>
      <c r="AB299" s="377">
        <f t="shared" si="37"/>
        <v>0</v>
      </c>
      <c r="AC299" s="377">
        <f t="shared" si="38"/>
        <v>0</v>
      </c>
      <c r="AD299" s="383">
        <f t="shared" si="39"/>
        <v>0</v>
      </c>
    </row>
    <row r="300" spans="1:30">
      <c r="A300" s="159"/>
      <c r="B300" s="159"/>
      <c r="C300" s="159"/>
      <c r="D300" s="159"/>
      <c r="E300" s="159"/>
      <c r="F300" s="159"/>
      <c r="G300" s="159"/>
      <c r="H300" s="180"/>
      <c r="I300" s="180"/>
      <c r="J300" s="159"/>
      <c r="K300" s="264"/>
      <c r="L300" s="159"/>
      <c r="M300" s="46" t="str">
        <f>IFERROR(CONCATENATE("VALID (",VLOOKUP(A300,'02_MASTER_KODE_FASYANKES'!B$3:L$20793,2,FALSE),")"),"N/A (BELUM VALID)")</f>
        <v>N/A (BELUM VALID)</v>
      </c>
      <c r="N300" s="374" t="str">
        <f>IFERROR(VLOOKUP(A300,'02_MASTER_KODE_FASYANKES'!B$3:L$20793,10,FALSE),"N/A (BELUM VALID)")</f>
        <v>N/A (BELUM VALID)</v>
      </c>
      <c r="O300" s="374" t="str">
        <f>IFERROR(VLOOKUP(A300,'02_MASTER_KODE_FASYANKES'!B$3:L$20793,11,FALSE),"N/A (BELUM VALID)")</f>
        <v>N/A (BELUM VALID)</v>
      </c>
      <c r="P300" s="374" t="str">
        <f>IFERROR(VLOOKUP(A300,'02_MASTER_KODE_FASYANKES'!B$3:L$20793,3,FALSE),"N/A (BELUM VALID)")</f>
        <v>N/A (BELUM VALID)</v>
      </c>
      <c r="Q300" s="46" t="str">
        <f>IFERROR(VLOOKUP(LEFT(G300,4),'04_MASTER_KODE_SDMK'!B$5:F$165,3,FALSE),"N/A (BELUM VALID)")</f>
        <v>N/A (BELUM VALID)</v>
      </c>
      <c r="R300" s="46" t="str">
        <f>IFERROR(VLOOKUP(LEFT(G300,4),'04_MASTER_KODE_SDMK'!B$5:F$165,4,FALSE),"N/A (BELUM VALID)")</f>
        <v>N/A (BELUM VALID)</v>
      </c>
      <c r="S300" s="46" t="str">
        <f>IFERROR(VLOOKUP(LEFT(G300,4),'04_MASTER_KODE_SDMK'!B$5:F$165,5,FALSE),"N/A (BELUM VALID)")</f>
        <v>N/A (BELUM VALID)</v>
      </c>
      <c r="T300" s="374" t="str">
        <f t="shared" si="32"/>
        <v>N/A (BELUM VALID)</v>
      </c>
      <c r="U300" s="46" t="str">
        <f t="shared" si="33"/>
        <v>N/A (BELUM VALID)</v>
      </c>
      <c r="V300" s="46" t="str">
        <f>IFERROR(VLOOKUP(L300,'03_MASTER_KODE_SEKOLAH_PT'!B$5:C$10030,2,FALSE),"N/A (BELUM VALID)")</f>
        <v>N/A (BELUM VALID)</v>
      </c>
      <c r="W300" s="46" t="str">
        <f>IFERROR(VLOOKUP(J300,'05_MASTER_KODE_PRODI'!B$3:E$5003,3,FALSE),"N/A (BELUM VALID)")</f>
        <v>N/A (BELUM VALID)</v>
      </c>
      <c r="X300" s="46" t="str">
        <f>IFERROR(CONCATENATE("VALID (",VLOOKUP(J300,'05_MASTER_KODE_PRODI'!B$3:F$5003,5,FALSE),")"),"N/A (BELUM VALID)")</f>
        <v>N/A (BELUM VALID)</v>
      </c>
      <c r="Y300" s="376">
        <f t="shared" si="34"/>
        <v>0</v>
      </c>
      <c r="Z300" s="377">
        <f t="shared" si="35"/>
        <v>0</v>
      </c>
      <c r="AA300" s="377">
        <f t="shared" si="36"/>
        <v>0</v>
      </c>
      <c r="AB300" s="377">
        <f t="shared" si="37"/>
        <v>0</v>
      </c>
      <c r="AC300" s="377">
        <f t="shared" si="38"/>
        <v>0</v>
      </c>
      <c r="AD300" s="383">
        <f t="shared" si="39"/>
        <v>0</v>
      </c>
    </row>
    <row r="301" spans="1:30">
      <c r="A301" s="159"/>
      <c r="B301" s="159"/>
      <c r="C301" s="159"/>
      <c r="D301" s="159"/>
      <c r="E301" s="159"/>
      <c r="F301" s="159"/>
      <c r="G301" s="159"/>
      <c r="H301" s="180"/>
      <c r="I301" s="180"/>
      <c r="J301" s="159"/>
      <c r="K301" s="264"/>
      <c r="L301" s="159"/>
      <c r="M301" s="46" t="str">
        <f>IFERROR(CONCATENATE("VALID (",VLOOKUP(A301,'02_MASTER_KODE_FASYANKES'!B$3:L$20793,2,FALSE),")"),"N/A (BELUM VALID)")</f>
        <v>N/A (BELUM VALID)</v>
      </c>
      <c r="N301" s="374" t="str">
        <f>IFERROR(VLOOKUP(A301,'02_MASTER_KODE_FASYANKES'!B$3:L$20793,10,FALSE),"N/A (BELUM VALID)")</f>
        <v>N/A (BELUM VALID)</v>
      </c>
      <c r="O301" s="374" t="str">
        <f>IFERROR(VLOOKUP(A301,'02_MASTER_KODE_FASYANKES'!B$3:L$20793,11,FALSE),"N/A (BELUM VALID)")</f>
        <v>N/A (BELUM VALID)</v>
      </c>
      <c r="P301" s="374" t="str">
        <f>IFERROR(VLOOKUP(A301,'02_MASTER_KODE_FASYANKES'!B$3:L$20793,3,FALSE),"N/A (BELUM VALID)")</f>
        <v>N/A (BELUM VALID)</v>
      </c>
      <c r="Q301" s="46" t="str">
        <f>IFERROR(VLOOKUP(LEFT(G301,4),'04_MASTER_KODE_SDMK'!B$5:F$165,3,FALSE),"N/A (BELUM VALID)")</f>
        <v>N/A (BELUM VALID)</v>
      </c>
      <c r="R301" s="46" t="str">
        <f>IFERROR(VLOOKUP(LEFT(G301,4),'04_MASTER_KODE_SDMK'!B$5:F$165,4,FALSE),"N/A (BELUM VALID)")</f>
        <v>N/A (BELUM VALID)</v>
      </c>
      <c r="S301" s="46" t="str">
        <f>IFERROR(VLOOKUP(LEFT(G301,4),'04_MASTER_KODE_SDMK'!B$5:F$165,5,FALSE),"N/A (BELUM VALID)")</f>
        <v>N/A (BELUM VALID)</v>
      </c>
      <c r="T301" s="374" t="str">
        <f t="shared" si="32"/>
        <v>N/A (BELUM VALID)</v>
      </c>
      <c r="U301" s="46" t="str">
        <f t="shared" si="33"/>
        <v>N/A (BELUM VALID)</v>
      </c>
      <c r="V301" s="46" t="str">
        <f>IFERROR(VLOOKUP(L301,'03_MASTER_KODE_SEKOLAH_PT'!B$5:C$10030,2,FALSE),"N/A (BELUM VALID)")</f>
        <v>N/A (BELUM VALID)</v>
      </c>
      <c r="W301" s="46" t="str">
        <f>IFERROR(VLOOKUP(J301,'05_MASTER_KODE_PRODI'!B$3:E$5003,3,FALSE),"N/A (BELUM VALID)")</f>
        <v>N/A (BELUM VALID)</v>
      </c>
      <c r="X301" s="46" t="str">
        <f>IFERROR(CONCATENATE("VALID (",VLOOKUP(J301,'05_MASTER_KODE_PRODI'!B$3:F$5003,5,FALSE),")"),"N/A (BELUM VALID)")</f>
        <v>N/A (BELUM VALID)</v>
      </c>
      <c r="Y301" s="376">
        <f t="shared" si="34"/>
        <v>0</v>
      </c>
      <c r="Z301" s="377">
        <f t="shared" si="35"/>
        <v>0</v>
      </c>
      <c r="AA301" s="377">
        <f t="shared" si="36"/>
        <v>0</v>
      </c>
      <c r="AB301" s="377">
        <f t="shared" si="37"/>
        <v>0</v>
      </c>
      <c r="AC301" s="377">
        <f t="shared" si="38"/>
        <v>0</v>
      </c>
      <c r="AD301" s="383">
        <f t="shared" si="39"/>
        <v>0</v>
      </c>
    </row>
    <row r="302" spans="1:30">
      <c r="A302" s="159"/>
      <c r="B302" s="159"/>
      <c r="C302" s="159"/>
      <c r="D302" s="159"/>
      <c r="E302" s="159"/>
      <c r="F302" s="159"/>
      <c r="G302" s="159"/>
      <c r="H302" s="180"/>
      <c r="I302" s="180"/>
      <c r="J302" s="159"/>
      <c r="K302" s="264"/>
      <c r="L302" s="159"/>
      <c r="M302" s="46" t="str">
        <f>IFERROR(CONCATENATE("VALID (",VLOOKUP(A302,'02_MASTER_KODE_FASYANKES'!B$3:L$20793,2,FALSE),")"),"N/A (BELUM VALID)")</f>
        <v>N/A (BELUM VALID)</v>
      </c>
      <c r="N302" s="374" t="str">
        <f>IFERROR(VLOOKUP(A302,'02_MASTER_KODE_FASYANKES'!B$3:L$20793,10,FALSE),"N/A (BELUM VALID)")</f>
        <v>N/A (BELUM VALID)</v>
      </c>
      <c r="O302" s="374" t="str">
        <f>IFERROR(VLOOKUP(A302,'02_MASTER_KODE_FASYANKES'!B$3:L$20793,11,FALSE),"N/A (BELUM VALID)")</f>
        <v>N/A (BELUM VALID)</v>
      </c>
      <c r="P302" s="374" t="str">
        <f>IFERROR(VLOOKUP(A302,'02_MASTER_KODE_FASYANKES'!B$3:L$20793,3,FALSE),"N/A (BELUM VALID)")</f>
        <v>N/A (BELUM VALID)</v>
      </c>
      <c r="Q302" s="46" t="str">
        <f>IFERROR(VLOOKUP(LEFT(G302,4),'04_MASTER_KODE_SDMK'!B$5:F$165,3,FALSE),"N/A (BELUM VALID)")</f>
        <v>N/A (BELUM VALID)</v>
      </c>
      <c r="R302" s="46" t="str">
        <f>IFERROR(VLOOKUP(LEFT(G302,4),'04_MASTER_KODE_SDMK'!B$5:F$165,4,FALSE),"N/A (BELUM VALID)")</f>
        <v>N/A (BELUM VALID)</v>
      </c>
      <c r="S302" s="46" t="str">
        <f>IFERROR(VLOOKUP(LEFT(G302,4),'04_MASTER_KODE_SDMK'!B$5:F$165,5,FALSE),"N/A (BELUM VALID)")</f>
        <v>N/A (BELUM VALID)</v>
      </c>
      <c r="T302" s="374" t="str">
        <f t="shared" si="32"/>
        <v>N/A (BELUM VALID)</v>
      </c>
      <c r="U302" s="46" t="str">
        <f t="shared" si="33"/>
        <v>N/A (BELUM VALID)</v>
      </c>
      <c r="V302" s="46" t="str">
        <f>IFERROR(VLOOKUP(L302,'03_MASTER_KODE_SEKOLAH_PT'!B$5:C$10030,2,FALSE),"N/A (BELUM VALID)")</f>
        <v>N/A (BELUM VALID)</v>
      </c>
      <c r="W302" s="46" t="str">
        <f>IFERROR(VLOOKUP(J302,'05_MASTER_KODE_PRODI'!B$3:E$5003,3,FALSE),"N/A (BELUM VALID)")</f>
        <v>N/A (BELUM VALID)</v>
      </c>
      <c r="X302" s="46" t="str">
        <f>IFERROR(CONCATENATE("VALID (",VLOOKUP(J302,'05_MASTER_KODE_PRODI'!B$3:F$5003,5,FALSE),")"),"N/A (BELUM VALID)")</f>
        <v>N/A (BELUM VALID)</v>
      </c>
      <c r="Y302" s="376">
        <f t="shared" si="34"/>
        <v>0</v>
      </c>
      <c r="Z302" s="377">
        <f t="shared" si="35"/>
        <v>0</v>
      </c>
      <c r="AA302" s="377">
        <f t="shared" si="36"/>
        <v>0</v>
      </c>
      <c r="AB302" s="377">
        <f t="shared" si="37"/>
        <v>0</v>
      </c>
      <c r="AC302" s="377">
        <f t="shared" si="38"/>
        <v>0</v>
      </c>
      <c r="AD302" s="383">
        <f t="shared" si="39"/>
        <v>0</v>
      </c>
    </row>
    <row r="303" spans="1:30">
      <c r="A303" s="159"/>
      <c r="B303" s="159"/>
      <c r="C303" s="159"/>
      <c r="D303" s="159"/>
      <c r="E303" s="159"/>
      <c r="F303" s="159"/>
      <c r="G303" s="159"/>
      <c r="H303" s="180"/>
      <c r="I303" s="180"/>
      <c r="J303" s="159"/>
      <c r="K303" s="264"/>
      <c r="L303" s="159"/>
      <c r="M303" s="46" t="str">
        <f>IFERROR(CONCATENATE("VALID (",VLOOKUP(A303,'02_MASTER_KODE_FASYANKES'!B$3:L$20793,2,FALSE),")"),"N/A (BELUM VALID)")</f>
        <v>N/A (BELUM VALID)</v>
      </c>
      <c r="N303" s="374" t="str">
        <f>IFERROR(VLOOKUP(A303,'02_MASTER_KODE_FASYANKES'!B$3:L$20793,10,FALSE),"N/A (BELUM VALID)")</f>
        <v>N/A (BELUM VALID)</v>
      </c>
      <c r="O303" s="374" t="str">
        <f>IFERROR(VLOOKUP(A303,'02_MASTER_KODE_FASYANKES'!B$3:L$20793,11,FALSE),"N/A (BELUM VALID)")</f>
        <v>N/A (BELUM VALID)</v>
      </c>
      <c r="P303" s="374" t="str">
        <f>IFERROR(VLOOKUP(A303,'02_MASTER_KODE_FASYANKES'!B$3:L$20793,3,FALSE),"N/A (BELUM VALID)")</f>
        <v>N/A (BELUM VALID)</v>
      </c>
      <c r="Q303" s="46" t="str">
        <f>IFERROR(VLOOKUP(LEFT(G303,4),'04_MASTER_KODE_SDMK'!B$5:F$165,3,FALSE),"N/A (BELUM VALID)")</f>
        <v>N/A (BELUM VALID)</v>
      </c>
      <c r="R303" s="46" t="str">
        <f>IFERROR(VLOOKUP(LEFT(G303,4),'04_MASTER_KODE_SDMK'!B$5:F$165,4,FALSE),"N/A (BELUM VALID)")</f>
        <v>N/A (BELUM VALID)</v>
      </c>
      <c r="S303" s="46" t="str">
        <f>IFERROR(VLOOKUP(LEFT(G303,4),'04_MASTER_KODE_SDMK'!B$5:F$165,5,FALSE),"N/A (BELUM VALID)")</f>
        <v>N/A (BELUM VALID)</v>
      </c>
      <c r="T303" s="374" t="str">
        <f t="shared" si="32"/>
        <v>N/A (BELUM VALID)</v>
      </c>
      <c r="U303" s="46" t="str">
        <f t="shared" si="33"/>
        <v>N/A (BELUM VALID)</v>
      </c>
      <c r="V303" s="46" t="str">
        <f>IFERROR(VLOOKUP(L303,'03_MASTER_KODE_SEKOLAH_PT'!B$5:C$10030,2,FALSE),"N/A (BELUM VALID)")</f>
        <v>N/A (BELUM VALID)</v>
      </c>
      <c r="W303" s="46" t="str">
        <f>IFERROR(VLOOKUP(J303,'05_MASTER_KODE_PRODI'!B$3:E$5003,3,FALSE),"N/A (BELUM VALID)")</f>
        <v>N/A (BELUM VALID)</v>
      </c>
      <c r="X303" s="46" t="str">
        <f>IFERROR(CONCATENATE("VALID (",VLOOKUP(J303,'05_MASTER_KODE_PRODI'!B$3:F$5003,5,FALSE),")"),"N/A (BELUM VALID)")</f>
        <v>N/A (BELUM VALID)</v>
      </c>
      <c r="Y303" s="376">
        <f t="shared" si="34"/>
        <v>0</v>
      </c>
      <c r="Z303" s="377">
        <f t="shared" si="35"/>
        <v>0</v>
      </c>
      <c r="AA303" s="377">
        <f t="shared" si="36"/>
        <v>0</v>
      </c>
      <c r="AB303" s="377">
        <f t="shared" si="37"/>
        <v>0</v>
      </c>
      <c r="AC303" s="377">
        <f t="shared" si="38"/>
        <v>0</v>
      </c>
      <c r="AD303" s="383">
        <f t="shared" si="39"/>
        <v>0</v>
      </c>
    </row>
    <row r="304" spans="1:30">
      <c r="A304" s="159"/>
      <c r="B304" s="159"/>
      <c r="C304" s="159"/>
      <c r="D304" s="159"/>
      <c r="E304" s="159"/>
      <c r="F304" s="159"/>
      <c r="G304" s="159"/>
      <c r="H304" s="180"/>
      <c r="I304" s="180"/>
      <c r="J304" s="159"/>
      <c r="K304" s="264"/>
      <c r="L304" s="159"/>
      <c r="M304" s="46" t="str">
        <f>IFERROR(CONCATENATE("VALID (",VLOOKUP(A304,'02_MASTER_KODE_FASYANKES'!B$3:L$20793,2,FALSE),")"),"N/A (BELUM VALID)")</f>
        <v>N/A (BELUM VALID)</v>
      </c>
      <c r="N304" s="374" t="str">
        <f>IFERROR(VLOOKUP(A304,'02_MASTER_KODE_FASYANKES'!B$3:L$20793,10,FALSE),"N/A (BELUM VALID)")</f>
        <v>N/A (BELUM VALID)</v>
      </c>
      <c r="O304" s="374" t="str">
        <f>IFERROR(VLOOKUP(A304,'02_MASTER_KODE_FASYANKES'!B$3:L$20793,11,FALSE),"N/A (BELUM VALID)")</f>
        <v>N/A (BELUM VALID)</v>
      </c>
      <c r="P304" s="374" t="str">
        <f>IFERROR(VLOOKUP(A304,'02_MASTER_KODE_FASYANKES'!B$3:L$20793,3,FALSE),"N/A (BELUM VALID)")</f>
        <v>N/A (BELUM VALID)</v>
      </c>
      <c r="Q304" s="46" t="str">
        <f>IFERROR(VLOOKUP(LEFT(G304,4),'04_MASTER_KODE_SDMK'!B$5:F$165,3,FALSE),"N/A (BELUM VALID)")</f>
        <v>N/A (BELUM VALID)</v>
      </c>
      <c r="R304" s="46" t="str">
        <f>IFERROR(VLOOKUP(LEFT(G304,4),'04_MASTER_KODE_SDMK'!B$5:F$165,4,FALSE),"N/A (BELUM VALID)")</f>
        <v>N/A (BELUM VALID)</v>
      </c>
      <c r="S304" s="46" t="str">
        <f>IFERROR(VLOOKUP(LEFT(G304,4),'04_MASTER_KODE_SDMK'!B$5:F$165,5,FALSE),"N/A (BELUM VALID)")</f>
        <v>N/A (BELUM VALID)</v>
      </c>
      <c r="T304" s="374" t="str">
        <f t="shared" si="32"/>
        <v>N/A (BELUM VALID)</v>
      </c>
      <c r="U304" s="46" t="str">
        <f t="shared" si="33"/>
        <v>N/A (BELUM VALID)</v>
      </c>
      <c r="V304" s="46" t="str">
        <f>IFERROR(VLOOKUP(L304,'03_MASTER_KODE_SEKOLAH_PT'!B$5:C$10030,2,FALSE),"N/A (BELUM VALID)")</f>
        <v>N/A (BELUM VALID)</v>
      </c>
      <c r="W304" s="46" t="str">
        <f>IFERROR(VLOOKUP(J304,'05_MASTER_KODE_PRODI'!B$3:E$5003,3,FALSE),"N/A (BELUM VALID)")</f>
        <v>N/A (BELUM VALID)</v>
      </c>
      <c r="X304" s="46" t="str">
        <f>IFERROR(CONCATENATE("VALID (",VLOOKUP(J304,'05_MASTER_KODE_PRODI'!B$3:F$5003,5,FALSE),")"),"N/A (BELUM VALID)")</f>
        <v>N/A (BELUM VALID)</v>
      </c>
      <c r="Y304" s="376">
        <f t="shared" si="34"/>
        <v>0</v>
      </c>
      <c r="Z304" s="377">
        <f t="shared" si="35"/>
        <v>0</v>
      </c>
      <c r="AA304" s="377">
        <f t="shared" si="36"/>
        <v>0</v>
      </c>
      <c r="AB304" s="377">
        <f t="shared" si="37"/>
        <v>0</v>
      </c>
      <c r="AC304" s="377">
        <f t="shared" si="38"/>
        <v>0</v>
      </c>
      <c r="AD304" s="383">
        <f t="shared" si="39"/>
        <v>0</v>
      </c>
    </row>
    <row r="305" spans="1:30">
      <c r="A305" s="159"/>
      <c r="B305" s="159"/>
      <c r="C305" s="159"/>
      <c r="D305" s="159"/>
      <c r="E305" s="159"/>
      <c r="F305" s="159"/>
      <c r="G305" s="159"/>
      <c r="H305" s="180"/>
      <c r="I305" s="180"/>
      <c r="J305" s="159"/>
      <c r="K305" s="264"/>
      <c r="L305" s="159"/>
      <c r="M305" s="46" t="str">
        <f>IFERROR(CONCATENATE("VALID (",VLOOKUP(A305,'02_MASTER_KODE_FASYANKES'!B$3:L$20793,2,FALSE),")"),"N/A (BELUM VALID)")</f>
        <v>N/A (BELUM VALID)</v>
      </c>
      <c r="N305" s="374" t="str">
        <f>IFERROR(VLOOKUP(A305,'02_MASTER_KODE_FASYANKES'!B$3:L$20793,10,FALSE),"N/A (BELUM VALID)")</f>
        <v>N/A (BELUM VALID)</v>
      </c>
      <c r="O305" s="374" t="str">
        <f>IFERROR(VLOOKUP(A305,'02_MASTER_KODE_FASYANKES'!B$3:L$20793,11,FALSE),"N/A (BELUM VALID)")</f>
        <v>N/A (BELUM VALID)</v>
      </c>
      <c r="P305" s="374" t="str">
        <f>IFERROR(VLOOKUP(A305,'02_MASTER_KODE_FASYANKES'!B$3:L$20793,3,FALSE),"N/A (BELUM VALID)")</f>
        <v>N/A (BELUM VALID)</v>
      </c>
      <c r="Q305" s="46" t="str">
        <f>IFERROR(VLOOKUP(LEFT(G305,4),'04_MASTER_KODE_SDMK'!B$5:F$165,3,FALSE),"N/A (BELUM VALID)")</f>
        <v>N/A (BELUM VALID)</v>
      </c>
      <c r="R305" s="46" t="str">
        <f>IFERROR(VLOOKUP(LEFT(G305,4),'04_MASTER_KODE_SDMK'!B$5:F$165,4,FALSE),"N/A (BELUM VALID)")</f>
        <v>N/A (BELUM VALID)</v>
      </c>
      <c r="S305" s="46" t="str">
        <f>IFERROR(VLOOKUP(LEFT(G305,4),'04_MASTER_KODE_SDMK'!B$5:F$165,5,FALSE),"N/A (BELUM VALID)")</f>
        <v>N/A (BELUM VALID)</v>
      </c>
      <c r="T305" s="374" t="str">
        <f t="shared" si="32"/>
        <v>N/A (BELUM VALID)</v>
      </c>
      <c r="U305" s="46" t="str">
        <f t="shared" si="33"/>
        <v>N/A (BELUM VALID)</v>
      </c>
      <c r="V305" s="46" t="str">
        <f>IFERROR(VLOOKUP(L305,'03_MASTER_KODE_SEKOLAH_PT'!B$5:C$10030,2,FALSE),"N/A (BELUM VALID)")</f>
        <v>N/A (BELUM VALID)</v>
      </c>
      <c r="W305" s="46" t="str">
        <f>IFERROR(VLOOKUP(J305,'05_MASTER_KODE_PRODI'!B$3:E$5003,3,FALSE),"N/A (BELUM VALID)")</f>
        <v>N/A (BELUM VALID)</v>
      </c>
      <c r="X305" s="46" t="str">
        <f>IFERROR(CONCATENATE("VALID (",VLOOKUP(J305,'05_MASTER_KODE_PRODI'!B$3:F$5003,5,FALSE),")"),"N/A (BELUM VALID)")</f>
        <v>N/A (BELUM VALID)</v>
      </c>
      <c r="Y305" s="376">
        <f t="shared" si="34"/>
        <v>0</v>
      </c>
      <c r="Z305" s="377">
        <f t="shared" si="35"/>
        <v>0</v>
      </c>
      <c r="AA305" s="377">
        <f t="shared" si="36"/>
        <v>0</v>
      </c>
      <c r="AB305" s="377">
        <f t="shared" si="37"/>
        <v>0</v>
      </c>
      <c r="AC305" s="377">
        <f t="shared" si="38"/>
        <v>0</v>
      </c>
      <c r="AD305" s="383">
        <f t="shared" si="39"/>
        <v>0</v>
      </c>
    </row>
    <row r="306" spans="1:30">
      <c r="A306" s="159"/>
      <c r="B306" s="159"/>
      <c r="C306" s="159"/>
      <c r="D306" s="159"/>
      <c r="E306" s="159"/>
      <c r="F306" s="159"/>
      <c r="G306" s="159"/>
      <c r="H306" s="180"/>
      <c r="I306" s="180"/>
      <c r="J306" s="159"/>
      <c r="K306" s="264"/>
      <c r="L306" s="159"/>
      <c r="M306" s="46" t="str">
        <f>IFERROR(CONCATENATE("VALID (",VLOOKUP(A306,'02_MASTER_KODE_FASYANKES'!B$3:L$20793,2,FALSE),")"),"N/A (BELUM VALID)")</f>
        <v>N/A (BELUM VALID)</v>
      </c>
      <c r="N306" s="374" t="str">
        <f>IFERROR(VLOOKUP(A306,'02_MASTER_KODE_FASYANKES'!B$3:L$20793,10,FALSE),"N/A (BELUM VALID)")</f>
        <v>N/A (BELUM VALID)</v>
      </c>
      <c r="O306" s="374" t="str">
        <f>IFERROR(VLOOKUP(A306,'02_MASTER_KODE_FASYANKES'!B$3:L$20793,11,FALSE),"N/A (BELUM VALID)")</f>
        <v>N/A (BELUM VALID)</v>
      </c>
      <c r="P306" s="374" t="str">
        <f>IFERROR(VLOOKUP(A306,'02_MASTER_KODE_FASYANKES'!B$3:L$20793,3,FALSE),"N/A (BELUM VALID)")</f>
        <v>N/A (BELUM VALID)</v>
      </c>
      <c r="Q306" s="46" t="str">
        <f>IFERROR(VLOOKUP(LEFT(G306,4),'04_MASTER_KODE_SDMK'!B$5:F$165,3,FALSE),"N/A (BELUM VALID)")</f>
        <v>N/A (BELUM VALID)</v>
      </c>
      <c r="R306" s="46" t="str">
        <f>IFERROR(VLOOKUP(LEFT(G306,4),'04_MASTER_KODE_SDMK'!B$5:F$165,4,FALSE),"N/A (BELUM VALID)")</f>
        <v>N/A (BELUM VALID)</v>
      </c>
      <c r="S306" s="46" t="str">
        <f>IFERROR(VLOOKUP(LEFT(G306,4),'04_MASTER_KODE_SDMK'!B$5:F$165,5,FALSE),"N/A (BELUM VALID)")</f>
        <v>N/A (BELUM VALID)</v>
      </c>
      <c r="T306" s="374" t="str">
        <f t="shared" si="32"/>
        <v>N/A (BELUM VALID)</v>
      </c>
      <c r="U306" s="46" t="str">
        <f t="shared" si="33"/>
        <v>N/A (BELUM VALID)</v>
      </c>
      <c r="V306" s="46" t="str">
        <f>IFERROR(VLOOKUP(L306,'03_MASTER_KODE_SEKOLAH_PT'!B$5:C$10030,2,FALSE),"N/A (BELUM VALID)")</f>
        <v>N/A (BELUM VALID)</v>
      </c>
      <c r="W306" s="46" t="str">
        <f>IFERROR(VLOOKUP(J306,'05_MASTER_KODE_PRODI'!B$3:E$5003,3,FALSE),"N/A (BELUM VALID)")</f>
        <v>N/A (BELUM VALID)</v>
      </c>
      <c r="X306" s="46" t="str">
        <f>IFERROR(CONCATENATE("VALID (",VLOOKUP(J306,'05_MASTER_KODE_PRODI'!B$3:F$5003,5,FALSE),")"),"N/A (BELUM VALID)")</f>
        <v>N/A (BELUM VALID)</v>
      </c>
      <c r="Y306" s="376">
        <f t="shared" si="34"/>
        <v>0</v>
      </c>
      <c r="Z306" s="377">
        <f t="shared" si="35"/>
        <v>0</v>
      </c>
      <c r="AA306" s="377">
        <f t="shared" si="36"/>
        <v>0</v>
      </c>
      <c r="AB306" s="377">
        <f t="shared" si="37"/>
        <v>0</v>
      </c>
      <c r="AC306" s="377">
        <f t="shared" si="38"/>
        <v>0</v>
      </c>
      <c r="AD306" s="383">
        <f t="shared" si="39"/>
        <v>0</v>
      </c>
    </row>
    <row r="307" spans="1:30">
      <c r="A307" s="159"/>
      <c r="B307" s="159"/>
      <c r="C307" s="159"/>
      <c r="D307" s="159"/>
      <c r="E307" s="159"/>
      <c r="F307" s="159"/>
      <c r="G307" s="159"/>
      <c r="H307" s="180"/>
      <c r="I307" s="180"/>
      <c r="J307" s="159"/>
      <c r="K307" s="264"/>
      <c r="L307" s="159"/>
      <c r="M307" s="46" t="str">
        <f>IFERROR(CONCATENATE("VALID (",VLOOKUP(A307,'02_MASTER_KODE_FASYANKES'!B$3:L$20793,2,FALSE),")"),"N/A (BELUM VALID)")</f>
        <v>N/A (BELUM VALID)</v>
      </c>
      <c r="N307" s="374" t="str">
        <f>IFERROR(VLOOKUP(A307,'02_MASTER_KODE_FASYANKES'!B$3:L$20793,10,FALSE),"N/A (BELUM VALID)")</f>
        <v>N/A (BELUM VALID)</v>
      </c>
      <c r="O307" s="374" t="str">
        <f>IFERROR(VLOOKUP(A307,'02_MASTER_KODE_FASYANKES'!B$3:L$20793,11,FALSE),"N/A (BELUM VALID)")</f>
        <v>N/A (BELUM VALID)</v>
      </c>
      <c r="P307" s="374" t="str">
        <f>IFERROR(VLOOKUP(A307,'02_MASTER_KODE_FASYANKES'!B$3:L$20793,3,FALSE),"N/A (BELUM VALID)")</f>
        <v>N/A (BELUM VALID)</v>
      </c>
      <c r="Q307" s="46" t="str">
        <f>IFERROR(VLOOKUP(LEFT(G307,4),'04_MASTER_KODE_SDMK'!B$5:F$165,3,FALSE),"N/A (BELUM VALID)")</f>
        <v>N/A (BELUM VALID)</v>
      </c>
      <c r="R307" s="46" t="str">
        <f>IFERROR(VLOOKUP(LEFT(G307,4),'04_MASTER_KODE_SDMK'!B$5:F$165,4,FALSE),"N/A (BELUM VALID)")</f>
        <v>N/A (BELUM VALID)</v>
      </c>
      <c r="S307" s="46" t="str">
        <f>IFERROR(VLOOKUP(LEFT(G307,4),'04_MASTER_KODE_SDMK'!B$5:F$165,5,FALSE),"N/A (BELUM VALID)")</f>
        <v>N/A (BELUM VALID)</v>
      </c>
      <c r="T307" s="374" t="str">
        <f t="shared" si="32"/>
        <v>N/A (BELUM VALID)</v>
      </c>
      <c r="U307" s="46" t="str">
        <f t="shared" si="33"/>
        <v>N/A (BELUM VALID)</v>
      </c>
      <c r="V307" s="46" t="str">
        <f>IFERROR(VLOOKUP(L307,'03_MASTER_KODE_SEKOLAH_PT'!B$5:C$10030,2,FALSE),"N/A (BELUM VALID)")</f>
        <v>N/A (BELUM VALID)</v>
      </c>
      <c r="W307" s="46" t="str">
        <f>IFERROR(VLOOKUP(J307,'05_MASTER_KODE_PRODI'!B$3:E$5003,3,FALSE),"N/A (BELUM VALID)")</f>
        <v>N/A (BELUM VALID)</v>
      </c>
      <c r="X307" s="46" t="str">
        <f>IFERROR(CONCATENATE("VALID (",VLOOKUP(J307,'05_MASTER_KODE_PRODI'!B$3:F$5003,5,FALSE),")"),"N/A (BELUM VALID)")</f>
        <v>N/A (BELUM VALID)</v>
      </c>
      <c r="Y307" s="376">
        <f t="shared" si="34"/>
        <v>0</v>
      </c>
      <c r="Z307" s="377">
        <f t="shared" si="35"/>
        <v>0</v>
      </c>
      <c r="AA307" s="377">
        <f t="shared" si="36"/>
        <v>0</v>
      </c>
      <c r="AB307" s="377">
        <f t="shared" si="37"/>
        <v>0</v>
      </c>
      <c r="AC307" s="377">
        <f t="shared" si="38"/>
        <v>0</v>
      </c>
      <c r="AD307" s="383">
        <f t="shared" si="39"/>
        <v>0</v>
      </c>
    </row>
    <row r="308" spans="1:30">
      <c r="A308" s="159"/>
      <c r="B308" s="159"/>
      <c r="C308" s="159"/>
      <c r="D308" s="159"/>
      <c r="E308" s="159"/>
      <c r="F308" s="159"/>
      <c r="G308" s="159"/>
      <c r="H308" s="180"/>
      <c r="I308" s="180"/>
      <c r="J308" s="159"/>
      <c r="K308" s="264"/>
      <c r="L308" s="159"/>
      <c r="M308" s="46" t="str">
        <f>IFERROR(CONCATENATE("VALID (",VLOOKUP(A308,'02_MASTER_KODE_FASYANKES'!B$3:L$20793,2,FALSE),")"),"N/A (BELUM VALID)")</f>
        <v>N/A (BELUM VALID)</v>
      </c>
      <c r="N308" s="374" t="str">
        <f>IFERROR(VLOOKUP(A308,'02_MASTER_KODE_FASYANKES'!B$3:L$20793,10,FALSE),"N/A (BELUM VALID)")</f>
        <v>N/A (BELUM VALID)</v>
      </c>
      <c r="O308" s="374" t="str">
        <f>IFERROR(VLOOKUP(A308,'02_MASTER_KODE_FASYANKES'!B$3:L$20793,11,FALSE),"N/A (BELUM VALID)")</f>
        <v>N/A (BELUM VALID)</v>
      </c>
      <c r="P308" s="374" t="str">
        <f>IFERROR(VLOOKUP(A308,'02_MASTER_KODE_FASYANKES'!B$3:L$20793,3,FALSE),"N/A (BELUM VALID)")</f>
        <v>N/A (BELUM VALID)</v>
      </c>
      <c r="Q308" s="46" t="str">
        <f>IFERROR(VLOOKUP(LEFT(G308,4),'04_MASTER_KODE_SDMK'!B$5:F$165,3,FALSE),"N/A (BELUM VALID)")</f>
        <v>N/A (BELUM VALID)</v>
      </c>
      <c r="R308" s="46" t="str">
        <f>IFERROR(VLOOKUP(LEFT(G308,4),'04_MASTER_KODE_SDMK'!B$5:F$165,4,FALSE),"N/A (BELUM VALID)")</f>
        <v>N/A (BELUM VALID)</v>
      </c>
      <c r="S308" s="46" t="str">
        <f>IFERROR(VLOOKUP(LEFT(G308,4),'04_MASTER_KODE_SDMK'!B$5:F$165,5,FALSE),"N/A (BELUM VALID)")</f>
        <v>N/A (BELUM VALID)</v>
      </c>
      <c r="T308" s="374" t="str">
        <f t="shared" si="32"/>
        <v>N/A (BELUM VALID)</v>
      </c>
      <c r="U308" s="46" t="str">
        <f t="shared" si="33"/>
        <v>N/A (BELUM VALID)</v>
      </c>
      <c r="V308" s="46" t="str">
        <f>IFERROR(VLOOKUP(L308,'03_MASTER_KODE_SEKOLAH_PT'!B$5:C$10030,2,FALSE),"N/A (BELUM VALID)")</f>
        <v>N/A (BELUM VALID)</v>
      </c>
      <c r="W308" s="46" t="str">
        <f>IFERROR(VLOOKUP(J308,'05_MASTER_KODE_PRODI'!B$3:E$5003,3,FALSE),"N/A (BELUM VALID)")</f>
        <v>N/A (BELUM VALID)</v>
      </c>
      <c r="X308" s="46" t="str">
        <f>IFERROR(CONCATENATE("VALID (",VLOOKUP(J308,'05_MASTER_KODE_PRODI'!B$3:F$5003,5,FALSE),")"),"N/A (BELUM VALID)")</f>
        <v>N/A (BELUM VALID)</v>
      </c>
      <c r="Y308" s="376">
        <f t="shared" si="34"/>
        <v>0</v>
      </c>
      <c r="Z308" s="377">
        <f t="shared" si="35"/>
        <v>0</v>
      </c>
      <c r="AA308" s="377">
        <f t="shared" si="36"/>
        <v>0</v>
      </c>
      <c r="AB308" s="377">
        <f t="shared" si="37"/>
        <v>0</v>
      </c>
      <c r="AC308" s="377">
        <f t="shared" si="38"/>
        <v>0</v>
      </c>
      <c r="AD308" s="383">
        <f t="shared" si="39"/>
        <v>0</v>
      </c>
    </row>
    <row r="309" spans="1:30">
      <c r="A309" s="159"/>
      <c r="B309" s="159"/>
      <c r="C309" s="159"/>
      <c r="D309" s="159"/>
      <c r="E309" s="159"/>
      <c r="F309" s="159"/>
      <c r="G309" s="159"/>
      <c r="H309" s="180"/>
      <c r="I309" s="180"/>
      <c r="J309" s="159"/>
      <c r="K309" s="264"/>
      <c r="L309" s="159"/>
      <c r="M309" s="46" t="str">
        <f>IFERROR(CONCATENATE("VALID (",VLOOKUP(A309,'02_MASTER_KODE_FASYANKES'!B$3:L$20793,2,FALSE),")"),"N/A (BELUM VALID)")</f>
        <v>N/A (BELUM VALID)</v>
      </c>
      <c r="N309" s="374" t="str">
        <f>IFERROR(VLOOKUP(A309,'02_MASTER_KODE_FASYANKES'!B$3:L$20793,10,FALSE),"N/A (BELUM VALID)")</f>
        <v>N/A (BELUM VALID)</v>
      </c>
      <c r="O309" s="374" t="str">
        <f>IFERROR(VLOOKUP(A309,'02_MASTER_KODE_FASYANKES'!B$3:L$20793,11,FALSE),"N/A (BELUM VALID)")</f>
        <v>N/A (BELUM VALID)</v>
      </c>
      <c r="P309" s="374" t="str">
        <f>IFERROR(VLOOKUP(A309,'02_MASTER_KODE_FASYANKES'!B$3:L$20793,3,FALSE),"N/A (BELUM VALID)")</f>
        <v>N/A (BELUM VALID)</v>
      </c>
      <c r="Q309" s="46" t="str">
        <f>IFERROR(VLOOKUP(LEFT(G309,4),'04_MASTER_KODE_SDMK'!B$5:F$165,3,FALSE),"N/A (BELUM VALID)")</f>
        <v>N/A (BELUM VALID)</v>
      </c>
      <c r="R309" s="46" t="str">
        <f>IFERROR(VLOOKUP(LEFT(G309,4),'04_MASTER_KODE_SDMK'!B$5:F$165,4,FALSE),"N/A (BELUM VALID)")</f>
        <v>N/A (BELUM VALID)</v>
      </c>
      <c r="S309" s="46" t="str">
        <f>IFERROR(VLOOKUP(LEFT(G309,4),'04_MASTER_KODE_SDMK'!B$5:F$165,5,FALSE),"N/A (BELUM VALID)")</f>
        <v>N/A (BELUM VALID)</v>
      </c>
      <c r="T309" s="374" t="str">
        <f t="shared" si="32"/>
        <v>N/A (BELUM VALID)</v>
      </c>
      <c r="U309" s="46" t="str">
        <f t="shared" si="33"/>
        <v>N/A (BELUM VALID)</v>
      </c>
      <c r="V309" s="46" t="str">
        <f>IFERROR(VLOOKUP(L309,'03_MASTER_KODE_SEKOLAH_PT'!B$5:C$10030,2,FALSE),"N/A (BELUM VALID)")</f>
        <v>N/A (BELUM VALID)</v>
      </c>
      <c r="W309" s="46" t="str">
        <f>IFERROR(VLOOKUP(J309,'05_MASTER_KODE_PRODI'!B$3:E$5003,3,FALSE),"N/A (BELUM VALID)")</f>
        <v>N/A (BELUM VALID)</v>
      </c>
      <c r="X309" s="46" t="str">
        <f>IFERROR(CONCATENATE("VALID (",VLOOKUP(J309,'05_MASTER_KODE_PRODI'!B$3:F$5003,5,FALSE),")"),"N/A (BELUM VALID)")</f>
        <v>N/A (BELUM VALID)</v>
      </c>
      <c r="Y309" s="376">
        <f t="shared" si="34"/>
        <v>0</v>
      </c>
      <c r="Z309" s="377">
        <f t="shared" si="35"/>
        <v>0</v>
      </c>
      <c r="AA309" s="377">
        <f t="shared" si="36"/>
        <v>0</v>
      </c>
      <c r="AB309" s="377">
        <f t="shared" si="37"/>
        <v>0</v>
      </c>
      <c r="AC309" s="377">
        <f t="shared" si="38"/>
        <v>0</v>
      </c>
      <c r="AD309" s="383">
        <f t="shared" si="39"/>
        <v>0</v>
      </c>
    </row>
    <row r="310" spans="1:30">
      <c r="A310" s="159"/>
      <c r="B310" s="159"/>
      <c r="C310" s="159"/>
      <c r="D310" s="159"/>
      <c r="E310" s="159"/>
      <c r="F310" s="159"/>
      <c r="G310" s="159"/>
      <c r="H310" s="180"/>
      <c r="I310" s="180"/>
      <c r="J310" s="159"/>
      <c r="K310" s="264"/>
      <c r="L310" s="159"/>
      <c r="M310" s="46" t="str">
        <f>IFERROR(CONCATENATE("VALID (",VLOOKUP(A310,'02_MASTER_KODE_FASYANKES'!B$3:L$20793,2,FALSE),")"),"N/A (BELUM VALID)")</f>
        <v>N/A (BELUM VALID)</v>
      </c>
      <c r="N310" s="374" t="str">
        <f>IFERROR(VLOOKUP(A310,'02_MASTER_KODE_FASYANKES'!B$3:L$20793,10,FALSE),"N/A (BELUM VALID)")</f>
        <v>N/A (BELUM VALID)</v>
      </c>
      <c r="O310" s="374" t="str">
        <f>IFERROR(VLOOKUP(A310,'02_MASTER_KODE_FASYANKES'!B$3:L$20793,11,FALSE),"N/A (BELUM VALID)")</f>
        <v>N/A (BELUM VALID)</v>
      </c>
      <c r="P310" s="374" t="str">
        <f>IFERROR(VLOOKUP(A310,'02_MASTER_KODE_FASYANKES'!B$3:L$20793,3,FALSE),"N/A (BELUM VALID)")</f>
        <v>N/A (BELUM VALID)</v>
      </c>
      <c r="Q310" s="46" t="str">
        <f>IFERROR(VLOOKUP(LEFT(G310,4),'04_MASTER_KODE_SDMK'!B$5:F$165,3,FALSE),"N/A (BELUM VALID)")</f>
        <v>N/A (BELUM VALID)</v>
      </c>
      <c r="R310" s="46" t="str">
        <f>IFERROR(VLOOKUP(LEFT(G310,4),'04_MASTER_KODE_SDMK'!B$5:F$165,4,FALSE),"N/A (BELUM VALID)")</f>
        <v>N/A (BELUM VALID)</v>
      </c>
      <c r="S310" s="46" t="str">
        <f>IFERROR(VLOOKUP(LEFT(G310,4),'04_MASTER_KODE_SDMK'!B$5:F$165,5,FALSE),"N/A (BELUM VALID)")</f>
        <v>N/A (BELUM VALID)</v>
      </c>
      <c r="T310" s="374" t="str">
        <f t="shared" si="32"/>
        <v>N/A (BELUM VALID)</v>
      </c>
      <c r="U310" s="46" t="str">
        <f t="shared" si="33"/>
        <v>N/A (BELUM VALID)</v>
      </c>
      <c r="V310" s="46" t="str">
        <f>IFERROR(VLOOKUP(L310,'03_MASTER_KODE_SEKOLAH_PT'!B$5:C$10030,2,FALSE),"N/A (BELUM VALID)")</f>
        <v>N/A (BELUM VALID)</v>
      </c>
      <c r="W310" s="46" t="str">
        <f>IFERROR(VLOOKUP(J310,'05_MASTER_KODE_PRODI'!B$3:E$5003,3,FALSE),"N/A (BELUM VALID)")</f>
        <v>N/A (BELUM VALID)</v>
      </c>
      <c r="X310" s="46" t="str">
        <f>IFERROR(CONCATENATE("VALID (",VLOOKUP(J310,'05_MASTER_KODE_PRODI'!B$3:F$5003,5,FALSE),")"),"N/A (BELUM VALID)")</f>
        <v>N/A (BELUM VALID)</v>
      </c>
      <c r="Y310" s="376">
        <f t="shared" si="34"/>
        <v>0</v>
      </c>
      <c r="Z310" s="377">
        <f t="shared" si="35"/>
        <v>0</v>
      </c>
      <c r="AA310" s="377">
        <f t="shared" si="36"/>
        <v>0</v>
      </c>
      <c r="AB310" s="377">
        <f t="shared" si="37"/>
        <v>0</v>
      </c>
      <c r="AC310" s="377">
        <f t="shared" si="38"/>
        <v>0</v>
      </c>
      <c r="AD310" s="383">
        <f t="shared" si="39"/>
        <v>0</v>
      </c>
    </row>
    <row r="311" spans="1:30">
      <c r="A311" s="159"/>
      <c r="B311" s="159"/>
      <c r="C311" s="159"/>
      <c r="D311" s="159"/>
      <c r="E311" s="159"/>
      <c r="F311" s="159"/>
      <c r="G311" s="159"/>
      <c r="H311" s="180"/>
      <c r="I311" s="180"/>
      <c r="J311" s="159"/>
      <c r="K311" s="264"/>
      <c r="L311" s="159"/>
      <c r="M311" s="46" t="str">
        <f>IFERROR(CONCATENATE("VALID (",VLOOKUP(A311,'02_MASTER_KODE_FASYANKES'!B$3:L$20793,2,FALSE),")"),"N/A (BELUM VALID)")</f>
        <v>N/A (BELUM VALID)</v>
      </c>
      <c r="N311" s="374" t="str">
        <f>IFERROR(VLOOKUP(A311,'02_MASTER_KODE_FASYANKES'!B$3:L$20793,10,FALSE),"N/A (BELUM VALID)")</f>
        <v>N/A (BELUM VALID)</v>
      </c>
      <c r="O311" s="374" t="str">
        <f>IFERROR(VLOOKUP(A311,'02_MASTER_KODE_FASYANKES'!B$3:L$20793,11,FALSE),"N/A (BELUM VALID)")</f>
        <v>N/A (BELUM VALID)</v>
      </c>
      <c r="P311" s="374" t="str">
        <f>IFERROR(VLOOKUP(A311,'02_MASTER_KODE_FASYANKES'!B$3:L$20793,3,FALSE),"N/A (BELUM VALID)")</f>
        <v>N/A (BELUM VALID)</v>
      </c>
      <c r="Q311" s="46" t="str">
        <f>IFERROR(VLOOKUP(LEFT(G311,4),'04_MASTER_KODE_SDMK'!B$5:F$165,3,FALSE),"N/A (BELUM VALID)")</f>
        <v>N/A (BELUM VALID)</v>
      </c>
      <c r="R311" s="46" t="str">
        <f>IFERROR(VLOOKUP(LEFT(G311,4),'04_MASTER_KODE_SDMK'!B$5:F$165,4,FALSE),"N/A (BELUM VALID)")</f>
        <v>N/A (BELUM VALID)</v>
      </c>
      <c r="S311" s="46" t="str">
        <f>IFERROR(VLOOKUP(LEFT(G311,4),'04_MASTER_KODE_SDMK'!B$5:F$165,5,FALSE),"N/A (BELUM VALID)")</f>
        <v>N/A (BELUM VALID)</v>
      </c>
      <c r="T311" s="374" t="str">
        <f t="shared" si="32"/>
        <v>N/A (BELUM VALID)</v>
      </c>
      <c r="U311" s="46" t="str">
        <f t="shared" si="33"/>
        <v>N/A (BELUM VALID)</v>
      </c>
      <c r="V311" s="46" t="str">
        <f>IFERROR(VLOOKUP(L311,'03_MASTER_KODE_SEKOLAH_PT'!B$5:C$10030,2,FALSE),"N/A (BELUM VALID)")</f>
        <v>N/A (BELUM VALID)</v>
      </c>
      <c r="W311" s="46" t="str">
        <f>IFERROR(VLOOKUP(J311,'05_MASTER_KODE_PRODI'!B$3:E$5003,3,FALSE),"N/A (BELUM VALID)")</f>
        <v>N/A (BELUM VALID)</v>
      </c>
      <c r="X311" s="46" t="str">
        <f>IFERROR(CONCATENATE("VALID (",VLOOKUP(J311,'05_MASTER_KODE_PRODI'!B$3:F$5003,5,FALSE),")"),"N/A (BELUM VALID)")</f>
        <v>N/A (BELUM VALID)</v>
      </c>
      <c r="Y311" s="376">
        <f t="shared" si="34"/>
        <v>0</v>
      </c>
      <c r="Z311" s="377">
        <f t="shared" si="35"/>
        <v>0</v>
      </c>
      <c r="AA311" s="377">
        <f t="shared" si="36"/>
        <v>0</v>
      </c>
      <c r="AB311" s="377">
        <f t="shared" si="37"/>
        <v>0</v>
      </c>
      <c r="AC311" s="377">
        <f t="shared" si="38"/>
        <v>0</v>
      </c>
      <c r="AD311" s="383">
        <f t="shared" si="39"/>
        <v>0</v>
      </c>
    </row>
    <row r="312" spans="1:30">
      <c r="A312" s="159"/>
      <c r="B312" s="159"/>
      <c r="C312" s="159"/>
      <c r="D312" s="159"/>
      <c r="E312" s="159"/>
      <c r="F312" s="159"/>
      <c r="G312" s="159"/>
      <c r="H312" s="180"/>
      <c r="I312" s="180"/>
      <c r="J312" s="159"/>
      <c r="K312" s="264"/>
      <c r="L312" s="159"/>
      <c r="M312" s="46" t="str">
        <f>IFERROR(CONCATENATE("VALID (",VLOOKUP(A312,'02_MASTER_KODE_FASYANKES'!B$3:L$20793,2,FALSE),")"),"N/A (BELUM VALID)")</f>
        <v>N/A (BELUM VALID)</v>
      </c>
      <c r="N312" s="374" t="str">
        <f>IFERROR(VLOOKUP(A312,'02_MASTER_KODE_FASYANKES'!B$3:L$20793,10,FALSE),"N/A (BELUM VALID)")</f>
        <v>N/A (BELUM VALID)</v>
      </c>
      <c r="O312" s="374" t="str">
        <f>IFERROR(VLOOKUP(A312,'02_MASTER_KODE_FASYANKES'!B$3:L$20793,11,FALSE),"N/A (BELUM VALID)")</f>
        <v>N/A (BELUM VALID)</v>
      </c>
      <c r="P312" s="374" t="str">
        <f>IFERROR(VLOOKUP(A312,'02_MASTER_KODE_FASYANKES'!B$3:L$20793,3,FALSE),"N/A (BELUM VALID)")</f>
        <v>N/A (BELUM VALID)</v>
      </c>
      <c r="Q312" s="46" t="str">
        <f>IFERROR(VLOOKUP(LEFT(G312,4),'04_MASTER_KODE_SDMK'!B$5:F$165,3,FALSE),"N/A (BELUM VALID)")</f>
        <v>N/A (BELUM VALID)</v>
      </c>
      <c r="R312" s="46" t="str">
        <f>IFERROR(VLOOKUP(LEFT(G312,4),'04_MASTER_KODE_SDMK'!B$5:F$165,4,FALSE),"N/A (BELUM VALID)")</f>
        <v>N/A (BELUM VALID)</v>
      </c>
      <c r="S312" s="46" t="str">
        <f>IFERROR(VLOOKUP(LEFT(G312,4),'04_MASTER_KODE_SDMK'!B$5:F$165,5,FALSE),"N/A (BELUM VALID)")</f>
        <v>N/A (BELUM VALID)</v>
      </c>
      <c r="T312" s="374" t="str">
        <f t="shared" si="32"/>
        <v>N/A (BELUM VALID)</v>
      </c>
      <c r="U312" s="46" t="str">
        <f t="shared" si="33"/>
        <v>N/A (BELUM VALID)</v>
      </c>
      <c r="V312" s="46" t="str">
        <f>IFERROR(VLOOKUP(L312,'03_MASTER_KODE_SEKOLAH_PT'!B$5:C$10030,2,FALSE),"N/A (BELUM VALID)")</f>
        <v>N/A (BELUM VALID)</v>
      </c>
      <c r="W312" s="46" t="str">
        <f>IFERROR(VLOOKUP(J312,'05_MASTER_KODE_PRODI'!B$3:E$5003,3,FALSE),"N/A (BELUM VALID)")</f>
        <v>N/A (BELUM VALID)</v>
      </c>
      <c r="X312" s="46" t="str">
        <f>IFERROR(CONCATENATE("VALID (",VLOOKUP(J312,'05_MASTER_KODE_PRODI'!B$3:F$5003,5,FALSE),")"),"N/A (BELUM VALID)")</f>
        <v>N/A (BELUM VALID)</v>
      </c>
      <c r="Y312" s="376">
        <f t="shared" si="34"/>
        <v>0</v>
      </c>
      <c r="Z312" s="377">
        <f t="shared" si="35"/>
        <v>0</v>
      </c>
      <c r="AA312" s="377">
        <f t="shared" si="36"/>
        <v>0</v>
      </c>
      <c r="AB312" s="377">
        <f t="shared" si="37"/>
        <v>0</v>
      </c>
      <c r="AC312" s="377">
        <f t="shared" si="38"/>
        <v>0</v>
      </c>
      <c r="AD312" s="383">
        <f t="shared" si="39"/>
        <v>0</v>
      </c>
    </row>
    <row r="313" spans="1:30">
      <c r="A313" s="159"/>
      <c r="B313" s="159"/>
      <c r="C313" s="159"/>
      <c r="D313" s="159"/>
      <c r="E313" s="159"/>
      <c r="F313" s="159"/>
      <c r="G313" s="159"/>
      <c r="H313" s="180"/>
      <c r="I313" s="180"/>
      <c r="J313" s="159"/>
      <c r="K313" s="264"/>
      <c r="L313" s="159"/>
      <c r="M313" s="46" t="str">
        <f>IFERROR(CONCATENATE("VALID (",VLOOKUP(A313,'02_MASTER_KODE_FASYANKES'!B$3:L$20793,2,FALSE),")"),"N/A (BELUM VALID)")</f>
        <v>N/A (BELUM VALID)</v>
      </c>
      <c r="N313" s="374" t="str">
        <f>IFERROR(VLOOKUP(A313,'02_MASTER_KODE_FASYANKES'!B$3:L$20793,10,FALSE),"N/A (BELUM VALID)")</f>
        <v>N/A (BELUM VALID)</v>
      </c>
      <c r="O313" s="374" t="str">
        <f>IFERROR(VLOOKUP(A313,'02_MASTER_KODE_FASYANKES'!B$3:L$20793,11,FALSE),"N/A (BELUM VALID)")</f>
        <v>N/A (BELUM VALID)</v>
      </c>
      <c r="P313" s="374" t="str">
        <f>IFERROR(VLOOKUP(A313,'02_MASTER_KODE_FASYANKES'!B$3:L$20793,3,FALSE),"N/A (BELUM VALID)")</f>
        <v>N/A (BELUM VALID)</v>
      </c>
      <c r="Q313" s="46" t="str">
        <f>IFERROR(VLOOKUP(LEFT(G313,4),'04_MASTER_KODE_SDMK'!B$5:F$165,3,FALSE),"N/A (BELUM VALID)")</f>
        <v>N/A (BELUM VALID)</v>
      </c>
      <c r="R313" s="46" t="str">
        <f>IFERROR(VLOOKUP(LEFT(G313,4),'04_MASTER_KODE_SDMK'!B$5:F$165,4,FALSE),"N/A (BELUM VALID)")</f>
        <v>N/A (BELUM VALID)</v>
      </c>
      <c r="S313" s="46" t="str">
        <f>IFERROR(VLOOKUP(LEFT(G313,4),'04_MASTER_KODE_SDMK'!B$5:F$165,5,FALSE),"N/A (BELUM VALID)")</f>
        <v>N/A (BELUM VALID)</v>
      </c>
      <c r="T313" s="374" t="str">
        <f t="shared" si="32"/>
        <v>N/A (BELUM VALID)</v>
      </c>
      <c r="U313" s="46" t="str">
        <f t="shared" si="33"/>
        <v>N/A (BELUM VALID)</v>
      </c>
      <c r="V313" s="46" t="str">
        <f>IFERROR(VLOOKUP(L313,'03_MASTER_KODE_SEKOLAH_PT'!B$5:C$10030,2,FALSE),"N/A (BELUM VALID)")</f>
        <v>N/A (BELUM VALID)</v>
      </c>
      <c r="W313" s="46" t="str">
        <f>IFERROR(VLOOKUP(J313,'05_MASTER_KODE_PRODI'!B$3:E$5003,3,FALSE),"N/A (BELUM VALID)")</f>
        <v>N/A (BELUM VALID)</v>
      </c>
      <c r="X313" s="46" t="str">
        <f>IFERROR(CONCATENATE("VALID (",VLOOKUP(J313,'05_MASTER_KODE_PRODI'!B$3:F$5003,5,FALSE),")"),"N/A (BELUM VALID)")</f>
        <v>N/A (BELUM VALID)</v>
      </c>
      <c r="Y313" s="376">
        <f t="shared" si="34"/>
        <v>0</v>
      </c>
      <c r="Z313" s="377">
        <f t="shared" si="35"/>
        <v>0</v>
      </c>
      <c r="AA313" s="377">
        <f t="shared" si="36"/>
        <v>0</v>
      </c>
      <c r="AB313" s="377">
        <f t="shared" si="37"/>
        <v>0</v>
      </c>
      <c r="AC313" s="377">
        <f t="shared" si="38"/>
        <v>0</v>
      </c>
      <c r="AD313" s="383">
        <f t="shared" si="39"/>
        <v>0</v>
      </c>
    </row>
    <row r="314" spans="1:30">
      <c r="A314" s="159"/>
      <c r="B314" s="159"/>
      <c r="C314" s="159"/>
      <c r="D314" s="159"/>
      <c r="E314" s="159"/>
      <c r="F314" s="159"/>
      <c r="G314" s="159"/>
      <c r="H314" s="180"/>
      <c r="I314" s="180"/>
      <c r="J314" s="159"/>
      <c r="K314" s="264"/>
      <c r="L314" s="159"/>
      <c r="M314" s="46" t="str">
        <f>IFERROR(CONCATENATE("VALID (",VLOOKUP(A314,'02_MASTER_KODE_FASYANKES'!B$3:L$20793,2,FALSE),")"),"N/A (BELUM VALID)")</f>
        <v>N/A (BELUM VALID)</v>
      </c>
      <c r="N314" s="374" t="str">
        <f>IFERROR(VLOOKUP(A314,'02_MASTER_KODE_FASYANKES'!B$3:L$20793,10,FALSE),"N/A (BELUM VALID)")</f>
        <v>N/A (BELUM VALID)</v>
      </c>
      <c r="O314" s="374" t="str">
        <f>IFERROR(VLOOKUP(A314,'02_MASTER_KODE_FASYANKES'!B$3:L$20793,11,FALSE),"N/A (BELUM VALID)")</f>
        <v>N/A (BELUM VALID)</v>
      </c>
      <c r="P314" s="374" t="str">
        <f>IFERROR(VLOOKUP(A314,'02_MASTER_KODE_FASYANKES'!B$3:L$20793,3,FALSE),"N/A (BELUM VALID)")</f>
        <v>N/A (BELUM VALID)</v>
      </c>
      <c r="Q314" s="46" t="str">
        <f>IFERROR(VLOOKUP(LEFT(G314,4),'04_MASTER_KODE_SDMK'!B$5:F$165,3,FALSE),"N/A (BELUM VALID)")</f>
        <v>N/A (BELUM VALID)</v>
      </c>
      <c r="R314" s="46" t="str">
        <f>IFERROR(VLOOKUP(LEFT(G314,4),'04_MASTER_KODE_SDMK'!B$5:F$165,4,FALSE),"N/A (BELUM VALID)")</f>
        <v>N/A (BELUM VALID)</v>
      </c>
      <c r="S314" s="46" t="str">
        <f>IFERROR(VLOOKUP(LEFT(G314,4),'04_MASTER_KODE_SDMK'!B$5:F$165,5,FALSE),"N/A (BELUM VALID)")</f>
        <v>N/A (BELUM VALID)</v>
      </c>
      <c r="T314" s="374" t="str">
        <f t="shared" si="32"/>
        <v>N/A (BELUM VALID)</v>
      </c>
      <c r="U314" s="46" t="str">
        <f t="shared" si="33"/>
        <v>N/A (BELUM VALID)</v>
      </c>
      <c r="V314" s="46" t="str">
        <f>IFERROR(VLOOKUP(L314,'03_MASTER_KODE_SEKOLAH_PT'!B$5:C$10030,2,FALSE),"N/A (BELUM VALID)")</f>
        <v>N/A (BELUM VALID)</v>
      </c>
      <c r="W314" s="46" t="str">
        <f>IFERROR(VLOOKUP(J314,'05_MASTER_KODE_PRODI'!B$3:E$5003,3,FALSE),"N/A (BELUM VALID)")</f>
        <v>N/A (BELUM VALID)</v>
      </c>
      <c r="X314" s="46" t="str">
        <f>IFERROR(CONCATENATE("VALID (",VLOOKUP(J314,'05_MASTER_KODE_PRODI'!B$3:F$5003,5,FALSE),")"),"N/A (BELUM VALID)")</f>
        <v>N/A (BELUM VALID)</v>
      </c>
      <c r="Y314" s="376">
        <f t="shared" si="34"/>
        <v>0</v>
      </c>
      <c r="Z314" s="377">
        <f t="shared" si="35"/>
        <v>0</v>
      </c>
      <c r="AA314" s="377">
        <f t="shared" si="36"/>
        <v>0</v>
      </c>
      <c r="AB314" s="377">
        <f t="shared" si="37"/>
        <v>0</v>
      </c>
      <c r="AC314" s="377">
        <f t="shared" si="38"/>
        <v>0</v>
      </c>
      <c r="AD314" s="383">
        <f t="shared" si="39"/>
        <v>0</v>
      </c>
    </row>
    <row r="315" spans="1:30">
      <c r="A315" s="159"/>
      <c r="B315" s="159"/>
      <c r="C315" s="159"/>
      <c r="D315" s="159"/>
      <c r="E315" s="159"/>
      <c r="F315" s="159"/>
      <c r="G315" s="159"/>
      <c r="H315" s="180"/>
      <c r="I315" s="180"/>
      <c r="J315" s="159"/>
      <c r="K315" s="264"/>
      <c r="L315" s="159"/>
      <c r="M315" s="46" t="str">
        <f>IFERROR(CONCATENATE("VALID (",VLOOKUP(A315,'02_MASTER_KODE_FASYANKES'!B$3:L$20793,2,FALSE),")"),"N/A (BELUM VALID)")</f>
        <v>N/A (BELUM VALID)</v>
      </c>
      <c r="N315" s="374" t="str">
        <f>IFERROR(VLOOKUP(A315,'02_MASTER_KODE_FASYANKES'!B$3:L$20793,10,FALSE),"N/A (BELUM VALID)")</f>
        <v>N/A (BELUM VALID)</v>
      </c>
      <c r="O315" s="374" t="str">
        <f>IFERROR(VLOOKUP(A315,'02_MASTER_KODE_FASYANKES'!B$3:L$20793,11,FALSE),"N/A (BELUM VALID)")</f>
        <v>N/A (BELUM VALID)</v>
      </c>
      <c r="P315" s="374" t="str">
        <f>IFERROR(VLOOKUP(A315,'02_MASTER_KODE_FASYANKES'!B$3:L$20793,3,FALSE),"N/A (BELUM VALID)")</f>
        <v>N/A (BELUM VALID)</v>
      </c>
      <c r="Q315" s="46" t="str">
        <f>IFERROR(VLOOKUP(LEFT(G315,4),'04_MASTER_KODE_SDMK'!B$5:F$165,3,FALSE),"N/A (BELUM VALID)")</f>
        <v>N/A (BELUM VALID)</v>
      </c>
      <c r="R315" s="46" t="str">
        <f>IFERROR(VLOOKUP(LEFT(G315,4),'04_MASTER_KODE_SDMK'!B$5:F$165,4,FALSE),"N/A (BELUM VALID)")</f>
        <v>N/A (BELUM VALID)</v>
      </c>
      <c r="S315" s="46" t="str">
        <f>IFERROR(VLOOKUP(LEFT(G315,4),'04_MASTER_KODE_SDMK'!B$5:F$165,5,FALSE),"N/A (BELUM VALID)")</f>
        <v>N/A (BELUM VALID)</v>
      </c>
      <c r="T315" s="374" t="str">
        <f t="shared" si="32"/>
        <v>N/A (BELUM VALID)</v>
      </c>
      <c r="U315" s="46" t="str">
        <f t="shared" si="33"/>
        <v>N/A (BELUM VALID)</v>
      </c>
      <c r="V315" s="46" t="str">
        <f>IFERROR(VLOOKUP(L315,'03_MASTER_KODE_SEKOLAH_PT'!B$5:C$10030,2,FALSE),"N/A (BELUM VALID)")</f>
        <v>N/A (BELUM VALID)</v>
      </c>
      <c r="W315" s="46" t="str">
        <f>IFERROR(VLOOKUP(J315,'05_MASTER_KODE_PRODI'!B$3:E$5003,3,FALSE),"N/A (BELUM VALID)")</f>
        <v>N/A (BELUM VALID)</v>
      </c>
      <c r="X315" s="46" t="str">
        <f>IFERROR(CONCATENATE("VALID (",VLOOKUP(J315,'05_MASTER_KODE_PRODI'!B$3:F$5003,5,FALSE),")"),"N/A (BELUM VALID)")</f>
        <v>N/A (BELUM VALID)</v>
      </c>
      <c r="Y315" s="376">
        <f t="shared" si="34"/>
        <v>0</v>
      </c>
      <c r="Z315" s="377">
        <f t="shared" si="35"/>
        <v>0</v>
      </c>
      <c r="AA315" s="377">
        <f t="shared" si="36"/>
        <v>0</v>
      </c>
      <c r="AB315" s="377">
        <f t="shared" si="37"/>
        <v>0</v>
      </c>
      <c r="AC315" s="377">
        <f t="shared" si="38"/>
        <v>0</v>
      </c>
      <c r="AD315" s="383">
        <f t="shared" si="39"/>
        <v>0</v>
      </c>
    </row>
    <row r="316" spans="1:30">
      <c r="A316" s="159"/>
      <c r="B316" s="159"/>
      <c r="C316" s="159"/>
      <c r="D316" s="159"/>
      <c r="E316" s="159"/>
      <c r="F316" s="159"/>
      <c r="G316" s="159"/>
      <c r="H316" s="180"/>
      <c r="I316" s="180"/>
      <c r="J316" s="159"/>
      <c r="K316" s="264"/>
      <c r="L316" s="159"/>
      <c r="M316" s="46" t="str">
        <f>IFERROR(CONCATENATE("VALID (",VLOOKUP(A316,'02_MASTER_KODE_FASYANKES'!B$3:L$20793,2,FALSE),")"),"N/A (BELUM VALID)")</f>
        <v>N/A (BELUM VALID)</v>
      </c>
      <c r="N316" s="374" t="str">
        <f>IFERROR(VLOOKUP(A316,'02_MASTER_KODE_FASYANKES'!B$3:L$20793,10,FALSE),"N/A (BELUM VALID)")</f>
        <v>N/A (BELUM VALID)</v>
      </c>
      <c r="O316" s="374" t="str">
        <f>IFERROR(VLOOKUP(A316,'02_MASTER_KODE_FASYANKES'!B$3:L$20793,11,FALSE),"N/A (BELUM VALID)")</f>
        <v>N/A (BELUM VALID)</v>
      </c>
      <c r="P316" s="374" t="str">
        <f>IFERROR(VLOOKUP(A316,'02_MASTER_KODE_FASYANKES'!B$3:L$20793,3,FALSE),"N/A (BELUM VALID)")</f>
        <v>N/A (BELUM VALID)</v>
      </c>
      <c r="Q316" s="46" t="str">
        <f>IFERROR(VLOOKUP(LEFT(G316,4),'04_MASTER_KODE_SDMK'!B$5:F$165,3,FALSE),"N/A (BELUM VALID)")</f>
        <v>N/A (BELUM VALID)</v>
      </c>
      <c r="R316" s="46" t="str">
        <f>IFERROR(VLOOKUP(LEFT(G316,4),'04_MASTER_KODE_SDMK'!B$5:F$165,4,FALSE),"N/A (BELUM VALID)")</f>
        <v>N/A (BELUM VALID)</v>
      </c>
      <c r="S316" s="46" t="str">
        <f>IFERROR(VLOOKUP(LEFT(G316,4),'04_MASTER_KODE_SDMK'!B$5:F$165,5,FALSE),"N/A (BELUM VALID)")</f>
        <v>N/A (BELUM VALID)</v>
      </c>
      <c r="T316" s="374" t="str">
        <f t="shared" si="32"/>
        <v>N/A (BELUM VALID)</v>
      </c>
      <c r="U316" s="46" t="str">
        <f t="shared" si="33"/>
        <v>N/A (BELUM VALID)</v>
      </c>
      <c r="V316" s="46" t="str">
        <f>IFERROR(VLOOKUP(L316,'03_MASTER_KODE_SEKOLAH_PT'!B$5:C$10030,2,FALSE),"N/A (BELUM VALID)")</f>
        <v>N/A (BELUM VALID)</v>
      </c>
      <c r="W316" s="46" t="str">
        <f>IFERROR(VLOOKUP(J316,'05_MASTER_KODE_PRODI'!B$3:E$5003,3,FALSE),"N/A (BELUM VALID)")</f>
        <v>N/A (BELUM VALID)</v>
      </c>
      <c r="X316" s="46" t="str">
        <f>IFERROR(CONCATENATE("VALID (",VLOOKUP(J316,'05_MASTER_KODE_PRODI'!B$3:F$5003,5,FALSE),")"),"N/A (BELUM VALID)")</f>
        <v>N/A (BELUM VALID)</v>
      </c>
      <c r="Y316" s="376">
        <f t="shared" si="34"/>
        <v>0</v>
      </c>
      <c r="Z316" s="377">
        <f t="shared" si="35"/>
        <v>0</v>
      </c>
      <c r="AA316" s="377">
        <f t="shared" si="36"/>
        <v>0</v>
      </c>
      <c r="AB316" s="377">
        <f t="shared" si="37"/>
        <v>0</v>
      </c>
      <c r="AC316" s="377">
        <f t="shared" si="38"/>
        <v>0</v>
      </c>
      <c r="AD316" s="383">
        <f t="shared" si="39"/>
        <v>0</v>
      </c>
    </row>
    <row r="317" spans="1:30">
      <c r="A317" s="159"/>
      <c r="B317" s="159"/>
      <c r="C317" s="159"/>
      <c r="D317" s="159"/>
      <c r="E317" s="159"/>
      <c r="F317" s="159"/>
      <c r="G317" s="159"/>
      <c r="H317" s="180"/>
      <c r="I317" s="180"/>
      <c r="J317" s="159"/>
      <c r="K317" s="264"/>
      <c r="L317" s="159"/>
      <c r="M317" s="46" t="str">
        <f>IFERROR(CONCATENATE("VALID (",VLOOKUP(A317,'02_MASTER_KODE_FASYANKES'!B$3:L$20793,2,FALSE),")"),"N/A (BELUM VALID)")</f>
        <v>N/A (BELUM VALID)</v>
      </c>
      <c r="N317" s="374" t="str">
        <f>IFERROR(VLOOKUP(A317,'02_MASTER_KODE_FASYANKES'!B$3:L$20793,10,FALSE),"N/A (BELUM VALID)")</f>
        <v>N/A (BELUM VALID)</v>
      </c>
      <c r="O317" s="374" t="str">
        <f>IFERROR(VLOOKUP(A317,'02_MASTER_KODE_FASYANKES'!B$3:L$20793,11,FALSE),"N/A (BELUM VALID)")</f>
        <v>N/A (BELUM VALID)</v>
      </c>
      <c r="P317" s="374" t="str">
        <f>IFERROR(VLOOKUP(A317,'02_MASTER_KODE_FASYANKES'!B$3:L$20793,3,FALSE),"N/A (BELUM VALID)")</f>
        <v>N/A (BELUM VALID)</v>
      </c>
      <c r="Q317" s="46" t="str">
        <f>IFERROR(VLOOKUP(LEFT(G317,4),'04_MASTER_KODE_SDMK'!B$5:F$165,3,FALSE),"N/A (BELUM VALID)")</f>
        <v>N/A (BELUM VALID)</v>
      </c>
      <c r="R317" s="46" t="str">
        <f>IFERROR(VLOOKUP(LEFT(G317,4),'04_MASTER_KODE_SDMK'!B$5:F$165,4,FALSE),"N/A (BELUM VALID)")</f>
        <v>N/A (BELUM VALID)</v>
      </c>
      <c r="S317" s="46" t="str">
        <f>IFERROR(VLOOKUP(LEFT(G317,4),'04_MASTER_KODE_SDMK'!B$5:F$165,5,FALSE),"N/A (BELUM VALID)")</f>
        <v>N/A (BELUM VALID)</v>
      </c>
      <c r="T317" s="374" t="str">
        <f t="shared" si="32"/>
        <v>N/A (BELUM VALID)</v>
      </c>
      <c r="U317" s="46" t="str">
        <f t="shared" si="33"/>
        <v>N/A (BELUM VALID)</v>
      </c>
      <c r="V317" s="46" t="str">
        <f>IFERROR(VLOOKUP(L317,'03_MASTER_KODE_SEKOLAH_PT'!B$5:C$10030,2,FALSE),"N/A (BELUM VALID)")</f>
        <v>N/A (BELUM VALID)</v>
      </c>
      <c r="W317" s="46" t="str">
        <f>IFERROR(VLOOKUP(J317,'05_MASTER_KODE_PRODI'!B$3:E$5003,3,FALSE),"N/A (BELUM VALID)")</f>
        <v>N/A (BELUM VALID)</v>
      </c>
      <c r="X317" s="46" t="str">
        <f>IFERROR(CONCATENATE("VALID (",VLOOKUP(J317,'05_MASTER_KODE_PRODI'!B$3:F$5003,5,FALSE),")"),"N/A (BELUM VALID)")</f>
        <v>N/A (BELUM VALID)</v>
      </c>
      <c r="Y317" s="376">
        <f t="shared" si="34"/>
        <v>0</v>
      </c>
      <c r="Z317" s="377">
        <f t="shared" si="35"/>
        <v>0</v>
      </c>
      <c r="AA317" s="377">
        <f t="shared" si="36"/>
        <v>0</v>
      </c>
      <c r="AB317" s="377">
        <f t="shared" si="37"/>
        <v>0</v>
      </c>
      <c r="AC317" s="377">
        <f t="shared" si="38"/>
        <v>0</v>
      </c>
      <c r="AD317" s="383">
        <f t="shared" si="39"/>
        <v>0</v>
      </c>
    </row>
    <row r="318" spans="1:30">
      <c r="A318" s="159"/>
      <c r="B318" s="159"/>
      <c r="C318" s="159"/>
      <c r="D318" s="159"/>
      <c r="E318" s="159"/>
      <c r="F318" s="159"/>
      <c r="G318" s="159"/>
      <c r="H318" s="180"/>
      <c r="I318" s="180"/>
      <c r="J318" s="159"/>
      <c r="K318" s="264"/>
      <c r="L318" s="159"/>
      <c r="M318" s="46" t="str">
        <f>IFERROR(CONCATENATE("VALID (",VLOOKUP(A318,'02_MASTER_KODE_FASYANKES'!B$3:L$20793,2,FALSE),")"),"N/A (BELUM VALID)")</f>
        <v>N/A (BELUM VALID)</v>
      </c>
      <c r="N318" s="374" t="str">
        <f>IFERROR(VLOOKUP(A318,'02_MASTER_KODE_FASYANKES'!B$3:L$20793,10,FALSE),"N/A (BELUM VALID)")</f>
        <v>N/A (BELUM VALID)</v>
      </c>
      <c r="O318" s="374" t="str">
        <f>IFERROR(VLOOKUP(A318,'02_MASTER_KODE_FASYANKES'!B$3:L$20793,11,FALSE),"N/A (BELUM VALID)")</f>
        <v>N/A (BELUM VALID)</v>
      </c>
      <c r="P318" s="374" t="str">
        <f>IFERROR(VLOOKUP(A318,'02_MASTER_KODE_FASYANKES'!B$3:L$20793,3,FALSE),"N/A (BELUM VALID)")</f>
        <v>N/A (BELUM VALID)</v>
      </c>
      <c r="Q318" s="46" t="str">
        <f>IFERROR(VLOOKUP(LEFT(G318,4),'04_MASTER_KODE_SDMK'!B$5:F$165,3,FALSE),"N/A (BELUM VALID)")</f>
        <v>N/A (BELUM VALID)</v>
      </c>
      <c r="R318" s="46" t="str">
        <f>IFERROR(VLOOKUP(LEFT(G318,4),'04_MASTER_KODE_SDMK'!B$5:F$165,4,FALSE),"N/A (BELUM VALID)")</f>
        <v>N/A (BELUM VALID)</v>
      </c>
      <c r="S318" s="46" t="str">
        <f>IFERROR(VLOOKUP(LEFT(G318,4),'04_MASTER_KODE_SDMK'!B$5:F$165,5,FALSE),"N/A (BELUM VALID)")</f>
        <v>N/A (BELUM VALID)</v>
      </c>
      <c r="T318" s="374" t="str">
        <f t="shared" si="32"/>
        <v>N/A (BELUM VALID)</v>
      </c>
      <c r="U318" s="46" t="str">
        <f t="shared" si="33"/>
        <v>N/A (BELUM VALID)</v>
      </c>
      <c r="V318" s="46" t="str">
        <f>IFERROR(VLOOKUP(L318,'03_MASTER_KODE_SEKOLAH_PT'!B$5:C$10030,2,FALSE),"N/A (BELUM VALID)")</f>
        <v>N/A (BELUM VALID)</v>
      </c>
      <c r="W318" s="46" t="str">
        <f>IFERROR(VLOOKUP(J318,'05_MASTER_KODE_PRODI'!B$3:E$5003,3,FALSE),"N/A (BELUM VALID)")</f>
        <v>N/A (BELUM VALID)</v>
      </c>
      <c r="X318" s="46" t="str">
        <f>IFERROR(CONCATENATE("VALID (",VLOOKUP(J318,'05_MASTER_KODE_PRODI'!B$3:F$5003,5,FALSE),")"),"N/A (BELUM VALID)")</f>
        <v>N/A (BELUM VALID)</v>
      </c>
      <c r="Y318" s="376">
        <f t="shared" si="34"/>
        <v>0</v>
      </c>
      <c r="Z318" s="377">
        <f t="shared" si="35"/>
        <v>0</v>
      </c>
      <c r="AA318" s="377">
        <f t="shared" si="36"/>
        <v>0</v>
      </c>
      <c r="AB318" s="377">
        <f t="shared" si="37"/>
        <v>0</v>
      </c>
      <c r="AC318" s="377">
        <f t="shared" si="38"/>
        <v>0</v>
      </c>
      <c r="AD318" s="383">
        <f t="shared" si="39"/>
        <v>0</v>
      </c>
    </row>
    <row r="319" spans="1:30">
      <c r="A319" s="159"/>
      <c r="B319" s="159"/>
      <c r="C319" s="159"/>
      <c r="D319" s="159"/>
      <c r="E319" s="159"/>
      <c r="F319" s="159"/>
      <c r="G319" s="159"/>
      <c r="H319" s="180"/>
      <c r="I319" s="180"/>
      <c r="J319" s="159"/>
      <c r="K319" s="264"/>
      <c r="L319" s="159"/>
      <c r="M319" s="46" t="str">
        <f>IFERROR(CONCATENATE("VALID (",VLOOKUP(A319,'02_MASTER_KODE_FASYANKES'!B$3:L$20793,2,FALSE),")"),"N/A (BELUM VALID)")</f>
        <v>N/A (BELUM VALID)</v>
      </c>
      <c r="N319" s="374" t="str">
        <f>IFERROR(VLOOKUP(A319,'02_MASTER_KODE_FASYANKES'!B$3:L$20793,10,FALSE),"N/A (BELUM VALID)")</f>
        <v>N/A (BELUM VALID)</v>
      </c>
      <c r="O319" s="374" t="str">
        <f>IFERROR(VLOOKUP(A319,'02_MASTER_KODE_FASYANKES'!B$3:L$20793,11,FALSE),"N/A (BELUM VALID)")</f>
        <v>N/A (BELUM VALID)</v>
      </c>
      <c r="P319" s="374" t="str">
        <f>IFERROR(VLOOKUP(A319,'02_MASTER_KODE_FASYANKES'!B$3:L$20793,3,FALSE),"N/A (BELUM VALID)")</f>
        <v>N/A (BELUM VALID)</v>
      </c>
      <c r="Q319" s="46" t="str">
        <f>IFERROR(VLOOKUP(LEFT(G319,4),'04_MASTER_KODE_SDMK'!B$5:F$165,3,FALSE),"N/A (BELUM VALID)")</f>
        <v>N/A (BELUM VALID)</v>
      </c>
      <c r="R319" s="46" t="str">
        <f>IFERROR(VLOOKUP(LEFT(G319,4),'04_MASTER_KODE_SDMK'!B$5:F$165,4,FALSE),"N/A (BELUM VALID)")</f>
        <v>N/A (BELUM VALID)</v>
      </c>
      <c r="S319" s="46" t="str">
        <f>IFERROR(VLOOKUP(LEFT(G319,4),'04_MASTER_KODE_SDMK'!B$5:F$165,5,FALSE),"N/A (BELUM VALID)")</f>
        <v>N/A (BELUM VALID)</v>
      </c>
      <c r="T319" s="374" t="str">
        <f t="shared" si="32"/>
        <v>N/A (BELUM VALID)</v>
      </c>
      <c r="U319" s="46" t="str">
        <f t="shared" si="33"/>
        <v>N/A (BELUM VALID)</v>
      </c>
      <c r="V319" s="46" t="str">
        <f>IFERROR(VLOOKUP(L319,'03_MASTER_KODE_SEKOLAH_PT'!B$5:C$10030,2,FALSE),"N/A (BELUM VALID)")</f>
        <v>N/A (BELUM VALID)</v>
      </c>
      <c r="W319" s="46" t="str">
        <f>IFERROR(VLOOKUP(J319,'05_MASTER_KODE_PRODI'!B$3:E$5003,3,FALSE),"N/A (BELUM VALID)")</f>
        <v>N/A (BELUM VALID)</v>
      </c>
      <c r="X319" s="46" t="str">
        <f>IFERROR(CONCATENATE("VALID (",VLOOKUP(J319,'05_MASTER_KODE_PRODI'!B$3:F$5003,5,FALSE),")"),"N/A (BELUM VALID)")</f>
        <v>N/A (BELUM VALID)</v>
      </c>
      <c r="Y319" s="376">
        <f t="shared" si="34"/>
        <v>0</v>
      </c>
      <c r="Z319" s="377">
        <f t="shared" si="35"/>
        <v>0</v>
      </c>
      <c r="AA319" s="377">
        <f t="shared" si="36"/>
        <v>0</v>
      </c>
      <c r="AB319" s="377">
        <f t="shared" si="37"/>
        <v>0</v>
      </c>
      <c r="AC319" s="377">
        <f t="shared" si="38"/>
        <v>0</v>
      </c>
      <c r="AD319" s="383">
        <f t="shared" si="39"/>
        <v>0</v>
      </c>
    </row>
    <row r="320" spans="1:30">
      <c r="A320" s="159"/>
      <c r="B320" s="159"/>
      <c r="C320" s="159"/>
      <c r="D320" s="159"/>
      <c r="E320" s="159"/>
      <c r="F320" s="159"/>
      <c r="G320" s="159"/>
      <c r="H320" s="180"/>
      <c r="I320" s="180"/>
      <c r="J320" s="159"/>
      <c r="K320" s="264"/>
      <c r="L320" s="159"/>
      <c r="M320" s="46" t="str">
        <f>IFERROR(CONCATENATE("VALID (",VLOOKUP(A320,'02_MASTER_KODE_FASYANKES'!B$3:L$20793,2,FALSE),")"),"N/A (BELUM VALID)")</f>
        <v>N/A (BELUM VALID)</v>
      </c>
      <c r="N320" s="374" t="str">
        <f>IFERROR(VLOOKUP(A320,'02_MASTER_KODE_FASYANKES'!B$3:L$20793,10,FALSE),"N/A (BELUM VALID)")</f>
        <v>N/A (BELUM VALID)</v>
      </c>
      <c r="O320" s="374" t="str">
        <f>IFERROR(VLOOKUP(A320,'02_MASTER_KODE_FASYANKES'!B$3:L$20793,11,FALSE),"N/A (BELUM VALID)")</f>
        <v>N/A (BELUM VALID)</v>
      </c>
      <c r="P320" s="374" t="str">
        <f>IFERROR(VLOOKUP(A320,'02_MASTER_KODE_FASYANKES'!B$3:L$20793,3,FALSE),"N/A (BELUM VALID)")</f>
        <v>N/A (BELUM VALID)</v>
      </c>
      <c r="Q320" s="46" t="str">
        <f>IFERROR(VLOOKUP(LEFT(G320,4),'04_MASTER_KODE_SDMK'!B$5:F$165,3,FALSE),"N/A (BELUM VALID)")</f>
        <v>N/A (BELUM VALID)</v>
      </c>
      <c r="R320" s="46" t="str">
        <f>IFERROR(VLOOKUP(LEFT(G320,4),'04_MASTER_KODE_SDMK'!B$5:F$165,4,FALSE),"N/A (BELUM VALID)")</f>
        <v>N/A (BELUM VALID)</v>
      </c>
      <c r="S320" s="46" t="str">
        <f>IFERROR(VLOOKUP(LEFT(G320,4),'04_MASTER_KODE_SDMK'!B$5:F$165,5,FALSE),"N/A (BELUM VALID)")</f>
        <v>N/A (BELUM VALID)</v>
      </c>
      <c r="T320" s="374" t="str">
        <f t="shared" si="32"/>
        <v>N/A (BELUM VALID)</v>
      </c>
      <c r="U320" s="46" t="str">
        <f t="shared" si="33"/>
        <v>N/A (BELUM VALID)</v>
      </c>
      <c r="V320" s="46" t="str">
        <f>IFERROR(VLOOKUP(L320,'03_MASTER_KODE_SEKOLAH_PT'!B$5:C$10030,2,FALSE),"N/A (BELUM VALID)")</f>
        <v>N/A (BELUM VALID)</v>
      </c>
      <c r="W320" s="46" t="str">
        <f>IFERROR(VLOOKUP(J320,'05_MASTER_KODE_PRODI'!B$3:E$5003,3,FALSE),"N/A (BELUM VALID)")</f>
        <v>N/A (BELUM VALID)</v>
      </c>
      <c r="X320" s="46" t="str">
        <f>IFERROR(CONCATENATE("VALID (",VLOOKUP(J320,'05_MASTER_KODE_PRODI'!B$3:F$5003,5,FALSE),")"),"N/A (BELUM VALID)")</f>
        <v>N/A (BELUM VALID)</v>
      </c>
      <c r="Y320" s="376">
        <f t="shared" si="34"/>
        <v>0</v>
      </c>
      <c r="Z320" s="377">
        <f t="shared" si="35"/>
        <v>0</v>
      </c>
      <c r="AA320" s="377">
        <f t="shared" si="36"/>
        <v>0</v>
      </c>
      <c r="AB320" s="377">
        <f t="shared" si="37"/>
        <v>0</v>
      </c>
      <c r="AC320" s="377">
        <f t="shared" si="38"/>
        <v>0</v>
      </c>
      <c r="AD320" s="383">
        <f t="shared" si="39"/>
        <v>0</v>
      </c>
    </row>
    <row r="321" spans="1:30">
      <c r="A321" s="159"/>
      <c r="B321" s="159"/>
      <c r="C321" s="159"/>
      <c r="D321" s="159"/>
      <c r="E321" s="159"/>
      <c r="F321" s="159"/>
      <c r="G321" s="159"/>
      <c r="H321" s="180"/>
      <c r="I321" s="180"/>
      <c r="J321" s="159"/>
      <c r="K321" s="264"/>
      <c r="L321" s="159"/>
      <c r="M321" s="46" t="str">
        <f>IFERROR(CONCATENATE("VALID (",VLOOKUP(A321,'02_MASTER_KODE_FASYANKES'!B$3:L$20793,2,FALSE),")"),"N/A (BELUM VALID)")</f>
        <v>N/A (BELUM VALID)</v>
      </c>
      <c r="N321" s="374" t="str">
        <f>IFERROR(VLOOKUP(A321,'02_MASTER_KODE_FASYANKES'!B$3:L$20793,10,FALSE),"N/A (BELUM VALID)")</f>
        <v>N/A (BELUM VALID)</v>
      </c>
      <c r="O321" s="374" t="str">
        <f>IFERROR(VLOOKUP(A321,'02_MASTER_KODE_FASYANKES'!B$3:L$20793,11,FALSE),"N/A (BELUM VALID)")</f>
        <v>N/A (BELUM VALID)</v>
      </c>
      <c r="P321" s="374" t="str">
        <f>IFERROR(VLOOKUP(A321,'02_MASTER_KODE_FASYANKES'!B$3:L$20793,3,FALSE),"N/A (BELUM VALID)")</f>
        <v>N/A (BELUM VALID)</v>
      </c>
      <c r="Q321" s="46" t="str">
        <f>IFERROR(VLOOKUP(LEFT(G321,4),'04_MASTER_KODE_SDMK'!B$5:F$165,3,FALSE),"N/A (BELUM VALID)")</f>
        <v>N/A (BELUM VALID)</v>
      </c>
      <c r="R321" s="46" t="str">
        <f>IFERROR(VLOOKUP(LEFT(G321,4),'04_MASTER_KODE_SDMK'!B$5:F$165,4,FALSE),"N/A (BELUM VALID)")</f>
        <v>N/A (BELUM VALID)</v>
      </c>
      <c r="S321" s="46" t="str">
        <f>IFERROR(VLOOKUP(LEFT(G321,4),'04_MASTER_KODE_SDMK'!B$5:F$165,5,FALSE),"N/A (BELUM VALID)")</f>
        <v>N/A (BELUM VALID)</v>
      </c>
      <c r="T321" s="374" t="str">
        <f t="shared" si="32"/>
        <v>N/A (BELUM VALID)</v>
      </c>
      <c r="U321" s="46" t="str">
        <f t="shared" si="33"/>
        <v>N/A (BELUM VALID)</v>
      </c>
      <c r="V321" s="46" t="str">
        <f>IFERROR(VLOOKUP(L321,'03_MASTER_KODE_SEKOLAH_PT'!B$5:C$10030,2,FALSE),"N/A (BELUM VALID)")</f>
        <v>N/A (BELUM VALID)</v>
      </c>
      <c r="W321" s="46" t="str">
        <f>IFERROR(VLOOKUP(J321,'05_MASTER_KODE_PRODI'!B$3:E$5003,3,FALSE),"N/A (BELUM VALID)")</f>
        <v>N/A (BELUM VALID)</v>
      </c>
      <c r="X321" s="46" t="str">
        <f>IFERROR(CONCATENATE("VALID (",VLOOKUP(J321,'05_MASTER_KODE_PRODI'!B$3:F$5003,5,FALSE),")"),"N/A (BELUM VALID)")</f>
        <v>N/A (BELUM VALID)</v>
      </c>
      <c r="Y321" s="376">
        <f t="shared" si="34"/>
        <v>0</v>
      </c>
      <c r="Z321" s="377">
        <f t="shared" si="35"/>
        <v>0</v>
      </c>
      <c r="AA321" s="377">
        <f t="shared" si="36"/>
        <v>0</v>
      </c>
      <c r="AB321" s="377">
        <f t="shared" si="37"/>
        <v>0</v>
      </c>
      <c r="AC321" s="377">
        <f t="shared" si="38"/>
        <v>0</v>
      </c>
      <c r="AD321" s="383">
        <f t="shared" si="39"/>
        <v>0</v>
      </c>
    </row>
    <row r="322" spans="1:30">
      <c r="A322" s="159"/>
      <c r="B322" s="159"/>
      <c r="C322" s="159"/>
      <c r="D322" s="159"/>
      <c r="E322" s="159"/>
      <c r="F322" s="159"/>
      <c r="G322" s="159"/>
      <c r="H322" s="180"/>
      <c r="I322" s="180"/>
      <c r="J322" s="159"/>
      <c r="K322" s="264"/>
      <c r="L322" s="159"/>
      <c r="M322" s="46" t="str">
        <f>IFERROR(CONCATENATE("VALID (",VLOOKUP(A322,'02_MASTER_KODE_FASYANKES'!B$3:L$20793,2,FALSE),")"),"N/A (BELUM VALID)")</f>
        <v>N/A (BELUM VALID)</v>
      </c>
      <c r="N322" s="374" t="str">
        <f>IFERROR(VLOOKUP(A322,'02_MASTER_KODE_FASYANKES'!B$3:L$20793,10,FALSE),"N/A (BELUM VALID)")</f>
        <v>N/A (BELUM VALID)</v>
      </c>
      <c r="O322" s="374" t="str">
        <f>IFERROR(VLOOKUP(A322,'02_MASTER_KODE_FASYANKES'!B$3:L$20793,11,FALSE),"N/A (BELUM VALID)")</f>
        <v>N/A (BELUM VALID)</v>
      </c>
      <c r="P322" s="374" t="str">
        <f>IFERROR(VLOOKUP(A322,'02_MASTER_KODE_FASYANKES'!B$3:L$20793,3,FALSE),"N/A (BELUM VALID)")</f>
        <v>N/A (BELUM VALID)</v>
      </c>
      <c r="Q322" s="46" t="str">
        <f>IFERROR(VLOOKUP(LEFT(G322,4),'04_MASTER_KODE_SDMK'!B$5:F$165,3,FALSE),"N/A (BELUM VALID)")</f>
        <v>N/A (BELUM VALID)</v>
      </c>
      <c r="R322" s="46" t="str">
        <f>IFERROR(VLOOKUP(LEFT(G322,4),'04_MASTER_KODE_SDMK'!B$5:F$165,4,FALSE),"N/A (BELUM VALID)")</f>
        <v>N/A (BELUM VALID)</v>
      </c>
      <c r="S322" s="46" t="str">
        <f>IFERROR(VLOOKUP(LEFT(G322,4),'04_MASTER_KODE_SDMK'!B$5:F$165,5,FALSE),"N/A (BELUM VALID)")</f>
        <v>N/A (BELUM VALID)</v>
      </c>
      <c r="T322" s="374" t="str">
        <f t="shared" si="32"/>
        <v>N/A (BELUM VALID)</v>
      </c>
      <c r="U322" s="46" t="str">
        <f t="shared" si="33"/>
        <v>N/A (BELUM VALID)</v>
      </c>
      <c r="V322" s="46" t="str">
        <f>IFERROR(VLOOKUP(L322,'03_MASTER_KODE_SEKOLAH_PT'!B$5:C$10030,2,FALSE),"N/A (BELUM VALID)")</f>
        <v>N/A (BELUM VALID)</v>
      </c>
      <c r="W322" s="46" t="str">
        <f>IFERROR(VLOOKUP(J322,'05_MASTER_KODE_PRODI'!B$3:E$5003,3,FALSE),"N/A (BELUM VALID)")</f>
        <v>N/A (BELUM VALID)</v>
      </c>
      <c r="X322" s="46" t="str">
        <f>IFERROR(CONCATENATE("VALID (",VLOOKUP(J322,'05_MASTER_KODE_PRODI'!B$3:F$5003,5,FALSE),")"),"N/A (BELUM VALID)")</f>
        <v>N/A (BELUM VALID)</v>
      </c>
      <c r="Y322" s="376">
        <f t="shared" si="34"/>
        <v>0</v>
      </c>
      <c r="Z322" s="377">
        <f t="shared" si="35"/>
        <v>0</v>
      </c>
      <c r="AA322" s="377">
        <f t="shared" si="36"/>
        <v>0</v>
      </c>
      <c r="AB322" s="377">
        <f t="shared" si="37"/>
        <v>0</v>
      </c>
      <c r="AC322" s="377">
        <f t="shared" si="38"/>
        <v>0</v>
      </c>
      <c r="AD322" s="383">
        <f t="shared" si="39"/>
        <v>0</v>
      </c>
    </row>
    <row r="323" spans="1:30">
      <c r="A323" s="159"/>
      <c r="B323" s="159"/>
      <c r="C323" s="159"/>
      <c r="D323" s="159"/>
      <c r="E323" s="159"/>
      <c r="F323" s="159"/>
      <c r="G323" s="159"/>
      <c r="H323" s="180"/>
      <c r="I323" s="180"/>
      <c r="J323" s="159"/>
      <c r="K323" s="264"/>
      <c r="L323" s="159"/>
      <c r="M323" s="46" t="str">
        <f>IFERROR(CONCATENATE("VALID (",VLOOKUP(A323,'02_MASTER_KODE_FASYANKES'!B$3:L$20793,2,FALSE),")"),"N/A (BELUM VALID)")</f>
        <v>N/A (BELUM VALID)</v>
      </c>
      <c r="N323" s="374" t="str">
        <f>IFERROR(VLOOKUP(A323,'02_MASTER_KODE_FASYANKES'!B$3:L$20793,10,FALSE),"N/A (BELUM VALID)")</f>
        <v>N/A (BELUM VALID)</v>
      </c>
      <c r="O323" s="374" t="str">
        <f>IFERROR(VLOOKUP(A323,'02_MASTER_KODE_FASYANKES'!B$3:L$20793,11,FALSE),"N/A (BELUM VALID)")</f>
        <v>N/A (BELUM VALID)</v>
      </c>
      <c r="P323" s="374" t="str">
        <f>IFERROR(VLOOKUP(A323,'02_MASTER_KODE_FASYANKES'!B$3:L$20793,3,FALSE),"N/A (BELUM VALID)")</f>
        <v>N/A (BELUM VALID)</v>
      </c>
      <c r="Q323" s="46" t="str">
        <f>IFERROR(VLOOKUP(LEFT(G323,4),'04_MASTER_KODE_SDMK'!B$5:F$165,3,FALSE),"N/A (BELUM VALID)")</f>
        <v>N/A (BELUM VALID)</v>
      </c>
      <c r="R323" s="46" t="str">
        <f>IFERROR(VLOOKUP(LEFT(G323,4),'04_MASTER_KODE_SDMK'!B$5:F$165,4,FALSE),"N/A (BELUM VALID)")</f>
        <v>N/A (BELUM VALID)</v>
      </c>
      <c r="S323" s="46" t="str">
        <f>IFERROR(VLOOKUP(LEFT(G323,4),'04_MASTER_KODE_SDMK'!B$5:F$165,5,FALSE),"N/A (BELUM VALID)")</f>
        <v>N/A (BELUM VALID)</v>
      </c>
      <c r="T323" s="374" t="str">
        <f t="shared" si="32"/>
        <v>N/A (BELUM VALID)</v>
      </c>
      <c r="U323" s="46" t="str">
        <f t="shared" si="33"/>
        <v>N/A (BELUM VALID)</v>
      </c>
      <c r="V323" s="46" t="str">
        <f>IFERROR(VLOOKUP(L323,'03_MASTER_KODE_SEKOLAH_PT'!B$5:C$10030,2,FALSE),"N/A (BELUM VALID)")</f>
        <v>N/A (BELUM VALID)</v>
      </c>
      <c r="W323" s="46" t="str">
        <f>IFERROR(VLOOKUP(J323,'05_MASTER_KODE_PRODI'!B$3:E$5003,3,FALSE),"N/A (BELUM VALID)")</f>
        <v>N/A (BELUM VALID)</v>
      </c>
      <c r="X323" s="46" t="str">
        <f>IFERROR(CONCATENATE("VALID (",VLOOKUP(J323,'05_MASTER_KODE_PRODI'!B$3:F$5003,5,FALSE),")"),"N/A (BELUM VALID)")</f>
        <v>N/A (BELUM VALID)</v>
      </c>
      <c r="Y323" s="376">
        <f t="shared" si="34"/>
        <v>0</v>
      </c>
      <c r="Z323" s="377">
        <f t="shared" si="35"/>
        <v>0</v>
      </c>
      <c r="AA323" s="377">
        <f t="shared" si="36"/>
        <v>0</v>
      </c>
      <c r="AB323" s="377">
        <f t="shared" si="37"/>
        <v>0</v>
      </c>
      <c r="AC323" s="377">
        <f t="shared" si="38"/>
        <v>0</v>
      </c>
      <c r="AD323" s="383">
        <f t="shared" si="39"/>
        <v>0</v>
      </c>
    </row>
    <row r="324" spans="1:30">
      <c r="A324" s="159"/>
      <c r="B324" s="159"/>
      <c r="C324" s="159"/>
      <c r="D324" s="159"/>
      <c r="E324" s="159"/>
      <c r="F324" s="159"/>
      <c r="G324" s="159"/>
      <c r="H324" s="180"/>
      <c r="I324" s="180"/>
      <c r="J324" s="159"/>
      <c r="K324" s="264"/>
      <c r="L324" s="159"/>
      <c r="M324" s="46" t="str">
        <f>IFERROR(CONCATENATE("VALID (",VLOOKUP(A324,'02_MASTER_KODE_FASYANKES'!B$3:L$20793,2,FALSE),")"),"N/A (BELUM VALID)")</f>
        <v>N/A (BELUM VALID)</v>
      </c>
      <c r="N324" s="374" t="str">
        <f>IFERROR(VLOOKUP(A324,'02_MASTER_KODE_FASYANKES'!B$3:L$20793,10,FALSE),"N/A (BELUM VALID)")</f>
        <v>N/A (BELUM VALID)</v>
      </c>
      <c r="O324" s="374" t="str">
        <f>IFERROR(VLOOKUP(A324,'02_MASTER_KODE_FASYANKES'!B$3:L$20793,11,FALSE),"N/A (BELUM VALID)")</f>
        <v>N/A (BELUM VALID)</v>
      </c>
      <c r="P324" s="374" t="str">
        <f>IFERROR(VLOOKUP(A324,'02_MASTER_KODE_FASYANKES'!B$3:L$20793,3,FALSE),"N/A (BELUM VALID)")</f>
        <v>N/A (BELUM VALID)</v>
      </c>
      <c r="Q324" s="46" t="str">
        <f>IFERROR(VLOOKUP(LEFT(G324,4),'04_MASTER_KODE_SDMK'!B$5:F$165,3,FALSE),"N/A (BELUM VALID)")</f>
        <v>N/A (BELUM VALID)</v>
      </c>
      <c r="R324" s="46" t="str">
        <f>IFERROR(VLOOKUP(LEFT(G324,4),'04_MASTER_KODE_SDMK'!B$5:F$165,4,FALSE),"N/A (BELUM VALID)")</f>
        <v>N/A (BELUM VALID)</v>
      </c>
      <c r="S324" s="46" t="str">
        <f>IFERROR(VLOOKUP(LEFT(G324,4),'04_MASTER_KODE_SDMK'!B$5:F$165,5,FALSE),"N/A (BELUM VALID)")</f>
        <v>N/A (BELUM VALID)</v>
      </c>
      <c r="T324" s="374" t="str">
        <f t="shared" si="32"/>
        <v>N/A (BELUM VALID)</v>
      </c>
      <c r="U324" s="46" t="str">
        <f t="shared" si="33"/>
        <v>N/A (BELUM VALID)</v>
      </c>
      <c r="V324" s="46" t="str">
        <f>IFERROR(VLOOKUP(L324,'03_MASTER_KODE_SEKOLAH_PT'!B$5:C$10030,2,FALSE),"N/A (BELUM VALID)")</f>
        <v>N/A (BELUM VALID)</v>
      </c>
      <c r="W324" s="46" t="str">
        <f>IFERROR(VLOOKUP(J324,'05_MASTER_KODE_PRODI'!B$3:E$5003,3,FALSE),"N/A (BELUM VALID)")</f>
        <v>N/A (BELUM VALID)</v>
      </c>
      <c r="X324" s="46" t="str">
        <f>IFERROR(CONCATENATE("VALID (",VLOOKUP(J324,'05_MASTER_KODE_PRODI'!B$3:F$5003,5,FALSE),")"),"N/A (BELUM VALID)")</f>
        <v>N/A (BELUM VALID)</v>
      </c>
      <c r="Y324" s="376">
        <f t="shared" si="34"/>
        <v>0</v>
      </c>
      <c r="Z324" s="377">
        <f t="shared" si="35"/>
        <v>0</v>
      </c>
      <c r="AA324" s="377">
        <f t="shared" si="36"/>
        <v>0</v>
      </c>
      <c r="AB324" s="377">
        <f t="shared" si="37"/>
        <v>0</v>
      </c>
      <c r="AC324" s="377">
        <f t="shared" si="38"/>
        <v>0</v>
      </c>
      <c r="AD324" s="383">
        <f t="shared" si="39"/>
        <v>0</v>
      </c>
    </row>
    <row r="325" spans="1:30">
      <c r="A325" s="159"/>
      <c r="B325" s="159"/>
      <c r="C325" s="159"/>
      <c r="D325" s="159"/>
      <c r="E325" s="159"/>
      <c r="F325" s="159"/>
      <c r="G325" s="159"/>
      <c r="H325" s="180"/>
      <c r="I325" s="180"/>
      <c r="J325" s="159"/>
      <c r="K325" s="264"/>
      <c r="L325" s="159"/>
      <c r="M325" s="46" t="str">
        <f>IFERROR(CONCATENATE("VALID (",VLOOKUP(A325,'02_MASTER_KODE_FASYANKES'!B$3:L$20793,2,FALSE),")"),"N/A (BELUM VALID)")</f>
        <v>N/A (BELUM VALID)</v>
      </c>
      <c r="N325" s="374" t="str">
        <f>IFERROR(VLOOKUP(A325,'02_MASTER_KODE_FASYANKES'!B$3:L$20793,10,FALSE),"N/A (BELUM VALID)")</f>
        <v>N/A (BELUM VALID)</v>
      </c>
      <c r="O325" s="374" t="str">
        <f>IFERROR(VLOOKUP(A325,'02_MASTER_KODE_FASYANKES'!B$3:L$20793,11,FALSE),"N/A (BELUM VALID)")</f>
        <v>N/A (BELUM VALID)</v>
      </c>
      <c r="P325" s="374" t="str">
        <f>IFERROR(VLOOKUP(A325,'02_MASTER_KODE_FASYANKES'!B$3:L$20793,3,FALSE),"N/A (BELUM VALID)")</f>
        <v>N/A (BELUM VALID)</v>
      </c>
      <c r="Q325" s="46" t="str">
        <f>IFERROR(VLOOKUP(LEFT(G325,4),'04_MASTER_KODE_SDMK'!B$5:F$165,3,FALSE),"N/A (BELUM VALID)")</f>
        <v>N/A (BELUM VALID)</v>
      </c>
      <c r="R325" s="46" t="str">
        <f>IFERROR(VLOOKUP(LEFT(G325,4),'04_MASTER_KODE_SDMK'!B$5:F$165,4,FALSE),"N/A (BELUM VALID)")</f>
        <v>N/A (BELUM VALID)</v>
      </c>
      <c r="S325" s="46" t="str">
        <f>IFERROR(VLOOKUP(LEFT(G325,4),'04_MASTER_KODE_SDMK'!B$5:F$165,5,FALSE),"N/A (BELUM VALID)")</f>
        <v>N/A (BELUM VALID)</v>
      </c>
      <c r="T325" s="374" t="str">
        <f t="shared" ref="T325:T388" si="40">IF(LEN(B325)=16,"VALID","N/A (BELUM VALID)")</f>
        <v>N/A (BELUM VALID)</v>
      </c>
      <c r="U325" s="46" t="str">
        <f t="shared" ref="U325:U388" si="41">IF(E325="L","Laki-Laki",IF(E325="P","Perempuan","N/A (BELUM VALID)"))</f>
        <v>N/A (BELUM VALID)</v>
      </c>
      <c r="V325" s="46" t="str">
        <f>IFERROR(VLOOKUP(L325,'03_MASTER_KODE_SEKOLAH_PT'!B$5:C$10030,2,FALSE),"N/A (BELUM VALID)")</f>
        <v>N/A (BELUM VALID)</v>
      </c>
      <c r="W325" s="46" t="str">
        <f>IFERROR(VLOOKUP(J325,'05_MASTER_KODE_PRODI'!B$3:E$5003,3,FALSE),"N/A (BELUM VALID)")</f>
        <v>N/A (BELUM VALID)</v>
      </c>
      <c r="X325" s="46" t="str">
        <f>IFERROR(CONCATENATE("VALID (",VLOOKUP(J325,'05_MASTER_KODE_PRODI'!B$3:F$5003,5,FALSE),")"),"N/A (BELUM VALID)")</f>
        <v>N/A (BELUM VALID)</v>
      </c>
      <c r="Y325" s="376">
        <f t="shared" ref="Y325:Y388" si="42">IF(M325&lt;&gt;"N/A (BELUM VALID)",1,0)</f>
        <v>0</v>
      </c>
      <c r="Z325" s="377">
        <f t="shared" ref="Z325:Z388" si="43">IF(S325&lt;&gt;"N/A (BELUM VALID)",1,0)</f>
        <v>0</v>
      </c>
      <c r="AA325" s="377">
        <f t="shared" ref="AA325:AA388" si="44">IF(T325&lt;&gt;"N/A (BELUM VALID)",1,0)</f>
        <v>0</v>
      </c>
      <c r="AB325" s="377">
        <f t="shared" ref="AB325:AB388" si="45">IF(U325&lt;&gt;"N/A (BELUM VALID)",1,0)</f>
        <v>0</v>
      </c>
      <c r="AC325" s="377">
        <f t="shared" ref="AC325:AC388" si="46">IF(X325&lt;&gt;"N/A (BELUM VALID)",1,0)</f>
        <v>0</v>
      </c>
      <c r="AD325" s="383">
        <f t="shared" ref="AD325:AD388" si="47">SUM(Y325:AC325)/5*100</f>
        <v>0</v>
      </c>
    </row>
    <row r="326" spans="1:30">
      <c r="A326" s="159"/>
      <c r="B326" s="159"/>
      <c r="C326" s="159"/>
      <c r="D326" s="159"/>
      <c r="E326" s="159"/>
      <c r="F326" s="159"/>
      <c r="G326" s="159"/>
      <c r="H326" s="180"/>
      <c r="I326" s="180"/>
      <c r="J326" s="159"/>
      <c r="K326" s="264"/>
      <c r="L326" s="159"/>
      <c r="M326" s="46" t="str">
        <f>IFERROR(CONCATENATE("VALID (",VLOOKUP(A326,'02_MASTER_KODE_FASYANKES'!B$3:L$20793,2,FALSE),")"),"N/A (BELUM VALID)")</f>
        <v>N/A (BELUM VALID)</v>
      </c>
      <c r="N326" s="374" t="str">
        <f>IFERROR(VLOOKUP(A326,'02_MASTER_KODE_FASYANKES'!B$3:L$20793,10,FALSE),"N/A (BELUM VALID)")</f>
        <v>N/A (BELUM VALID)</v>
      </c>
      <c r="O326" s="374" t="str">
        <f>IFERROR(VLOOKUP(A326,'02_MASTER_KODE_FASYANKES'!B$3:L$20793,11,FALSE),"N/A (BELUM VALID)")</f>
        <v>N/A (BELUM VALID)</v>
      </c>
      <c r="P326" s="374" t="str">
        <f>IFERROR(VLOOKUP(A326,'02_MASTER_KODE_FASYANKES'!B$3:L$20793,3,FALSE),"N/A (BELUM VALID)")</f>
        <v>N/A (BELUM VALID)</v>
      </c>
      <c r="Q326" s="46" t="str">
        <f>IFERROR(VLOOKUP(LEFT(G326,4),'04_MASTER_KODE_SDMK'!B$5:F$165,3,FALSE),"N/A (BELUM VALID)")</f>
        <v>N/A (BELUM VALID)</v>
      </c>
      <c r="R326" s="46" t="str">
        <f>IFERROR(VLOOKUP(LEFT(G326,4),'04_MASTER_KODE_SDMK'!B$5:F$165,4,FALSE),"N/A (BELUM VALID)")</f>
        <v>N/A (BELUM VALID)</v>
      </c>
      <c r="S326" s="46" t="str">
        <f>IFERROR(VLOOKUP(LEFT(G326,4),'04_MASTER_KODE_SDMK'!B$5:F$165,5,FALSE),"N/A (BELUM VALID)")</f>
        <v>N/A (BELUM VALID)</v>
      </c>
      <c r="T326" s="374" t="str">
        <f t="shared" si="40"/>
        <v>N/A (BELUM VALID)</v>
      </c>
      <c r="U326" s="46" t="str">
        <f t="shared" si="41"/>
        <v>N/A (BELUM VALID)</v>
      </c>
      <c r="V326" s="46" t="str">
        <f>IFERROR(VLOOKUP(L326,'03_MASTER_KODE_SEKOLAH_PT'!B$5:C$10030,2,FALSE),"N/A (BELUM VALID)")</f>
        <v>N/A (BELUM VALID)</v>
      </c>
      <c r="W326" s="46" t="str">
        <f>IFERROR(VLOOKUP(J326,'05_MASTER_KODE_PRODI'!B$3:E$5003,3,FALSE),"N/A (BELUM VALID)")</f>
        <v>N/A (BELUM VALID)</v>
      </c>
      <c r="X326" s="46" t="str">
        <f>IFERROR(CONCATENATE("VALID (",VLOOKUP(J326,'05_MASTER_KODE_PRODI'!B$3:F$5003,5,FALSE),")"),"N/A (BELUM VALID)")</f>
        <v>N/A (BELUM VALID)</v>
      </c>
      <c r="Y326" s="376">
        <f t="shared" si="42"/>
        <v>0</v>
      </c>
      <c r="Z326" s="377">
        <f t="shared" si="43"/>
        <v>0</v>
      </c>
      <c r="AA326" s="377">
        <f t="shared" si="44"/>
        <v>0</v>
      </c>
      <c r="AB326" s="377">
        <f t="shared" si="45"/>
        <v>0</v>
      </c>
      <c r="AC326" s="377">
        <f t="shared" si="46"/>
        <v>0</v>
      </c>
      <c r="AD326" s="383">
        <f t="shared" si="47"/>
        <v>0</v>
      </c>
    </row>
    <row r="327" spans="1:30">
      <c r="A327" s="159"/>
      <c r="B327" s="159"/>
      <c r="C327" s="159"/>
      <c r="D327" s="159"/>
      <c r="E327" s="159"/>
      <c r="F327" s="159"/>
      <c r="G327" s="159"/>
      <c r="H327" s="180"/>
      <c r="I327" s="180"/>
      <c r="J327" s="159"/>
      <c r="K327" s="264"/>
      <c r="L327" s="159"/>
      <c r="M327" s="46" t="str">
        <f>IFERROR(CONCATENATE("VALID (",VLOOKUP(A327,'02_MASTER_KODE_FASYANKES'!B$3:L$20793,2,FALSE),")"),"N/A (BELUM VALID)")</f>
        <v>N/A (BELUM VALID)</v>
      </c>
      <c r="N327" s="374" t="str">
        <f>IFERROR(VLOOKUP(A327,'02_MASTER_KODE_FASYANKES'!B$3:L$20793,10,FALSE),"N/A (BELUM VALID)")</f>
        <v>N/A (BELUM VALID)</v>
      </c>
      <c r="O327" s="374" t="str">
        <f>IFERROR(VLOOKUP(A327,'02_MASTER_KODE_FASYANKES'!B$3:L$20793,11,FALSE),"N/A (BELUM VALID)")</f>
        <v>N/A (BELUM VALID)</v>
      </c>
      <c r="P327" s="374" t="str">
        <f>IFERROR(VLOOKUP(A327,'02_MASTER_KODE_FASYANKES'!B$3:L$20793,3,FALSE),"N/A (BELUM VALID)")</f>
        <v>N/A (BELUM VALID)</v>
      </c>
      <c r="Q327" s="46" t="str">
        <f>IFERROR(VLOOKUP(LEFT(G327,4),'04_MASTER_KODE_SDMK'!B$5:F$165,3,FALSE),"N/A (BELUM VALID)")</f>
        <v>N/A (BELUM VALID)</v>
      </c>
      <c r="R327" s="46" t="str">
        <f>IFERROR(VLOOKUP(LEFT(G327,4),'04_MASTER_KODE_SDMK'!B$5:F$165,4,FALSE),"N/A (BELUM VALID)")</f>
        <v>N/A (BELUM VALID)</v>
      </c>
      <c r="S327" s="46" t="str">
        <f>IFERROR(VLOOKUP(LEFT(G327,4),'04_MASTER_KODE_SDMK'!B$5:F$165,5,FALSE),"N/A (BELUM VALID)")</f>
        <v>N/A (BELUM VALID)</v>
      </c>
      <c r="T327" s="374" t="str">
        <f t="shared" si="40"/>
        <v>N/A (BELUM VALID)</v>
      </c>
      <c r="U327" s="46" t="str">
        <f t="shared" si="41"/>
        <v>N/A (BELUM VALID)</v>
      </c>
      <c r="V327" s="46" t="str">
        <f>IFERROR(VLOOKUP(L327,'03_MASTER_KODE_SEKOLAH_PT'!B$5:C$10030,2,FALSE),"N/A (BELUM VALID)")</f>
        <v>N/A (BELUM VALID)</v>
      </c>
      <c r="W327" s="46" t="str">
        <f>IFERROR(VLOOKUP(J327,'05_MASTER_KODE_PRODI'!B$3:E$5003,3,FALSE),"N/A (BELUM VALID)")</f>
        <v>N/A (BELUM VALID)</v>
      </c>
      <c r="X327" s="46" t="str">
        <f>IFERROR(CONCATENATE("VALID (",VLOOKUP(J327,'05_MASTER_KODE_PRODI'!B$3:F$5003,5,FALSE),")"),"N/A (BELUM VALID)")</f>
        <v>N/A (BELUM VALID)</v>
      </c>
      <c r="Y327" s="376">
        <f t="shared" si="42"/>
        <v>0</v>
      </c>
      <c r="Z327" s="377">
        <f t="shared" si="43"/>
        <v>0</v>
      </c>
      <c r="AA327" s="377">
        <f t="shared" si="44"/>
        <v>0</v>
      </c>
      <c r="AB327" s="377">
        <f t="shared" si="45"/>
        <v>0</v>
      </c>
      <c r="AC327" s="377">
        <f t="shared" si="46"/>
        <v>0</v>
      </c>
      <c r="AD327" s="383">
        <f t="shared" si="47"/>
        <v>0</v>
      </c>
    </row>
    <row r="328" spans="1:30">
      <c r="A328" s="159"/>
      <c r="B328" s="159"/>
      <c r="C328" s="159"/>
      <c r="D328" s="159"/>
      <c r="E328" s="159"/>
      <c r="F328" s="159"/>
      <c r="G328" s="159"/>
      <c r="H328" s="180"/>
      <c r="I328" s="180"/>
      <c r="J328" s="159"/>
      <c r="K328" s="264"/>
      <c r="L328" s="159"/>
      <c r="M328" s="46" t="str">
        <f>IFERROR(CONCATENATE("VALID (",VLOOKUP(A328,'02_MASTER_KODE_FASYANKES'!B$3:L$20793,2,FALSE),")"),"N/A (BELUM VALID)")</f>
        <v>N/A (BELUM VALID)</v>
      </c>
      <c r="N328" s="374" t="str">
        <f>IFERROR(VLOOKUP(A328,'02_MASTER_KODE_FASYANKES'!B$3:L$20793,10,FALSE),"N/A (BELUM VALID)")</f>
        <v>N/A (BELUM VALID)</v>
      </c>
      <c r="O328" s="374" t="str">
        <f>IFERROR(VLOOKUP(A328,'02_MASTER_KODE_FASYANKES'!B$3:L$20793,11,FALSE),"N/A (BELUM VALID)")</f>
        <v>N/A (BELUM VALID)</v>
      </c>
      <c r="P328" s="374" t="str">
        <f>IFERROR(VLOOKUP(A328,'02_MASTER_KODE_FASYANKES'!B$3:L$20793,3,FALSE),"N/A (BELUM VALID)")</f>
        <v>N/A (BELUM VALID)</v>
      </c>
      <c r="Q328" s="46" t="str">
        <f>IFERROR(VLOOKUP(LEFT(G328,4),'04_MASTER_KODE_SDMK'!B$5:F$165,3,FALSE),"N/A (BELUM VALID)")</f>
        <v>N/A (BELUM VALID)</v>
      </c>
      <c r="R328" s="46" t="str">
        <f>IFERROR(VLOOKUP(LEFT(G328,4),'04_MASTER_KODE_SDMK'!B$5:F$165,4,FALSE),"N/A (BELUM VALID)")</f>
        <v>N/A (BELUM VALID)</v>
      </c>
      <c r="S328" s="46" t="str">
        <f>IFERROR(VLOOKUP(LEFT(G328,4),'04_MASTER_KODE_SDMK'!B$5:F$165,5,FALSE),"N/A (BELUM VALID)")</f>
        <v>N/A (BELUM VALID)</v>
      </c>
      <c r="T328" s="374" t="str">
        <f t="shared" si="40"/>
        <v>N/A (BELUM VALID)</v>
      </c>
      <c r="U328" s="46" t="str">
        <f t="shared" si="41"/>
        <v>N/A (BELUM VALID)</v>
      </c>
      <c r="V328" s="46" t="str">
        <f>IFERROR(VLOOKUP(L328,'03_MASTER_KODE_SEKOLAH_PT'!B$5:C$10030,2,FALSE),"N/A (BELUM VALID)")</f>
        <v>N/A (BELUM VALID)</v>
      </c>
      <c r="W328" s="46" t="str">
        <f>IFERROR(VLOOKUP(J328,'05_MASTER_KODE_PRODI'!B$3:E$5003,3,FALSE),"N/A (BELUM VALID)")</f>
        <v>N/A (BELUM VALID)</v>
      </c>
      <c r="X328" s="46" t="str">
        <f>IFERROR(CONCATENATE("VALID (",VLOOKUP(J328,'05_MASTER_KODE_PRODI'!B$3:F$5003,5,FALSE),")"),"N/A (BELUM VALID)")</f>
        <v>N/A (BELUM VALID)</v>
      </c>
      <c r="Y328" s="376">
        <f t="shared" si="42"/>
        <v>0</v>
      </c>
      <c r="Z328" s="377">
        <f t="shared" si="43"/>
        <v>0</v>
      </c>
      <c r="AA328" s="377">
        <f t="shared" si="44"/>
        <v>0</v>
      </c>
      <c r="AB328" s="377">
        <f t="shared" si="45"/>
        <v>0</v>
      </c>
      <c r="AC328" s="377">
        <f t="shared" si="46"/>
        <v>0</v>
      </c>
      <c r="AD328" s="383">
        <f t="shared" si="47"/>
        <v>0</v>
      </c>
    </row>
    <row r="329" spans="1:30">
      <c r="A329" s="159"/>
      <c r="B329" s="159"/>
      <c r="C329" s="159"/>
      <c r="D329" s="159"/>
      <c r="E329" s="159"/>
      <c r="F329" s="159"/>
      <c r="G329" s="159"/>
      <c r="H329" s="180"/>
      <c r="I329" s="180"/>
      <c r="J329" s="159"/>
      <c r="K329" s="264"/>
      <c r="L329" s="159"/>
      <c r="M329" s="46" t="str">
        <f>IFERROR(CONCATENATE("VALID (",VLOOKUP(A329,'02_MASTER_KODE_FASYANKES'!B$3:L$20793,2,FALSE),")"),"N/A (BELUM VALID)")</f>
        <v>N/A (BELUM VALID)</v>
      </c>
      <c r="N329" s="374" t="str">
        <f>IFERROR(VLOOKUP(A329,'02_MASTER_KODE_FASYANKES'!B$3:L$20793,10,FALSE),"N/A (BELUM VALID)")</f>
        <v>N/A (BELUM VALID)</v>
      </c>
      <c r="O329" s="374" t="str">
        <f>IFERROR(VLOOKUP(A329,'02_MASTER_KODE_FASYANKES'!B$3:L$20793,11,FALSE),"N/A (BELUM VALID)")</f>
        <v>N/A (BELUM VALID)</v>
      </c>
      <c r="P329" s="374" t="str">
        <f>IFERROR(VLOOKUP(A329,'02_MASTER_KODE_FASYANKES'!B$3:L$20793,3,FALSE),"N/A (BELUM VALID)")</f>
        <v>N/A (BELUM VALID)</v>
      </c>
      <c r="Q329" s="46" t="str">
        <f>IFERROR(VLOOKUP(LEFT(G329,4),'04_MASTER_KODE_SDMK'!B$5:F$165,3,FALSE),"N/A (BELUM VALID)")</f>
        <v>N/A (BELUM VALID)</v>
      </c>
      <c r="R329" s="46" t="str">
        <f>IFERROR(VLOOKUP(LEFT(G329,4),'04_MASTER_KODE_SDMK'!B$5:F$165,4,FALSE),"N/A (BELUM VALID)")</f>
        <v>N/A (BELUM VALID)</v>
      </c>
      <c r="S329" s="46" t="str">
        <f>IFERROR(VLOOKUP(LEFT(G329,4),'04_MASTER_KODE_SDMK'!B$5:F$165,5,FALSE),"N/A (BELUM VALID)")</f>
        <v>N/A (BELUM VALID)</v>
      </c>
      <c r="T329" s="374" t="str">
        <f t="shared" si="40"/>
        <v>N/A (BELUM VALID)</v>
      </c>
      <c r="U329" s="46" t="str">
        <f t="shared" si="41"/>
        <v>N/A (BELUM VALID)</v>
      </c>
      <c r="V329" s="46" t="str">
        <f>IFERROR(VLOOKUP(L329,'03_MASTER_KODE_SEKOLAH_PT'!B$5:C$10030,2,FALSE),"N/A (BELUM VALID)")</f>
        <v>N/A (BELUM VALID)</v>
      </c>
      <c r="W329" s="46" t="str">
        <f>IFERROR(VLOOKUP(J329,'05_MASTER_KODE_PRODI'!B$3:E$5003,3,FALSE),"N/A (BELUM VALID)")</f>
        <v>N/A (BELUM VALID)</v>
      </c>
      <c r="X329" s="46" t="str">
        <f>IFERROR(CONCATENATE("VALID (",VLOOKUP(J329,'05_MASTER_KODE_PRODI'!B$3:F$5003,5,FALSE),")"),"N/A (BELUM VALID)")</f>
        <v>N/A (BELUM VALID)</v>
      </c>
      <c r="Y329" s="376">
        <f t="shared" si="42"/>
        <v>0</v>
      </c>
      <c r="Z329" s="377">
        <f t="shared" si="43"/>
        <v>0</v>
      </c>
      <c r="AA329" s="377">
        <f t="shared" si="44"/>
        <v>0</v>
      </c>
      <c r="AB329" s="377">
        <f t="shared" si="45"/>
        <v>0</v>
      </c>
      <c r="AC329" s="377">
        <f t="shared" si="46"/>
        <v>0</v>
      </c>
      <c r="AD329" s="383">
        <f t="shared" si="47"/>
        <v>0</v>
      </c>
    </row>
    <row r="330" spans="1:30">
      <c r="A330" s="159"/>
      <c r="B330" s="159"/>
      <c r="C330" s="159"/>
      <c r="D330" s="159"/>
      <c r="E330" s="159"/>
      <c r="F330" s="159"/>
      <c r="G330" s="159"/>
      <c r="H330" s="180"/>
      <c r="I330" s="180"/>
      <c r="J330" s="159"/>
      <c r="K330" s="264"/>
      <c r="L330" s="159"/>
      <c r="M330" s="46" t="str">
        <f>IFERROR(CONCATENATE("VALID (",VLOOKUP(A330,'02_MASTER_KODE_FASYANKES'!B$3:L$20793,2,FALSE),")"),"N/A (BELUM VALID)")</f>
        <v>N/A (BELUM VALID)</v>
      </c>
      <c r="N330" s="374" t="str">
        <f>IFERROR(VLOOKUP(A330,'02_MASTER_KODE_FASYANKES'!B$3:L$20793,10,FALSE),"N/A (BELUM VALID)")</f>
        <v>N/A (BELUM VALID)</v>
      </c>
      <c r="O330" s="374" t="str">
        <f>IFERROR(VLOOKUP(A330,'02_MASTER_KODE_FASYANKES'!B$3:L$20793,11,FALSE),"N/A (BELUM VALID)")</f>
        <v>N/A (BELUM VALID)</v>
      </c>
      <c r="P330" s="374" t="str">
        <f>IFERROR(VLOOKUP(A330,'02_MASTER_KODE_FASYANKES'!B$3:L$20793,3,FALSE),"N/A (BELUM VALID)")</f>
        <v>N/A (BELUM VALID)</v>
      </c>
      <c r="Q330" s="46" t="str">
        <f>IFERROR(VLOOKUP(LEFT(G330,4),'04_MASTER_KODE_SDMK'!B$5:F$165,3,FALSE),"N/A (BELUM VALID)")</f>
        <v>N/A (BELUM VALID)</v>
      </c>
      <c r="R330" s="46" t="str">
        <f>IFERROR(VLOOKUP(LEFT(G330,4),'04_MASTER_KODE_SDMK'!B$5:F$165,4,FALSE),"N/A (BELUM VALID)")</f>
        <v>N/A (BELUM VALID)</v>
      </c>
      <c r="S330" s="46" t="str">
        <f>IFERROR(VLOOKUP(LEFT(G330,4),'04_MASTER_KODE_SDMK'!B$5:F$165,5,FALSE),"N/A (BELUM VALID)")</f>
        <v>N/A (BELUM VALID)</v>
      </c>
      <c r="T330" s="374" t="str">
        <f t="shared" si="40"/>
        <v>N/A (BELUM VALID)</v>
      </c>
      <c r="U330" s="46" t="str">
        <f t="shared" si="41"/>
        <v>N/A (BELUM VALID)</v>
      </c>
      <c r="V330" s="46" t="str">
        <f>IFERROR(VLOOKUP(L330,'03_MASTER_KODE_SEKOLAH_PT'!B$5:C$10030,2,FALSE),"N/A (BELUM VALID)")</f>
        <v>N/A (BELUM VALID)</v>
      </c>
      <c r="W330" s="46" t="str">
        <f>IFERROR(VLOOKUP(J330,'05_MASTER_KODE_PRODI'!B$3:E$5003,3,FALSE),"N/A (BELUM VALID)")</f>
        <v>N/A (BELUM VALID)</v>
      </c>
      <c r="X330" s="46" t="str">
        <f>IFERROR(CONCATENATE("VALID (",VLOOKUP(J330,'05_MASTER_KODE_PRODI'!B$3:F$5003,5,FALSE),")"),"N/A (BELUM VALID)")</f>
        <v>N/A (BELUM VALID)</v>
      </c>
      <c r="Y330" s="376">
        <f t="shared" si="42"/>
        <v>0</v>
      </c>
      <c r="Z330" s="377">
        <f t="shared" si="43"/>
        <v>0</v>
      </c>
      <c r="AA330" s="377">
        <f t="shared" si="44"/>
        <v>0</v>
      </c>
      <c r="AB330" s="377">
        <f t="shared" si="45"/>
        <v>0</v>
      </c>
      <c r="AC330" s="377">
        <f t="shared" si="46"/>
        <v>0</v>
      </c>
      <c r="AD330" s="383">
        <f t="shared" si="47"/>
        <v>0</v>
      </c>
    </row>
    <row r="331" spans="1:30">
      <c r="A331" s="159"/>
      <c r="B331" s="159"/>
      <c r="C331" s="159"/>
      <c r="D331" s="159"/>
      <c r="E331" s="159"/>
      <c r="F331" s="159"/>
      <c r="G331" s="159"/>
      <c r="H331" s="180"/>
      <c r="I331" s="180"/>
      <c r="J331" s="159"/>
      <c r="K331" s="264"/>
      <c r="L331" s="159"/>
      <c r="M331" s="46" t="str">
        <f>IFERROR(CONCATENATE("VALID (",VLOOKUP(A331,'02_MASTER_KODE_FASYANKES'!B$3:L$20793,2,FALSE),")"),"N/A (BELUM VALID)")</f>
        <v>N/A (BELUM VALID)</v>
      </c>
      <c r="N331" s="374" t="str">
        <f>IFERROR(VLOOKUP(A331,'02_MASTER_KODE_FASYANKES'!B$3:L$20793,10,FALSE),"N/A (BELUM VALID)")</f>
        <v>N/A (BELUM VALID)</v>
      </c>
      <c r="O331" s="374" t="str">
        <f>IFERROR(VLOOKUP(A331,'02_MASTER_KODE_FASYANKES'!B$3:L$20793,11,FALSE),"N/A (BELUM VALID)")</f>
        <v>N/A (BELUM VALID)</v>
      </c>
      <c r="P331" s="374" t="str">
        <f>IFERROR(VLOOKUP(A331,'02_MASTER_KODE_FASYANKES'!B$3:L$20793,3,FALSE),"N/A (BELUM VALID)")</f>
        <v>N/A (BELUM VALID)</v>
      </c>
      <c r="Q331" s="46" t="str">
        <f>IFERROR(VLOOKUP(LEFT(G331,4),'04_MASTER_KODE_SDMK'!B$5:F$165,3,FALSE),"N/A (BELUM VALID)")</f>
        <v>N/A (BELUM VALID)</v>
      </c>
      <c r="R331" s="46" t="str">
        <f>IFERROR(VLOOKUP(LEFT(G331,4),'04_MASTER_KODE_SDMK'!B$5:F$165,4,FALSE),"N/A (BELUM VALID)")</f>
        <v>N/A (BELUM VALID)</v>
      </c>
      <c r="S331" s="46" t="str">
        <f>IFERROR(VLOOKUP(LEFT(G331,4),'04_MASTER_KODE_SDMK'!B$5:F$165,5,FALSE),"N/A (BELUM VALID)")</f>
        <v>N/A (BELUM VALID)</v>
      </c>
      <c r="T331" s="374" t="str">
        <f t="shared" si="40"/>
        <v>N/A (BELUM VALID)</v>
      </c>
      <c r="U331" s="46" t="str">
        <f t="shared" si="41"/>
        <v>N/A (BELUM VALID)</v>
      </c>
      <c r="V331" s="46" t="str">
        <f>IFERROR(VLOOKUP(L331,'03_MASTER_KODE_SEKOLAH_PT'!B$5:C$10030,2,FALSE),"N/A (BELUM VALID)")</f>
        <v>N/A (BELUM VALID)</v>
      </c>
      <c r="W331" s="46" t="str">
        <f>IFERROR(VLOOKUP(J331,'05_MASTER_KODE_PRODI'!B$3:E$5003,3,FALSE),"N/A (BELUM VALID)")</f>
        <v>N/A (BELUM VALID)</v>
      </c>
      <c r="X331" s="46" t="str">
        <f>IFERROR(CONCATENATE("VALID (",VLOOKUP(J331,'05_MASTER_KODE_PRODI'!B$3:F$5003,5,FALSE),")"),"N/A (BELUM VALID)")</f>
        <v>N/A (BELUM VALID)</v>
      </c>
      <c r="Y331" s="376">
        <f t="shared" si="42"/>
        <v>0</v>
      </c>
      <c r="Z331" s="377">
        <f t="shared" si="43"/>
        <v>0</v>
      </c>
      <c r="AA331" s="377">
        <f t="shared" si="44"/>
        <v>0</v>
      </c>
      <c r="AB331" s="377">
        <f t="shared" si="45"/>
        <v>0</v>
      </c>
      <c r="AC331" s="377">
        <f t="shared" si="46"/>
        <v>0</v>
      </c>
      <c r="AD331" s="383">
        <f t="shared" si="47"/>
        <v>0</v>
      </c>
    </row>
    <row r="332" spans="1:30">
      <c r="A332" s="159"/>
      <c r="B332" s="159"/>
      <c r="C332" s="159"/>
      <c r="D332" s="159"/>
      <c r="E332" s="159"/>
      <c r="F332" s="159"/>
      <c r="G332" s="159"/>
      <c r="H332" s="180"/>
      <c r="I332" s="180"/>
      <c r="J332" s="159"/>
      <c r="K332" s="264"/>
      <c r="L332" s="159"/>
      <c r="M332" s="46" t="str">
        <f>IFERROR(CONCATENATE("VALID (",VLOOKUP(A332,'02_MASTER_KODE_FASYANKES'!B$3:L$20793,2,FALSE),")"),"N/A (BELUM VALID)")</f>
        <v>N/A (BELUM VALID)</v>
      </c>
      <c r="N332" s="374" t="str">
        <f>IFERROR(VLOOKUP(A332,'02_MASTER_KODE_FASYANKES'!B$3:L$20793,10,FALSE),"N/A (BELUM VALID)")</f>
        <v>N/A (BELUM VALID)</v>
      </c>
      <c r="O332" s="374" t="str">
        <f>IFERROR(VLOOKUP(A332,'02_MASTER_KODE_FASYANKES'!B$3:L$20793,11,FALSE),"N/A (BELUM VALID)")</f>
        <v>N/A (BELUM VALID)</v>
      </c>
      <c r="P332" s="374" t="str">
        <f>IFERROR(VLOOKUP(A332,'02_MASTER_KODE_FASYANKES'!B$3:L$20793,3,FALSE),"N/A (BELUM VALID)")</f>
        <v>N/A (BELUM VALID)</v>
      </c>
      <c r="Q332" s="46" t="str">
        <f>IFERROR(VLOOKUP(LEFT(G332,4),'04_MASTER_KODE_SDMK'!B$5:F$165,3,FALSE),"N/A (BELUM VALID)")</f>
        <v>N/A (BELUM VALID)</v>
      </c>
      <c r="R332" s="46" t="str">
        <f>IFERROR(VLOOKUP(LEFT(G332,4),'04_MASTER_KODE_SDMK'!B$5:F$165,4,FALSE),"N/A (BELUM VALID)")</f>
        <v>N/A (BELUM VALID)</v>
      </c>
      <c r="S332" s="46" t="str">
        <f>IFERROR(VLOOKUP(LEFT(G332,4),'04_MASTER_KODE_SDMK'!B$5:F$165,5,FALSE),"N/A (BELUM VALID)")</f>
        <v>N/A (BELUM VALID)</v>
      </c>
      <c r="T332" s="374" t="str">
        <f t="shared" si="40"/>
        <v>N/A (BELUM VALID)</v>
      </c>
      <c r="U332" s="46" t="str">
        <f t="shared" si="41"/>
        <v>N/A (BELUM VALID)</v>
      </c>
      <c r="V332" s="46" t="str">
        <f>IFERROR(VLOOKUP(L332,'03_MASTER_KODE_SEKOLAH_PT'!B$5:C$10030,2,FALSE),"N/A (BELUM VALID)")</f>
        <v>N/A (BELUM VALID)</v>
      </c>
      <c r="W332" s="46" t="str">
        <f>IFERROR(VLOOKUP(J332,'05_MASTER_KODE_PRODI'!B$3:E$5003,3,FALSE),"N/A (BELUM VALID)")</f>
        <v>N/A (BELUM VALID)</v>
      </c>
      <c r="X332" s="46" t="str">
        <f>IFERROR(CONCATENATE("VALID (",VLOOKUP(J332,'05_MASTER_KODE_PRODI'!B$3:F$5003,5,FALSE),")"),"N/A (BELUM VALID)")</f>
        <v>N/A (BELUM VALID)</v>
      </c>
      <c r="Y332" s="376">
        <f t="shared" si="42"/>
        <v>0</v>
      </c>
      <c r="Z332" s="377">
        <f t="shared" si="43"/>
        <v>0</v>
      </c>
      <c r="AA332" s="377">
        <f t="shared" si="44"/>
        <v>0</v>
      </c>
      <c r="AB332" s="377">
        <f t="shared" si="45"/>
        <v>0</v>
      </c>
      <c r="AC332" s="377">
        <f t="shared" si="46"/>
        <v>0</v>
      </c>
      <c r="AD332" s="383">
        <f t="shared" si="47"/>
        <v>0</v>
      </c>
    </row>
    <row r="333" spans="1:30">
      <c r="A333" s="159"/>
      <c r="B333" s="159"/>
      <c r="C333" s="159"/>
      <c r="D333" s="159"/>
      <c r="E333" s="159"/>
      <c r="F333" s="159"/>
      <c r="G333" s="159"/>
      <c r="H333" s="180"/>
      <c r="I333" s="180"/>
      <c r="J333" s="159"/>
      <c r="K333" s="264"/>
      <c r="L333" s="159"/>
      <c r="M333" s="46" t="str">
        <f>IFERROR(CONCATENATE("VALID (",VLOOKUP(A333,'02_MASTER_KODE_FASYANKES'!B$3:L$20793,2,FALSE),")"),"N/A (BELUM VALID)")</f>
        <v>N/A (BELUM VALID)</v>
      </c>
      <c r="N333" s="374" t="str">
        <f>IFERROR(VLOOKUP(A333,'02_MASTER_KODE_FASYANKES'!B$3:L$20793,10,FALSE),"N/A (BELUM VALID)")</f>
        <v>N/A (BELUM VALID)</v>
      </c>
      <c r="O333" s="374" t="str">
        <f>IFERROR(VLOOKUP(A333,'02_MASTER_KODE_FASYANKES'!B$3:L$20793,11,FALSE),"N/A (BELUM VALID)")</f>
        <v>N/A (BELUM VALID)</v>
      </c>
      <c r="P333" s="374" t="str">
        <f>IFERROR(VLOOKUP(A333,'02_MASTER_KODE_FASYANKES'!B$3:L$20793,3,FALSE),"N/A (BELUM VALID)")</f>
        <v>N/A (BELUM VALID)</v>
      </c>
      <c r="Q333" s="46" t="str">
        <f>IFERROR(VLOOKUP(LEFT(G333,4),'04_MASTER_KODE_SDMK'!B$5:F$165,3,FALSE),"N/A (BELUM VALID)")</f>
        <v>N/A (BELUM VALID)</v>
      </c>
      <c r="R333" s="46" t="str">
        <f>IFERROR(VLOOKUP(LEFT(G333,4),'04_MASTER_KODE_SDMK'!B$5:F$165,4,FALSE),"N/A (BELUM VALID)")</f>
        <v>N/A (BELUM VALID)</v>
      </c>
      <c r="S333" s="46" t="str">
        <f>IFERROR(VLOOKUP(LEFT(G333,4),'04_MASTER_KODE_SDMK'!B$5:F$165,5,FALSE),"N/A (BELUM VALID)")</f>
        <v>N/A (BELUM VALID)</v>
      </c>
      <c r="T333" s="374" t="str">
        <f t="shared" si="40"/>
        <v>N/A (BELUM VALID)</v>
      </c>
      <c r="U333" s="46" t="str">
        <f t="shared" si="41"/>
        <v>N/A (BELUM VALID)</v>
      </c>
      <c r="V333" s="46" t="str">
        <f>IFERROR(VLOOKUP(L333,'03_MASTER_KODE_SEKOLAH_PT'!B$5:C$10030,2,FALSE),"N/A (BELUM VALID)")</f>
        <v>N/A (BELUM VALID)</v>
      </c>
      <c r="W333" s="46" t="str">
        <f>IFERROR(VLOOKUP(J333,'05_MASTER_KODE_PRODI'!B$3:E$5003,3,FALSE),"N/A (BELUM VALID)")</f>
        <v>N/A (BELUM VALID)</v>
      </c>
      <c r="X333" s="46" t="str">
        <f>IFERROR(CONCATENATE("VALID (",VLOOKUP(J333,'05_MASTER_KODE_PRODI'!B$3:F$5003,5,FALSE),")"),"N/A (BELUM VALID)")</f>
        <v>N/A (BELUM VALID)</v>
      </c>
      <c r="Y333" s="376">
        <f t="shared" si="42"/>
        <v>0</v>
      </c>
      <c r="Z333" s="377">
        <f t="shared" si="43"/>
        <v>0</v>
      </c>
      <c r="AA333" s="377">
        <f t="shared" si="44"/>
        <v>0</v>
      </c>
      <c r="AB333" s="377">
        <f t="shared" si="45"/>
        <v>0</v>
      </c>
      <c r="AC333" s="377">
        <f t="shared" si="46"/>
        <v>0</v>
      </c>
      <c r="AD333" s="383">
        <f t="shared" si="47"/>
        <v>0</v>
      </c>
    </row>
    <row r="334" spans="1:30">
      <c r="A334" s="159"/>
      <c r="B334" s="159"/>
      <c r="C334" s="159"/>
      <c r="D334" s="159"/>
      <c r="E334" s="159"/>
      <c r="F334" s="159"/>
      <c r="G334" s="159"/>
      <c r="H334" s="180"/>
      <c r="I334" s="180"/>
      <c r="J334" s="159"/>
      <c r="K334" s="264"/>
      <c r="L334" s="159"/>
      <c r="M334" s="46" t="str">
        <f>IFERROR(CONCATENATE("VALID (",VLOOKUP(A334,'02_MASTER_KODE_FASYANKES'!B$3:L$20793,2,FALSE),")"),"N/A (BELUM VALID)")</f>
        <v>N/A (BELUM VALID)</v>
      </c>
      <c r="N334" s="374" t="str">
        <f>IFERROR(VLOOKUP(A334,'02_MASTER_KODE_FASYANKES'!B$3:L$20793,10,FALSE),"N/A (BELUM VALID)")</f>
        <v>N/A (BELUM VALID)</v>
      </c>
      <c r="O334" s="374" t="str">
        <f>IFERROR(VLOOKUP(A334,'02_MASTER_KODE_FASYANKES'!B$3:L$20793,11,FALSE),"N/A (BELUM VALID)")</f>
        <v>N/A (BELUM VALID)</v>
      </c>
      <c r="P334" s="374" t="str">
        <f>IFERROR(VLOOKUP(A334,'02_MASTER_KODE_FASYANKES'!B$3:L$20793,3,FALSE),"N/A (BELUM VALID)")</f>
        <v>N/A (BELUM VALID)</v>
      </c>
      <c r="Q334" s="46" t="str">
        <f>IFERROR(VLOOKUP(LEFT(G334,4),'04_MASTER_KODE_SDMK'!B$5:F$165,3,FALSE),"N/A (BELUM VALID)")</f>
        <v>N/A (BELUM VALID)</v>
      </c>
      <c r="R334" s="46" t="str">
        <f>IFERROR(VLOOKUP(LEFT(G334,4),'04_MASTER_KODE_SDMK'!B$5:F$165,4,FALSE),"N/A (BELUM VALID)")</f>
        <v>N/A (BELUM VALID)</v>
      </c>
      <c r="S334" s="46" t="str">
        <f>IFERROR(VLOOKUP(LEFT(G334,4),'04_MASTER_KODE_SDMK'!B$5:F$165,5,FALSE),"N/A (BELUM VALID)")</f>
        <v>N/A (BELUM VALID)</v>
      </c>
      <c r="T334" s="374" t="str">
        <f t="shared" si="40"/>
        <v>N/A (BELUM VALID)</v>
      </c>
      <c r="U334" s="46" t="str">
        <f t="shared" si="41"/>
        <v>N/A (BELUM VALID)</v>
      </c>
      <c r="V334" s="46" t="str">
        <f>IFERROR(VLOOKUP(L334,'03_MASTER_KODE_SEKOLAH_PT'!B$5:C$10030,2,FALSE),"N/A (BELUM VALID)")</f>
        <v>N/A (BELUM VALID)</v>
      </c>
      <c r="W334" s="46" t="str">
        <f>IFERROR(VLOOKUP(J334,'05_MASTER_KODE_PRODI'!B$3:E$5003,3,FALSE),"N/A (BELUM VALID)")</f>
        <v>N/A (BELUM VALID)</v>
      </c>
      <c r="X334" s="46" t="str">
        <f>IFERROR(CONCATENATE("VALID (",VLOOKUP(J334,'05_MASTER_KODE_PRODI'!B$3:F$5003,5,FALSE),")"),"N/A (BELUM VALID)")</f>
        <v>N/A (BELUM VALID)</v>
      </c>
      <c r="Y334" s="376">
        <f t="shared" si="42"/>
        <v>0</v>
      </c>
      <c r="Z334" s="377">
        <f t="shared" si="43"/>
        <v>0</v>
      </c>
      <c r="AA334" s="377">
        <f t="shared" si="44"/>
        <v>0</v>
      </c>
      <c r="AB334" s="377">
        <f t="shared" si="45"/>
        <v>0</v>
      </c>
      <c r="AC334" s="377">
        <f t="shared" si="46"/>
        <v>0</v>
      </c>
      <c r="AD334" s="383">
        <f t="shared" si="47"/>
        <v>0</v>
      </c>
    </row>
    <row r="335" spans="1:30">
      <c r="A335" s="159"/>
      <c r="B335" s="159"/>
      <c r="C335" s="159"/>
      <c r="D335" s="159"/>
      <c r="E335" s="159"/>
      <c r="F335" s="159"/>
      <c r="G335" s="159"/>
      <c r="H335" s="180"/>
      <c r="I335" s="180"/>
      <c r="J335" s="159"/>
      <c r="K335" s="264"/>
      <c r="L335" s="159"/>
      <c r="M335" s="46" t="str">
        <f>IFERROR(CONCATENATE("VALID (",VLOOKUP(A335,'02_MASTER_KODE_FASYANKES'!B$3:L$20793,2,FALSE),")"),"N/A (BELUM VALID)")</f>
        <v>N/A (BELUM VALID)</v>
      </c>
      <c r="N335" s="374" t="str">
        <f>IFERROR(VLOOKUP(A335,'02_MASTER_KODE_FASYANKES'!B$3:L$20793,10,FALSE),"N/A (BELUM VALID)")</f>
        <v>N/A (BELUM VALID)</v>
      </c>
      <c r="O335" s="374" t="str">
        <f>IFERROR(VLOOKUP(A335,'02_MASTER_KODE_FASYANKES'!B$3:L$20793,11,FALSE),"N/A (BELUM VALID)")</f>
        <v>N/A (BELUM VALID)</v>
      </c>
      <c r="P335" s="374" t="str">
        <f>IFERROR(VLOOKUP(A335,'02_MASTER_KODE_FASYANKES'!B$3:L$20793,3,FALSE),"N/A (BELUM VALID)")</f>
        <v>N/A (BELUM VALID)</v>
      </c>
      <c r="Q335" s="46" t="str">
        <f>IFERROR(VLOOKUP(LEFT(G335,4),'04_MASTER_KODE_SDMK'!B$5:F$165,3,FALSE),"N/A (BELUM VALID)")</f>
        <v>N/A (BELUM VALID)</v>
      </c>
      <c r="R335" s="46" t="str">
        <f>IFERROR(VLOOKUP(LEFT(G335,4),'04_MASTER_KODE_SDMK'!B$5:F$165,4,FALSE),"N/A (BELUM VALID)")</f>
        <v>N/A (BELUM VALID)</v>
      </c>
      <c r="S335" s="46" t="str">
        <f>IFERROR(VLOOKUP(LEFT(G335,4),'04_MASTER_KODE_SDMK'!B$5:F$165,5,FALSE),"N/A (BELUM VALID)")</f>
        <v>N/A (BELUM VALID)</v>
      </c>
      <c r="T335" s="374" t="str">
        <f t="shared" si="40"/>
        <v>N/A (BELUM VALID)</v>
      </c>
      <c r="U335" s="46" t="str">
        <f t="shared" si="41"/>
        <v>N/A (BELUM VALID)</v>
      </c>
      <c r="V335" s="46" t="str">
        <f>IFERROR(VLOOKUP(L335,'03_MASTER_KODE_SEKOLAH_PT'!B$5:C$10030,2,FALSE),"N/A (BELUM VALID)")</f>
        <v>N/A (BELUM VALID)</v>
      </c>
      <c r="W335" s="46" t="str">
        <f>IFERROR(VLOOKUP(J335,'05_MASTER_KODE_PRODI'!B$3:E$5003,3,FALSE),"N/A (BELUM VALID)")</f>
        <v>N/A (BELUM VALID)</v>
      </c>
      <c r="X335" s="46" t="str">
        <f>IFERROR(CONCATENATE("VALID (",VLOOKUP(J335,'05_MASTER_KODE_PRODI'!B$3:F$5003,5,FALSE),")"),"N/A (BELUM VALID)")</f>
        <v>N/A (BELUM VALID)</v>
      </c>
      <c r="Y335" s="376">
        <f t="shared" si="42"/>
        <v>0</v>
      </c>
      <c r="Z335" s="377">
        <f t="shared" si="43"/>
        <v>0</v>
      </c>
      <c r="AA335" s="377">
        <f t="shared" si="44"/>
        <v>0</v>
      </c>
      <c r="AB335" s="377">
        <f t="shared" si="45"/>
        <v>0</v>
      </c>
      <c r="AC335" s="377">
        <f t="shared" si="46"/>
        <v>0</v>
      </c>
      <c r="AD335" s="383">
        <f t="shared" si="47"/>
        <v>0</v>
      </c>
    </row>
    <row r="336" spans="1:30">
      <c r="A336" s="159"/>
      <c r="B336" s="159"/>
      <c r="C336" s="159"/>
      <c r="D336" s="159"/>
      <c r="E336" s="159"/>
      <c r="F336" s="159"/>
      <c r="G336" s="159"/>
      <c r="H336" s="180"/>
      <c r="I336" s="180"/>
      <c r="J336" s="159"/>
      <c r="K336" s="264"/>
      <c r="L336" s="159"/>
      <c r="M336" s="46" t="str">
        <f>IFERROR(CONCATENATE("VALID (",VLOOKUP(A336,'02_MASTER_KODE_FASYANKES'!B$3:L$20793,2,FALSE),")"),"N/A (BELUM VALID)")</f>
        <v>N/A (BELUM VALID)</v>
      </c>
      <c r="N336" s="374" t="str">
        <f>IFERROR(VLOOKUP(A336,'02_MASTER_KODE_FASYANKES'!B$3:L$20793,10,FALSE),"N/A (BELUM VALID)")</f>
        <v>N/A (BELUM VALID)</v>
      </c>
      <c r="O336" s="374" t="str">
        <f>IFERROR(VLOOKUP(A336,'02_MASTER_KODE_FASYANKES'!B$3:L$20793,11,FALSE),"N/A (BELUM VALID)")</f>
        <v>N/A (BELUM VALID)</v>
      </c>
      <c r="P336" s="374" t="str">
        <f>IFERROR(VLOOKUP(A336,'02_MASTER_KODE_FASYANKES'!B$3:L$20793,3,FALSE),"N/A (BELUM VALID)")</f>
        <v>N/A (BELUM VALID)</v>
      </c>
      <c r="Q336" s="46" t="str">
        <f>IFERROR(VLOOKUP(LEFT(G336,4),'04_MASTER_KODE_SDMK'!B$5:F$165,3,FALSE),"N/A (BELUM VALID)")</f>
        <v>N/A (BELUM VALID)</v>
      </c>
      <c r="R336" s="46" t="str">
        <f>IFERROR(VLOOKUP(LEFT(G336,4),'04_MASTER_KODE_SDMK'!B$5:F$165,4,FALSE),"N/A (BELUM VALID)")</f>
        <v>N/A (BELUM VALID)</v>
      </c>
      <c r="S336" s="46" t="str">
        <f>IFERROR(VLOOKUP(LEFT(G336,4),'04_MASTER_KODE_SDMK'!B$5:F$165,5,FALSE),"N/A (BELUM VALID)")</f>
        <v>N/A (BELUM VALID)</v>
      </c>
      <c r="T336" s="374" t="str">
        <f t="shared" si="40"/>
        <v>N/A (BELUM VALID)</v>
      </c>
      <c r="U336" s="46" t="str">
        <f t="shared" si="41"/>
        <v>N/A (BELUM VALID)</v>
      </c>
      <c r="V336" s="46" t="str">
        <f>IFERROR(VLOOKUP(L336,'03_MASTER_KODE_SEKOLAH_PT'!B$5:C$10030,2,FALSE),"N/A (BELUM VALID)")</f>
        <v>N/A (BELUM VALID)</v>
      </c>
      <c r="W336" s="46" t="str">
        <f>IFERROR(VLOOKUP(J336,'05_MASTER_KODE_PRODI'!B$3:E$5003,3,FALSE),"N/A (BELUM VALID)")</f>
        <v>N/A (BELUM VALID)</v>
      </c>
      <c r="X336" s="46" t="str">
        <f>IFERROR(CONCATENATE("VALID (",VLOOKUP(J336,'05_MASTER_KODE_PRODI'!B$3:F$5003,5,FALSE),")"),"N/A (BELUM VALID)")</f>
        <v>N/A (BELUM VALID)</v>
      </c>
      <c r="Y336" s="376">
        <f t="shared" si="42"/>
        <v>0</v>
      </c>
      <c r="Z336" s="377">
        <f t="shared" si="43"/>
        <v>0</v>
      </c>
      <c r="AA336" s="377">
        <f t="shared" si="44"/>
        <v>0</v>
      </c>
      <c r="AB336" s="377">
        <f t="shared" si="45"/>
        <v>0</v>
      </c>
      <c r="AC336" s="377">
        <f t="shared" si="46"/>
        <v>0</v>
      </c>
      <c r="AD336" s="383">
        <f t="shared" si="47"/>
        <v>0</v>
      </c>
    </row>
    <row r="337" spans="1:30">
      <c r="A337" s="159"/>
      <c r="B337" s="159"/>
      <c r="C337" s="159"/>
      <c r="D337" s="159"/>
      <c r="E337" s="159"/>
      <c r="F337" s="159"/>
      <c r="G337" s="159"/>
      <c r="H337" s="180"/>
      <c r="I337" s="180"/>
      <c r="J337" s="159"/>
      <c r="K337" s="264"/>
      <c r="L337" s="159"/>
      <c r="M337" s="46" t="str">
        <f>IFERROR(CONCATENATE("VALID (",VLOOKUP(A337,'02_MASTER_KODE_FASYANKES'!B$3:L$20793,2,FALSE),")"),"N/A (BELUM VALID)")</f>
        <v>N/A (BELUM VALID)</v>
      </c>
      <c r="N337" s="374" t="str">
        <f>IFERROR(VLOOKUP(A337,'02_MASTER_KODE_FASYANKES'!B$3:L$20793,10,FALSE),"N/A (BELUM VALID)")</f>
        <v>N/A (BELUM VALID)</v>
      </c>
      <c r="O337" s="374" t="str">
        <f>IFERROR(VLOOKUP(A337,'02_MASTER_KODE_FASYANKES'!B$3:L$20793,11,FALSE),"N/A (BELUM VALID)")</f>
        <v>N/A (BELUM VALID)</v>
      </c>
      <c r="P337" s="374" t="str">
        <f>IFERROR(VLOOKUP(A337,'02_MASTER_KODE_FASYANKES'!B$3:L$20793,3,FALSE),"N/A (BELUM VALID)")</f>
        <v>N/A (BELUM VALID)</v>
      </c>
      <c r="Q337" s="46" t="str">
        <f>IFERROR(VLOOKUP(LEFT(G337,4),'04_MASTER_KODE_SDMK'!B$5:F$165,3,FALSE),"N/A (BELUM VALID)")</f>
        <v>N/A (BELUM VALID)</v>
      </c>
      <c r="R337" s="46" t="str">
        <f>IFERROR(VLOOKUP(LEFT(G337,4),'04_MASTER_KODE_SDMK'!B$5:F$165,4,FALSE),"N/A (BELUM VALID)")</f>
        <v>N/A (BELUM VALID)</v>
      </c>
      <c r="S337" s="46" t="str">
        <f>IFERROR(VLOOKUP(LEFT(G337,4),'04_MASTER_KODE_SDMK'!B$5:F$165,5,FALSE),"N/A (BELUM VALID)")</f>
        <v>N/A (BELUM VALID)</v>
      </c>
      <c r="T337" s="374" t="str">
        <f t="shared" si="40"/>
        <v>N/A (BELUM VALID)</v>
      </c>
      <c r="U337" s="46" t="str">
        <f t="shared" si="41"/>
        <v>N/A (BELUM VALID)</v>
      </c>
      <c r="V337" s="46" t="str">
        <f>IFERROR(VLOOKUP(L337,'03_MASTER_KODE_SEKOLAH_PT'!B$5:C$10030,2,FALSE),"N/A (BELUM VALID)")</f>
        <v>N/A (BELUM VALID)</v>
      </c>
      <c r="W337" s="46" t="str">
        <f>IFERROR(VLOOKUP(J337,'05_MASTER_KODE_PRODI'!B$3:E$5003,3,FALSE),"N/A (BELUM VALID)")</f>
        <v>N/A (BELUM VALID)</v>
      </c>
      <c r="X337" s="46" t="str">
        <f>IFERROR(CONCATENATE("VALID (",VLOOKUP(J337,'05_MASTER_KODE_PRODI'!B$3:F$5003,5,FALSE),")"),"N/A (BELUM VALID)")</f>
        <v>N/A (BELUM VALID)</v>
      </c>
      <c r="Y337" s="376">
        <f t="shared" si="42"/>
        <v>0</v>
      </c>
      <c r="Z337" s="377">
        <f t="shared" si="43"/>
        <v>0</v>
      </c>
      <c r="AA337" s="377">
        <f t="shared" si="44"/>
        <v>0</v>
      </c>
      <c r="AB337" s="377">
        <f t="shared" si="45"/>
        <v>0</v>
      </c>
      <c r="AC337" s="377">
        <f t="shared" si="46"/>
        <v>0</v>
      </c>
      <c r="AD337" s="383">
        <f t="shared" si="47"/>
        <v>0</v>
      </c>
    </row>
    <row r="338" spans="1:30">
      <c r="A338" s="159"/>
      <c r="B338" s="159"/>
      <c r="C338" s="159"/>
      <c r="D338" s="159"/>
      <c r="E338" s="159"/>
      <c r="F338" s="159"/>
      <c r="G338" s="159"/>
      <c r="H338" s="180"/>
      <c r="I338" s="180"/>
      <c r="J338" s="159"/>
      <c r="K338" s="264"/>
      <c r="L338" s="159"/>
      <c r="M338" s="46" t="str">
        <f>IFERROR(CONCATENATE("VALID (",VLOOKUP(A338,'02_MASTER_KODE_FASYANKES'!B$3:L$20793,2,FALSE),")"),"N/A (BELUM VALID)")</f>
        <v>N/A (BELUM VALID)</v>
      </c>
      <c r="N338" s="374" t="str">
        <f>IFERROR(VLOOKUP(A338,'02_MASTER_KODE_FASYANKES'!B$3:L$20793,10,FALSE),"N/A (BELUM VALID)")</f>
        <v>N/A (BELUM VALID)</v>
      </c>
      <c r="O338" s="374" t="str">
        <f>IFERROR(VLOOKUP(A338,'02_MASTER_KODE_FASYANKES'!B$3:L$20793,11,FALSE),"N/A (BELUM VALID)")</f>
        <v>N/A (BELUM VALID)</v>
      </c>
      <c r="P338" s="374" t="str">
        <f>IFERROR(VLOOKUP(A338,'02_MASTER_KODE_FASYANKES'!B$3:L$20793,3,FALSE),"N/A (BELUM VALID)")</f>
        <v>N/A (BELUM VALID)</v>
      </c>
      <c r="Q338" s="46" t="str">
        <f>IFERROR(VLOOKUP(LEFT(G338,4),'04_MASTER_KODE_SDMK'!B$5:F$165,3,FALSE),"N/A (BELUM VALID)")</f>
        <v>N/A (BELUM VALID)</v>
      </c>
      <c r="R338" s="46" t="str">
        <f>IFERROR(VLOOKUP(LEFT(G338,4),'04_MASTER_KODE_SDMK'!B$5:F$165,4,FALSE),"N/A (BELUM VALID)")</f>
        <v>N/A (BELUM VALID)</v>
      </c>
      <c r="S338" s="46" t="str">
        <f>IFERROR(VLOOKUP(LEFT(G338,4),'04_MASTER_KODE_SDMK'!B$5:F$165,5,FALSE),"N/A (BELUM VALID)")</f>
        <v>N/A (BELUM VALID)</v>
      </c>
      <c r="T338" s="374" t="str">
        <f t="shared" si="40"/>
        <v>N/A (BELUM VALID)</v>
      </c>
      <c r="U338" s="46" t="str">
        <f t="shared" si="41"/>
        <v>N/A (BELUM VALID)</v>
      </c>
      <c r="V338" s="46" t="str">
        <f>IFERROR(VLOOKUP(L338,'03_MASTER_KODE_SEKOLAH_PT'!B$5:C$10030,2,FALSE),"N/A (BELUM VALID)")</f>
        <v>N/A (BELUM VALID)</v>
      </c>
      <c r="W338" s="46" t="str">
        <f>IFERROR(VLOOKUP(J338,'05_MASTER_KODE_PRODI'!B$3:E$5003,3,FALSE),"N/A (BELUM VALID)")</f>
        <v>N/A (BELUM VALID)</v>
      </c>
      <c r="X338" s="46" t="str">
        <f>IFERROR(CONCATENATE("VALID (",VLOOKUP(J338,'05_MASTER_KODE_PRODI'!B$3:F$5003,5,FALSE),")"),"N/A (BELUM VALID)")</f>
        <v>N/A (BELUM VALID)</v>
      </c>
      <c r="Y338" s="376">
        <f t="shared" si="42"/>
        <v>0</v>
      </c>
      <c r="Z338" s="377">
        <f t="shared" si="43"/>
        <v>0</v>
      </c>
      <c r="AA338" s="377">
        <f t="shared" si="44"/>
        <v>0</v>
      </c>
      <c r="AB338" s="377">
        <f t="shared" si="45"/>
        <v>0</v>
      </c>
      <c r="AC338" s="377">
        <f t="shared" si="46"/>
        <v>0</v>
      </c>
      <c r="AD338" s="383">
        <f t="shared" si="47"/>
        <v>0</v>
      </c>
    </row>
    <row r="339" spans="1:30">
      <c r="A339" s="159"/>
      <c r="B339" s="159"/>
      <c r="C339" s="159"/>
      <c r="D339" s="159"/>
      <c r="E339" s="159"/>
      <c r="F339" s="159"/>
      <c r="G339" s="159"/>
      <c r="H339" s="180"/>
      <c r="I339" s="180"/>
      <c r="J339" s="159"/>
      <c r="K339" s="264"/>
      <c r="L339" s="159"/>
      <c r="M339" s="46" t="str">
        <f>IFERROR(CONCATENATE("VALID (",VLOOKUP(A339,'02_MASTER_KODE_FASYANKES'!B$3:L$20793,2,FALSE),")"),"N/A (BELUM VALID)")</f>
        <v>N/A (BELUM VALID)</v>
      </c>
      <c r="N339" s="374" t="str">
        <f>IFERROR(VLOOKUP(A339,'02_MASTER_KODE_FASYANKES'!B$3:L$20793,10,FALSE),"N/A (BELUM VALID)")</f>
        <v>N/A (BELUM VALID)</v>
      </c>
      <c r="O339" s="374" t="str">
        <f>IFERROR(VLOOKUP(A339,'02_MASTER_KODE_FASYANKES'!B$3:L$20793,11,FALSE),"N/A (BELUM VALID)")</f>
        <v>N/A (BELUM VALID)</v>
      </c>
      <c r="P339" s="374" t="str">
        <f>IFERROR(VLOOKUP(A339,'02_MASTER_KODE_FASYANKES'!B$3:L$20793,3,FALSE),"N/A (BELUM VALID)")</f>
        <v>N/A (BELUM VALID)</v>
      </c>
      <c r="Q339" s="46" t="str">
        <f>IFERROR(VLOOKUP(LEFT(G339,4),'04_MASTER_KODE_SDMK'!B$5:F$165,3,FALSE),"N/A (BELUM VALID)")</f>
        <v>N/A (BELUM VALID)</v>
      </c>
      <c r="R339" s="46" t="str">
        <f>IFERROR(VLOOKUP(LEFT(G339,4),'04_MASTER_KODE_SDMK'!B$5:F$165,4,FALSE),"N/A (BELUM VALID)")</f>
        <v>N/A (BELUM VALID)</v>
      </c>
      <c r="S339" s="46" t="str">
        <f>IFERROR(VLOOKUP(LEFT(G339,4),'04_MASTER_KODE_SDMK'!B$5:F$165,5,FALSE),"N/A (BELUM VALID)")</f>
        <v>N/A (BELUM VALID)</v>
      </c>
      <c r="T339" s="374" t="str">
        <f t="shared" si="40"/>
        <v>N/A (BELUM VALID)</v>
      </c>
      <c r="U339" s="46" t="str">
        <f t="shared" si="41"/>
        <v>N/A (BELUM VALID)</v>
      </c>
      <c r="V339" s="46" t="str">
        <f>IFERROR(VLOOKUP(L339,'03_MASTER_KODE_SEKOLAH_PT'!B$5:C$10030,2,FALSE),"N/A (BELUM VALID)")</f>
        <v>N/A (BELUM VALID)</v>
      </c>
      <c r="W339" s="46" t="str">
        <f>IFERROR(VLOOKUP(J339,'05_MASTER_KODE_PRODI'!B$3:E$5003,3,FALSE),"N/A (BELUM VALID)")</f>
        <v>N/A (BELUM VALID)</v>
      </c>
      <c r="X339" s="46" t="str">
        <f>IFERROR(CONCATENATE("VALID (",VLOOKUP(J339,'05_MASTER_KODE_PRODI'!B$3:F$5003,5,FALSE),")"),"N/A (BELUM VALID)")</f>
        <v>N/A (BELUM VALID)</v>
      </c>
      <c r="Y339" s="376">
        <f t="shared" si="42"/>
        <v>0</v>
      </c>
      <c r="Z339" s="377">
        <f t="shared" si="43"/>
        <v>0</v>
      </c>
      <c r="AA339" s="377">
        <f t="shared" si="44"/>
        <v>0</v>
      </c>
      <c r="AB339" s="377">
        <f t="shared" si="45"/>
        <v>0</v>
      </c>
      <c r="AC339" s="377">
        <f t="shared" si="46"/>
        <v>0</v>
      </c>
      <c r="AD339" s="383">
        <f t="shared" si="47"/>
        <v>0</v>
      </c>
    </row>
    <row r="340" spans="1:30">
      <c r="A340" s="159"/>
      <c r="B340" s="159"/>
      <c r="C340" s="159"/>
      <c r="D340" s="159"/>
      <c r="E340" s="159"/>
      <c r="F340" s="159"/>
      <c r="G340" s="159"/>
      <c r="H340" s="180"/>
      <c r="I340" s="180"/>
      <c r="J340" s="159"/>
      <c r="K340" s="264"/>
      <c r="L340" s="159"/>
      <c r="M340" s="46" t="str">
        <f>IFERROR(CONCATENATE("VALID (",VLOOKUP(A340,'02_MASTER_KODE_FASYANKES'!B$3:L$20793,2,FALSE),")"),"N/A (BELUM VALID)")</f>
        <v>N/A (BELUM VALID)</v>
      </c>
      <c r="N340" s="374" t="str">
        <f>IFERROR(VLOOKUP(A340,'02_MASTER_KODE_FASYANKES'!B$3:L$20793,10,FALSE),"N/A (BELUM VALID)")</f>
        <v>N/A (BELUM VALID)</v>
      </c>
      <c r="O340" s="374" t="str">
        <f>IFERROR(VLOOKUP(A340,'02_MASTER_KODE_FASYANKES'!B$3:L$20793,11,FALSE),"N/A (BELUM VALID)")</f>
        <v>N/A (BELUM VALID)</v>
      </c>
      <c r="P340" s="374" t="str">
        <f>IFERROR(VLOOKUP(A340,'02_MASTER_KODE_FASYANKES'!B$3:L$20793,3,FALSE),"N/A (BELUM VALID)")</f>
        <v>N/A (BELUM VALID)</v>
      </c>
      <c r="Q340" s="46" t="str">
        <f>IFERROR(VLOOKUP(LEFT(G340,4),'04_MASTER_KODE_SDMK'!B$5:F$165,3,FALSE),"N/A (BELUM VALID)")</f>
        <v>N/A (BELUM VALID)</v>
      </c>
      <c r="R340" s="46" t="str">
        <f>IFERROR(VLOOKUP(LEFT(G340,4),'04_MASTER_KODE_SDMK'!B$5:F$165,4,FALSE),"N/A (BELUM VALID)")</f>
        <v>N/A (BELUM VALID)</v>
      </c>
      <c r="S340" s="46" t="str">
        <f>IFERROR(VLOOKUP(LEFT(G340,4),'04_MASTER_KODE_SDMK'!B$5:F$165,5,FALSE),"N/A (BELUM VALID)")</f>
        <v>N/A (BELUM VALID)</v>
      </c>
      <c r="T340" s="374" t="str">
        <f t="shared" si="40"/>
        <v>N/A (BELUM VALID)</v>
      </c>
      <c r="U340" s="46" t="str">
        <f t="shared" si="41"/>
        <v>N/A (BELUM VALID)</v>
      </c>
      <c r="V340" s="46" t="str">
        <f>IFERROR(VLOOKUP(L340,'03_MASTER_KODE_SEKOLAH_PT'!B$5:C$10030,2,FALSE),"N/A (BELUM VALID)")</f>
        <v>N/A (BELUM VALID)</v>
      </c>
      <c r="W340" s="46" t="str">
        <f>IFERROR(VLOOKUP(J340,'05_MASTER_KODE_PRODI'!B$3:E$5003,3,FALSE),"N/A (BELUM VALID)")</f>
        <v>N/A (BELUM VALID)</v>
      </c>
      <c r="X340" s="46" t="str">
        <f>IFERROR(CONCATENATE("VALID (",VLOOKUP(J340,'05_MASTER_KODE_PRODI'!B$3:F$5003,5,FALSE),")"),"N/A (BELUM VALID)")</f>
        <v>N/A (BELUM VALID)</v>
      </c>
      <c r="Y340" s="376">
        <f t="shared" si="42"/>
        <v>0</v>
      </c>
      <c r="Z340" s="377">
        <f t="shared" si="43"/>
        <v>0</v>
      </c>
      <c r="AA340" s="377">
        <f t="shared" si="44"/>
        <v>0</v>
      </c>
      <c r="AB340" s="377">
        <f t="shared" si="45"/>
        <v>0</v>
      </c>
      <c r="AC340" s="377">
        <f t="shared" si="46"/>
        <v>0</v>
      </c>
      <c r="AD340" s="383">
        <f t="shared" si="47"/>
        <v>0</v>
      </c>
    </row>
    <row r="341" spans="1:30">
      <c r="A341" s="159"/>
      <c r="B341" s="159"/>
      <c r="C341" s="159"/>
      <c r="D341" s="159"/>
      <c r="E341" s="159"/>
      <c r="F341" s="159"/>
      <c r="G341" s="159"/>
      <c r="H341" s="180"/>
      <c r="I341" s="180"/>
      <c r="J341" s="159"/>
      <c r="K341" s="264"/>
      <c r="L341" s="159"/>
      <c r="M341" s="46" t="str">
        <f>IFERROR(CONCATENATE("VALID (",VLOOKUP(A341,'02_MASTER_KODE_FASYANKES'!B$3:L$20793,2,FALSE),")"),"N/A (BELUM VALID)")</f>
        <v>N/A (BELUM VALID)</v>
      </c>
      <c r="N341" s="374" t="str">
        <f>IFERROR(VLOOKUP(A341,'02_MASTER_KODE_FASYANKES'!B$3:L$20793,10,FALSE),"N/A (BELUM VALID)")</f>
        <v>N/A (BELUM VALID)</v>
      </c>
      <c r="O341" s="374" t="str">
        <f>IFERROR(VLOOKUP(A341,'02_MASTER_KODE_FASYANKES'!B$3:L$20793,11,FALSE),"N/A (BELUM VALID)")</f>
        <v>N/A (BELUM VALID)</v>
      </c>
      <c r="P341" s="374" t="str">
        <f>IFERROR(VLOOKUP(A341,'02_MASTER_KODE_FASYANKES'!B$3:L$20793,3,FALSE),"N/A (BELUM VALID)")</f>
        <v>N/A (BELUM VALID)</v>
      </c>
      <c r="Q341" s="46" t="str">
        <f>IFERROR(VLOOKUP(LEFT(G341,4),'04_MASTER_KODE_SDMK'!B$5:F$165,3,FALSE),"N/A (BELUM VALID)")</f>
        <v>N/A (BELUM VALID)</v>
      </c>
      <c r="R341" s="46" t="str">
        <f>IFERROR(VLOOKUP(LEFT(G341,4),'04_MASTER_KODE_SDMK'!B$5:F$165,4,FALSE),"N/A (BELUM VALID)")</f>
        <v>N/A (BELUM VALID)</v>
      </c>
      <c r="S341" s="46" t="str">
        <f>IFERROR(VLOOKUP(LEFT(G341,4),'04_MASTER_KODE_SDMK'!B$5:F$165,5,FALSE),"N/A (BELUM VALID)")</f>
        <v>N/A (BELUM VALID)</v>
      </c>
      <c r="T341" s="374" t="str">
        <f t="shared" si="40"/>
        <v>N/A (BELUM VALID)</v>
      </c>
      <c r="U341" s="46" t="str">
        <f t="shared" si="41"/>
        <v>N/A (BELUM VALID)</v>
      </c>
      <c r="V341" s="46" t="str">
        <f>IFERROR(VLOOKUP(L341,'03_MASTER_KODE_SEKOLAH_PT'!B$5:C$10030,2,FALSE),"N/A (BELUM VALID)")</f>
        <v>N/A (BELUM VALID)</v>
      </c>
      <c r="W341" s="46" t="str">
        <f>IFERROR(VLOOKUP(J341,'05_MASTER_KODE_PRODI'!B$3:E$5003,3,FALSE),"N/A (BELUM VALID)")</f>
        <v>N/A (BELUM VALID)</v>
      </c>
      <c r="X341" s="46" t="str">
        <f>IFERROR(CONCATENATE("VALID (",VLOOKUP(J341,'05_MASTER_KODE_PRODI'!B$3:F$5003,5,FALSE),")"),"N/A (BELUM VALID)")</f>
        <v>N/A (BELUM VALID)</v>
      </c>
      <c r="Y341" s="376">
        <f t="shared" si="42"/>
        <v>0</v>
      </c>
      <c r="Z341" s="377">
        <f t="shared" si="43"/>
        <v>0</v>
      </c>
      <c r="AA341" s="377">
        <f t="shared" si="44"/>
        <v>0</v>
      </c>
      <c r="AB341" s="377">
        <f t="shared" si="45"/>
        <v>0</v>
      </c>
      <c r="AC341" s="377">
        <f t="shared" si="46"/>
        <v>0</v>
      </c>
      <c r="AD341" s="383">
        <f t="shared" si="47"/>
        <v>0</v>
      </c>
    </row>
    <row r="342" spans="1:30">
      <c r="A342" s="159"/>
      <c r="B342" s="159"/>
      <c r="C342" s="159"/>
      <c r="D342" s="159"/>
      <c r="E342" s="159"/>
      <c r="F342" s="159"/>
      <c r="G342" s="159"/>
      <c r="H342" s="180"/>
      <c r="I342" s="180"/>
      <c r="J342" s="159"/>
      <c r="K342" s="264"/>
      <c r="L342" s="159"/>
      <c r="M342" s="46" t="str">
        <f>IFERROR(CONCATENATE("VALID (",VLOOKUP(A342,'02_MASTER_KODE_FASYANKES'!B$3:L$20793,2,FALSE),")"),"N/A (BELUM VALID)")</f>
        <v>N/A (BELUM VALID)</v>
      </c>
      <c r="N342" s="374" t="str">
        <f>IFERROR(VLOOKUP(A342,'02_MASTER_KODE_FASYANKES'!B$3:L$20793,10,FALSE),"N/A (BELUM VALID)")</f>
        <v>N/A (BELUM VALID)</v>
      </c>
      <c r="O342" s="374" t="str">
        <f>IFERROR(VLOOKUP(A342,'02_MASTER_KODE_FASYANKES'!B$3:L$20793,11,FALSE),"N/A (BELUM VALID)")</f>
        <v>N/A (BELUM VALID)</v>
      </c>
      <c r="P342" s="374" t="str">
        <f>IFERROR(VLOOKUP(A342,'02_MASTER_KODE_FASYANKES'!B$3:L$20793,3,FALSE),"N/A (BELUM VALID)")</f>
        <v>N/A (BELUM VALID)</v>
      </c>
      <c r="Q342" s="46" t="str">
        <f>IFERROR(VLOOKUP(LEFT(G342,4),'04_MASTER_KODE_SDMK'!B$5:F$165,3,FALSE),"N/A (BELUM VALID)")</f>
        <v>N/A (BELUM VALID)</v>
      </c>
      <c r="R342" s="46" t="str">
        <f>IFERROR(VLOOKUP(LEFT(G342,4),'04_MASTER_KODE_SDMK'!B$5:F$165,4,FALSE),"N/A (BELUM VALID)")</f>
        <v>N/A (BELUM VALID)</v>
      </c>
      <c r="S342" s="46" t="str">
        <f>IFERROR(VLOOKUP(LEFT(G342,4),'04_MASTER_KODE_SDMK'!B$5:F$165,5,FALSE),"N/A (BELUM VALID)")</f>
        <v>N/A (BELUM VALID)</v>
      </c>
      <c r="T342" s="374" t="str">
        <f t="shared" si="40"/>
        <v>N/A (BELUM VALID)</v>
      </c>
      <c r="U342" s="46" t="str">
        <f t="shared" si="41"/>
        <v>N/A (BELUM VALID)</v>
      </c>
      <c r="V342" s="46" t="str">
        <f>IFERROR(VLOOKUP(L342,'03_MASTER_KODE_SEKOLAH_PT'!B$5:C$10030,2,FALSE),"N/A (BELUM VALID)")</f>
        <v>N/A (BELUM VALID)</v>
      </c>
      <c r="W342" s="46" t="str">
        <f>IFERROR(VLOOKUP(J342,'05_MASTER_KODE_PRODI'!B$3:E$5003,3,FALSE),"N/A (BELUM VALID)")</f>
        <v>N/A (BELUM VALID)</v>
      </c>
      <c r="X342" s="46" t="str">
        <f>IFERROR(CONCATENATE("VALID (",VLOOKUP(J342,'05_MASTER_KODE_PRODI'!B$3:F$5003,5,FALSE),")"),"N/A (BELUM VALID)")</f>
        <v>N/A (BELUM VALID)</v>
      </c>
      <c r="Y342" s="376">
        <f t="shared" si="42"/>
        <v>0</v>
      </c>
      <c r="Z342" s="377">
        <f t="shared" si="43"/>
        <v>0</v>
      </c>
      <c r="AA342" s="377">
        <f t="shared" si="44"/>
        <v>0</v>
      </c>
      <c r="AB342" s="377">
        <f t="shared" si="45"/>
        <v>0</v>
      </c>
      <c r="AC342" s="377">
        <f t="shared" si="46"/>
        <v>0</v>
      </c>
      <c r="AD342" s="383">
        <f t="shared" si="47"/>
        <v>0</v>
      </c>
    </row>
    <row r="343" spans="1:30">
      <c r="A343" s="159"/>
      <c r="B343" s="159"/>
      <c r="C343" s="159"/>
      <c r="D343" s="159"/>
      <c r="E343" s="159"/>
      <c r="F343" s="159"/>
      <c r="G343" s="159"/>
      <c r="H343" s="180"/>
      <c r="I343" s="180"/>
      <c r="J343" s="159"/>
      <c r="K343" s="264"/>
      <c r="L343" s="159"/>
      <c r="M343" s="46" t="str">
        <f>IFERROR(CONCATENATE("VALID (",VLOOKUP(A343,'02_MASTER_KODE_FASYANKES'!B$3:L$20793,2,FALSE),")"),"N/A (BELUM VALID)")</f>
        <v>N/A (BELUM VALID)</v>
      </c>
      <c r="N343" s="374" t="str">
        <f>IFERROR(VLOOKUP(A343,'02_MASTER_KODE_FASYANKES'!B$3:L$20793,10,FALSE),"N/A (BELUM VALID)")</f>
        <v>N/A (BELUM VALID)</v>
      </c>
      <c r="O343" s="374" t="str">
        <f>IFERROR(VLOOKUP(A343,'02_MASTER_KODE_FASYANKES'!B$3:L$20793,11,FALSE),"N/A (BELUM VALID)")</f>
        <v>N/A (BELUM VALID)</v>
      </c>
      <c r="P343" s="374" t="str">
        <f>IFERROR(VLOOKUP(A343,'02_MASTER_KODE_FASYANKES'!B$3:L$20793,3,FALSE),"N/A (BELUM VALID)")</f>
        <v>N/A (BELUM VALID)</v>
      </c>
      <c r="Q343" s="46" t="str">
        <f>IFERROR(VLOOKUP(LEFT(G343,4),'04_MASTER_KODE_SDMK'!B$5:F$165,3,FALSE),"N/A (BELUM VALID)")</f>
        <v>N/A (BELUM VALID)</v>
      </c>
      <c r="R343" s="46" t="str">
        <f>IFERROR(VLOOKUP(LEFT(G343,4),'04_MASTER_KODE_SDMK'!B$5:F$165,4,FALSE),"N/A (BELUM VALID)")</f>
        <v>N/A (BELUM VALID)</v>
      </c>
      <c r="S343" s="46" t="str">
        <f>IFERROR(VLOOKUP(LEFT(G343,4),'04_MASTER_KODE_SDMK'!B$5:F$165,5,FALSE),"N/A (BELUM VALID)")</f>
        <v>N/A (BELUM VALID)</v>
      </c>
      <c r="T343" s="374" t="str">
        <f t="shared" si="40"/>
        <v>N/A (BELUM VALID)</v>
      </c>
      <c r="U343" s="46" t="str">
        <f t="shared" si="41"/>
        <v>N/A (BELUM VALID)</v>
      </c>
      <c r="V343" s="46" t="str">
        <f>IFERROR(VLOOKUP(L343,'03_MASTER_KODE_SEKOLAH_PT'!B$5:C$10030,2,FALSE),"N/A (BELUM VALID)")</f>
        <v>N/A (BELUM VALID)</v>
      </c>
      <c r="W343" s="46" t="str">
        <f>IFERROR(VLOOKUP(J343,'05_MASTER_KODE_PRODI'!B$3:E$5003,3,FALSE),"N/A (BELUM VALID)")</f>
        <v>N/A (BELUM VALID)</v>
      </c>
      <c r="X343" s="46" t="str">
        <f>IFERROR(CONCATENATE("VALID (",VLOOKUP(J343,'05_MASTER_KODE_PRODI'!B$3:F$5003,5,FALSE),")"),"N/A (BELUM VALID)")</f>
        <v>N/A (BELUM VALID)</v>
      </c>
      <c r="Y343" s="376">
        <f t="shared" si="42"/>
        <v>0</v>
      </c>
      <c r="Z343" s="377">
        <f t="shared" si="43"/>
        <v>0</v>
      </c>
      <c r="AA343" s="377">
        <f t="shared" si="44"/>
        <v>0</v>
      </c>
      <c r="AB343" s="377">
        <f t="shared" si="45"/>
        <v>0</v>
      </c>
      <c r="AC343" s="377">
        <f t="shared" si="46"/>
        <v>0</v>
      </c>
      <c r="AD343" s="383">
        <f t="shared" si="47"/>
        <v>0</v>
      </c>
    </row>
    <row r="344" spans="1:30">
      <c r="A344" s="159"/>
      <c r="B344" s="159"/>
      <c r="C344" s="159"/>
      <c r="D344" s="159"/>
      <c r="E344" s="159"/>
      <c r="F344" s="159"/>
      <c r="G344" s="159"/>
      <c r="H344" s="180"/>
      <c r="I344" s="180"/>
      <c r="J344" s="159"/>
      <c r="K344" s="264"/>
      <c r="L344" s="159"/>
      <c r="M344" s="46" t="str">
        <f>IFERROR(CONCATENATE("VALID (",VLOOKUP(A344,'02_MASTER_KODE_FASYANKES'!B$3:L$20793,2,FALSE),")"),"N/A (BELUM VALID)")</f>
        <v>N/A (BELUM VALID)</v>
      </c>
      <c r="N344" s="374" t="str">
        <f>IFERROR(VLOOKUP(A344,'02_MASTER_KODE_FASYANKES'!B$3:L$20793,10,FALSE),"N/A (BELUM VALID)")</f>
        <v>N/A (BELUM VALID)</v>
      </c>
      <c r="O344" s="374" t="str">
        <f>IFERROR(VLOOKUP(A344,'02_MASTER_KODE_FASYANKES'!B$3:L$20793,11,FALSE),"N/A (BELUM VALID)")</f>
        <v>N/A (BELUM VALID)</v>
      </c>
      <c r="P344" s="374" t="str">
        <f>IFERROR(VLOOKUP(A344,'02_MASTER_KODE_FASYANKES'!B$3:L$20793,3,FALSE),"N/A (BELUM VALID)")</f>
        <v>N/A (BELUM VALID)</v>
      </c>
      <c r="Q344" s="46" t="str">
        <f>IFERROR(VLOOKUP(LEFT(G344,4),'04_MASTER_KODE_SDMK'!B$5:F$165,3,FALSE),"N/A (BELUM VALID)")</f>
        <v>N/A (BELUM VALID)</v>
      </c>
      <c r="R344" s="46" t="str">
        <f>IFERROR(VLOOKUP(LEFT(G344,4),'04_MASTER_KODE_SDMK'!B$5:F$165,4,FALSE),"N/A (BELUM VALID)")</f>
        <v>N/A (BELUM VALID)</v>
      </c>
      <c r="S344" s="46" t="str">
        <f>IFERROR(VLOOKUP(LEFT(G344,4),'04_MASTER_KODE_SDMK'!B$5:F$165,5,FALSE),"N/A (BELUM VALID)")</f>
        <v>N/A (BELUM VALID)</v>
      </c>
      <c r="T344" s="374" t="str">
        <f t="shared" si="40"/>
        <v>N/A (BELUM VALID)</v>
      </c>
      <c r="U344" s="46" t="str">
        <f t="shared" si="41"/>
        <v>N/A (BELUM VALID)</v>
      </c>
      <c r="V344" s="46" t="str">
        <f>IFERROR(VLOOKUP(L344,'03_MASTER_KODE_SEKOLAH_PT'!B$5:C$10030,2,FALSE),"N/A (BELUM VALID)")</f>
        <v>N/A (BELUM VALID)</v>
      </c>
      <c r="W344" s="46" t="str">
        <f>IFERROR(VLOOKUP(J344,'05_MASTER_KODE_PRODI'!B$3:E$5003,3,FALSE),"N/A (BELUM VALID)")</f>
        <v>N/A (BELUM VALID)</v>
      </c>
      <c r="X344" s="46" t="str">
        <f>IFERROR(CONCATENATE("VALID (",VLOOKUP(J344,'05_MASTER_KODE_PRODI'!B$3:F$5003,5,FALSE),")"),"N/A (BELUM VALID)")</f>
        <v>N/A (BELUM VALID)</v>
      </c>
      <c r="Y344" s="376">
        <f t="shared" si="42"/>
        <v>0</v>
      </c>
      <c r="Z344" s="377">
        <f t="shared" si="43"/>
        <v>0</v>
      </c>
      <c r="AA344" s="377">
        <f t="shared" si="44"/>
        <v>0</v>
      </c>
      <c r="AB344" s="377">
        <f t="shared" si="45"/>
        <v>0</v>
      </c>
      <c r="AC344" s="377">
        <f t="shared" si="46"/>
        <v>0</v>
      </c>
      <c r="AD344" s="383">
        <f t="shared" si="47"/>
        <v>0</v>
      </c>
    </row>
    <row r="345" spans="1:30">
      <c r="A345" s="159"/>
      <c r="B345" s="159"/>
      <c r="C345" s="159"/>
      <c r="D345" s="159"/>
      <c r="E345" s="159"/>
      <c r="F345" s="159"/>
      <c r="G345" s="159"/>
      <c r="H345" s="180"/>
      <c r="I345" s="180"/>
      <c r="J345" s="159"/>
      <c r="K345" s="264"/>
      <c r="L345" s="159"/>
      <c r="M345" s="46" t="str">
        <f>IFERROR(CONCATENATE("VALID (",VLOOKUP(A345,'02_MASTER_KODE_FASYANKES'!B$3:L$20793,2,FALSE),")"),"N/A (BELUM VALID)")</f>
        <v>N/A (BELUM VALID)</v>
      </c>
      <c r="N345" s="374" t="str">
        <f>IFERROR(VLOOKUP(A345,'02_MASTER_KODE_FASYANKES'!B$3:L$20793,10,FALSE),"N/A (BELUM VALID)")</f>
        <v>N/A (BELUM VALID)</v>
      </c>
      <c r="O345" s="374" t="str">
        <f>IFERROR(VLOOKUP(A345,'02_MASTER_KODE_FASYANKES'!B$3:L$20793,11,FALSE),"N/A (BELUM VALID)")</f>
        <v>N/A (BELUM VALID)</v>
      </c>
      <c r="P345" s="374" t="str">
        <f>IFERROR(VLOOKUP(A345,'02_MASTER_KODE_FASYANKES'!B$3:L$20793,3,FALSE),"N/A (BELUM VALID)")</f>
        <v>N/A (BELUM VALID)</v>
      </c>
      <c r="Q345" s="46" t="str">
        <f>IFERROR(VLOOKUP(LEFT(G345,4),'04_MASTER_KODE_SDMK'!B$5:F$165,3,FALSE),"N/A (BELUM VALID)")</f>
        <v>N/A (BELUM VALID)</v>
      </c>
      <c r="R345" s="46" t="str">
        <f>IFERROR(VLOOKUP(LEFT(G345,4),'04_MASTER_KODE_SDMK'!B$5:F$165,4,FALSE),"N/A (BELUM VALID)")</f>
        <v>N/A (BELUM VALID)</v>
      </c>
      <c r="S345" s="46" t="str">
        <f>IFERROR(VLOOKUP(LEFT(G345,4),'04_MASTER_KODE_SDMK'!B$5:F$165,5,FALSE),"N/A (BELUM VALID)")</f>
        <v>N/A (BELUM VALID)</v>
      </c>
      <c r="T345" s="374" t="str">
        <f t="shared" si="40"/>
        <v>N/A (BELUM VALID)</v>
      </c>
      <c r="U345" s="46" t="str">
        <f t="shared" si="41"/>
        <v>N/A (BELUM VALID)</v>
      </c>
      <c r="V345" s="46" t="str">
        <f>IFERROR(VLOOKUP(L345,'03_MASTER_KODE_SEKOLAH_PT'!B$5:C$10030,2,FALSE),"N/A (BELUM VALID)")</f>
        <v>N/A (BELUM VALID)</v>
      </c>
      <c r="W345" s="46" t="str">
        <f>IFERROR(VLOOKUP(J345,'05_MASTER_KODE_PRODI'!B$3:E$5003,3,FALSE),"N/A (BELUM VALID)")</f>
        <v>N/A (BELUM VALID)</v>
      </c>
      <c r="X345" s="46" t="str">
        <f>IFERROR(CONCATENATE("VALID (",VLOOKUP(J345,'05_MASTER_KODE_PRODI'!B$3:F$5003,5,FALSE),")"),"N/A (BELUM VALID)")</f>
        <v>N/A (BELUM VALID)</v>
      </c>
      <c r="Y345" s="376">
        <f t="shared" si="42"/>
        <v>0</v>
      </c>
      <c r="Z345" s="377">
        <f t="shared" si="43"/>
        <v>0</v>
      </c>
      <c r="AA345" s="377">
        <f t="shared" si="44"/>
        <v>0</v>
      </c>
      <c r="AB345" s="377">
        <f t="shared" si="45"/>
        <v>0</v>
      </c>
      <c r="AC345" s="377">
        <f t="shared" si="46"/>
        <v>0</v>
      </c>
      <c r="AD345" s="383">
        <f t="shared" si="47"/>
        <v>0</v>
      </c>
    </row>
    <row r="346" spans="1:30">
      <c r="A346" s="159"/>
      <c r="B346" s="159"/>
      <c r="C346" s="159"/>
      <c r="D346" s="159"/>
      <c r="E346" s="159"/>
      <c r="F346" s="159"/>
      <c r="G346" s="159"/>
      <c r="H346" s="180"/>
      <c r="I346" s="180"/>
      <c r="J346" s="159"/>
      <c r="K346" s="264"/>
      <c r="L346" s="159"/>
      <c r="M346" s="46" t="str">
        <f>IFERROR(CONCATENATE("VALID (",VLOOKUP(A346,'02_MASTER_KODE_FASYANKES'!B$3:L$20793,2,FALSE),")"),"N/A (BELUM VALID)")</f>
        <v>N/A (BELUM VALID)</v>
      </c>
      <c r="N346" s="374" t="str">
        <f>IFERROR(VLOOKUP(A346,'02_MASTER_KODE_FASYANKES'!B$3:L$20793,10,FALSE),"N/A (BELUM VALID)")</f>
        <v>N/A (BELUM VALID)</v>
      </c>
      <c r="O346" s="374" t="str">
        <f>IFERROR(VLOOKUP(A346,'02_MASTER_KODE_FASYANKES'!B$3:L$20793,11,FALSE),"N/A (BELUM VALID)")</f>
        <v>N/A (BELUM VALID)</v>
      </c>
      <c r="P346" s="374" t="str">
        <f>IFERROR(VLOOKUP(A346,'02_MASTER_KODE_FASYANKES'!B$3:L$20793,3,FALSE),"N/A (BELUM VALID)")</f>
        <v>N/A (BELUM VALID)</v>
      </c>
      <c r="Q346" s="46" t="str">
        <f>IFERROR(VLOOKUP(LEFT(G346,4),'04_MASTER_KODE_SDMK'!B$5:F$165,3,FALSE),"N/A (BELUM VALID)")</f>
        <v>N/A (BELUM VALID)</v>
      </c>
      <c r="R346" s="46" t="str">
        <f>IFERROR(VLOOKUP(LEFT(G346,4),'04_MASTER_KODE_SDMK'!B$5:F$165,4,FALSE),"N/A (BELUM VALID)")</f>
        <v>N/A (BELUM VALID)</v>
      </c>
      <c r="S346" s="46" t="str">
        <f>IFERROR(VLOOKUP(LEFT(G346,4),'04_MASTER_KODE_SDMK'!B$5:F$165,5,FALSE),"N/A (BELUM VALID)")</f>
        <v>N/A (BELUM VALID)</v>
      </c>
      <c r="T346" s="374" t="str">
        <f t="shared" si="40"/>
        <v>N/A (BELUM VALID)</v>
      </c>
      <c r="U346" s="46" t="str">
        <f t="shared" si="41"/>
        <v>N/A (BELUM VALID)</v>
      </c>
      <c r="V346" s="46" t="str">
        <f>IFERROR(VLOOKUP(L346,'03_MASTER_KODE_SEKOLAH_PT'!B$5:C$10030,2,FALSE),"N/A (BELUM VALID)")</f>
        <v>N/A (BELUM VALID)</v>
      </c>
      <c r="W346" s="46" t="str">
        <f>IFERROR(VLOOKUP(J346,'05_MASTER_KODE_PRODI'!B$3:E$5003,3,FALSE),"N/A (BELUM VALID)")</f>
        <v>N/A (BELUM VALID)</v>
      </c>
      <c r="X346" s="46" t="str">
        <f>IFERROR(CONCATENATE("VALID (",VLOOKUP(J346,'05_MASTER_KODE_PRODI'!B$3:F$5003,5,FALSE),")"),"N/A (BELUM VALID)")</f>
        <v>N/A (BELUM VALID)</v>
      </c>
      <c r="Y346" s="376">
        <f t="shared" si="42"/>
        <v>0</v>
      </c>
      <c r="Z346" s="377">
        <f t="shared" si="43"/>
        <v>0</v>
      </c>
      <c r="AA346" s="377">
        <f t="shared" si="44"/>
        <v>0</v>
      </c>
      <c r="AB346" s="377">
        <f t="shared" si="45"/>
        <v>0</v>
      </c>
      <c r="AC346" s="377">
        <f t="shared" si="46"/>
        <v>0</v>
      </c>
      <c r="AD346" s="383">
        <f t="shared" si="47"/>
        <v>0</v>
      </c>
    </row>
    <row r="347" spans="1:30">
      <c r="A347" s="159"/>
      <c r="B347" s="159"/>
      <c r="C347" s="159"/>
      <c r="D347" s="159"/>
      <c r="E347" s="159"/>
      <c r="F347" s="159"/>
      <c r="G347" s="159"/>
      <c r="H347" s="180"/>
      <c r="I347" s="180"/>
      <c r="J347" s="159"/>
      <c r="K347" s="264"/>
      <c r="L347" s="159"/>
      <c r="M347" s="46" t="str">
        <f>IFERROR(CONCATENATE("VALID (",VLOOKUP(A347,'02_MASTER_KODE_FASYANKES'!B$3:L$20793,2,FALSE),")"),"N/A (BELUM VALID)")</f>
        <v>N/A (BELUM VALID)</v>
      </c>
      <c r="N347" s="374" t="str">
        <f>IFERROR(VLOOKUP(A347,'02_MASTER_KODE_FASYANKES'!B$3:L$20793,10,FALSE),"N/A (BELUM VALID)")</f>
        <v>N/A (BELUM VALID)</v>
      </c>
      <c r="O347" s="374" t="str">
        <f>IFERROR(VLOOKUP(A347,'02_MASTER_KODE_FASYANKES'!B$3:L$20793,11,FALSE),"N/A (BELUM VALID)")</f>
        <v>N/A (BELUM VALID)</v>
      </c>
      <c r="P347" s="374" t="str">
        <f>IFERROR(VLOOKUP(A347,'02_MASTER_KODE_FASYANKES'!B$3:L$20793,3,FALSE),"N/A (BELUM VALID)")</f>
        <v>N/A (BELUM VALID)</v>
      </c>
      <c r="Q347" s="46" t="str">
        <f>IFERROR(VLOOKUP(LEFT(G347,4),'04_MASTER_KODE_SDMK'!B$5:F$165,3,FALSE),"N/A (BELUM VALID)")</f>
        <v>N/A (BELUM VALID)</v>
      </c>
      <c r="R347" s="46" t="str">
        <f>IFERROR(VLOOKUP(LEFT(G347,4),'04_MASTER_KODE_SDMK'!B$5:F$165,4,FALSE),"N/A (BELUM VALID)")</f>
        <v>N/A (BELUM VALID)</v>
      </c>
      <c r="S347" s="46" t="str">
        <f>IFERROR(VLOOKUP(LEFT(G347,4),'04_MASTER_KODE_SDMK'!B$5:F$165,5,FALSE),"N/A (BELUM VALID)")</f>
        <v>N/A (BELUM VALID)</v>
      </c>
      <c r="T347" s="374" t="str">
        <f t="shared" si="40"/>
        <v>N/A (BELUM VALID)</v>
      </c>
      <c r="U347" s="46" t="str">
        <f t="shared" si="41"/>
        <v>N/A (BELUM VALID)</v>
      </c>
      <c r="V347" s="46" t="str">
        <f>IFERROR(VLOOKUP(L347,'03_MASTER_KODE_SEKOLAH_PT'!B$5:C$10030,2,FALSE),"N/A (BELUM VALID)")</f>
        <v>N/A (BELUM VALID)</v>
      </c>
      <c r="W347" s="46" t="str">
        <f>IFERROR(VLOOKUP(J347,'05_MASTER_KODE_PRODI'!B$3:E$5003,3,FALSE),"N/A (BELUM VALID)")</f>
        <v>N/A (BELUM VALID)</v>
      </c>
      <c r="X347" s="46" t="str">
        <f>IFERROR(CONCATENATE("VALID (",VLOOKUP(J347,'05_MASTER_KODE_PRODI'!B$3:F$5003,5,FALSE),")"),"N/A (BELUM VALID)")</f>
        <v>N/A (BELUM VALID)</v>
      </c>
      <c r="Y347" s="376">
        <f t="shared" si="42"/>
        <v>0</v>
      </c>
      <c r="Z347" s="377">
        <f t="shared" si="43"/>
        <v>0</v>
      </c>
      <c r="AA347" s="377">
        <f t="shared" si="44"/>
        <v>0</v>
      </c>
      <c r="AB347" s="377">
        <f t="shared" si="45"/>
        <v>0</v>
      </c>
      <c r="AC347" s="377">
        <f t="shared" si="46"/>
        <v>0</v>
      </c>
      <c r="AD347" s="383">
        <f t="shared" si="47"/>
        <v>0</v>
      </c>
    </row>
    <row r="348" spans="1:30">
      <c r="A348" s="159"/>
      <c r="B348" s="159"/>
      <c r="C348" s="159"/>
      <c r="D348" s="159"/>
      <c r="E348" s="159"/>
      <c r="F348" s="159"/>
      <c r="G348" s="159"/>
      <c r="H348" s="180"/>
      <c r="I348" s="180"/>
      <c r="J348" s="159"/>
      <c r="K348" s="264"/>
      <c r="L348" s="159"/>
      <c r="M348" s="46" t="str">
        <f>IFERROR(CONCATENATE("VALID (",VLOOKUP(A348,'02_MASTER_KODE_FASYANKES'!B$3:L$20793,2,FALSE),")"),"N/A (BELUM VALID)")</f>
        <v>N/A (BELUM VALID)</v>
      </c>
      <c r="N348" s="374" t="str">
        <f>IFERROR(VLOOKUP(A348,'02_MASTER_KODE_FASYANKES'!B$3:L$20793,10,FALSE),"N/A (BELUM VALID)")</f>
        <v>N/A (BELUM VALID)</v>
      </c>
      <c r="O348" s="374" t="str">
        <f>IFERROR(VLOOKUP(A348,'02_MASTER_KODE_FASYANKES'!B$3:L$20793,11,FALSE),"N/A (BELUM VALID)")</f>
        <v>N/A (BELUM VALID)</v>
      </c>
      <c r="P348" s="374" t="str">
        <f>IFERROR(VLOOKUP(A348,'02_MASTER_KODE_FASYANKES'!B$3:L$20793,3,FALSE),"N/A (BELUM VALID)")</f>
        <v>N/A (BELUM VALID)</v>
      </c>
      <c r="Q348" s="46" t="str">
        <f>IFERROR(VLOOKUP(LEFT(G348,4),'04_MASTER_KODE_SDMK'!B$5:F$165,3,FALSE),"N/A (BELUM VALID)")</f>
        <v>N/A (BELUM VALID)</v>
      </c>
      <c r="R348" s="46" t="str">
        <f>IFERROR(VLOOKUP(LEFT(G348,4),'04_MASTER_KODE_SDMK'!B$5:F$165,4,FALSE),"N/A (BELUM VALID)")</f>
        <v>N/A (BELUM VALID)</v>
      </c>
      <c r="S348" s="46" t="str">
        <f>IFERROR(VLOOKUP(LEFT(G348,4),'04_MASTER_KODE_SDMK'!B$5:F$165,5,FALSE),"N/A (BELUM VALID)")</f>
        <v>N/A (BELUM VALID)</v>
      </c>
      <c r="T348" s="374" t="str">
        <f t="shared" si="40"/>
        <v>N/A (BELUM VALID)</v>
      </c>
      <c r="U348" s="46" t="str">
        <f t="shared" si="41"/>
        <v>N/A (BELUM VALID)</v>
      </c>
      <c r="V348" s="46" t="str">
        <f>IFERROR(VLOOKUP(L348,'03_MASTER_KODE_SEKOLAH_PT'!B$5:C$10030,2,FALSE),"N/A (BELUM VALID)")</f>
        <v>N/A (BELUM VALID)</v>
      </c>
      <c r="W348" s="46" t="str">
        <f>IFERROR(VLOOKUP(J348,'05_MASTER_KODE_PRODI'!B$3:E$5003,3,FALSE),"N/A (BELUM VALID)")</f>
        <v>N/A (BELUM VALID)</v>
      </c>
      <c r="X348" s="46" t="str">
        <f>IFERROR(CONCATENATE("VALID (",VLOOKUP(J348,'05_MASTER_KODE_PRODI'!B$3:F$5003,5,FALSE),")"),"N/A (BELUM VALID)")</f>
        <v>N/A (BELUM VALID)</v>
      </c>
      <c r="Y348" s="376">
        <f t="shared" si="42"/>
        <v>0</v>
      </c>
      <c r="Z348" s="377">
        <f t="shared" si="43"/>
        <v>0</v>
      </c>
      <c r="AA348" s="377">
        <f t="shared" si="44"/>
        <v>0</v>
      </c>
      <c r="AB348" s="377">
        <f t="shared" si="45"/>
        <v>0</v>
      </c>
      <c r="AC348" s="377">
        <f t="shared" si="46"/>
        <v>0</v>
      </c>
      <c r="AD348" s="383">
        <f t="shared" si="47"/>
        <v>0</v>
      </c>
    </row>
    <row r="349" spans="1:30">
      <c r="A349" s="159"/>
      <c r="B349" s="159"/>
      <c r="C349" s="159"/>
      <c r="D349" s="159"/>
      <c r="E349" s="159"/>
      <c r="F349" s="159"/>
      <c r="G349" s="159"/>
      <c r="H349" s="180"/>
      <c r="I349" s="180"/>
      <c r="J349" s="159"/>
      <c r="K349" s="264"/>
      <c r="L349" s="159"/>
      <c r="M349" s="46" t="str">
        <f>IFERROR(CONCATENATE("VALID (",VLOOKUP(A349,'02_MASTER_KODE_FASYANKES'!B$3:L$20793,2,FALSE),")"),"N/A (BELUM VALID)")</f>
        <v>N/A (BELUM VALID)</v>
      </c>
      <c r="N349" s="374" t="str">
        <f>IFERROR(VLOOKUP(A349,'02_MASTER_KODE_FASYANKES'!B$3:L$20793,10,FALSE),"N/A (BELUM VALID)")</f>
        <v>N/A (BELUM VALID)</v>
      </c>
      <c r="O349" s="374" t="str">
        <f>IFERROR(VLOOKUP(A349,'02_MASTER_KODE_FASYANKES'!B$3:L$20793,11,FALSE),"N/A (BELUM VALID)")</f>
        <v>N/A (BELUM VALID)</v>
      </c>
      <c r="P349" s="374" t="str">
        <f>IFERROR(VLOOKUP(A349,'02_MASTER_KODE_FASYANKES'!B$3:L$20793,3,FALSE),"N/A (BELUM VALID)")</f>
        <v>N/A (BELUM VALID)</v>
      </c>
      <c r="Q349" s="46" t="str">
        <f>IFERROR(VLOOKUP(LEFT(G349,4),'04_MASTER_KODE_SDMK'!B$5:F$165,3,FALSE),"N/A (BELUM VALID)")</f>
        <v>N/A (BELUM VALID)</v>
      </c>
      <c r="R349" s="46" t="str">
        <f>IFERROR(VLOOKUP(LEFT(G349,4),'04_MASTER_KODE_SDMK'!B$5:F$165,4,FALSE),"N/A (BELUM VALID)")</f>
        <v>N/A (BELUM VALID)</v>
      </c>
      <c r="S349" s="46" t="str">
        <f>IFERROR(VLOOKUP(LEFT(G349,4),'04_MASTER_KODE_SDMK'!B$5:F$165,5,FALSE),"N/A (BELUM VALID)")</f>
        <v>N/A (BELUM VALID)</v>
      </c>
      <c r="T349" s="374" t="str">
        <f t="shared" si="40"/>
        <v>N/A (BELUM VALID)</v>
      </c>
      <c r="U349" s="46" t="str">
        <f t="shared" si="41"/>
        <v>N/A (BELUM VALID)</v>
      </c>
      <c r="V349" s="46" t="str">
        <f>IFERROR(VLOOKUP(L349,'03_MASTER_KODE_SEKOLAH_PT'!B$5:C$10030,2,FALSE),"N/A (BELUM VALID)")</f>
        <v>N/A (BELUM VALID)</v>
      </c>
      <c r="W349" s="46" t="str">
        <f>IFERROR(VLOOKUP(J349,'05_MASTER_KODE_PRODI'!B$3:E$5003,3,FALSE),"N/A (BELUM VALID)")</f>
        <v>N/A (BELUM VALID)</v>
      </c>
      <c r="X349" s="46" t="str">
        <f>IFERROR(CONCATENATE("VALID (",VLOOKUP(J349,'05_MASTER_KODE_PRODI'!B$3:F$5003,5,FALSE),")"),"N/A (BELUM VALID)")</f>
        <v>N/A (BELUM VALID)</v>
      </c>
      <c r="Y349" s="376">
        <f t="shared" si="42"/>
        <v>0</v>
      </c>
      <c r="Z349" s="377">
        <f t="shared" si="43"/>
        <v>0</v>
      </c>
      <c r="AA349" s="377">
        <f t="shared" si="44"/>
        <v>0</v>
      </c>
      <c r="AB349" s="377">
        <f t="shared" si="45"/>
        <v>0</v>
      </c>
      <c r="AC349" s="377">
        <f t="shared" si="46"/>
        <v>0</v>
      </c>
      <c r="AD349" s="383">
        <f t="shared" si="47"/>
        <v>0</v>
      </c>
    </row>
    <row r="350" spans="1:30">
      <c r="A350" s="159"/>
      <c r="B350" s="159"/>
      <c r="C350" s="159"/>
      <c r="D350" s="159"/>
      <c r="E350" s="159"/>
      <c r="F350" s="159"/>
      <c r="G350" s="159"/>
      <c r="H350" s="180"/>
      <c r="I350" s="180"/>
      <c r="J350" s="159"/>
      <c r="K350" s="264"/>
      <c r="L350" s="159"/>
      <c r="M350" s="46" t="str">
        <f>IFERROR(CONCATENATE("VALID (",VLOOKUP(A350,'02_MASTER_KODE_FASYANKES'!B$3:L$20793,2,FALSE),")"),"N/A (BELUM VALID)")</f>
        <v>N/A (BELUM VALID)</v>
      </c>
      <c r="N350" s="374" t="str">
        <f>IFERROR(VLOOKUP(A350,'02_MASTER_KODE_FASYANKES'!B$3:L$20793,10,FALSE),"N/A (BELUM VALID)")</f>
        <v>N/A (BELUM VALID)</v>
      </c>
      <c r="O350" s="374" t="str">
        <f>IFERROR(VLOOKUP(A350,'02_MASTER_KODE_FASYANKES'!B$3:L$20793,11,FALSE),"N/A (BELUM VALID)")</f>
        <v>N/A (BELUM VALID)</v>
      </c>
      <c r="P350" s="374" t="str">
        <f>IFERROR(VLOOKUP(A350,'02_MASTER_KODE_FASYANKES'!B$3:L$20793,3,FALSE),"N/A (BELUM VALID)")</f>
        <v>N/A (BELUM VALID)</v>
      </c>
      <c r="Q350" s="46" t="str">
        <f>IFERROR(VLOOKUP(LEFT(G350,4),'04_MASTER_KODE_SDMK'!B$5:F$165,3,FALSE),"N/A (BELUM VALID)")</f>
        <v>N/A (BELUM VALID)</v>
      </c>
      <c r="R350" s="46" t="str">
        <f>IFERROR(VLOOKUP(LEFT(G350,4),'04_MASTER_KODE_SDMK'!B$5:F$165,4,FALSE),"N/A (BELUM VALID)")</f>
        <v>N/A (BELUM VALID)</v>
      </c>
      <c r="S350" s="46" t="str">
        <f>IFERROR(VLOOKUP(LEFT(G350,4),'04_MASTER_KODE_SDMK'!B$5:F$165,5,FALSE),"N/A (BELUM VALID)")</f>
        <v>N/A (BELUM VALID)</v>
      </c>
      <c r="T350" s="374" t="str">
        <f t="shared" si="40"/>
        <v>N/A (BELUM VALID)</v>
      </c>
      <c r="U350" s="46" t="str">
        <f t="shared" si="41"/>
        <v>N/A (BELUM VALID)</v>
      </c>
      <c r="V350" s="46" t="str">
        <f>IFERROR(VLOOKUP(L350,'03_MASTER_KODE_SEKOLAH_PT'!B$5:C$10030,2,FALSE),"N/A (BELUM VALID)")</f>
        <v>N/A (BELUM VALID)</v>
      </c>
      <c r="W350" s="46" t="str">
        <f>IFERROR(VLOOKUP(J350,'05_MASTER_KODE_PRODI'!B$3:E$5003,3,FALSE),"N/A (BELUM VALID)")</f>
        <v>N/A (BELUM VALID)</v>
      </c>
      <c r="X350" s="46" t="str">
        <f>IFERROR(CONCATENATE("VALID (",VLOOKUP(J350,'05_MASTER_KODE_PRODI'!B$3:F$5003,5,FALSE),")"),"N/A (BELUM VALID)")</f>
        <v>N/A (BELUM VALID)</v>
      </c>
      <c r="Y350" s="376">
        <f t="shared" si="42"/>
        <v>0</v>
      </c>
      <c r="Z350" s="377">
        <f t="shared" si="43"/>
        <v>0</v>
      </c>
      <c r="AA350" s="377">
        <f t="shared" si="44"/>
        <v>0</v>
      </c>
      <c r="AB350" s="377">
        <f t="shared" si="45"/>
        <v>0</v>
      </c>
      <c r="AC350" s="377">
        <f t="shared" si="46"/>
        <v>0</v>
      </c>
      <c r="AD350" s="383">
        <f t="shared" si="47"/>
        <v>0</v>
      </c>
    </row>
    <row r="351" spans="1:30">
      <c r="A351" s="159"/>
      <c r="B351" s="159"/>
      <c r="C351" s="159"/>
      <c r="D351" s="159"/>
      <c r="E351" s="159"/>
      <c r="F351" s="159"/>
      <c r="G351" s="159"/>
      <c r="H351" s="180"/>
      <c r="I351" s="180"/>
      <c r="J351" s="159"/>
      <c r="K351" s="264"/>
      <c r="L351" s="159"/>
      <c r="M351" s="46" t="str">
        <f>IFERROR(CONCATENATE("VALID (",VLOOKUP(A351,'02_MASTER_KODE_FASYANKES'!B$3:L$20793,2,FALSE),")"),"N/A (BELUM VALID)")</f>
        <v>N/A (BELUM VALID)</v>
      </c>
      <c r="N351" s="374" t="str">
        <f>IFERROR(VLOOKUP(A351,'02_MASTER_KODE_FASYANKES'!B$3:L$20793,10,FALSE),"N/A (BELUM VALID)")</f>
        <v>N/A (BELUM VALID)</v>
      </c>
      <c r="O351" s="374" t="str">
        <f>IFERROR(VLOOKUP(A351,'02_MASTER_KODE_FASYANKES'!B$3:L$20793,11,FALSE),"N/A (BELUM VALID)")</f>
        <v>N/A (BELUM VALID)</v>
      </c>
      <c r="P351" s="374" t="str">
        <f>IFERROR(VLOOKUP(A351,'02_MASTER_KODE_FASYANKES'!B$3:L$20793,3,FALSE),"N/A (BELUM VALID)")</f>
        <v>N/A (BELUM VALID)</v>
      </c>
      <c r="Q351" s="46" t="str">
        <f>IFERROR(VLOOKUP(LEFT(G351,4),'04_MASTER_KODE_SDMK'!B$5:F$165,3,FALSE),"N/A (BELUM VALID)")</f>
        <v>N/A (BELUM VALID)</v>
      </c>
      <c r="R351" s="46" t="str">
        <f>IFERROR(VLOOKUP(LEFT(G351,4),'04_MASTER_KODE_SDMK'!B$5:F$165,4,FALSE),"N/A (BELUM VALID)")</f>
        <v>N/A (BELUM VALID)</v>
      </c>
      <c r="S351" s="46" t="str">
        <f>IFERROR(VLOOKUP(LEFT(G351,4),'04_MASTER_KODE_SDMK'!B$5:F$165,5,FALSE),"N/A (BELUM VALID)")</f>
        <v>N/A (BELUM VALID)</v>
      </c>
      <c r="T351" s="374" t="str">
        <f t="shared" si="40"/>
        <v>N/A (BELUM VALID)</v>
      </c>
      <c r="U351" s="46" t="str">
        <f t="shared" si="41"/>
        <v>N/A (BELUM VALID)</v>
      </c>
      <c r="V351" s="46" t="str">
        <f>IFERROR(VLOOKUP(L351,'03_MASTER_KODE_SEKOLAH_PT'!B$5:C$10030,2,FALSE),"N/A (BELUM VALID)")</f>
        <v>N/A (BELUM VALID)</v>
      </c>
      <c r="W351" s="46" t="str">
        <f>IFERROR(VLOOKUP(J351,'05_MASTER_KODE_PRODI'!B$3:E$5003,3,FALSE),"N/A (BELUM VALID)")</f>
        <v>N/A (BELUM VALID)</v>
      </c>
      <c r="X351" s="46" t="str">
        <f>IFERROR(CONCATENATE("VALID (",VLOOKUP(J351,'05_MASTER_KODE_PRODI'!B$3:F$5003,5,FALSE),")"),"N/A (BELUM VALID)")</f>
        <v>N/A (BELUM VALID)</v>
      </c>
      <c r="Y351" s="376">
        <f t="shared" si="42"/>
        <v>0</v>
      </c>
      <c r="Z351" s="377">
        <f t="shared" si="43"/>
        <v>0</v>
      </c>
      <c r="AA351" s="377">
        <f t="shared" si="44"/>
        <v>0</v>
      </c>
      <c r="AB351" s="377">
        <f t="shared" si="45"/>
        <v>0</v>
      </c>
      <c r="AC351" s="377">
        <f t="shared" si="46"/>
        <v>0</v>
      </c>
      <c r="AD351" s="383">
        <f t="shared" si="47"/>
        <v>0</v>
      </c>
    </row>
    <row r="352" spans="1:30">
      <c r="A352" s="159"/>
      <c r="B352" s="159"/>
      <c r="C352" s="159"/>
      <c r="D352" s="159"/>
      <c r="E352" s="159"/>
      <c r="F352" s="159"/>
      <c r="G352" s="159"/>
      <c r="H352" s="180"/>
      <c r="I352" s="180"/>
      <c r="J352" s="159"/>
      <c r="K352" s="264"/>
      <c r="L352" s="159"/>
      <c r="M352" s="46" t="str">
        <f>IFERROR(CONCATENATE("VALID (",VLOOKUP(A352,'02_MASTER_KODE_FASYANKES'!B$3:L$20793,2,FALSE),")"),"N/A (BELUM VALID)")</f>
        <v>N/A (BELUM VALID)</v>
      </c>
      <c r="N352" s="374" t="str">
        <f>IFERROR(VLOOKUP(A352,'02_MASTER_KODE_FASYANKES'!B$3:L$20793,10,FALSE),"N/A (BELUM VALID)")</f>
        <v>N/A (BELUM VALID)</v>
      </c>
      <c r="O352" s="374" t="str">
        <f>IFERROR(VLOOKUP(A352,'02_MASTER_KODE_FASYANKES'!B$3:L$20793,11,FALSE),"N/A (BELUM VALID)")</f>
        <v>N/A (BELUM VALID)</v>
      </c>
      <c r="P352" s="374" t="str">
        <f>IFERROR(VLOOKUP(A352,'02_MASTER_KODE_FASYANKES'!B$3:L$20793,3,FALSE),"N/A (BELUM VALID)")</f>
        <v>N/A (BELUM VALID)</v>
      </c>
      <c r="Q352" s="46" t="str">
        <f>IFERROR(VLOOKUP(LEFT(G352,4),'04_MASTER_KODE_SDMK'!B$5:F$165,3,FALSE),"N/A (BELUM VALID)")</f>
        <v>N/A (BELUM VALID)</v>
      </c>
      <c r="R352" s="46" t="str">
        <f>IFERROR(VLOOKUP(LEFT(G352,4),'04_MASTER_KODE_SDMK'!B$5:F$165,4,FALSE),"N/A (BELUM VALID)")</f>
        <v>N/A (BELUM VALID)</v>
      </c>
      <c r="S352" s="46" t="str">
        <f>IFERROR(VLOOKUP(LEFT(G352,4),'04_MASTER_KODE_SDMK'!B$5:F$165,5,FALSE),"N/A (BELUM VALID)")</f>
        <v>N/A (BELUM VALID)</v>
      </c>
      <c r="T352" s="374" t="str">
        <f t="shared" si="40"/>
        <v>N/A (BELUM VALID)</v>
      </c>
      <c r="U352" s="46" t="str">
        <f t="shared" si="41"/>
        <v>N/A (BELUM VALID)</v>
      </c>
      <c r="V352" s="46" t="str">
        <f>IFERROR(VLOOKUP(L352,'03_MASTER_KODE_SEKOLAH_PT'!B$5:C$10030,2,FALSE),"N/A (BELUM VALID)")</f>
        <v>N/A (BELUM VALID)</v>
      </c>
      <c r="W352" s="46" t="str">
        <f>IFERROR(VLOOKUP(J352,'05_MASTER_KODE_PRODI'!B$3:E$5003,3,FALSE),"N/A (BELUM VALID)")</f>
        <v>N/A (BELUM VALID)</v>
      </c>
      <c r="X352" s="46" t="str">
        <f>IFERROR(CONCATENATE("VALID (",VLOOKUP(J352,'05_MASTER_KODE_PRODI'!B$3:F$5003,5,FALSE),")"),"N/A (BELUM VALID)")</f>
        <v>N/A (BELUM VALID)</v>
      </c>
      <c r="Y352" s="376">
        <f t="shared" si="42"/>
        <v>0</v>
      </c>
      <c r="Z352" s="377">
        <f t="shared" si="43"/>
        <v>0</v>
      </c>
      <c r="AA352" s="377">
        <f t="shared" si="44"/>
        <v>0</v>
      </c>
      <c r="AB352" s="377">
        <f t="shared" si="45"/>
        <v>0</v>
      </c>
      <c r="AC352" s="377">
        <f t="shared" si="46"/>
        <v>0</v>
      </c>
      <c r="AD352" s="383">
        <f t="shared" si="47"/>
        <v>0</v>
      </c>
    </row>
    <row r="353" spans="1:30">
      <c r="A353" s="159"/>
      <c r="B353" s="159"/>
      <c r="C353" s="159"/>
      <c r="D353" s="159"/>
      <c r="E353" s="159"/>
      <c r="F353" s="159"/>
      <c r="G353" s="159"/>
      <c r="H353" s="180"/>
      <c r="I353" s="180"/>
      <c r="J353" s="159"/>
      <c r="K353" s="264"/>
      <c r="L353" s="159"/>
      <c r="M353" s="46" t="str">
        <f>IFERROR(CONCATENATE("VALID (",VLOOKUP(A353,'02_MASTER_KODE_FASYANKES'!B$3:L$20793,2,FALSE),")"),"N/A (BELUM VALID)")</f>
        <v>N/A (BELUM VALID)</v>
      </c>
      <c r="N353" s="374" t="str">
        <f>IFERROR(VLOOKUP(A353,'02_MASTER_KODE_FASYANKES'!B$3:L$20793,10,FALSE),"N/A (BELUM VALID)")</f>
        <v>N/A (BELUM VALID)</v>
      </c>
      <c r="O353" s="374" t="str">
        <f>IFERROR(VLOOKUP(A353,'02_MASTER_KODE_FASYANKES'!B$3:L$20793,11,FALSE),"N/A (BELUM VALID)")</f>
        <v>N/A (BELUM VALID)</v>
      </c>
      <c r="P353" s="374" t="str">
        <f>IFERROR(VLOOKUP(A353,'02_MASTER_KODE_FASYANKES'!B$3:L$20793,3,FALSE),"N/A (BELUM VALID)")</f>
        <v>N/A (BELUM VALID)</v>
      </c>
      <c r="Q353" s="46" t="str">
        <f>IFERROR(VLOOKUP(LEFT(G353,4),'04_MASTER_KODE_SDMK'!B$5:F$165,3,FALSE),"N/A (BELUM VALID)")</f>
        <v>N/A (BELUM VALID)</v>
      </c>
      <c r="R353" s="46" t="str">
        <f>IFERROR(VLOOKUP(LEFT(G353,4),'04_MASTER_KODE_SDMK'!B$5:F$165,4,FALSE),"N/A (BELUM VALID)")</f>
        <v>N/A (BELUM VALID)</v>
      </c>
      <c r="S353" s="46" t="str">
        <f>IFERROR(VLOOKUP(LEFT(G353,4),'04_MASTER_KODE_SDMK'!B$5:F$165,5,FALSE),"N/A (BELUM VALID)")</f>
        <v>N/A (BELUM VALID)</v>
      </c>
      <c r="T353" s="374" t="str">
        <f t="shared" si="40"/>
        <v>N/A (BELUM VALID)</v>
      </c>
      <c r="U353" s="46" t="str">
        <f t="shared" si="41"/>
        <v>N/A (BELUM VALID)</v>
      </c>
      <c r="V353" s="46" t="str">
        <f>IFERROR(VLOOKUP(L353,'03_MASTER_KODE_SEKOLAH_PT'!B$5:C$10030,2,FALSE),"N/A (BELUM VALID)")</f>
        <v>N/A (BELUM VALID)</v>
      </c>
      <c r="W353" s="46" t="str">
        <f>IFERROR(VLOOKUP(J353,'05_MASTER_KODE_PRODI'!B$3:E$5003,3,FALSE),"N/A (BELUM VALID)")</f>
        <v>N/A (BELUM VALID)</v>
      </c>
      <c r="X353" s="46" t="str">
        <f>IFERROR(CONCATENATE("VALID (",VLOOKUP(J353,'05_MASTER_KODE_PRODI'!B$3:F$5003,5,FALSE),")"),"N/A (BELUM VALID)")</f>
        <v>N/A (BELUM VALID)</v>
      </c>
      <c r="Y353" s="376">
        <f t="shared" si="42"/>
        <v>0</v>
      </c>
      <c r="Z353" s="377">
        <f t="shared" si="43"/>
        <v>0</v>
      </c>
      <c r="AA353" s="377">
        <f t="shared" si="44"/>
        <v>0</v>
      </c>
      <c r="AB353" s="377">
        <f t="shared" si="45"/>
        <v>0</v>
      </c>
      <c r="AC353" s="377">
        <f t="shared" si="46"/>
        <v>0</v>
      </c>
      <c r="AD353" s="383">
        <f t="shared" si="47"/>
        <v>0</v>
      </c>
    </row>
    <row r="354" spans="1:30">
      <c r="A354" s="159"/>
      <c r="B354" s="159"/>
      <c r="C354" s="159"/>
      <c r="D354" s="159"/>
      <c r="E354" s="159"/>
      <c r="F354" s="159"/>
      <c r="G354" s="159"/>
      <c r="H354" s="180"/>
      <c r="I354" s="180"/>
      <c r="J354" s="159"/>
      <c r="K354" s="264"/>
      <c r="L354" s="159"/>
      <c r="M354" s="46" t="str">
        <f>IFERROR(CONCATENATE("VALID (",VLOOKUP(A354,'02_MASTER_KODE_FASYANKES'!B$3:L$20793,2,FALSE),")"),"N/A (BELUM VALID)")</f>
        <v>N/A (BELUM VALID)</v>
      </c>
      <c r="N354" s="374" t="str">
        <f>IFERROR(VLOOKUP(A354,'02_MASTER_KODE_FASYANKES'!B$3:L$20793,10,FALSE),"N/A (BELUM VALID)")</f>
        <v>N/A (BELUM VALID)</v>
      </c>
      <c r="O354" s="374" t="str">
        <f>IFERROR(VLOOKUP(A354,'02_MASTER_KODE_FASYANKES'!B$3:L$20793,11,FALSE),"N/A (BELUM VALID)")</f>
        <v>N/A (BELUM VALID)</v>
      </c>
      <c r="P354" s="374" t="str">
        <f>IFERROR(VLOOKUP(A354,'02_MASTER_KODE_FASYANKES'!B$3:L$20793,3,FALSE),"N/A (BELUM VALID)")</f>
        <v>N/A (BELUM VALID)</v>
      </c>
      <c r="Q354" s="46" t="str">
        <f>IFERROR(VLOOKUP(LEFT(G354,4),'04_MASTER_KODE_SDMK'!B$5:F$165,3,FALSE),"N/A (BELUM VALID)")</f>
        <v>N/A (BELUM VALID)</v>
      </c>
      <c r="R354" s="46" t="str">
        <f>IFERROR(VLOOKUP(LEFT(G354,4),'04_MASTER_KODE_SDMK'!B$5:F$165,4,FALSE),"N/A (BELUM VALID)")</f>
        <v>N/A (BELUM VALID)</v>
      </c>
      <c r="S354" s="46" t="str">
        <f>IFERROR(VLOOKUP(LEFT(G354,4),'04_MASTER_KODE_SDMK'!B$5:F$165,5,FALSE),"N/A (BELUM VALID)")</f>
        <v>N/A (BELUM VALID)</v>
      </c>
      <c r="T354" s="374" t="str">
        <f t="shared" si="40"/>
        <v>N/A (BELUM VALID)</v>
      </c>
      <c r="U354" s="46" t="str">
        <f t="shared" si="41"/>
        <v>N/A (BELUM VALID)</v>
      </c>
      <c r="V354" s="46" t="str">
        <f>IFERROR(VLOOKUP(L354,'03_MASTER_KODE_SEKOLAH_PT'!B$5:C$10030,2,FALSE),"N/A (BELUM VALID)")</f>
        <v>N/A (BELUM VALID)</v>
      </c>
      <c r="W354" s="46" t="str">
        <f>IFERROR(VLOOKUP(J354,'05_MASTER_KODE_PRODI'!B$3:E$5003,3,FALSE),"N/A (BELUM VALID)")</f>
        <v>N/A (BELUM VALID)</v>
      </c>
      <c r="X354" s="46" t="str">
        <f>IFERROR(CONCATENATE("VALID (",VLOOKUP(J354,'05_MASTER_KODE_PRODI'!B$3:F$5003,5,FALSE),")"),"N/A (BELUM VALID)")</f>
        <v>N/A (BELUM VALID)</v>
      </c>
      <c r="Y354" s="376">
        <f t="shared" si="42"/>
        <v>0</v>
      </c>
      <c r="Z354" s="377">
        <f t="shared" si="43"/>
        <v>0</v>
      </c>
      <c r="AA354" s="377">
        <f t="shared" si="44"/>
        <v>0</v>
      </c>
      <c r="AB354" s="377">
        <f t="shared" si="45"/>
        <v>0</v>
      </c>
      <c r="AC354" s="377">
        <f t="shared" si="46"/>
        <v>0</v>
      </c>
      <c r="AD354" s="383">
        <f t="shared" si="47"/>
        <v>0</v>
      </c>
    </row>
    <row r="355" spans="1:30">
      <c r="A355" s="159"/>
      <c r="B355" s="159"/>
      <c r="C355" s="159"/>
      <c r="D355" s="159"/>
      <c r="E355" s="159"/>
      <c r="F355" s="159"/>
      <c r="G355" s="159"/>
      <c r="H355" s="180"/>
      <c r="I355" s="180"/>
      <c r="J355" s="159"/>
      <c r="K355" s="264"/>
      <c r="L355" s="159"/>
      <c r="M355" s="46" t="str">
        <f>IFERROR(CONCATENATE("VALID (",VLOOKUP(A355,'02_MASTER_KODE_FASYANKES'!B$3:L$20793,2,FALSE),")"),"N/A (BELUM VALID)")</f>
        <v>N/A (BELUM VALID)</v>
      </c>
      <c r="N355" s="374" t="str">
        <f>IFERROR(VLOOKUP(A355,'02_MASTER_KODE_FASYANKES'!B$3:L$20793,10,FALSE),"N/A (BELUM VALID)")</f>
        <v>N/A (BELUM VALID)</v>
      </c>
      <c r="O355" s="374" t="str">
        <f>IFERROR(VLOOKUP(A355,'02_MASTER_KODE_FASYANKES'!B$3:L$20793,11,FALSE),"N/A (BELUM VALID)")</f>
        <v>N/A (BELUM VALID)</v>
      </c>
      <c r="P355" s="374" t="str">
        <f>IFERROR(VLOOKUP(A355,'02_MASTER_KODE_FASYANKES'!B$3:L$20793,3,FALSE),"N/A (BELUM VALID)")</f>
        <v>N/A (BELUM VALID)</v>
      </c>
      <c r="Q355" s="46" t="str">
        <f>IFERROR(VLOOKUP(LEFT(G355,4),'04_MASTER_KODE_SDMK'!B$5:F$165,3,FALSE),"N/A (BELUM VALID)")</f>
        <v>N/A (BELUM VALID)</v>
      </c>
      <c r="R355" s="46" t="str">
        <f>IFERROR(VLOOKUP(LEFT(G355,4),'04_MASTER_KODE_SDMK'!B$5:F$165,4,FALSE),"N/A (BELUM VALID)")</f>
        <v>N/A (BELUM VALID)</v>
      </c>
      <c r="S355" s="46" t="str">
        <f>IFERROR(VLOOKUP(LEFT(G355,4),'04_MASTER_KODE_SDMK'!B$5:F$165,5,FALSE),"N/A (BELUM VALID)")</f>
        <v>N/A (BELUM VALID)</v>
      </c>
      <c r="T355" s="374" t="str">
        <f t="shared" si="40"/>
        <v>N/A (BELUM VALID)</v>
      </c>
      <c r="U355" s="46" t="str">
        <f t="shared" si="41"/>
        <v>N/A (BELUM VALID)</v>
      </c>
      <c r="V355" s="46" t="str">
        <f>IFERROR(VLOOKUP(L355,'03_MASTER_KODE_SEKOLAH_PT'!B$5:C$10030,2,FALSE),"N/A (BELUM VALID)")</f>
        <v>N/A (BELUM VALID)</v>
      </c>
      <c r="W355" s="46" t="str">
        <f>IFERROR(VLOOKUP(J355,'05_MASTER_KODE_PRODI'!B$3:E$5003,3,FALSE),"N/A (BELUM VALID)")</f>
        <v>N/A (BELUM VALID)</v>
      </c>
      <c r="X355" s="46" t="str">
        <f>IFERROR(CONCATENATE("VALID (",VLOOKUP(J355,'05_MASTER_KODE_PRODI'!B$3:F$5003,5,FALSE),")"),"N/A (BELUM VALID)")</f>
        <v>N/A (BELUM VALID)</v>
      </c>
      <c r="Y355" s="376">
        <f t="shared" si="42"/>
        <v>0</v>
      </c>
      <c r="Z355" s="377">
        <f t="shared" si="43"/>
        <v>0</v>
      </c>
      <c r="AA355" s="377">
        <f t="shared" si="44"/>
        <v>0</v>
      </c>
      <c r="AB355" s="377">
        <f t="shared" si="45"/>
        <v>0</v>
      </c>
      <c r="AC355" s="377">
        <f t="shared" si="46"/>
        <v>0</v>
      </c>
      <c r="AD355" s="383">
        <f t="shared" si="47"/>
        <v>0</v>
      </c>
    </row>
    <row r="356" spans="1:30">
      <c r="A356" s="159"/>
      <c r="B356" s="159"/>
      <c r="C356" s="159"/>
      <c r="D356" s="159"/>
      <c r="E356" s="159"/>
      <c r="F356" s="159"/>
      <c r="G356" s="159"/>
      <c r="H356" s="180"/>
      <c r="I356" s="180"/>
      <c r="J356" s="159"/>
      <c r="K356" s="264"/>
      <c r="L356" s="159"/>
      <c r="M356" s="46" t="str">
        <f>IFERROR(CONCATENATE("VALID (",VLOOKUP(A356,'02_MASTER_KODE_FASYANKES'!B$3:L$20793,2,FALSE),")"),"N/A (BELUM VALID)")</f>
        <v>N/A (BELUM VALID)</v>
      </c>
      <c r="N356" s="374" t="str">
        <f>IFERROR(VLOOKUP(A356,'02_MASTER_KODE_FASYANKES'!B$3:L$20793,10,FALSE),"N/A (BELUM VALID)")</f>
        <v>N/A (BELUM VALID)</v>
      </c>
      <c r="O356" s="374" t="str">
        <f>IFERROR(VLOOKUP(A356,'02_MASTER_KODE_FASYANKES'!B$3:L$20793,11,FALSE),"N/A (BELUM VALID)")</f>
        <v>N/A (BELUM VALID)</v>
      </c>
      <c r="P356" s="374" t="str">
        <f>IFERROR(VLOOKUP(A356,'02_MASTER_KODE_FASYANKES'!B$3:L$20793,3,FALSE),"N/A (BELUM VALID)")</f>
        <v>N/A (BELUM VALID)</v>
      </c>
      <c r="Q356" s="46" t="str">
        <f>IFERROR(VLOOKUP(LEFT(G356,4),'04_MASTER_KODE_SDMK'!B$5:F$165,3,FALSE),"N/A (BELUM VALID)")</f>
        <v>N/A (BELUM VALID)</v>
      </c>
      <c r="R356" s="46" t="str">
        <f>IFERROR(VLOOKUP(LEFT(G356,4),'04_MASTER_KODE_SDMK'!B$5:F$165,4,FALSE),"N/A (BELUM VALID)")</f>
        <v>N/A (BELUM VALID)</v>
      </c>
      <c r="S356" s="46" t="str">
        <f>IFERROR(VLOOKUP(LEFT(G356,4),'04_MASTER_KODE_SDMK'!B$5:F$165,5,FALSE),"N/A (BELUM VALID)")</f>
        <v>N/A (BELUM VALID)</v>
      </c>
      <c r="T356" s="374" t="str">
        <f t="shared" si="40"/>
        <v>N/A (BELUM VALID)</v>
      </c>
      <c r="U356" s="46" t="str">
        <f t="shared" si="41"/>
        <v>N/A (BELUM VALID)</v>
      </c>
      <c r="V356" s="46" t="str">
        <f>IFERROR(VLOOKUP(L356,'03_MASTER_KODE_SEKOLAH_PT'!B$5:C$10030,2,FALSE),"N/A (BELUM VALID)")</f>
        <v>N/A (BELUM VALID)</v>
      </c>
      <c r="W356" s="46" t="str">
        <f>IFERROR(VLOOKUP(J356,'05_MASTER_KODE_PRODI'!B$3:E$5003,3,FALSE),"N/A (BELUM VALID)")</f>
        <v>N/A (BELUM VALID)</v>
      </c>
      <c r="X356" s="46" t="str">
        <f>IFERROR(CONCATENATE("VALID (",VLOOKUP(J356,'05_MASTER_KODE_PRODI'!B$3:F$5003,5,FALSE),")"),"N/A (BELUM VALID)")</f>
        <v>N/A (BELUM VALID)</v>
      </c>
      <c r="Y356" s="376">
        <f t="shared" si="42"/>
        <v>0</v>
      </c>
      <c r="Z356" s="377">
        <f t="shared" si="43"/>
        <v>0</v>
      </c>
      <c r="AA356" s="377">
        <f t="shared" si="44"/>
        <v>0</v>
      </c>
      <c r="AB356" s="377">
        <f t="shared" si="45"/>
        <v>0</v>
      </c>
      <c r="AC356" s="377">
        <f t="shared" si="46"/>
        <v>0</v>
      </c>
      <c r="AD356" s="383">
        <f t="shared" si="47"/>
        <v>0</v>
      </c>
    </row>
    <row r="357" spans="1:30">
      <c r="A357" s="159"/>
      <c r="B357" s="159"/>
      <c r="C357" s="159"/>
      <c r="D357" s="159"/>
      <c r="E357" s="159"/>
      <c r="F357" s="159"/>
      <c r="G357" s="159"/>
      <c r="H357" s="180"/>
      <c r="I357" s="180"/>
      <c r="J357" s="159"/>
      <c r="K357" s="264"/>
      <c r="L357" s="159"/>
      <c r="M357" s="46" t="str">
        <f>IFERROR(CONCATENATE("VALID (",VLOOKUP(A357,'02_MASTER_KODE_FASYANKES'!B$3:L$20793,2,FALSE),")"),"N/A (BELUM VALID)")</f>
        <v>N/A (BELUM VALID)</v>
      </c>
      <c r="N357" s="374" t="str">
        <f>IFERROR(VLOOKUP(A357,'02_MASTER_KODE_FASYANKES'!B$3:L$20793,10,FALSE),"N/A (BELUM VALID)")</f>
        <v>N/A (BELUM VALID)</v>
      </c>
      <c r="O357" s="374" t="str">
        <f>IFERROR(VLOOKUP(A357,'02_MASTER_KODE_FASYANKES'!B$3:L$20793,11,FALSE),"N/A (BELUM VALID)")</f>
        <v>N/A (BELUM VALID)</v>
      </c>
      <c r="P357" s="374" t="str">
        <f>IFERROR(VLOOKUP(A357,'02_MASTER_KODE_FASYANKES'!B$3:L$20793,3,FALSE),"N/A (BELUM VALID)")</f>
        <v>N/A (BELUM VALID)</v>
      </c>
      <c r="Q357" s="46" t="str">
        <f>IFERROR(VLOOKUP(LEFT(G357,4),'04_MASTER_KODE_SDMK'!B$5:F$165,3,FALSE),"N/A (BELUM VALID)")</f>
        <v>N/A (BELUM VALID)</v>
      </c>
      <c r="R357" s="46" t="str">
        <f>IFERROR(VLOOKUP(LEFT(G357,4),'04_MASTER_KODE_SDMK'!B$5:F$165,4,FALSE),"N/A (BELUM VALID)")</f>
        <v>N/A (BELUM VALID)</v>
      </c>
      <c r="S357" s="46" t="str">
        <f>IFERROR(VLOOKUP(LEFT(G357,4),'04_MASTER_KODE_SDMK'!B$5:F$165,5,FALSE),"N/A (BELUM VALID)")</f>
        <v>N/A (BELUM VALID)</v>
      </c>
      <c r="T357" s="374" t="str">
        <f t="shared" si="40"/>
        <v>N/A (BELUM VALID)</v>
      </c>
      <c r="U357" s="46" t="str">
        <f t="shared" si="41"/>
        <v>N/A (BELUM VALID)</v>
      </c>
      <c r="V357" s="46" t="str">
        <f>IFERROR(VLOOKUP(L357,'03_MASTER_KODE_SEKOLAH_PT'!B$5:C$10030,2,FALSE),"N/A (BELUM VALID)")</f>
        <v>N/A (BELUM VALID)</v>
      </c>
      <c r="W357" s="46" t="str">
        <f>IFERROR(VLOOKUP(J357,'05_MASTER_KODE_PRODI'!B$3:E$5003,3,FALSE),"N/A (BELUM VALID)")</f>
        <v>N/A (BELUM VALID)</v>
      </c>
      <c r="X357" s="46" t="str">
        <f>IFERROR(CONCATENATE("VALID (",VLOOKUP(J357,'05_MASTER_KODE_PRODI'!B$3:F$5003,5,FALSE),")"),"N/A (BELUM VALID)")</f>
        <v>N/A (BELUM VALID)</v>
      </c>
      <c r="Y357" s="376">
        <f t="shared" si="42"/>
        <v>0</v>
      </c>
      <c r="Z357" s="377">
        <f t="shared" si="43"/>
        <v>0</v>
      </c>
      <c r="AA357" s="377">
        <f t="shared" si="44"/>
        <v>0</v>
      </c>
      <c r="AB357" s="377">
        <f t="shared" si="45"/>
        <v>0</v>
      </c>
      <c r="AC357" s="377">
        <f t="shared" si="46"/>
        <v>0</v>
      </c>
      <c r="AD357" s="383">
        <f t="shared" si="47"/>
        <v>0</v>
      </c>
    </row>
    <row r="358" spans="1:30">
      <c r="A358" s="159"/>
      <c r="B358" s="159"/>
      <c r="C358" s="159"/>
      <c r="D358" s="159"/>
      <c r="E358" s="159"/>
      <c r="F358" s="159"/>
      <c r="G358" s="159"/>
      <c r="H358" s="180"/>
      <c r="I358" s="180"/>
      <c r="J358" s="159"/>
      <c r="K358" s="264"/>
      <c r="L358" s="159"/>
      <c r="M358" s="46" t="str">
        <f>IFERROR(CONCATENATE("VALID (",VLOOKUP(A358,'02_MASTER_KODE_FASYANKES'!B$3:L$20793,2,FALSE),")"),"N/A (BELUM VALID)")</f>
        <v>N/A (BELUM VALID)</v>
      </c>
      <c r="N358" s="374" t="str">
        <f>IFERROR(VLOOKUP(A358,'02_MASTER_KODE_FASYANKES'!B$3:L$20793,10,FALSE),"N/A (BELUM VALID)")</f>
        <v>N/A (BELUM VALID)</v>
      </c>
      <c r="O358" s="374" t="str">
        <f>IFERROR(VLOOKUP(A358,'02_MASTER_KODE_FASYANKES'!B$3:L$20793,11,FALSE),"N/A (BELUM VALID)")</f>
        <v>N/A (BELUM VALID)</v>
      </c>
      <c r="P358" s="374" t="str">
        <f>IFERROR(VLOOKUP(A358,'02_MASTER_KODE_FASYANKES'!B$3:L$20793,3,FALSE),"N/A (BELUM VALID)")</f>
        <v>N/A (BELUM VALID)</v>
      </c>
      <c r="Q358" s="46" t="str">
        <f>IFERROR(VLOOKUP(LEFT(G358,4),'04_MASTER_KODE_SDMK'!B$5:F$165,3,FALSE),"N/A (BELUM VALID)")</f>
        <v>N/A (BELUM VALID)</v>
      </c>
      <c r="R358" s="46" t="str">
        <f>IFERROR(VLOOKUP(LEFT(G358,4),'04_MASTER_KODE_SDMK'!B$5:F$165,4,FALSE),"N/A (BELUM VALID)")</f>
        <v>N/A (BELUM VALID)</v>
      </c>
      <c r="S358" s="46" t="str">
        <f>IFERROR(VLOOKUP(LEFT(G358,4),'04_MASTER_KODE_SDMK'!B$5:F$165,5,FALSE),"N/A (BELUM VALID)")</f>
        <v>N/A (BELUM VALID)</v>
      </c>
      <c r="T358" s="374" t="str">
        <f t="shared" si="40"/>
        <v>N/A (BELUM VALID)</v>
      </c>
      <c r="U358" s="46" t="str">
        <f t="shared" si="41"/>
        <v>N/A (BELUM VALID)</v>
      </c>
      <c r="V358" s="46" t="str">
        <f>IFERROR(VLOOKUP(L358,'03_MASTER_KODE_SEKOLAH_PT'!B$5:C$10030,2,FALSE),"N/A (BELUM VALID)")</f>
        <v>N/A (BELUM VALID)</v>
      </c>
      <c r="W358" s="46" t="str">
        <f>IFERROR(VLOOKUP(J358,'05_MASTER_KODE_PRODI'!B$3:E$5003,3,FALSE),"N/A (BELUM VALID)")</f>
        <v>N/A (BELUM VALID)</v>
      </c>
      <c r="X358" s="46" t="str">
        <f>IFERROR(CONCATENATE("VALID (",VLOOKUP(J358,'05_MASTER_KODE_PRODI'!B$3:F$5003,5,FALSE),")"),"N/A (BELUM VALID)")</f>
        <v>N/A (BELUM VALID)</v>
      </c>
      <c r="Y358" s="376">
        <f t="shared" si="42"/>
        <v>0</v>
      </c>
      <c r="Z358" s="377">
        <f t="shared" si="43"/>
        <v>0</v>
      </c>
      <c r="AA358" s="377">
        <f t="shared" si="44"/>
        <v>0</v>
      </c>
      <c r="AB358" s="377">
        <f t="shared" si="45"/>
        <v>0</v>
      </c>
      <c r="AC358" s="377">
        <f t="shared" si="46"/>
        <v>0</v>
      </c>
      <c r="AD358" s="383">
        <f t="shared" si="47"/>
        <v>0</v>
      </c>
    </row>
    <row r="359" spans="1:30">
      <c r="A359" s="159"/>
      <c r="B359" s="159"/>
      <c r="C359" s="159"/>
      <c r="D359" s="159"/>
      <c r="E359" s="159"/>
      <c r="F359" s="159"/>
      <c r="G359" s="159"/>
      <c r="H359" s="180"/>
      <c r="I359" s="180"/>
      <c r="J359" s="159"/>
      <c r="K359" s="264"/>
      <c r="L359" s="159"/>
      <c r="M359" s="46" t="str">
        <f>IFERROR(CONCATENATE("VALID (",VLOOKUP(A359,'02_MASTER_KODE_FASYANKES'!B$3:L$20793,2,FALSE),")"),"N/A (BELUM VALID)")</f>
        <v>N/A (BELUM VALID)</v>
      </c>
      <c r="N359" s="374" t="str">
        <f>IFERROR(VLOOKUP(A359,'02_MASTER_KODE_FASYANKES'!B$3:L$20793,10,FALSE),"N/A (BELUM VALID)")</f>
        <v>N/A (BELUM VALID)</v>
      </c>
      <c r="O359" s="374" t="str">
        <f>IFERROR(VLOOKUP(A359,'02_MASTER_KODE_FASYANKES'!B$3:L$20793,11,FALSE),"N/A (BELUM VALID)")</f>
        <v>N/A (BELUM VALID)</v>
      </c>
      <c r="P359" s="374" t="str">
        <f>IFERROR(VLOOKUP(A359,'02_MASTER_KODE_FASYANKES'!B$3:L$20793,3,FALSE),"N/A (BELUM VALID)")</f>
        <v>N/A (BELUM VALID)</v>
      </c>
      <c r="Q359" s="46" t="str">
        <f>IFERROR(VLOOKUP(LEFT(G359,4),'04_MASTER_KODE_SDMK'!B$5:F$165,3,FALSE),"N/A (BELUM VALID)")</f>
        <v>N/A (BELUM VALID)</v>
      </c>
      <c r="R359" s="46" t="str">
        <f>IFERROR(VLOOKUP(LEFT(G359,4),'04_MASTER_KODE_SDMK'!B$5:F$165,4,FALSE),"N/A (BELUM VALID)")</f>
        <v>N/A (BELUM VALID)</v>
      </c>
      <c r="S359" s="46" t="str">
        <f>IFERROR(VLOOKUP(LEFT(G359,4),'04_MASTER_KODE_SDMK'!B$5:F$165,5,FALSE),"N/A (BELUM VALID)")</f>
        <v>N/A (BELUM VALID)</v>
      </c>
      <c r="T359" s="374" t="str">
        <f t="shared" si="40"/>
        <v>N/A (BELUM VALID)</v>
      </c>
      <c r="U359" s="46" t="str">
        <f t="shared" si="41"/>
        <v>N/A (BELUM VALID)</v>
      </c>
      <c r="V359" s="46" t="str">
        <f>IFERROR(VLOOKUP(L359,'03_MASTER_KODE_SEKOLAH_PT'!B$5:C$10030,2,FALSE),"N/A (BELUM VALID)")</f>
        <v>N/A (BELUM VALID)</v>
      </c>
      <c r="W359" s="46" t="str">
        <f>IFERROR(VLOOKUP(J359,'05_MASTER_KODE_PRODI'!B$3:E$5003,3,FALSE),"N/A (BELUM VALID)")</f>
        <v>N/A (BELUM VALID)</v>
      </c>
      <c r="X359" s="46" t="str">
        <f>IFERROR(CONCATENATE("VALID (",VLOOKUP(J359,'05_MASTER_KODE_PRODI'!B$3:F$5003,5,FALSE),")"),"N/A (BELUM VALID)")</f>
        <v>N/A (BELUM VALID)</v>
      </c>
      <c r="Y359" s="376">
        <f t="shared" si="42"/>
        <v>0</v>
      </c>
      <c r="Z359" s="377">
        <f t="shared" si="43"/>
        <v>0</v>
      </c>
      <c r="AA359" s="377">
        <f t="shared" si="44"/>
        <v>0</v>
      </c>
      <c r="AB359" s="377">
        <f t="shared" si="45"/>
        <v>0</v>
      </c>
      <c r="AC359" s="377">
        <f t="shared" si="46"/>
        <v>0</v>
      </c>
      <c r="AD359" s="383">
        <f t="shared" si="47"/>
        <v>0</v>
      </c>
    </row>
    <row r="360" spans="1:30">
      <c r="A360" s="159"/>
      <c r="B360" s="159"/>
      <c r="C360" s="159"/>
      <c r="D360" s="159"/>
      <c r="E360" s="159"/>
      <c r="F360" s="159"/>
      <c r="G360" s="159"/>
      <c r="H360" s="180"/>
      <c r="I360" s="180"/>
      <c r="J360" s="159"/>
      <c r="K360" s="264"/>
      <c r="L360" s="159"/>
      <c r="M360" s="46" t="str">
        <f>IFERROR(CONCATENATE("VALID (",VLOOKUP(A360,'02_MASTER_KODE_FASYANKES'!B$3:L$20793,2,FALSE),")"),"N/A (BELUM VALID)")</f>
        <v>N/A (BELUM VALID)</v>
      </c>
      <c r="N360" s="374" t="str">
        <f>IFERROR(VLOOKUP(A360,'02_MASTER_KODE_FASYANKES'!B$3:L$20793,10,FALSE),"N/A (BELUM VALID)")</f>
        <v>N/A (BELUM VALID)</v>
      </c>
      <c r="O360" s="374" t="str">
        <f>IFERROR(VLOOKUP(A360,'02_MASTER_KODE_FASYANKES'!B$3:L$20793,11,FALSE),"N/A (BELUM VALID)")</f>
        <v>N/A (BELUM VALID)</v>
      </c>
      <c r="P360" s="374" t="str">
        <f>IFERROR(VLOOKUP(A360,'02_MASTER_KODE_FASYANKES'!B$3:L$20793,3,FALSE),"N/A (BELUM VALID)")</f>
        <v>N/A (BELUM VALID)</v>
      </c>
      <c r="Q360" s="46" t="str">
        <f>IFERROR(VLOOKUP(LEFT(G360,4),'04_MASTER_KODE_SDMK'!B$5:F$165,3,FALSE),"N/A (BELUM VALID)")</f>
        <v>N/A (BELUM VALID)</v>
      </c>
      <c r="R360" s="46" t="str">
        <f>IFERROR(VLOOKUP(LEFT(G360,4),'04_MASTER_KODE_SDMK'!B$5:F$165,4,FALSE),"N/A (BELUM VALID)")</f>
        <v>N/A (BELUM VALID)</v>
      </c>
      <c r="S360" s="46" t="str">
        <f>IFERROR(VLOOKUP(LEFT(G360,4),'04_MASTER_KODE_SDMK'!B$5:F$165,5,FALSE),"N/A (BELUM VALID)")</f>
        <v>N/A (BELUM VALID)</v>
      </c>
      <c r="T360" s="374" t="str">
        <f t="shared" si="40"/>
        <v>N/A (BELUM VALID)</v>
      </c>
      <c r="U360" s="46" t="str">
        <f t="shared" si="41"/>
        <v>N/A (BELUM VALID)</v>
      </c>
      <c r="V360" s="46" t="str">
        <f>IFERROR(VLOOKUP(L360,'03_MASTER_KODE_SEKOLAH_PT'!B$5:C$10030,2,FALSE),"N/A (BELUM VALID)")</f>
        <v>N/A (BELUM VALID)</v>
      </c>
      <c r="W360" s="46" t="str">
        <f>IFERROR(VLOOKUP(J360,'05_MASTER_KODE_PRODI'!B$3:E$5003,3,FALSE),"N/A (BELUM VALID)")</f>
        <v>N/A (BELUM VALID)</v>
      </c>
      <c r="X360" s="46" t="str">
        <f>IFERROR(CONCATENATE("VALID (",VLOOKUP(J360,'05_MASTER_KODE_PRODI'!B$3:F$5003,5,FALSE),")"),"N/A (BELUM VALID)")</f>
        <v>N/A (BELUM VALID)</v>
      </c>
      <c r="Y360" s="376">
        <f t="shared" si="42"/>
        <v>0</v>
      </c>
      <c r="Z360" s="377">
        <f t="shared" si="43"/>
        <v>0</v>
      </c>
      <c r="AA360" s="377">
        <f t="shared" si="44"/>
        <v>0</v>
      </c>
      <c r="AB360" s="377">
        <f t="shared" si="45"/>
        <v>0</v>
      </c>
      <c r="AC360" s="377">
        <f t="shared" si="46"/>
        <v>0</v>
      </c>
      <c r="AD360" s="383">
        <f t="shared" si="47"/>
        <v>0</v>
      </c>
    </row>
    <row r="361" spans="1:30">
      <c r="A361" s="159"/>
      <c r="B361" s="159"/>
      <c r="C361" s="159"/>
      <c r="D361" s="159"/>
      <c r="E361" s="159"/>
      <c r="F361" s="159"/>
      <c r="G361" s="159"/>
      <c r="H361" s="180"/>
      <c r="I361" s="180"/>
      <c r="J361" s="159"/>
      <c r="K361" s="264"/>
      <c r="L361" s="159"/>
      <c r="M361" s="46" t="str">
        <f>IFERROR(CONCATENATE("VALID (",VLOOKUP(A361,'02_MASTER_KODE_FASYANKES'!B$3:L$20793,2,FALSE),")"),"N/A (BELUM VALID)")</f>
        <v>N/A (BELUM VALID)</v>
      </c>
      <c r="N361" s="374" t="str">
        <f>IFERROR(VLOOKUP(A361,'02_MASTER_KODE_FASYANKES'!B$3:L$20793,10,FALSE),"N/A (BELUM VALID)")</f>
        <v>N/A (BELUM VALID)</v>
      </c>
      <c r="O361" s="374" t="str">
        <f>IFERROR(VLOOKUP(A361,'02_MASTER_KODE_FASYANKES'!B$3:L$20793,11,FALSE),"N/A (BELUM VALID)")</f>
        <v>N/A (BELUM VALID)</v>
      </c>
      <c r="P361" s="374" t="str">
        <f>IFERROR(VLOOKUP(A361,'02_MASTER_KODE_FASYANKES'!B$3:L$20793,3,FALSE),"N/A (BELUM VALID)")</f>
        <v>N/A (BELUM VALID)</v>
      </c>
      <c r="Q361" s="46" t="str">
        <f>IFERROR(VLOOKUP(LEFT(G361,4),'04_MASTER_KODE_SDMK'!B$5:F$165,3,FALSE),"N/A (BELUM VALID)")</f>
        <v>N/A (BELUM VALID)</v>
      </c>
      <c r="R361" s="46" t="str">
        <f>IFERROR(VLOOKUP(LEFT(G361,4),'04_MASTER_KODE_SDMK'!B$5:F$165,4,FALSE),"N/A (BELUM VALID)")</f>
        <v>N/A (BELUM VALID)</v>
      </c>
      <c r="S361" s="46" t="str">
        <f>IFERROR(VLOOKUP(LEFT(G361,4),'04_MASTER_KODE_SDMK'!B$5:F$165,5,FALSE),"N/A (BELUM VALID)")</f>
        <v>N/A (BELUM VALID)</v>
      </c>
      <c r="T361" s="374" t="str">
        <f t="shared" si="40"/>
        <v>N/A (BELUM VALID)</v>
      </c>
      <c r="U361" s="46" t="str">
        <f t="shared" si="41"/>
        <v>N/A (BELUM VALID)</v>
      </c>
      <c r="V361" s="46" t="str">
        <f>IFERROR(VLOOKUP(L361,'03_MASTER_KODE_SEKOLAH_PT'!B$5:C$10030,2,FALSE),"N/A (BELUM VALID)")</f>
        <v>N/A (BELUM VALID)</v>
      </c>
      <c r="W361" s="46" t="str">
        <f>IFERROR(VLOOKUP(J361,'05_MASTER_KODE_PRODI'!B$3:E$5003,3,FALSE),"N/A (BELUM VALID)")</f>
        <v>N/A (BELUM VALID)</v>
      </c>
      <c r="X361" s="46" t="str">
        <f>IFERROR(CONCATENATE("VALID (",VLOOKUP(J361,'05_MASTER_KODE_PRODI'!B$3:F$5003,5,FALSE),")"),"N/A (BELUM VALID)")</f>
        <v>N/A (BELUM VALID)</v>
      </c>
      <c r="Y361" s="376">
        <f t="shared" si="42"/>
        <v>0</v>
      </c>
      <c r="Z361" s="377">
        <f t="shared" si="43"/>
        <v>0</v>
      </c>
      <c r="AA361" s="377">
        <f t="shared" si="44"/>
        <v>0</v>
      </c>
      <c r="AB361" s="377">
        <f t="shared" si="45"/>
        <v>0</v>
      </c>
      <c r="AC361" s="377">
        <f t="shared" si="46"/>
        <v>0</v>
      </c>
      <c r="AD361" s="383">
        <f t="shared" si="47"/>
        <v>0</v>
      </c>
    </row>
    <row r="362" spans="1:30">
      <c r="A362" s="159"/>
      <c r="B362" s="159"/>
      <c r="C362" s="159"/>
      <c r="D362" s="159"/>
      <c r="E362" s="159"/>
      <c r="F362" s="159"/>
      <c r="G362" s="159"/>
      <c r="H362" s="180"/>
      <c r="I362" s="180"/>
      <c r="J362" s="159"/>
      <c r="K362" s="264"/>
      <c r="L362" s="159"/>
      <c r="M362" s="46" t="str">
        <f>IFERROR(CONCATENATE("VALID (",VLOOKUP(A362,'02_MASTER_KODE_FASYANKES'!B$3:L$20793,2,FALSE),")"),"N/A (BELUM VALID)")</f>
        <v>N/A (BELUM VALID)</v>
      </c>
      <c r="N362" s="374" t="str">
        <f>IFERROR(VLOOKUP(A362,'02_MASTER_KODE_FASYANKES'!B$3:L$20793,10,FALSE),"N/A (BELUM VALID)")</f>
        <v>N/A (BELUM VALID)</v>
      </c>
      <c r="O362" s="374" t="str">
        <f>IFERROR(VLOOKUP(A362,'02_MASTER_KODE_FASYANKES'!B$3:L$20793,11,FALSE),"N/A (BELUM VALID)")</f>
        <v>N/A (BELUM VALID)</v>
      </c>
      <c r="P362" s="374" t="str">
        <f>IFERROR(VLOOKUP(A362,'02_MASTER_KODE_FASYANKES'!B$3:L$20793,3,FALSE),"N/A (BELUM VALID)")</f>
        <v>N/A (BELUM VALID)</v>
      </c>
      <c r="Q362" s="46" t="str">
        <f>IFERROR(VLOOKUP(LEFT(G362,4),'04_MASTER_KODE_SDMK'!B$5:F$165,3,FALSE),"N/A (BELUM VALID)")</f>
        <v>N/A (BELUM VALID)</v>
      </c>
      <c r="R362" s="46" t="str">
        <f>IFERROR(VLOOKUP(LEFT(G362,4),'04_MASTER_KODE_SDMK'!B$5:F$165,4,FALSE),"N/A (BELUM VALID)")</f>
        <v>N/A (BELUM VALID)</v>
      </c>
      <c r="S362" s="46" t="str">
        <f>IFERROR(VLOOKUP(LEFT(G362,4),'04_MASTER_KODE_SDMK'!B$5:F$165,5,FALSE),"N/A (BELUM VALID)")</f>
        <v>N/A (BELUM VALID)</v>
      </c>
      <c r="T362" s="374" t="str">
        <f t="shared" si="40"/>
        <v>N/A (BELUM VALID)</v>
      </c>
      <c r="U362" s="46" t="str">
        <f t="shared" si="41"/>
        <v>N/A (BELUM VALID)</v>
      </c>
      <c r="V362" s="46" t="str">
        <f>IFERROR(VLOOKUP(L362,'03_MASTER_KODE_SEKOLAH_PT'!B$5:C$10030,2,FALSE),"N/A (BELUM VALID)")</f>
        <v>N/A (BELUM VALID)</v>
      </c>
      <c r="W362" s="46" t="str">
        <f>IFERROR(VLOOKUP(J362,'05_MASTER_KODE_PRODI'!B$3:E$5003,3,FALSE),"N/A (BELUM VALID)")</f>
        <v>N/A (BELUM VALID)</v>
      </c>
      <c r="X362" s="46" t="str">
        <f>IFERROR(CONCATENATE("VALID (",VLOOKUP(J362,'05_MASTER_KODE_PRODI'!B$3:F$5003,5,FALSE),")"),"N/A (BELUM VALID)")</f>
        <v>N/A (BELUM VALID)</v>
      </c>
      <c r="Y362" s="376">
        <f t="shared" si="42"/>
        <v>0</v>
      </c>
      <c r="Z362" s="377">
        <f t="shared" si="43"/>
        <v>0</v>
      </c>
      <c r="AA362" s="377">
        <f t="shared" si="44"/>
        <v>0</v>
      </c>
      <c r="AB362" s="377">
        <f t="shared" si="45"/>
        <v>0</v>
      </c>
      <c r="AC362" s="377">
        <f t="shared" si="46"/>
        <v>0</v>
      </c>
      <c r="AD362" s="383">
        <f t="shared" si="47"/>
        <v>0</v>
      </c>
    </row>
    <row r="363" spans="1:30">
      <c r="A363" s="159"/>
      <c r="B363" s="159"/>
      <c r="C363" s="159"/>
      <c r="D363" s="159"/>
      <c r="E363" s="159"/>
      <c r="F363" s="159"/>
      <c r="G363" s="159"/>
      <c r="H363" s="180"/>
      <c r="I363" s="180"/>
      <c r="J363" s="159"/>
      <c r="K363" s="264"/>
      <c r="L363" s="159"/>
      <c r="M363" s="46" t="str">
        <f>IFERROR(CONCATENATE("VALID (",VLOOKUP(A363,'02_MASTER_KODE_FASYANKES'!B$3:L$20793,2,FALSE),")"),"N/A (BELUM VALID)")</f>
        <v>N/A (BELUM VALID)</v>
      </c>
      <c r="N363" s="374" t="str">
        <f>IFERROR(VLOOKUP(A363,'02_MASTER_KODE_FASYANKES'!B$3:L$20793,10,FALSE),"N/A (BELUM VALID)")</f>
        <v>N/A (BELUM VALID)</v>
      </c>
      <c r="O363" s="374" t="str">
        <f>IFERROR(VLOOKUP(A363,'02_MASTER_KODE_FASYANKES'!B$3:L$20793,11,FALSE),"N/A (BELUM VALID)")</f>
        <v>N/A (BELUM VALID)</v>
      </c>
      <c r="P363" s="374" t="str">
        <f>IFERROR(VLOOKUP(A363,'02_MASTER_KODE_FASYANKES'!B$3:L$20793,3,FALSE),"N/A (BELUM VALID)")</f>
        <v>N/A (BELUM VALID)</v>
      </c>
      <c r="Q363" s="46" t="str">
        <f>IFERROR(VLOOKUP(LEFT(G363,4),'04_MASTER_KODE_SDMK'!B$5:F$165,3,FALSE),"N/A (BELUM VALID)")</f>
        <v>N/A (BELUM VALID)</v>
      </c>
      <c r="R363" s="46" t="str">
        <f>IFERROR(VLOOKUP(LEFT(G363,4),'04_MASTER_KODE_SDMK'!B$5:F$165,4,FALSE),"N/A (BELUM VALID)")</f>
        <v>N/A (BELUM VALID)</v>
      </c>
      <c r="S363" s="46" t="str">
        <f>IFERROR(VLOOKUP(LEFT(G363,4),'04_MASTER_KODE_SDMK'!B$5:F$165,5,FALSE),"N/A (BELUM VALID)")</f>
        <v>N/A (BELUM VALID)</v>
      </c>
      <c r="T363" s="374" t="str">
        <f t="shared" si="40"/>
        <v>N/A (BELUM VALID)</v>
      </c>
      <c r="U363" s="46" t="str">
        <f t="shared" si="41"/>
        <v>N/A (BELUM VALID)</v>
      </c>
      <c r="V363" s="46" t="str">
        <f>IFERROR(VLOOKUP(L363,'03_MASTER_KODE_SEKOLAH_PT'!B$5:C$10030,2,FALSE),"N/A (BELUM VALID)")</f>
        <v>N/A (BELUM VALID)</v>
      </c>
      <c r="W363" s="46" t="str">
        <f>IFERROR(VLOOKUP(J363,'05_MASTER_KODE_PRODI'!B$3:E$5003,3,FALSE),"N/A (BELUM VALID)")</f>
        <v>N/A (BELUM VALID)</v>
      </c>
      <c r="X363" s="46" t="str">
        <f>IFERROR(CONCATENATE("VALID (",VLOOKUP(J363,'05_MASTER_KODE_PRODI'!B$3:F$5003,5,FALSE),")"),"N/A (BELUM VALID)")</f>
        <v>N/A (BELUM VALID)</v>
      </c>
      <c r="Y363" s="376">
        <f t="shared" si="42"/>
        <v>0</v>
      </c>
      <c r="Z363" s="377">
        <f t="shared" si="43"/>
        <v>0</v>
      </c>
      <c r="AA363" s="377">
        <f t="shared" si="44"/>
        <v>0</v>
      </c>
      <c r="AB363" s="377">
        <f t="shared" si="45"/>
        <v>0</v>
      </c>
      <c r="AC363" s="377">
        <f t="shared" si="46"/>
        <v>0</v>
      </c>
      <c r="AD363" s="383">
        <f t="shared" si="47"/>
        <v>0</v>
      </c>
    </row>
    <row r="364" spans="1:30">
      <c r="A364" s="159"/>
      <c r="B364" s="159"/>
      <c r="C364" s="159"/>
      <c r="D364" s="159"/>
      <c r="E364" s="159"/>
      <c r="F364" s="159"/>
      <c r="G364" s="159"/>
      <c r="H364" s="180"/>
      <c r="I364" s="180"/>
      <c r="J364" s="159"/>
      <c r="K364" s="264"/>
      <c r="L364" s="159"/>
      <c r="M364" s="46" t="str">
        <f>IFERROR(CONCATENATE("VALID (",VLOOKUP(A364,'02_MASTER_KODE_FASYANKES'!B$3:L$20793,2,FALSE),")"),"N/A (BELUM VALID)")</f>
        <v>N/A (BELUM VALID)</v>
      </c>
      <c r="N364" s="374" t="str">
        <f>IFERROR(VLOOKUP(A364,'02_MASTER_KODE_FASYANKES'!B$3:L$20793,10,FALSE),"N/A (BELUM VALID)")</f>
        <v>N/A (BELUM VALID)</v>
      </c>
      <c r="O364" s="374" t="str">
        <f>IFERROR(VLOOKUP(A364,'02_MASTER_KODE_FASYANKES'!B$3:L$20793,11,FALSE),"N/A (BELUM VALID)")</f>
        <v>N/A (BELUM VALID)</v>
      </c>
      <c r="P364" s="374" t="str">
        <f>IFERROR(VLOOKUP(A364,'02_MASTER_KODE_FASYANKES'!B$3:L$20793,3,FALSE),"N/A (BELUM VALID)")</f>
        <v>N/A (BELUM VALID)</v>
      </c>
      <c r="Q364" s="46" t="str">
        <f>IFERROR(VLOOKUP(LEFT(G364,4),'04_MASTER_KODE_SDMK'!B$5:F$165,3,FALSE),"N/A (BELUM VALID)")</f>
        <v>N/A (BELUM VALID)</v>
      </c>
      <c r="R364" s="46" t="str">
        <f>IFERROR(VLOOKUP(LEFT(G364,4),'04_MASTER_KODE_SDMK'!B$5:F$165,4,FALSE),"N/A (BELUM VALID)")</f>
        <v>N/A (BELUM VALID)</v>
      </c>
      <c r="S364" s="46" t="str">
        <f>IFERROR(VLOOKUP(LEFT(G364,4),'04_MASTER_KODE_SDMK'!B$5:F$165,5,FALSE),"N/A (BELUM VALID)")</f>
        <v>N/A (BELUM VALID)</v>
      </c>
      <c r="T364" s="374" t="str">
        <f t="shared" si="40"/>
        <v>N/A (BELUM VALID)</v>
      </c>
      <c r="U364" s="46" t="str">
        <f t="shared" si="41"/>
        <v>N/A (BELUM VALID)</v>
      </c>
      <c r="V364" s="46" t="str">
        <f>IFERROR(VLOOKUP(L364,'03_MASTER_KODE_SEKOLAH_PT'!B$5:C$10030,2,FALSE),"N/A (BELUM VALID)")</f>
        <v>N/A (BELUM VALID)</v>
      </c>
      <c r="W364" s="46" t="str">
        <f>IFERROR(VLOOKUP(J364,'05_MASTER_KODE_PRODI'!B$3:E$5003,3,FALSE),"N/A (BELUM VALID)")</f>
        <v>N/A (BELUM VALID)</v>
      </c>
      <c r="X364" s="46" t="str">
        <f>IFERROR(CONCATENATE("VALID (",VLOOKUP(J364,'05_MASTER_KODE_PRODI'!B$3:F$5003,5,FALSE),")"),"N/A (BELUM VALID)")</f>
        <v>N/A (BELUM VALID)</v>
      </c>
      <c r="Y364" s="376">
        <f t="shared" si="42"/>
        <v>0</v>
      </c>
      <c r="Z364" s="377">
        <f t="shared" si="43"/>
        <v>0</v>
      </c>
      <c r="AA364" s="377">
        <f t="shared" si="44"/>
        <v>0</v>
      </c>
      <c r="AB364" s="377">
        <f t="shared" si="45"/>
        <v>0</v>
      </c>
      <c r="AC364" s="377">
        <f t="shared" si="46"/>
        <v>0</v>
      </c>
      <c r="AD364" s="383">
        <f t="shared" si="47"/>
        <v>0</v>
      </c>
    </row>
    <row r="365" spans="1:30">
      <c r="A365" s="159"/>
      <c r="B365" s="159"/>
      <c r="C365" s="159"/>
      <c r="D365" s="159"/>
      <c r="E365" s="159"/>
      <c r="F365" s="159"/>
      <c r="G365" s="159"/>
      <c r="H365" s="180"/>
      <c r="I365" s="180"/>
      <c r="J365" s="159"/>
      <c r="K365" s="264"/>
      <c r="L365" s="159"/>
      <c r="M365" s="46" t="str">
        <f>IFERROR(CONCATENATE("VALID (",VLOOKUP(A365,'02_MASTER_KODE_FASYANKES'!B$3:L$20793,2,FALSE),")"),"N/A (BELUM VALID)")</f>
        <v>N/A (BELUM VALID)</v>
      </c>
      <c r="N365" s="374" t="str">
        <f>IFERROR(VLOOKUP(A365,'02_MASTER_KODE_FASYANKES'!B$3:L$20793,10,FALSE),"N/A (BELUM VALID)")</f>
        <v>N/A (BELUM VALID)</v>
      </c>
      <c r="O365" s="374" t="str">
        <f>IFERROR(VLOOKUP(A365,'02_MASTER_KODE_FASYANKES'!B$3:L$20793,11,FALSE),"N/A (BELUM VALID)")</f>
        <v>N/A (BELUM VALID)</v>
      </c>
      <c r="P365" s="374" t="str">
        <f>IFERROR(VLOOKUP(A365,'02_MASTER_KODE_FASYANKES'!B$3:L$20793,3,FALSE),"N/A (BELUM VALID)")</f>
        <v>N/A (BELUM VALID)</v>
      </c>
      <c r="Q365" s="46" t="str">
        <f>IFERROR(VLOOKUP(LEFT(G365,4),'04_MASTER_KODE_SDMK'!B$5:F$165,3,FALSE),"N/A (BELUM VALID)")</f>
        <v>N/A (BELUM VALID)</v>
      </c>
      <c r="R365" s="46" t="str">
        <f>IFERROR(VLOOKUP(LEFT(G365,4),'04_MASTER_KODE_SDMK'!B$5:F$165,4,FALSE),"N/A (BELUM VALID)")</f>
        <v>N/A (BELUM VALID)</v>
      </c>
      <c r="S365" s="46" t="str">
        <f>IFERROR(VLOOKUP(LEFT(G365,4),'04_MASTER_KODE_SDMK'!B$5:F$165,5,FALSE),"N/A (BELUM VALID)")</f>
        <v>N/A (BELUM VALID)</v>
      </c>
      <c r="T365" s="374" t="str">
        <f t="shared" si="40"/>
        <v>N/A (BELUM VALID)</v>
      </c>
      <c r="U365" s="46" t="str">
        <f t="shared" si="41"/>
        <v>N/A (BELUM VALID)</v>
      </c>
      <c r="V365" s="46" t="str">
        <f>IFERROR(VLOOKUP(L365,'03_MASTER_KODE_SEKOLAH_PT'!B$5:C$10030,2,FALSE),"N/A (BELUM VALID)")</f>
        <v>N/A (BELUM VALID)</v>
      </c>
      <c r="W365" s="46" t="str">
        <f>IFERROR(VLOOKUP(J365,'05_MASTER_KODE_PRODI'!B$3:E$5003,3,FALSE),"N/A (BELUM VALID)")</f>
        <v>N/A (BELUM VALID)</v>
      </c>
      <c r="X365" s="46" t="str">
        <f>IFERROR(CONCATENATE("VALID (",VLOOKUP(J365,'05_MASTER_KODE_PRODI'!B$3:F$5003,5,FALSE),")"),"N/A (BELUM VALID)")</f>
        <v>N/A (BELUM VALID)</v>
      </c>
      <c r="Y365" s="376">
        <f t="shared" si="42"/>
        <v>0</v>
      </c>
      <c r="Z365" s="377">
        <f t="shared" si="43"/>
        <v>0</v>
      </c>
      <c r="AA365" s="377">
        <f t="shared" si="44"/>
        <v>0</v>
      </c>
      <c r="AB365" s="377">
        <f t="shared" si="45"/>
        <v>0</v>
      </c>
      <c r="AC365" s="377">
        <f t="shared" si="46"/>
        <v>0</v>
      </c>
      <c r="AD365" s="383">
        <f t="shared" si="47"/>
        <v>0</v>
      </c>
    </row>
    <row r="366" spans="1:30">
      <c r="A366" s="159"/>
      <c r="B366" s="159"/>
      <c r="C366" s="159"/>
      <c r="D366" s="159"/>
      <c r="E366" s="159"/>
      <c r="F366" s="159"/>
      <c r="G366" s="159"/>
      <c r="H366" s="180"/>
      <c r="I366" s="180"/>
      <c r="J366" s="159"/>
      <c r="K366" s="264"/>
      <c r="L366" s="159"/>
      <c r="M366" s="46" t="str">
        <f>IFERROR(CONCATENATE("VALID (",VLOOKUP(A366,'02_MASTER_KODE_FASYANKES'!B$3:L$20793,2,FALSE),")"),"N/A (BELUM VALID)")</f>
        <v>N/A (BELUM VALID)</v>
      </c>
      <c r="N366" s="374" t="str">
        <f>IFERROR(VLOOKUP(A366,'02_MASTER_KODE_FASYANKES'!B$3:L$20793,10,FALSE),"N/A (BELUM VALID)")</f>
        <v>N/A (BELUM VALID)</v>
      </c>
      <c r="O366" s="374" t="str">
        <f>IFERROR(VLOOKUP(A366,'02_MASTER_KODE_FASYANKES'!B$3:L$20793,11,FALSE),"N/A (BELUM VALID)")</f>
        <v>N/A (BELUM VALID)</v>
      </c>
      <c r="P366" s="374" t="str">
        <f>IFERROR(VLOOKUP(A366,'02_MASTER_KODE_FASYANKES'!B$3:L$20793,3,FALSE),"N/A (BELUM VALID)")</f>
        <v>N/A (BELUM VALID)</v>
      </c>
      <c r="Q366" s="46" t="str">
        <f>IFERROR(VLOOKUP(LEFT(G366,4),'04_MASTER_KODE_SDMK'!B$5:F$165,3,FALSE),"N/A (BELUM VALID)")</f>
        <v>N/A (BELUM VALID)</v>
      </c>
      <c r="R366" s="46" t="str">
        <f>IFERROR(VLOOKUP(LEFT(G366,4),'04_MASTER_KODE_SDMK'!B$5:F$165,4,FALSE),"N/A (BELUM VALID)")</f>
        <v>N/A (BELUM VALID)</v>
      </c>
      <c r="S366" s="46" t="str">
        <f>IFERROR(VLOOKUP(LEFT(G366,4),'04_MASTER_KODE_SDMK'!B$5:F$165,5,FALSE),"N/A (BELUM VALID)")</f>
        <v>N/A (BELUM VALID)</v>
      </c>
      <c r="T366" s="374" t="str">
        <f t="shared" si="40"/>
        <v>N/A (BELUM VALID)</v>
      </c>
      <c r="U366" s="46" t="str">
        <f t="shared" si="41"/>
        <v>N/A (BELUM VALID)</v>
      </c>
      <c r="V366" s="46" t="str">
        <f>IFERROR(VLOOKUP(L366,'03_MASTER_KODE_SEKOLAH_PT'!B$5:C$10030,2,FALSE),"N/A (BELUM VALID)")</f>
        <v>N/A (BELUM VALID)</v>
      </c>
      <c r="W366" s="46" t="str">
        <f>IFERROR(VLOOKUP(J366,'05_MASTER_KODE_PRODI'!B$3:E$5003,3,FALSE),"N/A (BELUM VALID)")</f>
        <v>N/A (BELUM VALID)</v>
      </c>
      <c r="X366" s="46" t="str">
        <f>IFERROR(CONCATENATE("VALID (",VLOOKUP(J366,'05_MASTER_KODE_PRODI'!B$3:F$5003,5,FALSE),")"),"N/A (BELUM VALID)")</f>
        <v>N/A (BELUM VALID)</v>
      </c>
      <c r="Y366" s="376">
        <f t="shared" si="42"/>
        <v>0</v>
      </c>
      <c r="Z366" s="377">
        <f t="shared" si="43"/>
        <v>0</v>
      </c>
      <c r="AA366" s="377">
        <f t="shared" si="44"/>
        <v>0</v>
      </c>
      <c r="AB366" s="377">
        <f t="shared" si="45"/>
        <v>0</v>
      </c>
      <c r="AC366" s="377">
        <f t="shared" si="46"/>
        <v>0</v>
      </c>
      <c r="AD366" s="383">
        <f t="shared" si="47"/>
        <v>0</v>
      </c>
    </row>
    <row r="367" spans="1:30">
      <c r="A367" s="159"/>
      <c r="B367" s="159"/>
      <c r="C367" s="159"/>
      <c r="D367" s="159"/>
      <c r="E367" s="159"/>
      <c r="F367" s="159"/>
      <c r="G367" s="159"/>
      <c r="H367" s="180"/>
      <c r="I367" s="180"/>
      <c r="J367" s="159"/>
      <c r="K367" s="264"/>
      <c r="L367" s="159"/>
      <c r="M367" s="46" t="str">
        <f>IFERROR(CONCATENATE("VALID (",VLOOKUP(A367,'02_MASTER_KODE_FASYANKES'!B$3:L$20793,2,FALSE),")"),"N/A (BELUM VALID)")</f>
        <v>N/A (BELUM VALID)</v>
      </c>
      <c r="N367" s="374" t="str">
        <f>IFERROR(VLOOKUP(A367,'02_MASTER_KODE_FASYANKES'!B$3:L$20793,10,FALSE),"N/A (BELUM VALID)")</f>
        <v>N/A (BELUM VALID)</v>
      </c>
      <c r="O367" s="374" t="str">
        <f>IFERROR(VLOOKUP(A367,'02_MASTER_KODE_FASYANKES'!B$3:L$20793,11,FALSE),"N/A (BELUM VALID)")</f>
        <v>N/A (BELUM VALID)</v>
      </c>
      <c r="P367" s="374" t="str">
        <f>IFERROR(VLOOKUP(A367,'02_MASTER_KODE_FASYANKES'!B$3:L$20793,3,FALSE),"N/A (BELUM VALID)")</f>
        <v>N/A (BELUM VALID)</v>
      </c>
      <c r="Q367" s="46" t="str">
        <f>IFERROR(VLOOKUP(LEFT(G367,4),'04_MASTER_KODE_SDMK'!B$5:F$165,3,FALSE),"N/A (BELUM VALID)")</f>
        <v>N/A (BELUM VALID)</v>
      </c>
      <c r="R367" s="46" t="str">
        <f>IFERROR(VLOOKUP(LEFT(G367,4),'04_MASTER_KODE_SDMK'!B$5:F$165,4,FALSE),"N/A (BELUM VALID)")</f>
        <v>N/A (BELUM VALID)</v>
      </c>
      <c r="S367" s="46" t="str">
        <f>IFERROR(VLOOKUP(LEFT(G367,4),'04_MASTER_KODE_SDMK'!B$5:F$165,5,FALSE),"N/A (BELUM VALID)")</f>
        <v>N/A (BELUM VALID)</v>
      </c>
      <c r="T367" s="374" t="str">
        <f t="shared" si="40"/>
        <v>N/A (BELUM VALID)</v>
      </c>
      <c r="U367" s="46" t="str">
        <f t="shared" si="41"/>
        <v>N/A (BELUM VALID)</v>
      </c>
      <c r="V367" s="46" t="str">
        <f>IFERROR(VLOOKUP(L367,'03_MASTER_KODE_SEKOLAH_PT'!B$5:C$10030,2,FALSE),"N/A (BELUM VALID)")</f>
        <v>N/A (BELUM VALID)</v>
      </c>
      <c r="W367" s="46" t="str">
        <f>IFERROR(VLOOKUP(J367,'05_MASTER_KODE_PRODI'!B$3:E$5003,3,FALSE),"N/A (BELUM VALID)")</f>
        <v>N/A (BELUM VALID)</v>
      </c>
      <c r="X367" s="46" t="str">
        <f>IFERROR(CONCATENATE("VALID (",VLOOKUP(J367,'05_MASTER_KODE_PRODI'!B$3:F$5003,5,FALSE),")"),"N/A (BELUM VALID)")</f>
        <v>N/A (BELUM VALID)</v>
      </c>
      <c r="Y367" s="376">
        <f t="shared" si="42"/>
        <v>0</v>
      </c>
      <c r="Z367" s="377">
        <f t="shared" si="43"/>
        <v>0</v>
      </c>
      <c r="AA367" s="377">
        <f t="shared" si="44"/>
        <v>0</v>
      </c>
      <c r="AB367" s="377">
        <f t="shared" si="45"/>
        <v>0</v>
      </c>
      <c r="AC367" s="377">
        <f t="shared" si="46"/>
        <v>0</v>
      </c>
      <c r="AD367" s="383">
        <f t="shared" si="47"/>
        <v>0</v>
      </c>
    </row>
    <row r="368" spans="1:30">
      <c r="A368" s="159"/>
      <c r="B368" s="159"/>
      <c r="C368" s="159"/>
      <c r="D368" s="159"/>
      <c r="E368" s="159"/>
      <c r="F368" s="159"/>
      <c r="G368" s="159"/>
      <c r="H368" s="180"/>
      <c r="I368" s="180"/>
      <c r="J368" s="159"/>
      <c r="K368" s="264"/>
      <c r="L368" s="159"/>
      <c r="M368" s="46" t="str">
        <f>IFERROR(CONCATENATE("VALID (",VLOOKUP(A368,'02_MASTER_KODE_FASYANKES'!B$3:L$20793,2,FALSE),")"),"N/A (BELUM VALID)")</f>
        <v>N/A (BELUM VALID)</v>
      </c>
      <c r="N368" s="374" t="str">
        <f>IFERROR(VLOOKUP(A368,'02_MASTER_KODE_FASYANKES'!B$3:L$20793,10,FALSE),"N/A (BELUM VALID)")</f>
        <v>N/A (BELUM VALID)</v>
      </c>
      <c r="O368" s="374" t="str">
        <f>IFERROR(VLOOKUP(A368,'02_MASTER_KODE_FASYANKES'!B$3:L$20793,11,FALSE),"N/A (BELUM VALID)")</f>
        <v>N/A (BELUM VALID)</v>
      </c>
      <c r="P368" s="374" t="str">
        <f>IFERROR(VLOOKUP(A368,'02_MASTER_KODE_FASYANKES'!B$3:L$20793,3,FALSE),"N/A (BELUM VALID)")</f>
        <v>N/A (BELUM VALID)</v>
      </c>
      <c r="Q368" s="46" t="str">
        <f>IFERROR(VLOOKUP(LEFT(G368,4),'04_MASTER_KODE_SDMK'!B$5:F$165,3,FALSE),"N/A (BELUM VALID)")</f>
        <v>N/A (BELUM VALID)</v>
      </c>
      <c r="R368" s="46" t="str">
        <f>IFERROR(VLOOKUP(LEFT(G368,4),'04_MASTER_KODE_SDMK'!B$5:F$165,4,FALSE),"N/A (BELUM VALID)")</f>
        <v>N/A (BELUM VALID)</v>
      </c>
      <c r="S368" s="46" t="str">
        <f>IFERROR(VLOOKUP(LEFT(G368,4),'04_MASTER_KODE_SDMK'!B$5:F$165,5,FALSE),"N/A (BELUM VALID)")</f>
        <v>N/A (BELUM VALID)</v>
      </c>
      <c r="T368" s="374" t="str">
        <f t="shared" si="40"/>
        <v>N/A (BELUM VALID)</v>
      </c>
      <c r="U368" s="46" t="str">
        <f t="shared" si="41"/>
        <v>N/A (BELUM VALID)</v>
      </c>
      <c r="V368" s="46" t="str">
        <f>IFERROR(VLOOKUP(L368,'03_MASTER_KODE_SEKOLAH_PT'!B$5:C$10030,2,FALSE),"N/A (BELUM VALID)")</f>
        <v>N/A (BELUM VALID)</v>
      </c>
      <c r="W368" s="46" t="str">
        <f>IFERROR(VLOOKUP(J368,'05_MASTER_KODE_PRODI'!B$3:E$5003,3,FALSE),"N/A (BELUM VALID)")</f>
        <v>N/A (BELUM VALID)</v>
      </c>
      <c r="X368" s="46" t="str">
        <f>IFERROR(CONCATENATE("VALID (",VLOOKUP(J368,'05_MASTER_KODE_PRODI'!B$3:F$5003,5,FALSE),")"),"N/A (BELUM VALID)")</f>
        <v>N/A (BELUM VALID)</v>
      </c>
      <c r="Y368" s="376">
        <f t="shared" si="42"/>
        <v>0</v>
      </c>
      <c r="Z368" s="377">
        <f t="shared" si="43"/>
        <v>0</v>
      </c>
      <c r="AA368" s="377">
        <f t="shared" si="44"/>
        <v>0</v>
      </c>
      <c r="AB368" s="377">
        <f t="shared" si="45"/>
        <v>0</v>
      </c>
      <c r="AC368" s="377">
        <f t="shared" si="46"/>
        <v>0</v>
      </c>
      <c r="AD368" s="383">
        <f t="shared" si="47"/>
        <v>0</v>
      </c>
    </row>
    <row r="369" spans="1:30">
      <c r="A369" s="159"/>
      <c r="B369" s="159"/>
      <c r="C369" s="159"/>
      <c r="D369" s="159"/>
      <c r="E369" s="159"/>
      <c r="F369" s="159"/>
      <c r="G369" s="159"/>
      <c r="H369" s="180"/>
      <c r="I369" s="180"/>
      <c r="J369" s="159"/>
      <c r="K369" s="264"/>
      <c r="L369" s="159"/>
      <c r="M369" s="46" t="str">
        <f>IFERROR(CONCATENATE("VALID (",VLOOKUP(A369,'02_MASTER_KODE_FASYANKES'!B$3:L$20793,2,FALSE),")"),"N/A (BELUM VALID)")</f>
        <v>N/A (BELUM VALID)</v>
      </c>
      <c r="N369" s="374" t="str">
        <f>IFERROR(VLOOKUP(A369,'02_MASTER_KODE_FASYANKES'!B$3:L$20793,10,FALSE),"N/A (BELUM VALID)")</f>
        <v>N/A (BELUM VALID)</v>
      </c>
      <c r="O369" s="374" t="str">
        <f>IFERROR(VLOOKUP(A369,'02_MASTER_KODE_FASYANKES'!B$3:L$20793,11,FALSE),"N/A (BELUM VALID)")</f>
        <v>N/A (BELUM VALID)</v>
      </c>
      <c r="P369" s="374" t="str">
        <f>IFERROR(VLOOKUP(A369,'02_MASTER_KODE_FASYANKES'!B$3:L$20793,3,FALSE),"N/A (BELUM VALID)")</f>
        <v>N/A (BELUM VALID)</v>
      </c>
      <c r="Q369" s="46" t="str">
        <f>IFERROR(VLOOKUP(LEFT(G369,4),'04_MASTER_KODE_SDMK'!B$5:F$165,3,FALSE),"N/A (BELUM VALID)")</f>
        <v>N/A (BELUM VALID)</v>
      </c>
      <c r="R369" s="46" t="str">
        <f>IFERROR(VLOOKUP(LEFT(G369,4),'04_MASTER_KODE_SDMK'!B$5:F$165,4,FALSE),"N/A (BELUM VALID)")</f>
        <v>N/A (BELUM VALID)</v>
      </c>
      <c r="S369" s="46" t="str">
        <f>IFERROR(VLOOKUP(LEFT(G369,4),'04_MASTER_KODE_SDMK'!B$5:F$165,5,FALSE),"N/A (BELUM VALID)")</f>
        <v>N/A (BELUM VALID)</v>
      </c>
      <c r="T369" s="374" t="str">
        <f t="shared" si="40"/>
        <v>N/A (BELUM VALID)</v>
      </c>
      <c r="U369" s="46" t="str">
        <f t="shared" si="41"/>
        <v>N/A (BELUM VALID)</v>
      </c>
      <c r="V369" s="46" t="str">
        <f>IFERROR(VLOOKUP(L369,'03_MASTER_KODE_SEKOLAH_PT'!B$5:C$10030,2,FALSE),"N/A (BELUM VALID)")</f>
        <v>N/A (BELUM VALID)</v>
      </c>
      <c r="W369" s="46" t="str">
        <f>IFERROR(VLOOKUP(J369,'05_MASTER_KODE_PRODI'!B$3:E$5003,3,FALSE),"N/A (BELUM VALID)")</f>
        <v>N/A (BELUM VALID)</v>
      </c>
      <c r="X369" s="46" t="str">
        <f>IFERROR(CONCATENATE("VALID (",VLOOKUP(J369,'05_MASTER_KODE_PRODI'!B$3:F$5003,5,FALSE),")"),"N/A (BELUM VALID)")</f>
        <v>N/A (BELUM VALID)</v>
      </c>
      <c r="Y369" s="376">
        <f t="shared" si="42"/>
        <v>0</v>
      </c>
      <c r="Z369" s="377">
        <f t="shared" si="43"/>
        <v>0</v>
      </c>
      <c r="AA369" s="377">
        <f t="shared" si="44"/>
        <v>0</v>
      </c>
      <c r="AB369" s="377">
        <f t="shared" si="45"/>
        <v>0</v>
      </c>
      <c r="AC369" s="377">
        <f t="shared" si="46"/>
        <v>0</v>
      </c>
      <c r="AD369" s="383">
        <f t="shared" si="47"/>
        <v>0</v>
      </c>
    </row>
    <row r="370" spans="1:30">
      <c r="A370" s="159"/>
      <c r="B370" s="159"/>
      <c r="C370" s="159"/>
      <c r="D370" s="159"/>
      <c r="E370" s="159"/>
      <c r="F370" s="159"/>
      <c r="G370" s="159"/>
      <c r="H370" s="180"/>
      <c r="I370" s="180"/>
      <c r="J370" s="159"/>
      <c r="K370" s="264"/>
      <c r="L370" s="159"/>
      <c r="M370" s="46" t="str">
        <f>IFERROR(CONCATENATE("VALID (",VLOOKUP(A370,'02_MASTER_KODE_FASYANKES'!B$3:L$20793,2,FALSE),")"),"N/A (BELUM VALID)")</f>
        <v>N/A (BELUM VALID)</v>
      </c>
      <c r="N370" s="374" t="str">
        <f>IFERROR(VLOOKUP(A370,'02_MASTER_KODE_FASYANKES'!B$3:L$20793,10,FALSE),"N/A (BELUM VALID)")</f>
        <v>N/A (BELUM VALID)</v>
      </c>
      <c r="O370" s="374" t="str">
        <f>IFERROR(VLOOKUP(A370,'02_MASTER_KODE_FASYANKES'!B$3:L$20793,11,FALSE),"N/A (BELUM VALID)")</f>
        <v>N/A (BELUM VALID)</v>
      </c>
      <c r="P370" s="374" t="str">
        <f>IFERROR(VLOOKUP(A370,'02_MASTER_KODE_FASYANKES'!B$3:L$20793,3,FALSE),"N/A (BELUM VALID)")</f>
        <v>N/A (BELUM VALID)</v>
      </c>
      <c r="Q370" s="46" t="str">
        <f>IFERROR(VLOOKUP(LEFT(G370,4),'04_MASTER_KODE_SDMK'!B$5:F$165,3,FALSE),"N/A (BELUM VALID)")</f>
        <v>N/A (BELUM VALID)</v>
      </c>
      <c r="R370" s="46" t="str">
        <f>IFERROR(VLOOKUP(LEFT(G370,4),'04_MASTER_KODE_SDMK'!B$5:F$165,4,FALSE),"N/A (BELUM VALID)")</f>
        <v>N/A (BELUM VALID)</v>
      </c>
      <c r="S370" s="46" t="str">
        <f>IFERROR(VLOOKUP(LEFT(G370,4),'04_MASTER_KODE_SDMK'!B$5:F$165,5,FALSE),"N/A (BELUM VALID)")</f>
        <v>N/A (BELUM VALID)</v>
      </c>
      <c r="T370" s="374" t="str">
        <f t="shared" si="40"/>
        <v>N/A (BELUM VALID)</v>
      </c>
      <c r="U370" s="46" t="str">
        <f t="shared" si="41"/>
        <v>N/A (BELUM VALID)</v>
      </c>
      <c r="V370" s="46" t="str">
        <f>IFERROR(VLOOKUP(L370,'03_MASTER_KODE_SEKOLAH_PT'!B$5:C$10030,2,FALSE),"N/A (BELUM VALID)")</f>
        <v>N/A (BELUM VALID)</v>
      </c>
      <c r="W370" s="46" t="str">
        <f>IFERROR(VLOOKUP(J370,'05_MASTER_KODE_PRODI'!B$3:E$5003,3,FALSE),"N/A (BELUM VALID)")</f>
        <v>N/A (BELUM VALID)</v>
      </c>
      <c r="X370" s="46" t="str">
        <f>IFERROR(CONCATENATE("VALID (",VLOOKUP(J370,'05_MASTER_KODE_PRODI'!B$3:F$5003,5,FALSE),")"),"N/A (BELUM VALID)")</f>
        <v>N/A (BELUM VALID)</v>
      </c>
      <c r="Y370" s="376">
        <f t="shared" si="42"/>
        <v>0</v>
      </c>
      <c r="Z370" s="377">
        <f t="shared" si="43"/>
        <v>0</v>
      </c>
      <c r="AA370" s="377">
        <f t="shared" si="44"/>
        <v>0</v>
      </c>
      <c r="AB370" s="377">
        <f t="shared" si="45"/>
        <v>0</v>
      </c>
      <c r="AC370" s="377">
        <f t="shared" si="46"/>
        <v>0</v>
      </c>
      <c r="AD370" s="383">
        <f t="shared" si="47"/>
        <v>0</v>
      </c>
    </row>
    <row r="371" spans="1:30">
      <c r="A371" s="159"/>
      <c r="B371" s="159"/>
      <c r="C371" s="159"/>
      <c r="D371" s="159"/>
      <c r="E371" s="159"/>
      <c r="F371" s="159"/>
      <c r="G371" s="159"/>
      <c r="H371" s="180"/>
      <c r="I371" s="180"/>
      <c r="J371" s="159"/>
      <c r="K371" s="264"/>
      <c r="L371" s="159"/>
      <c r="M371" s="46" t="str">
        <f>IFERROR(CONCATENATE("VALID (",VLOOKUP(A371,'02_MASTER_KODE_FASYANKES'!B$3:L$20793,2,FALSE),")"),"N/A (BELUM VALID)")</f>
        <v>N/A (BELUM VALID)</v>
      </c>
      <c r="N371" s="374" t="str">
        <f>IFERROR(VLOOKUP(A371,'02_MASTER_KODE_FASYANKES'!B$3:L$20793,10,FALSE),"N/A (BELUM VALID)")</f>
        <v>N/A (BELUM VALID)</v>
      </c>
      <c r="O371" s="374" t="str">
        <f>IFERROR(VLOOKUP(A371,'02_MASTER_KODE_FASYANKES'!B$3:L$20793,11,FALSE),"N/A (BELUM VALID)")</f>
        <v>N/A (BELUM VALID)</v>
      </c>
      <c r="P371" s="374" t="str">
        <f>IFERROR(VLOOKUP(A371,'02_MASTER_KODE_FASYANKES'!B$3:L$20793,3,FALSE),"N/A (BELUM VALID)")</f>
        <v>N/A (BELUM VALID)</v>
      </c>
      <c r="Q371" s="46" t="str">
        <f>IFERROR(VLOOKUP(LEFT(G371,4),'04_MASTER_KODE_SDMK'!B$5:F$165,3,FALSE),"N/A (BELUM VALID)")</f>
        <v>N/A (BELUM VALID)</v>
      </c>
      <c r="R371" s="46" t="str">
        <f>IFERROR(VLOOKUP(LEFT(G371,4),'04_MASTER_KODE_SDMK'!B$5:F$165,4,FALSE),"N/A (BELUM VALID)")</f>
        <v>N/A (BELUM VALID)</v>
      </c>
      <c r="S371" s="46" t="str">
        <f>IFERROR(VLOOKUP(LEFT(G371,4),'04_MASTER_KODE_SDMK'!B$5:F$165,5,FALSE),"N/A (BELUM VALID)")</f>
        <v>N/A (BELUM VALID)</v>
      </c>
      <c r="T371" s="374" t="str">
        <f t="shared" si="40"/>
        <v>N/A (BELUM VALID)</v>
      </c>
      <c r="U371" s="46" t="str">
        <f t="shared" si="41"/>
        <v>N/A (BELUM VALID)</v>
      </c>
      <c r="V371" s="46" t="str">
        <f>IFERROR(VLOOKUP(L371,'03_MASTER_KODE_SEKOLAH_PT'!B$5:C$10030,2,FALSE),"N/A (BELUM VALID)")</f>
        <v>N/A (BELUM VALID)</v>
      </c>
      <c r="W371" s="46" t="str">
        <f>IFERROR(VLOOKUP(J371,'05_MASTER_KODE_PRODI'!B$3:E$5003,3,FALSE),"N/A (BELUM VALID)")</f>
        <v>N/A (BELUM VALID)</v>
      </c>
      <c r="X371" s="46" t="str">
        <f>IFERROR(CONCATENATE("VALID (",VLOOKUP(J371,'05_MASTER_KODE_PRODI'!B$3:F$5003,5,FALSE),")"),"N/A (BELUM VALID)")</f>
        <v>N/A (BELUM VALID)</v>
      </c>
      <c r="Y371" s="376">
        <f t="shared" si="42"/>
        <v>0</v>
      </c>
      <c r="Z371" s="377">
        <f t="shared" si="43"/>
        <v>0</v>
      </c>
      <c r="AA371" s="377">
        <f t="shared" si="44"/>
        <v>0</v>
      </c>
      <c r="AB371" s="377">
        <f t="shared" si="45"/>
        <v>0</v>
      </c>
      <c r="AC371" s="377">
        <f t="shared" si="46"/>
        <v>0</v>
      </c>
      <c r="AD371" s="383">
        <f t="shared" si="47"/>
        <v>0</v>
      </c>
    </row>
    <row r="372" spans="1:30">
      <c r="A372" s="159"/>
      <c r="B372" s="159"/>
      <c r="C372" s="159"/>
      <c r="D372" s="159"/>
      <c r="E372" s="159"/>
      <c r="F372" s="159"/>
      <c r="G372" s="159"/>
      <c r="H372" s="180"/>
      <c r="I372" s="180"/>
      <c r="J372" s="159"/>
      <c r="K372" s="264"/>
      <c r="L372" s="159"/>
      <c r="M372" s="46" t="str">
        <f>IFERROR(CONCATENATE("VALID (",VLOOKUP(A372,'02_MASTER_KODE_FASYANKES'!B$3:L$20793,2,FALSE),")"),"N/A (BELUM VALID)")</f>
        <v>N/A (BELUM VALID)</v>
      </c>
      <c r="N372" s="374" t="str">
        <f>IFERROR(VLOOKUP(A372,'02_MASTER_KODE_FASYANKES'!B$3:L$20793,10,FALSE),"N/A (BELUM VALID)")</f>
        <v>N/A (BELUM VALID)</v>
      </c>
      <c r="O372" s="374" t="str">
        <f>IFERROR(VLOOKUP(A372,'02_MASTER_KODE_FASYANKES'!B$3:L$20793,11,FALSE),"N/A (BELUM VALID)")</f>
        <v>N/A (BELUM VALID)</v>
      </c>
      <c r="P372" s="374" t="str">
        <f>IFERROR(VLOOKUP(A372,'02_MASTER_KODE_FASYANKES'!B$3:L$20793,3,FALSE),"N/A (BELUM VALID)")</f>
        <v>N/A (BELUM VALID)</v>
      </c>
      <c r="Q372" s="46" t="str">
        <f>IFERROR(VLOOKUP(LEFT(G372,4),'04_MASTER_KODE_SDMK'!B$5:F$165,3,FALSE),"N/A (BELUM VALID)")</f>
        <v>N/A (BELUM VALID)</v>
      </c>
      <c r="R372" s="46" t="str">
        <f>IFERROR(VLOOKUP(LEFT(G372,4),'04_MASTER_KODE_SDMK'!B$5:F$165,4,FALSE),"N/A (BELUM VALID)")</f>
        <v>N/A (BELUM VALID)</v>
      </c>
      <c r="S372" s="46" t="str">
        <f>IFERROR(VLOOKUP(LEFT(G372,4),'04_MASTER_KODE_SDMK'!B$5:F$165,5,FALSE),"N/A (BELUM VALID)")</f>
        <v>N/A (BELUM VALID)</v>
      </c>
      <c r="T372" s="374" t="str">
        <f t="shared" si="40"/>
        <v>N/A (BELUM VALID)</v>
      </c>
      <c r="U372" s="46" t="str">
        <f t="shared" si="41"/>
        <v>N/A (BELUM VALID)</v>
      </c>
      <c r="V372" s="46" t="str">
        <f>IFERROR(VLOOKUP(L372,'03_MASTER_KODE_SEKOLAH_PT'!B$5:C$10030,2,FALSE),"N/A (BELUM VALID)")</f>
        <v>N/A (BELUM VALID)</v>
      </c>
      <c r="W372" s="46" t="str">
        <f>IFERROR(VLOOKUP(J372,'05_MASTER_KODE_PRODI'!B$3:E$5003,3,FALSE),"N/A (BELUM VALID)")</f>
        <v>N/A (BELUM VALID)</v>
      </c>
      <c r="X372" s="46" t="str">
        <f>IFERROR(CONCATENATE("VALID (",VLOOKUP(J372,'05_MASTER_KODE_PRODI'!B$3:F$5003,5,FALSE),")"),"N/A (BELUM VALID)")</f>
        <v>N/A (BELUM VALID)</v>
      </c>
      <c r="Y372" s="376">
        <f t="shared" si="42"/>
        <v>0</v>
      </c>
      <c r="Z372" s="377">
        <f t="shared" si="43"/>
        <v>0</v>
      </c>
      <c r="AA372" s="377">
        <f t="shared" si="44"/>
        <v>0</v>
      </c>
      <c r="AB372" s="377">
        <f t="shared" si="45"/>
        <v>0</v>
      </c>
      <c r="AC372" s="377">
        <f t="shared" si="46"/>
        <v>0</v>
      </c>
      <c r="AD372" s="383">
        <f t="shared" si="47"/>
        <v>0</v>
      </c>
    </row>
    <row r="373" spans="1:30">
      <c r="A373" s="159"/>
      <c r="B373" s="159"/>
      <c r="C373" s="159"/>
      <c r="D373" s="159"/>
      <c r="E373" s="159"/>
      <c r="F373" s="159"/>
      <c r="G373" s="159"/>
      <c r="H373" s="180"/>
      <c r="I373" s="180"/>
      <c r="J373" s="159"/>
      <c r="K373" s="264"/>
      <c r="L373" s="159"/>
      <c r="M373" s="46" t="str">
        <f>IFERROR(CONCATENATE("VALID (",VLOOKUP(A373,'02_MASTER_KODE_FASYANKES'!B$3:L$20793,2,FALSE),")"),"N/A (BELUM VALID)")</f>
        <v>N/A (BELUM VALID)</v>
      </c>
      <c r="N373" s="374" t="str">
        <f>IFERROR(VLOOKUP(A373,'02_MASTER_KODE_FASYANKES'!B$3:L$20793,10,FALSE),"N/A (BELUM VALID)")</f>
        <v>N/A (BELUM VALID)</v>
      </c>
      <c r="O373" s="374" t="str">
        <f>IFERROR(VLOOKUP(A373,'02_MASTER_KODE_FASYANKES'!B$3:L$20793,11,FALSE),"N/A (BELUM VALID)")</f>
        <v>N/A (BELUM VALID)</v>
      </c>
      <c r="P373" s="374" t="str">
        <f>IFERROR(VLOOKUP(A373,'02_MASTER_KODE_FASYANKES'!B$3:L$20793,3,FALSE),"N/A (BELUM VALID)")</f>
        <v>N/A (BELUM VALID)</v>
      </c>
      <c r="Q373" s="46" t="str">
        <f>IFERROR(VLOOKUP(LEFT(G373,4),'04_MASTER_KODE_SDMK'!B$5:F$165,3,FALSE),"N/A (BELUM VALID)")</f>
        <v>N/A (BELUM VALID)</v>
      </c>
      <c r="R373" s="46" t="str">
        <f>IFERROR(VLOOKUP(LEFT(G373,4),'04_MASTER_KODE_SDMK'!B$5:F$165,4,FALSE),"N/A (BELUM VALID)")</f>
        <v>N/A (BELUM VALID)</v>
      </c>
      <c r="S373" s="46" t="str">
        <f>IFERROR(VLOOKUP(LEFT(G373,4),'04_MASTER_KODE_SDMK'!B$5:F$165,5,FALSE),"N/A (BELUM VALID)")</f>
        <v>N/A (BELUM VALID)</v>
      </c>
      <c r="T373" s="374" t="str">
        <f t="shared" si="40"/>
        <v>N/A (BELUM VALID)</v>
      </c>
      <c r="U373" s="46" t="str">
        <f t="shared" si="41"/>
        <v>N/A (BELUM VALID)</v>
      </c>
      <c r="V373" s="46" t="str">
        <f>IFERROR(VLOOKUP(L373,'03_MASTER_KODE_SEKOLAH_PT'!B$5:C$10030,2,FALSE),"N/A (BELUM VALID)")</f>
        <v>N/A (BELUM VALID)</v>
      </c>
      <c r="W373" s="46" t="str">
        <f>IFERROR(VLOOKUP(J373,'05_MASTER_KODE_PRODI'!B$3:E$5003,3,FALSE),"N/A (BELUM VALID)")</f>
        <v>N/A (BELUM VALID)</v>
      </c>
      <c r="X373" s="46" t="str">
        <f>IFERROR(CONCATENATE("VALID (",VLOOKUP(J373,'05_MASTER_KODE_PRODI'!B$3:F$5003,5,FALSE),")"),"N/A (BELUM VALID)")</f>
        <v>N/A (BELUM VALID)</v>
      </c>
      <c r="Y373" s="376">
        <f t="shared" si="42"/>
        <v>0</v>
      </c>
      <c r="Z373" s="377">
        <f t="shared" si="43"/>
        <v>0</v>
      </c>
      <c r="AA373" s="377">
        <f t="shared" si="44"/>
        <v>0</v>
      </c>
      <c r="AB373" s="377">
        <f t="shared" si="45"/>
        <v>0</v>
      </c>
      <c r="AC373" s="377">
        <f t="shared" si="46"/>
        <v>0</v>
      </c>
      <c r="AD373" s="383">
        <f t="shared" si="47"/>
        <v>0</v>
      </c>
    </row>
    <row r="374" spans="1:30">
      <c r="A374" s="159"/>
      <c r="B374" s="159"/>
      <c r="C374" s="159"/>
      <c r="D374" s="159"/>
      <c r="E374" s="159"/>
      <c r="F374" s="159"/>
      <c r="G374" s="159"/>
      <c r="H374" s="180"/>
      <c r="I374" s="180"/>
      <c r="J374" s="159"/>
      <c r="K374" s="264"/>
      <c r="L374" s="159"/>
      <c r="M374" s="46" t="str">
        <f>IFERROR(CONCATENATE("VALID (",VLOOKUP(A374,'02_MASTER_KODE_FASYANKES'!B$3:L$20793,2,FALSE),")"),"N/A (BELUM VALID)")</f>
        <v>N/A (BELUM VALID)</v>
      </c>
      <c r="N374" s="374" t="str">
        <f>IFERROR(VLOOKUP(A374,'02_MASTER_KODE_FASYANKES'!B$3:L$20793,10,FALSE),"N/A (BELUM VALID)")</f>
        <v>N/A (BELUM VALID)</v>
      </c>
      <c r="O374" s="374" t="str">
        <f>IFERROR(VLOOKUP(A374,'02_MASTER_KODE_FASYANKES'!B$3:L$20793,11,FALSE),"N/A (BELUM VALID)")</f>
        <v>N/A (BELUM VALID)</v>
      </c>
      <c r="P374" s="374" t="str">
        <f>IFERROR(VLOOKUP(A374,'02_MASTER_KODE_FASYANKES'!B$3:L$20793,3,FALSE),"N/A (BELUM VALID)")</f>
        <v>N/A (BELUM VALID)</v>
      </c>
      <c r="Q374" s="46" t="str">
        <f>IFERROR(VLOOKUP(LEFT(G374,4),'04_MASTER_KODE_SDMK'!B$5:F$165,3,FALSE),"N/A (BELUM VALID)")</f>
        <v>N/A (BELUM VALID)</v>
      </c>
      <c r="R374" s="46" t="str">
        <f>IFERROR(VLOOKUP(LEFT(G374,4),'04_MASTER_KODE_SDMK'!B$5:F$165,4,FALSE),"N/A (BELUM VALID)")</f>
        <v>N/A (BELUM VALID)</v>
      </c>
      <c r="S374" s="46" t="str">
        <f>IFERROR(VLOOKUP(LEFT(G374,4),'04_MASTER_KODE_SDMK'!B$5:F$165,5,FALSE),"N/A (BELUM VALID)")</f>
        <v>N/A (BELUM VALID)</v>
      </c>
      <c r="T374" s="374" t="str">
        <f t="shared" si="40"/>
        <v>N/A (BELUM VALID)</v>
      </c>
      <c r="U374" s="46" t="str">
        <f t="shared" si="41"/>
        <v>N/A (BELUM VALID)</v>
      </c>
      <c r="V374" s="46" t="str">
        <f>IFERROR(VLOOKUP(L374,'03_MASTER_KODE_SEKOLAH_PT'!B$5:C$10030,2,FALSE),"N/A (BELUM VALID)")</f>
        <v>N/A (BELUM VALID)</v>
      </c>
      <c r="W374" s="46" t="str">
        <f>IFERROR(VLOOKUP(J374,'05_MASTER_KODE_PRODI'!B$3:E$5003,3,FALSE),"N/A (BELUM VALID)")</f>
        <v>N/A (BELUM VALID)</v>
      </c>
      <c r="X374" s="46" t="str">
        <f>IFERROR(CONCATENATE("VALID (",VLOOKUP(J374,'05_MASTER_KODE_PRODI'!B$3:F$5003,5,FALSE),")"),"N/A (BELUM VALID)")</f>
        <v>N/A (BELUM VALID)</v>
      </c>
      <c r="Y374" s="376">
        <f t="shared" si="42"/>
        <v>0</v>
      </c>
      <c r="Z374" s="377">
        <f t="shared" si="43"/>
        <v>0</v>
      </c>
      <c r="AA374" s="377">
        <f t="shared" si="44"/>
        <v>0</v>
      </c>
      <c r="AB374" s="377">
        <f t="shared" si="45"/>
        <v>0</v>
      </c>
      <c r="AC374" s="377">
        <f t="shared" si="46"/>
        <v>0</v>
      </c>
      <c r="AD374" s="383">
        <f t="shared" si="47"/>
        <v>0</v>
      </c>
    </row>
    <row r="375" spans="1:30">
      <c r="A375" s="159"/>
      <c r="B375" s="159"/>
      <c r="C375" s="159"/>
      <c r="D375" s="159"/>
      <c r="E375" s="159"/>
      <c r="F375" s="159"/>
      <c r="G375" s="159"/>
      <c r="H375" s="180"/>
      <c r="I375" s="180"/>
      <c r="J375" s="159"/>
      <c r="K375" s="264"/>
      <c r="L375" s="159"/>
      <c r="M375" s="46" t="str">
        <f>IFERROR(CONCATENATE("VALID (",VLOOKUP(A375,'02_MASTER_KODE_FASYANKES'!B$3:L$20793,2,FALSE),")"),"N/A (BELUM VALID)")</f>
        <v>N/A (BELUM VALID)</v>
      </c>
      <c r="N375" s="374" t="str">
        <f>IFERROR(VLOOKUP(A375,'02_MASTER_KODE_FASYANKES'!B$3:L$20793,10,FALSE),"N/A (BELUM VALID)")</f>
        <v>N/A (BELUM VALID)</v>
      </c>
      <c r="O375" s="374" t="str">
        <f>IFERROR(VLOOKUP(A375,'02_MASTER_KODE_FASYANKES'!B$3:L$20793,11,FALSE),"N/A (BELUM VALID)")</f>
        <v>N/A (BELUM VALID)</v>
      </c>
      <c r="P375" s="374" t="str">
        <f>IFERROR(VLOOKUP(A375,'02_MASTER_KODE_FASYANKES'!B$3:L$20793,3,FALSE),"N/A (BELUM VALID)")</f>
        <v>N/A (BELUM VALID)</v>
      </c>
      <c r="Q375" s="46" t="str">
        <f>IFERROR(VLOOKUP(LEFT(G375,4),'04_MASTER_KODE_SDMK'!B$5:F$165,3,FALSE),"N/A (BELUM VALID)")</f>
        <v>N/A (BELUM VALID)</v>
      </c>
      <c r="R375" s="46" t="str">
        <f>IFERROR(VLOOKUP(LEFT(G375,4),'04_MASTER_KODE_SDMK'!B$5:F$165,4,FALSE),"N/A (BELUM VALID)")</f>
        <v>N/A (BELUM VALID)</v>
      </c>
      <c r="S375" s="46" t="str">
        <f>IFERROR(VLOOKUP(LEFT(G375,4),'04_MASTER_KODE_SDMK'!B$5:F$165,5,FALSE),"N/A (BELUM VALID)")</f>
        <v>N/A (BELUM VALID)</v>
      </c>
      <c r="T375" s="374" t="str">
        <f t="shared" si="40"/>
        <v>N/A (BELUM VALID)</v>
      </c>
      <c r="U375" s="46" t="str">
        <f t="shared" si="41"/>
        <v>N/A (BELUM VALID)</v>
      </c>
      <c r="V375" s="46" t="str">
        <f>IFERROR(VLOOKUP(L375,'03_MASTER_KODE_SEKOLAH_PT'!B$5:C$10030,2,FALSE),"N/A (BELUM VALID)")</f>
        <v>N/A (BELUM VALID)</v>
      </c>
      <c r="W375" s="46" t="str">
        <f>IFERROR(VLOOKUP(J375,'05_MASTER_KODE_PRODI'!B$3:E$5003,3,FALSE),"N/A (BELUM VALID)")</f>
        <v>N/A (BELUM VALID)</v>
      </c>
      <c r="X375" s="46" t="str">
        <f>IFERROR(CONCATENATE("VALID (",VLOOKUP(J375,'05_MASTER_KODE_PRODI'!B$3:F$5003,5,FALSE),")"),"N/A (BELUM VALID)")</f>
        <v>N/A (BELUM VALID)</v>
      </c>
      <c r="Y375" s="376">
        <f t="shared" si="42"/>
        <v>0</v>
      </c>
      <c r="Z375" s="377">
        <f t="shared" si="43"/>
        <v>0</v>
      </c>
      <c r="AA375" s="377">
        <f t="shared" si="44"/>
        <v>0</v>
      </c>
      <c r="AB375" s="377">
        <f t="shared" si="45"/>
        <v>0</v>
      </c>
      <c r="AC375" s="377">
        <f t="shared" si="46"/>
        <v>0</v>
      </c>
      <c r="AD375" s="383">
        <f t="shared" si="47"/>
        <v>0</v>
      </c>
    </row>
    <row r="376" spans="1:30">
      <c r="A376" s="159"/>
      <c r="B376" s="159"/>
      <c r="C376" s="159"/>
      <c r="D376" s="159"/>
      <c r="E376" s="159"/>
      <c r="F376" s="159"/>
      <c r="G376" s="159"/>
      <c r="H376" s="180"/>
      <c r="I376" s="180"/>
      <c r="J376" s="159"/>
      <c r="K376" s="264"/>
      <c r="L376" s="159"/>
      <c r="M376" s="46" t="str">
        <f>IFERROR(CONCATENATE("VALID (",VLOOKUP(A376,'02_MASTER_KODE_FASYANKES'!B$3:L$20793,2,FALSE),")"),"N/A (BELUM VALID)")</f>
        <v>N/A (BELUM VALID)</v>
      </c>
      <c r="N376" s="374" t="str">
        <f>IFERROR(VLOOKUP(A376,'02_MASTER_KODE_FASYANKES'!B$3:L$20793,10,FALSE),"N/A (BELUM VALID)")</f>
        <v>N/A (BELUM VALID)</v>
      </c>
      <c r="O376" s="374" t="str">
        <f>IFERROR(VLOOKUP(A376,'02_MASTER_KODE_FASYANKES'!B$3:L$20793,11,FALSE),"N/A (BELUM VALID)")</f>
        <v>N/A (BELUM VALID)</v>
      </c>
      <c r="P376" s="374" t="str">
        <f>IFERROR(VLOOKUP(A376,'02_MASTER_KODE_FASYANKES'!B$3:L$20793,3,FALSE),"N/A (BELUM VALID)")</f>
        <v>N/A (BELUM VALID)</v>
      </c>
      <c r="Q376" s="46" t="str">
        <f>IFERROR(VLOOKUP(LEFT(G376,4),'04_MASTER_KODE_SDMK'!B$5:F$165,3,FALSE),"N/A (BELUM VALID)")</f>
        <v>N/A (BELUM VALID)</v>
      </c>
      <c r="R376" s="46" t="str">
        <f>IFERROR(VLOOKUP(LEFT(G376,4),'04_MASTER_KODE_SDMK'!B$5:F$165,4,FALSE),"N/A (BELUM VALID)")</f>
        <v>N/A (BELUM VALID)</v>
      </c>
      <c r="S376" s="46" t="str">
        <f>IFERROR(VLOOKUP(LEFT(G376,4),'04_MASTER_KODE_SDMK'!B$5:F$165,5,FALSE),"N/A (BELUM VALID)")</f>
        <v>N/A (BELUM VALID)</v>
      </c>
      <c r="T376" s="374" t="str">
        <f t="shared" si="40"/>
        <v>N/A (BELUM VALID)</v>
      </c>
      <c r="U376" s="46" t="str">
        <f t="shared" si="41"/>
        <v>N/A (BELUM VALID)</v>
      </c>
      <c r="V376" s="46" t="str">
        <f>IFERROR(VLOOKUP(L376,'03_MASTER_KODE_SEKOLAH_PT'!B$5:C$10030,2,FALSE),"N/A (BELUM VALID)")</f>
        <v>N/A (BELUM VALID)</v>
      </c>
      <c r="W376" s="46" t="str">
        <f>IFERROR(VLOOKUP(J376,'05_MASTER_KODE_PRODI'!B$3:E$5003,3,FALSE),"N/A (BELUM VALID)")</f>
        <v>N/A (BELUM VALID)</v>
      </c>
      <c r="X376" s="46" t="str">
        <f>IFERROR(CONCATENATE("VALID (",VLOOKUP(J376,'05_MASTER_KODE_PRODI'!B$3:F$5003,5,FALSE),")"),"N/A (BELUM VALID)")</f>
        <v>N/A (BELUM VALID)</v>
      </c>
      <c r="Y376" s="376">
        <f t="shared" si="42"/>
        <v>0</v>
      </c>
      <c r="Z376" s="377">
        <f t="shared" si="43"/>
        <v>0</v>
      </c>
      <c r="AA376" s="377">
        <f t="shared" si="44"/>
        <v>0</v>
      </c>
      <c r="AB376" s="377">
        <f t="shared" si="45"/>
        <v>0</v>
      </c>
      <c r="AC376" s="377">
        <f t="shared" si="46"/>
        <v>0</v>
      </c>
      <c r="AD376" s="383">
        <f t="shared" si="47"/>
        <v>0</v>
      </c>
    </row>
    <row r="377" spans="1:30">
      <c r="A377" s="159"/>
      <c r="B377" s="159"/>
      <c r="C377" s="159"/>
      <c r="D377" s="159"/>
      <c r="E377" s="159"/>
      <c r="F377" s="159"/>
      <c r="G377" s="159"/>
      <c r="H377" s="180"/>
      <c r="I377" s="180"/>
      <c r="J377" s="159"/>
      <c r="K377" s="264"/>
      <c r="L377" s="159"/>
      <c r="M377" s="46" t="str">
        <f>IFERROR(CONCATENATE("VALID (",VLOOKUP(A377,'02_MASTER_KODE_FASYANKES'!B$3:L$20793,2,FALSE),")"),"N/A (BELUM VALID)")</f>
        <v>N/A (BELUM VALID)</v>
      </c>
      <c r="N377" s="374" t="str">
        <f>IFERROR(VLOOKUP(A377,'02_MASTER_KODE_FASYANKES'!B$3:L$20793,10,FALSE),"N/A (BELUM VALID)")</f>
        <v>N/A (BELUM VALID)</v>
      </c>
      <c r="O377" s="374" t="str">
        <f>IFERROR(VLOOKUP(A377,'02_MASTER_KODE_FASYANKES'!B$3:L$20793,11,FALSE),"N/A (BELUM VALID)")</f>
        <v>N/A (BELUM VALID)</v>
      </c>
      <c r="P377" s="374" t="str">
        <f>IFERROR(VLOOKUP(A377,'02_MASTER_KODE_FASYANKES'!B$3:L$20793,3,FALSE),"N/A (BELUM VALID)")</f>
        <v>N/A (BELUM VALID)</v>
      </c>
      <c r="Q377" s="46" t="str">
        <f>IFERROR(VLOOKUP(LEFT(G377,4),'04_MASTER_KODE_SDMK'!B$5:F$165,3,FALSE),"N/A (BELUM VALID)")</f>
        <v>N/A (BELUM VALID)</v>
      </c>
      <c r="R377" s="46" t="str">
        <f>IFERROR(VLOOKUP(LEFT(G377,4),'04_MASTER_KODE_SDMK'!B$5:F$165,4,FALSE),"N/A (BELUM VALID)")</f>
        <v>N/A (BELUM VALID)</v>
      </c>
      <c r="S377" s="46" t="str">
        <f>IFERROR(VLOOKUP(LEFT(G377,4),'04_MASTER_KODE_SDMK'!B$5:F$165,5,FALSE),"N/A (BELUM VALID)")</f>
        <v>N/A (BELUM VALID)</v>
      </c>
      <c r="T377" s="374" t="str">
        <f t="shared" si="40"/>
        <v>N/A (BELUM VALID)</v>
      </c>
      <c r="U377" s="46" t="str">
        <f t="shared" si="41"/>
        <v>N/A (BELUM VALID)</v>
      </c>
      <c r="V377" s="46" t="str">
        <f>IFERROR(VLOOKUP(L377,'03_MASTER_KODE_SEKOLAH_PT'!B$5:C$10030,2,FALSE),"N/A (BELUM VALID)")</f>
        <v>N/A (BELUM VALID)</v>
      </c>
      <c r="W377" s="46" t="str">
        <f>IFERROR(VLOOKUP(J377,'05_MASTER_KODE_PRODI'!B$3:E$5003,3,FALSE),"N/A (BELUM VALID)")</f>
        <v>N/A (BELUM VALID)</v>
      </c>
      <c r="X377" s="46" t="str">
        <f>IFERROR(CONCATENATE("VALID (",VLOOKUP(J377,'05_MASTER_KODE_PRODI'!B$3:F$5003,5,FALSE),")"),"N/A (BELUM VALID)")</f>
        <v>N/A (BELUM VALID)</v>
      </c>
      <c r="Y377" s="376">
        <f t="shared" si="42"/>
        <v>0</v>
      </c>
      <c r="Z377" s="377">
        <f t="shared" si="43"/>
        <v>0</v>
      </c>
      <c r="AA377" s="377">
        <f t="shared" si="44"/>
        <v>0</v>
      </c>
      <c r="AB377" s="377">
        <f t="shared" si="45"/>
        <v>0</v>
      </c>
      <c r="AC377" s="377">
        <f t="shared" si="46"/>
        <v>0</v>
      </c>
      <c r="AD377" s="383">
        <f t="shared" si="47"/>
        <v>0</v>
      </c>
    </row>
    <row r="378" spans="1:30">
      <c r="A378" s="159"/>
      <c r="B378" s="159"/>
      <c r="C378" s="159"/>
      <c r="D378" s="159"/>
      <c r="E378" s="159"/>
      <c r="F378" s="159"/>
      <c r="G378" s="159"/>
      <c r="H378" s="180"/>
      <c r="I378" s="180"/>
      <c r="J378" s="159"/>
      <c r="K378" s="264"/>
      <c r="L378" s="159"/>
      <c r="M378" s="46" t="str">
        <f>IFERROR(CONCATENATE("VALID (",VLOOKUP(A378,'02_MASTER_KODE_FASYANKES'!B$3:L$20793,2,FALSE),")"),"N/A (BELUM VALID)")</f>
        <v>N/A (BELUM VALID)</v>
      </c>
      <c r="N378" s="374" t="str">
        <f>IFERROR(VLOOKUP(A378,'02_MASTER_KODE_FASYANKES'!B$3:L$20793,10,FALSE),"N/A (BELUM VALID)")</f>
        <v>N/A (BELUM VALID)</v>
      </c>
      <c r="O378" s="374" t="str">
        <f>IFERROR(VLOOKUP(A378,'02_MASTER_KODE_FASYANKES'!B$3:L$20793,11,FALSE),"N/A (BELUM VALID)")</f>
        <v>N/A (BELUM VALID)</v>
      </c>
      <c r="P378" s="374" t="str">
        <f>IFERROR(VLOOKUP(A378,'02_MASTER_KODE_FASYANKES'!B$3:L$20793,3,FALSE),"N/A (BELUM VALID)")</f>
        <v>N/A (BELUM VALID)</v>
      </c>
      <c r="Q378" s="46" t="str">
        <f>IFERROR(VLOOKUP(LEFT(G378,4),'04_MASTER_KODE_SDMK'!B$5:F$165,3,FALSE),"N/A (BELUM VALID)")</f>
        <v>N/A (BELUM VALID)</v>
      </c>
      <c r="R378" s="46" t="str">
        <f>IFERROR(VLOOKUP(LEFT(G378,4),'04_MASTER_KODE_SDMK'!B$5:F$165,4,FALSE),"N/A (BELUM VALID)")</f>
        <v>N/A (BELUM VALID)</v>
      </c>
      <c r="S378" s="46" t="str">
        <f>IFERROR(VLOOKUP(LEFT(G378,4),'04_MASTER_KODE_SDMK'!B$5:F$165,5,FALSE),"N/A (BELUM VALID)")</f>
        <v>N/A (BELUM VALID)</v>
      </c>
      <c r="T378" s="374" t="str">
        <f t="shared" si="40"/>
        <v>N/A (BELUM VALID)</v>
      </c>
      <c r="U378" s="46" t="str">
        <f t="shared" si="41"/>
        <v>N/A (BELUM VALID)</v>
      </c>
      <c r="V378" s="46" t="str">
        <f>IFERROR(VLOOKUP(L378,'03_MASTER_KODE_SEKOLAH_PT'!B$5:C$10030,2,FALSE),"N/A (BELUM VALID)")</f>
        <v>N/A (BELUM VALID)</v>
      </c>
      <c r="W378" s="46" t="str">
        <f>IFERROR(VLOOKUP(J378,'05_MASTER_KODE_PRODI'!B$3:E$5003,3,FALSE),"N/A (BELUM VALID)")</f>
        <v>N/A (BELUM VALID)</v>
      </c>
      <c r="X378" s="46" t="str">
        <f>IFERROR(CONCATENATE("VALID (",VLOOKUP(J378,'05_MASTER_KODE_PRODI'!B$3:F$5003,5,FALSE),")"),"N/A (BELUM VALID)")</f>
        <v>N/A (BELUM VALID)</v>
      </c>
      <c r="Y378" s="376">
        <f t="shared" si="42"/>
        <v>0</v>
      </c>
      <c r="Z378" s="377">
        <f t="shared" si="43"/>
        <v>0</v>
      </c>
      <c r="AA378" s="377">
        <f t="shared" si="44"/>
        <v>0</v>
      </c>
      <c r="AB378" s="377">
        <f t="shared" si="45"/>
        <v>0</v>
      </c>
      <c r="AC378" s="377">
        <f t="shared" si="46"/>
        <v>0</v>
      </c>
      <c r="AD378" s="383">
        <f t="shared" si="47"/>
        <v>0</v>
      </c>
    </row>
    <row r="379" spans="1:30">
      <c r="A379" s="159"/>
      <c r="B379" s="159"/>
      <c r="C379" s="159"/>
      <c r="D379" s="159"/>
      <c r="E379" s="159"/>
      <c r="F379" s="159"/>
      <c r="G379" s="159"/>
      <c r="H379" s="180"/>
      <c r="I379" s="180"/>
      <c r="J379" s="159"/>
      <c r="K379" s="264"/>
      <c r="L379" s="159"/>
      <c r="M379" s="46" t="str">
        <f>IFERROR(CONCATENATE("VALID (",VLOOKUP(A379,'02_MASTER_KODE_FASYANKES'!B$3:L$20793,2,FALSE),")"),"N/A (BELUM VALID)")</f>
        <v>N/A (BELUM VALID)</v>
      </c>
      <c r="N379" s="374" t="str">
        <f>IFERROR(VLOOKUP(A379,'02_MASTER_KODE_FASYANKES'!B$3:L$20793,10,FALSE),"N/A (BELUM VALID)")</f>
        <v>N/A (BELUM VALID)</v>
      </c>
      <c r="O379" s="374" t="str">
        <f>IFERROR(VLOOKUP(A379,'02_MASTER_KODE_FASYANKES'!B$3:L$20793,11,FALSE),"N/A (BELUM VALID)")</f>
        <v>N/A (BELUM VALID)</v>
      </c>
      <c r="P379" s="374" t="str">
        <f>IFERROR(VLOOKUP(A379,'02_MASTER_KODE_FASYANKES'!B$3:L$20793,3,FALSE),"N/A (BELUM VALID)")</f>
        <v>N/A (BELUM VALID)</v>
      </c>
      <c r="Q379" s="46" t="str">
        <f>IFERROR(VLOOKUP(LEFT(G379,4),'04_MASTER_KODE_SDMK'!B$5:F$165,3,FALSE),"N/A (BELUM VALID)")</f>
        <v>N/A (BELUM VALID)</v>
      </c>
      <c r="R379" s="46" t="str">
        <f>IFERROR(VLOOKUP(LEFT(G379,4),'04_MASTER_KODE_SDMK'!B$5:F$165,4,FALSE),"N/A (BELUM VALID)")</f>
        <v>N/A (BELUM VALID)</v>
      </c>
      <c r="S379" s="46" t="str">
        <f>IFERROR(VLOOKUP(LEFT(G379,4),'04_MASTER_KODE_SDMK'!B$5:F$165,5,FALSE),"N/A (BELUM VALID)")</f>
        <v>N/A (BELUM VALID)</v>
      </c>
      <c r="T379" s="374" t="str">
        <f t="shared" si="40"/>
        <v>N/A (BELUM VALID)</v>
      </c>
      <c r="U379" s="46" t="str">
        <f t="shared" si="41"/>
        <v>N/A (BELUM VALID)</v>
      </c>
      <c r="V379" s="46" t="str">
        <f>IFERROR(VLOOKUP(L379,'03_MASTER_KODE_SEKOLAH_PT'!B$5:C$10030,2,FALSE),"N/A (BELUM VALID)")</f>
        <v>N/A (BELUM VALID)</v>
      </c>
      <c r="W379" s="46" t="str">
        <f>IFERROR(VLOOKUP(J379,'05_MASTER_KODE_PRODI'!B$3:E$5003,3,FALSE),"N/A (BELUM VALID)")</f>
        <v>N/A (BELUM VALID)</v>
      </c>
      <c r="X379" s="46" t="str">
        <f>IFERROR(CONCATENATE("VALID (",VLOOKUP(J379,'05_MASTER_KODE_PRODI'!B$3:F$5003,5,FALSE),")"),"N/A (BELUM VALID)")</f>
        <v>N/A (BELUM VALID)</v>
      </c>
      <c r="Y379" s="376">
        <f t="shared" si="42"/>
        <v>0</v>
      </c>
      <c r="Z379" s="377">
        <f t="shared" si="43"/>
        <v>0</v>
      </c>
      <c r="AA379" s="377">
        <f t="shared" si="44"/>
        <v>0</v>
      </c>
      <c r="AB379" s="377">
        <f t="shared" si="45"/>
        <v>0</v>
      </c>
      <c r="AC379" s="377">
        <f t="shared" si="46"/>
        <v>0</v>
      </c>
      <c r="AD379" s="383">
        <f t="shared" si="47"/>
        <v>0</v>
      </c>
    </row>
    <row r="380" spans="1:30">
      <c r="A380" s="159"/>
      <c r="B380" s="159"/>
      <c r="C380" s="159"/>
      <c r="D380" s="159"/>
      <c r="E380" s="159"/>
      <c r="F380" s="159"/>
      <c r="G380" s="159"/>
      <c r="H380" s="180"/>
      <c r="I380" s="180"/>
      <c r="J380" s="159"/>
      <c r="K380" s="264"/>
      <c r="L380" s="159"/>
      <c r="M380" s="46" t="str">
        <f>IFERROR(CONCATENATE("VALID (",VLOOKUP(A380,'02_MASTER_KODE_FASYANKES'!B$3:L$20793,2,FALSE),")"),"N/A (BELUM VALID)")</f>
        <v>N/A (BELUM VALID)</v>
      </c>
      <c r="N380" s="374" t="str">
        <f>IFERROR(VLOOKUP(A380,'02_MASTER_KODE_FASYANKES'!B$3:L$20793,10,FALSE),"N/A (BELUM VALID)")</f>
        <v>N/A (BELUM VALID)</v>
      </c>
      <c r="O380" s="374" t="str">
        <f>IFERROR(VLOOKUP(A380,'02_MASTER_KODE_FASYANKES'!B$3:L$20793,11,FALSE),"N/A (BELUM VALID)")</f>
        <v>N/A (BELUM VALID)</v>
      </c>
      <c r="P380" s="374" t="str">
        <f>IFERROR(VLOOKUP(A380,'02_MASTER_KODE_FASYANKES'!B$3:L$20793,3,FALSE),"N/A (BELUM VALID)")</f>
        <v>N/A (BELUM VALID)</v>
      </c>
      <c r="Q380" s="46" t="str">
        <f>IFERROR(VLOOKUP(LEFT(G380,4),'04_MASTER_KODE_SDMK'!B$5:F$165,3,FALSE),"N/A (BELUM VALID)")</f>
        <v>N/A (BELUM VALID)</v>
      </c>
      <c r="R380" s="46" t="str">
        <f>IFERROR(VLOOKUP(LEFT(G380,4),'04_MASTER_KODE_SDMK'!B$5:F$165,4,FALSE),"N/A (BELUM VALID)")</f>
        <v>N/A (BELUM VALID)</v>
      </c>
      <c r="S380" s="46" t="str">
        <f>IFERROR(VLOOKUP(LEFT(G380,4),'04_MASTER_KODE_SDMK'!B$5:F$165,5,FALSE),"N/A (BELUM VALID)")</f>
        <v>N/A (BELUM VALID)</v>
      </c>
      <c r="T380" s="374" t="str">
        <f t="shared" si="40"/>
        <v>N/A (BELUM VALID)</v>
      </c>
      <c r="U380" s="46" t="str">
        <f t="shared" si="41"/>
        <v>N/A (BELUM VALID)</v>
      </c>
      <c r="V380" s="46" t="str">
        <f>IFERROR(VLOOKUP(L380,'03_MASTER_KODE_SEKOLAH_PT'!B$5:C$10030,2,FALSE),"N/A (BELUM VALID)")</f>
        <v>N/A (BELUM VALID)</v>
      </c>
      <c r="W380" s="46" t="str">
        <f>IFERROR(VLOOKUP(J380,'05_MASTER_KODE_PRODI'!B$3:E$5003,3,FALSE),"N/A (BELUM VALID)")</f>
        <v>N/A (BELUM VALID)</v>
      </c>
      <c r="X380" s="46" t="str">
        <f>IFERROR(CONCATENATE("VALID (",VLOOKUP(J380,'05_MASTER_KODE_PRODI'!B$3:F$5003,5,FALSE),")"),"N/A (BELUM VALID)")</f>
        <v>N/A (BELUM VALID)</v>
      </c>
      <c r="Y380" s="376">
        <f t="shared" si="42"/>
        <v>0</v>
      </c>
      <c r="Z380" s="377">
        <f t="shared" si="43"/>
        <v>0</v>
      </c>
      <c r="AA380" s="377">
        <f t="shared" si="44"/>
        <v>0</v>
      </c>
      <c r="AB380" s="377">
        <f t="shared" si="45"/>
        <v>0</v>
      </c>
      <c r="AC380" s="377">
        <f t="shared" si="46"/>
        <v>0</v>
      </c>
      <c r="AD380" s="383">
        <f t="shared" si="47"/>
        <v>0</v>
      </c>
    </row>
    <row r="381" spans="1:30">
      <c r="A381" s="159"/>
      <c r="B381" s="159"/>
      <c r="C381" s="159"/>
      <c r="D381" s="159"/>
      <c r="E381" s="159"/>
      <c r="F381" s="159"/>
      <c r="G381" s="159"/>
      <c r="H381" s="180"/>
      <c r="I381" s="180"/>
      <c r="J381" s="159"/>
      <c r="K381" s="264"/>
      <c r="L381" s="159"/>
      <c r="M381" s="46" t="str">
        <f>IFERROR(CONCATENATE("VALID (",VLOOKUP(A381,'02_MASTER_KODE_FASYANKES'!B$3:L$20793,2,FALSE),")"),"N/A (BELUM VALID)")</f>
        <v>N/A (BELUM VALID)</v>
      </c>
      <c r="N381" s="374" t="str">
        <f>IFERROR(VLOOKUP(A381,'02_MASTER_KODE_FASYANKES'!B$3:L$20793,10,FALSE),"N/A (BELUM VALID)")</f>
        <v>N/A (BELUM VALID)</v>
      </c>
      <c r="O381" s="374" t="str">
        <f>IFERROR(VLOOKUP(A381,'02_MASTER_KODE_FASYANKES'!B$3:L$20793,11,FALSE),"N/A (BELUM VALID)")</f>
        <v>N/A (BELUM VALID)</v>
      </c>
      <c r="P381" s="374" t="str">
        <f>IFERROR(VLOOKUP(A381,'02_MASTER_KODE_FASYANKES'!B$3:L$20793,3,FALSE),"N/A (BELUM VALID)")</f>
        <v>N/A (BELUM VALID)</v>
      </c>
      <c r="Q381" s="46" t="str">
        <f>IFERROR(VLOOKUP(LEFT(G381,4),'04_MASTER_KODE_SDMK'!B$5:F$165,3,FALSE),"N/A (BELUM VALID)")</f>
        <v>N/A (BELUM VALID)</v>
      </c>
      <c r="R381" s="46" t="str">
        <f>IFERROR(VLOOKUP(LEFT(G381,4),'04_MASTER_KODE_SDMK'!B$5:F$165,4,FALSE),"N/A (BELUM VALID)")</f>
        <v>N/A (BELUM VALID)</v>
      </c>
      <c r="S381" s="46" t="str">
        <f>IFERROR(VLOOKUP(LEFT(G381,4),'04_MASTER_KODE_SDMK'!B$5:F$165,5,FALSE),"N/A (BELUM VALID)")</f>
        <v>N/A (BELUM VALID)</v>
      </c>
      <c r="T381" s="374" t="str">
        <f t="shared" si="40"/>
        <v>N/A (BELUM VALID)</v>
      </c>
      <c r="U381" s="46" t="str">
        <f t="shared" si="41"/>
        <v>N/A (BELUM VALID)</v>
      </c>
      <c r="V381" s="46" t="str">
        <f>IFERROR(VLOOKUP(L381,'03_MASTER_KODE_SEKOLAH_PT'!B$5:C$10030,2,FALSE),"N/A (BELUM VALID)")</f>
        <v>N/A (BELUM VALID)</v>
      </c>
      <c r="W381" s="46" t="str">
        <f>IFERROR(VLOOKUP(J381,'05_MASTER_KODE_PRODI'!B$3:E$5003,3,FALSE),"N/A (BELUM VALID)")</f>
        <v>N/A (BELUM VALID)</v>
      </c>
      <c r="X381" s="46" t="str">
        <f>IFERROR(CONCATENATE("VALID (",VLOOKUP(J381,'05_MASTER_KODE_PRODI'!B$3:F$5003,5,FALSE),")"),"N/A (BELUM VALID)")</f>
        <v>N/A (BELUM VALID)</v>
      </c>
      <c r="Y381" s="376">
        <f t="shared" si="42"/>
        <v>0</v>
      </c>
      <c r="Z381" s="377">
        <f t="shared" si="43"/>
        <v>0</v>
      </c>
      <c r="AA381" s="377">
        <f t="shared" si="44"/>
        <v>0</v>
      </c>
      <c r="AB381" s="377">
        <f t="shared" si="45"/>
        <v>0</v>
      </c>
      <c r="AC381" s="377">
        <f t="shared" si="46"/>
        <v>0</v>
      </c>
      <c r="AD381" s="383">
        <f t="shared" si="47"/>
        <v>0</v>
      </c>
    </row>
    <row r="382" spans="1:30">
      <c r="A382" s="159"/>
      <c r="B382" s="159"/>
      <c r="C382" s="159"/>
      <c r="D382" s="159"/>
      <c r="E382" s="159"/>
      <c r="F382" s="159"/>
      <c r="G382" s="159"/>
      <c r="H382" s="180"/>
      <c r="I382" s="180"/>
      <c r="J382" s="159"/>
      <c r="K382" s="264"/>
      <c r="L382" s="159"/>
      <c r="M382" s="46" t="str">
        <f>IFERROR(CONCATENATE("VALID (",VLOOKUP(A382,'02_MASTER_KODE_FASYANKES'!B$3:L$20793,2,FALSE),")"),"N/A (BELUM VALID)")</f>
        <v>N/A (BELUM VALID)</v>
      </c>
      <c r="N382" s="374" t="str">
        <f>IFERROR(VLOOKUP(A382,'02_MASTER_KODE_FASYANKES'!B$3:L$20793,10,FALSE),"N/A (BELUM VALID)")</f>
        <v>N/A (BELUM VALID)</v>
      </c>
      <c r="O382" s="374" t="str">
        <f>IFERROR(VLOOKUP(A382,'02_MASTER_KODE_FASYANKES'!B$3:L$20793,11,FALSE),"N/A (BELUM VALID)")</f>
        <v>N/A (BELUM VALID)</v>
      </c>
      <c r="P382" s="374" t="str">
        <f>IFERROR(VLOOKUP(A382,'02_MASTER_KODE_FASYANKES'!B$3:L$20793,3,FALSE),"N/A (BELUM VALID)")</f>
        <v>N/A (BELUM VALID)</v>
      </c>
      <c r="Q382" s="46" t="str">
        <f>IFERROR(VLOOKUP(LEFT(G382,4),'04_MASTER_KODE_SDMK'!B$5:F$165,3,FALSE),"N/A (BELUM VALID)")</f>
        <v>N/A (BELUM VALID)</v>
      </c>
      <c r="R382" s="46" t="str">
        <f>IFERROR(VLOOKUP(LEFT(G382,4),'04_MASTER_KODE_SDMK'!B$5:F$165,4,FALSE),"N/A (BELUM VALID)")</f>
        <v>N/A (BELUM VALID)</v>
      </c>
      <c r="S382" s="46" t="str">
        <f>IFERROR(VLOOKUP(LEFT(G382,4),'04_MASTER_KODE_SDMK'!B$5:F$165,5,FALSE),"N/A (BELUM VALID)")</f>
        <v>N/A (BELUM VALID)</v>
      </c>
      <c r="T382" s="374" t="str">
        <f t="shared" si="40"/>
        <v>N/A (BELUM VALID)</v>
      </c>
      <c r="U382" s="46" t="str">
        <f t="shared" si="41"/>
        <v>N/A (BELUM VALID)</v>
      </c>
      <c r="V382" s="46" t="str">
        <f>IFERROR(VLOOKUP(L382,'03_MASTER_KODE_SEKOLAH_PT'!B$5:C$10030,2,FALSE),"N/A (BELUM VALID)")</f>
        <v>N/A (BELUM VALID)</v>
      </c>
      <c r="W382" s="46" t="str">
        <f>IFERROR(VLOOKUP(J382,'05_MASTER_KODE_PRODI'!B$3:E$5003,3,FALSE),"N/A (BELUM VALID)")</f>
        <v>N/A (BELUM VALID)</v>
      </c>
      <c r="X382" s="46" t="str">
        <f>IFERROR(CONCATENATE("VALID (",VLOOKUP(J382,'05_MASTER_KODE_PRODI'!B$3:F$5003,5,FALSE),")"),"N/A (BELUM VALID)")</f>
        <v>N/A (BELUM VALID)</v>
      </c>
      <c r="Y382" s="376">
        <f t="shared" si="42"/>
        <v>0</v>
      </c>
      <c r="Z382" s="377">
        <f t="shared" si="43"/>
        <v>0</v>
      </c>
      <c r="AA382" s="377">
        <f t="shared" si="44"/>
        <v>0</v>
      </c>
      <c r="AB382" s="377">
        <f t="shared" si="45"/>
        <v>0</v>
      </c>
      <c r="AC382" s="377">
        <f t="shared" si="46"/>
        <v>0</v>
      </c>
      <c r="AD382" s="383">
        <f t="shared" si="47"/>
        <v>0</v>
      </c>
    </row>
    <row r="383" spans="1:30">
      <c r="A383" s="159"/>
      <c r="B383" s="159"/>
      <c r="C383" s="159"/>
      <c r="D383" s="159"/>
      <c r="E383" s="159"/>
      <c r="F383" s="159"/>
      <c r="G383" s="159"/>
      <c r="H383" s="180"/>
      <c r="I383" s="180"/>
      <c r="J383" s="159"/>
      <c r="K383" s="264"/>
      <c r="L383" s="159"/>
      <c r="M383" s="46" t="str">
        <f>IFERROR(CONCATENATE("VALID (",VLOOKUP(A383,'02_MASTER_KODE_FASYANKES'!B$3:L$20793,2,FALSE),")"),"N/A (BELUM VALID)")</f>
        <v>N/A (BELUM VALID)</v>
      </c>
      <c r="N383" s="374" t="str">
        <f>IFERROR(VLOOKUP(A383,'02_MASTER_KODE_FASYANKES'!B$3:L$20793,10,FALSE),"N/A (BELUM VALID)")</f>
        <v>N/A (BELUM VALID)</v>
      </c>
      <c r="O383" s="374" t="str">
        <f>IFERROR(VLOOKUP(A383,'02_MASTER_KODE_FASYANKES'!B$3:L$20793,11,FALSE),"N/A (BELUM VALID)")</f>
        <v>N/A (BELUM VALID)</v>
      </c>
      <c r="P383" s="374" t="str">
        <f>IFERROR(VLOOKUP(A383,'02_MASTER_KODE_FASYANKES'!B$3:L$20793,3,FALSE),"N/A (BELUM VALID)")</f>
        <v>N/A (BELUM VALID)</v>
      </c>
      <c r="Q383" s="46" t="str">
        <f>IFERROR(VLOOKUP(LEFT(G383,4),'04_MASTER_KODE_SDMK'!B$5:F$165,3,FALSE),"N/A (BELUM VALID)")</f>
        <v>N/A (BELUM VALID)</v>
      </c>
      <c r="R383" s="46" t="str">
        <f>IFERROR(VLOOKUP(LEFT(G383,4),'04_MASTER_KODE_SDMK'!B$5:F$165,4,FALSE),"N/A (BELUM VALID)")</f>
        <v>N/A (BELUM VALID)</v>
      </c>
      <c r="S383" s="46" t="str">
        <f>IFERROR(VLOOKUP(LEFT(G383,4),'04_MASTER_KODE_SDMK'!B$5:F$165,5,FALSE),"N/A (BELUM VALID)")</f>
        <v>N/A (BELUM VALID)</v>
      </c>
      <c r="T383" s="374" t="str">
        <f t="shared" si="40"/>
        <v>N/A (BELUM VALID)</v>
      </c>
      <c r="U383" s="46" t="str">
        <f t="shared" si="41"/>
        <v>N/A (BELUM VALID)</v>
      </c>
      <c r="V383" s="46" t="str">
        <f>IFERROR(VLOOKUP(L383,'03_MASTER_KODE_SEKOLAH_PT'!B$5:C$10030,2,FALSE),"N/A (BELUM VALID)")</f>
        <v>N/A (BELUM VALID)</v>
      </c>
      <c r="W383" s="46" t="str">
        <f>IFERROR(VLOOKUP(J383,'05_MASTER_KODE_PRODI'!B$3:E$5003,3,FALSE),"N/A (BELUM VALID)")</f>
        <v>N/A (BELUM VALID)</v>
      </c>
      <c r="X383" s="46" t="str">
        <f>IFERROR(CONCATENATE("VALID (",VLOOKUP(J383,'05_MASTER_KODE_PRODI'!B$3:F$5003,5,FALSE),")"),"N/A (BELUM VALID)")</f>
        <v>N/A (BELUM VALID)</v>
      </c>
      <c r="Y383" s="376">
        <f t="shared" si="42"/>
        <v>0</v>
      </c>
      <c r="Z383" s="377">
        <f t="shared" si="43"/>
        <v>0</v>
      </c>
      <c r="AA383" s="377">
        <f t="shared" si="44"/>
        <v>0</v>
      </c>
      <c r="AB383" s="377">
        <f t="shared" si="45"/>
        <v>0</v>
      </c>
      <c r="AC383" s="377">
        <f t="shared" si="46"/>
        <v>0</v>
      </c>
      <c r="AD383" s="383">
        <f t="shared" si="47"/>
        <v>0</v>
      </c>
    </row>
    <row r="384" spans="1:30">
      <c r="A384" s="159"/>
      <c r="B384" s="159"/>
      <c r="C384" s="159"/>
      <c r="D384" s="159"/>
      <c r="E384" s="159"/>
      <c r="F384" s="159"/>
      <c r="G384" s="159"/>
      <c r="H384" s="180"/>
      <c r="I384" s="180"/>
      <c r="J384" s="159"/>
      <c r="K384" s="264"/>
      <c r="L384" s="159"/>
      <c r="M384" s="46" t="str">
        <f>IFERROR(CONCATENATE("VALID (",VLOOKUP(A384,'02_MASTER_KODE_FASYANKES'!B$3:L$20793,2,FALSE),")"),"N/A (BELUM VALID)")</f>
        <v>N/A (BELUM VALID)</v>
      </c>
      <c r="N384" s="374" t="str">
        <f>IFERROR(VLOOKUP(A384,'02_MASTER_KODE_FASYANKES'!B$3:L$20793,10,FALSE),"N/A (BELUM VALID)")</f>
        <v>N/A (BELUM VALID)</v>
      </c>
      <c r="O384" s="374" t="str">
        <f>IFERROR(VLOOKUP(A384,'02_MASTER_KODE_FASYANKES'!B$3:L$20793,11,FALSE),"N/A (BELUM VALID)")</f>
        <v>N/A (BELUM VALID)</v>
      </c>
      <c r="P384" s="374" t="str">
        <f>IFERROR(VLOOKUP(A384,'02_MASTER_KODE_FASYANKES'!B$3:L$20793,3,FALSE),"N/A (BELUM VALID)")</f>
        <v>N/A (BELUM VALID)</v>
      </c>
      <c r="Q384" s="46" t="str">
        <f>IFERROR(VLOOKUP(LEFT(G384,4),'04_MASTER_KODE_SDMK'!B$5:F$165,3,FALSE),"N/A (BELUM VALID)")</f>
        <v>N/A (BELUM VALID)</v>
      </c>
      <c r="R384" s="46" t="str">
        <f>IFERROR(VLOOKUP(LEFT(G384,4),'04_MASTER_KODE_SDMK'!B$5:F$165,4,FALSE),"N/A (BELUM VALID)")</f>
        <v>N/A (BELUM VALID)</v>
      </c>
      <c r="S384" s="46" t="str">
        <f>IFERROR(VLOOKUP(LEFT(G384,4),'04_MASTER_KODE_SDMK'!B$5:F$165,5,FALSE),"N/A (BELUM VALID)")</f>
        <v>N/A (BELUM VALID)</v>
      </c>
      <c r="T384" s="374" t="str">
        <f t="shared" si="40"/>
        <v>N/A (BELUM VALID)</v>
      </c>
      <c r="U384" s="46" t="str">
        <f t="shared" si="41"/>
        <v>N/A (BELUM VALID)</v>
      </c>
      <c r="V384" s="46" t="str">
        <f>IFERROR(VLOOKUP(L384,'03_MASTER_KODE_SEKOLAH_PT'!B$5:C$10030,2,FALSE),"N/A (BELUM VALID)")</f>
        <v>N/A (BELUM VALID)</v>
      </c>
      <c r="W384" s="46" t="str">
        <f>IFERROR(VLOOKUP(J384,'05_MASTER_KODE_PRODI'!B$3:E$5003,3,FALSE),"N/A (BELUM VALID)")</f>
        <v>N/A (BELUM VALID)</v>
      </c>
      <c r="X384" s="46" t="str">
        <f>IFERROR(CONCATENATE("VALID (",VLOOKUP(J384,'05_MASTER_KODE_PRODI'!B$3:F$5003,5,FALSE),")"),"N/A (BELUM VALID)")</f>
        <v>N/A (BELUM VALID)</v>
      </c>
      <c r="Y384" s="376">
        <f t="shared" si="42"/>
        <v>0</v>
      </c>
      <c r="Z384" s="377">
        <f t="shared" si="43"/>
        <v>0</v>
      </c>
      <c r="AA384" s="377">
        <f t="shared" si="44"/>
        <v>0</v>
      </c>
      <c r="AB384" s="377">
        <f t="shared" si="45"/>
        <v>0</v>
      </c>
      <c r="AC384" s="377">
        <f t="shared" si="46"/>
        <v>0</v>
      </c>
      <c r="AD384" s="383">
        <f t="shared" si="47"/>
        <v>0</v>
      </c>
    </row>
    <row r="385" spans="1:30">
      <c r="A385" s="159"/>
      <c r="B385" s="159"/>
      <c r="C385" s="159"/>
      <c r="D385" s="159"/>
      <c r="E385" s="159"/>
      <c r="F385" s="159"/>
      <c r="G385" s="159"/>
      <c r="H385" s="180"/>
      <c r="I385" s="180"/>
      <c r="J385" s="159"/>
      <c r="K385" s="264"/>
      <c r="L385" s="159"/>
      <c r="M385" s="46" t="str">
        <f>IFERROR(CONCATENATE("VALID (",VLOOKUP(A385,'02_MASTER_KODE_FASYANKES'!B$3:L$20793,2,FALSE),")"),"N/A (BELUM VALID)")</f>
        <v>N/A (BELUM VALID)</v>
      </c>
      <c r="N385" s="374" t="str">
        <f>IFERROR(VLOOKUP(A385,'02_MASTER_KODE_FASYANKES'!B$3:L$20793,10,FALSE),"N/A (BELUM VALID)")</f>
        <v>N/A (BELUM VALID)</v>
      </c>
      <c r="O385" s="374" t="str">
        <f>IFERROR(VLOOKUP(A385,'02_MASTER_KODE_FASYANKES'!B$3:L$20793,11,FALSE),"N/A (BELUM VALID)")</f>
        <v>N/A (BELUM VALID)</v>
      </c>
      <c r="P385" s="374" t="str">
        <f>IFERROR(VLOOKUP(A385,'02_MASTER_KODE_FASYANKES'!B$3:L$20793,3,FALSE),"N/A (BELUM VALID)")</f>
        <v>N/A (BELUM VALID)</v>
      </c>
      <c r="Q385" s="46" t="str">
        <f>IFERROR(VLOOKUP(LEFT(G385,4),'04_MASTER_KODE_SDMK'!B$5:F$165,3,FALSE),"N/A (BELUM VALID)")</f>
        <v>N/A (BELUM VALID)</v>
      </c>
      <c r="R385" s="46" t="str">
        <f>IFERROR(VLOOKUP(LEFT(G385,4),'04_MASTER_KODE_SDMK'!B$5:F$165,4,FALSE),"N/A (BELUM VALID)")</f>
        <v>N/A (BELUM VALID)</v>
      </c>
      <c r="S385" s="46" t="str">
        <f>IFERROR(VLOOKUP(LEFT(G385,4),'04_MASTER_KODE_SDMK'!B$5:F$165,5,FALSE),"N/A (BELUM VALID)")</f>
        <v>N/A (BELUM VALID)</v>
      </c>
      <c r="T385" s="374" t="str">
        <f t="shared" si="40"/>
        <v>N/A (BELUM VALID)</v>
      </c>
      <c r="U385" s="46" t="str">
        <f t="shared" si="41"/>
        <v>N/A (BELUM VALID)</v>
      </c>
      <c r="V385" s="46" t="str">
        <f>IFERROR(VLOOKUP(L385,'03_MASTER_KODE_SEKOLAH_PT'!B$5:C$10030,2,FALSE),"N/A (BELUM VALID)")</f>
        <v>N/A (BELUM VALID)</v>
      </c>
      <c r="W385" s="46" t="str">
        <f>IFERROR(VLOOKUP(J385,'05_MASTER_KODE_PRODI'!B$3:E$5003,3,FALSE),"N/A (BELUM VALID)")</f>
        <v>N/A (BELUM VALID)</v>
      </c>
      <c r="X385" s="46" t="str">
        <f>IFERROR(CONCATENATE("VALID (",VLOOKUP(J385,'05_MASTER_KODE_PRODI'!B$3:F$5003,5,FALSE),")"),"N/A (BELUM VALID)")</f>
        <v>N/A (BELUM VALID)</v>
      </c>
      <c r="Y385" s="376">
        <f t="shared" si="42"/>
        <v>0</v>
      </c>
      <c r="Z385" s="377">
        <f t="shared" si="43"/>
        <v>0</v>
      </c>
      <c r="AA385" s="377">
        <f t="shared" si="44"/>
        <v>0</v>
      </c>
      <c r="AB385" s="377">
        <f t="shared" si="45"/>
        <v>0</v>
      </c>
      <c r="AC385" s="377">
        <f t="shared" si="46"/>
        <v>0</v>
      </c>
      <c r="AD385" s="383">
        <f t="shared" si="47"/>
        <v>0</v>
      </c>
    </row>
    <row r="386" spans="1:30">
      <c r="A386" s="159"/>
      <c r="B386" s="159"/>
      <c r="C386" s="159"/>
      <c r="D386" s="159"/>
      <c r="E386" s="159"/>
      <c r="F386" s="159"/>
      <c r="G386" s="159"/>
      <c r="H386" s="180"/>
      <c r="I386" s="180"/>
      <c r="J386" s="159"/>
      <c r="K386" s="264"/>
      <c r="L386" s="159"/>
      <c r="M386" s="46" t="str">
        <f>IFERROR(CONCATENATE("VALID (",VLOOKUP(A386,'02_MASTER_KODE_FASYANKES'!B$3:L$20793,2,FALSE),")"),"N/A (BELUM VALID)")</f>
        <v>N/A (BELUM VALID)</v>
      </c>
      <c r="N386" s="374" t="str">
        <f>IFERROR(VLOOKUP(A386,'02_MASTER_KODE_FASYANKES'!B$3:L$20793,10,FALSE),"N/A (BELUM VALID)")</f>
        <v>N/A (BELUM VALID)</v>
      </c>
      <c r="O386" s="374" t="str">
        <f>IFERROR(VLOOKUP(A386,'02_MASTER_KODE_FASYANKES'!B$3:L$20793,11,FALSE),"N/A (BELUM VALID)")</f>
        <v>N/A (BELUM VALID)</v>
      </c>
      <c r="P386" s="374" t="str">
        <f>IFERROR(VLOOKUP(A386,'02_MASTER_KODE_FASYANKES'!B$3:L$20793,3,FALSE),"N/A (BELUM VALID)")</f>
        <v>N/A (BELUM VALID)</v>
      </c>
      <c r="Q386" s="46" t="str">
        <f>IFERROR(VLOOKUP(LEFT(G386,4),'04_MASTER_KODE_SDMK'!B$5:F$165,3,FALSE),"N/A (BELUM VALID)")</f>
        <v>N/A (BELUM VALID)</v>
      </c>
      <c r="R386" s="46" t="str">
        <f>IFERROR(VLOOKUP(LEFT(G386,4),'04_MASTER_KODE_SDMK'!B$5:F$165,4,FALSE),"N/A (BELUM VALID)")</f>
        <v>N/A (BELUM VALID)</v>
      </c>
      <c r="S386" s="46" t="str">
        <f>IFERROR(VLOOKUP(LEFT(G386,4),'04_MASTER_KODE_SDMK'!B$5:F$165,5,FALSE),"N/A (BELUM VALID)")</f>
        <v>N/A (BELUM VALID)</v>
      </c>
      <c r="T386" s="374" t="str">
        <f t="shared" si="40"/>
        <v>N/A (BELUM VALID)</v>
      </c>
      <c r="U386" s="46" t="str">
        <f t="shared" si="41"/>
        <v>N/A (BELUM VALID)</v>
      </c>
      <c r="V386" s="46" t="str">
        <f>IFERROR(VLOOKUP(L386,'03_MASTER_KODE_SEKOLAH_PT'!B$5:C$10030,2,FALSE),"N/A (BELUM VALID)")</f>
        <v>N/A (BELUM VALID)</v>
      </c>
      <c r="W386" s="46" t="str">
        <f>IFERROR(VLOOKUP(J386,'05_MASTER_KODE_PRODI'!B$3:E$5003,3,FALSE),"N/A (BELUM VALID)")</f>
        <v>N/A (BELUM VALID)</v>
      </c>
      <c r="X386" s="46" t="str">
        <f>IFERROR(CONCATENATE("VALID (",VLOOKUP(J386,'05_MASTER_KODE_PRODI'!B$3:F$5003,5,FALSE),")"),"N/A (BELUM VALID)")</f>
        <v>N/A (BELUM VALID)</v>
      </c>
      <c r="Y386" s="376">
        <f t="shared" si="42"/>
        <v>0</v>
      </c>
      <c r="Z386" s="377">
        <f t="shared" si="43"/>
        <v>0</v>
      </c>
      <c r="AA386" s="377">
        <f t="shared" si="44"/>
        <v>0</v>
      </c>
      <c r="AB386" s="377">
        <f t="shared" si="45"/>
        <v>0</v>
      </c>
      <c r="AC386" s="377">
        <f t="shared" si="46"/>
        <v>0</v>
      </c>
      <c r="AD386" s="383">
        <f t="shared" si="47"/>
        <v>0</v>
      </c>
    </row>
    <row r="387" spans="1:30">
      <c r="A387" s="159"/>
      <c r="B387" s="159"/>
      <c r="C387" s="159"/>
      <c r="D387" s="159"/>
      <c r="E387" s="159"/>
      <c r="F387" s="159"/>
      <c r="G387" s="159"/>
      <c r="H387" s="180"/>
      <c r="I387" s="180"/>
      <c r="J387" s="159"/>
      <c r="K387" s="264"/>
      <c r="L387" s="159"/>
      <c r="M387" s="46" t="str">
        <f>IFERROR(CONCATENATE("VALID (",VLOOKUP(A387,'02_MASTER_KODE_FASYANKES'!B$3:L$20793,2,FALSE),")"),"N/A (BELUM VALID)")</f>
        <v>N/A (BELUM VALID)</v>
      </c>
      <c r="N387" s="374" t="str">
        <f>IFERROR(VLOOKUP(A387,'02_MASTER_KODE_FASYANKES'!B$3:L$20793,10,FALSE),"N/A (BELUM VALID)")</f>
        <v>N/A (BELUM VALID)</v>
      </c>
      <c r="O387" s="374" t="str">
        <f>IFERROR(VLOOKUP(A387,'02_MASTER_KODE_FASYANKES'!B$3:L$20793,11,FALSE),"N/A (BELUM VALID)")</f>
        <v>N/A (BELUM VALID)</v>
      </c>
      <c r="P387" s="374" t="str">
        <f>IFERROR(VLOOKUP(A387,'02_MASTER_KODE_FASYANKES'!B$3:L$20793,3,FALSE),"N/A (BELUM VALID)")</f>
        <v>N/A (BELUM VALID)</v>
      </c>
      <c r="Q387" s="46" t="str">
        <f>IFERROR(VLOOKUP(LEFT(G387,4),'04_MASTER_KODE_SDMK'!B$5:F$165,3,FALSE),"N/A (BELUM VALID)")</f>
        <v>N/A (BELUM VALID)</v>
      </c>
      <c r="R387" s="46" t="str">
        <f>IFERROR(VLOOKUP(LEFT(G387,4),'04_MASTER_KODE_SDMK'!B$5:F$165,4,FALSE),"N/A (BELUM VALID)")</f>
        <v>N/A (BELUM VALID)</v>
      </c>
      <c r="S387" s="46" t="str">
        <f>IFERROR(VLOOKUP(LEFT(G387,4),'04_MASTER_KODE_SDMK'!B$5:F$165,5,FALSE),"N/A (BELUM VALID)")</f>
        <v>N/A (BELUM VALID)</v>
      </c>
      <c r="T387" s="374" t="str">
        <f t="shared" si="40"/>
        <v>N/A (BELUM VALID)</v>
      </c>
      <c r="U387" s="46" t="str">
        <f t="shared" si="41"/>
        <v>N/A (BELUM VALID)</v>
      </c>
      <c r="V387" s="46" t="str">
        <f>IFERROR(VLOOKUP(L387,'03_MASTER_KODE_SEKOLAH_PT'!B$5:C$10030,2,FALSE),"N/A (BELUM VALID)")</f>
        <v>N/A (BELUM VALID)</v>
      </c>
      <c r="W387" s="46" t="str">
        <f>IFERROR(VLOOKUP(J387,'05_MASTER_KODE_PRODI'!B$3:E$5003,3,FALSE),"N/A (BELUM VALID)")</f>
        <v>N/A (BELUM VALID)</v>
      </c>
      <c r="X387" s="46" t="str">
        <f>IFERROR(CONCATENATE("VALID (",VLOOKUP(J387,'05_MASTER_KODE_PRODI'!B$3:F$5003,5,FALSE),")"),"N/A (BELUM VALID)")</f>
        <v>N/A (BELUM VALID)</v>
      </c>
      <c r="Y387" s="376">
        <f t="shared" si="42"/>
        <v>0</v>
      </c>
      <c r="Z387" s="377">
        <f t="shared" si="43"/>
        <v>0</v>
      </c>
      <c r="AA387" s="377">
        <f t="shared" si="44"/>
        <v>0</v>
      </c>
      <c r="AB387" s="377">
        <f t="shared" si="45"/>
        <v>0</v>
      </c>
      <c r="AC387" s="377">
        <f t="shared" si="46"/>
        <v>0</v>
      </c>
      <c r="AD387" s="383">
        <f t="shared" si="47"/>
        <v>0</v>
      </c>
    </row>
    <row r="388" spans="1:30">
      <c r="A388" s="159"/>
      <c r="B388" s="159"/>
      <c r="C388" s="159"/>
      <c r="D388" s="159"/>
      <c r="E388" s="159"/>
      <c r="F388" s="159"/>
      <c r="G388" s="159"/>
      <c r="H388" s="180"/>
      <c r="I388" s="180"/>
      <c r="J388" s="159"/>
      <c r="K388" s="264"/>
      <c r="L388" s="159"/>
      <c r="M388" s="46" t="str">
        <f>IFERROR(CONCATENATE("VALID (",VLOOKUP(A388,'02_MASTER_KODE_FASYANKES'!B$3:L$20793,2,FALSE),")"),"N/A (BELUM VALID)")</f>
        <v>N/A (BELUM VALID)</v>
      </c>
      <c r="N388" s="374" t="str">
        <f>IFERROR(VLOOKUP(A388,'02_MASTER_KODE_FASYANKES'!B$3:L$20793,10,FALSE),"N/A (BELUM VALID)")</f>
        <v>N/A (BELUM VALID)</v>
      </c>
      <c r="O388" s="374" t="str">
        <f>IFERROR(VLOOKUP(A388,'02_MASTER_KODE_FASYANKES'!B$3:L$20793,11,FALSE),"N/A (BELUM VALID)")</f>
        <v>N/A (BELUM VALID)</v>
      </c>
      <c r="P388" s="374" t="str">
        <f>IFERROR(VLOOKUP(A388,'02_MASTER_KODE_FASYANKES'!B$3:L$20793,3,FALSE),"N/A (BELUM VALID)")</f>
        <v>N/A (BELUM VALID)</v>
      </c>
      <c r="Q388" s="46" t="str">
        <f>IFERROR(VLOOKUP(LEFT(G388,4),'04_MASTER_KODE_SDMK'!B$5:F$165,3,FALSE),"N/A (BELUM VALID)")</f>
        <v>N/A (BELUM VALID)</v>
      </c>
      <c r="R388" s="46" t="str">
        <f>IFERROR(VLOOKUP(LEFT(G388,4),'04_MASTER_KODE_SDMK'!B$5:F$165,4,FALSE),"N/A (BELUM VALID)")</f>
        <v>N/A (BELUM VALID)</v>
      </c>
      <c r="S388" s="46" t="str">
        <f>IFERROR(VLOOKUP(LEFT(G388,4),'04_MASTER_KODE_SDMK'!B$5:F$165,5,FALSE),"N/A (BELUM VALID)")</f>
        <v>N/A (BELUM VALID)</v>
      </c>
      <c r="T388" s="374" t="str">
        <f t="shared" si="40"/>
        <v>N/A (BELUM VALID)</v>
      </c>
      <c r="U388" s="46" t="str">
        <f t="shared" si="41"/>
        <v>N/A (BELUM VALID)</v>
      </c>
      <c r="V388" s="46" t="str">
        <f>IFERROR(VLOOKUP(L388,'03_MASTER_KODE_SEKOLAH_PT'!B$5:C$10030,2,FALSE),"N/A (BELUM VALID)")</f>
        <v>N/A (BELUM VALID)</v>
      </c>
      <c r="W388" s="46" t="str">
        <f>IFERROR(VLOOKUP(J388,'05_MASTER_KODE_PRODI'!B$3:E$5003,3,FALSE),"N/A (BELUM VALID)")</f>
        <v>N/A (BELUM VALID)</v>
      </c>
      <c r="X388" s="46" t="str">
        <f>IFERROR(CONCATENATE("VALID (",VLOOKUP(J388,'05_MASTER_KODE_PRODI'!B$3:F$5003,5,FALSE),")"),"N/A (BELUM VALID)")</f>
        <v>N/A (BELUM VALID)</v>
      </c>
      <c r="Y388" s="376">
        <f t="shared" si="42"/>
        <v>0</v>
      </c>
      <c r="Z388" s="377">
        <f t="shared" si="43"/>
        <v>0</v>
      </c>
      <c r="AA388" s="377">
        <f t="shared" si="44"/>
        <v>0</v>
      </c>
      <c r="AB388" s="377">
        <f t="shared" si="45"/>
        <v>0</v>
      </c>
      <c r="AC388" s="377">
        <f t="shared" si="46"/>
        <v>0</v>
      </c>
      <c r="AD388" s="383">
        <f t="shared" si="47"/>
        <v>0</v>
      </c>
    </row>
    <row r="389" spans="1:30">
      <c r="A389" s="159"/>
      <c r="B389" s="159"/>
      <c r="C389" s="159"/>
      <c r="D389" s="159"/>
      <c r="E389" s="159"/>
      <c r="F389" s="159"/>
      <c r="G389" s="159"/>
      <c r="H389" s="180"/>
      <c r="I389" s="180"/>
      <c r="J389" s="159"/>
      <c r="K389" s="264"/>
      <c r="L389" s="159"/>
      <c r="M389" s="46" t="str">
        <f>IFERROR(CONCATENATE("VALID (",VLOOKUP(A389,'02_MASTER_KODE_FASYANKES'!B$3:L$20793,2,FALSE),")"),"N/A (BELUM VALID)")</f>
        <v>N/A (BELUM VALID)</v>
      </c>
      <c r="N389" s="374" t="str">
        <f>IFERROR(VLOOKUP(A389,'02_MASTER_KODE_FASYANKES'!B$3:L$20793,10,FALSE),"N/A (BELUM VALID)")</f>
        <v>N/A (BELUM VALID)</v>
      </c>
      <c r="O389" s="374" t="str">
        <f>IFERROR(VLOOKUP(A389,'02_MASTER_KODE_FASYANKES'!B$3:L$20793,11,FALSE),"N/A (BELUM VALID)")</f>
        <v>N/A (BELUM VALID)</v>
      </c>
      <c r="P389" s="374" t="str">
        <f>IFERROR(VLOOKUP(A389,'02_MASTER_KODE_FASYANKES'!B$3:L$20793,3,FALSE),"N/A (BELUM VALID)")</f>
        <v>N/A (BELUM VALID)</v>
      </c>
      <c r="Q389" s="46" t="str">
        <f>IFERROR(VLOOKUP(LEFT(G389,4),'04_MASTER_KODE_SDMK'!B$5:F$165,3,FALSE),"N/A (BELUM VALID)")</f>
        <v>N/A (BELUM VALID)</v>
      </c>
      <c r="R389" s="46" t="str">
        <f>IFERROR(VLOOKUP(LEFT(G389,4),'04_MASTER_KODE_SDMK'!B$5:F$165,4,FALSE),"N/A (BELUM VALID)")</f>
        <v>N/A (BELUM VALID)</v>
      </c>
      <c r="S389" s="46" t="str">
        <f>IFERROR(VLOOKUP(LEFT(G389,4),'04_MASTER_KODE_SDMK'!B$5:F$165,5,FALSE),"N/A (BELUM VALID)")</f>
        <v>N/A (BELUM VALID)</v>
      </c>
      <c r="T389" s="374" t="str">
        <f t="shared" ref="T389:T452" si="48">IF(LEN(B389)=16,"VALID","N/A (BELUM VALID)")</f>
        <v>N/A (BELUM VALID)</v>
      </c>
      <c r="U389" s="46" t="str">
        <f t="shared" ref="U389:U452" si="49">IF(E389="L","Laki-Laki",IF(E389="P","Perempuan","N/A (BELUM VALID)"))</f>
        <v>N/A (BELUM VALID)</v>
      </c>
      <c r="V389" s="46" t="str">
        <f>IFERROR(VLOOKUP(L389,'03_MASTER_KODE_SEKOLAH_PT'!B$5:C$10030,2,FALSE),"N/A (BELUM VALID)")</f>
        <v>N/A (BELUM VALID)</v>
      </c>
      <c r="W389" s="46" t="str">
        <f>IFERROR(VLOOKUP(J389,'05_MASTER_KODE_PRODI'!B$3:E$5003,3,FALSE),"N/A (BELUM VALID)")</f>
        <v>N/A (BELUM VALID)</v>
      </c>
      <c r="X389" s="46" t="str">
        <f>IFERROR(CONCATENATE("VALID (",VLOOKUP(J389,'05_MASTER_KODE_PRODI'!B$3:F$5003,5,FALSE),")"),"N/A (BELUM VALID)")</f>
        <v>N/A (BELUM VALID)</v>
      </c>
      <c r="Y389" s="376">
        <f t="shared" ref="Y389:Y452" si="50">IF(M389&lt;&gt;"N/A (BELUM VALID)",1,0)</f>
        <v>0</v>
      </c>
      <c r="Z389" s="377">
        <f t="shared" ref="Z389:Z452" si="51">IF(S389&lt;&gt;"N/A (BELUM VALID)",1,0)</f>
        <v>0</v>
      </c>
      <c r="AA389" s="377">
        <f t="shared" ref="AA389:AA452" si="52">IF(T389&lt;&gt;"N/A (BELUM VALID)",1,0)</f>
        <v>0</v>
      </c>
      <c r="AB389" s="377">
        <f t="shared" ref="AB389:AB452" si="53">IF(U389&lt;&gt;"N/A (BELUM VALID)",1,0)</f>
        <v>0</v>
      </c>
      <c r="AC389" s="377">
        <f t="shared" ref="AC389:AC452" si="54">IF(X389&lt;&gt;"N/A (BELUM VALID)",1,0)</f>
        <v>0</v>
      </c>
      <c r="AD389" s="383">
        <f t="shared" ref="AD389:AD452" si="55">SUM(Y389:AC389)/5*100</f>
        <v>0</v>
      </c>
    </row>
    <row r="390" spans="1:30">
      <c r="A390" s="159"/>
      <c r="B390" s="159"/>
      <c r="C390" s="159"/>
      <c r="D390" s="159"/>
      <c r="E390" s="159"/>
      <c r="F390" s="159"/>
      <c r="G390" s="159"/>
      <c r="H390" s="180"/>
      <c r="I390" s="180"/>
      <c r="J390" s="159"/>
      <c r="K390" s="264"/>
      <c r="L390" s="159"/>
      <c r="M390" s="46" t="str">
        <f>IFERROR(CONCATENATE("VALID (",VLOOKUP(A390,'02_MASTER_KODE_FASYANKES'!B$3:L$20793,2,FALSE),")"),"N/A (BELUM VALID)")</f>
        <v>N/A (BELUM VALID)</v>
      </c>
      <c r="N390" s="374" t="str">
        <f>IFERROR(VLOOKUP(A390,'02_MASTER_KODE_FASYANKES'!B$3:L$20793,10,FALSE),"N/A (BELUM VALID)")</f>
        <v>N/A (BELUM VALID)</v>
      </c>
      <c r="O390" s="374" t="str">
        <f>IFERROR(VLOOKUP(A390,'02_MASTER_KODE_FASYANKES'!B$3:L$20793,11,FALSE),"N/A (BELUM VALID)")</f>
        <v>N/A (BELUM VALID)</v>
      </c>
      <c r="P390" s="374" t="str">
        <f>IFERROR(VLOOKUP(A390,'02_MASTER_KODE_FASYANKES'!B$3:L$20793,3,FALSE),"N/A (BELUM VALID)")</f>
        <v>N/A (BELUM VALID)</v>
      </c>
      <c r="Q390" s="46" t="str">
        <f>IFERROR(VLOOKUP(LEFT(G390,4),'04_MASTER_KODE_SDMK'!B$5:F$165,3,FALSE),"N/A (BELUM VALID)")</f>
        <v>N/A (BELUM VALID)</v>
      </c>
      <c r="R390" s="46" t="str">
        <f>IFERROR(VLOOKUP(LEFT(G390,4),'04_MASTER_KODE_SDMK'!B$5:F$165,4,FALSE),"N/A (BELUM VALID)")</f>
        <v>N/A (BELUM VALID)</v>
      </c>
      <c r="S390" s="46" t="str">
        <f>IFERROR(VLOOKUP(LEFT(G390,4),'04_MASTER_KODE_SDMK'!B$5:F$165,5,FALSE),"N/A (BELUM VALID)")</f>
        <v>N/A (BELUM VALID)</v>
      </c>
      <c r="T390" s="374" t="str">
        <f t="shared" si="48"/>
        <v>N/A (BELUM VALID)</v>
      </c>
      <c r="U390" s="46" t="str">
        <f t="shared" si="49"/>
        <v>N/A (BELUM VALID)</v>
      </c>
      <c r="V390" s="46" t="str">
        <f>IFERROR(VLOOKUP(L390,'03_MASTER_KODE_SEKOLAH_PT'!B$5:C$10030,2,FALSE),"N/A (BELUM VALID)")</f>
        <v>N/A (BELUM VALID)</v>
      </c>
      <c r="W390" s="46" t="str">
        <f>IFERROR(VLOOKUP(J390,'05_MASTER_KODE_PRODI'!B$3:E$5003,3,FALSE),"N/A (BELUM VALID)")</f>
        <v>N/A (BELUM VALID)</v>
      </c>
      <c r="X390" s="46" t="str">
        <f>IFERROR(CONCATENATE("VALID (",VLOOKUP(J390,'05_MASTER_KODE_PRODI'!B$3:F$5003,5,FALSE),")"),"N/A (BELUM VALID)")</f>
        <v>N/A (BELUM VALID)</v>
      </c>
      <c r="Y390" s="376">
        <f t="shared" si="50"/>
        <v>0</v>
      </c>
      <c r="Z390" s="377">
        <f t="shared" si="51"/>
        <v>0</v>
      </c>
      <c r="AA390" s="377">
        <f t="shared" si="52"/>
        <v>0</v>
      </c>
      <c r="AB390" s="377">
        <f t="shared" si="53"/>
        <v>0</v>
      </c>
      <c r="AC390" s="377">
        <f t="shared" si="54"/>
        <v>0</v>
      </c>
      <c r="AD390" s="383">
        <f t="shared" si="55"/>
        <v>0</v>
      </c>
    </row>
    <row r="391" spans="1:30">
      <c r="A391" s="159"/>
      <c r="B391" s="159"/>
      <c r="C391" s="159"/>
      <c r="D391" s="159"/>
      <c r="E391" s="159"/>
      <c r="F391" s="159"/>
      <c r="G391" s="159"/>
      <c r="H391" s="180"/>
      <c r="I391" s="180"/>
      <c r="J391" s="159"/>
      <c r="K391" s="264"/>
      <c r="L391" s="159"/>
      <c r="M391" s="46" t="str">
        <f>IFERROR(CONCATENATE("VALID (",VLOOKUP(A391,'02_MASTER_KODE_FASYANKES'!B$3:L$20793,2,FALSE),")"),"N/A (BELUM VALID)")</f>
        <v>N/A (BELUM VALID)</v>
      </c>
      <c r="N391" s="374" t="str">
        <f>IFERROR(VLOOKUP(A391,'02_MASTER_KODE_FASYANKES'!B$3:L$20793,10,FALSE),"N/A (BELUM VALID)")</f>
        <v>N/A (BELUM VALID)</v>
      </c>
      <c r="O391" s="374" t="str">
        <f>IFERROR(VLOOKUP(A391,'02_MASTER_KODE_FASYANKES'!B$3:L$20793,11,FALSE),"N/A (BELUM VALID)")</f>
        <v>N/A (BELUM VALID)</v>
      </c>
      <c r="P391" s="374" t="str">
        <f>IFERROR(VLOOKUP(A391,'02_MASTER_KODE_FASYANKES'!B$3:L$20793,3,FALSE),"N/A (BELUM VALID)")</f>
        <v>N/A (BELUM VALID)</v>
      </c>
      <c r="Q391" s="46" t="str">
        <f>IFERROR(VLOOKUP(LEFT(G391,4),'04_MASTER_KODE_SDMK'!B$5:F$165,3,FALSE),"N/A (BELUM VALID)")</f>
        <v>N/A (BELUM VALID)</v>
      </c>
      <c r="R391" s="46" t="str">
        <f>IFERROR(VLOOKUP(LEFT(G391,4),'04_MASTER_KODE_SDMK'!B$5:F$165,4,FALSE),"N/A (BELUM VALID)")</f>
        <v>N/A (BELUM VALID)</v>
      </c>
      <c r="S391" s="46" t="str">
        <f>IFERROR(VLOOKUP(LEFT(G391,4),'04_MASTER_KODE_SDMK'!B$5:F$165,5,FALSE),"N/A (BELUM VALID)")</f>
        <v>N/A (BELUM VALID)</v>
      </c>
      <c r="T391" s="374" t="str">
        <f t="shared" si="48"/>
        <v>N/A (BELUM VALID)</v>
      </c>
      <c r="U391" s="46" t="str">
        <f t="shared" si="49"/>
        <v>N/A (BELUM VALID)</v>
      </c>
      <c r="V391" s="46" t="str">
        <f>IFERROR(VLOOKUP(L391,'03_MASTER_KODE_SEKOLAH_PT'!B$5:C$10030,2,FALSE),"N/A (BELUM VALID)")</f>
        <v>N/A (BELUM VALID)</v>
      </c>
      <c r="W391" s="46" t="str">
        <f>IFERROR(VLOOKUP(J391,'05_MASTER_KODE_PRODI'!B$3:E$5003,3,FALSE),"N/A (BELUM VALID)")</f>
        <v>N/A (BELUM VALID)</v>
      </c>
      <c r="X391" s="46" t="str">
        <f>IFERROR(CONCATENATE("VALID (",VLOOKUP(J391,'05_MASTER_KODE_PRODI'!B$3:F$5003,5,FALSE),")"),"N/A (BELUM VALID)")</f>
        <v>N/A (BELUM VALID)</v>
      </c>
      <c r="Y391" s="376">
        <f t="shared" si="50"/>
        <v>0</v>
      </c>
      <c r="Z391" s="377">
        <f t="shared" si="51"/>
        <v>0</v>
      </c>
      <c r="AA391" s="377">
        <f t="shared" si="52"/>
        <v>0</v>
      </c>
      <c r="AB391" s="377">
        <f t="shared" si="53"/>
        <v>0</v>
      </c>
      <c r="AC391" s="377">
        <f t="shared" si="54"/>
        <v>0</v>
      </c>
      <c r="AD391" s="383">
        <f t="shared" si="55"/>
        <v>0</v>
      </c>
    </row>
    <row r="392" spans="1:30">
      <c r="A392" s="159"/>
      <c r="B392" s="159"/>
      <c r="C392" s="159"/>
      <c r="D392" s="159"/>
      <c r="E392" s="159"/>
      <c r="F392" s="159"/>
      <c r="G392" s="159"/>
      <c r="H392" s="180"/>
      <c r="I392" s="180"/>
      <c r="J392" s="159"/>
      <c r="K392" s="264"/>
      <c r="L392" s="159"/>
      <c r="M392" s="46" t="str">
        <f>IFERROR(CONCATENATE("VALID (",VLOOKUP(A392,'02_MASTER_KODE_FASYANKES'!B$3:L$20793,2,FALSE),")"),"N/A (BELUM VALID)")</f>
        <v>N/A (BELUM VALID)</v>
      </c>
      <c r="N392" s="374" t="str">
        <f>IFERROR(VLOOKUP(A392,'02_MASTER_KODE_FASYANKES'!B$3:L$20793,10,FALSE),"N/A (BELUM VALID)")</f>
        <v>N/A (BELUM VALID)</v>
      </c>
      <c r="O392" s="374" t="str">
        <f>IFERROR(VLOOKUP(A392,'02_MASTER_KODE_FASYANKES'!B$3:L$20793,11,FALSE),"N/A (BELUM VALID)")</f>
        <v>N/A (BELUM VALID)</v>
      </c>
      <c r="P392" s="374" t="str">
        <f>IFERROR(VLOOKUP(A392,'02_MASTER_KODE_FASYANKES'!B$3:L$20793,3,FALSE),"N/A (BELUM VALID)")</f>
        <v>N/A (BELUM VALID)</v>
      </c>
      <c r="Q392" s="46" t="str">
        <f>IFERROR(VLOOKUP(LEFT(G392,4),'04_MASTER_KODE_SDMK'!B$5:F$165,3,FALSE),"N/A (BELUM VALID)")</f>
        <v>N/A (BELUM VALID)</v>
      </c>
      <c r="R392" s="46" t="str">
        <f>IFERROR(VLOOKUP(LEFT(G392,4),'04_MASTER_KODE_SDMK'!B$5:F$165,4,FALSE),"N/A (BELUM VALID)")</f>
        <v>N/A (BELUM VALID)</v>
      </c>
      <c r="S392" s="46" t="str">
        <f>IFERROR(VLOOKUP(LEFT(G392,4),'04_MASTER_KODE_SDMK'!B$5:F$165,5,FALSE),"N/A (BELUM VALID)")</f>
        <v>N/A (BELUM VALID)</v>
      </c>
      <c r="T392" s="374" t="str">
        <f t="shared" si="48"/>
        <v>N/A (BELUM VALID)</v>
      </c>
      <c r="U392" s="46" t="str">
        <f t="shared" si="49"/>
        <v>N/A (BELUM VALID)</v>
      </c>
      <c r="V392" s="46" t="str">
        <f>IFERROR(VLOOKUP(L392,'03_MASTER_KODE_SEKOLAH_PT'!B$5:C$10030,2,FALSE),"N/A (BELUM VALID)")</f>
        <v>N/A (BELUM VALID)</v>
      </c>
      <c r="W392" s="46" t="str">
        <f>IFERROR(VLOOKUP(J392,'05_MASTER_KODE_PRODI'!B$3:E$5003,3,FALSE),"N/A (BELUM VALID)")</f>
        <v>N/A (BELUM VALID)</v>
      </c>
      <c r="X392" s="46" t="str">
        <f>IFERROR(CONCATENATE("VALID (",VLOOKUP(J392,'05_MASTER_KODE_PRODI'!B$3:F$5003,5,FALSE),")"),"N/A (BELUM VALID)")</f>
        <v>N/A (BELUM VALID)</v>
      </c>
      <c r="Y392" s="376">
        <f t="shared" si="50"/>
        <v>0</v>
      </c>
      <c r="Z392" s="377">
        <f t="shared" si="51"/>
        <v>0</v>
      </c>
      <c r="AA392" s="377">
        <f t="shared" si="52"/>
        <v>0</v>
      </c>
      <c r="AB392" s="377">
        <f t="shared" si="53"/>
        <v>0</v>
      </c>
      <c r="AC392" s="377">
        <f t="shared" si="54"/>
        <v>0</v>
      </c>
      <c r="AD392" s="383">
        <f t="shared" si="55"/>
        <v>0</v>
      </c>
    </row>
    <row r="393" spans="1:30">
      <c r="A393" s="159"/>
      <c r="B393" s="159"/>
      <c r="C393" s="159"/>
      <c r="D393" s="159"/>
      <c r="E393" s="159"/>
      <c r="F393" s="159"/>
      <c r="G393" s="159"/>
      <c r="H393" s="180"/>
      <c r="I393" s="180"/>
      <c r="J393" s="159"/>
      <c r="K393" s="264"/>
      <c r="L393" s="159"/>
      <c r="M393" s="46" t="str">
        <f>IFERROR(CONCATENATE("VALID (",VLOOKUP(A393,'02_MASTER_KODE_FASYANKES'!B$3:L$20793,2,FALSE),")"),"N/A (BELUM VALID)")</f>
        <v>N/A (BELUM VALID)</v>
      </c>
      <c r="N393" s="374" t="str">
        <f>IFERROR(VLOOKUP(A393,'02_MASTER_KODE_FASYANKES'!B$3:L$20793,10,FALSE),"N/A (BELUM VALID)")</f>
        <v>N/A (BELUM VALID)</v>
      </c>
      <c r="O393" s="374" t="str">
        <f>IFERROR(VLOOKUP(A393,'02_MASTER_KODE_FASYANKES'!B$3:L$20793,11,FALSE),"N/A (BELUM VALID)")</f>
        <v>N/A (BELUM VALID)</v>
      </c>
      <c r="P393" s="374" t="str">
        <f>IFERROR(VLOOKUP(A393,'02_MASTER_KODE_FASYANKES'!B$3:L$20793,3,FALSE),"N/A (BELUM VALID)")</f>
        <v>N/A (BELUM VALID)</v>
      </c>
      <c r="Q393" s="46" t="str">
        <f>IFERROR(VLOOKUP(LEFT(G393,4),'04_MASTER_KODE_SDMK'!B$5:F$165,3,FALSE),"N/A (BELUM VALID)")</f>
        <v>N/A (BELUM VALID)</v>
      </c>
      <c r="R393" s="46" t="str">
        <f>IFERROR(VLOOKUP(LEFT(G393,4),'04_MASTER_KODE_SDMK'!B$5:F$165,4,FALSE),"N/A (BELUM VALID)")</f>
        <v>N/A (BELUM VALID)</v>
      </c>
      <c r="S393" s="46" t="str">
        <f>IFERROR(VLOOKUP(LEFT(G393,4),'04_MASTER_KODE_SDMK'!B$5:F$165,5,FALSE),"N/A (BELUM VALID)")</f>
        <v>N/A (BELUM VALID)</v>
      </c>
      <c r="T393" s="374" t="str">
        <f t="shared" si="48"/>
        <v>N/A (BELUM VALID)</v>
      </c>
      <c r="U393" s="46" t="str">
        <f t="shared" si="49"/>
        <v>N/A (BELUM VALID)</v>
      </c>
      <c r="V393" s="46" t="str">
        <f>IFERROR(VLOOKUP(L393,'03_MASTER_KODE_SEKOLAH_PT'!B$5:C$10030,2,FALSE),"N/A (BELUM VALID)")</f>
        <v>N/A (BELUM VALID)</v>
      </c>
      <c r="W393" s="46" t="str">
        <f>IFERROR(VLOOKUP(J393,'05_MASTER_KODE_PRODI'!B$3:E$5003,3,FALSE),"N/A (BELUM VALID)")</f>
        <v>N/A (BELUM VALID)</v>
      </c>
      <c r="X393" s="46" t="str">
        <f>IFERROR(CONCATENATE("VALID (",VLOOKUP(J393,'05_MASTER_KODE_PRODI'!B$3:F$5003,5,FALSE),")"),"N/A (BELUM VALID)")</f>
        <v>N/A (BELUM VALID)</v>
      </c>
      <c r="Y393" s="376">
        <f t="shared" si="50"/>
        <v>0</v>
      </c>
      <c r="Z393" s="377">
        <f t="shared" si="51"/>
        <v>0</v>
      </c>
      <c r="AA393" s="377">
        <f t="shared" si="52"/>
        <v>0</v>
      </c>
      <c r="AB393" s="377">
        <f t="shared" si="53"/>
        <v>0</v>
      </c>
      <c r="AC393" s="377">
        <f t="shared" si="54"/>
        <v>0</v>
      </c>
      <c r="AD393" s="383">
        <f t="shared" si="55"/>
        <v>0</v>
      </c>
    </row>
    <row r="394" spans="1:30">
      <c r="A394" s="159"/>
      <c r="B394" s="159"/>
      <c r="C394" s="159"/>
      <c r="D394" s="159"/>
      <c r="E394" s="159"/>
      <c r="F394" s="159"/>
      <c r="G394" s="159"/>
      <c r="H394" s="180"/>
      <c r="I394" s="180"/>
      <c r="J394" s="159"/>
      <c r="K394" s="264"/>
      <c r="L394" s="159"/>
      <c r="M394" s="46" t="str">
        <f>IFERROR(CONCATENATE("VALID (",VLOOKUP(A394,'02_MASTER_KODE_FASYANKES'!B$3:L$20793,2,FALSE),")"),"N/A (BELUM VALID)")</f>
        <v>N/A (BELUM VALID)</v>
      </c>
      <c r="N394" s="374" t="str">
        <f>IFERROR(VLOOKUP(A394,'02_MASTER_KODE_FASYANKES'!B$3:L$20793,10,FALSE),"N/A (BELUM VALID)")</f>
        <v>N/A (BELUM VALID)</v>
      </c>
      <c r="O394" s="374" t="str">
        <f>IFERROR(VLOOKUP(A394,'02_MASTER_KODE_FASYANKES'!B$3:L$20793,11,FALSE),"N/A (BELUM VALID)")</f>
        <v>N/A (BELUM VALID)</v>
      </c>
      <c r="P394" s="374" t="str">
        <f>IFERROR(VLOOKUP(A394,'02_MASTER_KODE_FASYANKES'!B$3:L$20793,3,FALSE),"N/A (BELUM VALID)")</f>
        <v>N/A (BELUM VALID)</v>
      </c>
      <c r="Q394" s="46" t="str">
        <f>IFERROR(VLOOKUP(LEFT(G394,4),'04_MASTER_KODE_SDMK'!B$5:F$165,3,FALSE),"N/A (BELUM VALID)")</f>
        <v>N/A (BELUM VALID)</v>
      </c>
      <c r="R394" s="46" t="str">
        <f>IFERROR(VLOOKUP(LEFT(G394,4),'04_MASTER_KODE_SDMK'!B$5:F$165,4,FALSE),"N/A (BELUM VALID)")</f>
        <v>N/A (BELUM VALID)</v>
      </c>
      <c r="S394" s="46" t="str">
        <f>IFERROR(VLOOKUP(LEFT(G394,4),'04_MASTER_KODE_SDMK'!B$5:F$165,5,FALSE),"N/A (BELUM VALID)")</f>
        <v>N/A (BELUM VALID)</v>
      </c>
      <c r="T394" s="374" t="str">
        <f t="shared" si="48"/>
        <v>N/A (BELUM VALID)</v>
      </c>
      <c r="U394" s="46" t="str">
        <f t="shared" si="49"/>
        <v>N/A (BELUM VALID)</v>
      </c>
      <c r="V394" s="46" t="str">
        <f>IFERROR(VLOOKUP(L394,'03_MASTER_KODE_SEKOLAH_PT'!B$5:C$10030,2,FALSE),"N/A (BELUM VALID)")</f>
        <v>N/A (BELUM VALID)</v>
      </c>
      <c r="W394" s="46" t="str">
        <f>IFERROR(VLOOKUP(J394,'05_MASTER_KODE_PRODI'!B$3:E$5003,3,FALSE),"N/A (BELUM VALID)")</f>
        <v>N/A (BELUM VALID)</v>
      </c>
      <c r="X394" s="46" t="str">
        <f>IFERROR(CONCATENATE("VALID (",VLOOKUP(J394,'05_MASTER_KODE_PRODI'!B$3:F$5003,5,FALSE),")"),"N/A (BELUM VALID)")</f>
        <v>N/A (BELUM VALID)</v>
      </c>
      <c r="Y394" s="376">
        <f t="shared" si="50"/>
        <v>0</v>
      </c>
      <c r="Z394" s="377">
        <f t="shared" si="51"/>
        <v>0</v>
      </c>
      <c r="AA394" s="377">
        <f t="shared" si="52"/>
        <v>0</v>
      </c>
      <c r="AB394" s="377">
        <f t="shared" si="53"/>
        <v>0</v>
      </c>
      <c r="AC394" s="377">
        <f t="shared" si="54"/>
        <v>0</v>
      </c>
      <c r="AD394" s="383">
        <f t="shared" si="55"/>
        <v>0</v>
      </c>
    </row>
    <row r="395" spans="1:30">
      <c r="A395" s="159"/>
      <c r="B395" s="159"/>
      <c r="C395" s="159"/>
      <c r="D395" s="159"/>
      <c r="E395" s="159"/>
      <c r="F395" s="159"/>
      <c r="G395" s="159"/>
      <c r="H395" s="180"/>
      <c r="I395" s="180"/>
      <c r="J395" s="159"/>
      <c r="K395" s="264"/>
      <c r="L395" s="159"/>
      <c r="M395" s="46" t="str">
        <f>IFERROR(CONCATENATE("VALID (",VLOOKUP(A395,'02_MASTER_KODE_FASYANKES'!B$3:L$20793,2,FALSE),")"),"N/A (BELUM VALID)")</f>
        <v>N/A (BELUM VALID)</v>
      </c>
      <c r="N395" s="374" t="str">
        <f>IFERROR(VLOOKUP(A395,'02_MASTER_KODE_FASYANKES'!B$3:L$20793,10,FALSE),"N/A (BELUM VALID)")</f>
        <v>N/A (BELUM VALID)</v>
      </c>
      <c r="O395" s="374" t="str">
        <f>IFERROR(VLOOKUP(A395,'02_MASTER_KODE_FASYANKES'!B$3:L$20793,11,FALSE),"N/A (BELUM VALID)")</f>
        <v>N/A (BELUM VALID)</v>
      </c>
      <c r="P395" s="374" t="str">
        <f>IFERROR(VLOOKUP(A395,'02_MASTER_KODE_FASYANKES'!B$3:L$20793,3,FALSE),"N/A (BELUM VALID)")</f>
        <v>N/A (BELUM VALID)</v>
      </c>
      <c r="Q395" s="46" t="str">
        <f>IFERROR(VLOOKUP(LEFT(G395,4),'04_MASTER_KODE_SDMK'!B$5:F$165,3,FALSE),"N/A (BELUM VALID)")</f>
        <v>N/A (BELUM VALID)</v>
      </c>
      <c r="R395" s="46" t="str">
        <f>IFERROR(VLOOKUP(LEFT(G395,4),'04_MASTER_KODE_SDMK'!B$5:F$165,4,FALSE),"N/A (BELUM VALID)")</f>
        <v>N/A (BELUM VALID)</v>
      </c>
      <c r="S395" s="46" t="str">
        <f>IFERROR(VLOOKUP(LEFT(G395,4),'04_MASTER_KODE_SDMK'!B$5:F$165,5,FALSE),"N/A (BELUM VALID)")</f>
        <v>N/A (BELUM VALID)</v>
      </c>
      <c r="T395" s="374" t="str">
        <f t="shared" si="48"/>
        <v>N/A (BELUM VALID)</v>
      </c>
      <c r="U395" s="46" t="str">
        <f t="shared" si="49"/>
        <v>N/A (BELUM VALID)</v>
      </c>
      <c r="V395" s="46" t="str">
        <f>IFERROR(VLOOKUP(L395,'03_MASTER_KODE_SEKOLAH_PT'!B$5:C$10030,2,FALSE),"N/A (BELUM VALID)")</f>
        <v>N/A (BELUM VALID)</v>
      </c>
      <c r="W395" s="46" t="str">
        <f>IFERROR(VLOOKUP(J395,'05_MASTER_KODE_PRODI'!B$3:E$5003,3,FALSE),"N/A (BELUM VALID)")</f>
        <v>N/A (BELUM VALID)</v>
      </c>
      <c r="X395" s="46" t="str">
        <f>IFERROR(CONCATENATE("VALID (",VLOOKUP(J395,'05_MASTER_KODE_PRODI'!B$3:F$5003,5,FALSE),")"),"N/A (BELUM VALID)")</f>
        <v>N/A (BELUM VALID)</v>
      </c>
      <c r="Y395" s="376">
        <f t="shared" si="50"/>
        <v>0</v>
      </c>
      <c r="Z395" s="377">
        <f t="shared" si="51"/>
        <v>0</v>
      </c>
      <c r="AA395" s="377">
        <f t="shared" si="52"/>
        <v>0</v>
      </c>
      <c r="AB395" s="377">
        <f t="shared" si="53"/>
        <v>0</v>
      </c>
      <c r="AC395" s="377">
        <f t="shared" si="54"/>
        <v>0</v>
      </c>
      <c r="AD395" s="383">
        <f t="shared" si="55"/>
        <v>0</v>
      </c>
    </row>
    <row r="396" spans="1:30">
      <c r="A396" s="159"/>
      <c r="B396" s="159"/>
      <c r="C396" s="159"/>
      <c r="D396" s="159"/>
      <c r="E396" s="159"/>
      <c r="F396" s="159"/>
      <c r="G396" s="159"/>
      <c r="H396" s="180"/>
      <c r="I396" s="180"/>
      <c r="J396" s="159"/>
      <c r="K396" s="264"/>
      <c r="L396" s="159"/>
      <c r="M396" s="46" t="str">
        <f>IFERROR(CONCATENATE("VALID (",VLOOKUP(A396,'02_MASTER_KODE_FASYANKES'!B$3:L$20793,2,FALSE),")"),"N/A (BELUM VALID)")</f>
        <v>N/A (BELUM VALID)</v>
      </c>
      <c r="N396" s="374" t="str">
        <f>IFERROR(VLOOKUP(A396,'02_MASTER_KODE_FASYANKES'!B$3:L$20793,10,FALSE),"N/A (BELUM VALID)")</f>
        <v>N/A (BELUM VALID)</v>
      </c>
      <c r="O396" s="374" t="str">
        <f>IFERROR(VLOOKUP(A396,'02_MASTER_KODE_FASYANKES'!B$3:L$20793,11,FALSE),"N/A (BELUM VALID)")</f>
        <v>N/A (BELUM VALID)</v>
      </c>
      <c r="P396" s="374" t="str">
        <f>IFERROR(VLOOKUP(A396,'02_MASTER_KODE_FASYANKES'!B$3:L$20793,3,FALSE),"N/A (BELUM VALID)")</f>
        <v>N/A (BELUM VALID)</v>
      </c>
      <c r="Q396" s="46" t="str">
        <f>IFERROR(VLOOKUP(LEFT(G396,4),'04_MASTER_KODE_SDMK'!B$5:F$165,3,FALSE),"N/A (BELUM VALID)")</f>
        <v>N/A (BELUM VALID)</v>
      </c>
      <c r="R396" s="46" t="str">
        <f>IFERROR(VLOOKUP(LEFT(G396,4),'04_MASTER_KODE_SDMK'!B$5:F$165,4,FALSE),"N/A (BELUM VALID)")</f>
        <v>N/A (BELUM VALID)</v>
      </c>
      <c r="S396" s="46" t="str">
        <f>IFERROR(VLOOKUP(LEFT(G396,4),'04_MASTER_KODE_SDMK'!B$5:F$165,5,FALSE),"N/A (BELUM VALID)")</f>
        <v>N/A (BELUM VALID)</v>
      </c>
      <c r="T396" s="374" t="str">
        <f t="shared" si="48"/>
        <v>N/A (BELUM VALID)</v>
      </c>
      <c r="U396" s="46" t="str">
        <f t="shared" si="49"/>
        <v>N/A (BELUM VALID)</v>
      </c>
      <c r="V396" s="46" t="str">
        <f>IFERROR(VLOOKUP(L396,'03_MASTER_KODE_SEKOLAH_PT'!B$5:C$10030,2,FALSE),"N/A (BELUM VALID)")</f>
        <v>N/A (BELUM VALID)</v>
      </c>
      <c r="W396" s="46" t="str">
        <f>IFERROR(VLOOKUP(J396,'05_MASTER_KODE_PRODI'!B$3:E$5003,3,FALSE),"N/A (BELUM VALID)")</f>
        <v>N/A (BELUM VALID)</v>
      </c>
      <c r="X396" s="46" t="str">
        <f>IFERROR(CONCATENATE("VALID (",VLOOKUP(J396,'05_MASTER_KODE_PRODI'!B$3:F$5003,5,FALSE),")"),"N/A (BELUM VALID)")</f>
        <v>N/A (BELUM VALID)</v>
      </c>
      <c r="Y396" s="376">
        <f t="shared" si="50"/>
        <v>0</v>
      </c>
      <c r="Z396" s="377">
        <f t="shared" si="51"/>
        <v>0</v>
      </c>
      <c r="AA396" s="377">
        <f t="shared" si="52"/>
        <v>0</v>
      </c>
      <c r="AB396" s="377">
        <f t="shared" si="53"/>
        <v>0</v>
      </c>
      <c r="AC396" s="377">
        <f t="shared" si="54"/>
        <v>0</v>
      </c>
      <c r="AD396" s="383">
        <f t="shared" si="55"/>
        <v>0</v>
      </c>
    </row>
    <row r="397" spans="1:30">
      <c r="A397" s="159"/>
      <c r="B397" s="159"/>
      <c r="C397" s="159"/>
      <c r="D397" s="159"/>
      <c r="E397" s="159"/>
      <c r="F397" s="159"/>
      <c r="G397" s="159"/>
      <c r="H397" s="180"/>
      <c r="I397" s="180"/>
      <c r="J397" s="159"/>
      <c r="K397" s="264"/>
      <c r="L397" s="159"/>
      <c r="M397" s="46" t="str">
        <f>IFERROR(CONCATENATE("VALID (",VLOOKUP(A397,'02_MASTER_KODE_FASYANKES'!B$3:L$20793,2,FALSE),")"),"N/A (BELUM VALID)")</f>
        <v>N/A (BELUM VALID)</v>
      </c>
      <c r="N397" s="374" t="str">
        <f>IFERROR(VLOOKUP(A397,'02_MASTER_KODE_FASYANKES'!B$3:L$20793,10,FALSE),"N/A (BELUM VALID)")</f>
        <v>N/A (BELUM VALID)</v>
      </c>
      <c r="O397" s="374" t="str">
        <f>IFERROR(VLOOKUP(A397,'02_MASTER_KODE_FASYANKES'!B$3:L$20793,11,FALSE),"N/A (BELUM VALID)")</f>
        <v>N/A (BELUM VALID)</v>
      </c>
      <c r="P397" s="374" t="str">
        <f>IFERROR(VLOOKUP(A397,'02_MASTER_KODE_FASYANKES'!B$3:L$20793,3,FALSE),"N/A (BELUM VALID)")</f>
        <v>N/A (BELUM VALID)</v>
      </c>
      <c r="Q397" s="46" t="str">
        <f>IFERROR(VLOOKUP(LEFT(G397,4),'04_MASTER_KODE_SDMK'!B$5:F$165,3,FALSE),"N/A (BELUM VALID)")</f>
        <v>N/A (BELUM VALID)</v>
      </c>
      <c r="R397" s="46" t="str">
        <f>IFERROR(VLOOKUP(LEFT(G397,4),'04_MASTER_KODE_SDMK'!B$5:F$165,4,FALSE),"N/A (BELUM VALID)")</f>
        <v>N/A (BELUM VALID)</v>
      </c>
      <c r="S397" s="46" t="str">
        <f>IFERROR(VLOOKUP(LEFT(G397,4),'04_MASTER_KODE_SDMK'!B$5:F$165,5,FALSE),"N/A (BELUM VALID)")</f>
        <v>N/A (BELUM VALID)</v>
      </c>
      <c r="T397" s="374" t="str">
        <f t="shared" si="48"/>
        <v>N/A (BELUM VALID)</v>
      </c>
      <c r="U397" s="46" t="str">
        <f t="shared" si="49"/>
        <v>N/A (BELUM VALID)</v>
      </c>
      <c r="V397" s="46" t="str">
        <f>IFERROR(VLOOKUP(L397,'03_MASTER_KODE_SEKOLAH_PT'!B$5:C$10030,2,FALSE),"N/A (BELUM VALID)")</f>
        <v>N/A (BELUM VALID)</v>
      </c>
      <c r="W397" s="46" t="str">
        <f>IFERROR(VLOOKUP(J397,'05_MASTER_KODE_PRODI'!B$3:E$5003,3,FALSE),"N/A (BELUM VALID)")</f>
        <v>N/A (BELUM VALID)</v>
      </c>
      <c r="X397" s="46" t="str">
        <f>IFERROR(CONCATENATE("VALID (",VLOOKUP(J397,'05_MASTER_KODE_PRODI'!B$3:F$5003,5,FALSE),")"),"N/A (BELUM VALID)")</f>
        <v>N/A (BELUM VALID)</v>
      </c>
      <c r="Y397" s="376">
        <f t="shared" si="50"/>
        <v>0</v>
      </c>
      <c r="Z397" s="377">
        <f t="shared" si="51"/>
        <v>0</v>
      </c>
      <c r="AA397" s="377">
        <f t="shared" si="52"/>
        <v>0</v>
      </c>
      <c r="AB397" s="377">
        <f t="shared" si="53"/>
        <v>0</v>
      </c>
      <c r="AC397" s="377">
        <f t="shared" si="54"/>
        <v>0</v>
      </c>
      <c r="AD397" s="383">
        <f t="shared" si="55"/>
        <v>0</v>
      </c>
    </row>
    <row r="398" spans="1:30">
      <c r="A398" s="159"/>
      <c r="B398" s="159"/>
      <c r="C398" s="159"/>
      <c r="D398" s="159"/>
      <c r="E398" s="159"/>
      <c r="F398" s="159"/>
      <c r="G398" s="159"/>
      <c r="H398" s="180"/>
      <c r="I398" s="180"/>
      <c r="J398" s="159"/>
      <c r="K398" s="264"/>
      <c r="L398" s="159"/>
      <c r="M398" s="46" t="str">
        <f>IFERROR(CONCATENATE("VALID (",VLOOKUP(A398,'02_MASTER_KODE_FASYANKES'!B$3:L$20793,2,FALSE),")"),"N/A (BELUM VALID)")</f>
        <v>N/A (BELUM VALID)</v>
      </c>
      <c r="N398" s="374" t="str">
        <f>IFERROR(VLOOKUP(A398,'02_MASTER_KODE_FASYANKES'!B$3:L$20793,10,FALSE),"N/A (BELUM VALID)")</f>
        <v>N/A (BELUM VALID)</v>
      </c>
      <c r="O398" s="374" t="str">
        <f>IFERROR(VLOOKUP(A398,'02_MASTER_KODE_FASYANKES'!B$3:L$20793,11,FALSE),"N/A (BELUM VALID)")</f>
        <v>N/A (BELUM VALID)</v>
      </c>
      <c r="P398" s="374" t="str">
        <f>IFERROR(VLOOKUP(A398,'02_MASTER_KODE_FASYANKES'!B$3:L$20793,3,FALSE),"N/A (BELUM VALID)")</f>
        <v>N/A (BELUM VALID)</v>
      </c>
      <c r="Q398" s="46" t="str">
        <f>IFERROR(VLOOKUP(LEFT(G398,4),'04_MASTER_KODE_SDMK'!B$5:F$165,3,FALSE),"N/A (BELUM VALID)")</f>
        <v>N/A (BELUM VALID)</v>
      </c>
      <c r="R398" s="46" t="str">
        <f>IFERROR(VLOOKUP(LEFT(G398,4),'04_MASTER_KODE_SDMK'!B$5:F$165,4,FALSE),"N/A (BELUM VALID)")</f>
        <v>N/A (BELUM VALID)</v>
      </c>
      <c r="S398" s="46" t="str">
        <f>IFERROR(VLOOKUP(LEFT(G398,4),'04_MASTER_KODE_SDMK'!B$5:F$165,5,FALSE),"N/A (BELUM VALID)")</f>
        <v>N/A (BELUM VALID)</v>
      </c>
      <c r="T398" s="374" t="str">
        <f t="shared" si="48"/>
        <v>N/A (BELUM VALID)</v>
      </c>
      <c r="U398" s="46" t="str">
        <f t="shared" si="49"/>
        <v>N/A (BELUM VALID)</v>
      </c>
      <c r="V398" s="46" t="str">
        <f>IFERROR(VLOOKUP(L398,'03_MASTER_KODE_SEKOLAH_PT'!B$5:C$10030,2,FALSE),"N/A (BELUM VALID)")</f>
        <v>N/A (BELUM VALID)</v>
      </c>
      <c r="W398" s="46" t="str">
        <f>IFERROR(VLOOKUP(J398,'05_MASTER_KODE_PRODI'!B$3:E$5003,3,FALSE),"N/A (BELUM VALID)")</f>
        <v>N/A (BELUM VALID)</v>
      </c>
      <c r="X398" s="46" t="str">
        <f>IFERROR(CONCATENATE("VALID (",VLOOKUP(J398,'05_MASTER_KODE_PRODI'!B$3:F$5003,5,FALSE),")"),"N/A (BELUM VALID)")</f>
        <v>N/A (BELUM VALID)</v>
      </c>
      <c r="Y398" s="376">
        <f t="shared" si="50"/>
        <v>0</v>
      </c>
      <c r="Z398" s="377">
        <f t="shared" si="51"/>
        <v>0</v>
      </c>
      <c r="AA398" s="377">
        <f t="shared" si="52"/>
        <v>0</v>
      </c>
      <c r="AB398" s="377">
        <f t="shared" si="53"/>
        <v>0</v>
      </c>
      <c r="AC398" s="377">
        <f t="shared" si="54"/>
        <v>0</v>
      </c>
      <c r="AD398" s="383">
        <f t="shared" si="55"/>
        <v>0</v>
      </c>
    </row>
    <row r="399" spans="1:30">
      <c r="A399" s="159"/>
      <c r="B399" s="159"/>
      <c r="C399" s="159"/>
      <c r="D399" s="159"/>
      <c r="E399" s="159"/>
      <c r="F399" s="159"/>
      <c r="G399" s="159"/>
      <c r="H399" s="180"/>
      <c r="I399" s="180"/>
      <c r="J399" s="159"/>
      <c r="K399" s="264"/>
      <c r="L399" s="159"/>
      <c r="M399" s="46" t="str">
        <f>IFERROR(CONCATENATE("VALID (",VLOOKUP(A399,'02_MASTER_KODE_FASYANKES'!B$3:L$20793,2,FALSE),")"),"N/A (BELUM VALID)")</f>
        <v>N/A (BELUM VALID)</v>
      </c>
      <c r="N399" s="374" t="str">
        <f>IFERROR(VLOOKUP(A399,'02_MASTER_KODE_FASYANKES'!B$3:L$20793,10,FALSE),"N/A (BELUM VALID)")</f>
        <v>N/A (BELUM VALID)</v>
      </c>
      <c r="O399" s="374" t="str">
        <f>IFERROR(VLOOKUP(A399,'02_MASTER_KODE_FASYANKES'!B$3:L$20793,11,FALSE),"N/A (BELUM VALID)")</f>
        <v>N/A (BELUM VALID)</v>
      </c>
      <c r="P399" s="374" t="str">
        <f>IFERROR(VLOOKUP(A399,'02_MASTER_KODE_FASYANKES'!B$3:L$20793,3,FALSE),"N/A (BELUM VALID)")</f>
        <v>N/A (BELUM VALID)</v>
      </c>
      <c r="Q399" s="46" t="str">
        <f>IFERROR(VLOOKUP(LEFT(G399,4),'04_MASTER_KODE_SDMK'!B$5:F$165,3,FALSE),"N/A (BELUM VALID)")</f>
        <v>N/A (BELUM VALID)</v>
      </c>
      <c r="R399" s="46" t="str">
        <f>IFERROR(VLOOKUP(LEFT(G399,4),'04_MASTER_KODE_SDMK'!B$5:F$165,4,FALSE),"N/A (BELUM VALID)")</f>
        <v>N/A (BELUM VALID)</v>
      </c>
      <c r="S399" s="46" t="str">
        <f>IFERROR(VLOOKUP(LEFT(G399,4),'04_MASTER_KODE_SDMK'!B$5:F$165,5,FALSE),"N/A (BELUM VALID)")</f>
        <v>N/A (BELUM VALID)</v>
      </c>
      <c r="T399" s="374" t="str">
        <f t="shared" si="48"/>
        <v>N/A (BELUM VALID)</v>
      </c>
      <c r="U399" s="46" t="str">
        <f t="shared" si="49"/>
        <v>N/A (BELUM VALID)</v>
      </c>
      <c r="V399" s="46" t="str">
        <f>IFERROR(VLOOKUP(L399,'03_MASTER_KODE_SEKOLAH_PT'!B$5:C$10030,2,FALSE),"N/A (BELUM VALID)")</f>
        <v>N/A (BELUM VALID)</v>
      </c>
      <c r="W399" s="46" t="str">
        <f>IFERROR(VLOOKUP(J399,'05_MASTER_KODE_PRODI'!B$3:E$5003,3,FALSE),"N/A (BELUM VALID)")</f>
        <v>N/A (BELUM VALID)</v>
      </c>
      <c r="X399" s="46" t="str">
        <f>IFERROR(CONCATENATE("VALID (",VLOOKUP(J399,'05_MASTER_KODE_PRODI'!B$3:F$5003,5,FALSE),")"),"N/A (BELUM VALID)")</f>
        <v>N/A (BELUM VALID)</v>
      </c>
      <c r="Y399" s="376">
        <f t="shared" si="50"/>
        <v>0</v>
      </c>
      <c r="Z399" s="377">
        <f t="shared" si="51"/>
        <v>0</v>
      </c>
      <c r="AA399" s="377">
        <f t="shared" si="52"/>
        <v>0</v>
      </c>
      <c r="AB399" s="377">
        <f t="shared" si="53"/>
        <v>0</v>
      </c>
      <c r="AC399" s="377">
        <f t="shared" si="54"/>
        <v>0</v>
      </c>
      <c r="AD399" s="383">
        <f t="shared" si="55"/>
        <v>0</v>
      </c>
    </row>
    <row r="400" spans="1:30">
      <c r="A400" s="159"/>
      <c r="B400" s="159"/>
      <c r="C400" s="159"/>
      <c r="D400" s="159"/>
      <c r="E400" s="159"/>
      <c r="F400" s="159"/>
      <c r="G400" s="159"/>
      <c r="H400" s="180"/>
      <c r="I400" s="180"/>
      <c r="J400" s="159"/>
      <c r="K400" s="264"/>
      <c r="L400" s="159"/>
      <c r="M400" s="46" t="str">
        <f>IFERROR(CONCATENATE("VALID (",VLOOKUP(A400,'02_MASTER_KODE_FASYANKES'!B$3:L$20793,2,FALSE),")"),"N/A (BELUM VALID)")</f>
        <v>N/A (BELUM VALID)</v>
      </c>
      <c r="N400" s="374" t="str">
        <f>IFERROR(VLOOKUP(A400,'02_MASTER_KODE_FASYANKES'!B$3:L$20793,10,FALSE),"N/A (BELUM VALID)")</f>
        <v>N/A (BELUM VALID)</v>
      </c>
      <c r="O400" s="374" t="str">
        <f>IFERROR(VLOOKUP(A400,'02_MASTER_KODE_FASYANKES'!B$3:L$20793,11,FALSE),"N/A (BELUM VALID)")</f>
        <v>N/A (BELUM VALID)</v>
      </c>
      <c r="P400" s="374" t="str">
        <f>IFERROR(VLOOKUP(A400,'02_MASTER_KODE_FASYANKES'!B$3:L$20793,3,FALSE),"N/A (BELUM VALID)")</f>
        <v>N/A (BELUM VALID)</v>
      </c>
      <c r="Q400" s="46" t="str">
        <f>IFERROR(VLOOKUP(LEFT(G400,4),'04_MASTER_KODE_SDMK'!B$5:F$165,3,FALSE),"N/A (BELUM VALID)")</f>
        <v>N/A (BELUM VALID)</v>
      </c>
      <c r="R400" s="46" t="str">
        <f>IFERROR(VLOOKUP(LEFT(G400,4),'04_MASTER_KODE_SDMK'!B$5:F$165,4,FALSE),"N/A (BELUM VALID)")</f>
        <v>N/A (BELUM VALID)</v>
      </c>
      <c r="S400" s="46" t="str">
        <f>IFERROR(VLOOKUP(LEFT(G400,4),'04_MASTER_KODE_SDMK'!B$5:F$165,5,FALSE),"N/A (BELUM VALID)")</f>
        <v>N/A (BELUM VALID)</v>
      </c>
      <c r="T400" s="374" t="str">
        <f t="shared" si="48"/>
        <v>N/A (BELUM VALID)</v>
      </c>
      <c r="U400" s="46" t="str">
        <f t="shared" si="49"/>
        <v>N/A (BELUM VALID)</v>
      </c>
      <c r="V400" s="46" t="str">
        <f>IFERROR(VLOOKUP(L400,'03_MASTER_KODE_SEKOLAH_PT'!B$5:C$10030,2,FALSE),"N/A (BELUM VALID)")</f>
        <v>N/A (BELUM VALID)</v>
      </c>
      <c r="W400" s="46" t="str">
        <f>IFERROR(VLOOKUP(J400,'05_MASTER_KODE_PRODI'!B$3:E$5003,3,FALSE),"N/A (BELUM VALID)")</f>
        <v>N/A (BELUM VALID)</v>
      </c>
      <c r="X400" s="46" t="str">
        <f>IFERROR(CONCATENATE("VALID (",VLOOKUP(J400,'05_MASTER_KODE_PRODI'!B$3:F$5003,5,FALSE),")"),"N/A (BELUM VALID)")</f>
        <v>N/A (BELUM VALID)</v>
      </c>
      <c r="Y400" s="376">
        <f t="shared" si="50"/>
        <v>0</v>
      </c>
      <c r="Z400" s="377">
        <f t="shared" si="51"/>
        <v>0</v>
      </c>
      <c r="AA400" s="377">
        <f t="shared" si="52"/>
        <v>0</v>
      </c>
      <c r="AB400" s="377">
        <f t="shared" si="53"/>
        <v>0</v>
      </c>
      <c r="AC400" s="377">
        <f t="shared" si="54"/>
        <v>0</v>
      </c>
      <c r="AD400" s="383">
        <f t="shared" si="55"/>
        <v>0</v>
      </c>
    </row>
    <row r="401" spans="1:30">
      <c r="A401" s="159"/>
      <c r="B401" s="159"/>
      <c r="C401" s="159"/>
      <c r="D401" s="159"/>
      <c r="E401" s="159"/>
      <c r="F401" s="159"/>
      <c r="G401" s="159"/>
      <c r="H401" s="180"/>
      <c r="I401" s="180"/>
      <c r="J401" s="159"/>
      <c r="K401" s="264"/>
      <c r="L401" s="159"/>
      <c r="M401" s="46" t="str">
        <f>IFERROR(CONCATENATE("VALID (",VLOOKUP(A401,'02_MASTER_KODE_FASYANKES'!B$3:L$20793,2,FALSE),")"),"N/A (BELUM VALID)")</f>
        <v>N/A (BELUM VALID)</v>
      </c>
      <c r="N401" s="374" t="str">
        <f>IFERROR(VLOOKUP(A401,'02_MASTER_KODE_FASYANKES'!B$3:L$20793,10,FALSE),"N/A (BELUM VALID)")</f>
        <v>N/A (BELUM VALID)</v>
      </c>
      <c r="O401" s="374" t="str">
        <f>IFERROR(VLOOKUP(A401,'02_MASTER_KODE_FASYANKES'!B$3:L$20793,11,FALSE),"N/A (BELUM VALID)")</f>
        <v>N/A (BELUM VALID)</v>
      </c>
      <c r="P401" s="374" t="str">
        <f>IFERROR(VLOOKUP(A401,'02_MASTER_KODE_FASYANKES'!B$3:L$20793,3,FALSE),"N/A (BELUM VALID)")</f>
        <v>N/A (BELUM VALID)</v>
      </c>
      <c r="Q401" s="46" t="str">
        <f>IFERROR(VLOOKUP(LEFT(G401,4),'04_MASTER_KODE_SDMK'!B$5:F$165,3,FALSE),"N/A (BELUM VALID)")</f>
        <v>N/A (BELUM VALID)</v>
      </c>
      <c r="R401" s="46" t="str">
        <f>IFERROR(VLOOKUP(LEFT(G401,4),'04_MASTER_KODE_SDMK'!B$5:F$165,4,FALSE),"N/A (BELUM VALID)")</f>
        <v>N/A (BELUM VALID)</v>
      </c>
      <c r="S401" s="46" t="str">
        <f>IFERROR(VLOOKUP(LEFT(G401,4),'04_MASTER_KODE_SDMK'!B$5:F$165,5,FALSE),"N/A (BELUM VALID)")</f>
        <v>N/A (BELUM VALID)</v>
      </c>
      <c r="T401" s="374" t="str">
        <f t="shared" si="48"/>
        <v>N/A (BELUM VALID)</v>
      </c>
      <c r="U401" s="46" t="str">
        <f t="shared" si="49"/>
        <v>N/A (BELUM VALID)</v>
      </c>
      <c r="V401" s="46" t="str">
        <f>IFERROR(VLOOKUP(L401,'03_MASTER_KODE_SEKOLAH_PT'!B$5:C$10030,2,FALSE),"N/A (BELUM VALID)")</f>
        <v>N/A (BELUM VALID)</v>
      </c>
      <c r="W401" s="46" t="str">
        <f>IFERROR(VLOOKUP(J401,'05_MASTER_KODE_PRODI'!B$3:E$5003,3,FALSE),"N/A (BELUM VALID)")</f>
        <v>N/A (BELUM VALID)</v>
      </c>
      <c r="X401" s="46" t="str">
        <f>IFERROR(CONCATENATE("VALID (",VLOOKUP(J401,'05_MASTER_KODE_PRODI'!B$3:F$5003,5,FALSE),")"),"N/A (BELUM VALID)")</f>
        <v>N/A (BELUM VALID)</v>
      </c>
      <c r="Y401" s="376">
        <f t="shared" si="50"/>
        <v>0</v>
      </c>
      <c r="Z401" s="377">
        <f t="shared" si="51"/>
        <v>0</v>
      </c>
      <c r="AA401" s="377">
        <f t="shared" si="52"/>
        <v>0</v>
      </c>
      <c r="AB401" s="377">
        <f t="shared" si="53"/>
        <v>0</v>
      </c>
      <c r="AC401" s="377">
        <f t="shared" si="54"/>
        <v>0</v>
      </c>
      <c r="AD401" s="383">
        <f t="shared" si="55"/>
        <v>0</v>
      </c>
    </row>
    <row r="402" spans="1:30">
      <c r="A402" s="159"/>
      <c r="B402" s="159"/>
      <c r="C402" s="159"/>
      <c r="D402" s="159"/>
      <c r="E402" s="159"/>
      <c r="F402" s="159"/>
      <c r="G402" s="159"/>
      <c r="H402" s="180"/>
      <c r="I402" s="180"/>
      <c r="J402" s="159"/>
      <c r="K402" s="264"/>
      <c r="L402" s="159"/>
      <c r="M402" s="46" t="str">
        <f>IFERROR(CONCATENATE("VALID (",VLOOKUP(A402,'02_MASTER_KODE_FASYANKES'!B$3:L$20793,2,FALSE),")"),"N/A (BELUM VALID)")</f>
        <v>N/A (BELUM VALID)</v>
      </c>
      <c r="N402" s="374" t="str">
        <f>IFERROR(VLOOKUP(A402,'02_MASTER_KODE_FASYANKES'!B$3:L$20793,10,FALSE),"N/A (BELUM VALID)")</f>
        <v>N/A (BELUM VALID)</v>
      </c>
      <c r="O402" s="374" t="str">
        <f>IFERROR(VLOOKUP(A402,'02_MASTER_KODE_FASYANKES'!B$3:L$20793,11,FALSE),"N/A (BELUM VALID)")</f>
        <v>N/A (BELUM VALID)</v>
      </c>
      <c r="P402" s="374" t="str">
        <f>IFERROR(VLOOKUP(A402,'02_MASTER_KODE_FASYANKES'!B$3:L$20793,3,FALSE),"N/A (BELUM VALID)")</f>
        <v>N/A (BELUM VALID)</v>
      </c>
      <c r="Q402" s="46" t="str">
        <f>IFERROR(VLOOKUP(LEFT(G402,4),'04_MASTER_KODE_SDMK'!B$5:F$165,3,FALSE),"N/A (BELUM VALID)")</f>
        <v>N/A (BELUM VALID)</v>
      </c>
      <c r="R402" s="46" t="str">
        <f>IFERROR(VLOOKUP(LEFT(G402,4),'04_MASTER_KODE_SDMK'!B$5:F$165,4,FALSE),"N/A (BELUM VALID)")</f>
        <v>N/A (BELUM VALID)</v>
      </c>
      <c r="S402" s="46" t="str">
        <f>IFERROR(VLOOKUP(LEFT(G402,4),'04_MASTER_KODE_SDMK'!B$5:F$165,5,FALSE),"N/A (BELUM VALID)")</f>
        <v>N/A (BELUM VALID)</v>
      </c>
      <c r="T402" s="374" t="str">
        <f t="shared" si="48"/>
        <v>N/A (BELUM VALID)</v>
      </c>
      <c r="U402" s="46" t="str">
        <f t="shared" si="49"/>
        <v>N/A (BELUM VALID)</v>
      </c>
      <c r="V402" s="46" t="str">
        <f>IFERROR(VLOOKUP(L402,'03_MASTER_KODE_SEKOLAH_PT'!B$5:C$10030,2,FALSE),"N/A (BELUM VALID)")</f>
        <v>N/A (BELUM VALID)</v>
      </c>
      <c r="W402" s="46" t="str">
        <f>IFERROR(VLOOKUP(J402,'05_MASTER_KODE_PRODI'!B$3:E$5003,3,FALSE),"N/A (BELUM VALID)")</f>
        <v>N/A (BELUM VALID)</v>
      </c>
      <c r="X402" s="46" t="str">
        <f>IFERROR(CONCATENATE("VALID (",VLOOKUP(J402,'05_MASTER_KODE_PRODI'!B$3:F$5003,5,FALSE),")"),"N/A (BELUM VALID)")</f>
        <v>N/A (BELUM VALID)</v>
      </c>
      <c r="Y402" s="376">
        <f t="shared" si="50"/>
        <v>0</v>
      </c>
      <c r="Z402" s="377">
        <f t="shared" si="51"/>
        <v>0</v>
      </c>
      <c r="AA402" s="377">
        <f t="shared" si="52"/>
        <v>0</v>
      </c>
      <c r="AB402" s="377">
        <f t="shared" si="53"/>
        <v>0</v>
      </c>
      <c r="AC402" s="377">
        <f t="shared" si="54"/>
        <v>0</v>
      </c>
      <c r="AD402" s="383">
        <f t="shared" si="55"/>
        <v>0</v>
      </c>
    </row>
    <row r="403" spans="1:30">
      <c r="A403" s="159"/>
      <c r="B403" s="159"/>
      <c r="C403" s="159"/>
      <c r="D403" s="159"/>
      <c r="E403" s="159"/>
      <c r="F403" s="159"/>
      <c r="G403" s="159"/>
      <c r="H403" s="180"/>
      <c r="I403" s="180"/>
      <c r="J403" s="159"/>
      <c r="K403" s="264"/>
      <c r="L403" s="159"/>
      <c r="M403" s="46" t="str">
        <f>IFERROR(CONCATENATE("VALID (",VLOOKUP(A403,'02_MASTER_KODE_FASYANKES'!B$3:L$20793,2,FALSE),")"),"N/A (BELUM VALID)")</f>
        <v>N/A (BELUM VALID)</v>
      </c>
      <c r="N403" s="374" t="str">
        <f>IFERROR(VLOOKUP(A403,'02_MASTER_KODE_FASYANKES'!B$3:L$20793,10,FALSE),"N/A (BELUM VALID)")</f>
        <v>N/A (BELUM VALID)</v>
      </c>
      <c r="O403" s="374" t="str">
        <f>IFERROR(VLOOKUP(A403,'02_MASTER_KODE_FASYANKES'!B$3:L$20793,11,FALSE),"N/A (BELUM VALID)")</f>
        <v>N/A (BELUM VALID)</v>
      </c>
      <c r="P403" s="374" t="str">
        <f>IFERROR(VLOOKUP(A403,'02_MASTER_KODE_FASYANKES'!B$3:L$20793,3,FALSE),"N/A (BELUM VALID)")</f>
        <v>N/A (BELUM VALID)</v>
      </c>
      <c r="Q403" s="46" t="str">
        <f>IFERROR(VLOOKUP(LEFT(G403,4),'04_MASTER_KODE_SDMK'!B$5:F$165,3,FALSE),"N/A (BELUM VALID)")</f>
        <v>N/A (BELUM VALID)</v>
      </c>
      <c r="R403" s="46" t="str">
        <f>IFERROR(VLOOKUP(LEFT(G403,4),'04_MASTER_KODE_SDMK'!B$5:F$165,4,FALSE),"N/A (BELUM VALID)")</f>
        <v>N/A (BELUM VALID)</v>
      </c>
      <c r="S403" s="46" t="str">
        <f>IFERROR(VLOOKUP(LEFT(G403,4),'04_MASTER_KODE_SDMK'!B$5:F$165,5,FALSE),"N/A (BELUM VALID)")</f>
        <v>N/A (BELUM VALID)</v>
      </c>
      <c r="T403" s="374" t="str">
        <f t="shared" si="48"/>
        <v>N/A (BELUM VALID)</v>
      </c>
      <c r="U403" s="46" t="str">
        <f t="shared" si="49"/>
        <v>N/A (BELUM VALID)</v>
      </c>
      <c r="V403" s="46" t="str">
        <f>IFERROR(VLOOKUP(L403,'03_MASTER_KODE_SEKOLAH_PT'!B$5:C$10030,2,FALSE),"N/A (BELUM VALID)")</f>
        <v>N/A (BELUM VALID)</v>
      </c>
      <c r="W403" s="46" t="str">
        <f>IFERROR(VLOOKUP(J403,'05_MASTER_KODE_PRODI'!B$3:E$5003,3,FALSE),"N/A (BELUM VALID)")</f>
        <v>N/A (BELUM VALID)</v>
      </c>
      <c r="X403" s="46" t="str">
        <f>IFERROR(CONCATENATE("VALID (",VLOOKUP(J403,'05_MASTER_KODE_PRODI'!B$3:F$5003,5,FALSE),")"),"N/A (BELUM VALID)")</f>
        <v>N/A (BELUM VALID)</v>
      </c>
      <c r="Y403" s="376">
        <f t="shared" si="50"/>
        <v>0</v>
      </c>
      <c r="Z403" s="377">
        <f t="shared" si="51"/>
        <v>0</v>
      </c>
      <c r="AA403" s="377">
        <f t="shared" si="52"/>
        <v>0</v>
      </c>
      <c r="AB403" s="377">
        <f t="shared" si="53"/>
        <v>0</v>
      </c>
      <c r="AC403" s="377">
        <f t="shared" si="54"/>
        <v>0</v>
      </c>
      <c r="AD403" s="383">
        <f t="shared" si="55"/>
        <v>0</v>
      </c>
    </row>
    <row r="404" spans="1:30">
      <c r="A404" s="159"/>
      <c r="B404" s="159"/>
      <c r="C404" s="159"/>
      <c r="D404" s="159"/>
      <c r="E404" s="159"/>
      <c r="F404" s="159"/>
      <c r="G404" s="159"/>
      <c r="H404" s="180"/>
      <c r="I404" s="180"/>
      <c r="J404" s="159"/>
      <c r="K404" s="264"/>
      <c r="L404" s="159"/>
      <c r="M404" s="46" t="str">
        <f>IFERROR(CONCATENATE("VALID (",VLOOKUP(A404,'02_MASTER_KODE_FASYANKES'!B$3:L$20793,2,FALSE),")"),"N/A (BELUM VALID)")</f>
        <v>N/A (BELUM VALID)</v>
      </c>
      <c r="N404" s="374" t="str">
        <f>IFERROR(VLOOKUP(A404,'02_MASTER_KODE_FASYANKES'!B$3:L$20793,10,FALSE),"N/A (BELUM VALID)")</f>
        <v>N/A (BELUM VALID)</v>
      </c>
      <c r="O404" s="374" t="str">
        <f>IFERROR(VLOOKUP(A404,'02_MASTER_KODE_FASYANKES'!B$3:L$20793,11,FALSE),"N/A (BELUM VALID)")</f>
        <v>N/A (BELUM VALID)</v>
      </c>
      <c r="P404" s="374" t="str">
        <f>IFERROR(VLOOKUP(A404,'02_MASTER_KODE_FASYANKES'!B$3:L$20793,3,FALSE),"N/A (BELUM VALID)")</f>
        <v>N/A (BELUM VALID)</v>
      </c>
      <c r="Q404" s="46" t="str">
        <f>IFERROR(VLOOKUP(LEFT(G404,4),'04_MASTER_KODE_SDMK'!B$5:F$165,3,FALSE),"N/A (BELUM VALID)")</f>
        <v>N/A (BELUM VALID)</v>
      </c>
      <c r="R404" s="46" t="str">
        <f>IFERROR(VLOOKUP(LEFT(G404,4),'04_MASTER_KODE_SDMK'!B$5:F$165,4,FALSE),"N/A (BELUM VALID)")</f>
        <v>N/A (BELUM VALID)</v>
      </c>
      <c r="S404" s="46" t="str">
        <f>IFERROR(VLOOKUP(LEFT(G404,4),'04_MASTER_KODE_SDMK'!B$5:F$165,5,FALSE),"N/A (BELUM VALID)")</f>
        <v>N/A (BELUM VALID)</v>
      </c>
      <c r="T404" s="374" t="str">
        <f t="shared" si="48"/>
        <v>N/A (BELUM VALID)</v>
      </c>
      <c r="U404" s="46" t="str">
        <f t="shared" si="49"/>
        <v>N/A (BELUM VALID)</v>
      </c>
      <c r="V404" s="46" t="str">
        <f>IFERROR(VLOOKUP(L404,'03_MASTER_KODE_SEKOLAH_PT'!B$5:C$10030,2,FALSE),"N/A (BELUM VALID)")</f>
        <v>N/A (BELUM VALID)</v>
      </c>
      <c r="W404" s="46" t="str">
        <f>IFERROR(VLOOKUP(J404,'05_MASTER_KODE_PRODI'!B$3:E$5003,3,FALSE),"N/A (BELUM VALID)")</f>
        <v>N/A (BELUM VALID)</v>
      </c>
      <c r="X404" s="46" t="str">
        <f>IFERROR(CONCATENATE("VALID (",VLOOKUP(J404,'05_MASTER_KODE_PRODI'!B$3:F$5003,5,FALSE),")"),"N/A (BELUM VALID)")</f>
        <v>N/A (BELUM VALID)</v>
      </c>
      <c r="Y404" s="376">
        <f t="shared" si="50"/>
        <v>0</v>
      </c>
      <c r="Z404" s="377">
        <f t="shared" si="51"/>
        <v>0</v>
      </c>
      <c r="AA404" s="377">
        <f t="shared" si="52"/>
        <v>0</v>
      </c>
      <c r="AB404" s="377">
        <f t="shared" si="53"/>
        <v>0</v>
      </c>
      <c r="AC404" s="377">
        <f t="shared" si="54"/>
        <v>0</v>
      </c>
      <c r="AD404" s="383">
        <f t="shared" si="55"/>
        <v>0</v>
      </c>
    </row>
    <row r="405" spans="1:30">
      <c r="A405" s="159"/>
      <c r="B405" s="159"/>
      <c r="C405" s="159"/>
      <c r="D405" s="159"/>
      <c r="E405" s="159"/>
      <c r="F405" s="159"/>
      <c r="G405" s="159"/>
      <c r="H405" s="180"/>
      <c r="I405" s="180"/>
      <c r="J405" s="159"/>
      <c r="K405" s="264"/>
      <c r="L405" s="159"/>
      <c r="M405" s="46" t="str">
        <f>IFERROR(CONCATENATE("VALID (",VLOOKUP(A405,'02_MASTER_KODE_FASYANKES'!B$3:L$20793,2,FALSE),")"),"N/A (BELUM VALID)")</f>
        <v>N/A (BELUM VALID)</v>
      </c>
      <c r="N405" s="374" t="str">
        <f>IFERROR(VLOOKUP(A405,'02_MASTER_KODE_FASYANKES'!B$3:L$20793,10,FALSE),"N/A (BELUM VALID)")</f>
        <v>N/A (BELUM VALID)</v>
      </c>
      <c r="O405" s="374" t="str">
        <f>IFERROR(VLOOKUP(A405,'02_MASTER_KODE_FASYANKES'!B$3:L$20793,11,FALSE),"N/A (BELUM VALID)")</f>
        <v>N/A (BELUM VALID)</v>
      </c>
      <c r="P405" s="374" t="str">
        <f>IFERROR(VLOOKUP(A405,'02_MASTER_KODE_FASYANKES'!B$3:L$20793,3,FALSE),"N/A (BELUM VALID)")</f>
        <v>N/A (BELUM VALID)</v>
      </c>
      <c r="Q405" s="46" t="str">
        <f>IFERROR(VLOOKUP(LEFT(G405,4),'04_MASTER_KODE_SDMK'!B$5:F$165,3,FALSE),"N/A (BELUM VALID)")</f>
        <v>N/A (BELUM VALID)</v>
      </c>
      <c r="R405" s="46" t="str">
        <f>IFERROR(VLOOKUP(LEFT(G405,4),'04_MASTER_KODE_SDMK'!B$5:F$165,4,FALSE),"N/A (BELUM VALID)")</f>
        <v>N/A (BELUM VALID)</v>
      </c>
      <c r="S405" s="46" t="str">
        <f>IFERROR(VLOOKUP(LEFT(G405,4),'04_MASTER_KODE_SDMK'!B$5:F$165,5,FALSE),"N/A (BELUM VALID)")</f>
        <v>N/A (BELUM VALID)</v>
      </c>
      <c r="T405" s="374" t="str">
        <f t="shared" si="48"/>
        <v>N/A (BELUM VALID)</v>
      </c>
      <c r="U405" s="46" t="str">
        <f t="shared" si="49"/>
        <v>N/A (BELUM VALID)</v>
      </c>
      <c r="V405" s="46" t="str">
        <f>IFERROR(VLOOKUP(L405,'03_MASTER_KODE_SEKOLAH_PT'!B$5:C$10030,2,FALSE),"N/A (BELUM VALID)")</f>
        <v>N/A (BELUM VALID)</v>
      </c>
      <c r="W405" s="46" t="str">
        <f>IFERROR(VLOOKUP(J405,'05_MASTER_KODE_PRODI'!B$3:E$5003,3,FALSE),"N/A (BELUM VALID)")</f>
        <v>N/A (BELUM VALID)</v>
      </c>
      <c r="X405" s="46" t="str">
        <f>IFERROR(CONCATENATE("VALID (",VLOOKUP(J405,'05_MASTER_KODE_PRODI'!B$3:F$5003,5,FALSE),")"),"N/A (BELUM VALID)")</f>
        <v>N/A (BELUM VALID)</v>
      </c>
      <c r="Y405" s="376">
        <f t="shared" si="50"/>
        <v>0</v>
      </c>
      <c r="Z405" s="377">
        <f t="shared" si="51"/>
        <v>0</v>
      </c>
      <c r="AA405" s="377">
        <f t="shared" si="52"/>
        <v>0</v>
      </c>
      <c r="AB405" s="377">
        <f t="shared" si="53"/>
        <v>0</v>
      </c>
      <c r="AC405" s="377">
        <f t="shared" si="54"/>
        <v>0</v>
      </c>
      <c r="AD405" s="383">
        <f t="shared" si="55"/>
        <v>0</v>
      </c>
    </row>
    <row r="406" spans="1:30">
      <c r="A406" s="159"/>
      <c r="B406" s="159"/>
      <c r="C406" s="159"/>
      <c r="D406" s="159"/>
      <c r="E406" s="159"/>
      <c r="F406" s="159"/>
      <c r="G406" s="159"/>
      <c r="H406" s="180"/>
      <c r="I406" s="180"/>
      <c r="J406" s="159"/>
      <c r="K406" s="264"/>
      <c r="L406" s="159"/>
      <c r="M406" s="46" t="str">
        <f>IFERROR(CONCATENATE("VALID (",VLOOKUP(A406,'02_MASTER_KODE_FASYANKES'!B$3:L$20793,2,FALSE),")"),"N/A (BELUM VALID)")</f>
        <v>N/A (BELUM VALID)</v>
      </c>
      <c r="N406" s="374" t="str">
        <f>IFERROR(VLOOKUP(A406,'02_MASTER_KODE_FASYANKES'!B$3:L$20793,10,FALSE),"N/A (BELUM VALID)")</f>
        <v>N/A (BELUM VALID)</v>
      </c>
      <c r="O406" s="374" t="str">
        <f>IFERROR(VLOOKUP(A406,'02_MASTER_KODE_FASYANKES'!B$3:L$20793,11,FALSE),"N/A (BELUM VALID)")</f>
        <v>N/A (BELUM VALID)</v>
      </c>
      <c r="P406" s="374" t="str">
        <f>IFERROR(VLOOKUP(A406,'02_MASTER_KODE_FASYANKES'!B$3:L$20793,3,FALSE),"N/A (BELUM VALID)")</f>
        <v>N/A (BELUM VALID)</v>
      </c>
      <c r="Q406" s="46" t="str">
        <f>IFERROR(VLOOKUP(LEFT(G406,4),'04_MASTER_KODE_SDMK'!B$5:F$165,3,FALSE),"N/A (BELUM VALID)")</f>
        <v>N/A (BELUM VALID)</v>
      </c>
      <c r="R406" s="46" t="str">
        <f>IFERROR(VLOOKUP(LEFT(G406,4),'04_MASTER_KODE_SDMK'!B$5:F$165,4,FALSE),"N/A (BELUM VALID)")</f>
        <v>N/A (BELUM VALID)</v>
      </c>
      <c r="S406" s="46" t="str">
        <f>IFERROR(VLOOKUP(LEFT(G406,4),'04_MASTER_KODE_SDMK'!B$5:F$165,5,FALSE),"N/A (BELUM VALID)")</f>
        <v>N/A (BELUM VALID)</v>
      </c>
      <c r="T406" s="374" t="str">
        <f t="shared" si="48"/>
        <v>N/A (BELUM VALID)</v>
      </c>
      <c r="U406" s="46" t="str">
        <f t="shared" si="49"/>
        <v>N/A (BELUM VALID)</v>
      </c>
      <c r="V406" s="46" t="str">
        <f>IFERROR(VLOOKUP(L406,'03_MASTER_KODE_SEKOLAH_PT'!B$5:C$10030,2,FALSE),"N/A (BELUM VALID)")</f>
        <v>N/A (BELUM VALID)</v>
      </c>
      <c r="W406" s="46" t="str">
        <f>IFERROR(VLOOKUP(J406,'05_MASTER_KODE_PRODI'!B$3:E$5003,3,FALSE),"N/A (BELUM VALID)")</f>
        <v>N/A (BELUM VALID)</v>
      </c>
      <c r="X406" s="46" t="str">
        <f>IFERROR(CONCATENATE("VALID (",VLOOKUP(J406,'05_MASTER_KODE_PRODI'!B$3:F$5003,5,FALSE),")"),"N/A (BELUM VALID)")</f>
        <v>N/A (BELUM VALID)</v>
      </c>
      <c r="Y406" s="376">
        <f t="shared" si="50"/>
        <v>0</v>
      </c>
      <c r="Z406" s="377">
        <f t="shared" si="51"/>
        <v>0</v>
      </c>
      <c r="AA406" s="377">
        <f t="shared" si="52"/>
        <v>0</v>
      </c>
      <c r="AB406" s="377">
        <f t="shared" si="53"/>
        <v>0</v>
      </c>
      <c r="AC406" s="377">
        <f t="shared" si="54"/>
        <v>0</v>
      </c>
      <c r="AD406" s="383">
        <f t="shared" si="55"/>
        <v>0</v>
      </c>
    </row>
    <row r="407" spans="1:30">
      <c r="A407" s="159"/>
      <c r="B407" s="159"/>
      <c r="C407" s="159"/>
      <c r="D407" s="159"/>
      <c r="E407" s="159"/>
      <c r="F407" s="159"/>
      <c r="G407" s="159"/>
      <c r="H407" s="180"/>
      <c r="I407" s="180"/>
      <c r="J407" s="159"/>
      <c r="K407" s="264"/>
      <c r="L407" s="159"/>
      <c r="M407" s="46" t="str">
        <f>IFERROR(CONCATENATE("VALID (",VLOOKUP(A407,'02_MASTER_KODE_FASYANKES'!B$3:L$20793,2,FALSE),")"),"N/A (BELUM VALID)")</f>
        <v>N/A (BELUM VALID)</v>
      </c>
      <c r="N407" s="374" t="str">
        <f>IFERROR(VLOOKUP(A407,'02_MASTER_KODE_FASYANKES'!B$3:L$20793,10,FALSE),"N/A (BELUM VALID)")</f>
        <v>N/A (BELUM VALID)</v>
      </c>
      <c r="O407" s="374" t="str">
        <f>IFERROR(VLOOKUP(A407,'02_MASTER_KODE_FASYANKES'!B$3:L$20793,11,FALSE),"N/A (BELUM VALID)")</f>
        <v>N/A (BELUM VALID)</v>
      </c>
      <c r="P407" s="374" t="str">
        <f>IFERROR(VLOOKUP(A407,'02_MASTER_KODE_FASYANKES'!B$3:L$20793,3,FALSE),"N/A (BELUM VALID)")</f>
        <v>N/A (BELUM VALID)</v>
      </c>
      <c r="Q407" s="46" t="str">
        <f>IFERROR(VLOOKUP(LEFT(G407,4),'04_MASTER_KODE_SDMK'!B$5:F$165,3,FALSE),"N/A (BELUM VALID)")</f>
        <v>N/A (BELUM VALID)</v>
      </c>
      <c r="R407" s="46" t="str">
        <f>IFERROR(VLOOKUP(LEFT(G407,4),'04_MASTER_KODE_SDMK'!B$5:F$165,4,FALSE),"N/A (BELUM VALID)")</f>
        <v>N/A (BELUM VALID)</v>
      </c>
      <c r="S407" s="46" t="str">
        <f>IFERROR(VLOOKUP(LEFT(G407,4),'04_MASTER_KODE_SDMK'!B$5:F$165,5,FALSE),"N/A (BELUM VALID)")</f>
        <v>N/A (BELUM VALID)</v>
      </c>
      <c r="T407" s="374" t="str">
        <f t="shared" si="48"/>
        <v>N/A (BELUM VALID)</v>
      </c>
      <c r="U407" s="46" t="str">
        <f t="shared" si="49"/>
        <v>N/A (BELUM VALID)</v>
      </c>
      <c r="V407" s="46" t="str">
        <f>IFERROR(VLOOKUP(L407,'03_MASTER_KODE_SEKOLAH_PT'!B$5:C$10030,2,FALSE),"N/A (BELUM VALID)")</f>
        <v>N/A (BELUM VALID)</v>
      </c>
      <c r="W407" s="46" t="str">
        <f>IFERROR(VLOOKUP(J407,'05_MASTER_KODE_PRODI'!B$3:E$5003,3,FALSE),"N/A (BELUM VALID)")</f>
        <v>N/A (BELUM VALID)</v>
      </c>
      <c r="X407" s="46" t="str">
        <f>IFERROR(CONCATENATE("VALID (",VLOOKUP(J407,'05_MASTER_KODE_PRODI'!B$3:F$5003,5,FALSE),")"),"N/A (BELUM VALID)")</f>
        <v>N/A (BELUM VALID)</v>
      </c>
      <c r="Y407" s="376">
        <f t="shared" si="50"/>
        <v>0</v>
      </c>
      <c r="Z407" s="377">
        <f t="shared" si="51"/>
        <v>0</v>
      </c>
      <c r="AA407" s="377">
        <f t="shared" si="52"/>
        <v>0</v>
      </c>
      <c r="AB407" s="377">
        <f t="shared" si="53"/>
        <v>0</v>
      </c>
      <c r="AC407" s="377">
        <f t="shared" si="54"/>
        <v>0</v>
      </c>
      <c r="AD407" s="383">
        <f t="shared" si="55"/>
        <v>0</v>
      </c>
    </row>
    <row r="408" spans="1:30">
      <c r="A408" s="159"/>
      <c r="B408" s="159"/>
      <c r="C408" s="159"/>
      <c r="D408" s="159"/>
      <c r="E408" s="159"/>
      <c r="F408" s="159"/>
      <c r="G408" s="159"/>
      <c r="H408" s="180"/>
      <c r="I408" s="180"/>
      <c r="J408" s="159"/>
      <c r="K408" s="264"/>
      <c r="L408" s="159"/>
      <c r="M408" s="46" t="str">
        <f>IFERROR(CONCATENATE("VALID (",VLOOKUP(A408,'02_MASTER_KODE_FASYANKES'!B$3:L$20793,2,FALSE),")"),"N/A (BELUM VALID)")</f>
        <v>N/A (BELUM VALID)</v>
      </c>
      <c r="N408" s="374" t="str">
        <f>IFERROR(VLOOKUP(A408,'02_MASTER_KODE_FASYANKES'!B$3:L$20793,10,FALSE),"N/A (BELUM VALID)")</f>
        <v>N/A (BELUM VALID)</v>
      </c>
      <c r="O408" s="374" t="str">
        <f>IFERROR(VLOOKUP(A408,'02_MASTER_KODE_FASYANKES'!B$3:L$20793,11,FALSE),"N/A (BELUM VALID)")</f>
        <v>N/A (BELUM VALID)</v>
      </c>
      <c r="P408" s="374" t="str">
        <f>IFERROR(VLOOKUP(A408,'02_MASTER_KODE_FASYANKES'!B$3:L$20793,3,FALSE),"N/A (BELUM VALID)")</f>
        <v>N/A (BELUM VALID)</v>
      </c>
      <c r="Q408" s="46" t="str">
        <f>IFERROR(VLOOKUP(LEFT(G408,4),'04_MASTER_KODE_SDMK'!B$5:F$165,3,FALSE),"N/A (BELUM VALID)")</f>
        <v>N/A (BELUM VALID)</v>
      </c>
      <c r="R408" s="46" t="str">
        <f>IFERROR(VLOOKUP(LEFT(G408,4),'04_MASTER_KODE_SDMK'!B$5:F$165,4,FALSE),"N/A (BELUM VALID)")</f>
        <v>N/A (BELUM VALID)</v>
      </c>
      <c r="S408" s="46" t="str">
        <f>IFERROR(VLOOKUP(LEFT(G408,4),'04_MASTER_KODE_SDMK'!B$5:F$165,5,FALSE),"N/A (BELUM VALID)")</f>
        <v>N/A (BELUM VALID)</v>
      </c>
      <c r="T408" s="374" t="str">
        <f t="shared" si="48"/>
        <v>N/A (BELUM VALID)</v>
      </c>
      <c r="U408" s="46" t="str">
        <f t="shared" si="49"/>
        <v>N/A (BELUM VALID)</v>
      </c>
      <c r="V408" s="46" t="str">
        <f>IFERROR(VLOOKUP(L408,'03_MASTER_KODE_SEKOLAH_PT'!B$5:C$10030,2,FALSE),"N/A (BELUM VALID)")</f>
        <v>N/A (BELUM VALID)</v>
      </c>
      <c r="W408" s="46" t="str">
        <f>IFERROR(VLOOKUP(J408,'05_MASTER_KODE_PRODI'!B$3:E$5003,3,FALSE),"N/A (BELUM VALID)")</f>
        <v>N/A (BELUM VALID)</v>
      </c>
      <c r="X408" s="46" t="str">
        <f>IFERROR(CONCATENATE("VALID (",VLOOKUP(J408,'05_MASTER_KODE_PRODI'!B$3:F$5003,5,FALSE),")"),"N/A (BELUM VALID)")</f>
        <v>N/A (BELUM VALID)</v>
      </c>
      <c r="Y408" s="376">
        <f t="shared" si="50"/>
        <v>0</v>
      </c>
      <c r="Z408" s="377">
        <f t="shared" si="51"/>
        <v>0</v>
      </c>
      <c r="AA408" s="377">
        <f t="shared" si="52"/>
        <v>0</v>
      </c>
      <c r="AB408" s="377">
        <f t="shared" si="53"/>
        <v>0</v>
      </c>
      <c r="AC408" s="377">
        <f t="shared" si="54"/>
        <v>0</v>
      </c>
      <c r="AD408" s="383">
        <f t="shared" si="55"/>
        <v>0</v>
      </c>
    </row>
    <row r="409" spans="1:30">
      <c r="A409" s="159"/>
      <c r="B409" s="159"/>
      <c r="C409" s="159"/>
      <c r="D409" s="159"/>
      <c r="E409" s="159"/>
      <c r="F409" s="159"/>
      <c r="G409" s="159"/>
      <c r="H409" s="180"/>
      <c r="I409" s="180"/>
      <c r="J409" s="159"/>
      <c r="K409" s="264"/>
      <c r="L409" s="159"/>
      <c r="M409" s="46" t="str">
        <f>IFERROR(CONCATENATE("VALID (",VLOOKUP(A409,'02_MASTER_KODE_FASYANKES'!B$3:L$20793,2,FALSE),")"),"N/A (BELUM VALID)")</f>
        <v>N/A (BELUM VALID)</v>
      </c>
      <c r="N409" s="374" t="str">
        <f>IFERROR(VLOOKUP(A409,'02_MASTER_KODE_FASYANKES'!B$3:L$20793,10,FALSE),"N/A (BELUM VALID)")</f>
        <v>N/A (BELUM VALID)</v>
      </c>
      <c r="O409" s="374" t="str">
        <f>IFERROR(VLOOKUP(A409,'02_MASTER_KODE_FASYANKES'!B$3:L$20793,11,FALSE),"N/A (BELUM VALID)")</f>
        <v>N/A (BELUM VALID)</v>
      </c>
      <c r="P409" s="374" t="str">
        <f>IFERROR(VLOOKUP(A409,'02_MASTER_KODE_FASYANKES'!B$3:L$20793,3,FALSE),"N/A (BELUM VALID)")</f>
        <v>N/A (BELUM VALID)</v>
      </c>
      <c r="Q409" s="46" t="str">
        <f>IFERROR(VLOOKUP(LEFT(G409,4),'04_MASTER_KODE_SDMK'!B$5:F$165,3,FALSE),"N/A (BELUM VALID)")</f>
        <v>N/A (BELUM VALID)</v>
      </c>
      <c r="R409" s="46" t="str">
        <f>IFERROR(VLOOKUP(LEFT(G409,4),'04_MASTER_KODE_SDMK'!B$5:F$165,4,FALSE),"N/A (BELUM VALID)")</f>
        <v>N/A (BELUM VALID)</v>
      </c>
      <c r="S409" s="46" t="str">
        <f>IFERROR(VLOOKUP(LEFT(G409,4),'04_MASTER_KODE_SDMK'!B$5:F$165,5,FALSE),"N/A (BELUM VALID)")</f>
        <v>N/A (BELUM VALID)</v>
      </c>
      <c r="T409" s="374" t="str">
        <f t="shared" si="48"/>
        <v>N/A (BELUM VALID)</v>
      </c>
      <c r="U409" s="46" t="str">
        <f t="shared" si="49"/>
        <v>N/A (BELUM VALID)</v>
      </c>
      <c r="V409" s="46" t="str">
        <f>IFERROR(VLOOKUP(L409,'03_MASTER_KODE_SEKOLAH_PT'!B$5:C$10030,2,FALSE),"N/A (BELUM VALID)")</f>
        <v>N/A (BELUM VALID)</v>
      </c>
      <c r="W409" s="46" t="str">
        <f>IFERROR(VLOOKUP(J409,'05_MASTER_KODE_PRODI'!B$3:E$5003,3,FALSE),"N/A (BELUM VALID)")</f>
        <v>N/A (BELUM VALID)</v>
      </c>
      <c r="X409" s="46" t="str">
        <f>IFERROR(CONCATENATE("VALID (",VLOOKUP(J409,'05_MASTER_KODE_PRODI'!B$3:F$5003,5,FALSE),")"),"N/A (BELUM VALID)")</f>
        <v>N/A (BELUM VALID)</v>
      </c>
      <c r="Y409" s="376">
        <f t="shared" si="50"/>
        <v>0</v>
      </c>
      <c r="Z409" s="377">
        <f t="shared" si="51"/>
        <v>0</v>
      </c>
      <c r="AA409" s="377">
        <f t="shared" si="52"/>
        <v>0</v>
      </c>
      <c r="AB409" s="377">
        <f t="shared" si="53"/>
        <v>0</v>
      </c>
      <c r="AC409" s="377">
        <f t="shared" si="54"/>
        <v>0</v>
      </c>
      <c r="AD409" s="383">
        <f t="shared" si="55"/>
        <v>0</v>
      </c>
    </row>
    <row r="410" spans="1:30">
      <c r="A410" s="159"/>
      <c r="B410" s="159"/>
      <c r="C410" s="159"/>
      <c r="D410" s="159"/>
      <c r="E410" s="159"/>
      <c r="F410" s="159"/>
      <c r="G410" s="159"/>
      <c r="H410" s="180"/>
      <c r="I410" s="180"/>
      <c r="J410" s="159"/>
      <c r="K410" s="264"/>
      <c r="L410" s="159"/>
      <c r="M410" s="46" t="str">
        <f>IFERROR(CONCATENATE("VALID (",VLOOKUP(A410,'02_MASTER_KODE_FASYANKES'!B$3:L$20793,2,FALSE),")"),"N/A (BELUM VALID)")</f>
        <v>N/A (BELUM VALID)</v>
      </c>
      <c r="N410" s="374" t="str">
        <f>IFERROR(VLOOKUP(A410,'02_MASTER_KODE_FASYANKES'!B$3:L$20793,10,FALSE),"N/A (BELUM VALID)")</f>
        <v>N/A (BELUM VALID)</v>
      </c>
      <c r="O410" s="374" t="str">
        <f>IFERROR(VLOOKUP(A410,'02_MASTER_KODE_FASYANKES'!B$3:L$20793,11,FALSE),"N/A (BELUM VALID)")</f>
        <v>N/A (BELUM VALID)</v>
      </c>
      <c r="P410" s="374" t="str">
        <f>IFERROR(VLOOKUP(A410,'02_MASTER_KODE_FASYANKES'!B$3:L$20793,3,FALSE),"N/A (BELUM VALID)")</f>
        <v>N/A (BELUM VALID)</v>
      </c>
      <c r="Q410" s="46" t="str">
        <f>IFERROR(VLOOKUP(LEFT(G410,4),'04_MASTER_KODE_SDMK'!B$5:F$165,3,FALSE),"N/A (BELUM VALID)")</f>
        <v>N/A (BELUM VALID)</v>
      </c>
      <c r="R410" s="46" t="str">
        <f>IFERROR(VLOOKUP(LEFT(G410,4),'04_MASTER_KODE_SDMK'!B$5:F$165,4,FALSE),"N/A (BELUM VALID)")</f>
        <v>N/A (BELUM VALID)</v>
      </c>
      <c r="S410" s="46" t="str">
        <f>IFERROR(VLOOKUP(LEFT(G410,4),'04_MASTER_KODE_SDMK'!B$5:F$165,5,FALSE),"N/A (BELUM VALID)")</f>
        <v>N/A (BELUM VALID)</v>
      </c>
      <c r="T410" s="374" t="str">
        <f t="shared" si="48"/>
        <v>N/A (BELUM VALID)</v>
      </c>
      <c r="U410" s="46" t="str">
        <f t="shared" si="49"/>
        <v>N/A (BELUM VALID)</v>
      </c>
      <c r="V410" s="46" t="str">
        <f>IFERROR(VLOOKUP(L410,'03_MASTER_KODE_SEKOLAH_PT'!B$5:C$10030,2,FALSE),"N/A (BELUM VALID)")</f>
        <v>N/A (BELUM VALID)</v>
      </c>
      <c r="W410" s="46" t="str">
        <f>IFERROR(VLOOKUP(J410,'05_MASTER_KODE_PRODI'!B$3:E$5003,3,FALSE),"N/A (BELUM VALID)")</f>
        <v>N/A (BELUM VALID)</v>
      </c>
      <c r="X410" s="46" t="str">
        <f>IFERROR(CONCATENATE("VALID (",VLOOKUP(J410,'05_MASTER_KODE_PRODI'!B$3:F$5003,5,FALSE),")"),"N/A (BELUM VALID)")</f>
        <v>N/A (BELUM VALID)</v>
      </c>
      <c r="Y410" s="376">
        <f t="shared" si="50"/>
        <v>0</v>
      </c>
      <c r="Z410" s="377">
        <f t="shared" si="51"/>
        <v>0</v>
      </c>
      <c r="AA410" s="377">
        <f t="shared" si="52"/>
        <v>0</v>
      </c>
      <c r="AB410" s="377">
        <f t="shared" si="53"/>
        <v>0</v>
      </c>
      <c r="AC410" s="377">
        <f t="shared" si="54"/>
        <v>0</v>
      </c>
      <c r="AD410" s="383">
        <f t="shared" si="55"/>
        <v>0</v>
      </c>
    </row>
    <row r="411" spans="1:30">
      <c r="A411" s="159"/>
      <c r="B411" s="159"/>
      <c r="C411" s="159"/>
      <c r="D411" s="159"/>
      <c r="E411" s="159"/>
      <c r="F411" s="159"/>
      <c r="G411" s="159"/>
      <c r="H411" s="180"/>
      <c r="I411" s="180"/>
      <c r="J411" s="159"/>
      <c r="K411" s="264"/>
      <c r="L411" s="159"/>
      <c r="M411" s="46" t="str">
        <f>IFERROR(CONCATENATE("VALID (",VLOOKUP(A411,'02_MASTER_KODE_FASYANKES'!B$3:L$20793,2,FALSE),")"),"N/A (BELUM VALID)")</f>
        <v>N/A (BELUM VALID)</v>
      </c>
      <c r="N411" s="374" t="str">
        <f>IFERROR(VLOOKUP(A411,'02_MASTER_KODE_FASYANKES'!B$3:L$20793,10,FALSE),"N/A (BELUM VALID)")</f>
        <v>N/A (BELUM VALID)</v>
      </c>
      <c r="O411" s="374" t="str">
        <f>IFERROR(VLOOKUP(A411,'02_MASTER_KODE_FASYANKES'!B$3:L$20793,11,FALSE),"N/A (BELUM VALID)")</f>
        <v>N/A (BELUM VALID)</v>
      </c>
      <c r="P411" s="374" t="str">
        <f>IFERROR(VLOOKUP(A411,'02_MASTER_KODE_FASYANKES'!B$3:L$20793,3,FALSE),"N/A (BELUM VALID)")</f>
        <v>N/A (BELUM VALID)</v>
      </c>
      <c r="Q411" s="46" t="str">
        <f>IFERROR(VLOOKUP(LEFT(G411,4),'04_MASTER_KODE_SDMK'!B$5:F$165,3,FALSE),"N/A (BELUM VALID)")</f>
        <v>N/A (BELUM VALID)</v>
      </c>
      <c r="R411" s="46" t="str">
        <f>IFERROR(VLOOKUP(LEFT(G411,4),'04_MASTER_KODE_SDMK'!B$5:F$165,4,FALSE),"N/A (BELUM VALID)")</f>
        <v>N/A (BELUM VALID)</v>
      </c>
      <c r="S411" s="46" t="str">
        <f>IFERROR(VLOOKUP(LEFT(G411,4),'04_MASTER_KODE_SDMK'!B$5:F$165,5,FALSE),"N/A (BELUM VALID)")</f>
        <v>N/A (BELUM VALID)</v>
      </c>
      <c r="T411" s="374" t="str">
        <f t="shared" si="48"/>
        <v>N/A (BELUM VALID)</v>
      </c>
      <c r="U411" s="46" t="str">
        <f t="shared" si="49"/>
        <v>N/A (BELUM VALID)</v>
      </c>
      <c r="V411" s="46" t="str">
        <f>IFERROR(VLOOKUP(L411,'03_MASTER_KODE_SEKOLAH_PT'!B$5:C$10030,2,FALSE),"N/A (BELUM VALID)")</f>
        <v>N/A (BELUM VALID)</v>
      </c>
      <c r="W411" s="46" t="str">
        <f>IFERROR(VLOOKUP(J411,'05_MASTER_KODE_PRODI'!B$3:E$5003,3,FALSE),"N/A (BELUM VALID)")</f>
        <v>N/A (BELUM VALID)</v>
      </c>
      <c r="X411" s="46" t="str">
        <f>IFERROR(CONCATENATE("VALID (",VLOOKUP(J411,'05_MASTER_KODE_PRODI'!B$3:F$5003,5,FALSE),")"),"N/A (BELUM VALID)")</f>
        <v>N/A (BELUM VALID)</v>
      </c>
      <c r="Y411" s="376">
        <f t="shared" si="50"/>
        <v>0</v>
      </c>
      <c r="Z411" s="377">
        <f t="shared" si="51"/>
        <v>0</v>
      </c>
      <c r="AA411" s="377">
        <f t="shared" si="52"/>
        <v>0</v>
      </c>
      <c r="AB411" s="377">
        <f t="shared" si="53"/>
        <v>0</v>
      </c>
      <c r="AC411" s="377">
        <f t="shared" si="54"/>
        <v>0</v>
      </c>
      <c r="AD411" s="383">
        <f t="shared" si="55"/>
        <v>0</v>
      </c>
    </row>
    <row r="412" spans="1:30">
      <c r="A412" s="159"/>
      <c r="B412" s="159"/>
      <c r="C412" s="159"/>
      <c r="D412" s="159"/>
      <c r="E412" s="159"/>
      <c r="F412" s="159"/>
      <c r="G412" s="159"/>
      <c r="H412" s="180"/>
      <c r="I412" s="180"/>
      <c r="J412" s="159"/>
      <c r="K412" s="264"/>
      <c r="L412" s="159"/>
      <c r="M412" s="46" t="str">
        <f>IFERROR(CONCATENATE("VALID (",VLOOKUP(A412,'02_MASTER_KODE_FASYANKES'!B$3:L$20793,2,FALSE),")"),"N/A (BELUM VALID)")</f>
        <v>N/A (BELUM VALID)</v>
      </c>
      <c r="N412" s="374" t="str">
        <f>IFERROR(VLOOKUP(A412,'02_MASTER_KODE_FASYANKES'!B$3:L$20793,10,FALSE),"N/A (BELUM VALID)")</f>
        <v>N/A (BELUM VALID)</v>
      </c>
      <c r="O412" s="374" t="str">
        <f>IFERROR(VLOOKUP(A412,'02_MASTER_KODE_FASYANKES'!B$3:L$20793,11,FALSE),"N/A (BELUM VALID)")</f>
        <v>N/A (BELUM VALID)</v>
      </c>
      <c r="P412" s="374" t="str">
        <f>IFERROR(VLOOKUP(A412,'02_MASTER_KODE_FASYANKES'!B$3:L$20793,3,FALSE),"N/A (BELUM VALID)")</f>
        <v>N/A (BELUM VALID)</v>
      </c>
      <c r="Q412" s="46" t="str">
        <f>IFERROR(VLOOKUP(LEFT(G412,4),'04_MASTER_KODE_SDMK'!B$5:F$165,3,FALSE),"N/A (BELUM VALID)")</f>
        <v>N/A (BELUM VALID)</v>
      </c>
      <c r="R412" s="46" t="str">
        <f>IFERROR(VLOOKUP(LEFT(G412,4),'04_MASTER_KODE_SDMK'!B$5:F$165,4,FALSE),"N/A (BELUM VALID)")</f>
        <v>N/A (BELUM VALID)</v>
      </c>
      <c r="S412" s="46" t="str">
        <f>IFERROR(VLOOKUP(LEFT(G412,4),'04_MASTER_KODE_SDMK'!B$5:F$165,5,FALSE),"N/A (BELUM VALID)")</f>
        <v>N/A (BELUM VALID)</v>
      </c>
      <c r="T412" s="374" t="str">
        <f t="shared" si="48"/>
        <v>N/A (BELUM VALID)</v>
      </c>
      <c r="U412" s="46" t="str">
        <f t="shared" si="49"/>
        <v>N/A (BELUM VALID)</v>
      </c>
      <c r="V412" s="46" t="str">
        <f>IFERROR(VLOOKUP(L412,'03_MASTER_KODE_SEKOLAH_PT'!B$5:C$10030,2,FALSE),"N/A (BELUM VALID)")</f>
        <v>N/A (BELUM VALID)</v>
      </c>
      <c r="W412" s="46" t="str">
        <f>IFERROR(VLOOKUP(J412,'05_MASTER_KODE_PRODI'!B$3:E$5003,3,FALSE),"N/A (BELUM VALID)")</f>
        <v>N/A (BELUM VALID)</v>
      </c>
      <c r="X412" s="46" t="str">
        <f>IFERROR(CONCATENATE("VALID (",VLOOKUP(J412,'05_MASTER_KODE_PRODI'!B$3:F$5003,5,FALSE),")"),"N/A (BELUM VALID)")</f>
        <v>N/A (BELUM VALID)</v>
      </c>
      <c r="Y412" s="376">
        <f t="shared" si="50"/>
        <v>0</v>
      </c>
      <c r="Z412" s="377">
        <f t="shared" si="51"/>
        <v>0</v>
      </c>
      <c r="AA412" s="377">
        <f t="shared" si="52"/>
        <v>0</v>
      </c>
      <c r="AB412" s="377">
        <f t="shared" si="53"/>
        <v>0</v>
      </c>
      <c r="AC412" s="377">
        <f t="shared" si="54"/>
        <v>0</v>
      </c>
      <c r="AD412" s="383">
        <f t="shared" si="55"/>
        <v>0</v>
      </c>
    </row>
    <row r="413" spans="1:30">
      <c r="A413" s="159"/>
      <c r="B413" s="159"/>
      <c r="C413" s="159"/>
      <c r="D413" s="159"/>
      <c r="E413" s="159"/>
      <c r="F413" s="159"/>
      <c r="G413" s="159"/>
      <c r="H413" s="180"/>
      <c r="I413" s="180"/>
      <c r="J413" s="159"/>
      <c r="K413" s="264"/>
      <c r="L413" s="159"/>
      <c r="M413" s="46" t="str">
        <f>IFERROR(CONCATENATE("VALID (",VLOOKUP(A413,'02_MASTER_KODE_FASYANKES'!B$3:L$20793,2,FALSE),")"),"N/A (BELUM VALID)")</f>
        <v>N/A (BELUM VALID)</v>
      </c>
      <c r="N413" s="374" t="str">
        <f>IFERROR(VLOOKUP(A413,'02_MASTER_KODE_FASYANKES'!B$3:L$20793,10,FALSE),"N/A (BELUM VALID)")</f>
        <v>N/A (BELUM VALID)</v>
      </c>
      <c r="O413" s="374" t="str">
        <f>IFERROR(VLOOKUP(A413,'02_MASTER_KODE_FASYANKES'!B$3:L$20793,11,FALSE),"N/A (BELUM VALID)")</f>
        <v>N/A (BELUM VALID)</v>
      </c>
      <c r="P413" s="374" t="str">
        <f>IFERROR(VLOOKUP(A413,'02_MASTER_KODE_FASYANKES'!B$3:L$20793,3,FALSE),"N/A (BELUM VALID)")</f>
        <v>N/A (BELUM VALID)</v>
      </c>
      <c r="Q413" s="46" t="str">
        <f>IFERROR(VLOOKUP(LEFT(G413,4),'04_MASTER_KODE_SDMK'!B$5:F$165,3,FALSE),"N/A (BELUM VALID)")</f>
        <v>N/A (BELUM VALID)</v>
      </c>
      <c r="R413" s="46" t="str">
        <f>IFERROR(VLOOKUP(LEFT(G413,4),'04_MASTER_KODE_SDMK'!B$5:F$165,4,FALSE),"N/A (BELUM VALID)")</f>
        <v>N/A (BELUM VALID)</v>
      </c>
      <c r="S413" s="46" t="str">
        <f>IFERROR(VLOOKUP(LEFT(G413,4),'04_MASTER_KODE_SDMK'!B$5:F$165,5,FALSE),"N/A (BELUM VALID)")</f>
        <v>N/A (BELUM VALID)</v>
      </c>
      <c r="T413" s="374" t="str">
        <f t="shared" si="48"/>
        <v>N/A (BELUM VALID)</v>
      </c>
      <c r="U413" s="46" t="str">
        <f t="shared" si="49"/>
        <v>N/A (BELUM VALID)</v>
      </c>
      <c r="V413" s="46" t="str">
        <f>IFERROR(VLOOKUP(L413,'03_MASTER_KODE_SEKOLAH_PT'!B$5:C$10030,2,FALSE),"N/A (BELUM VALID)")</f>
        <v>N/A (BELUM VALID)</v>
      </c>
      <c r="W413" s="46" t="str">
        <f>IFERROR(VLOOKUP(J413,'05_MASTER_KODE_PRODI'!B$3:E$5003,3,FALSE),"N/A (BELUM VALID)")</f>
        <v>N/A (BELUM VALID)</v>
      </c>
      <c r="X413" s="46" t="str">
        <f>IFERROR(CONCATENATE("VALID (",VLOOKUP(J413,'05_MASTER_KODE_PRODI'!B$3:F$5003,5,FALSE),")"),"N/A (BELUM VALID)")</f>
        <v>N/A (BELUM VALID)</v>
      </c>
      <c r="Y413" s="376">
        <f t="shared" si="50"/>
        <v>0</v>
      </c>
      <c r="Z413" s="377">
        <f t="shared" si="51"/>
        <v>0</v>
      </c>
      <c r="AA413" s="377">
        <f t="shared" si="52"/>
        <v>0</v>
      </c>
      <c r="AB413" s="377">
        <f t="shared" si="53"/>
        <v>0</v>
      </c>
      <c r="AC413" s="377">
        <f t="shared" si="54"/>
        <v>0</v>
      </c>
      <c r="AD413" s="383">
        <f t="shared" si="55"/>
        <v>0</v>
      </c>
    </row>
    <row r="414" spans="1:30">
      <c r="A414" s="159"/>
      <c r="B414" s="159"/>
      <c r="C414" s="159"/>
      <c r="D414" s="159"/>
      <c r="E414" s="159"/>
      <c r="F414" s="159"/>
      <c r="G414" s="159"/>
      <c r="H414" s="180"/>
      <c r="I414" s="180"/>
      <c r="J414" s="159"/>
      <c r="K414" s="264"/>
      <c r="L414" s="159"/>
      <c r="M414" s="46" t="str">
        <f>IFERROR(CONCATENATE("VALID (",VLOOKUP(A414,'02_MASTER_KODE_FASYANKES'!B$3:L$20793,2,FALSE),")"),"N/A (BELUM VALID)")</f>
        <v>N/A (BELUM VALID)</v>
      </c>
      <c r="N414" s="374" t="str">
        <f>IFERROR(VLOOKUP(A414,'02_MASTER_KODE_FASYANKES'!B$3:L$20793,10,FALSE),"N/A (BELUM VALID)")</f>
        <v>N/A (BELUM VALID)</v>
      </c>
      <c r="O414" s="374" t="str">
        <f>IFERROR(VLOOKUP(A414,'02_MASTER_KODE_FASYANKES'!B$3:L$20793,11,FALSE),"N/A (BELUM VALID)")</f>
        <v>N/A (BELUM VALID)</v>
      </c>
      <c r="P414" s="374" t="str">
        <f>IFERROR(VLOOKUP(A414,'02_MASTER_KODE_FASYANKES'!B$3:L$20793,3,FALSE),"N/A (BELUM VALID)")</f>
        <v>N/A (BELUM VALID)</v>
      </c>
      <c r="Q414" s="46" t="str">
        <f>IFERROR(VLOOKUP(LEFT(G414,4),'04_MASTER_KODE_SDMK'!B$5:F$165,3,FALSE),"N/A (BELUM VALID)")</f>
        <v>N/A (BELUM VALID)</v>
      </c>
      <c r="R414" s="46" t="str">
        <f>IFERROR(VLOOKUP(LEFT(G414,4),'04_MASTER_KODE_SDMK'!B$5:F$165,4,FALSE),"N/A (BELUM VALID)")</f>
        <v>N/A (BELUM VALID)</v>
      </c>
      <c r="S414" s="46" t="str">
        <f>IFERROR(VLOOKUP(LEFT(G414,4),'04_MASTER_KODE_SDMK'!B$5:F$165,5,FALSE),"N/A (BELUM VALID)")</f>
        <v>N/A (BELUM VALID)</v>
      </c>
      <c r="T414" s="374" t="str">
        <f t="shared" si="48"/>
        <v>N/A (BELUM VALID)</v>
      </c>
      <c r="U414" s="46" t="str">
        <f t="shared" si="49"/>
        <v>N/A (BELUM VALID)</v>
      </c>
      <c r="V414" s="46" t="str">
        <f>IFERROR(VLOOKUP(L414,'03_MASTER_KODE_SEKOLAH_PT'!B$5:C$10030,2,FALSE),"N/A (BELUM VALID)")</f>
        <v>N/A (BELUM VALID)</v>
      </c>
      <c r="W414" s="46" t="str">
        <f>IFERROR(VLOOKUP(J414,'05_MASTER_KODE_PRODI'!B$3:E$5003,3,FALSE),"N/A (BELUM VALID)")</f>
        <v>N/A (BELUM VALID)</v>
      </c>
      <c r="X414" s="46" t="str">
        <f>IFERROR(CONCATENATE("VALID (",VLOOKUP(J414,'05_MASTER_KODE_PRODI'!B$3:F$5003,5,FALSE),")"),"N/A (BELUM VALID)")</f>
        <v>N/A (BELUM VALID)</v>
      </c>
      <c r="Y414" s="376">
        <f t="shared" si="50"/>
        <v>0</v>
      </c>
      <c r="Z414" s="377">
        <f t="shared" si="51"/>
        <v>0</v>
      </c>
      <c r="AA414" s="377">
        <f t="shared" si="52"/>
        <v>0</v>
      </c>
      <c r="AB414" s="377">
        <f t="shared" si="53"/>
        <v>0</v>
      </c>
      <c r="AC414" s="377">
        <f t="shared" si="54"/>
        <v>0</v>
      </c>
      <c r="AD414" s="383">
        <f t="shared" si="55"/>
        <v>0</v>
      </c>
    </row>
    <row r="415" spans="1:30">
      <c r="A415" s="159"/>
      <c r="B415" s="159"/>
      <c r="C415" s="159"/>
      <c r="D415" s="159"/>
      <c r="E415" s="159"/>
      <c r="F415" s="159"/>
      <c r="G415" s="159"/>
      <c r="H415" s="180"/>
      <c r="I415" s="180"/>
      <c r="J415" s="159"/>
      <c r="K415" s="264"/>
      <c r="L415" s="159"/>
      <c r="M415" s="46" t="str">
        <f>IFERROR(CONCATENATE("VALID (",VLOOKUP(A415,'02_MASTER_KODE_FASYANKES'!B$3:L$20793,2,FALSE),")"),"N/A (BELUM VALID)")</f>
        <v>N/A (BELUM VALID)</v>
      </c>
      <c r="N415" s="374" t="str">
        <f>IFERROR(VLOOKUP(A415,'02_MASTER_KODE_FASYANKES'!B$3:L$20793,10,FALSE),"N/A (BELUM VALID)")</f>
        <v>N/A (BELUM VALID)</v>
      </c>
      <c r="O415" s="374" t="str">
        <f>IFERROR(VLOOKUP(A415,'02_MASTER_KODE_FASYANKES'!B$3:L$20793,11,FALSE),"N/A (BELUM VALID)")</f>
        <v>N/A (BELUM VALID)</v>
      </c>
      <c r="P415" s="374" t="str">
        <f>IFERROR(VLOOKUP(A415,'02_MASTER_KODE_FASYANKES'!B$3:L$20793,3,FALSE),"N/A (BELUM VALID)")</f>
        <v>N/A (BELUM VALID)</v>
      </c>
      <c r="Q415" s="46" t="str">
        <f>IFERROR(VLOOKUP(LEFT(G415,4),'04_MASTER_KODE_SDMK'!B$5:F$165,3,FALSE),"N/A (BELUM VALID)")</f>
        <v>N/A (BELUM VALID)</v>
      </c>
      <c r="R415" s="46" t="str">
        <f>IFERROR(VLOOKUP(LEFT(G415,4),'04_MASTER_KODE_SDMK'!B$5:F$165,4,FALSE),"N/A (BELUM VALID)")</f>
        <v>N/A (BELUM VALID)</v>
      </c>
      <c r="S415" s="46" t="str">
        <f>IFERROR(VLOOKUP(LEFT(G415,4),'04_MASTER_KODE_SDMK'!B$5:F$165,5,FALSE),"N/A (BELUM VALID)")</f>
        <v>N/A (BELUM VALID)</v>
      </c>
      <c r="T415" s="374" t="str">
        <f t="shared" si="48"/>
        <v>N/A (BELUM VALID)</v>
      </c>
      <c r="U415" s="46" t="str">
        <f t="shared" si="49"/>
        <v>N/A (BELUM VALID)</v>
      </c>
      <c r="V415" s="46" t="str">
        <f>IFERROR(VLOOKUP(L415,'03_MASTER_KODE_SEKOLAH_PT'!B$5:C$10030,2,FALSE),"N/A (BELUM VALID)")</f>
        <v>N/A (BELUM VALID)</v>
      </c>
      <c r="W415" s="46" t="str">
        <f>IFERROR(VLOOKUP(J415,'05_MASTER_KODE_PRODI'!B$3:E$5003,3,FALSE),"N/A (BELUM VALID)")</f>
        <v>N/A (BELUM VALID)</v>
      </c>
      <c r="X415" s="46" t="str">
        <f>IFERROR(CONCATENATE("VALID (",VLOOKUP(J415,'05_MASTER_KODE_PRODI'!B$3:F$5003,5,FALSE),")"),"N/A (BELUM VALID)")</f>
        <v>N/A (BELUM VALID)</v>
      </c>
      <c r="Y415" s="376">
        <f t="shared" si="50"/>
        <v>0</v>
      </c>
      <c r="Z415" s="377">
        <f t="shared" si="51"/>
        <v>0</v>
      </c>
      <c r="AA415" s="377">
        <f t="shared" si="52"/>
        <v>0</v>
      </c>
      <c r="AB415" s="377">
        <f t="shared" si="53"/>
        <v>0</v>
      </c>
      <c r="AC415" s="377">
        <f t="shared" si="54"/>
        <v>0</v>
      </c>
      <c r="AD415" s="383">
        <f t="shared" si="55"/>
        <v>0</v>
      </c>
    </row>
    <row r="416" spans="1:30">
      <c r="A416" s="159"/>
      <c r="B416" s="159"/>
      <c r="C416" s="159"/>
      <c r="D416" s="159"/>
      <c r="E416" s="159"/>
      <c r="F416" s="159"/>
      <c r="G416" s="159"/>
      <c r="H416" s="180"/>
      <c r="I416" s="180"/>
      <c r="J416" s="159"/>
      <c r="K416" s="264"/>
      <c r="L416" s="159"/>
      <c r="M416" s="46" t="str">
        <f>IFERROR(CONCATENATE("VALID (",VLOOKUP(A416,'02_MASTER_KODE_FASYANKES'!B$3:L$20793,2,FALSE),")"),"N/A (BELUM VALID)")</f>
        <v>N/A (BELUM VALID)</v>
      </c>
      <c r="N416" s="374" t="str">
        <f>IFERROR(VLOOKUP(A416,'02_MASTER_KODE_FASYANKES'!B$3:L$20793,10,FALSE),"N/A (BELUM VALID)")</f>
        <v>N/A (BELUM VALID)</v>
      </c>
      <c r="O416" s="374" t="str">
        <f>IFERROR(VLOOKUP(A416,'02_MASTER_KODE_FASYANKES'!B$3:L$20793,11,FALSE),"N/A (BELUM VALID)")</f>
        <v>N/A (BELUM VALID)</v>
      </c>
      <c r="P416" s="374" t="str">
        <f>IFERROR(VLOOKUP(A416,'02_MASTER_KODE_FASYANKES'!B$3:L$20793,3,FALSE),"N/A (BELUM VALID)")</f>
        <v>N/A (BELUM VALID)</v>
      </c>
      <c r="Q416" s="46" t="str">
        <f>IFERROR(VLOOKUP(LEFT(G416,4),'04_MASTER_KODE_SDMK'!B$5:F$165,3,FALSE),"N/A (BELUM VALID)")</f>
        <v>N/A (BELUM VALID)</v>
      </c>
      <c r="R416" s="46" t="str">
        <f>IFERROR(VLOOKUP(LEFT(G416,4),'04_MASTER_KODE_SDMK'!B$5:F$165,4,FALSE),"N/A (BELUM VALID)")</f>
        <v>N/A (BELUM VALID)</v>
      </c>
      <c r="S416" s="46" t="str">
        <f>IFERROR(VLOOKUP(LEFT(G416,4),'04_MASTER_KODE_SDMK'!B$5:F$165,5,FALSE),"N/A (BELUM VALID)")</f>
        <v>N/A (BELUM VALID)</v>
      </c>
      <c r="T416" s="374" t="str">
        <f t="shared" si="48"/>
        <v>N/A (BELUM VALID)</v>
      </c>
      <c r="U416" s="46" t="str">
        <f t="shared" si="49"/>
        <v>N/A (BELUM VALID)</v>
      </c>
      <c r="V416" s="46" t="str">
        <f>IFERROR(VLOOKUP(L416,'03_MASTER_KODE_SEKOLAH_PT'!B$5:C$10030,2,FALSE),"N/A (BELUM VALID)")</f>
        <v>N/A (BELUM VALID)</v>
      </c>
      <c r="W416" s="46" t="str">
        <f>IFERROR(VLOOKUP(J416,'05_MASTER_KODE_PRODI'!B$3:E$5003,3,FALSE),"N/A (BELUM VALID)")</f>
        <v>N/A (BELUM VALID)</v>
      </c>
      <c r="X416" s="46" t="str">
        <f>IFERROR(CONCATENATE("VALID (",VLOOKUP(J416,'05_MASTER_KODE_PRODI'!B$3:F$5003,5,FALSE),")"),"N/A (BELUM VALID)")</f>
        <v>N/A (BELUM VALID)</v>
      </c>
      <c r="Y416" s="376">
        <f t="shared" si="50"/>
        <v>0</v>
      </c>
      <c r="Z416" s="377">
        <f t="shared" si="51"/>
        <v>0</v>
      </c>
      <c r="AA416" s="377">
        <f t="shared" si="52"/>
        <v>0</v>
      </c>
      <c r="AB416" s="377">
        <f t="shared" si="53"/>
        <v>0</v>
      </c>
      <c r="AC416" s="377">
        <f t="shared" si="54"/>
        <v>0</v>
      </c>
      <c r="AD416" s="383">
        <f t="shared" si="55"/>
        <v>0</v>
      </c>
    </row>
    <row r="417" spans="1:30">
      <c r="A417" s="159"/>
      <c r="B417" s="159"/>
      <c r="C417" s="159"/>
      <c r="D417" s="159"/>
      <c r="E417" s="159"/>
      <c r="F417" s="159"/>
      <c r="G417" s="159"/>
      <c r="H417" s="180"/>
      <c r="I417" s="180"/>
      <c r="J417" s="159"/>
      <c r="K417" s="264"/>
      <c r="L417" s="159"/>
      <c r="M417" s="46" t="str">
        <f>IFERROR(CONCATENATE("VALID (",VLOOKUP(A417,'02_MASTER_KODE_FASYANKES'!B$3:L$20793,2,FALSE),")"),"N/A (BELUM VALID)")</f>
        <v>N/A (BELUM VALID)</v>
      </c>
      <c r="N417" s="374" t="str">
        <f>IFERROR(VLOOKUP(A417,'02_MASTER_KODE_FASYANKES'!B$3:L$20793,10,FALSE),"N/A (BELUM VALID)")</f>
        <v>N/A (BELUM VALID)</v>
      </c>
      <c r="O417" s="374" t="str">
        <f>IFERROR(VLOOKUP(A417,'02_MASTER_KODE_FASYANKES'!B$3:L$20793,11,FALSE),"N/A (BELUM VALID)")</f>
        <v>N/A (BELUM VALID)</v>
      </c>
      <c r="P417" s="374" t="str">
        <f>IFERROR(VLOOKUP(A417,'02_MASTER_KODE_FASYANKES'!B$3:L$20793,3,FALSE),"N/A (BELUM VALID)")</f>
        <v>N/A (BELUM VALID)</v>
      </c>
      <c r="Q417" s="46" t="str">
        <f>IFERROR(VLOOKUP(LEFT(G417,4),'04_MASTER_KODE_SDMK'!B$5:F$165,3,FALSE),"N/A (BELUM VALID)")</f>
        <v>N/A (BELUM VALID)</v>
      </c>
      <c r="R417" s="46" t="str">
        <f>IFERROR(VLOOKUP(LEFT(G417,4),'04_MASTER_KODE_SDMK'!B$5:F$165,4,FALSE),"N/A (BELUM VALID)")</f>
        <v>N/A (BELUM VALID)</v>
      </c>
      <c r="S417" s="46" t="str">
        <f>IFERROR(VLOOKUP(LEFT(G417,4),'04_MASTER_KODE_SDMK'!B$5:F$165,5,FALSE),"N/A (BELUM VALID)")</f>
        <v>N/A (BELUM VALID)</v>
      </c>
      <c r="T417" s="374" t="str">
        <f t="shared" si="48"/>
        <v>N/A (BELUM VALID)</v>
      </c>
      <c r="U417" s="46" t="str">
        <f t="shared" si="49"/>
        <v>N/A (BELUM VALID)</v>
      </c>
      <c r="V417" s="46" t="str">
        <f>IFERROR(VLOOKUP(L417,'03_MASTER_KODE_SEKOLAH_PT'!B$5:C$10030,2,FALSE),"N/A (BELUM VALID)")</f>
        <v>N/A (BELUM VALID)</v>
      </c>
      <c r="W417" s="46" t="str">
        <f>IFERROR(VLOOKUP(J417,'05_MASTER_KODE_PRODI'!B$3:E$5003,3,FALSE),"N/A (BELUM VALID)")</f>
        <v>N/A (BELUM VALID)</v>
      </c>
      <c r="X417" s="46" t="str">
        <f>IFERROR(CONCATENATE("VALID (",VLOOKUP(J417,'05_MASTER_KODE_PRODI'!B$3:F$5003,5,FALSE),")"),"N/A (BELUM VALID)")</f>
        <v>N/A (BELUM VALID)</v>
      </c>
      <c r="Y417" s="376">
        <f t="shared" si="50"/>
        <v>0</v>
      </c>
      <c r="Z417" s="377">
        <f t="shared" si="51"/>
        <v>0</v>
      </c>
      <c r="AA417" s="377">
        <f t="shared" si="52"/>
        <v>0</v>
      </c>
      <c r="AB417" s="377">
        <f t="shared" si="53"/>
        <v>0</v>
      </c>
      <c r="AC417" s="377">
        <f t="shared" si="54"/>
        <v>0</v>
      </c>
      <c r="AD417" s="383">
        <f t="shared" si="55"/>
        <v>0</v>
      </c>
    </row>
    <row r="418" spans="1:30">
      <c r="A418" s="159"/>
      <c r="B418" s="159"/>
      <c r="C418" s="159"/>
      <c r="D418" s="159"/>
      <c r="E418" s="159"/>
      <c r="F418" s="159"/>
      <c r="G418" s="159"/>
      <c r="H418" s="180"/>
      <c r="I418" s="180"/>
      <c r="J418" s="159"/>
      <c r="K418" s="264"/>
      <c r="L418" s="159"/>
      <c r="M418" s="46" t="str">
        <f>IFERROR(CONCATENATE("VALID (",VLOOKUP(A418,'02_MASTER_KODE_FASYANKES'!B$3:L$20793,2,FALSE),")"),"N/A (BELUM VALID)")</f>
        <v>N/A (BELUM VALID)</v>
      </c>
      <c r="N418" s="374" t="str">
        <f>IFERROR(VLOOKUP(A418,'02_MASTER_KODE_FASYANKES'!B$3:L$20793,10,FALSE),"N/A (BELUM VALID)")</f>
        <v>N/A (BELUM VALID)</v>
      </c>
      <c r="O418" s="374" t="str">
        <f>IFERROR(VLOOKUP(A418,'02_MASTER_KODE_FASYANKES'!B$3:L$20793,11,FALSE),"N/A (BELUM VALID)")</f>
        <v>N/A (BELUM VALID)</v>
      </c>
      <c r="P418" s="374" t="str">
        <f>IFERROR(VLOOKUP(A418,'02_MASTER_KODE_FASYANKES'!B$3:L$20793,3,FALSE),"N/A (BELUM VALID)")</f>
        <v>N/A (BELUM VALID)</v>
      </c>
      <c r="Q418" s="46" t="str">
        <f>IFERROR(VLOOKUP(LEFT(G418,4),'04_MASTER_KODE_SDMK'!B$5:F$165,3,FALSE),"N/A (BELUM VALID)")</f>
        <v>N/A (BELUM VALID)</v>
      </c>
      <c r="R418" s="46" t="str">
        <f>IFERROR(VLOOKUP(LEFT(G418,4),'04_MASTER_KODE_SDMK'!B$5:F$165,4,FALSE),"N/A (BELUM VALID)")</f>
        <v>N/A (BELUM VALID)</v>
      </c>
      <c r="S418" s="46" t="str">
        <f>IFERROR(VLOOKUP(LEFT(G418,4),'04_MASTER_KODE_SDMK'!B$5:F$165,5,FALSE),"N/A (BELUM VALID)")</f>
        <v>N/A (BELUM VALID)</v>
      </c>
      <c r="T418" s="374" t="str">
        <f t="shared" si="48"/>
        <v>N/A (BELUM VALID)</v>
      </c>
      <c r="U418" s="46" t="str">
        <f t="shared" si="49"/>
        <v>N/A (BELUM VALID)</v>
      </c>
      <c r="V418" s="46" t="str">
        <f>IFERROR(VLOOKUP(L418,'03_MASTER_KODE_SEKOLAH_PT'!B$5:C$10030,2,FALSE),"N/A (BELUM VALID)")</f>
        <v>N/A (BELUM VALID)</v>
      </c>
      <c r="W418" s="46" t="str">
        <f>IFERROR(VLOOKUP(J418,'05_MASTER_KODE_PRODI'!B$3:E$5003,3,FALSE),"N/A (BELUM VALID)")</f>
        <v>N/A (BELUM VALID)</v>
      </c>
      <c r="X418" s="46" t="str">
        <f>IFERROR(CONCATENATE("VALID (",VLOOKUP(J418,'05_MASTER_KODE_PRODI'!B$3:F$5003,5,FALSE),")"),"N/A (BELUM VALID)")</f>
        <v>N/A (BELUM VALID)</v>
      </c>
      <c r="Y418" s="376">
        <f t="shared" si="50"/>
        <v>0</v>
      </c>
      <c r="Z418" s="377">
        <f t="shared" si="51"/>
        <v>0</v>
      </c>
      <c r="AA418" s="377">
        <f t="shared" si="52"/>
        <v>0</v>
      </c>
      <c r="AB418" s="377">
        <f t="shared" si="53"/>
        <v>0</v>
      </c>
      <c r="AC418" s="377">
        <f t="shared" si="54"/>
        <v>0</v>
      </c>
      <c r="AD418" s="383">
        <f t="shared" si="55"/>
        <v>0</v>
      </c>
    </row>
    <row r="419" spans="1:30">
      <c r="A419" s="159"/>
      <c r="B419" s="159"/>
      <c r="C419" s="159"/>
      <c r="D419" s="159"/>
      <c r="E419" s="159"/>
      <c r="F419" s="159"/>
      <c r="G419" s="159"/>
      <c r="H419" s="180"/>
      <c r="I419" s="180"/>
      <c r="J419" s="159"/>
      <c r="K419" s="264"/>
      <c r="L419" s="159"/>
      <c r="M419" s="46" t="str">
        <f>IFERROR(CONCATENATE("VALID (",VLOOKUP(A419,'02_MASTER_KODE_FASYANKES'!B$3:L$20793,2,FALSE),")"),"N/A (BELUM VALID)")</f>
        <v>N/A (BELUM VALID)</v>
      </c>
      <c r="N419" s="374" t="str">
        <f>IFERROR(VLOOKUP(A419,'02_MASTER_KODE_FASYANKES'!B$3:L$20793,10,FALSE),"N/A (BELUM VALID)")</f>
        <v>N/A (BELUM VALID)</v>
      </c>
      <c r="O419" s="374" t="str">
        <f>IFERROR(VLOOKUP(A419,'02_MASTER_KODE_FASYANKES'!B$3:L$20793,11,FALSE),"N/A (BELUM VALID)")</f>
        <v>N/A (BELUM VALID)</v>
      </c>
      <c r="P419" s="374" t="str">
        <f>IFERROR(VLOOKUP(A419,'02_MASTER_KODE_FASYANKES'!B$3:L$20793,3,FALSE),"N/A (BELUM VALID)")</f>
        <v>N/A (BELUM VALID)</v>
      </c>
      <c r="Q419" s="46" t="str">
        <f>IFERROR(VLOOKUP(LEFT(G419,4),'04_MASTER_KODE_SDMK'!B$5:F$165,3,FALSE),"N/A (BELUM VALID)")</f>
        <v>N/A (BELUM VALID)</v>
      </c>
      <c r="R419" s="46" t="str">
        <f>IFERROR(VLOOKUP(LEFT(G419,4),'04_MASTER_KODE_SDMK'!B$5:F$165,4,FALSE),"N/A (BELUM VALID)")</f>
        <v>N/A (BELUM VALID)</v>
      </c>
      <c r="S419" s="46" t="str">
        <f>IFERROR(VLOOKUP(LEFT(G419,4),'04_MASTER_KODE_SDMK'!B$5:F$165,5,FALSE),"N/A (BELUM VALID)")</f>
        <v>N/A (BELUM VALID)</v>
      </c>
      <c r="T419" s="374" t="str">
        <f t="shared" si="48"/>
        <v>N/A (BELUM VALID)</v>
      </c>
      <c r="U419" s="46" t="str">
        <f t="shared" si="49"/>
        <v>N/A (BELUM VALID)</v>
      </c>
      <c r="V419" s="46" t="str">
        <f>IFERROR(VLOOKUP(L419,'03_MASTER_KODE_SEKOLAH_PT'!B$5:C$10030,2,FALSE),"N/A (BELUM VALID)")</f>
        <v>N/A (BELUM VALID)</v>
      </c>
      <c r="W419" s="46" t="str">
        <f>IFERROR(VLOOKUP(J419,'05_MASTER_KODE_PRODI'!B$3:E$5003,3,FALSE),"N/A (BELUM VALID)")</f>
        <v>N/A (BELUM VALID)</v>
      </c>
      <c r="X419" s="46" t="str">
        <f>IFERROR(CONCATENATE("VALID (",VLOOKUP(J419,'05_MASTER_KODE_PRODI'!B$3:F$5003,5,FALSE),")"),"N/A (BELUM VALID)")</f>
        <v>N/A (BELUM VALID)</v>
      </c>
      <c r="Y419" s="376">
        <f t="shared" si="50"/>
        <v>0</v>
      </c>
      <c r="Z419" s="377">
        <f t="shared" si="51"/>
        <v>0</v>
      </c>
      <c r="AA419" s="377">
        <f t="shared" si="52"/>
        <v>0</v>
      </c>
      <c r="AB419" s="377">
        <f t="shared" si="53"/>
        <v>0</v>
      </c>
      <c r="AC419" s="377">
        <f t="shared" si="54"/>
        <v>0</v>
      </c>
      <c r="AD419" s="383">
        <f t="shared" si="55"/>
        <v>0</v>
      </c>
    </row>
    <row r="420" spans="1:30">
      <c r="A420" s="159"/>
      <c r="B420" s="159"/>
      <c r="C420" s="159"/>
      <c r="D420" s="159"/>
      <c r="E420" s="159"/>
      <c r="F420" s="159"/>
      <c r="G420" s="159"/>
      <c r="H420" s="180"/>
      <c r="I420" s="180"/>
      <c r="J420" s="159"/>
      <c r="K420" s="264"/>
      <c r="L420" s="159"/>
      <c r="M420" s="46" t="str">
        <f>IFERROR(CONCATENATE("VALID (",VLOOKUP(A420,'02_MASTER_KODE_FASYANKES'!B$3:L$20793,2,FALSE),")"),"N/A (BELUM VALID)")</f>
        <v>N/A (BELUM VALID)</v>
      </c>
      <c r="N420" s="374" t="str">
        <f>IFERROR(VLOOKUP(A420,'02_MASTER_KODE_FASYANKES'!B$3:L$20793,10,FALSE),"N/A (BELUM VALID)")</f>
        <v>N/A (BELUM VALID)</v>
      </c>
      <c r="O420" s="374" t="str">
        <f>IFERROR(VLOOKUP(A420,'02_MASTER_KODE_FASYANKES'!B$3:L$20793,11,FALSE),"N/A (BELUM VALID)")</f>
        <v>N/A (BELUM VALID)</v>
      </c>
      <c r="P420" s="374" t="str">
        <f>IFERROR(VLOOKUP(A420,'02_MASTER_KODE_FASYANKES'!B$3:L$20793,3,FALSE),"N/A (BELUM VALID)")</f>
        <v>N/A (BELUM VALID)</v>
      </c>
      <c r="Q420" s="46" t="str">
        <f>IFERROR(VLOOKUP(LEFT(G420,4),'04_MASTER_KODE_SDMK'!B$5:F$165,3,FALSE),"N/A (BELUM VALID)")</f>
        <v>N/A (BELUM VALID)</v>
      </c>
      <c r="R420" s="46" t="str">
        <f>IFERROR(VLOOKUP(LEFT(G420,4),'04_MASTER_KODE_SDMK'!B$5:F$165,4,FALSE),"N/A (BELUM VALID)")</f>
        <v>N/A (BELUM VALID)</v>
      </c>
      <c r="S420" s="46" t="str">
        <f>IFERROR(VLOOKUP(LEFT(G420,4),'04_MASTER_KODE_SDMK'!B$5:F$165,5,FALSE),"N/A (BELUM VALID)")</f>
        <v>N/A (BELUM VALID)</v>
      </c>
      <c r="T420" s="374" t="str">
        <f t="shared" si="48"/>
        <v>N/A (BELUM VALID)</v>
      </c>
      <c r="U420" s="46" t="str">
        <f t="shared" si="49"/>
        <v>N/A (BELUM VALID)</v>
      </c>
      <c r="V420" s="46" t="str">
        <f>IFERROR(VLOOKUP(L420,'03_MASTER_KODE_SEKOLAH_PT'!B$5:C$10030,2,FALSE),"N/A (BELUM VALID)")</f>
        <v>N/A (BELUM VALID)</v>
      </c>
      <c r="W420" s="46" t="str">
        <f>IFERROR(VLOOKUP(J420,'05_MASTER_KODE_PRODI'!B$3:E$5003,3,FALSE),"N/A (BELUM VALID)")</f>
        <v>N/A (BELUM VALID)</v>
      </c>
      <c r="X420" s="46" t="str">
        <f>IFERROR(CONCATENATE("VALID (",VLOOKUP(J420,'05_MASTER_KODE_PRODI'!B$3:F$5003,5,FALSE),")"),"N/A (BELUM VALID)")</f>
        <v>N/A (BELUM VALID)</v>
      </c>
      <c r="Y420" s="376">
        <f t="shared" si="50"/>
        <v>0</v>
      </c>
      <c r="Z420" s="377">
        <f t="shared" si="51"/>
        <v>0</v>
      </c>
      <c r="AA420" s="377">
        <f t="shared" si="52"/>
        <v>0</v>
      </c>
      <c r="AB420" s="377">
        <f t="shared" si="53"/>
        <v>0</v>
      </c>
      <c r="AC420" s="377">
        <f t="shared" si="54"/>
        <v>0</v>
      </c>
      <c r="AD420" s="383">
        <f t="shared" si="55"/>
        <v>0</v>
      </c>
    </row>
    <row r="421" spans="1:30">
      <c r="A421" s="159"/>
      <c r="B421" s="159"/>
      <c r="C421" s="159"/>
      <c r="D421" s="159"/>
      <c r="E421" s="159"/>
      <c r="F421" s="159"/>
      <c r="G421" s="159"/>
      <c r="H421" s="180"/>
      <c r="I421" s="180"/>
      <c r="J421" s="159"/>
      <c r="K421" s="264"/>
      <c r="L421" s="159"/>
      <c r="M421" s="46" t="str">
        <f>IFERROR(CONCATENATE("VALID (",VLOOKUP(A421,'02_MASTER_KODE_FASYANKES'!B$3:L$20793,2,FALSE),")"),"N/A (BELUM VALID)")</f>
        <v>N/A (BELUM VALID)</v>
      </c>
      <c r="N421" s="374" t="str">
        <f>IFERROR(VLOOKUP(A421,'02_MASTER_KODE_FASYANKES'!B$3:L$20793,10,FALSE),"N/A (BELUM VALID)")</f>
        <v>N/A (BELUM VALID)</v>
      </c>
      <c r="O421" s="374" t="str">
        <f>IFERROR(VLOOKUP(A421,'02_MASTER_KODE_FASYANKES'!B$3:L$20793,11,FALSE),"N/A (BELUM VALID)")</f>
        <v>N/A (BELUM VALID)</v>
      </c>
      <c r="P421" s="374" t="str">
        <f>IFERROR(VLOOKUP(A421,'02_MASTER_KODE_FASYANKES'!B$3:L$20793,3,FALSE),"N/A (BELUM VALID)")</f>
        <v>N/A (BELUM VALID)</v>
      </c>
      <c r="Q421" s="46" t="str">
        <f>IFERROR(VLOOKUP(LEFT(G421,4),'04_MASTER_KODE_SDMK'!B$5:F$165,3,FALSE),"N/A (BELUM VALID)")</f>
        <v>N/A (BELUM VALID)</v>
      </c>
      <c r="R421" s="46" t="str">
        <f>IFERROR(VLOOKUP(LEFT(G421,4),'04_MASTER_KODE_SDMK'!B$5:F$165,4,FALSE),"N/A (BELUM VALID)")</f>
        <v>N/A (BELUM VALID)</v>
      </c>
      <c r="S421" s="46" t="str">
        <f>IFERROR(VLOOKUP(LEFT(G421,4),'04_MASTER_KODE_SDMK'!B$5:F$165,5,FALSE),"N/A (BELUM VALID)")</f>
        <v>N/A (BELUM VALID)</v>
      </c>
      <c r="T421" s="374" t="str">
        <f t="shared" si="48"/>
        <v>N/A (BELUM VALID)</v>
      </c>
      <c r="U421" s="46" t="str">
        <f t="shared" si="49"/>
        <v>N/A (BELUM VALID)</v>
      </c>
      <c r="V421" s="46" t="str">
        <f>IFERROR(VLOOKUP(L421,'03_MASTER_KODE_SEKOLAH_PT'!B$5:C$10030,2,FALSE),"N/A (BELUM VALID)")</f>
        <v>N/A (BELUM VALID)</v>
      </c>
      <c r="W421" s="46" t="str">
        <f>IFERROR(VLOOKUP(J421,'05_MASTER_KODE_PRODI'!B$3:E$5003,3,FALSE),"N/A (BELUM VALID)")</f>
        <v>N/A (BELUM VALID)</v>
      </c>
      <c r="X421" s="46" t="str">
        <f>IFERROR(CONCATENATE("VALID (",VLOOKUP(J421,'05_MASTER_KODE_PRODI'!B$3:F$5003,5,FALSE),")"),"N/A (BELUM VALID)")</f>
        <v>N/A (BELUM VALID)</v>
      </c>
      <c r="Y421" s="376">
        <f t="shared" si="50"/>
        <v>0</v>
      </c>
      <c r="Z421" s="377">
        <f t="shared" si="51"/>
        <v>0</v>
      </c>
      <c r="AA421" s="377">
        <f t="shared" si="52"/>
        <v>0</v>
      </c>
      <c r="AB421" s="377">
        <f t="shared" si="53"/>
        <v>0</v>
      </c>
      <c r="AC421" s="377">
        <f t="shared" si="54"/>
        <v>0</v>
      </c>
      <c r="AD421" s="383">
        <f t="shared" si="55"/>
        <v>0</v>
      </c>
    </row>
    <row r="422" spans="1:30">
      <c r="A422" s="159"/>
      <c r="B422" s="159"/>
      <c r="C422" s="159"/>
      <c r="D422" s="159"/>
      <c r="E422" s="159"/>
      <c r="F422" s="159"/>
      <c r="G422" s="159"/>
      <c r="H422" s="180"/>
      <c r="I422" s="180"/>
      <c r="J422" s="159"/>
      <c r="K422" s="264"/>
      <c r="L422" s="159"/>
      <c r="M422" s="46" t="str">
        <f>IFERROR(CONCATENATE("VALID (",VLOOKUP(A422,'02_MASTER_KODE_FASYANKES'!B$3:L$20793,2,FALSE),")"),"N/A (BELUM VALID)")</f>
        <v>N/A (BELUM VALID)</v>
      </c>
      <c r="N422" s="374" t="str">
        <f>IFERROR(VLOOKUP(A422,'02_MASTER_KODE_FASYANKES'!B$3:L$20793,10,FALSE),"N/A (BELUM VALID)")</f>
        <v>N/A (BELUM VALID)</v>
      </c>
      <c r="O422" s="374" t="str">
        <f>IFERROR(VLOOKUP(A422,'02_MASTER_KODE_FASYANKES'!B$3:L$20793,11,FALSE),"N/A (BELUM VALID)")</f>
        <v>N/A (BELUM VALID)</v>
      </c>
      <c r="P422" s="374" t="str">
        <f>IFERROR(VLOOKUP(A422,'02_MASTER_KODE_FASYANKES'!B$3:L$20793,3,FALSE),"N/A (BELUM VALID)")</f>
        <v>N/A (BELUM VALID)</v>
      </c>
      <c r="Q422" s="46" t="str">
        <f>IFERROR(VLOOKUP(LEFT(G422,4),'04_MASTER_KODE_SDMK'!B$5:F$165,3,FALSE),"N/A (BELUM VALID)")</f>
        <v>N/A (BELUM VALID)</v>
      </c>
      <c r="R422" s="46" t="str">
        <f>IFERROR(VLOOKUP(LEFT(G422,4),'04_MASTER_KODE_SDMK'!B$5:F$165,4,FALSE),"N/A (BELUM VALID)")</f>
        <v>N/A (BELUM VALID)</v>
      </c>
      <c r="S422" s="46" t="str">
        <f>IFERROR(VLOOKUP(LEFT(G422,4),'04_MASTER_KODE_SDMK'!B$5:F$165,5,FALSE),"N/A (BELUM VALID)")</f>
        <v>N/A (BELUM VALID)</v>
      </c>
      <c r="T422" s="374" t="str">
        <f t="shared" si="48"/>
        <v>N/A (BELUM VALID)</v>
      </c>
      <c r="U422" s="46" t="str">
        <f t="shared" si="49"/>
        <v>N/A (BELUM VALID)</v>
      </c>
      <c r="V422" s="46" t="str">
        <f>IFERROR(VLOOKUP(L422,'03_MASTER_KODE_SEKOLAH_PT'!B$5:C$10030,2,FALSE),"N/A (BELUM VALID)")</f>
        <v>N/A (BELUM VALID)</v>
      </c>
      <c r="W422" s="46" t="str">
        <f>IFERROR(VLOOKUP(J422,'05_MASTER_KODE_PRODI'!B$3:E$5003,3,FALSE),"N/A (BELUM VALID)")</f>
        <v>N/A (BELUM VALID)</v>
      </c>
      <c r="X422" s="46" t="str">
        <f>IFERROR(CONCATENATE("VALID (",VLOOKUP(J422,'05_MASTER_KODE_PRODI'!B$3:F$5003,5,FALSE),")"),"N/A (BELUM VALID)")</f>
        <v>N/A (BELUM VALID)</v>
      </c>
      <c r="Y422" s="376">
        <f t="shared" si="50"/>
        <v>0</v>
      </c>
      <c r="Z422" s="377">
        <f t="shared" si="51"/>
        <v>0</v>
      </c>
      <c r="AA422" s="377">
        <f t="shared" si="52"/>
        <v>0</v>
      </c>
      <c r="AB422" s="377">
        <f t="shared" si="53"/>
        <v>0</v>
      </c>
      <c r="AC422" s="377">
        <f t="shared" si="54"/>
        <v>0</v>
      </c>
      <c r="AD422" s="383">
        <f t="shared" si="55"/>
        <v>0</v>
      </c>
    </row>
    <row r="423" spans="1:30">
      <c r="A423" s="159"/>
      <c r="B423" s="159"/>
      <c r="C423" s="159"/>
      <c r="D423" s="159"/>
      <c r="E423" s="159"/>
      <c r="F423" s="159"/>
      <c r="G423" s="159"/>
      <c r="H423" s="180"/>
      <c r="I423" s="180"/>
      <c r="J423" s="159"/>
      <c r="K423" s="264"/>
      <c r="L423" s="159"/>
      <c r="M423" s="46" t="str">
        <f>IFERROR(CONCATENATE("VALID (",VLOOKUP(A423,'02_MASTER_KODE_FASYANKES'!B$3:L$20793,2,FALSE),")"),"N/A (BELUM VALID)")</f>
        <v>N/A (BELUM VALID)</v>
      </c>
      <c r="N423" s="374" t="str">
        <f>IFERROR(VLOOKUP(A423,'02_MASTER_KODE_FASYANKES'!B$3:L$20793,10,FALSE),"N/A (BELUM VALID)")</f>
        <v>N/A (BELUM VALID)</v>
      </c>
      <c r="O423" s="374" t="str">
        <f>IFERROR(VLOOKUP(A423,'02_MASTER_KODE_FASYANKES'!B$3:L$20793,11,FALSE),"N/A (BELUM VALID)")</f>
        <v>N/A (BELUM VALID)</v>
      </c>
      <c r="P423" s="374" t="str">
        <f>IFERROR(VLOOKUP(A423,'02_MASTER_KODE_FASYANKES'!B$3:L$20793,3,FALSE),"N/A (BELUM VALID)")</f>
        <v>N/A (BELUM VALID)</v>
      </c>
      <c r="Q423" s="46" t="str">
        <f>IFERROR(VLOOKUP(LEFT(G423,4),'04_MASTER_KODE_SDMK'!B$5:F$165,3,FALSE),"N/A (BELUM VALID)")</f>
        <v>N/A (BELUM VALID)</v>
      </c>
      <c r="R423" s="46" t="str">
        <f>IFERROR(VLOOKUP(LEFT(G423,4),'04_MASTER_KODE_SDMK'!B$5:F$165,4,FALSE),"N/A (BELUM VALID)")</f>
        <v>N/A (BELUM VALID)</v>
      </c>
      <c r="S423" s="46" t="str">
        <f>IFERROR(VLOOKUP(LEFT(G423,4),'04_MASTER_KODE_SDMK'!B$5:F$165,5,FALSE),"N/A (BELUM VALID)")</f>
        <v>N/A (BELUM VALID)</v>
      </c>
      <c r="T423" s="374" t="str">
        <f t="shared" si="48"/>
        <v>N/A (BELUM VALID)</v>
      </c>
      <c r="U423" s="46" t="str">
        <f t="shared" si="49"/>
        <v>N/A (BELUM VALID)</v>
      </c>
      <c r="V423" s="46" t="str">
        <f>IFERROR(VLOOKUP(L423,'03_MASTER_KODE_SEKOLAH_PT'!B$5:C$10030,2,FALSE),"N/A (BELUM VALID)")</f>
        <v>N/A (BELUM VALID)</v>
      </c>
      <c r="W423" s="46" t="str">
        <f>IFERROR(VLOOKUP(J423,'05_MASTER_KODE_PRODI'!B$3:E$5003,3,FALSE),"N/A (BELUM VALID)")</f>
        <v>N/A (BELUM VALID)</v>
      </c>
      <c r="X423" s="46" t="str">
        <f>IFERROR(CONCATENATE("VALID (",VLOOKUP(J423,'05_MASTER_KODE_PRODI'!B$3:F$5003,5,FALSE),")"),"N/A (BELUM VALID)")</f>
        <v>N/A (BELUM VALID)</v>
      </c>
      <c r="Y423" s="376">
        <f t="shared" si="50"/>
        <v>0</v>
      </c>
      <c r="Z423" s="377">
        <f t="shared" si="51"/>
        <v>0</v>
      </c>
      <c r="AA423" s="377">
        <f t="shared" si="52"/>
        <v>0</v>
      </c>
      <c r="AB423" s="377">
        <f t="shared" si="53"/>
        <v>0</v>
      </c>
      <c r="AC423" s="377">
        <f t="shared" si="54"/>
        <v>0</v>
      </c>
      <c r="AD423" s="383">
        <f t="shared" si="55"/>
        <v>0</v>
      </c>
    </row>
    <row r="424" spans="1:30">
      <c r="A424" s="159"/>
      <c r="B424" s="159"/>
      <c r="C424" s="159"/>
      <c r="D424" s="159"/>
      <c r="E424" s="159"/>
      <c r="F424" s="159"/>
      <c r="G424" s="159"/>
      <c r="H424" s="180"/>
      <c r="I424" s="180"/>
      <c r="J424" s="159"/>
      <c r="K424" s="264"/>
      <c r="L424" s="159"/>
      <c r="M424" s="46" t="str">
        <f>IFERROR(CONCATENATE("VALID (",VLOOKUP(A424,'02_MASTER_KODE_FASYANKES'!B$3:L$20793,2,FALSE),")"),"N/A (BELUM VALID)")</f>
        <v>N/A (BELUM VALID)</v>
      </c>
      <c r="N424" s="374" t="str">
        <f>IFERROR(VLOOKUP(A424,'02_MASTER_KODE_FASYANKES'!B$3:L$20793,10,FALSE),"N/A (BELUM VALID)")</f>
        <v>N/A (BELUM VALID)</v>
      </c>
      <c r="O424" s="374" t="str">
        <f>IFERROR(VLOOKUP(A424,'02_MASTER_KODE_FASYANKES'!B$3:L$20793,11,FALSE),"N/A (BELUM VALID)")</f>
        <v>N/A (BELUM VALID)</v>
      </c>
      <c r="P424" s="374" t="str">
        <f>IFERROR(VLOOKUP(A424,'02_MASTER_KODE_FASYANKES'!B$3:L$20793,3,FALSE),"N/A (BELUM VALID)")</f>
        <v>N/A (BELUM VALID)</v>
      </c>
      <c r="Q424" s="46" t="str">
        <f>IFERROR(VLOOKUP(LEFT(G424,4),'04_MASTER_KODE_SDMK'!B$5:F$165,3,FALSE),"N/A (BELUM VALID)")</f>
        <v>N/A (BELUM VALID)</v>
      </c>
      <c r="R424" s="46" t="str">
        <f>IFERROR(VLOOKUP(LEFT(G424,4),'04_MASTER_KODE_SDMK'!B$5:F$165,4,FALSE),"N/A (BELUM VALID)")</f>
        <v>N/A (BELUM VALID)</v>
      </c>
      <c r="S424" s="46" t="str">
        <f>IFERROR(VLOOKUP(LEFT(G424,4),'04_MASTER_KODE_SDMK'!B$5:F$165,5,FALSE),"N/A (BELUM VALID)")</f>
        <v>N/A (BELUM VALID)</v>
      </c>
      <c r="T424" s="374" t="str">
        <f t="shared" si="48"/>
        <v>N/A (BELUM VALID)</v>
      </c>
      <c r="U424" s="46" t="str">
        <f t="shared" si="49"/>
        <v>N/A (BELUM VALID)</v>
      </c>
      <c r="V424" s="46" t="str">
        <f>IFERROR(VLOOKUP(L424,'03_MASTER_KODE_SEKOLAH_PT'!B$5:C$10030,2,FALSE),"N/A (BELUM VALID)")</f>
        <v>N/A (BELUM VALID)</v>
      </c>
      <c r="W424" s="46" t="str">
        <f>IFERROR(VLOOKUP(J424,'05_MASTER_KODE_PRODI'!B$3:E$5003,3,FALSE),"N/A (BELUM VALID)")</f>
        <v>N/A (BELUM VALID)</v>
      </c>
      <c r="X424" s="46" t="str">
        <f>IFERROR(CONCATENATE("VALID (",VLOOKUP(J424,'05_MASTER_KODE_PRODI'!B$3:F$5003,5,FALSE),")"),"N/A (BELUM VALID)")</f>
        <v>N/A (BELUM VALID)</v>
      </c>
      <c r="Y424" s="376">
        <f t="shared" si="50"/>
        <v>0</v>
      </c>
      <c r="Z424" s="377">
        <f t="shared" si="51"/>
        <v>0</v>
      </c>
      <c r="AA424" s="377">
        <f t="shared" si="52"/>
        <v>0</v>
      </c>
      <c r="AB424" s="377">
        <f t="shared" si="53"/>
        <v>0</v>
      </c>
      <c r="AC424" s="377">
        <f t="shared" si="54"/>
        <v>0</v>
      </c>
      <c r="AD424" s="383">
        <f t="shared" si="55"/>
        <v>0</v>
      </c>
    </row>
    <row r="425" spans="1:30">
      <c r="A425" s="159"/>
      <c r="B425" s="159"/>
      <c r="C425" s="159"/>
      <c r="D425" s="159"/>
      <c r="E425" s="159"/>
      <c r="F425" s="159"/>
      <c r="G425" s="159"/>
      <c r="H425" s="180"/>
      <c r="I425" s="180"/>
      <c r="J425" s="159"/>
      <c r="K425" s="264"/>
      <c r="L425" s="159"/>
      <c r="M425" s="46" t="str">
        <f>IFERROR(CONCATENATE("VALID (",VLOOKUP(A425,'02_MASTER_KODE_FASYANKES'!B$3:L$20793,2,FALSE),")"),"N/A (BELUM VALID)")</f>
        <v>N/A (BELUM VALID)</v>
      </c>
      <c r="N425" s="374" t="str">
        <f>IFERROR(VLOOKUP(A425,'02_MASTER_KODE_FASYANKES'!B$3:L$20793,10,FALSE),"N/A (BELUM VALID)")</f>
        <v>N/A (BELUM VALID)</v>
      </c>
      <c r="O425" s="374" t="str">
        <f>IFERROR(VLOOKUP(A425,'02_MASTER_KODE_FASYANKES'!B$3:L$20793,11,FALSE),"N/A (BELUM VALID)")</f>
        <v>N/A (BELUM VALID)</v>
      </c>
      <c r="P425" s="374" t="str">
        <f>IFERROR(VLOOKUP(A425,'02_MASTER_KODE_FASYANKES'!B$3:L$20793,3,FALSE),"N/A (BELUM VALID)")</f>
        <v>N/A (BELUM VALID)</v>
      </c>
      <c r="Q425" s="46" t="str">
        <f>IFERROR(VLOOKUP(LEFT(G425,4),'04_MASTER_KODE_SDMK'!B$5:F$165,3,FALSE),"N/A (BELUM VALID)")</f>
        <v>N/A (BELUM VALID)</v>
      </c>
      <c r="R425" s="46" t="str">
        <f>IFERROR(VLOOKUP(LEFT(G425,4),'04_MASTER_KODE_SDMK'!B$5:F$165,4,FALSE),"N/A (BELUM VALID)")</f>
        <v>N/A (BELUM VALID)</v>
      </c>
      <c r="S425" s="46" t="str">
        <f>IFERROR(VLOOKUP(LEFT(G425,4),'04_MASTER_KODE_SDMK'!B$5:F$165,5,FALSE),"N/A (BELUM VALID)")</f>
        <v>N/A (BELUM VALID)</v>
      </c>
      <c r="T425" s="374" t="str">
        <f t="shared" si="48"/>
        <v>N/A (BELUM VALID)</v>
      </c>
      <c r="U425" s="46" t="str">
        <f t="shared" si="49"/>
        <v>N/A (BELUM VALID)</v>
      </c>
      <c r="V425" s="46" t="str">
        <f>IFERROR(VLOOKUP(L425,'03_MASTER_KODE_SEKOLAH_PT'!B$5:C$10030,2,FALSE),"N/A (BELUM VALID)")</f>
        <v>N/A (BELUM VALID)</v>
      </c>
      <c r="W425" s="46" t="str">
        <f>IFERROR(VLOOKUP(J425,'05_MASTER_KODE_PRODI'!B$3:E$5003,3,FALSE),"N/A (BELUM VALID)")</f>
        <v>N/A (BELUM VALID)</v>
      </c>
      <c r="X425" s="46" t="str">
        <f>IFERROR(CONCATENATE("VALID (",VLOOKUP(J425,'05_MASTER_KODE_PRODI'!B$3:F$5003,5,FALSE),")"),"N/A (BELUM VALID)")</f>
        <v>N/A (BELUM VALID)</v>
      </c>
      <c r="Y425" s="376">
        <f t="shared" si="50"/>
        <v>0</v>
      </c>
      <c r="Z425" s="377">
        <f t="shared" si="51"/>
        <v>0</v>
      </c>
      <c r="AA425" s="377">
        <f t="shared" si="52"/>
        <v>0</v>
      </c>
      <c r="AB425" s="377">
        <f t="shared" si="53"/>
        <v>0</v>
      </c>
      <c r="AC425" s="377">
        <f t="shared" si="54"/>
        <v>0</v>
      </c>
      <c r="AD425" s="383">
        <f t="shared" si="55"/>
        <v>0</v>
      </c>
    </row>
    <row r="426" spans="1:30">
      <c r="A426" s="159"/>
      <c r="B426" s="159"/>
      <c r="C426" s="159"/>
      <c r="D426" s="159"/>
      <c r="E426" s="159"/>
      <c r="F426" s="159"/>
      <c r="G426" s="159"/>
      <c r="H426" s="180"/>
      <c r="I426" s="180"/>
      <c r="J426" s="159"/>
      <c r="K426" s="264"/>
      <c r="L426" s="159"/>
      <c r="M426" s="46" t="str">
        <f>IFERROR(CONCATENATE("VALID (",VLOOKUP(A426,'02_MASTER_KODE_FASYANKES'!B$3:L$20793,2,FALSE),")"),"N/A (BELUM VALID)")</f>
        <v>N/A (BELUM VALID)</v>
      </c>
      <c r="N426" s="374" t="str">
        <f>IFERROR(VLOOKUP(A426,'02_MASTER_KODE_FASYANKES'!B$3:L$20793,10,FALSE),"N/A (BELUM VALID)")</f>
        <v>N/A (BELUM VALID)</v>
      </c>
      <c r="O426" s="374" t="str">
        <f>IFERROR(VLOOKUP(A426,'02_MASTER_KODE_FASYANKES'!B$3:L$20793,11,FALSE),"N/A (BELUM VALID)")</f>
        <v>N/A (BELUM VALID)</v>
      </c>
      <c r="P426" s="374" t="str">
        <f>IFERROR(VLOOKUP(A426,'02_MASTER_KODE_FASYANKES'!B$3:L$20793,3,FALSE),"N/A (BELUM VALID)")</f>
        <v>N/A (BELUM VALID)</v>
      </c>
      <c r="Q426" s="46" t="str">
        <f>IFERROR(VLOOKUP(LEFT(G426,4),'04_MASTER_KODE_SDMK'!B$5:F$165,3,FALSE),"N/A (BELUM VALID)")</f>
        <v>N/A (BELUM VALID)</v>
      </c>
      <c r="R426" s="46" t="str">
        <f>IFERROR(VLOOKUP(LEFT(G426,4),'04_MASTER_KODE_SDMK'!B$5:F$165,4,FALSE),"N/A (BELUM VALID)")</f>
        <v>N/A (BELUM VALID)</v>
      </c>
      <c r="S426" s="46" t="str">
        <f>IFERROR(VLOOKUP(LEFT(G426,4),'04_MASTER_KODE_SDMK'!B$5:F$165,5,FALSE),"N/A (BELUM VALID)")</f>
        <v>N/A (BELUM VALID)</v>
      </c>
      <c r="T426" s="374" t="str">
        <f t="shared" si="48"/>
        <v>N/A (BELUM VALID)</v>
      </c>
      <c r="U426" s="46" t="str">
        <f t="shared" si="49"/>
        <v>N/A (BELUM VALID)</v>
      </c>
      <c r="V426" s="46" t="str">
        <f>IFERROR(VLOOKUP(L426,'03_MASTER_KODE_SEKOLAH_PT'!B$5:C$10030,2,FALSE),"N/A (BELUM VALID)")</f>
        <v>N/A (BELUM VALID)</v>
      </c>
      <c r="W426" s="46" t="str">
        <f>IFERROR(VLOOKUP(J426,'05_MASTER_KODE_PRODI'!B$3:E$5003,3,FALSE),"N/A (BELUM VALID)")</f>
        <v>N/A (BELUM VALID)</v>
      </c>
      <c r="X426" s="46" t="str">
        <f>IFERROR(CONCATENATE("VALID (",VLOOKUP(J426,'05_MASTER_KODE_PRODI'!B$3:F$5003,5,FALSE),")"),"N/A (BELUM VALID)")</f>
        <v>N/A (BELUM VALID)</v>
      </c>
      <c r="Y426" s="376">
        <f t="shared" si="50"/>
        <v>0</v>
      </c>
      <c r="Z426" s="377">
        <f t="shared" si="51"/>
        <v>0</v>
      </c>
      <c r="AA426" s="377">
        <f t="shared" si="52"/>
        <v>0</v>
      </c>
      <c r="AB426" s="377">
        <f t="shared" si="53"/>
        <v>0</v>
      </c>
      <c r="AC426" s="377">
        <f t="shared" si="54"/>
        <v>0</v>
      </c>
      <c r="AD426" s="383">
        <f t="shared" si="55"/>
        <v>0</v>
      </c>
    </row>
    <row r="427" spans="1:30">
      <c r="A427" s="159"/>
      <c r="B427" s="159"/>
      <c r="C427" s="159"/>
      <c r="D427" s="159"/>
      <c r="E427" s="159"/>
      <c r="F427" s="159"/>
      <c r="G427" s="159"/>
      <c r="H427" s="180"/>
      <c r="I427" s="180"/>
      <c r="J427" s="159"/>
      <c r="K427" s="264"/>
      <c r="L427" s="159"/>
      <c r="M427" s="46" t="str">
        <f>IFERROR(CONCATENATE("VALID (",VLOOKUP(A427,'02_MASTER_KODE_FASYANKES'!B$3:L$20793,2,FALSE),")"),"N/A (BELUM VALID)")</f>
        <v>N/A (BELUM VALID)</v>
      </c>
      <c r="N427" s="374" t="str">
        <f>IFERROR(VLOOKUP(A427,'02_MASTER_KODE_FASYANKES'!B$3:L$20793,10,FALSE),"N/A (BELUM VALID)")</f>
        <v>N/A (BELUM VALID)</v>
      </c>
      <c r="O427" s="374" t="str">
        <f>IFERROR(VLOOKUP(A427,'02_MASTER_KODE_FASYANKES'!B$3:L$20793,11,FALSE),"N/A (BELUM VALID)")</f>
        <v>N/A (BELUM VALID)</v>
      </c>
      <c r="P427" s="374" t="str">
        <f>IFERROR(VLOOKUP(A427,'02_MASTER_KODE_FASYANKES'!B$3:L$20793,3,FALSE),"N/A (BELUM VALID)")</f>
        <v>N/A (BELUM VALID)</v>
      </c>
      <c r="Q427" s="46" t="str">
        <f>IFERROR(VLOOKUP(LEFT(G427,4),'04_MASTER_KODE_SDMK'!B$5:F$165,3,FALSE),"N/A (BELUM VALID)")</f>
        <v>N/A (BELUM VALID)</v>
      </c>
      <c r="R427" s="46" t="str">
        <f>IFERROR(VLOOKUP(LEFT(G427,4),'04_MASTER_KODE_SDMK'!B$5:F$165,4,FALSE),"N/A (BELUM VALID)")</f>
        <v>N/A (BELUM VALID)</v>
      </c>
      <c r="S427" s="46" t="str">
        <f>IFERROR(VLOOKUP(LEFT(G427,4),'04_MASTER_KODE_SDMK'!B$5:F$165,5,FALSE),"N/A (BELUM VALID)")</f>
        <v>N/A (BELUM VALID)</v>
      </c>
      <c r="T427" s="374" t="str">
        <f t="shared" si="48"/>
        <v>N/A (BELUM VALID)</v>
      </c>
      <c r="U427" s="46" t="str">
        <f t="shared" si="49"/>
        <v>N/A (BELUM VALID)</v>
      </c>
      <c r="V427" s="46" t="str">
        <f>IFERROR(VLOOKUP(L427,'03_MASTER_KODE_SEKOLAH_PT'!B$5:C$10030,2,FALSE),"N/A (BELUM VALID)")</f>
        <v>N/A (BELUM VALID)</v>
      </c>
      <c r="W427" s="46" t="str">
        <f>IFERROR(VLOOKUP(J427,'05_MASTER_KODE_PRODI'!B$3:E$5003,3,FALSE),"N/A (BELUM VALID)")</f>
        <v>N/A (BELUM VALID)</v>
      </c>
      <c r="X427" s="46" t="str">
        <f>IFERROR(CONCATENATE("VALID (",VLOOKUP(J427,'05_MASTER_KODE_PRODI'!B$3:F$5003,5,FALSE),")"),"N/A (BELUM VALID)")</f>
        <v>N/A (BELUM VALID)</v>
      </c>
      <c r="Y427" s="376">
        <f t="shared" si="50"/>
        <v>0</v>
      </c>
      <c r="Z427" s="377">
        <f t="shared" si="51"/>
        <v>0</v>
      </c>
      <c r="AA427" s="377">
        <f t="shared" si="52"/>
        <v>0</v>
      </c>
      <c r="AB427" s="377">
        <f t="shared" si="53"/>
        <v>0</v>
      </c>
      <c r="AC427" s="377">
        <f t="shared" si="54"/>
        <v>0</v>
      </c>
      <c r="AD427" s="383">
        <f t="shared" si="55"/>
        <v>0</v>
      </c>
    </row>
    <row r="428" spans="1:30">
      <c r="A428" s="159"/>
      <c r="B428" s="159"/>
      <c r="C428" s="159"/>
      <c r="D428" s="159"/>
      <c r="E428" s="159"/>
      <c r="F428" s="159"/>
      <c r="G428" s="159"/>
      <c r="H428" s="180"/>
      <c r="I428" s="180"/>
      <c r="J428" s="159"/>
      <c r="K428" s="264"/>
      <c r="L428" s="159"/>
      <c r="M428" s="46" t="str">
        <f>IFERROR(CONCATENATE("VALID (",VLOOKUP(A428,'02_MASTER_KODE_FASYANKES'!B$3:L$20793,2,FALSE),")"),"N/A (BELUM VALID)")</f>
        <v>N/A (BELUM VALID)</v>
      </c>
      <c r="N428" s="374" t="str">
        <f>IFERROR(VLOOKUP(A428,'02_MASTER_KODE_FASYANKES'!B$3:L$20793,10,FALSE),"N/A (BELUM VALID)")</f>
        <v>N/A (BELUM VALID)</v>
      </c>
      <c r="O428" s="374" t="str">
        <f>IFERROR(VLOOKUP(A428,'02_MASTER_KODE_FASYANKES'!B$3:L$20793,11,FALSE),"N/A (BELUM VALID)")</f>
        <v>N/A (BELUM VALID)</v>
      </c>
      <c r="P428" s="374" t="str">
        <f>IFERROR(VLOOKUP(A428,'02_MASTER_KODE_FASYANKES'!B$3:L$20793,3,FALSE),"N/A (BELUM VALID)")</f>
        <v>N/A (BELUM VALID)</v>
      </c>
      <c r="Q428" s="46" t="str">
        <f>IFERROR(VLOOKUP(LEFT(G428,4),'04_MASTER_KODE_SDMK'!B$5:F$165,3,FALSE),"N/A (BELUM VALID)")</f>
        <v>N/A (BELUM VALID)</v>
      </c>
      <c r="R428" s="46" t="str">
        <f>IFERROR(VLOOKUP(LEFT(G428,4),'04_MASTER_KODE_SDMK'!B$5:F$165,4,FALSE),"N/A (BELUM VALID)")</f>
        <v>N/A (BELUM VALID)</v>
      </c>
      <c r="S428" s="46" t="str">
        <f>IFERROR(VLOOKUP(LEFT(G428,4),'04_MASTER_KODE_SDMK'!B$5:F$165,5,FALSE),"N/A (BELUM VALID)")</f>
        <v>N/A (BELUM VALID)</v>
      </c>
      <c r="T428" s="374" t="str">
        <f t="shared" si="48"/>
        <v>N/A (BELUM VALID)</v>
      </c>
      <c r="U428" s="46" t="str">
        <f t="shared" si="49"/>
        <v>N/A (BELUM VALID)</v>
      </c>
      <c r="V428" s="46" t="str">
        <f>IFERROR(VLOOKUP(L428,'03_MASTER_KODE_SEKOLAH_PT'!B$5:C$10030,2,FALSE),"N/A (BELUM VALID)")</f>
        <v>N/A (BELUM VALID)</v>
      </c>
      <c r="W428" s="46" t="str">
        <f>IFERROR(VLOOKUP(J428,'05_MASTER_KODE_PRODI'!B$3:E$5003,3,FALSE),"N/A (BELUM VALID)")</f>
        <v>N/A (BELUM VALID)</v>
      </c>
      <c r="X428" s="46" t="str">
        <f>IFERROR(CONCATENATE("VALID (",VLOOKUP(J428,'05_MASTER_KODE_PRODI'!B$3:F$5003,5,FALSE),")"),"N/A (BELUM VALID)")</f>
        <v>N/A (BELUM VALID)</v>
      </c>
      <c r="Y428" s="376">
        <f t="shared" si="50"/>
        <v>0</v>
      </c>
      <c r="Z428" s="377">
        <f t="shared" si="51"/>
        <v>0</v>
      </c>
      <c r="AA428" s="377">
        <f t="shared" si="52"/>
        <v>0</v>
      </c>
      <c r="AB428" s="377">
        <f t="shared" si="53"/>
        <v>0</v>
      </c>
      <c r="AC428" s="377">
        <f t="shared" si="54"/>
        <v>0</v>
      </c>
      <c r="AD428" s="383">
        <f t="shared" si="55"/>
        <v>0</v>
      </c>
    </row>
    <row r="429" spans="1:30">
      <c r="A429" s="159"/>
      <c r="B429" s="159"/>
      <c r="C429" s="159"/>
      <c r="D429" s="159"/>
      <c r="E429" s="159"/>
      <c r="F429" s="159"/>
      <c r="G429" s="159"/>
      <c r="H429" s="180"/>
      <c r="I429" s="180"/>
      <c r="J429" s="159"/>
      <c r="K429" s="264"/>
      <c r="L429" s="159"/>
      <c r="M429" s="46" t="str">
        <f>IFERROR(CONCATENATE("VALID (",VLOOKUP(A429,'02_MASTER_KODE_FASYANKES'!B$3:L$20793,2,FALSE),")"),"N/A (BELUM VALID)")</f>
        <v>N/A (BELUM VALID)</v>
      </c>
      <c r="N429" s="374" t="str">
        <f>IFERROR(VLOOKUP(A429,'02_MASTER_KODE_FASYANKES'!B$3:L$20793,10,FALSE),"N/A (BELUM VALID)")</f>
        <v>N/A (BELUM VALID)</v>
      </c>
      <c r="O429" s="374" t="str">
        <f>IFERROR(VLOOKUP(A429,'02_MASTER_KODE_FASYANKES'!B$3:L$20793,11,FALSE),"N/A (BELUM VALID)")</f>
        <v>N/A (BELUM VALID)</v>
      </c>
      <c r="P429" s="374" t="str">
        <f>IFERROR(VLOOKUP(A429,'02_MASTER_KODE_FASYANKES'!B$3:L$20793,3,FALSE),"N/A (BELUM VALID)")</f>
        <v>N/A (BELUM VALID)</v>
      </c>
      <c r="Q429" s="46" t="str">
        <f>IFERROR(VLOOKUP(LEFT(G429,4),'04_MASTER_KODE_SDMK'!B$5:F$165,3,FALSE),"N/A (BELUM VALID)")</f>
        <v>N/A (BELUM VALID)</v>
      </c>
      <c r="R429" s="46" t="str">
        <f>IFERROR(VLOOKUP(LEFT(G429,4),'04_MASTER_KODE_SDMK'!B$5:F$165,4,FALSE),"N/A (BELUM VALID)")</f>
        <v>N/A (BELUM VALID)</v>
      </c>
      <c r="S429" s="46" t="str">
        <f>IFERROR(VLOOKUP(LEFT(G429,4),'04_MASTER_KODE_SDMK'!B$5:F$165,5,FALSE),"N/A (BELUM VALID)")</f>
        <v>N/A (BELUM VALID)</v>
      </c>
      <c r="T429" s="374" t="str">
        <f t="shared" si="48"/>
        <v>N/A (BELUM VALID)</v>
      </c>
      <c r="U429" s="46" t="str">
        <f t="shared" si="49"/>
        <v>N/A (BELUM VALID)</v>
      </c>
      <c r="V429" s="46" t="str">
        <f>IFERROR(VLOOKUP(L429,'03_MASTER_KODE_SEKOLAH_PT'!B$5:C$10030,2,FALSE),"N/A (BELUM VALID)")</f>
        <v>N/A (BELUM VALID)</v>
      </c>
      <c r="W429" s="46" t="str">
        <f>IFERROR(VLOOKUP(J429,'05_MASTER_KODE_PRODI'!B$3:E$5003,3,FALSE),"N/A (BELUM VALID)")</f>
        <v>N/A (BELUM VALID)</v>
      </c>
      <c r="X429" s="46" t="str">
        <f>IFERROR(CONCATENATE("VALID (",VLOOKUP(J429,'05_MASTER_KODE_PRODI'!B$3:F$5003,5,FALSE),")"),"N/A (BELUM VALID)")</f>
        <v>N/A (BELUM VALID)</v>
      </c>
      <c r="Y429" s="376">
        <f t="shared" si="50"/>
        <v>0</v>
      </c>
      <c r="Z429" s="377">
        <f t="shared" si="51"/>
        <v>0</v>
      </c>
      <c r="AA429" s="377">
        <f t="shared" si="52"/>
        <v>0</v>
      </c>
      <c r="AB429" s="377">
        <f t="shared" si="53"/>
        <v>0</v>
      </c>
      <c r="AC429" s="377">
        <f t="shared" si="54"/>
        <v>0</v>
      </c>
      <c r="AD429" s="383">
        <f t="shared" si="55"/>
        <v>0</v>
      </c>
    </row>
    <row r="430" spans="1:30">
      <c r="A430" s="159"/>
      <c r="B430" s="159"/>
      <c r="C430" s="159"/>
      <c r="D430" s="159"/>
      <c r="E430" s="159"/>
      <c r="F430" s="159"/>
      <c r="G430" s="159"/>
      <c r="H430" s="180"/>
      <c r="I430" s="180"/>
      <c r="J430" s="159"/>
      <c r="K430" s="264"/>
      <c r="L430" s="159"/>
      <c r="M430" s="46" t="str">
        <f>IFERROR(CONCATENATE("VALID (",VLOOKUP(A430,'02_MASTER_KODE_FASYANKES'!B$3:L$20793,2,FALSE),")"),"N/A (BELUM VALID)")</f>
        <v>N/A (BELUM VALID)</v>
      </c>
      <c r="N430" s="374" t="str">
        <f>IFERROR(VLOOKUP(A430,'02_MASTER_KODE_FASYANKES'!B$3:L$20793,10,FALSE),"N/A (BELUM VALID)")</f>
        <v>N/A (BELUM VALID)</v>
      </c>
      <c r="O430" s="374" t="str">
        <f>IFERROR(VLOOKUP(A430,'02_MASTER_KODE_FASYANKES'!B$3:L$20793,11,FALSE),"N/A (BELUM VALID)")</f>
        <v>N/A (BELUM VALID)</v>
      </c>
      <c r="P430" s="374" t="str">
        <f>IFERROR(VLOOKUP(A430,'02_MASTER_KODE_FASYANKES'!B$3:L$20793,3,FALSE),"N/A (BELUM VALID)")</f>
        <v>N/A (BELUM VALID)</v>
      </c>
      <c r="Q430" s="46" t="str">
        <f>IFERROR(VLOOKUP(LEFT(G430,4),'04_MASTER_KODE_SDMK'!B$5:F$165,3,FALSE),"N/A (BELUM VALID)")</f>
        <v>N/A (BELUM VALID)</v>
      </c>
      <c r="R430" s="46" t="str">
        <f>IFERROR(VLOOKUP(LEFT(G430,4),'04_MASTER_KODE_SDMK'!B$5:F$165,4,FALSE),"N/A (BELUM VALID)")</f>
        <v>N/A (BELUM VALID)</v>
      </c>
      <c r="S430" s="46" t="str">
        <f>IFERROR(VLOOKUP(LEFT(G430,4),'04_MASTER_KODE_SDMK'!B$5:F$165,5,FALSE),"N/A (BELUM VALID)")</f>
        <v>N/A (BELUM VALID)</v>
      </c>
      <c r="T430" s="374" t="str">
        <f t="shared" si="48"/>
        <v>N/A (BELUM VALID)</v>
      </c>
      <c r="U430" s="46" t="str">
        <f t="shared" si="49"/>
        <v>N/A (BELUM VALID)</v>
      </c>
      <c r="V430" s="46" t="str">
        <f>IFERROR(VLOOKUP(L430,'03_MASTER_KODE_SEKOLAH_PT'!B$5:C$10030,2,FALSE),"N/A (BELUM VALID)")</f>
        <v>N/A (BELUM VALID)</v>
      </c>
      <c r="W430" s="46" t="str">
        <f>IFERROR(VLOOKUP(J430,'05_MASTER_KODE_PRODI'!B$3:E$5003,3,FALSE),"N/A (BELUM VALID)")</f>
        <v>N/A (BELUM VALID)</v>
      </c>
      <c r="X430" s="46" t="str">
        <f>IFERROR(CONCATENATE("VALID (",VLOOKUP(J430,'05_MASTER_KODE_PRODI'!B$3:F$5003,5,FALSE),")"),"N/A (BELUM VALID)")</f>
        <v>N/A (BELUM VALID)</v>
      </c>
      <c r="Y430" s="376">
        <f t="shared" si="50"/>
        <v>0</v>
      </c>
      <c r="Z430" s="377">
        <f t="shared" si="51"/>
        <v>0</v>
      </c>
      <c r="AA430" s="377">
        <f t="shared" si="52"/>
        <v>0</v>
      </c>
      <c r="AB430" s="377">
        <f t="shared" si="53"/>
        <v>0</v>
      </c>
      <c r="AC430" s="377">
        <f t="shared" si="54"/>
        <v>0</v>
      </c>
      <c r="AD430" s="383">
        <f t="shared" si="55"/>
        <v>0</v>
      </c>
    </row>
    <row r="431" spans="1:30">
      <c r="A431" s="159"/>
      <c r="B431" s="159"/>
      <c r="C431" s="159"/>
      <c r="D431" s="159"/>
      <c r="E431" s="159"/>
      <c r="F431" s="159"/>
      <c r="G431" s="159"/>
      <c r="H431" s="180"/>
      <c r="I431" s="180"/>
      <c r="J431" s="159"/>
      <c r="K431" s="264"/>
      <c r="L431" s="159"/>
      <c r="M431" s="46" t="str">
        <f>IFERROR(CONCATENATE("VALID (",VLOOKUP(A431,'02_MASTER_KODE_FASYANKES'!B$3:L$20793,2,FALSE),")"),"N/A (BELUM VALID)")</f>
        <v>N/A (BELUM VALID)</v>
      </c>
      <c r="N431" s="374" t="str">
        <f>IFERROR(VLOOKUP(A431,'02_MASTER_KODE_FASYANKES'!B$3:L$20793,10,FALSE),"N/A (BELUM VALID)")</f>
        <v>N/A (BELUM VALID)</v>
      </c>
      <c r="O431" s="374" t="str">
        <f>IFERROR(VLOOKUP(A431,'02_MASTER_KODE_FASYANKES'!B$3:L$20793,11,FALSE),"N/A (BELUM VALID)")</f>
        <v>N/A (BELUM VALID)</v>
      </c>
      <c r="P431" s="374" t="str">
        <f>IFERROR(VLOOKUP(A431,'02_MASTER_KODE_FASYANKES'!B$3:L$20793,3,FALSE),"N/A (BELUM VALID)")</f>
        <v>N/A (BELUM VALID)</v>
      </c>
      <c r="Q431" s="46" t="str">
        <f>IFERROR(VLOOKUP(LEFT(G431,4),'04_MASTER_KODE_SDMK'!B$5:F$165,3,FALSE),"N/A (BELUM VALID)")</f>
        <v>N/A (BELUM VALID)</v>
      </c>
      <c r="R431" s="46" t="str">
        <f>IFERROR(VLOOKUP(LEFT(G431,4),'04_MASTER_KODE_SDMK'!B$5:F$165,4,FALSE),"N/A (BELUM VALID)")</f>
        <v>N/A (BELUM VALID)</v>
      </c>
      <c r="S431" s="46" t="str">
        <f>IFERROR(VLOOKUP(LEFT(G431,4),'04_MASTER_KODE_SDMK'!B$5:F$165,5,FALSE),"N/A (BELUM VALID)")</f>
        <v>N/A (BELUM VALID)</v>
      </c>
      <c r="T431" s="374" t="str">
        <f t="shared" si="48"/>
        <v>N/A (BELUM VALID)</v>
      </c>
      <c r="U431" s="46" t="str">
        <f t="shared" si="49"/>
        <v>N/A (BELUM VALID)</v>
      </c>
      <c r="V431" s="46" t="str">
        <f>IFERROR(VLOOKUP(L431,'03_MASTER_KODE_SEKOLAH_PT'!B$5:C$10030,2,FALSE),"N/A (BELUM VALID)")</f>
        <v>N/A (BELUM VALID)</v>
      </c>
      <c r="W431" s="46" t="str">
        <f>IFERROR(VLOOKUP(J431,'05_MASTER_KODE_PRODI'!B$3:E$5003,3,FALSE),"N/A (BELUM VALID)")</f>
        <v>N/A (BELUM VALID)</v>
      </c>
      <c r="X431" s="46" t="str">
        <f>IFERROR(CONCATENATE("VALID (",VLOOKUP(J431,'05_MASTER_KODE_PRODI'!B$3:F$5003,5,FALSE),")"),"N/A (BELUM VALID)")</f>
        <v>N/A (BELUM VALID)</v>
      </c>
      <c r="Y431" s="376">
        <f t="shared" si="50"/>
        <v>0</v>
      </c>
      <c r="Z431" s="377">
        <f t="shared" si="51"/>
        <v>0</v>
      </c>
      <c r="AA431" s="377">
        <f t="shared" si="52"/>
        <v>0</v>
      </c>
      <c r="AB431" s="377">
        <f t="shared" si="53"/>
        <v>0</v>
      </c>
      <c r="AC431" s="377">
        <f t="shared" si="54"/>
        <v>0</v>
      </c>
      <c r="AD431" s="383">
        <f t="shared" si="55"/>
        <v>0</v>
      </c>
    </row>
    <row r="432" spans="1:30">
      <c r="A432" s="159"/>
      <c r="B432" s="159"/>
      <c r="C432" s="159"/>
      <c r="D432" s="159"/>
      <c r="E432" s="159"/>
      <c r="F432" s="159"/>
      <c r="G432" s="159"/>
      <c r="H432" s="180"/>
      <c r="I432" s="180"/>
      <c r="J432" s="159"/>
      <c r="K432" s="264"/>
      <c r="L432" s="159"/>
      <c r="M432" s="46" t="str">
        <f>IFERROR(CONCATENATE("VALID (",VLOOKUP(A432,'02_MASTER_KODE_FASYANKES'!B$3:L$20793,2,FALSE),")"),"N/A (BELUM VALID)")</f>
        <v>N/A (BELUM VALID)</v>
      </c>
      <c r="N432" s="374" t="str">
        <f>IFERROR(VLOOKUP(A432,'02_MASTER_KODE_FASYANKES'!B$3:L$20793,10,FALSE),"N/A (BELUM VALID)")</f>
        <v>N/A (BELUM VALID)</v>
      </c>
      <c r="O432" s="374" t="str">
        <f>IFERROR(VLOOKUP(A432,'02_MASTER_KODE_FASYANKES'!B$3:L$20793,11,FALSE),"N/A (BELUM VALID)")</f>
        <v>N/A (BELUM VALID)</v>
      </c>
      <c r="P432" s="374" t="str">
        <f>IFERROR(VLOOKUP(A432,'02_MASTER_KODE_FASYANKES'!B$3:L$20793,3,FALSE),"N/A (BELUM VALID)")</f>
        <v>N/A (BELUM VALID)</v>
      </c>
      <c r="Q432" s="46" t="str">
        <f>IFERROR(VLOOKUP(LEFT(G432,4),'04_MASTER_KODE_SDMK'!B$5:F$165,3,FALSE),"N/A (BELUM VALID)")</f>
        <v>N/A (BELUM VALID)</v>
      </c>
      <c r="R432" s="46" t="str">
        <f>IFERROR(VLOOKUP(LEFT(G432,4),'04_MASTER_KODE_SDMK'!B$5:F$165,4,FALSE),"N/A (BELUM VALID)")</f>
        <v>N/A (BELUM VALID)</v>
      </c>
      <c r="S432" s="46" t="str">
        <f>IFERROR(VLOOKUP(LEFT(G432,4),'04_MASTER_KODE_SDMK'!B$5:F$165,5,FALSE),"N/A (BELUM VALID)")</f>
        <v>N/A (BELUM VALID)</v>
      </c>
      <c r="T432" s="374" t="str">
        <f t="shared" si="48"/>
        <v>N/A (BELUM VALID)</v>
      </c>
      <c r="U432" s="46" t="str">
        <f t="shared" si="49"/>
        <v>N/A (BELUM VALID)</v>
      </c>
      <c r="V432" s="46" t="str">
        <f>IFERROR(VLOOKUP(L432,'03_MASTER_KODE_SEKOLAH_PT'!B$5:C$10030,2,FALSE),"N/A (BELUM VALID)")</f>
        <v>N/A (BELUM VALID)</v>
      </c>
      <c r="W432" s="46" t="str">
        <f>IFERROR(VLOOKUP(J432,'05_MASTER_KODE_PRODI'!B$3:E$5003,3,FALSE),"N/A (BELUM VALID)")</f>
        <v>N/A (BELUM VALID)</v>
      </c>
      <c r="X432" s="46" t="str">
        <f>IFERROR(CONCATENATE("VALID (",VLOOKUP(J432,'05_MASTER_KODE_PRODI'!B$3:F$5003,5,FALSE),")"),"N/A (BELUM VALID)")</f>
        <v>N/A (BELUM VALID)</v>
      </c>
      <c r="Y432" s="376">
        <f t="shared" si="50"/>
        <v>0</v>
      </c>
      <c r="Z432" s="377">
        <f t="shared" si="51"/>
        <v>0</v>
      </c>
      <c r="AA432" s="377">
        <f t="shared" si="52"/>
        <v>0</v>
      </c>
      <c r="AB432" s="377">
        <f t="shared" si="53"/>
        <v>0</v>
      </c>
      <c r="AC432" s="377">
        <f t="shared" si="54"/>
        <v>0</v>
      </c>
      <c r="AD432" s="383">
        <f t="shared" si="55"/>
        <v>0</v>
      </c>
    </row>
    <row r="433" spans="1:30">
      <c r="A433" s="159"/>
      <c r="B433" s="159"/>
      <c r="C433" s="159"/>
      <c r="D433" s="159"/>
      <c r="E433" s="159"/>
      <c r="F433" s="159"/>
      <c r="G433" s="159"/>
      <c r="H433" s="180"/>
      <c r="I433" s="180"/>
      <c r="J433" s="159"/>
      <c r="K433" s="264"/>
      <c r="L433" s="159"/>
      <c r="M433" s="46" t="str">
        <f>IFERROR(CONCATENATE("VALID (",VLOOKUP(A433,'02_MASTER_KODE_FASYANKES'!B$3:L$20793,2,FALSE),")"),"N/A (BELUM VALID)")</f>
        <v>N/A (BELUM VALID)</v>
      </c>
      <c r="N433" s="374" t="str">
        <f>IFERROR(VLOOKUP(A433,'02_MASTER_KODE_FASYANKES'!B$3:L$20793,10,FALSE),"N/A (BELUM VALID)")</f>
        <v>N/A (BELUM VALID)</v>
      </c>
      <c r="O433" s="374" t="str">
        <f>IFERROR(VLOOKUP(A433,'02_MASTER_KODE_FASYANKES'!B$3:L$20793,11,FALSE),"N/A (BELUM VALID)")</f>
        <v>N/A (BELUM VALID)</v>
      </c>
      <c r="P433" s="374" t="str">
        <f>IFERROR(VLOOKUP(A433,'02_MASTER_KODE_FASYANKES'!B$3:L$20793,3,FALSE),"N/A (BELUM VALID)")</f>
        <v>N/A (BELUM VALID)</v>
      </c>
      <c r="Q433" s="46" t="str">
        <f>IFERROR(VLOOKUP(LEFT(G433,4),'04_MASTER_KODE_SDMK'!B$5:F$165,3,FALSE),"N/A (BELUM VALID)")</f>
        <v>N/A (BELUM VALID)</v>
      </c>
      <c r="R433" s="46" t="str">
        <f>IFERROR(VLOOKUP(LEFT(G433,4),'04_MASTER_KODE_SDMK'!B$5:F$165,4,FALSE),"N/A (BELUM VALID)")</f>
        <v>N/A (BELUM VALID)</v>
      </c>
      <c r="S433" s="46" t="str">
        <f>IFERROR(VLOOKUP(LEFT(G433,4),'04_MASTER_KODE_SDMK'!B$5:F$165,5,FALSE),"N/A (BELUM VALID)")</f>
        <v>N/A (BELUM VALID)</v>
      </c>
      <c r="T433" s="374" t="str">
        <f t="shared" si="48"/>
        <v>N/A (BELUM VALID)</v>
      </c>
      <c r="U433" s="46" t="str">
        <f t="shared" si="49"/>
        <v>N/A (BELUM VALID)</v>
      </c>
      <c r="V433" s="46" t="str">
        <f>IFERROR(VLOOKUP(L433,'03_MASTER_KODE_SEKOLAH_PT'!B$5:C$10030,2,FALSE),"N/A (BELUM VALID)")</f>
        <v>N/A (BELUM VALID)</v>
      </c>
      <c r="W433" s="46" t="str">
        <f>IFERROR(VLOOKUP(J433,'05_MASTER_KODE_PRODI'!B$3:E$5003,3,FALSE),"N/A (BELUM VALID)")</f>
        <v>N/A (BELUM VALID)</v>
      </c>
      <c r="X433" s="46" t="str">
        <f>IFERROR(CONCATENATE("VALID (",VLOOKUP(J433,'05_MASTER_KODE_PRODI'!B$3:F$5003,5,FALSE),")"),"N/A (BELUM VALID)")</f>
        <v>N/A (BELUM VALID)</v>
      </c>
      <c r="Y433" s="376">
        <f t="shared" si="50"/>
        <v>0</v>
      </c>
      <c r="Z433" s="377">
        <f t="shared" si="51"/>
        <v>0</v>
      </c>
      <c r="AA433" s="377">
        <f t="shared" si="52"/>
        <v>0</v>
      </c>
      <c r="AB433" s="377">
        <f t="shared" si="53"/>
        <v>0</v>
      </c>
      <c r="AC433" s="377">
        <f t="shared" si="54"/>
        <v>0</v>
      </c>
      <c r="AD433" s="383">
        <f t="shared" si="55"/>
        <v>0</v>
      </c>
    </row>
    <row r="434" spans="1:30">
      <c r="A434" s="159"/>
      <c r="B434" s="159"/>
      <c r="C434" s="159"/>
      <c r="D434" s="159"/>
      <c r="E434" s="159"/>
      <c r="F434" s="159"/>
      <c r="G434" s="159"/>
      <c r="H434" s="180"/>
      <c r="I434" s="180"/>
      <c r="J434" s="159"/>
      <c r="K434" s="264"/>
      <c r="L434" s="159"/>
      <c r="M434" s="46" t="str">
        <f>IFERROR(CONCATENATE("VALID (",VLOOKUP(A434,'02_MASTER_KODE_FASYANKES'!B$3:L$20793,2,FALSE),")"),"N/A (BELUM VALID)")</f>
        <v>N/A (BELUM VALID)</v>
      </c>
      <c r="N434" s="374" t="str">
        <f>IFERROR(VLOOKUP(A434,'02_MASTER_KODE_FASYANKES'!B$3:L$20793,10,FALSE),"N/A (BELUM VALID)")</f>
        <v>N/A (BELUM VALID)</v>
      </c>
      <c r="O434" s="374" t="str">
        <f>IFERROR(VLOOKUP(A434,'02_MASTER_KODE_FASYANKES'!B$3:L$20793,11,FALSE),"N/A (BELUM VALID)")</f>
        <v>N/A (BELUM VALID)</v>
      </c>
      <c r="P434" s="374" t="str">
        <f>IFERROR(VLOOKUP(A434,'02_MASTER_KODE_FASYANKES'!B$3:L$20793,3,FALSE),"N/A (BELUM VALID)")</f>
        <v>N/A (BELUM VALID)</v>
      </c>
      <c r="Q434" s="46" t="str">
        <f>IFERROR(VLOOKUP(LEFT(G434,4),'04_MASTER_KODE_SDMK'!B$5:F$165,3,FALSE),"N/A (BELUM VALID)")</f>
        <v>N/A (BELUM VALID)</v>
      </c>
      <c r="R434" s="46" t="str">
        <f>IFERROR(VLOOKUP(LEFT(G434,4),'04_MASTER_KODE_SDMK'!B$5:F$165,4,FALSE),"N/A (BELUM VALID)")</f>
        <v>N/A (BELUM VALID)</v>
      </c>
      <c r="S434" s="46" t="str">
        <f>IFERROR(VLOOKUP(LEFT(G434,4),'04_MASTER_KODE_SDMK'!B$5:F$165,5,FALSE),"N/A (BELUM VALID)")</f>
        <v>N/A (BELUM VALID)</v>
      </c>
      <c r="T434" s="374" t="str">
        <f t="shared" si="48"/>
        <v>N/A (BELUM VALID)</v>
      </c>
      <c r="U434" s="46" t="str">
        <f t="shared" si="49"/>
        <v>N/A (BELUM VALID)</v>
      </c>
      <c r="V434" s="46" t="str">
        <f>IFERROR(VLOOKUP(L434,'03_MASTER_KODE_SEKOLAH_PT'!B$5:C$10030,2,FALSE),"N/A (BELUM VALID)")</f>
        <v>N/A (BELUM VALID)</v>
      </c>
      <c r="W434" s="46" t="str">
        <f>IFERROR(VLOOKUP(J434,'05_MASTER_KODE_PRODI'!B$3:E$5003,3,FALSE),"N/A (BELUM VALID)")</f>
        <v>N/A (BELUM VALID)</v>
      </c>
      <c r="X434" s="46" t="str">
        <f>IFERROR(CONCATENATE("VALID (",VLOOKUP(J434,'05_MASTER_KODE_PRODI'!B$3:F$5003,5,FALSE),")"),"N/A (BELUM VALID)")</f>
        <v>N/A (BELUM VALID)</v>
      </c>
      <c r="Y434" s="376">
        <f t="shared" si="50"/>
        <v>0</v>
      </c>
      <c r="Z434" s="377">
        <f t="shared" si="51"/>
        <v>0</v>
      </c>
      <c r="AA434" s="377">
        <f t="shared" si="52"/>
        <v>0</v>
      </c>
      <c r="AB434" s="377">
        <f t="shared" si="53"/>
        <v>0</v>
      </c>
      <c r="AC434" s="377">
        <f t="shared" si="54"/>
        <v>0</v>
      </c>
      <c r="AD434" s="383">
        <f t="shared" si="55"/>
        <v>0</v>
      </c>
    </row>
    <row r="435" spans="1:30">
      <c r="A435" s="159"/>
      <c r="B435" s="159"/>
      <c r="C435" s="159"/>
      <c r="D435" s="159"/>
      <c r="E435" s="159"/>
      <c r="F435" s="159"/>
      <c r="G435" s="159"/>
      <c r="H435" s="180"/>
      <c r="I435" s="180"/>
      <c r="J435" s="159"/>
      <c r="K435" s="264"/>
      <c r="L435" s="159"/>
      <c r="M435" s="46" t="str">
        <f>IFERROR(CONCATENATE("VALID (",VLOOKUP(A435,'02_MASTER_KODE_FASYANKES'!B$3:L$20793,2,FALSE),")"),"N/A (BELUM VALID)")</f>
        <v>N/A (BELUM VALID)</v>
      </c>
      <c r="N435" s="374" t="str">
        <f>IFERROR(VLOOKUP(A435,'02_MASTER_KODE_FASYANKES'!B$3:L$20793,10,FALSE),"N/A (BELUM VALID)")</f>
        <v>N/A (BELUM VALID)</v>
      </c>
      <c r="O435" s="374" t="str">
        <f>IFERROR(VLOOKUP(A435,'02_MASTER_KODE_FASYANKES'!B$3:L$20793,11,FALSE),"N/A (BELUM VALID)")</f>
        <v>N/A (BELUM VALID)</v>
      </c>
      <c r="P435" s="374" t="str">
        <f>IFERROR(VLOOKUP(A435,'02_MASTER_KODE_FASYANKES'!B$3:L$20793,3,FALSE),"N/A (BELUM VALID)")</f>
        <v>N/A (BELUM VALID)</v>
      </c>
      <c r="Q435" s="46" t="str">
        <f>IFERROR(VLOOKUP(LEFT(G435,4),'04_MASTER_KODE_SDMK'!B$5:F$165,3,FALSE),"N/A (BELUM VALID)")</f>
        <v>N/A (BELUM VALID)</v>
      </c>
      <c r="R435" s="46" t="str">
        <f>IFERROR(VLOOKUP(LEFT(G435,4),'04_MASTER_KODE_SDMK'!B$5:F$165,4,FALSE),"N/A (BELUM VALID)")</f>
        <v>N/A (BELUM VALID)</v>
      </c>
      <c r="S435" s="46" t="str">
        <f>IFERROR(VLOOKUP(LEFT(G435,4),'04_MASTER_KODE_SDMK'!B$5:F$165,5,FALSE),"N/A (BELUM VALID)")</f>
        <v>N/A (BELUM VALID)</v>
      </c>
      <c r="T435" s="374" t="str">
        <f t="shared" si="48"/>
        <v>N/A (BELUM VALID)</v>
      </c>
      <c r="U435" s="46" t="str">
        <f t="shared" si="49"/>
        <v>N/A (BELUM VALID)</v>
      </c>
      <c r="V435" s="46" t="str">
        <f>IFERROR(VLOOKUP(L435,'03_MASTER_KODE_SEKOLAH_PT'!B$5:C$10030,2,FALSE),"N/A (BELUM VALID)")</f>
        <v>N/A (BELUM VALID)</v>
      </c>
      <c r="W435" s="46" t="str">
        <f>IFERROR(VLOOKUP(J435,'05_MASTER_KODE_PRODI'!B$3:E$5003,3,FALSE),"N/A (BELUM VALID)")</f>
        <v>N/A (BELUM VALID)</v>
      </c>
      <c r="X435" s="46" t="str">
        <f>IFERROR(CONCATENATE("VALID (",VLOOKUP(J435,'05_MASTER_KODE_PRODI'!B$3:F$5003,5,FALSE),")"),"N/A (BELUM VALID)")</f>
        <v>N/A (BELUM VALID)</v>
      </c>
      <c r="Y435" s="376">
        <f t="shared" si="50"/>
        <v>0</v>
      </c>
      <c r="Z435" s="377">
        <f t="shared" si="51"/>
        <v>0</v>
      </c>
      <c r="AA435" s="377">
        <f t="shared" si="52"/>
        <v>0</v>
      </c>
      <c r="AB435" s="377">
        <f t="shared" si="53"/>
        <v>0</v>
      </c>
      <c r="AC435" s="377">
        <f t="shared" si="54"/>
        <v>0</v>
      </c>
      <c r="AD435" s="383">
        <f t="shared" si="55"/>
        <v>0</v>
      </c>
    </row>
    <row r="436" spans="1:30">
      <c r="A436" s="159"/>
      <c r="B436" s="159"/>
      <c r="C436" s="159"/>
      <c r="D436" s="159"/>
      <c r="E436" s="159"/>
      <c r="F436" s="159"/>
      <c r="G436" s="159"/>
      <c r="H436" s="180"/>
      <c r="I436" s="180"/>
      <c r="J436" s="159"/>
      <c r="K436" s="264"/>
      <c r="L436" s="159"/>
      <c r="M436" s="46" t="str">
        <f>IFERROR(CONCATENATE("VALID (",VLOOKUP(A436,'02_MASTER_KODE_FASYANKES'!B$3:L$20793,2,FALSE),")"),"N/A (BELUM VALID)")</f>
        <v>N/A (BELUM VALID)</v>
      </c>
      <c r="N436" s="374" t="str">
        <f>IFERROR(VLOOKUP(A436,'02_MASTER_KODE_FASYANKES'!B$3:L$20793,10,FALSE),"N/A (BELUM VALID)")</f>
        <v>N/A (BELUM VALID)</v>
      </c>
      <c r="O436" s="374" t="str">
        <f>IFERROR(VLOOKUP(A436,'02_MASTER_KODE_FASYANKES'!B$3:L$20793,11,FALSE),"N/A (BELUM VALID)")</f>
        <v>N/A (BELUM VALID)</v>
      </c>
      <c r="P436" s="374" t="str">
        <f>IFERROR(VLOOKUP(A436,'02_MASTER_KODE_FASYANKES'!B$3:L$20793,3,FALSE),"N/A (BELUM VALID)")</f>
        <v>N/A (BELUM VALID)</v>
      </c>
      <c r="Q436" s="46" t="str">
        <f>IFERROR(VLOOKUP(LEFT(G436,4),'04_MASTER_KODE_SDMK'!B$5:F$165,3,FALSE),"N/A (BELUM VALID)")</f>
        <v>N/A (BELUM VALID)</v>
      </c>
      <c r="R436" s="46" t="str">
        <f>IFERROR(VLOOKUP(LEFT(G436,4),'04_MASTER_KODE_SDMK'!B$5:F$165,4,FALSE),"N/A (BELUM VALID)")</f>
        <v>N/A (BELUM VALID)</v>
      </c>
      <c r="S436" s="46" t="str">
        <f>IFERROR(VLOOKUP(LEFT(G436,4),'04_MASTER_KODE_SDMK'!B$5:F$165,5,FALSE),"N/A (BELUM VALID)")</f>
        <v>N/A (BELUM VALID)</v>
      </c>
      <c r="T436" s="374" t="str">
        <f t="shared" si="48"/>
        <v>N/A (BELUM VALID)</v>
      </c>
      <c r="U436" s="46" t="str">
        <f t="shared" si="49"/>
        <v>N/A (BELUM VALID)</v>
      </c>
      <c r="V436" s="46" t="str">
        <f>IFERROR(VLOOKUP(L436,'03_MASTER_KODE_SEKOLAH_PT'!B$5:C$10030,2,FALSE),"N/A (BELUM VALID)")</f>
        <v>N/A (BELUM VALID)</v>
      </c>
      <c r="W436" s="46" t="str">
        <f>IFERROR(VLOOKUP(J436,'05_MASTER_KODE_PRODI'!B$3:E$5003,3,FALSE),"N/A (BELUM VALID)")</f>
        <v>N/A (BELUM VALID)</v>
      </c>
      <c r="X436" s="46" t="str">
        <f>IFERROR(CONCATENATE("VALID (",VLOOKUP(J436,'05_MASTER_KODE_PRODI'!B$3:F$5003,5,FALSE),")"),"N/A (BELUM VALID)")</f>
        <v>N/A (BELUM VALID)</v>
      </c>
      <c r="Y436" s="376">
        <f t="shared" si="50"/>
        <v>0</v>
      </c>
      <c r="Z436" s="377">
        <f t="shared" si="51"/>
        <v>0</v>
      </c>
      <c r="AA436" s="377">
        <f t="shared" si="52"/>
        <v>0</v>
      </c>
      <c r="AB436" s="377">
        <f t="shared" si="53"/>
        <v>0</v>
      </c>
      <c r="AC436" s="377">
        <f t="shared" si="54"/>
        <v>0</v>
      </c>
      <c r="AD436" s="383">
        <f t="shared" si="55"/>
        <v>0</v>
      </c>
    </row>
    <row r="437" spans="1:30">
      <c r="A437" s="159"/>
      <c r="B437" s="159"/>
      <c r="C437" s="159"/>
      <c r="D437" s="159"/>
      <c r="E437" s="159"/>
      <c r="F437" s="159"/>
      <c r="G437" s="159"/>
      <c r="H437" s="180"/>
      <c r="I437" s="180"/>
      <c r="J437" s="159"/>
      <c r="K437" s="264"/>
      <c r="L437" s="159"/>
      <c r="M437" s="46" t="str">
        <f>IFERROR(CONCATENATE("VALID (",VLOOKUP(A437,'02_MASTER_KODE_FASYANKES'!B$3:L$20793,2,FALSE),")"),"N/A (BELUM VALID)")</f>
        <v>N/A (BELUM VALID)</v>
      </c>
      <c r="N437" s="374" t="str">
        <f>IFERROR(VLOOKUP(A437,'02_MASTER_KODE_FASYANKES'!B$3:L$20793,10,FALSE),"N/A (BELUM VALID)")</f>
        <v>N/A (BELUM VALID)</v>
      </c>
      <c r="O437" s="374" t="str">
        <f>IFERROR(VLOOKUP(A437,'02_MASTER_KODE_FASYANKES'!B$3:L$20793,11,FALSE),"N/A (BELUM VALID)")</f>
        <v>N/A (BELUM VALID)</v>
      </c>
      <c r="P437" s="374" t="str">
        <f>IFERROR(VLOOKUP(A437,'02_MASTER_KODE_FASYANKES'!B$3:L$20793,3,FALSE),"N/A (BELUM VALID)")</f>
        <v>N/A (BELUM VALID)</v>
      </c>
      <c r="Q437" s="46" t="str">
        <f>IFERROR(VLOOKUP(LEFT(G437,4),'04_MASTER_KODE_SDMK'!B$5:F$165,3,FALSE),"N/A (BELUM VALID)")</f>
        <v>N/A (BELUM VALID)</v>
      </c>
      <c r="R437" s="46" t="str">
        <f>IFERROR(VLOOKUP(LEFT(G437,4),'04_MASTER_KODE_SDMK'!B$5:F$165,4,FALSE),"N/A (BELUM VALID)")</f>
        <v>N/A (BELUM VALID)</v>
      </c>
      <c r="S437" s="46" t="str">
        <f>IFERROR(VLOOKUP(LEFT(G437,4),'04_MASTER_KODE_SDMK'!B$5:F$165,5,FALSE),"N/A (BELUM VALID)")</f>
        <v>N/A (BELUM VALID)</v>
      </c>
      <c r="T437" s="374" t="str">
        <f t="shared" si="48"/>
        <v>N/A (BELUM VALID)</v>
      </c>
      <c r="U437" s="46" t="str">
        <f t="shared" si="49"/>
        <v>N/A (BELUM VALID)</v>
      </c>
      <c r="V437" s="46" t="str">
        <f>IFERROR(VLOOKUP(L437,'03_MASTER_KODE_SEKOLAH_PT'!B$5:C$10030,2,FALSE),"N/A (BELUM VALID)")</f>
        <v>N/A (BELUM VALID)</v>
      </c>
      <c r="W437" s="46" t="str">
        <f>IFERROR(VLOOKUP(J437,'05_MASTER_KODE_PRODI'!B$3:E$5003,3,FALSE),"N/A (BELUM VALID)")</f>
        <v>N/A (BELUM VALID)</v>
      </c>
      <c r="X437" s="46" t="str">
        <f>IFERROR(CONCATENATE("VALID (",VLOOKUP(J437,'05_MASTER_KODE_PRODI'!B$3:F$5003,5,FALSE),")"),"N/A (BELUM VALID)")</f>
        <v>N/A (BELUM VALID)</v>
      </c>
      <c r="Y437" s="376">
        <f t="shared" si="50"/>
        <v>0</v>
      </c>
      <c r="Z437" s="377">
        <f t="shared" si="51"/>
        <v>0</v>
      </c>
      <c r="AA437" s="377">
        <f t="shared" si="52"/>
        <v>0</v>
      </c>
      <c r="AB437" s="377">
        <f t="shared" si="53"/>
        <v>0</v>
      </c>
      <c r="AC437" s="377">
        <f t="shared" si="54"/>
        <v>0</v>
      </c>
      <c r="AD437" s="383">
        <f t="shared" si="55"/>
        <v>0</v>
      </c>
    </row>
    <row r="438" spans="1:30">
      <c r="A438" s="159"/>
      <c r="B438" s="159"/>
      <c r="C438" s="159"/>
      <c r="D438" s="159"/>
      <c r="E438" s="159"/>
      <c r="F438" s="159"/>
      <c r="G438" s="159"/>
      <c r="H438" s="180"/>
      <c r="I438" s="180"/>
      <c r="J438" s="159"/>
      <c r="K438" s="264"/>
      <c r="L438" s="159"/>
      <c r="M438" s="46" t="str">
        <f>IFERROR(CONCATENATE("VALID (",VLOOKUP(A438,'02_MASTER_KODE_FASYANKES'!B$3:L$20793,2,FALSE),")"),"N/A (BELUM VALID)")</f>
        <v>N/A (BELUM VALID)</v>
      </c>
      <c r="N438" s="374" t="str">
        <f>IFERROR(VLOOKUP(A438,'02_MASTER_KODE_FASYANKES'!B$3:L$20793,10,FALSE),"N/A (BELUM VALID)")</f>
        <v>N/A (BELUM VALID)</v>
      </c>
      <c r="O438" s="374" t="str">
        <f>IFERROR(VLOOKUP(A438,'02_MASTER_KODE_FASYANKES'!B$3:L$20793,11,FALSE),"N/A (BELUM VALID)")</f>
        <v>N/A (BELUM VALID)</v>
      </c>
      <c r="P438" s="374" t="str">
        <f>IFERROR(VLOOKUP(A438,'02_MASTER_KODE_FASYANKES'!B$3:L$20793,3,FALSE),"N/A (BELUM VALID)")</f>
        <v>N/A (BELUM VALID)</v>
      </c>
      <c r="Q438" s="46" t="str">
        <f>IFERROR(VLOOKUP(LEFT(G438,4),'04_MASTER_KODE_SDMK'!B$5:F$165,3,FALSE),"N/A (BELUM VALID)")</f>
        <v>N/A (BELUM VALID)</v>
      </c>
      <c r="R438" s="46" t="str">
        <f>IFERROR(VLOOKUP(LEFT(G438,4),'04_MASTER_KODE_SDMK'!B$5:F$165,4,FALSE),"N/A (BELUM VALID)")</f>
        <v>N/A (BELUM VALID)</v>
      </c>
      <c r="S438" s="46" t="str">
        <f>IFERROR(VLOOKUP(LEFT(G438,4),'04_MASTER_KODE_SDMK'!B$5:F$165,5,FALSE),"N/A (BELUM VALID)")</f>
        <v>N/A (BELUM VALID)</v>
      </c>
      <c r="T438" s="374" t="str">
        <f t="shared" si="48"/>
        <v>N/A (BELUM VALID)</v>
      </c>
      <c r="U438" s="46" t="str">
        <f t="shared" si="49"/>
        <v>N/A (BELUM VALID)</v>
      </c>
      <c r="V438" s="46" t="str">
        <f>IFERROR(VLOOKUP(L438,'03_MASTER_KODE_SEKOLAH_PT'!B$5:C$10030,2,FALSE),"N/A (BELUM VALID)")</f>
        <v>N/A (BELUM VALID)</v>
      </c>
      <c r="W438" s="46" t="str">
        <f>IFERROR(VLOOKUP(J438,'05_MASTER_KODE_PRODI'!B$3:E$5003,3,FALSE),"N/A (BELUM VALID)")</f>
        <v>N/A (BELUM VALID)</v>
      </c>
      <c r="X438" s="46" t="str">
        <f>IFERROR(CONCATENATE("VALID (",VLOOKUP(J438,'05_MASTER_KODE_PRODI'!B$3:F$5003,5,FALSE),")"),"N/A (BELUM VALID)")</f>
        <v>N/A (BELUM VALID)</v>
      </c>
      <c r="Y438" s="376">
        <f t="shared" si="50"/>
        <v>0</v>
      </c>
      <c r="Z438" s="377">
        <f t="shared" si="51"/>
        <v>0</v>
      </c>
      <c r="AA438" s="377">
        <f t="shared" si="52"/>
        <v>0</v>
      </c>
      <c r="AB438" s="377">
        <f t="shared" si="53"/>
        <v>0</v>
      </c>
      <c r="AC438" s="377">
        <f t="shared" si="54"/>
        <v>0</v>
      </c>
      <c r="AD438" s="383">
        <f t="shared" si="55"/>
        <v>0</v>
      </c>
    </row>
    <row r="439" spans="1:30">
      <c r="A439" s="159"/>
      <c r="B439" s="159"/>
      <c r="C439" s="159"/>
      <c r="D439" s="159"/>
      <c r="E439" s="159"/>
      <c r="F439" s="159"/>
      <c r="G439" s="159"/>
      <c r="H439" s="180"/>
      <c r="I439" s="180"/>
      <c r="J439" s="159"/>
      <c r="K439" s="264"/>
      <c r="L439" s="159"/>
      <c r="M439" s="46" t="str">
        <f>IFERROR(CONCATENATE("VALID (",VLOOKUP(A439,'02_MASTER_KODE_FASYANKES'!B$3:L$20793,2,FALSE),")"),"N/A (BELUM VALID)")</f>
        <v>N/A (BELUM VALID)</v>
      </c>
      <c r="N439" s="374" t="str">
        <f>IFERROR(VLOOKUP(A439,'02_MASTER_KODE_FASYANKES'!B$3:L$20793,10,FALSE),"N/A (BELUM VALID)")</f>
        <v>N/A (BELUM VALID)</v>
      </c>
      <c r="O439" s="374" t="str">
        <f>IFERROR(VLOOKUP(A439,'02_MASTER_KODE_FASYANKES'!B$3:L$20793,11,FALSE),"N/A (BELUM VALID)")</f>
        <v>N/A (BELUM VALID)</v>
      </c>
      <c r="P439" s="374" t="str">
        <f>IFERROR(VLOOKUP(A439,'02_MASTER_KODE_FASYANKES'!B$3:L$20793,3,FALSE),"N/A (BELUM VALID)")</f>
        <v>N/A (BELUM VALID)</v>
      </c>
      <c r="Q439" s="46" t="str">
        <f>IFERROR(VLOOKUP(LEFT(G439,4),'04_MASTER_KODE_SDMK'!B$5:F$165,3,FALSE),"N/A (BELUM VALID)")</f>
        <v>N/A (BELUM VALID)</v>
      </c>
      <c r="R439" s="46" t="str">
        <f>IFERROR(VLOOKUP(LEFT(G439,4),'04_MASTER_KODE_SDMK'!B$5:F$165,4,FALSE),"N/A (BELUM VALID)")</f>
        <v>N/A (BELUM VALID)</v>
      </c>
      <c r="S439" s="46" t="str">
        <f>IFERROR(VLOOKUP(LEFT(G439,4),'04_MASTER_KODE_SDMK'!B$5:F$165,5,FALSE),"N/A (BELUM VALID)")</f>
        <v>N/A (BELUM VALID)</v>
      </c>
      <c r="T439" s="374" t="str">
        <f t="shared" si="48"/>
        <v>N/A (BELUM VALID)</v>
      </c>
      <c r="U439" s="46" t="str">
        <f t="shared" si="49"/>
        <v>N/A (BELUM VALID)</v>
      </c>
      <c r="V439" s="46" t="str">
        <f>IFERROR(VLOOKUP(L439,'03_MASTER_KODE_SEKOLAH_PT'!B$5:C$10030,2,FALSE),"N/A (BELUM VALID)")</f>
        <v>N/A (BELUM VALID)</v>
      </c>
      <c r="W439" s="46" t="str">
        <f>IFERROR(VLOOKUP(J439,'05_MASTER_KODE_PRODI'!B$3:E$5003,3,FALSE),"N/A (BELUM VALID)")</f>
        <v>N/A (BELUM VALID)</v>
      </c>
      <c r="X439" s="46" t="str">
        <f>IFERROR(CONCATENATE("VALID (",VLOOKUP(J439,'05_MASTER_KODE_PRODI'!B$3:F$5003,5,FALSE),")"),"N/A (BELUM VALID)")</f>
        <v>N/A (BELUM VALID)</v>
      </c>
      <c r="Y439" s="376">
        <f t="shared" si="50"/>
        <v>0</v>
      </c>
      <c r="Z439" s="377">
        <f t="shared" si="51"/>
        <v>0</v>
      </c>
      <c r="AA439" s="377">
        <f t="shared" si="52"/>
        <v>0</v>
      </c>
      <c r="AB439" s="377">
        <f t="shared" si="53"/>
        <v>0</v>
      </c>
      <c r="AC439" s="377">
        <f t="shared" si="54"/>
        <v>0</v>
      </c>
      <c r="AD439" s="383">
        <f t="shared" si="55"/>
        <v>0</v>
      </c>
    </row>
    <row r="440" spans="1:30">
      <c r="A440" s="159"/>
      <c r="B440" s="159"/>
      <c r="C440" s="159"/>
      <c r="D440" s="159"/>
      <c r="E440" s="159"/>
      <c r="F440" s="159"/>
      <c r="G440" s="159"/>
      <c r="H440" s="180"/>
      <c r="I440" s="180"/>
      <c r="J440" s="159"/>
      <c r="K440" s="264"/>
      <c r="L440" s="159"/>
      <c r="M440" s="46" t="str">
        <f>IFERROR(CONCATENATE("VALID (",VLOOKUP(A440,'02_MASTER_KODE_FASYANKES'!B$3:L$20793,2,FALSE),")"),"N/A (BELUM VALID)")</f>
        <v>N/A (BELUM VALID)</v>
      </c>
      <c r="N440" s="374" t="str">
        <f>IFERROR(VLOOKUP(A440,'02_MASTER_KODE_FASYANKES'!B$3:L$20793,10,FALSE),"N/A (BELUM VALID)")</f>
        <v>N/A (BELUM VALID)</v>
      </c>
      <c r="O440" s="374" t="str">
        <f>IFERROR(VLOOKUP(A440,'02_MASTER_KODE_FASYANKES'!B$3:L$20793,11,FALSE),"N/A (BELUM VALID)")</f>
        <v>N/A (BELUM VALID)</v>
      </c>
      <c r="P440" s="374" t="str">
        <f>IFERROR(VLOOKUP(A440,'02_MASTER_KODE_FASYANKES'!B$3:L$20793,3,FALSE),"N/A (BELUM VALID)")</f>
        <v>N/A (BELUM VALID)</v>
      </c>
      <c r="Q440" s="46" t="str">
        <f>IFERROR(VLOOKUP(LEFT(G440,4),'04_MASTER_KODE_SDMK'!B$5:F$165,3,FALSE),"N/A (BELUM VALID)")</f>
        <v>N/A (BELUM VALID)</v>
      </c>
      <c r="R440" s="46" t="str">
        <f>IFERROR(VLOOKUP(LEFT(G440,4),'04_MASTER_KODE_SDMK'!B$5:F$165,4,FALSE),"N/A (BELUM VALID)")</f>
        <v>N/A (BELUM VALID)</v>
      </c>
      <c r="S440" s="46" t="str">
        <f>IFERROR(VLOOKUP(LEFT(G440,4),'04_MASTER_KODE_SDMK'!B$5:F$165,5,FALSE),"N/A (BELUM VALID)")</f>
        <v>N/A (BELUM VALID)</v>
      </c>
      <c r="T440" s="374" t="str">
        <f t="shared" si="48"/>
        <v>N/A (BELUM VALID)</v>
      </c>
      <c r="U440" s="46" t="str">
        <f t="shared" si="49"/>
        <v>N/A (BELUM VALID)</v>
      </c>
      <c r="V440" s="46" t="str">
        <f>IFERROR(VLOOKUP(L440,'03_MASTER_KODE_SEKOLAH_PT'!B$5:C$10030,2,FALSE),"N/A (BELUM VALID)")</f>
        <v>N/A (BELUM VALID)</v>
      </c>
      <c r="W440" s="46" t="str">
        <f>IFERROR(VLOOKUP(J440,'05_MASTER_KODE_PRODI'!B$3:E$5003,3,FALSE),"N/A (BELUM VALID)")</f>
        <v>N/A (BELUM VALID)</v>
      </c>
      <c r="X440" s="46" t="str">
        <f>IFERROR(CONCATENATE("VALID (",VLOOKUP(J440,'05_MASTER_KODE_PRODI'!B$3:F$5003,5,FALSE),")"),"N/A (BELUM VALID)")</f>
        <v>N/A (BELUM VALID)</v>
      </c>
      <c r="Y440" s="376">
        <f t="shared" si="50"/>
        <v>0</v>
      </c>
      <c r="Z440" s="377">
        <f t="shared" si="51"/>
        <v>0</v>
      </c>
      <c r="AA440" s="377">
        <f t="shared" si="52"/>
        <v>0</v>
      </c>
      <c r="AB440" s="377">
        <f t="shared" si="53"/>
        <v>0</v>
      </c>
      <c r="AC440" s="377">
        <f t="shared" si="54"/>
        <v>0</v>
      </c>
      <c r="AD440" s="383">
        <f t="shared" si="55"/>
        <v>0</v>
      </c>
    </row>
    <row r="441" spans="1:30">
      <c r="A441" s="159"/>
      <c r="B441" s="159"/>
      <c r="C441" s="159"/>
      <c r="D441" s="159"/>
      <c r="E441" s="159"/>
      <c r="F441" s="159"/>
      <c r="G441" s="159"/>
      <c r="H441" s="180"/>
      <c r="I441" s="180"/>
      <c r="J441" s="159"/>
      <c r="K441" s="264"/>
      <c r="L441" s="159"/>
      <c r="M441" s="46" t="str">
        <f>IFERROR(CONCATENATE("VALID (",VLOOKUP(A441,'02_MASTER_KODE_FASYANKES'!B$3:L$20793,2,FALSE),")"),"N/A (BELUM VALID)")</f>
        <v>N/A (BELUM VALID)</v>
      </c>
      <c r="N441" s="374" t="str">
        <f>IFERROR(VLOOKUP(A441,'02_MASTER_KODE_FASYANKES'!B$3:L$20793,10,FALSE),"N/A (BELUM VALID)")</f>
        <v>N/A (BELUM VALID)</v>
      </c>
      <c r="O441" s="374" t="str">
        <f>IFERROR(VLOOKUP(A441,'02_MASTER_KODE_FASYANKES'!B$3:L$20793,11,FALSE),"N/A (BELUM VALID)")</f>
        <v>N/A (BELUM VALID)</v>
      </c>
      <c r="P441" s="374" t="str">
        <f>IFERROR(VLOOKUP(A441,'02_MASTER_KODE_FASYANKES'!B$3:L$20793,3,FALSE),"N/A (BELUM VALID)")</f>
        <v>N/A (BELUM VALID)</v>
      </c>
      <c r="Q441" s="46" t="str">
        <f>IFERROR(VLOOKUP(LEFT(G441,4),'04_MASTER_KODE_SDMK'!B$5:F$165,3,FALSE),"N/A (BELUM VALID)")</f>
        <v>N/A (BELUM VALID)</v>
      </c>
      <c r="R441" s="46" t="str">
        <f>IFERROR(VLOOKUP(LEFT(G441,4),'04_MASTER_KODE_SDMK'!B$5:F$165,4,FALSE),"N/A (BELUM VALID)")</f>
        <v>N/A (BELUM VALID)</v>
      </c>
      <c r="S441" s="46" t="str">
        <f>IFERROR(VLOOKUP(LEFT(G441,4),'04_MASTER_KODE_SDMK'!B$5:F$165,5,FALSE),"N/A (BELUM VALID)")</f>
        <v>N/A (BELUM VALID)</v>
      </c>
      <c r="T441" s="374" t="str">
        <f t="shared" si="48"/>
        <v>N/A (BELUM VALID)</v>
      </c>
      <c r="U441" s="46" t="str">
        <f t="shared" si="49"/>
        <v>N/A (BELUM VALID)</v>
      </c>
      <c r="V441" s="46" t="str">
        <f>IFERROR(VLOOKUP(L441,'03_MASTER_KODE_SEKOLAH_PT'!B$5:C$10030,2,FALSE),"N/A (BELUM VALID)")</f>
        <v>N/A (BELUM VALID)</v>
      </c>
      <c r="W441" s="46" t="str">
        <f>IFERROR(VLOOKUP(J441,'05_MASTER_KODE_PRODI'!B$3:E$5003,3,FALSE),"N/A (BELUM VALID)")</f>
        <v>N/A (BELUM VALID)</v>
      </c>
      <c r="X441" s="46" t="str">
        <f>IFERROR(CONCATENATE("VALID (",VLOOKUP(J441,'05_MASTER_KODE_PRODI'!B$3:F$5003,5,FALSE),")"),"N/A (BELUM VALID)")</f>
        <v>N/A (BELUM VALID)</v>
      </c>
      <c r="Y441" s="376">
        <f t="shared" si="50"/>
        <v>0</v>
      </c>
      <c r="Z441" s="377">
        <f t="shared" si="51"/>
        <v>0</v>
      </c>
      <c r="AA441" s="377">
        <f t="shared" si="52"/>
        <v>0</v>
      </c>
      <c r="AB441" s="377">
        <f t="shared" si="53"/>
        <v>0</v>
      </c>
      <c r="AC441" s="377">
        <f t="shared" si="54"/>
        <v>0</v>
      </c>
      <c r="AD441" s="383">
        <f t="shared" si="55"/>
        <v>0</v>
      </c>
    </row>
    <row r="442" spans="1:30">
      <c r="A442" s="159"/>
      <c r="B442" s="159"/>
      <c r="C442" s="159"/>
      <c r="D442" s="159"/>
      <c r="E442" s="159"/>
      <c r="F442" s="159"/>
      <c r="G442" s="159"/>
      <c r="H442" s="180"/>
      <c r="I442" s="180"/>
      <c r="J442" s="159"/>
      <c r="K442" s="264"/>
      <c r="L442" s="159"/>
      <c r="M442" s="46" t="str">
        <f>IFERROR(CONCATENATE("VALID (",VLOOKUP(A442,'02_MASTER_KODE_FASYANKES'!B$3:L$20793,2,FALSE),")"),"N/A (BELUM VALID)")</f>
        <v>N/A (BELUM VALID)</v>
      </c>
      <c r="N442" s="374" t="str">
        <f>IFERROR(VLOOKUP(A442,'02_MASTER_KODE_FASYANKES'!B$3:L$20793,10,FALSE),"N/A (BELUM VALID)")</f>
        <v>N/A (BELUM VALID)</v>
      </c>
      <c r="O442" s="374" t="str">
        <f>IFERROR(VLOOKUP(A442,'02_MASTER_KODE_FASYANKES'!B$3:L$20793,11,FALSE),"N/A (BELUM VALID)")</f>
        <v>N/A (BELUM VALID)</v>
      </c>
      <c r="P442" s="374" t="str">
        <f>IFERROR(VLOOKUP(A442,'02_MASTER_KODE_FASYANKES'!B$3:L$20793,3,FALSE),"N/A (BELUM VALID)")</f>
        <v>N/A (BELUM VALID)</v>
      </c>
      <c r="Q442" s="46" t="str">
        <f>IFERROR(VLOOKUP(LEFT(G442,4),'04_MASTER_KODE_SDMK'!B$5:F$165,3,FALSE),"N/A (BELUM VALID)")</f>
        <v>N/A (BELUM VALID)</v>
      </c>
      <c r="R442" s="46" t="str">
        <f>IFERROR(VLOOKUP(LEFT(G442,4),'04_MASTER_KODE_SDMK'!B$5:F$165,4,FALSE),"N/A (BELUM VALID)")</f>
        <v>N/A (BELUM VALID)</v>
      </c>
      <c r="S442" s="46" t="str">
        <f>IFERROR(VLOOKUP(LEFT(G442,4),'04_MASTER_KODE_SDMK'!B$5:F$165,5,FALSE),"N/A (BELUM VALID)")</f>
        <v>N/A (BELUM VALID)</v>
      </c>
      <c r="T442" s="374" t="str">
        <f t="shared" si="48"/>
        <v>N/A (BELUM VALID)</v>
      </c>
      <c r="U442" s="46" t="str">
        <f t="shared" si="49"/>
        <v>N/A (BELUM VALID)</v>
      </c>
      <c r="V442" s="46" t="str">
        <f>IFERROR(VLOOKUP(L442,'03_MASTER_KODE_SEKOLAH_PT'!B$5:C$10030,2,FALSE),"N/A (BELUM VALID)")</f>
        <v>N/A (BELUM VALID)</v>
      </c>
      <c r="W442" s="46" t="str">
        <f>IFERROR(VLOOKUP(J442,'05_MASTER_KODE_PRODI'!B$3:E$5003,3,FALSE),"N/A (BELUM VALID)")</f>
        <v>N/A (BELUM VALID)</v>
      </c>
      <c r="X442" s="46" t="str">
        <f>IFERROR(CONCATENATE("VALID (",VLOOKUP(J442,'05_MASTER_KODE_PRODI'!B$3:F$5003,5,FALSE),")"),"N/A (BELUM VALID)")</f>
        <v>N/A (BELUM VALID)</v>
      </c>
      <c r="Y442" s="376">
        <f t="shared" si="50"/>
        <v>0</v>
      </c>
      <c r="Z442" s="377">
        <f t="shared" si="51"/>
        <v>0</v>
      </c>
      <c r="AA442" s="377">
        <f t="shared" si="52"/>
        <v>0</v>
      </c>
      <c r="AB442" s="377">
        <f t="shared" si="53"/>
        <v>0</v>
      </c>
      <c r="AC442" s="377">
        <f t="shared" si="54"/>
        <v>0</v>
      </c>
      <c r="AD442" s="383">
        <f t="shared" si="55"/>
        <v>0</v>
      </c>
    </row>
    <row r="443" spans="1:30">
      <c r="A443" s="159"/>
      <c r="B443" s="159"/>
      <c r="C443" s="159"/>
      <c r="D443" s="159"/>
      <c r="E443" s="159"/>
      <c r="F443" s="159"/>
      <c r="G443" s="159"/>
      <c r="H443" s="180"/>
      <c r="I443" s="180"/>
      <c r="J443" s="159"/>
      <c r="K443" s="264"/>
      <c r="L443" s="159"/>
      <c r="M443" s="46" t="str">
        <f>IFERROR(CONCATENATE("VALID (",VLOOKUP(A443,'02_MASTER_KODE_FASYANKES'!B$3:L$20793,2,FALSE),")"),"N/A (BELUM VALID)")</f>
        <v>N/A (BELUM VALID)</v>
      </c>
      <c r="N443" s="374" t="str">
        <f>IFERROR(VLOOKUP(A443,'02_MASTER_KODE_FASYANKES'!B$3:L$20793,10,FALSE),"N/A (BELUM VALID)")</f>
        <v>N/A (BELUM VALID)</v>
      </c>
      <c r="O443" s="374" t="str">
        <f>IFERROR(VLOOKUP(A443,'02_MASTER_KODE_FASYANKES'!B$3:L$20793,11,FALSE),"N/A (BELUM VALID)")</f>
        <v>N/A (BELUM VALID)</v>
      </c>
      <c r="P443" s="374" t="str">
        <f>IFERROR(VLOOKUP(A443,'02_MASTER_KODE_FASYANKES'!B$3:L$20793,3,FALSE),"N/A (BELUM VALID)")</f>
        <v>N/A (BELUM VALID)</v>
      </c>
      <c r="Q443" s="46" t="str">
        <f>IFERROR(VLOOKUP(LEFT(G443,4),'04_MASTER_KODE_SDMK'!B$5:F$165,3,FALSE),"N/A (BELUM VALID)")</f>
        <v>N/A (BELUM VALID)</v>
      </c>
      <c r="R443" s="46" t="str">
        <f>IFERROR(VLOOKUP(LEFT(G443,4),'04_MASTER_KODE_SDMK'!B$5:F$165,4,FALSE),"N/A (BELUM VALID)")</f>
        <v>N/A (BELUM VALID)</v>
      </c>
      <c r="S443" s="46" t="str">
        <f>IFERROR(VLOOKUP(LEFT(G443,4),'04_MASTER_KODE_SDMK'!B$5:F$165,5,FALSE),"N/A (BELUM VALID)")</f>
        <v>N/A (BELUM VALID)</v>
      </c>
      <c r="T443" s="374" t="str">
        <f t="shared" si="48"/>
        <v>N/A (BELUM VALID)</v>
      </c>
      <c r="U443" s="46" t="str">
        <f t="shared" si="49"/>
        <v>N/A (BELUM VALID)</v>
      </c>
      <c r="V443" s="46" t="str">
        <f>IFERROR(VLOOKUP(L443,'03_MASTER_KODE_SEKOLAH_PT'!B$5:C$10030,2,FALSE),"N/A (BELUM VALID)")</f>
        <v>N/A (BELUM VALID)</v>
      </c>
      <c r="W443" s="46" t="str">
        <f>IFERROR(VLOOKUP(J443,'05_MASTER_KODE_PRODI'!B$3:E$5003,3,FALSE),"N/A (BELUM VALID)")</f>
        <v>N/A (BELUM VALID)</v>
      </c>
      <c r="X443" s="46" t="str">
        <f>IFERROR(CONCATENATE("VALID (",VLOOKUP(J443,'05_MASTER_KODE_PRODI'!B$3:F$5003,5,FALSE),")"),"N/A (BELUM VALID)")</f>
        <v>N/A (BELUM VALID)</v>
      </c>
      <c r="Y443" s="376">
        <f t="shared" si="50"/>
        <v>0</v>
      </c>
      <c r="Z443" s="377">
        <f t="shared" si="51"/>
        <v>0</v>
      </c>
      <c r="AA443" s="377">
        <f t="shared" si="52"/>
        <v>0</v>
      </c>
      <c r="AB443" s="377">
        <f t="shared" si="53"/>
        <v>0</v>
      </c>
      <c r="AC443" s="377">
        <f t="shared" si="54"/>
        <v>0</v>
      </c>
      <c r="AD443" s="383">
        <f t="shared" si="55"/>
        <v>0</v>
      </c>
    </row>
    <row r="444" spans="1:30">
      <c r="A444" s="159"/>
      <c r="B444" s="159"/>
      <c r="C444" s="159"/>
      <c r="D444" s="159"/>
      <c r="E444" s="159"/>
      <c r="F444" s="159"/>
      <c r="G444" s="159"/>
      <c r="H444" s="180"/>
      <c r="I444" s="180"/>
      <c r="J444" s="159"/>
      <c r="K444" s="264"/>
      <c r="L444" s="159"/>
      <c r="M444" s="46" t="str">
        <f>IFERROR(CONCATENATE("VALID (",VLOOKUP(A444,'02_MASTER_KODE_FASYANKES'!B$3:L$20793,2,FALSE),")"),"N/A (BELUM VALID)")</f>
        <v>N/A (BELUM VALID)</v>
      </c>
      <c r="N444" s="374" t="str">
        <f>IFERROR(VLOOKUP(A444,'02_MASTER_KODE_FASYANKES'!B$3:L$20793,10,FALSE),"N/A (BELUM VALID)")</f>
        <v>N/A (BELUM VALID)</v>
      </c>
      <c r="O444" s="374" t="str">
        <f>IFERROR(VLOOKUP(A444,'02_MASTER_KODE_FASYANKES'!B$3:L$20793,11,FALSE),"N/A (BELUM VALID)")</f>
        <v>N/A (BELUM VALID)</v>
      </c>
      <c r="P444" s="374" t="str">
        <f>IFERROR(VLOOKUP(A444,'02_MASTER_KODE_FASYANKES'!B$3:L$20793,3,FALSE),"N/A (BELUM VALID)")</f>
        <v>N/A (BELUM VALID)</v>
      </c>
      <c r="Q444" s="46" t="str">
        <f>IFERROR(VLOOKUP(LEFT(G444,4),'04_MASTER_KODE_SDMK'!B$5:F$165,3,FALSE),"N/A (BELUM VALID)")</f>
        <v>N/A (BELUM VALID)</v>
      </c>
      <c r="R444" s="46" t="str">
        <f>IFERROR(VLOOKUP(LEFT(G444,4),'04_MASTER_KODE_SDMK'!B$5:F$165,4,FALSE),"N/A (BELUM VALID)")</f>
        <v>N/A (BELUM VALID)</v>
      </c>
      <c r="S444" s="46" t="str">
        <f>IFERROR(VLOOKUP(LEFT(G444,4),'04_MASTER_KODE_SDMK'!B$5:F$165,5,FALSE),"N/A (BELUM VALID)")</f>
        <v>N/A (BELUM VALID)</v>
      </c>
      <c r="T444" s="374" t="str">
        <f t="shared" si="48"/>
        <v>N/A (BELUM VALID)</v>
      </c>
      <c r="U444" s="46" t="str">
        <f t="shared" si="49"/>
        <v>N/A (BELUM VALID)</v>
      </c>
      <c r="V444" s="46" t="str">
        <f>IFERROR(VLOOKUP(L444,'03_MASTER_KODE_SEKOLAH_PT'!B$5:C$10030,2,FALSE),"N/A (BELUM VALID)")</f>
        <v>N/A (BELUM VALID)</v>
      </c>
      <c r="W444" s="46" t="str">
        <f>IFERROR(VLOOKUP(J444,'05_MASTER_KODE_PRODI'!B$3:E$5003,3,FALSE),"N/A (BELUM VALID)")</f>
        <v>N/A (BELUM VALID)</v>
      </c>
      <c r="X444" s="46" t="str">
        <f>IFERROR(CONCATENATE("VALID (",VLOOKUP(J444,'05_MASTER_KODE_PRODI'!B$3:F$5003,5,FALSE),")"),"N/A (BELUM VALID)")</f>
        <v>N/A (BELUM VALID)</v>
      </c>
      <c r="Y444" s="376">
        <f t="shared" si="50"/>
        <v>0</v>
      </c>
      <c r="Z444" s="377">
        <f t="shared" si="51"/>
        <v>0</v>
      </c>
      <c r="AA444" s="377">
        <f t="shared" si="52"/>
        <v>0</v>
      </c>
      <c r="AB444" s="377">
        <f t="shared" si="53"/>
        <v>0</v>
      </c>
      <c r="AC444" s="377">
        <f t="shared" si="54"/>
        <v>0</v>
      </c>
      <c r="AD444" s="383">
        <f t="shared" si="55"/>
        <v>0</v>
      </c>
    </row>
    <row r="445" spans="1:30">
      <c r="A445" s="159"/>
      <c r="B445" s="159"/>
      <c r="C445" s="159"/>
      <c r="D445" s="159"/>
      <c r="E445" s="159"/>
      <c r="F445" s="159"/>
      <c r="G445" s="159"/>
      <c r="H445" s="180"/>
      <c r="I445" s="180"/>
      <c r="J445" s="159"/>
      <c r="K445" s="264"/>
      <c r="L445" s="159"/>
      <c r="M445" s="46" t="str">
        <f>IFERROR(CONCATENATE("VALID (",VLOOKUP(A445,'02_MASTER_KODE_FASYANKES'!B$3:L$20793,2,FALSE),")"),"N/A (BELUM VALID)")</f>
        <v>N/A (BELUM VALID)</v>
      </c>
      <c r="N445" s="374" t="str">
        <f>IFERROR(VLOOKUP(A445,'02_MASTER_KODE_FASYANKES'!B$3:L$20793,10,FALSE),"N/A (BELUM VALID)")</f>
        <v>N/A (BELUM VALID)</v>
      </c>
      <c r="O445" s="374" t="str">
        <f>IFERROR(VLOOKUP(A445,'02_MASTER_KODE_FASYANKES'!B$3:L$20793,11,FALSE),"N/A (BELUM VALID)")</f>
        <v>N/A (BELUM VALID)</v>
      </c>
      <c r="P445" s="374" t="str">
        <f>IFERROR(VLOOKUP(A445,'02_MASTER_KODE_FASYANKES'!B$3:L$20793,3,FALSE),"N/A (BELUM VALID)")</f>
        <v>N/A (BELUM VALID)</v>
      </c>
      <c r="Q445" s="46" t="str">
        <f>IFERROR(VLOOKUP(LEFT(G445,4),'04_MASTER_KODE_SDMK'!B$5:F$165,3,FALSE),"N/A (BELUM VALID)")</f>
        <v>N/A (BELUM VALID)</v>
      </c>
      <c r="R445" s="46" t="str">
        <f>IFERROR(VLOOKUP(LEFT(G445,4),'04_MASTER_KODE_SDMK'!B$5:F$165,4,FALSE),"N/A (BELUM VALID)")</f>
        <v>N/A (BELUM VALID)</v>
      </c>
      <c r="S445" s="46" t="str">
        <f>IFERROR(VLOOKUP(LEFT(G445,4),'04_MASTER_KODE_SDMK'!B$5:F$165,5,FALSE),"N/A (BELUM VALID)")</f>
        <v>N/A (BELUM VALID)</v>
      </c>
      <c r="T445" s="374" t="str">
        <f t="shared" si="48"/>
        <v>N/A (BELUM VALID)</v>
      </c>
      <c r="U445" s="46" t="str">
        <f t="shared" si="49"/>
        <v>N/A (BELUM VALID)</v>
      </c>
      <c r="V445" s="46" t="str">
        <f>IFERROR(VLOOKUP(L445,'03_MASTER_KODE_SEKOLAH_PT'!B$5:C$10030,2,FALSE),"N/A (BELUM VALID)")</f>
        <v>N/A (BELUM VALID)</v>
      </c>
      <c r="W445" s="46" t="str">
        <f>IFERROR(VLOOKUP(J445,'05_MASTER_KODE_PRODI'!B$3:E$5003,3,FALSE),"N/A (BELUM VALID)")</f>
        <v>N/A (BELUM VALID)</v>
      </c>
      <c r="X445" s="46" t="str">
        <f>IFERROR(CONCATENATE("VALID (",VLOOKUP(J445,'05_MASTER_KODE_PRODI'!B$3:F$5003,5,FALSE),")"),"N/A (BELUM VALID)")</f>
        <v>N/A (BELUM VALID)</v>
      </c>
      <c r="Y445" s="376">
        <f t="shared" si="50"/>
        <v>0</v>
      </c>
      <c r="Z445" s="377">
        <f t="shared" si="51"/>
        <v>0</v>
      </c>
      <c r="AA445" s="377">
        <f t="shared" si="52"/>
        <v>0</v>
      </c>
      <c r="AB445" s="377">
        <f t="shared" si="53"/>
        <v>0</v>
      </c>
      <c r="AC445" s="377">
        <f t="shared" si="54"/>
        <v>0</v>
      </c>
      <c r="AD445" s="383">
        <f t="shared" si="55"/>
        <v>0</v>
      </c>
    </row>
    <row r="446" spans="1:30">
      <c r="A446" s="159"/>
      <c r="B446" s="159"/>
      <c r="C446" s="159"/>
      <c r="D446" s="159"/>
      <c r="E446" s="159"/>
      <c r="F446" s="159"/>
      <c r="G446" s="159"/>
      <c r="H446" s="180"/>
      <c r="I446" s="180"/>
      <c r="J446" s="159"/>
      <c r="K446" s="264"/>
      <c r="L446" s="159"/>
      <c r="M446" s="46" t="str">
        <f>IFERROR(CONCATENATE("VALID (",VLOOKUP(A446,'02_MASTER_KODE_FASYANKES'!B$3:L$20793,2,FALSE),")"),"N/A (BELUM VALID)")</f>
        <v>N/A (BELUM VALID)</v>
      </c>
      <c r="N446" s="374" t="str">
        <f>IFERROR(VLOOKUP(A446,'02_MASTER_KODE_FASYANKES'!B$3:L$20793,10,FALSE),"N/A (BELUM VALID)")</f>
        <v>N/A (BELUM VALID)</v>
      </c>
      <c r="O446" s="374" t="str">
        <f>IFERROR(VLOOKUP(A446,'02_MASTER_KODE_FASYANKES'!B$3:L$20793,11,FALSE),"N/A (BELUM VALID)")</f>
        <v>N/A (BELUM VALID)</v>
      </c>
      <c r="P446" s="374" t="str">
        <f>IFERROR(VLOOKUP(A446,'02_MASTER_KODE_FASYANKES'!B$3:L$20793,3,FALSE),"N/A (BELUM VALID)")</f>
        <v>N/A (BELUM VALID)</v>
      </c>
      <c r="Q446" s="46" t="str">
        <f>IFERROR(VLOOKUP(LEFT(G446,4),'04_MASTER_KODE_SDMK'!B$5:F$165,3,FALSE),"N/A (BELUM VALID)")</f>
        <v>N/A (BELUM VALID)</v>
      </c>
      <c r="R446" s="46" t="str">
        <f>IFERROR(VLOOKUP(LEFT(G446,4),'04_MASTER_KODE_SDMK'!B$5:F$165,4,FALSE),"N/A (BELUM VALID)")</f>
        <v>N/A (BELUM VALID)</v>
      </c>
      <c r="S446" s="46" t="str">
        <f>IFERROR(VLOOKUP(LEFT(G446,4),'04_MASTER_KODE_SDMK'!B$5:F$165,5,FALSE),"N/A (BELUM VALID)")</f>
        <v>N/A (BELUM VALID)</v>
      </c>
      <c r="T446" s="374" t="str">
        <f t="shared" si="48"/>
        <v>N/A (BELUM VALID)</v>
      </c>
      <c r="U446" s="46" t="str">
        <f t="shared" si="49"/>
        <v>N/A (BELUM VALID)</v>
      </c>
      <c r="V446" s="46" t="str">
        <f>IFERROR(VLOOKUP(L446,'03_MASTER_KODE_SEKOLAH_PT'!B$5:C$10030,2,FALSE),"N/A (BELUM VALID)")</f>
        <v>N/A (BELUM VALID)</v>
      </c>
      <c r="W446" s="46" t="str">
        <f>IFERROR(VLOOKUP(J446,'05_MASTER_KODE_PRODI'!B$3:E$5003,3,FALSE),"N/A (BELUM VALID)")</f>
        <v>N/A (BELUM VALID)</v>
      </c>
      <c r="X446" s="46" t="str">
        <f>IFERROR(CONCATENATE("VALID (",VLOOKUP(J446,'05_MASTER_KODE_PRODI'!B$3:F$5003,5,FALSE),")"),"N/A (BELUM VALID)")</f>
        <v>N/A (BELUM VALID)</v>
      </c>
      <c r="Y446" s="376">
        <f t="shared" si="50"/>
        <v>0</v>
      </c>
      <c r="Z446" s="377">
        <f t="shared" si="51"/>
        <v>0</v>
      </c>
      <c r="AA446" s="377">
        <f t="shared" si="52"/>
        <v>0</v>
      </c>
      <c r="AB446" s="377">
        <f t="shared" si="53"/>
        <v>0</v>
      </c>
      <c r="AC446" s="377">
        <f t="shared" si="54"/>
        <v>0</v>
      </c>
      <c r="AD446" s="383">
        <f t="shared" si="55"/>
        <v>0</v>
      </c>
    </row>
    <row r="447" spans="1:30">
      <c r="A447" s="159"/>
      <c r="B447" s="159"/>
      <c r="C447" s="159"/>
      <c r="D447" s="159"/>
      <c r="E447" s="159"/>
      <c r="F447" s="159"/>
      <c r="G447" s="159"/>
      <c r="H447" s="180"/>
      <c r="I447" s="180"/>
      <c r="J447" s="159"/>
      <c r="K447" s="264"/>
      <c r="L447" s="159"/>
      <c r="M447" s="46" t="str">
        <f>IFERROR(CONCATENATE("VALID (",VLOOKUP(A447,'02_MASTER_KODE_FASYANKES'!B$3:L$20793,2,FALSE),")"),"N/A (BELUM VALID)")</f>
        <v>N/A (BELUM VALID)</v>
      </c>
      <c r="N447" s="374" t="str">
        <f>IFERROR(VLOOKUP(A447,'02_MASTER_KODE_FASYANKES'!B$3:L$20793,10,FALSE),"N/A (BELUM VALID)")</f>
        <v>N/A (BELUM VALID)</v>
      </c>
      <c r="O447" s="374" t="str">
        <f>IFERROR(VLOOKUP(A447,'02_MASTER_KODE_FASYANKES'!B$3:L$20793,11,FALSE),"N/A (BELUM VALID)")</f>
        <v>N/A (BELUM VALID)</v>
      </c>
      <c r="P447" s="374" t="str">
        <f>IFERROR(VLOOKUP(A447,'02_MASTER_KODE_FASYANKES'!B$3:L$20793,3,FALSE),"N/A (BELUM VALID)")</f>
        <v>N/A (BELUM VALID)</v>
      </c>
      <c r="Q447" s="46" t="str">
        <f>IFERROR(VLOOKUP(LEFT(G447,4),'04_MASTER_KODE_SDMK'!B$5:F$165,3,FALSE),"N/A (BELUM VALID)")</f>
        <v>N/A (BELUM VALID)</v>
      </c>
      <c r="R447" s="46" t="str">
        <f>IFERROR(VLOOKUP(LEFT(G447,4),'04_MASTER_KODE_SDMK'!B$5:F$165,4,FALSE),"N/A (BELUM VALID)")</f>
        <v>N/A (BELUM VALID)</v>
      </c>
      <c r="S447" s="46" t="str">
        <f>IFERROR(VLOOKUP(LEFT(G447,4),'04_MASTER_KODE_SDMK'!B$5:F$165,5,FALSE),"N/A (BELUM VALID)")</f>
        <v>N/A (BELUM VALID)</v>
      </c>
      <c r="T447" s="374" t="str">
        <f t="shared" si="48"/>
        <v>N/A (BELUM VALID)</v>
      </c>
      <c r="U447" s="46" t="str">
        <f t="shared" si="49"/>
        <v>N/A (BELUM VALID)</v>
      </c>
      <c r="V447" s="46" t="str">
        <f>IFERROR(VLOOKUP(L447,'03_MASTER_KODE_SEKOLAH_PT'!B$5:C$10030,2,FALSE),"N/A (BELUM VALID)")</f>
        <v>N/A (BELUM VALID)</v>
      </c>
      <c r="W447" s="46" t="str">
        <f>IFERROR(VLOOKUP(J447,'05_MASTER_KODE_PRODI'!B$3:E$5003,3,FALSE),"N/A (BELUM VALID)")</f>
        <v>N/A (BELUM VALID)</v>
      </c>
      <c r="X447" s="46" t="str">
        <f>IFERROR(CONCATENATE("VALID (",VLOOKUP(J447,'05_MASTER_KODE_PRODI'!B$3:F$5003,5,FALSE),")"),"N/A (BELUM VALID)")</f>
        <v>N/A (BELUM VALID)</v>
      </c>
      <c r="Y447" s="376">
        <f t="shared" si="50"/>
        <v>0</v>
      </c>
      <c r="Z447" s="377">
        <f t="shared" si="51"/>
        <v>0</v>
      </c>
      <c r="AA447" s="377">
        <f t="shared" si="52"/>
        <v>0</v>
      </c>
      <c r="AB447" s="377">
        <f t="shared" si="53"/>
        <v>0</v>
      </c>
      <c r="AC447" s="377">
        <f t="shared" si="54"/>
        <v>0</v>
      </c>
      <c r="AD447" s="383">
        <f t="shared" si="55"/>
        <v>0</v>
      </c>
    </row>
    <row r="448" spans="1:30">
      <c r="A448" s="159"/>
      <c r="B448" s="159"/>
      <c r="C448" s="159"/>
      <c r="D448" s="159"/>
      <c r="E448" s="159"/>
      <c r="F448" s="159"/>
      <c r="G448" s="159"/>
      <c r="H448" s="180"/>
      <c r="I448" s="180"/>
      <c r="J448" s="159"/>
      <c r="K448" s="264"/>
      <c r="L448" s="159"/>
      <c r="M448" s="46" t="str">
        <f>IFERROR(CONCATENATE("VALID (",VLOOKUP(A448,'02_MASTER_KODE_FASYANKES'!B$3:L$20793,2,FALSE),")"),"N/A (BELUM VALID)")</f>
        <v>N/A (BELUM VALID)</v>
      </c>
      <c r="N448" s="374" t="str">
        <f>IFERROR(VLOOKUP(A448,'02_MASTER_KODE_FASYANKES'!B$3:L$20793,10,FALSE),"N/A (BELUM VALID)")</f>
        <v>N/A (BELUM VALID)</v>
      </c>
      <c r="O448" s="374" t="str">
        <f>IFERROR(VLOOKUP(A448,'02_MASTER_KODE_FASYANKES'!B$3:L$20793,11,FALSE),"N/A (BELUM VALID)")</f>
        <v>N/A (BELUM VALID)</v>
      </c>
      <c r="P448" s="374" t="str">
        <f>IFERROR(VLOOKUP(A448,'02_MASTER_KODE_FASYANKES'!B$3:L$20793,3,FALSE),"N/A (BELUM VALID)")</f>
        <v>N/A (BELUM VALID)</v>
      </c>
      <c r="Q448" s="46" t="str">
        <f>IFERROR(VLOOKUP(LEFT(G448,4),'04_MASTER_KODE_SDMK'!B$5:F$165,3,FALSE),"N/A (BELUM VALID)")</f>
        <v>N/A (BELUM VALID)</v>
      </c>
      <c r="R448" s="46" t="str">
        <f>IFERROR(VLOOKUP(LEFT(G448,4),'04_MASTER_KODE_SDMK'!B$5:F$165,4,FALSE),"N/A (BELUM VALID)")</f>
        <v>N/A (BELUM VALID)</v>
      </c>
      <c r="S448" s="46" t="str">
        <f>IFERROR(VLOOKUP(LEFT(G448,4),'04_MASTER_KODE_SDMK'!B$5:F$165,5,FALSE),"N/A (BELUM VALID)")</f>
        <v>N/A (BELUM VALID)</v>
      </c>
      <c r="T448" s="374" t="str">
        <f t="shared" si="48"/>
        <v>N/A (BELUM VALID)</v>
      </c>
      <c r="U448" s="46" t="str">
        <f t="shared" si="49"/>
        <v>N/A (BELUM VALID)</v>
      </c>
      <c r="V448" s="46" t="str">
        <f>IFERROR(VLOOKUP(L448,'03_MASTER_KODE_SEKOLAH_PT'!B$5:C$10030,2,FALSE),"N/A (BELUM VALID)")</f>
        <v>N/A (BELUM VALID)</v>
      </c>
      <c r="W448" s="46" t="str">
        <f>IFERROR(VLOOKUP(J448,'05_MASTER_KODE_PRODI'!B$3:E$5003,3,FALSE),"N/A (BELUM VALID)")</f>
        <v>N/A (BELUM VALID)</v>
      </c>
      <c r="X448" s="46" t="str">
        <f>IFERROR(CONCATENATE("VALID (",VLOOKUP(J448,'05_MASTER_KODE_PRODI'!B$3:F$5003,5,FALSE),")"),"N/A (BELUM VALID)")</f>
        <v>N/A (BELUM VALID)</v>
      </c>
      <c r="Y448" s="376">
        <f t="shared" si="50"/>
        <v>0</v>
      </c>
      <c r="Z448" s="377">
        <f t="shared" si="51"/>
        <v>0</v>
      </c>
      <c r="AA448" s="377">
        <f t="shared" si="52"/>
        <v>0</v>
      </c>
      <c r="AB448" s="377">
        <f t="shared" si="53"/>
        <v>0</v>
      </c>
      <c r="AC448" s="377">
        <f t="shared" si="54"/>
        <v>0</v>
      </c>
      <c r="AD448" s="383">
        <f t="shared" si="55"/>
        <v>0</v>
      </c>
    </row>
    <row r="449" spans="1:30">
      <c r="A449" s="159"/>
      <c r="B449" s="159"/>
      <c r="C449" s="159"/>
      <c r="D449" s="159"/>
      <c r="E449" s="159"/>
      <c r="F449" s="159"/>
      <c r="G449" s="159"/>
      <c r="H449" s="180"/>
      <c r="I449" s="180"/>
      <c r="J449" s="159"/>
      <c r="K449" s="264"/>
      <c r="L449" s="159"/>
      <c r="M449" s="46" t="str">
        <f>IFERROR(CONCATENATE("VALID (",VLOOKUP(A449,'02_MASTER_KODE_FASYANKES'!B$3:L$20793,2,FALSE),")"),"N/A (BELUM VALID)")</f>
        <v>N/A (BELUM VALID)</v>
      </c>
      <c r="N449" s="374" t="str">
        <f>IFERROR(VLOOKUP(A449,'02_MASTER_KODE_FASYANKES'!B$3:L$20793,10,FALSE),"N/A (BELUM VALID)")</f>
        <v>N/A (BELUM VALID)</v>
      </c>
      <c r="O449" s="374" t="str">
        <f>IFERROR(VLOOKUP(A449,'02_MASTER_KODE_FASYANKES'!B$3:L$20793,11,FALSE),"N/A (BELUM VALID)")</f>
        <v>N/A (BELUM VALID)</v>
      </c>
      <c r="P449" s="374" t="str">
        <f>IFERROR(VLOOKUP(A449,'02_MASTER_KODE_FASYANKES'!B$3:L$20793,3,FALSE),"N/A (BELUM VALID)")</f>
        <v>N/A (BELUM VALID)</v>
      </c>
      <c r="Q449" s="46" t="str">
        <f>IFERROR(VLOOKUP(LEFT(G449,4),'04_MASTER_KODE_SDMK'!B$5:F$165,3,FALSE),"N/A (BELUM VALID)")</f>
        <v>N/A (BELUM VALID)</v>
      </c>
      <c r="R449" s="46" t="str">
        <f>IFERROR(VLOOKUP(LEFT(G449,4),'04_MASTER_KODE_SDMK'!B$5:F$165,4,FALSE),"N/A (BELUM VALID)")</f>
        <v>N/A (BELUM VALID)</v>
      </c>
      <c r="S449" s="46" t="str">
        <f>IFERROR(VLOOKUP(LEFT(G449,4),'04_MASTER_KODE_SDMK'!B$5:F$165,5,FALSE),"N/A (BELUM VALID)")</f>
        <v>N/A (BELUM VALID)</v>
      </c>
      <c r="T449" s="374" t="str">
        <f t="shared" si="48"/>
        <v>N/A (BELUM VALID)</v>
      </c>
      <c r="U449" s="46" t="str">
        <f t="shared" si="49"/>
        <v>N/A (BELUM VALID)</v>
      </c>
      <c r="V449" s="46" t="str">
        <f>IFERROR(VLOOKUP(L449,'03_MASTER_KODE_SEKOLAH_PT'!B$5:C$10030,2,FALSE),"N/A (BELUM VALID)")</f>
        <v>N/A (BELUM VALID)</v>
      </c>
      <c r="W449" s="46" t="str">
        <f>IFERROR(VLOOKUP(J449,'05_MASTER_KODE_PRODI'!B$3:E$5003,3,FALSE),"N/A (BELUM VALID)")</f>
        <v>N/A (BELUM VALID)</v>
      </c>
      <c r="X449" s="46" t="str">
        <f>IFERROR(CONCATENATE("VALID (",VLOOKUP(J449,'05_MASTER_KODE_PRODI'!B$3:F$5003,5,FALSE),")"),"N/A (BELUM VALID)")</f>
        <v>N/A (BELUM VALID)</v>
      </c>
      <c r="Y449" s="376">
        <f t="shared" si="50"/>
        <v>0</v>
      </c>
      <c r="Z449" s="377">
        <f t="shared" si="51"/>
        <v>0</v>
      </c>
      <c r="AA449" s="377">
        <f t="shared" si="52"/>
        <v>0</v>
      </c>
      <c r="AB449" s="377">
        <f t="shared" si="53"/>
        <v>0</v>
      </c>
      <c r="AC449" s="377">
        <f t="shared" si="54"/>
        <v>0</v>
      </c>
      <c r="AD449" s="383">
        <f t="shared" si="55"/>
        <v>0</v>
      </c>
    </row>
    <row r="450" spans="1:30">
      <c r="A450" s="159"/>
      <c r="B450" s="159"/>
      <c r="C450" s="159"/>
      <c r="D450" s="159"/>
      <c r="E450" s="159"/>
      <c r="F450" s="159"/>
      <c r="G450" s="159"/>
      <c r="H450" s="180"/>
      <c r="I450" s="180"/>
      <c r="J450" s="159"/>
      <c r="K450" s="264"/>
      <c r="L450" s="159"/>
      <c r="M450" s="46" t="str">
        <f>IFERROR(CONCATENATE("VALID (",VLOOKUP(A450,'02_MASTER_KODE_FASYANKES'!B$3:L$20793,2,FALSE),")"),"N/A (BELUM VALID)")</f>
        <v>N/A (BELUM VALID)</v>
      </c>
      <c r="N450" s="374" t="str">
        <f>IFERROR(VLOOKUP(A450,'02_MASTER_KODE_FASYANKES'!B$3:L$20793,10,FALSE),"N/A (BELUM VALID)")</f>
        <v>N/A (BELUM VALID)</v>
      </c>
      <c r="O450" s="374" t="str">
        <f>IFERROR(VLOOKUP(A450,'02_MASTER_KODE_FASYANKES'!B$3:L$20793,11,FALSE),"N/A (BELUM VALID)")</f>
        <v>N/A (BELUM VALID)</v>
      </c>
      <c r="P450" s="374" t="str">
        <f>IFERROR(VLOOKUP(A450,'02_MASTER_KODE_FASYANKES'!B$3:L$20793,3,FALSE),"N/A (BELUM VALID)")</f>
        <v>N/A (BELUM VALID)</v>
      </c>
      <c r="Q450" s="46" t="str">
        <f>IFERROR(VLOOKUP(LEFT(G450,4),'04_MASTER_KODE_SDMK'!B$5:F$165,3,FALSE),"N/A (BELUM VALID)")</f>
        <v>N/A (BELUM VALID)</v>
      </c>
      <c r="R450" s="46" t="str">
        <f>IFERROR(VLOOKUP(LEFT(G450,4),'04_MASTER_KODE_SDMK'!B$5:F$165,4,FALSE),"N/A (BELUM VALID)")</f>
        <v>N/A (BELUM VALID)</v>
      </c>
      <c r="S450" s="46" t="str">
        <f>IFERROR(VLOOKUP(LEFT(G450,4),'04_MASTER_KODE_SDMK'!B$5:F$165,5,FALSE),"N/A (BELUM VALID)")</f>
        <v>N/A (BELUM VALID)</v>
      </c>
      <c r="T450" s="374" t="str">
        <f t="shared" si="48"/>
        <v>N/A (BELUM VALID)</v>
      </c>
      <c r="U450" s="46" t="str">
        <f t="shared" si="49"/>
        <v>N/A (BELUM VALID)</v>
      </c>
      <c r="V450" s="46" t="str">
        <f>IFERROR(VLOOKUP(L450,'03_MASTER_KODE_SEKOLAH_PT'!B$5:C$10030,2,FALSE),"N/A (BELUM VALID)")</f>
        <v>N/A (BELUM VALID)</v>
      </c>
      <c r="W450" s="46" t="str">
        <f>IFERROR(VLOOKUP(J450,'05_MASTER_KODE_PRODI'!B$3:E$5003,3,FALSE),"N/A (BELUM VALID)")</f>
        <v>N/A (BELUM VALID)</v>
      </c>
      <c r="X450" s="46" t="str">
        <f>IFERROR(CONCATENATE("VALID (",VLOOKUP(J450,'05_MASTER_KODE_PRODI'!B$3:F$5003,5,FALSE),")"),"N/A (BELUM VALID)")</f>
        <v>N/A (BELUM VALID)</v>
      </c>
      <c r="Y450" s="376">
        <f t="shared" si="50"/>
        <v>0</v>
      </c>
      <c r="Z450" s="377">
        <f t="shared" si="51"/>
        <v>0</v>
      </c>
      <c r="AA450" s="377">
        <f t="shared" si="52"/>
        <v>0</v>
      </c>
      <c r="AB450" s="377">
        <f t="shared" si="53"/>
        <v>0</v>
      </c>
      <c r="AC450" s="377">
        <f t="shared" si="54"/>
        <v>0</v>
      </c>
      <c r="AD450" s="383">
        <f t="shared" si="55"/>
        <v>0</v>
      </c>
    </row>
    <row r="451" spans="1:30">
      <c r="A451" s="159"/>
      <c r="B451" s="159"/>
      <c r="C451" s="159"/>
      <c r="D451" s="159"/>
      <c r="E451" s="159"/>
      <c r="F451" s="159"/>
      <c r="G451" s="159"/>
      <c r="H451" s="180"/>
      <c r="I451" s="180"/>
      <c r="J451" s="159"/>
      <c r="K451" s="264"/>
      <c r="L451" s="159"/>
      <c r="M451" s="46" t="str">
        <f>IFERROR(CONCATENATE("VALID (",VLOOKUP(A451,'02_MASTER_KODE_FASYANKES'!B$3:L$20793,2,FALSE),")"),"N/A (BELUM VALID)")</f>
        <v>N/A (BELUM VALID)</v>
      </c>
      <c r="N451" s="374" t="str">
        <f>IFERROR(VLOOKUP(A451,'02_MASTER_KODE_FASYANKES'!B$3:L$20793,10,FALSE),"N/A (BELUM VALID)")</f>
        <v>N/A (BELUM VALID)</v>
      </c>
      <c r="O451" s="374" t="str">
        <f>IFERROR(VLOOKUP(A451,'02_MASTER_KODE_FASYANKES'!B$3:L$20793,11,FALSE),"N/A (BELUM VALID)")</f>
        <v>N/A (BELUM VALID)</v>
      </c>
      <c r="P451" s="374" t="str">
        <f>IFERROR(VLOOKUP(A451,'02_MASTER_KODE_FASYANKES'!B$3:L$20793,3,FALSE),"N/A (BELUM VALID)")</f>
        <v>N/A (BELUM VALID)</v>
      </c>
      <c r="Q451" s="46" t="str">
        <f>IFERROR(VLOOKUP(LEFT(G451,4),'04_MASTER_KODE_SDMK'!B$5:F$165,3,FALSE),"N/A (BELUM VALID)")</f>
        <v>N/A (BELUM VALID)</v>
      </c>
      <c r="R451" s="46" t="str">
        <f>IFERROR(VLOOKUP(LEFT(G451,4),'04_MASTER_KODE_SDMK'!B$5:F$165,4,FALSE),"N/A (BELUM VALID)")</f>
        <v>N/A (BELUM VALID)</v>
      </c>
      <c r="S451" s="46" t="str">
        <f>IFERROR(VLOOKUP(LEFT(G451,4),'04_MASTER_KODE_SDMK'!B$5:F$165,5,FALSE),"N/A (BELUM VALID)")</f>
        <v>N/A (BELUM VALID)</v>
      </c>
      <c r="T451" s="374" t="str">
        <f t="shared" si="48"/>
        <v>N/A (BELUM VALID)</v>
      </c>
      <c r="U451" s="46" t="str">
        <f t="shared" si="49"/>
        <v>N/A (BELUM VALID)</v>
      </c>
      <c r="V451" s="46" t="str">
        <f>IFERROR(VLOOKUP(L451,'03_MASTER_KODE_SEKOLAH_PT'!B$5:C$10030,2,FALSE),"N/A (BELUM VALID)")</f>
        <v>N/A (BELUM VALID)</v>
      </c>
      <c r="W451" s="46" t="str">
        <f>IFERROR(VLOOKUP(J451,'05_MASTER_KODE_PRODI'!B$3:E$5003,3,FALSE),"N/A (BELUM VALID)")</f>
        <v>N/A (BELUM VALID)</v>
      </c>
      <c r="X451" s="46" t="str">
        <f>IFERROR(CONCATENATE("VALID (",VLOOKUP(J451,'05_MASTER_KODE_PRODI'!B$3:F$5003,5,FALSE),")"),"N/A (BELUM VALID)")</f>
        <v>N/A (BELUM VALID)</v>
      </c>
      <c r="Y451" s="376">
        <f t="shared" si="50"/>
        <v>0</v>
      </c>
      <c r="Z451" s="377">
        <f t="shared" si="51"/>
        <v>0</v>
      </c>
      <c r="AA451" s="377">
        <f t="shared" si="52"/>
        <v>0</v>
      </c>
      <c r="AB451" s="377">
        <f t="shared" si="53"/>
        <v>0</v>
      </c>
      <c r="AC451" s="377">
        <f t="shared" si="54"/>
        <v>0</v>
      </c>
      <c r="AD451" s="383">
        <f t="shared" si="55"/>
        <v>0</v>
      </c>
    </row>
    <row r="452" spans="1:30">
      <c r="A452" s="159"/>
      <c r="B452" s="159"/>
      <c r="C452" s="159"/>
      <c r="D452" s="159"/>
      <c r="E452" s="159"/>
      <c r="F452" s="159"/>
      <c r="G452" s="159"/>
      <c r="H452" s="180"/>
      <c r="I452" s="180"/>
      <c r="J452" s="159"/>
      <c r="K452" s="264"/>
      <c r="L452" s="159"/>
      <c r="M452" s="46" t="str">
        <f>IFERROR(CONCATENATE("VALID (",VLOOKUP(A452,'02_MASTER_KODE_FASYANKES'!B$3:L$20793,2,FALSE),")"),"N/A (BELUM VALID)")</f>
        <v>N/A (BELUM VALID)</v>
      </c>
      <c r="N452" s="374" t="str">
        <f>IFERROR(VLOOKUP(A452,'02_MASTER_KODE_FASYANKES'!B$3:L$20793,10,FALSE),"N/A (BELUM VALID)")</f>
        <v>N/A (BELUM VALID)</v>
      </c>
      <c r="O452" s="374" t="str">
        <f>IFERROR(VLOOKUP(A452,'02_MASTER_KODE_FASYANKES'!B$3:L$20793,11,FALSE),"N/A (BELUM VALID)")</f>
        <v>N/A (BELUM VALID)</v>
      </c>
      <c r="P452" s="374" t="str">
        <f>IFERROR(VLOOKUP(A452,'02_MASTER_KODE_FASYANKES'!B$3:L$20793,3,FALSE),"N/A (BELUM VALID)")</f>
        <v>N/A (BELUM VALID)</v>
      </c>
      <c r="Q452" s="46" t="str">
        <f>IFERROR(VLOOKUP(LEFT(G452,4),'04_MASTER_KODE_SDMK'!B$5:F$165,3,FALSE),"N/A (BELUM VALID)")</f>
        <v>N/A (BELUM VALID)</v>
      </c>
      <c r="R452" s="46" t="str">
        <f>IFERROR(VLOOKUP(LEFT(G452,4),'04_MASTER_KODE_SDMK'!B$5:F$165,4,FALSE),"N/A (BELUM VALID)")</f>
        <v>N/A (BELUM VALID)</v>
      </c>
      <c r="S452" s="46" t="str">
        <f>IFERROR(VLOOKUP(LEFT(G452,4),'04_MASTER_KODE_SDMK'!B$5:F$165,5,FALSE),"N/A (BELUM VALID)")</f>
        <v>N/A (BELUM VALID)</v>
      </c>
      <c r="T452" s="374" t="str">
        <f t="shared" si="48"/>
        <v>N/A (BELUM VALID)</v>
      </c>
      <c r="U452" s="46" t="str">
        <f t="shared" si="49"/>
        <v>N/A (BELUM VALID)</v>
      </c>
      <c r="V452" s="46" t="str">
        <f>IFERROR(VLOOKUP(L452,'03_MASTER_KODE_SEKOLAH_PT'!B$5:C$10030,2,FALSE),"N/A (BELUM VALID)")</f>
        <v>N/A (BELUM VALID)</v>
      </c>
      <c r="W452" s="46" t="str">
        <f>IFERROR(VLOOKUP(J452,'05_MASTER_KODE_PRODI'!B$3:E$5003,3,FALSE),"N/A (BELUM VALID)")</f>
        <v>N/A (BELUM VALID)</v>
      </c>
      <c r="X452" s="46" t="str">
        <f>IFERROR(CONCATENATE("VALID (",VLOOKUP(J452,'05_MASTER_KODE_PRODI'!B$3:F$5003,5,FALSE),")"),"N/A (BELUM VALID)")</f>
        <v>N/A (BELUM VALID)</v>
      </c>
      <c r="Y452" s="376">
        <f t="shared" si="50"/>
        <v>0</v>
      </c>
      <c r="Z452" s="377">
        <f t="shared" si="51"/>
        <v>0</v>
      </c>
      <c r="AA452" s="377">
        <f t="shared" si="52"/>
        <v>0</v>
      </c>
      <c r="AB452" s="377">
        <f t="shared" si="53"/>
        <v>0</v>
      </c>
      <c r="AC452" s="377">
        <f t="shared" si="54"/>
        <v>0</v>
      </c>
      <c r="AD452" s="383">
        <f t="shared" si="55"/>
        <v>0</v>
      </c>
    </row>
    <row r="453" spans="1:30">
      <c r="A453" s="159"/>
      <c r="B453" s="159"/>
      <c r="C453" s="159"/>
      <c r="D453" s="159"/>
      <c r="E453" s="159"/>
      <c r="F453" s="159"/>
      <c r="G453" s="159"/>
      <c r="H453" s="180"/>
      <c r="I453" s="180"/>
      <c r="J453" s="159"/>
      <c r="K453" s="264"/>
      <c r="L453" s="159"/>
      <c r="M453" s="46" t="str">
        <f>IFERROR(CONCATENATE("VALID (",VLOOKUP(A453,'02_MASTER_KODE_FASYANKES'!B$3:L$20793,2,FALSE),")"),"N/A (BELUM VALID)")</f>
        <v>N/A (BELUM VALID)</v>
      </c>
      <c r="N453" s="374" t="str">
        <f>IFERROR(VLOOKUP(A453,'02_MASTER_KODE_FASYANKES'!B$3:L$20793,10,FALSE),"N/A (BELUM VALID)")</f>
        <v>N/A (BELUM VALID)</v>
      </c>
      <c r="O453" s="374" t="str">
        <f>IFERROR(VLOOKUP(A453,'02_MASTER_KODE_FASYANKES'!B$3:L$20793,11,FALSE),"N/A (BELUM VALID)")</f>
        <v>N/A (BELUM VALID)</v>
      </c>
      <c r="P453" s="374" t="str">
        <f>IFERROR(VLOOKUP(A453,'02_MASTER_KODE_FASYANKES'!B$3:L$20793,3,FALSE),"N/A (BELUM VALID)")</f>
        <v>N/A (BELUM VALID)</v>
      </c>
      <c r="Q453" s="46" t="str">
        <f>IFERROR(VLOOKUP(LEFT(G453,4),'04_MASTER_KODE_SDMK'!B$5:F$165,3,FALSE),"N/A (BELUM VALID)")</f>
        <v>N/A (BELUM VALID)</v>
      </c>
      <c r="R453" s="46" t="str">
        <f>IFERROR(VLOOKUP(LEFT(G453,4),'04_MASTER_KODE_SDMK'!B$5:F$165,4,FALSE),"N/A (BELUM VALID)")</f>
        <v>N/A (BELUM VALID)</v>
      </c>
      <c r="S453" s="46" t="str">
        <f>IFERROR(VLOOKUP(LEFT(G453,4),'04_MASTER_KODE_SDMK'!B$5:F$165,5,FALSE),"N/A (BELUM VALID)")</f>
        <v>N/A (BELUM VALID)</v>
      </c>
      <c r="T453" s="374" t="str">
        <f t="shared" ref="T453:T516" si="56">IF(LEN(B453)=16,"VALID","N/A (BELUM VALID)")</f>
        <v>N/A (BELUM VALID)</v>
      </c>
      <c r="U453" s="46" t="str">
        <f t="shared" ref="U453:U516" si="57">IF(E453="L","Laki-Laki",IF(E453="P","Perempuan","N/A (BELUM VALID)"))</f>
        <v>N/A (BELUM VALID)</v>
      </c>
      <c r="V453" s="46" t="str">
        <f>IFERROR(VLOOKUP(L453,'03_MASTER_KODE_SEKOLAH_PT'!B$5:C$10030,2,FALSE),"N/A (BELUM VALID)")</f>
        <v>N/A (BELUM VALID)</v>
      </c>
      <c r="W453" s="46" t="str">
        <f>IFERROR(VLOOKUP(J453,'05_MASTER_KODE_PRODI'!B$3:E$5003,3,FALSE),"N/A (BELUM VALID)")</f>
        <v>N/A (BELUM VALID)</v>
      </c>
      <c r="X453" s="46" t="str">
        <f>IFERROR(CONCATENATE("VALID (",VLOOKUP(J453,'05_MASTER_KODE_PRODI'!B$3:F$5003,5,FALSE),")"),"N/A (BELUM VALID)")</f>
        <v>N/A (BELUM VALID)</v>
      </c>
      <c r="Y453" s="376">
        <f t="shared" ref="Y453:Y516" si="58">IF(M453&lt;&gt;"N/A (BELUM VALID)",1,0)</f>
        <v>0</v>
      </c>
      <c r="Z453" s="377">
        <f t="shared" ref="Z453:Z516" si="59">IF(S453&lt;&gt;"N/A (BELUM VALID)",1,0)</f>
        <v>0</v>
      </c>
      <c r="AA453" s="377">
        <f t="shared" ref="AA453:AA516" si="60">IF(T453&lt;&gt;"N/A (BELUM VALID)",1,0)</f>
        <v>0</v>
      </c>
      <c r="AB453" s="377">
        <f t="shared" ref="AB453:AB516" si="61">IF(U453&lt;&gt;"N/A (BELUM VALID)",1,0)</f>
        <v>0</v>
      </c>
      <c r="AC453" s="377">
        <f t="shared" ref="AC453:AC516" si="62">IF(X453&lt;&gt;"N/A (BELUM VALID)",1,0)</f>
        <v>0</v>
      </c>
      <c r="AD453" s="383">
        <f t="shared" ref="AD453:AD516" si="63">SUM(Y453:AC453)/5*100</f>
        <v>0</v>
      </c>
    </row>
    <row r="454" spans="1:30">
      <c r="A454" s="159"/>
      <c r="B454" s="159"/>
      <c r="C454" s="159"/>
      <c r="D454" s="159"/>
      <c r="E454" s="159"/>
      <c r="F454" s="159"/>
      <c r="G454" s="159"/>
      <c r="H454" s="180"/>
      <c r="I454" s="180"/>
      <c r="J454" s="159"/>
      <c r="K454" s="264"/>
      <c r="L454" s="159"/>
      <c r="M454" s="46" t="str">
        <f>IFERROR(CONCATENATE("VALID (",VLOOKUP(A454,'02_MASTER_KODE_FASYANKES'!B$3:L$20793,2,FALSE),")"),"N/A (BELUM VALID)")</f>
        <v>N/A (BELUM VALID)</v>
      </c>
      <c r="N454" s="374" t="str">
        <f>IFERROR(VLOOKUP(A454,'02_MASTER_KODE_FASYANKES'!B$3:L$20793,10,FALSE),"N/A (BELUM VALID)")</f>
        <v>N/A (BELUM VALID)</v>
      </c>
      <c r="O454" s="374" t="str">
        <f>IFERROR(VLOOKUP(A454,'02_MASTER_KODE_FASYANKES'!B$3:L$20793,11,FALSE),"N/A (BELUM VALID)")</f>
        <v>N/A (BELUM VALID)</v>
      </c>
      <c r="P454" s="374" t="str">
        <f>IFERROR(VLOOKUP(A454,'02_MASTER_KODE_FASYANKES'!B$3:L$20793,3,FALSE),"N/A (BELUM VALID)")</f>
        <v>N/A (BELUM VALID)</v>
      </c>
      <c r="Q454" s="46" t="str">
        <f>IFERROR(VLOOKUP(LEFT(G454,4),'04_MASTER_KODE_SDMK'!B$5:F$165,3,FALSE),"N/A (BELUM VALID)")</f>
        <v>N/A (BELUM VALID)</v>
      </c>
      <c r="R454" s="46" t="str">
        <f>IFERROR(VLOOKUP(LEFT(G454,4),'04_MASTER_KODE_SDMK'!B$5:F$165,4,FALSE),"N/A (BELUM VALID)")</f>
        <v>N/A (BELUM VALID)</v>
      </c>
      <c r="S454" s="46" t="str">
        <f>IFERROR(VLOOKUP(LEFT(G454,4),'04_MASTER_KODE_SDMK'!B$5:F$165,5,FALSE),"N/A (BELUM VALID)")</f>
        <v>N/A (BELUM VALID)</v>
      </c>
      <c r="T454" s="374" t="str">
        <f t="shared" si="56"/>
        <v>N/A (BELUM VALID)</v>
      </c>
      <c r="U454" s="46" t="str">
        <f t="shared" si="57"/>
        <v>N/A (BELUM VALID)</v>
      </c>
      <c r="V454" s="46" t="str">
        <f>IFERROR(VLOOKUP(L454,'03_MASTER_KODE_SEKOLAH_PT'!B$5:C$10030,2,FALSE),"N/A (BELUM VALID)")</f>
        <v>N/A (BELUM VALID)</v>
      </c>
      <c r="W454" s="46" t="str">
        <f>IFERROR(VLOOKUP(J454,'05_MASTER_KODE_PRODI'!B$3:E$5003,3,FALSE),"N/A (BELUM VALID)")</f>
        <v>N/A (BELUM VALID)</v>
      </c>
      <c r="X454" s="46" t="str">
        <f>IFERROR(CONCATENATE("VALID (",VLOOKUP(J454,'05_MASTER_KODE_PRODI'!B$3:F$5003,5,FALSE),")"),"N/A (BELUM VALID)")</f>
        <v>N/A (BELUM VALID)</v>
      </c>
      <c r="Y454" s="376">
        <f t="shared" si="58"/>
        <v>0</v>
      </c>
      <c r="Z454" s="377">
        <f t="shared" si="59"/>
        <v>0</v>
      </c>
      <c r="AA454" s="377">
        <f t="shared" si="60"/>
        <v>0</v>
      </c>
      <c r="AB454" s="377">
        <f t="shared" si="61"/>
        <v>0</v>
      </c>
      <c r="AC454" s="377">
        <f t="shared" si="62"/>
        <v>0</v>
      </c>
      <c r="AD454" s="383">
        <f t="shared" si="63"/>
        <v>0</v>
      </c>
    </row>
    <row r="455" spans="1:30">
      <c r="A455" s="159"/>
      <c r="B455" s="159"/>
      <c r="C455" s="159"/>
      <c r="D455" s="159"/>
      <c r="E455" s="159"/>
      <c r="F455" s="159"/>
      <c r="G455" s="159"/>
      <c r="H455" s="180"/>
      <c r="I455" s="180"/>
      <c r="J455" s="159"/>
      <c r="K455" s="264"/>
      <c r="L455" s="159"/>
      <c r="M455" s="46" t="str">
        <f>IFERROR(CONCATENATE("VALID (",VLOOKUP(A455,'02_MASTER_KODE_FASYANKES'!B$3:L$20793,2,FALSE),")"),"N/A (BELUM VALID)")</f>
        <v>N/A (BELUM VALID)</v>
      </c>
      <c r="N455" s="374" t="str">
        <f>IFERROR(VLOOKUP(A455,'02_MASTER_KODE_FASYANKES'!B$3:L$20793,10,FALSE),"N/A (BELUM VALID)")</f>
        <v>N/A (BELUM VALID)</v>
      </c>
      <c r="O455" s="374" t="str">
        <f>IFERROR(VLOOKUP(A455,'02_MASTER_KODE_FASYANKES'!B$3:L$20793,11,FALSE),"N/A (BELUM VALID)")</f>
        <v>N/A (BELUM VALID)</v>
      </c>
      <c r="P455" s="374" t="str">
        <f>IFERROR(VLOOKUP(A455,'02_MASTER_KODE_FASYANKES'!B$3:L$20793,3,FALSE),"N/A (BELUM VALID)")</f>
        <v>N/A (BELUM VALID)</v>
      </c>
      <c r="Q455" s="46" t="str">
        <f>IFERROR(VLOOKUP(LEFT(G455,4),'04_MASTER_KODE_SDMK'!B$5:F$165,3,FALSE),"N/A (BELUM VALID)")</f>
        <v>N/A (BELUM VALID)</v>
      </c>
      <c r="R455" s="46" t="str">
        <f>IFERROR(VLOOKUP(LEFT(G455,4),'04_MASTER_KODE_SDMK'!B$5:F$165,4,FALSE),"N/A (BELUM VALID)")</f>
        <v>N/A (BELUM VALID)</v>
      </c>
      <c r="S455" s="46" t="str">
        <f>IFERROR(VLOOKUP(LEFT(G455,4),'04_MASTER_KODE_SDMK'!B$5:F$165,5,FALSE),"N/A (BELUM VALID)")</f>
        <v>N/A (BELUM VALID)</v>
      </c>
      <c r="T455" s="374" t="str">
        <f t="shared" si="56"/>
        <v>N/A (BELUM VALID)</v>
      </c>
      <c r="U455" s="46" t="str">
        <f t="shared" si="57"/>
        <v>N/A (BELUM VALID)</v>
      </c>
      <c r="V455" s="46" t="str">
        <f>IFERROR(VLOOKUP(L455,'03_MASTER_KODE_SEKOLAH_PT'!B$5:C$10030,2,FALSE),"N/A (BELUM VALID)")</f>
        <v>N/A (BELUM VALID)</v>
      </c>
      <c r="W455" s="46" t="str">
        <f>IFERROR(VLOOKUP(J455,'05_MASTER_KODE_PRODI'!B$3:E$5003,3,FALSE),"N/A (BELUM VALID)")</f>
        <v>N/A (BELUM VALID)</v>
      </c>
      <c r="X455" s="46" t="str">
        <f>IFERROR(CONCATENATE("VALID (",VLOOKUP(J455,'05_MASTER_KODE_PRODI'!B$3:F$5003,5,FALSE),")"),"N/A (BELUM VALID)")</f>
        <v>N/A (BELUM VALID)</v>
      </c>
      <c r="Y455" s="376">
        <f t="shared" si="58"/>
        <v>0</v>
      </c>
      <c r="Z455" s="377">
        <f t="shared" si="59"/>
        <v>0</v>
      </c>
      <c r="AA455" s="377">
        <f t="shared" si="60"/>
        <v>0</v>
      </c>
      <c r="AB455" s="377">
        <f t="shared" si="61"/>
        <v>0</v>
      </c>
      <c r="AC455" s="377">
        <f t="shared" si="62"/>
        <v>0</v>
      </c>
      <c r="AD455" s="383">
        <f t="shared" si="63"/>
        <v>0</v>
      </c>
    </row>
    <row r="456" spans="1:30">
      <c r="A456" s="159"/>
      <c r="B456" s="159"/>
      <c r="C456" s="159"/>
      <c r="D456" s="159"/>
      <c r="E456" s="159"/>
      <c r="F456" s="159"/>
      <c r="G456" s="159"/>
      <c r="H456" s="180"/>
      <c r="I456" s="180"/>
      <c r="J456" s="159"/>
      <c r="K456" s="264"/>
      <c r="L456" s="159"/>
      <c r="M456" s="46" t="str">
        <f>IFERROR(CONCATENATE("VALID (",VLOOKUP(A456,'02_MASTER_KODE_FASYANKES'!B$3:L$20793,2,FALSE),")"),"N/A (BELUM VALID)")</f>
        <v>N/A (BELUM VALID)</v>
      </c>
      <c r="N456" s="374" t="str">
        <f>IFERROR(VLOOKUP(A456,'02_MASTER_KODE_FASYANKES'!B$3:L$20793,10,FALSE),"N/A (BELUM VALID)")</f>
        <v>N/A (BELUM VALID)</v>
      </c>
      <c r="O456" s="374" t="str">
        <f>IFERROR(VLOOKUP(A456,'02_MASTER_KODE_FASYANKES'!B$3:L$20793,11,FALSE),"N/A (BELUM VALID)")</f>
        <v>N/A (BELUM VALID)</v>
      </c>
      <c r="P456" s="374" t="str">
        <f>IFERROR(VLOOKUP(A456,'02_MASTER_KODE_FASYANKES'!B$3:L$20793,3,FALSE),"N/A (BELUM VALID)")</f>
        <v>N/A (BELUM VALID)</v>
      </c>
      <c r="Q456" s="46" t="str">
        <f>IFERROR(VLOOKUP(LEFT(G456,4),'04_MASTER_KODE_SDMK'!B$5:F$165,3,FALSE),"N/A (BELUM VALID)")</f>
        <v>N/A (BELUM VALID)</v>
      </c>
      <c r="R456" s="46" t="str">
        <f>IFERROR(VLOOKUP(LEFT(G456,4),'04_MASTER_KODE_SDMK'!B$5:F$165,4,FALSE),"N/A (BELUM VALID)")</f>
        <v>N/A (BELUM VALID)</v>
      </c>
      <c r="S456" s="46" t="str">
        <f>IFERROR(VLOOKUP(LEFT(G456,4),'04_MASTER_KODE_SDMK'!B$5:F$165,5,FALSE),"N/A (BELUM VALID)")</f>
        <v>N/A (BELUM VALID)</v>
      </c>
      <c r="T456" s="374" t="str">
        <f t="shared" si="56"/>
        <v>N/A (BELUM VALID)</v>
      </c>
      <c r="U456" s="46" t="str">
        <f t="shared" si="57"/>
        <v>N/A (BELUM VALID)</v>
      </c>
      <c r="V456" s="46" t="str">
        <f>IFERROR(VLOOKUP(L456,'03_MASTER_KODE_SEKOLAH_PT'!B$5:C$10030,2,FALSE),"N/A (BELUM VALID)")</f>
        <v>N/A (BELUM VALID)</v>
      </c>
      <c r="W456" s="46" t="str">
        <f>IFERROR(VLOOKUP(J456,'05_MASTER_KODE_PRODI'!B$3:E$5003,3,FALSE),"N/A (BELUM VALID)")</f>
        <v>N/A (BELUM VALID)</v>
      </c>
      <c r="X456" s="46" t="str">
        <f>IFERROR(CONCATENATE("VALID (",VLOOKUP(J456,'05_MASTER_KODE_PRODI'!B$3:F$5003,5,FALSE),")"),"N/A (BELUM VALID)")</f>
        <v>N/A (BELUM VALID)</v>
      </c>
      <c r="Y456" s="376">
        <f t="shared" si="58"/>
        <v>0</v>
      </c>
      <c r="Z456" s="377">
        <f t="shared" si="59"/>
        <v>0</v>
      </c>
      <c r="AA456" s="377">
        <f t="shared" si="60"/>
        <v>0</v>
      </c>
      <c r="AB456" s="377">
        <f t="shared" si="61"/>
        <v>0</v>
      </c>
      <c r="AC456" s="377">
        <f t="shared" si="62"/>
        <v>0</v>
      </c>
      <c r="AD456" s="383">
        <f t="shared" si="63"/>
        <v>0</v>
      </c>
    </row>
    <row r="457" spans="1:30">
      <c r="A457" s="159"/>
      <c r="B457" s="159"/>
      <c r="C457" s="159"/>
      <c r="D457" s="159"/>
      <c r="E457" s="159"/>
      <c r="F457" s="159"/>
      <c r="G457" s="159"/>
      <c r="H457" s="180"/>
      <c r="I457" s="180"/>
      <c r="J457" s="159"/>
      <c r="K457" s="264"/>
      <c r="L457" s="159"/>
      <c r="M457" s="46" t="str">
        <f>IFERROR(CONCATENATE("VALID (",VLOOKUP(A457,'02_MASTER_KODE_FASYANKES'!B$3:L$20793,2,FALSE),")"),"N/A (BELUM VALID)")</f>
        <v>N/A (BELUM VALID)</v>
      </c>
      <c r="N457" s="374" t="str">
        <f>IFERROR(VLOOKUP(A457,'02_MASTER_KODE_FASYANKES'!B$3:L$20793,10,FALSE),"N/A (BELUM VALID)")</f>
        <v>N/A (BELUM VALID)</v>
      </c>
      <c r="O457" s="374" t="str">
        <f>IFERROR(VLOOKUP(A457,'02_MASTER_KODE_FASYANKES'!B$3:L$20793,11,FALSE),"N/A (BELUM VALID)")</f>
        <v>N/A (BELUM VALID)</v>
      </c>
      <c r="P457" s="374" t="str">
        <f>IFERROR(VLOOKUP(A457,'02_MASTER_KODE_FASYANKES'!B$3:L$20793,3,FALSE),"N/A (BELUM VALID)")</f>
        <v>N/A (BELUM VALID)</v>
      </c>
      <c r="Q457" s="46" t="str">
        <f>IFERROR(VLOOKUP(LEFT(G457,4),'04_MASTER_KODE_SDMK'!B$5:F$165,3,FALSE),"N/A (BELUM VALID)")</f>
        <v>N/A (BELUM VALID)</v>
      </c>
      <c r="R457" s="46" t="str">
        <f>IFERROR(VLOOKUP(LEFT(G457,4),'04_MASTER_KODE_SDMK'!B$5:F$165,4,FALSE),"N/A (BELUM VALID)")</f>
        <v>N/A (BELUM VALID)</v>
      </c>
      <c r="S457" s="46" t="str">
        <f>IFERROR(VLOOKUP(LEFT(G457,4),'04_MASTER_KODE_SDMK'!B$5:F$165,5,FALSE),"N/A (BELUM VALID)")</f>
        <v>N/A (BELUM VALID)</v>
      </c>
      <c r="T457" s="374" t="str">
        <f t="shared" si="56"/>
        <v>N/A (BELUM VALID)</v>
      </c>
      <c r="U457" s="46" t="str">
        <f t="shared" si="57"/>
        <v>N/A (BELUM VALID)</v>
      </c>
      <c r="V457" s="46" t="str">
        <f>IFERROR(VLOOKUP(L457,'03_MASTER_KODE_SEKOLAH_PT'!B$5:C$10030,2,FALSE),"N/A (BELUM VALID)")</f>
        <v>N/A (BELUM VALID)</v>
      </c>
      <c r="W457" s="46" t="str">
        <f>IFERROR(VLOOKUP(J457,'05_MASTER_KODE_PRODI'!B$3:E$5003,3,FALSE),"N/A (BELUM VALID)")</f>
        <v>N/A (BELUM VALID)</v>
      </c>
      <c r="X457" s="46" t="str">
        <f>IFERROR(CONCATENATE("VALID (",VLOOKUP(J457,'05_MASTER_KODE_PRODI'!B$3:F$5003,5,FALSE),")"),"N/A (BELUM VALID)")</f>
        <v>N/A (BELUM VALID)</v>
      </c>
      <c r="Y457" s="376">
        <f t="shared" si="58"/>
        <v>0</v>
      </c>
      <c r="Z457" s="377">
        <f t="shared" si="59"/>
        <v>0</v>
      </c>
      <c r="AA457" s="377">
        <f t="shared" si="60"/>
        <v>0</v>
      </c>
      <c r="AB457" s="377">
        <f t="shared" si="61"/>
        <v>0</v>
      </c>
      <c r="AC457" s="377">
        <f t="shared" si="62"/>
        <v>0</v>
      </c>
      <c r="AD457" s="383">
        <f t="shared" si="63"/>
        <v>0</v>
      </c>
    </row>
    <row r="458" spans="1:30">
      <c r="A458" s="159"/>
      <c r="B458" s="159"/>
      <c r="C458" s="159"/>
      <c r="D458" s="159"/>
      <c r="E458" s="159"/>
      <c r="F458" s="159"/>
      <c r="G458" s="159"/>
      <c r="H458" s="180"/>
      <c r="I458" s="180"/>
      <c r="J458" s="159"/>
      <c r="K458" s="264"/>
      <c r="L458" s="159"/>
      <c r="M458" s="46" t="str">
        <f>IFERROR(CONCATENATE("VALID (",VLOOKUP(A458,'02_MASTER_KODE_FASYANKES'!B$3:L$20793,2,FALSE),")"),"N/A (BELUM VALID)")</f>
        <v>N/A (BELUM VALID)</v>
      </c>
      <c r="N458" s="374" t="str">
        <f>IFERROR(VLOOKUP(A458,'02_MASTER_KODE_FASYANKES'!B$3:L$20793,10,FALSE),"N/A (BELUM VALID)")</f>
        <v>N/A (BELUM VALID)</v>
      </c>
      <c r="O458" s="374" t="str">
        <f>IFERROR(VLOOKUP(A458,'02_MASTER_KODE_FASYANKES'!B$3:L$20793,11,FALSE),"N/A (BELUM VALID)")</f>
        <v>N/A (BELUM VALID)</v>
      </c>
      <c r="P458" s="374" t="str">
        <f>IFERROR(VLOOKUP(A458,'02_MASTER_KODE_FASYANKES'!B$3:L$20793,3,FALSE),"N/A (BELUM VALID)")</f>
        <v>N/A (BELUM VALID)</v>
      </c>
      <c r="Q458" s="46" t="str">
        <f>IFERROR(VLOOKUP(LEFT(G458,4),'04_MASTER_KODE_SDMK'!B$5:F$165,3,FALSE),"N/A (BELUM VALID)")</f>
        <v>N/A (BELUM VALID)</v>
      </c>
      <c r="R458" s="46" t="str">
        <f>IFERROR(VLOOKUP(LEFT(G458,4),'04_MASTER_KODE_SDMK'!B$5:F$165,4,FALSE),"N/A (BELUM VALID)")</f>
        <v>N/A (BELUM VALID)</v>
      </c>
      <c r="S458" s="46" t="str">
        <f>IFERROR(VLOOKUP(LEFT(G458,4),'04_MASTER_KODE_SDMK'!B$5:F$165,5,FALSE),"N/A (BELUM VALID)")</f>
        <v>N/A (BELUM VALID)</v>
      </c>
      <c r="T458" s="374" t="str">
        <f t="shared" si="56"/>
        <v>N/A (BELUM VALID)</v>
      </c>
      <c r="U458" s="46" t="str">
        <f t="shared" si="57"/>
        <v>N/A (BELUM VALID)</v>
      </c>
      <c r="V458" s="46" t="str">
        <f>IFERROR(VLOOKUP(L458,'03_MASTER_KODE_SEKOLAH_PT'!B$5:C$10030,2,FALSE),"N/A (BELUM VALID)")</f>
        <v>N/A (BELUM VALID)</v>
      </c>
      <c r="W458" s="46" t="str">
        <f>IFERROR(VLOOKUP(J458,'05_MASTER_KODE_PRODI'!B$3:E$5003,3,FALSE),"N/A (BELUM VALID)")</f>
        <v>N/A (BELUM VALID)</v>
      </c>
      <c r="X458" s="46" t="str">
        <f>IFERROR(CONCATENATE("VALID (",VLOOKUP(J458,'05_MASTER_KODE_PRODI'!B$3:F$5003,5,FALSE),")"),"N/A (BELUM VALID)")</f>
        <v>N/A (BELUM VALID)</v>
      </c>
      <c r="Y458" s="376">
        <f t="shared" si="58"/>
        <v>0</v>
      </c>
      <c r="Z458" s="377">
        <f t="shared" si="59"/>
        <v>0</v>
      </c>
      <c r="AA458" s="377">
        <f t="shared" si="60"/>
        <v>0</v>
      </c>
      <c r="AB458" s="377">
        <f t="shared" si="61"/>
        <v>0</v>
      </c>
      <c r="AC458" s="377">
        <f t="shared" si="62"/>
        <v>0</v>
      </c>
      <c r="AD458" s="383">
        <f t="shared" si="63"/>
        <v>0</v>
      </c>
    </row>
    <row r="459" spans="1:30">
      <c r="A459" s="159"/>
      <c r="B459" s="159"/>
      <c r="C459" s="159"/>
      <c r="D459" s="159"/>
      <c r="E459" s="159"/>
      <c r="F459" s="159"/>
      <c r="G459" s="159"/>
      <c r="H459" s="180"/>
      <c r="I459" s="180"/>
      <c r="J459" s="159"/>
      <c r="K459" s="264"/>
      <c r="L459" s="159"/>
      <c r="M459" s="46" t="str">
        <f>IFERROR(CONCATENATE("VALID (",VLOOKUP(A459,'02_MASTER_KODE_FASYANKES'!B$3:L$20793,2,FALSE),")"),"N/A (BELUM VALID)")</f>
        <v>N/A (BELUM VALID)</v>
      </c>
      <c r="N459" s="374" t="str">
        <f>IFERROR(VLOOKUP(A459,'02_MASTER_KODE_FASYANKES'!B$3:L$20793,10,FALSE),"N/A (BELUM VALID)")</f>
        <v>N/A (BELUM VALID)</v>
      </c>
      <c r="O459" s="374" t="str">
        <f>IFERROR(VLOOKUP(A459,'02_MASTER_KODE_FASYANKES'!B$3:L$20793,11,FALSE),"N/A (BELUM VALID)")</f>
        <v>N/A (BELUM VALID)</v>
      </c>
      <c r="P459" s="374" t="str">
        <f>IFERROR(VLOOKUP(A459,'02_MASTER_KODE_FASYANKES'!B$3:L$20793,3,FALSE),"N/A (BELUM VALID)")</f>
        <v>N/A (BELUM VALID)</v>
      </c>
      <c r="Q459" s="46" t="str">
        <f>IFERROR(VLOOKUP(LEFT(G459,4),'04_MASTER_KODE_SDMK'!B$5:F$165,3,FALSE),"N/A (BELUM VALID)")</f>
        <v>N/A (BELUM VALID)</v>
      </c>
      <c r="R459" s="46" t="str">
        <f>IFERROR(VLOOKUP(LEFT(G459,4),'04_MASTER_KODE_SDMK'!B$5:F$165,4,FALSE),"N/A (BELUM VALID)")</f>
        <v>N/A (BELUM VALID)</v>
      </c>
      <c r="S459" s="46" t="str">
        <f>IFERROR(VLOOKUP(LEFT(G459,4),'04_MASTER_KODE_SDMK'!B$5:F$165,5,FALSE),"N/A (BELUM VALID)")</f>
        <v>N/A (BELUM VALID)</v>
      </c>
      <c r="T459" s="374" t="str">
        <f t="shared" si="56"/>
        <v>N/A (BELUM VALID)</v>
      </c>
      <c r="U459" s="46" t="str">
        <f t="shared" si="57"/>
        <v>N/A (BELUM VALID)</v>
      </c>
      <c r="V459" s="46" t="str">
        <f>IFERROR(VLOOKUP(L459,'03_MASTER_KODE_SEKOLAH_PT'!B$5:C$10030,2,FALSE),"N/A (BELUM VALID)")</f>
        <v>N/A (BELUM VALID)</v>
      </c>
      <c r="W459" s="46" t="str">
        <f>IFERROR(VLOOKUP(J459,'05_MASTER_KODE_PRODI'!B$3:E$5003,3,FALSE),"N/A (BELUM VALID)")</f>
        <v>N/A (BELUM VALID)</v>
      </c>
      <c r="X459" s="46" t="str">
        <f>IFERROR(CONCATENATE("VALID (",VLOOKUP(J459,'05_MASTER_KODE_PRODI'!B$3:F$5003,5,FALSE),")"),"N/A (BELUM VALID)")</f>
        <v>N/A (BELUM VALID)</v>
      </c>
      <c r="Y459" s="376">
        <f t="shared" si="58"/>
        <v>0</v>
      </c>
      <c r="Z459" s="377">
        <f t="shared" si="59"/>
        <v>0</v>
      </c>
      <c r="AA459" s="377">
        <f t="shared" si="60"/>
        <v>0</v>
      </c>
      <c r="AB459" s="377">
        <f t="shared" si="61"/>
        <v>0</v>
      </c>
      <c r="AC459" s="377">
        <f t="shared" si="62"/>
        <v>0</v>
      </c>
      <c r="AD459" s="383">
        <f t="shared" si="63"/>
        <v>0</v>
      </c>
    </row>
    <row r="460" spans="1:30">
      <c r="A460" s="159"/>
      <c r="B460" s="159"/>
      <c r="C460" s="159"/>
      <c r="D460" s="159"/>
      <c r="E460" s="159"/>
      <c r="F460" s="159"/>
      <c r="G460" s="159"/>
      <c r="H460" s="180"/>
      <c r="I460" s="180"/>
      <c r="J460" s="159"/>
      <c r="K460" s="264"/>
      <c r="L460" s="159"/>
      <c r="M460" s="46" t="str">
        <f>IFERROR(CONCATENATE("VALID (",VLOOKUP(A460,'02_MASTER_KODE_FASYANKES'!B$3:L$20793,2,FALSE),")"),"N/A (BELUM VALID)")</f>
        <v>N/A (BELUM VALID)</v>
      </c>
      <c r="N460" s="374" t="str">
        <f>IFERROR(VLOOKUP(A460,'02_MASTER_KODE_FASYANKES'!B$3:L$20793,10,FALSE),"N/A (BELUM VALID)")</f>
        <v>N/A (BELUM VALID)</v>
      </c>
      <c r="O460" s="374" t="str">
        <f>IFERROR(VLOOKUP(A460,'02_MASTER_KODE_FASYANKES'!B$3:L$20793,11,FALSE),"N/A (BELUM VALID)")</f>
        <v>N/A (BELUM VALID)</v>
      </c>
      <c r="P460" s="374" t="str">
        <f>IFERROR(VLOOKUP(A460,'02_MASTER_KODE_FASYANKES'!B$3:L$20793,3,FALSE),"N/A (BELUM VALID)")</f>
        <v>N/A (BELUM VALID)</v>
      </c>
      <c r="Q460" s="46" t="str">
        <f>IFERROR(VLOOKUP(LEFT(G460,4),'04_MASTER_KODE_SDMK'!B$5:F$165,3,FALSE),"N/A (BELUM VALID)")</f>
        <v>N/A (BELUM VALID)</v>
      </c>
      <c r="R460" s="46" t="str">
        <f>IFERROR(VLOOKUP(LEFT(G460,4),'04_MASTER_KODE_SDMK'!B$5:F$165,4,FALSE),"N/A (BELUM VALID)")</f>
        <v>N/A (BELUM VALID)</v>
      </c>
      <c r="S460" s="46" t="str">
        <f>IFERROR(VLOOKUP(LEFT(G460,4),'04_MASTER_KODE_SDMK'!B$5:F$165,5,FALSE),"N/A (BELUM VALID)")</f>
        <v>N/A (BELUM VALID)</v>
      </c>
      <c r="T460" s="374" t="str">
        <f t="shared" si="56"/>
        <v>N/A (BELUM VALID)</v>
      </c>
      <c r="U460" s="46" t="str">
        <f t="shared" si="57"/>
        <v>N/A (BELUM VALID)</v>
      </c>
      <c r="V460" s="46" t="str">
        <f>IFERROR(VLOOKUP(L460,'03_MASTER_KODE_SEKOLAH_PT'!B$5:C$10030,2,FALSE),"N/A (BELUM VALID)")</f>
        <v>N/A (BELUM VALID)</v>
      </c>
      <c r="W460" s="46" t="str">
        <f>IFERROR(VLOOKUP(J460,'05_MASTER_KODE_PRODI'!B$3:E$5003,3,FALSE),"N/A (BELUM VALID)")</f>
        <v>N/A (BELUM VALID)</v>
      </c>
      <c r="X460" s="46" t="str">
        <f>IFERROR(CONCATENATE("VALID (",VLOOKUP(J460,'05_MASTER_KODE_PRODI'!B$3:F$5003,5,FALSE),")"),"N/A (BELUM VALID)")</f>
        <v>N/A (BELUM VALID)</v>
      </c>
      <c r="Y460" s="376">
        <f t="shared" si="58"/>
        <v>0</v>
      </c>
      <c r="Z460" s="377">
        <f t="shared" si="59"/>
        <v>0</v>
      </c>
      <c r="AA460" s="377">
        <f t="shared" si="60"/>
        <v>0</v>
      </c>
      <c r="AB460" s="377">
        <f t="shared" si="61"/>
        <v>0</v>
      </c>
      <c r="AC460" s="377">
        <f t="shared" si="62"/>
        <v>0</v>
      </c>
      <c r="AD460" s="383">
        <f t="shared" si="63"/>
        <v>0</v>
      </c>
    </row>
    <row r="461" spans="1:30">
      <c r="A461" s="159"/>
      <c r="B461" s="159"/>
      <c r="C461" s="159"/>
      <c r="D461" s="159"/>
      <c r="E461" s="159"/>
      <c r="F461" s="159"/>
      <c r="G461" s="159"/>
      <c r="H461" s="180"/>
      <c r="I461" s="180"/>
      <c r="J461" s="159"/>
      <c r="K461" s="264"/>
      <c r="L461" s="159"/>
      <c r="M461" s="46" t="str">
        <f>IFERROR(CONCATENATE("VALID (",VLOOKUP(A461,'02_MASTER_KODE_FASYANKES'!B$3:L$20793,2,FALSE),")"),"N/A (BELUM VALID)")</f>
        <v>N/A (BELUM VALID)</v>
      </c>
      <c r="N461" s="374" t="str">
        <f>IFERROR(VLOOKUP(A461,'02_MASTER_KODE_FASYANKES'!B$3:L$20793,10,FALSE),"N/A (BELUM VALID)")</f>
        <v>N/A (BELUM VALID)</v>
      </c>
      <c r="O461" s="374" t="str">
        <f>IFERROR(VLOOKUP(A461,'02_MASTER_KODE_FASYANKES'!B$3:L$20793,11,FALSE),"N/A (BELUM VALID)")</f>
        <v>N/A (BELUM VALID)</v>
      </c>
      <c r="P461" s="374" t="str">
        <f>IFERROR(VLOOKUP(A461,'02_MASTER_KODE_FASYANKES'!B$3:L$20793,3,FALSE),"N/A (BELUM VALID)")</f>
        <v>N/A (BELUM VALID)</v>
      </c>
      <c r="Q461" s="46" t="str">
        <f>IFERROR(VLOOKUP(LEFT(G461,4),'04_MASTER_KODE_SDMK'!B$5:F$165,3,FALSE),"N/A (BELUM VALID)")</f>
        <v>N/A (BELUM VALID)</v>
      </c>
      <c r="R461" s="46" t="str">
        <f>IFERROR(VLOOKUP(LEFT(G461,4),'04_MASTER_KODE_SDMK'!B$5:F$165,4,FALSE),"N/A (BELUM VALID)")</f>
        <v>N/A (BELUM VALID)</v>
      </c>
      <c r="S461" s="46" t="str">
        <f>IFERROR(VLOOKUP(LEFT(G461,4),'04_MASTER_KODE_SDMK'!B$5:F$165,5,FALSE),"N/A (BELUM VALID)")</f>
        <v>N/A (BELUM VALID)</v>
      </c>
      <c r="T461" s="374" t="str">
        <f t="shared" si="56"/>
        <v>N/A (BELUM VALID)</v>
      </c>
      <c r="U461" s="46" t="str">
        <f t="shared" si="57"/>
        <v>N/A (BELUM VALID)</v>
      </c>
      <c r="V461" s="46" t="str">
        <f>IFERROR(VLOOKUP(L461,'03_MASTER_KODE_SEKOLAH_PT'!B$5:C$10030,2,FALSE),"N/A (BELUM VALID)")</f>
        <v>N/A (BELUM VALID)</v>
      </c>
      <c r="W461" s="46" t="str">
        <f>IFERROR(VLOOKUP(J461,'05_MASTER_KODE_PRODI'!B$3:E$5003,3,FALSE),"N/A (BELUM VALID)")</f>
        <v>N/A (BELUM VALID)</v>
      </c>
      <c r="X461" s="46" t="str">
        <f>IFERROR(CONCATENATE("VALID (",VLOOKUP(J461,'05_MASTER_KODE_PRODI'!B$3:F$5003,5,FALSE),")"),"N/A (BELUM VALID)")</f>
        <v>N/A (BELUM VALID)</v>
      </c>
      <c r="Y461" s="376">
        <f t="shared" si="58"/>
        <v>0</v>
      </c>
      <c r="Z461" s="377">
        <f t="shared" si="59"/>
        <v>0</v>
      </c>
      <c r="AA461" s="377">
        <f t="shared" si="60"/>
        <v>0</v>
      </c>
      <c r="AB461" s="377">
        <f t="shared" si="61"/>
        <v>0</v>
      </c>
      <c r="AC461" s="377">
        <f t="shared" si="62"/>
        <v>0</v>
      </c>
      <c r="AD461" s="383">
        <f t="shared" si="63"/>
        <v>0</v>
      </c>
    </row>
    <row r="462" spans="1:30">
      <c r="A462" s="159"/>
      <c r="B462" s="159"/>
      <c r="C462" s="159"/>
      <c r="D462" s="159"/>
      <c r="E462" s="159"/>
      <c r="F462" s="159"/>
      <c r="G462" s="159"/>
      <c r="H462" s="180"/>
      <c r="I462" s="180"/>
      <c r="J462" s="159"/>
      <c r="K462" s="264"/>
      <c r="L462" s="159"/>
      <c r="M462" s="46" t="str">
        <f>IFERROR(CONCATENATE("VALID (",VLOOKUP(A462,'02_MASTER_KODE_FASYANKES'!B$3:L$20793,2,FALSE),")"),"N/A (BELUM VALID)")</f>
        <v>N/A (BELUM VALID)</v>
      </c>
      <c r="N462" s="374" t="str">
        <f>IFERROR(VLOOKUP(A462,'02_MASTER_KODE_FASYANKES'!B$3:L$20793,10,FALSE),"N/A (BELUM VALID)")</f>
        <v>N/A (BELUM VALID)</v>
      </c>
      <c r="O462" s="374" t="str">
        <f>IFERROR(VLOOKUP(A462,'02_MASTER_KODE_FASYANKES'!B$3:L$20793,11,FALSE),"N/A (BELUM VALID)")</f>
        <v>N/A (BELUM VALID)</v>
      </c>
      <c r="P462" s="374" t="str">
        <f>IFERROR(VLOOKUP(A462,'02_MASTER_KODE_FASYANKES'!B$3:L$20793,3,FALSE),"N/A (BELUM VALID)")</f>
        <v>N/A (BELUM VALID)</v>
      </c>
      <c r="Q462" s="46" t="str">
        <f>IFERROR(VLOOKUP(LEFT(G462,4),'04_MASTER_KODE_SDMK'!B$5:F$165,3,FALSE),"N/A (BELUM VALID)")</f>
        <v>N/A (BELUM VALID)</v>
      </c>
      <c r="R462" s="46" t="str">
        <f>IFERROR(VLOOKUP(LEFT(G462,4),'04_MASTER_KODE_SDMK'!B$5:F$165,4,FALSE),"N/A (BELUM VALID)")</f>
        <v>N/A (BELUM VALID)</v>
      </c>
      <c r="S462" s="46" t="str">
        <f>IFERROR(VLOOKUP(LEFT(G462,4),'04_MASTER_KODE_SDMK'!B$5:F$165,5,FALSE),"N/A (BELUM VALID)")</f>
        <v>N/A (BELUM VALID)</v>
      </c>
      <c r="T462" s="374" t="str">
        <f t="shared" si="56"/>
        <v>N/A (BELUM VALID)</v>
      </c>
      <c r="U462" s="46" t="str">
        <f t="shared" si="57"/>
        <v>N/A (BELUM VALID)</v>
      </c>
      <c r="V462" s="46" t="str">
        <f>IFERROR(VLOOKUP(L462,'03_MASTER_KODE_SEKOLAH_PT'!B$5:C$10030,2,FALSE),"N/A (BELUM VALID)")</f>
        <v>N/A (BELUM VALID)</v>
      </c>
      <c r="W462" s="46" t="str">
        <f>IFERROR(VLOOKUP(J462,'05_MASTER_KODE_PRODI'!B$3:E$5003,3,FALSE),"N/A (BELUM VALID)")</f>
        <v>N/A (BELUM VALID)</v>
      </c>
      <c r="X462" s="46" t="str">
        <f>IFERROR(CONCATENATE("VALID (",VLOOKUP(J462,'05_MASTER_KODE_PRODI'!B$3:F$5003,5,FALSE),")"),"N/A (BELUM VALID)")</f>
        <v>N/A (BELUM VALID)</v>
      </c>
      <c r="Y462" s="376">
        <f t="shared" si="58"/>
        <v>0</v>
      </c>
      <c r="Z462" s="377">
        <f t="shared" si="59"/>
        <v>0</v>
      </c>
      <c r="AA462" s="377">
        <f t="shared" si="60"/>
        <v>0</v>
      </c>
      <c r="AB462" s="377">
        <f t="shared" si="61"/>
        <v>0</v>
      </c>
      <c r="AC462" s="377">
        <f t="shared" si="62"/>
        <v>0</v>
      </c>
      <c r="AD462" s="383">
        <f t="shared" si="63"/>
        <v>0</v>
      </c>
    </row>
    <row r="463" spans="1:30">
      <c r="A463" s="159"/>
      <c r="B463" s="159"/>
      <c r="C463" s="159"/>
      <c r="D463" s="159"/>
      <c r="E463" s="159"/>
      <c r="F463" s="159"/>
      <c r="G463" s="159"/>
      <c r="H463" s="180"/>
      <c r="I463" s="180"/>
      <c r="J463" s="159"/>
      <c r="K463" s="264"/>
      <c r="L463" s="159"/>
      <c r="M463" s="46" t="str">
        <f>IFERROR(CONCATENATE("VALID (",VLOOKUP(A463,'02_MASTER_KODE_FASYANKES'!B$3:L$20793,2,FALSE),")"),"N/A (BELUM VALID)")</f>
        <v>N/A (BELUM VALID)</v>
      </c>
      <c r="N463" s="374" t="str">
        <f>IFERROR(VLOOKUP(A463,'02_MASTER_KODE_FASYANKES'!B$3:L$20793,10,FALSE),"N/A (BELUM VALID)")</f>
        <v>N/A (BELUM VALID)</v>
      </c>
      <c r="O463" s="374" t="str">
        <f>IFERROR(VLOOKUP(A463,'02_MASTER_KODE_FASYANKES'!B$3:L$20793,11,FALSE),"N/A (BELUM VALID)")</f>
        <v>N/A (BELUM VALID)</v>
      </c>
      <c r="P463" s="374" t="str">
        <f>IFERROR(VLOOKUP(A463,'02_MASTER_KODE_FASYANKES'!B$3:L$20793,3,FALSE),"N/A (BELUM VALID)")</f>
        <v>N/A (BELUM VALID)</v>
      </c>
      <c r="Q463" s="46" t="str">
        <f>IFERROR(VLOOKUP(LEFT(G463,4),'04_MASTER_KODE_SDMK'!B$5:F$165,3,FALSE),"N/A (BELUM VALID)")</f>
        <v>N/A (BELUM VALID)</v>
      </c>
      <c r="R463" s="46" t="str">
        <f>IFERROR(VLOOKUP(LEFT(G463,4),'04_MASTER_KODE_SDMK'!B$5:F$165,4,FALSE),"N/A (BELUM VALID)")</f>
        <v>N/A (BELUM VALID)</v>
      </c>
      <c r="S463" s="46" t="str">
        <f>IFERROR(VLOOKUP(LEFT(G463,4),'04_MASTER_KODE_SDMK'!B$5:F$165,5,FALSE),"N/A (BELUM VALID)")</f>
        <v>N/A (BELUM VALID)</v>
      </c>
      <c r="T463" s="374" t="str">
        <f t="shared" si="56"/>
        <v>N/A (BELUM VALID)</v>
      </c>
      <c r="U463" s="46" t="str">
        <f t="shared" si="57"/>
        <v>N/A (BELUM VALID)</v>
      </c>
      <c r="V463" s="46" t="str">
        <f>IFERROR(VLOOKUP(L463,'03_MASTER_KODE_SEKOLAH_PT'!B$5:C$10030,2,FALSE),"N/A (BELUM VALID)")</f>
        <v>N/A (BELUM VALID)</v>
      </c>
      <c r="W463" s="46" t="str">
        <f>IFERROR(VLOOKUP(J463,'05_MASTER_KODE_PRODI'!B$3:E$5003,3,FALSE),"N/A (BELUM VALID)")</f>
        <v>N/A (BELUM VALID)</v>
      </c>
      <c r="X463" s="46" t="str">
        <f>IFERROR(CONCATENATE("VALID (",VLOOKUP(J463,'05_MASTER_KODE_PRODI'!B$3:F$5003,5,FALSE),")"),"N/A (BELUM VALID)")</f>
        <v>N/A (BELUM VALID)</v>
      </c>
      <c r="Y463" s="376">
        <f t="shared" si="58"/>
        <v>0</v>
      </c>
      <c r="Z463" s="377">
        <f t="shared" si="59"/>
        <v>0</v>
      </c>
      <c r="AA463" s="377">
        <f t="shared" si="60"/>
        <v>0</v>
      </c>
      <c r="AB463" s="377">
        <f t="shared" si="61"/>
        <v>0</v>
      </c>
      <c r="AC463" s="377">
        <f t="shared" si="62"/>
        <v>0</v>
      </c>
      <c r="AD463" s="383">
        <f t="shared" si="63"/>
        <v>0</v>
      </c>
    </row>
    <row r="464" spans="1:30">
      <c r="A464" s="159"/>
      <c r="B464" s="159"/>
      <c r="C464" s="159"/>
      <c r="D464" s="159"/>
      <c r="E464" s="159"/>
      <c r="F464" s="159"/>
      <c r="G464" s="159"/>
      <c r="H464" s="180"/>
      <c r="I464" s="180"/>
      <c r="J464" s="159"/>
      <c r="K464" s="264"/>
      <c r="L464" s="159"/>
      <c r="M464" s="46" t="str">
        <f>IFERROR(CONCATENATE("VALID (",VLOOKUP(A464,'02_MASTER_KODE_FASYANKES'!B$3:L$20793,2,FALSE),")"),"N/A (BELUM VALID)")</f>
        <v>N/A (BELUM VALID)</v>
      </c>
      <c r="N464" s="374" t="str">
        <f>IFERROR(VLOOKUP(A464,'02_MASTER_KODE_FASYANKES'!B$3:L$20793,10,FALSE),"N/A (BELUM VALID)")</f>
        <v>N/A (BELUM VALID)</v>
      </c>
      <c r="O464" s="374" t="str">
        <f>IFERROR(VLOOKUP(A464,'02_MASTER_KODE_FASYANKES'!B$3:L$20793,11,FALSE),"N/A (BELUM VALID)")</f>
        <v>N/A (BELUM VALID)</v>
      </c>
      <c r="P464" s="374" t="str">
        <f>IFERROR(VLOOKUP(A464,'02_MASTER_KODE_FASYANKES'!B$3:L$20793,3,FALSE),"N/A (BELUM VALID)")</f>
        <v>N/A (BELUM VALID)</v>
      </c>
      <c r="Q464" s="46" t="str">
        <f>IFERROR(VLOOKUP(LEFT(G464,4),'04_MASTER_KODE_SDMK'!B$5:F$165,3,FALSE),"N/A (BELUM VALID)")</f>
        <v>N/A (BELUM VALID)</v>
      </c>
      <c r="R464" s="46" t="str">
        <f>IFERROR(VLOOKUP(LEFT(G464,4),'04_MASTER_KODE_SDMK'!B$5:F$165,4,FALSE),"N/A (BELUM VALID)")</f>
        <v>N/A (BELUM VALID)</v>
      </c>
      <c r="S464" s="46" t="str">
        <f>IFERROR(VLOOKUP(LEFT(G464,4),'04_MASTER_KODE_SDMK'!B$5:F$165,5,FALSE),"N/A (BELUM VALID)")</f>
        <v>N/A (BELUM VALID)</v>
      </c>
      <c r="T464" s="374" t="str">
        <f t="shared" si="56"/>
        <v>N/A (BELUM VALID)</v>
      </c>
      <c r="U464" s="46" t="str">
        <f t="shared" si="57"/>
        <v>N/A (BELUM VALID)</v>
      </c>
      <c r="V464" s="46" t="str">
        <f>IFERROR(VLOOKUP(L464,'03_MASTER_KODE_SEKOLAH_PT'!B$5:C$10030,2,FALSE),"N/A (BELUM VALID)")</f>
        <v>N/A (BELUM VALID)</v>
      </c>
      <c r="W464" s="46" t="str">
        <f>IFERROR(VLOOKUP(J464,'05_MASTER_KODE_PRODI'!B$3:E$5003,3,FALSE),"N/A (BELUM VALID)")</f>
        <v>N/A (BELUM VALID)</v>
      </c>
      <c r="X464" s="46" t="str">
        <f>IFERROR(CONCATENATE("VALID (",VLOOKUP(J464,'05_MASTER_KODE_PRODI'!B$3:F$5003,5,FALSE),")"),"N/A (BELUM VALID)")</f>
        <v>N/A (BELUM VALID)</v>
      </c>
      <c r="Y464" s="376">
        <f t="shared" si="58"/>
        <v>0</v>
      </c>
      <c r="Z464" s="377">
        <f t="shared" si="59"/>
        <v>0</v>
      </c>
      <c r="AA464" s="377">
        <f t="shared" si="60"/>
        <v>0</v>
      </c>
      <c r="AB464" s="377">
        <f t="shared" si="61"/>
        <v>0</v>
      </c>
      <c r="AC464" s="377">
        <f t="shared" si="62"/>
        <v>0</v>
      </c>
      <c r="AD464" s="383">
        <f t="shared" si="63"/>
        <v>0</v>
      </c>
    </row>
    <row r="465" spans="1:30">
      <c r="A465" s="159"/>
      <c r="B465" s="159"/>
      <c r="C465" s="159"/>
      <c r="D465" s="159"/>
      <c r="E465" s="159"/>
      <c r="F465" s="159"/>
      <c r="G465" s="159"/>
      <c r="H465" s="180"/>
      <c r="I465" s="180"/>
      <c r="J465" s="159"/>
      <c r="K465" s="264"/>
      <c r="L465" s="159"/>
      <c r="M465" s="46" t="str">
        <f>IFERROR(CONCATENATE("VALID (",VLOOKUP(A465,'02_MASTER_KODE_FASYANKES'!B$3:L$20793,2,FALSE),")"),"N/A (BELUM VALID)")</f>
        <v>N/A (BELUM VALID)</v>
      </c>
      <c r="N465" s="374" t="str">
        <f>IFERROR(VLOOKUP(A465,'02_MASTER_KODE_FASYANKES'!B$3:L$20793,10,FALSE),"N/A (BELUM VALID)")</f>
        <v>N/A (BELUM VALID)</v>
      </c>
      <c r="O465" s="374" t="str">
        <f>IFERROR(VLOOKUP(A465,'02_MASTER_KODE_FASYANKES'!B$3:L$20793,11,FALSE),"N/A (BELUM VALID)")</f>
        <v>N/A (BELUM VALID)</v>
      </c>
      <c r="P465" s="374" t="str">
        <f>IFERROR(VLOOKUP(A465,'02_MASTER_KODE_FASYANKES'!B$3:L$20793,3,FALSE),"N/A (BELUM VALID)")</f>
        <v>N/A (BELUM VALID)</v>
      </c>
      <c r="Q465" s="46" t="str">
        <f>IFERROR(VLOOKUP(LEFT(G465,4),'04_MASTER_KODE_SDMK'!B$5:F$165,3,FALSE),"N/A (BELUM VALID)")</f>
        <v>N/A (BELUM VALID)</v>
      </c>
      <c r="R465" s="46" t="str">
        <f>IFERROR(VLOOKUP(LEFT(G465,4),'04_MASTER_KODE_SDMK'!B$5:F$165,4,FALSE),"N/A (BELUM VALID)")</f>
        <v>N/A (BELUM VALID)</v>
      </c>
      <c r="S465" s="46" t="str">
        <f>IFERROR(VLOOKUP(LEFT(G465,4),'04_MASTER_KODE_SDMK'!B$5:F$165,5,FALSE),"N/A (BELUM VALID)")</f>
        <v>N/A (BELUM VALID)</v>
      </c>
      <c r="T465" s="374" t="str">
        <f t="shared" si="56"/>
        <v>N/A (BELUM VALID)</v>
      </c>
      <c r="U465" s="46" t="str">
        <f t="shared" si="57"/>
        <v>N/A (BELUM VALID)</v>
      </c>
      <c r="V465" s="46" t="str">
        <f>IFERROR(VLOOKUP(L465,'03_MASTER_KODE_SEKOLAH_PT'!B$5:C$10030,2,FALSE),"N/A (BELUM VALID)")</f>
        <v>N/A (BELUM VALID)</v>
      </c>
      <c r="W465" s="46" t="str">
        <f>IFERROR(VLOOKUP(J465,'05_MASTER_KODE_PRODI'!B$3:E$5003,3,FALSE),"N/A (BELUM VALID)")</f>
        <v>N/A (BELUM VALID)</v>
      </c>
      <c r="X465" s="46" t="str">
        <f>IFERROR(CONCATENATE("VALID (",VLOOKUP(J465,'05_MASTER_KODE_PRODI'!B$3:F$5003,5,FALSE),")"),"N/A (BELUM VALID)")</f>
        <v>N/A (BELUM VALID)</v>
      </c>
      <c r="Y465" s="376">
        <f t="shared" si="58"/>
        <v>0</v>
      </c>
      <c r="Z465" s="377">
        <f t="shared" si="59"/>
        <v>0</v>
      </c>
      <c r="AA465" s="377">
        <f t="shared" si="60"/>
        <v>0</v>
      </c>
      <c r="AB465" s="377">
        <f t="shared" si="61"/>
        <v>0</v>
      </c>
      <c r="AC465" s="377">
        <f t="shared" si="62"/>
        <v>0</v>
      </c>
      <c r="AD465" s="383">
        <f t="shared" si="63"/>
        <v>0</v>
      </c>
    </row>
    <row r="466" spans="1:30">
      <c r="A466" s="159"/>
      <c r="B466" s="159"/>
      <c r="C466" s="159"/>
      <c r="D466" s="159"/>
      <c r="E466" s="159"/>
      <c r="F466" s="159"/>
      <c r="G466" s="159"/>
      <c r="H466" s="180"/>
      <c r="I466" s="180"/>
      <c r="J466" s="159"/>
      <c r="K466" s="264"/>
      <c r="L466" s="159"/>
      <c r="M466" s="46" t="str">
        <f>IFERROR(CONCATENATE("VALID (",VLOOKUP(A466,'02_MASTER_KODE_FASYANKES'!B$3:L$20793,2,FALSE),")"),"N/A (BELUM VALID)")</f>
        <v>N/A (BELUM VALID)</v>
      </c>
      <c r="N466" s="374" t="str">
        <f>IFERROR(VLOOKUP(A466,'02_MASTER_KODE_FASYANKES'!B$3:L$20793,10,FALSE),"N/A (BELUM VALID)")</f>
        <v>N/A (BELUM VALID)</v>
      </c>
      <c r="O466" s="374" t="str">
        <f>IFERROR(VLOOKUP(A466,'02_MASTER_KODE_FASYANKES'!B$3:L$20793,11,FALSE),"N/A (BELUM VALID)")</f>
        <v>N/A (BELUM VALID)</v>
      </c>
      <c r="P466" s="374" t="str">
        <f>IFERROR(VLOOKUP(A466,'02_MASTER_KODE_FASYANKES'!B$3:L$20793,3,FALSE),"N/A (BELUM VALID)")</f>
        <v>N/A (BELUM VALID)</v>
      </c>
      <c r="Q466" s="46" t="str">
        <f>IFERROR(VLOOKUP(LEFT(G466,4),'04_MASTER_KODE_SDMK'!B$5:F$165,3,FALSE),"N/A (BELUM VALID)")</f>
        <v>N/A (BELUM VALID)</v>
      </c>
      <c r="R466" s="46" t="str">
        <f>IFERROR(VLOOKUP(LEFT(G466,4),'04_MASTER_KODE_SDMK'!B$5:F$165,4,FALSE),"N/A (BELUM VALID)")</f>
        <v>N/A (BELUM VALID)</v>
      </c>
      <c r="S466" s="46" t="str">
        <f>IFERROR(VLOOKUP(LEFT(G466,4),'04_MASTER_KODE_SDMK'!B$5:F$165,5,FALSE),"N/A (BELUM VALID)")</f>
        <v>N/A (BELUM VALID)</v>
      </c>
      <c r="T466" s="374" t="str">
        <f t="shared" si="56"/>
        <v>N/A (BELUM VALID)</v>
      </c>
      <c r="U466" s="46" t="str">
        <f t="shared" si="57"/>
        <v>N/A (BELUM VALID)</v>
      </c>
      <c r="V466" s="46" t="str">
        <f>IFERROR(VLOOKUP(L466,'03_MASTER_KODE_SEKOLAH_PT'!B$5:C$10030,2,FALSE),"N/A (BELUM VALID)")</f>
        <v>N/A (BELUM VALID)</v>
      </c>
      <c r="W466" s="46" t="str">
        <f>IFERROR(VLOOKUP(J466,'05_MASTER_KODE_PRODI'!B$3:E$5003,3,FALSE),"N/A (BELUM VALID)")</f>
        <v>N/A (BELUM VALID)</v>
      </c>
      <c r="X466" s="46" t="str">
        <f>IFERROR(CONCATENATE("VALID (",VLOOKUP(J466,'05_MASTER_KODE_PRODI'!B$3:F$5003,5,FALSE),")"),"N/A (BELUM VALID)")</f>
        <v>N/A (BELUM VALID)</v>
      </c>
      <c r="Y466" s="376">
        <f t="shared" si="58"/>
        <v>0</v>
      </c>
      <c r="Z466" s="377">
        <f t="shared" si="59"/>
        <v>0</v>
      </c>
      <c r="AA466" s="377">
        <f t="shared" si="60"/>
        <v>0</v>
      </c>
      <c r="AB466" s="377">
        <f t="shared" si="61"/>
        <v>0</v>
      </c>
      <c r="AC466" s="377">
        <f t="shared" si="62"/>
        <v>0</v>
      </c>
      <c r="AD466" s="383">
        <f t="shared" si="63"/>
        <v>0</v>
      </c>
    </row>
    <row r="467" spans="1:30">
      <c r="A467" s="159"/>
      <c r="B467" s="159"/>
      <c r="C467" s="159"/>
      <c r="D467" s="159"/>
      <c r="E467" s="159"/>
      <c r="F467" s="159"/>
      <c r="G467" s="159"/>
      <c r="H467" s="180"/>
      <c r="I467" s="180"/>
      <c r="J467" s="159"/>
      <c r="K467" s="264"/>
      <c r="L467" s="159"/>
      <c r="M467" s="46" t="str">
        <f>IFERROR(CONCATENATE("VALID (",VLOOKUP(A467,'02_MASTER_KODE_FASYANKES'!B$3:L$20793,2,FALSE),")"),"N/A (BELUM VALID)")</f>
        <v>N/A (BELUM VALID)</v>
      </c>
      <c r="N467" s="374" t="str">
        <f>IFERROR(VLOOKUP(A467,'02_MASTER_KODE_FASYANKES'!B$3:L$20793,10,FALSE),"N/A (BELUM VALID)")</f>
        <v>N/A (BELUM VALID)</v>
      </c>
      <c r="O467" s="374" t="str">
        <f>IFERROR(VLOOKUP(A467,'02_MASTER_KODE_FASYANKES'!B$3:L$20793,11,FALSE),"N/A (BELUM VALID)")</f>
        <v>N/A (BELUM VALID)</v>
      </c>
      <c r="P467" s="374" t="str">
        <f>IFERROR(VLOOKUP(A467,'02_MASTER_KODE_FASYANKES'!B$3:L$20793,3,FALSE),"N/A (BELUM VALID)")</f>
        <v>N/A (BELUM VALID)</v>
      </c>
      <c r="Q467" s="46" t="str">
        <f>IFERROR(VLOOKUP(LEFT(G467,4),'04_MASTER_KODE_SDMK'!B$5:F$165,3,FALSE),"N/A (BELUM VALID)")</f>
        <v>N/A (BELUM VALID)</v>
      </c>
      <c r="R467" s="46" t="str">
        <f>IFERROR(VLOOKUP(LEFT(G467,4),'04_MASTER_KODE_SDMK'!B$5:F$165,4,FALSE),"N/A (BELUM VALID)")</f>
        <v>N/A (BELUM VALID)</v>
      </c>
      <c r="S467" s="46" t="str">
        <f>IFERROR(VLOOKUP(LEFT(G467,4),'04_MASTER_KODE_SDMK'!B$5:F$165,5,FALSE),"N/A (BELUM VALID)")</f>
        <v>N/A (BELUM VALID)</v>
      </c>
      <c r="T467" s="374" t="str">
        <f t="shared" si="56"/>
        <v>N/A (BELUM VALID)</v>
      </c>
      <c r="U467" s="46" t="str">
        <f t="shared" si="57"/>
        <v>N/A (BELUM VALID)</v>
      </c>
      <c r="V467" s="46" t="str">
        <f>IFERROR(VLOOKUP(L467,'03_MASTER_KODE_SEKOLAH_PT'!B$5:C$10030,2,FALSE),"N/A (BELUM VALID)")</f>
        <v>N/A (BELUM VALID)</v>
      </c>
      <c r="W467" s="46" t="str">
        <f>IFERROR(VLOOKUP(J467,'05_MASTER_KODE_PRODI'!B$3:E$5003,3,FALSE),"N/A (BELUM VALID)")</f>
        <v>N/A (BELUM VALID)</v>
      </c>
      <c r="X467" s="46" t="str">
        <f>IFERROR(CONCATENATE("VALID (",VLOOKUP(J467,'05_MASTER_KODE_PRODI'!B$3:F$5003,5,FALSE),")"),"N/A (BELUM VALID)")</f>
        <v>N/A (BELUM VALID)</v>
      </c>
      <c r="Y467" s="376">
        <f t="shared" si="58"/>
        <v>0</v>
      </c>
      <c r="Z467" s="377">
        <f t="shared" si="59"/>
        <v>0</v>
      </c>
      <c r="AA467" s="377">
        <f t="shared" si="60"/>
        <v>0</v>
      </c>
      <c r="AB467" s="377">
        <f t="shared" si="61"/>
        <v>0</v>
      </c>
      <c r="AC467" s="377">
        <f t="shared" si="62"/>
        <v>0</v>
      </c>
      <c r="AD467" s="383">
        <f t="shared" si="63"/>
        <v>0</v>
      </c>
    </row>
    <row r="468" spans="1:30">
      <c r="A468" s="159"/>
      <c r="B468" s="159"/>
      <c r="C468" s="159"/>
      <c r="D468" s="159"/>
      <c r="E468" s="159"/>
      <c r="F468" s="159"/>
      <c r="G468" s="159"/>
      <c r="H468" s="180"/>
      <c r="I468" s="180"/>
      <c r="J468" s="159"/>
      <c r="K468" s="264"/>
      <c r="L468" s="159"/>
      <c r="M468" s="46" t="str">
        <f>IFERROR(CONCATENATE("VALID (",VLOOKUP(A468,'02_MASTER_KODE_FASYANKES'!B$3:L$20793,2,FALSE),")"),"N/A (BELUM VALID)")</f>
        <v>N/A (BELUM VALID)</v>
      </c>
      <c r="N468" s="374" t="str">
        <f>IFERROR(VLOOKUP(A468,'02_MASTER_KODE_FASYANKES'!B$3:L$20793,10,FALSE),"N/A (BELUM VALID)")</f>
        <v>N/A (BELUM VALID)</v>
      </c>
      <c r="O468" s="374" t="str">
        <f>IFERROR(VLOOKUP(A468,'02_MASTER_KODE_FASYANKES'!B$3:L$20793,11,FALSE),"N/A (BELUM VALID)")</f>
        <v>N/A (BELUM VALID)</v>
      </c>
      <c r="P468" s="374" t="str">
        <f>IFERROR(VLOOKUP(A468,'02_MASTER_KODE_FASYANKES'!B$3:L$20793,3,FALSE),"N/A (BELUM VALID)")</f>
        <v>N/A (BELUM VALID)</v>
      </c>
      <c r="Q468" s="46" t="str">
        <f>IFERROR(VLOOKUP(LEFT(G468,4),'04_MASTER_KODE_SDMK'!B$5:F$165,3,FALSE),"N/A (BELUM VALID)")</f>
        <v>N/A (BELUM VALID)</v>
      </c>
      <c r="R468" s="46" t="str">
        <f>IFERROR(VLOOKUP(LEFT(G468,4),'04_MASTER_KODE_SDMK'!B$5:F$165,4,FALSE),"N/A (BELUM VALID)")</f>
        <v>N/A (BELUM VALID)</v>
      </c>
      <c r="S468" s="46" t="str">
        <f>IFERROR(VLOOKUP(LEFT(G468,4),'04_MASTER_KODE_SDMK'!B$5:F$165,5,FALSE),"N/A (BELUM VALID)")</f>
        <v>N/A (BELUM VALID)</v>
      </c>
      <c r="T468" s="374" t="str">
        <f t="shared" si="56"/>
        <v>N/A (BELUM VALID)</v>
      </c>
      <c r="U468" s="46" t="str">
        <f t="shared" si="57"/>
        <v>N/A (BELUM VALID)</v>
      </c>
      <c r="V468" s="46" t="str">
        <f>IFERROR(VLOOKUP(L468,'03_MASTER_KODE_SEKOLAH_PT'!B$5:C$10030,2,FALSE),"N/A (BELUM VALID)")</f>
        <v>N/A (BELUM VALID)</v>
      </c>
      <c r="W468" s="46" t="str">
        <f>IFERROR(VLOOKUP(J468,'05_MASTER_KODE_PRODI'!B$3:E$5003,3,FALSE),"N/A (BELUM VALID)")</f>
        <v>N/A (BELUM VALID)</v>
      </c>
      <c r="X468" s="46" t="str">
        <f>IFERROR(CONCATENATE("VALID (",VLOOKUP(J468,'05_MASTER_KODE_PRODI'!B$3:F$5003,5,FALSE),")"),"N/A (BELUM VALID)")</f>
        <v>N/A (BELUM VALID)</v>
      </c>
      <c r="Y468" s="376">
        <f t="shared" si="58"/>
        <v>0</v>
      </c>
      <c r="Z468" s="377">
        <f t="shared" si="59"/>
        <v>0</v>
      </c>
      <c r="AA468" s="377">
        <f t="shared" si="60"/>
        <v>0</v>
      </c>
      <c r="AB468" s="377">
        <f t="shared" si="61"/>
        <v>0</v>
      </c>
      <c r="AC468" s="377">
        <f t="shared" si="62"/>
        <v>0</v>
      </c>
      <c r="AD468" s="383">
        <f t="shared" si="63"/>
        <v>0</v>
      </c>
    </row>
    <row r="469" spans="1:30">
      <c r="A469" s="159"/>
      <c r="B469" s="159"/>
      <c r="C469" s="159"/>
      <c r="D469" s="159"/>
      <c r="E469" s="159"/>
      <c r="F469" s="159"/>
      <c r="G469" s="159"/>
      <c r="H469" s="180"/>
      <c r="I469" s="180"/>
      <c r="J469" s="159"/>
      <c r="K469" s="264"/>
      <c r="L469" s="159"/>
      <c r="M469" s="46" t="str">
        <f>IFERROR(CONCATENATE("VALID (",VLOOKUP(A469,'02_MASTER_KODE_FASYANKES'!B$3:L$20793,2,FALSE),")"),"N/A (BELUM VALID)")</f>
        <v>N/A (BELUM VALID)</v>
      </c>
      <c r="N469" s="374" t="str">
        <f>IFERROR(VLOOKUP(A469,'02_MASTER_KODE_FASYANKES'!B$3:L$20793,10,FALSE),"N/A (BELUM VALID)")</f>
        <v>N/A (BELUM VALID)</v>
      </c>
      <c r="O469" s="374" t="str">
        <f>IFERROR(VLOOKUP(A469,'02_MASTER_KODE_FASYANKES'!B$3:L$20793,11,FALSE),"N/A (BELUM VALID)")</f>
        <v>N/A (BELUM VALID)</v>
      </c>
      <c r="P469" s="374" t="str">
        <f>IFERROR(VLOOKUP(A469,'02_MASTER_KODE_FASYANKES'!B$3:L$20793,3,FALSE),"N/A (BELUM VALID)")</f>
        <v>N/A (BELUM VALID)</v>
      </c>
      <c r="Q469" s="46" t="str">
        <f>IFERROR(VLOOKUP(LEFT(G469,4),'04_MASTER_KODE_SDMK'!B$5:F$165,3,FALSE),"N/A (BELUM VALID)")</f>
        <v>N/A (BELUM VALID)</v>
      </c>
      <c r="R469" s="46" t="str">
        <f>IFERROR(VLOOKUP(LEFT(G469,4),'04_MASTER_KODE_SDMK'!B$5:F$165,4,FALSE),"N/A (BELUM VALID)")</f>
        <v>N/A (BELUM VALID)</v>
      </c>
      <c r="S469" s="46" t="str">
        <f>IFERROR(VLOOKUP(LEFT(G469,4),'04_MASTER_KODE_SDMK'!B$5:F$165,5,FALSE),"N/A (BELUM VALID)")</f>
        <v>N/A (BELUM VALID)</v>
      </c>
      <c r="T469" s="374" t="str">
        <f t="shared" si="56"/>
        <v>N/A (BELUM VALID)</v>
      </c>
      <c r="U469" s="46" t="str">
        <f t="shared" si="57"/>
        <v>N/A (BELUM VALID)</v>
      </c>
      <c r="V469" s="46" t="str">
        <f>IFERROR(VLOOKUP(L469,'03_MASTER_KODE_SEKOLAH_PT'!B$5:C$10030,2,FALSE),"N/A (BELUM VALID)")</f>
        <v>N/A (BELUM VALID)</v>
      </c>
      <c r="W469" s="46" t="str">
        <f>IFERROR(VLOOKUP(J469,'05_MASTER_KODE_PRODI'!B$3:E$5003,3,FALSE),"N/A (BELUM VALID)")</f>
        <v>N/A (BELUM VALID)</v>
      </c>
      <c r="X469" s="46" t="str">
        <f>IFERROR(CONCATENATE("VALID (",VLOOKUP(J469,'05_MASTER_KODE_PRODI'!B$3:F$5003,5,FALSE),")"),"N/A (BELUM VALID)")</f>
        <v>N/A (BELUM VALID)</v>
      </c>
      <c r="Y469" s="376">
        <f t="shared" si="58"/>
        <v>0</v>
      </c>
      <c r="Z469" s="377">
        <f t="shared" si="59"/>
        <v>0</v>
      </c>
      <c r="AA469" s="377">
        <f t="shared" si="60"/>
        <v>0</v>
      </c>
      <c r="AB469" s="377">
        <f t="shared" si="61"/>
        <v>0</v>
      </c>
      <c r="AC469" s="377">
        <f t="shared" si="62"/>
        <v>0</v>
      </c>
      <c r="AD469" s="383">
        <f t="shared" si="63"/>
        <v>0</v>
      </c>
    </row>
    <row r="470" spans="1:30">
      <c r="A470" s="159"/>
      <c r="B470" s="159"/>
      <c r="C470" s="159"/>
      <c r="D470" s="159"/>
      <c r="E470" s="159"/>
      <c r="F470" s="159"/>
      <c r="G470" s="159"/>
      <c r="H470" s="180"/>
      <c r="I470" s="180"/>
      <c r="J470" s="159"/>
      <c r="K470" s="264"/>
      <c r="L470" s="159"/>
      <c r="M470" s="46" t="str">
        <f>IFERROR(CONCATENATE("VALID (",VLOOKUP(A470,'02_MASTER_KODE_FASYANKES'!B$3:L$20793,2,FALSE),")"),"N/A (BELUM VALID)")</f>
        <v>N/A (BELUM VALID)</v>
      </c>
      <c r="N470" s="374" t="str">
        <f>IFERROR(VLOOKUP(A470,'02_MASTER_KODE_FASYANKES'!B$3:L$20793,10,FALSE),"N/A (BELUM VALID)")</f>
        <v>N/A (BELUM VALID)</v>
      </c>
      <c r="O470" s="374" t="str">
        <f>IFERROR(VLOOKUP(A470,'02_MASTER_KODE_FASYANKES'!B$3:L$20793,11,FALSE),"N/A (BELUM VALID)")</f>
        <v>N/A (BELUM VALID)</v>
      </c>
      <c r="P470" s="374" t="str">
        <f>IFERROR(VLOOKUP(A470,'02_MASTER_KODE_FASYANKES'!B$3:L$20793,3,FALSE),"N/A (BELUM VALID)")</f>
        <v>N/A (BELUM VALID)</v>
      </c>
      <c r="Q470" s="46" t="str">
        <f>IFERROR(VLOOKUP(LEFT(G470,4),'04_MASTER_KODE_SDMK'!B$5:F$165,3,FALSE),"N/A (BELUM VALID)")</f>
        <v>N/A (BELUM VALID)</v>
      </c>
      <c r="R470" s="46" t="str">
        <f>IFERROR(VLOOKUP(LEFT(G470,4),'04_MASTER_KODE_SDMK'!B$5:F$165,4,FALSE),"N/A (BELUM VALID)")</f>
        <v>N/A (BELUM VALID)</v>
      </c>
      <c r="S470" s="46" t="str">
        <f>IFERROR(VLOOKUP(LEFT(G470,4),'04_MASTER_KODE_SDMK'!B$5:F$165,5,FALSE),"N/A (BELUM VALID)")</f>
        <v>N/A (BELUM VALID)</v>
      </c>
      <c r="T470" s="374" t="str">
        <f t="shared" si="56"/>
        <v>N/A (BELUM VALID)</v>
      </c>
      <c r="U470" s="46" t="str">
        <f t="shared" si="57"/>
        <v>N/A (BELUM VALID)</v>
      </c>
      <c r="V470" s="46" t="str">
        <f>IFERROR(VLOOKUP(L470,'03_MASTER_KODE_SEKOLAH_PT'!B$5:C$10030,2,FALSE),"N/A (BELUM VALID)")</f>
        <v>N/A (BELUM VALID)</v>
      </c>
      <c r="W470" s="46" t="str">
        <f>IFERROR(VLOOKUP(J470,'05_MASTER_KODE_PRODI'!B$3:E$5003,3,FALSE),"N/A (BELUM VALID)")</f>
        <v>N/A (BELUM VALID)</v>
      </c>
      <c r="X470" s="46" t="str">
        <f>IFERROR(CONCATENATE("VALID (",VLOOKUP(J470,'05_MASTER_KODE_PRODI'!B$3:F$5003,5,FALSE),")"),"N/A (BELUM VALID)")</f>
        <v>N/A (BELUM VALID)</v>
      </c>
      <c r="Y470" s="376">
        <f t="shared" si="58"/>
        <v>0</v>
      </c>
      <c r="Z470" s="377">
        <f t="shared" si="59"/>
        <v>0</v>
      </c>
      <c r="AA470" s="377">
        <f t="shared" si="60"/>
        <v>0</v>
      </c>
      <c r="AB470" s="377">
        <f t="shared" si="61"/>
        <v>0</v>
      </c>
      <c r="AC470" s="377">
        <f t="shared" si="62"/>
        <v>0</v>
      </c>
      <c r="AD470" s="383">
        <f t="shared" si="63"/>
        <v>0</v>
      </c>
    </row>
    <row r="471" spans="1:30">
      <c r="A471" s="159"/>
      <c r="B471" s="159"/>
      <c r="C471" s="159"/>
      <c r="D471" s="159"/>
      <c r="E471" s="159"/>
      <c r="F471" s="159"/>
      <c r="G471" s="159"/>
      <c r="H471" s="180"/>
      <c r="I471" s="180"/>
      <c r="J471" s="159"/>
      <c r="K471" s="264"/>
      <c r="L471" s="159"/>
      <c r="M471" s="46" t="str">
        <f>IFERROR(CONCATENATE("VALID (",VLOOKUP(A471,'02_MASTER_KODE_FASYANKES'!B$3:L$20793,2,FALSE),")"),"N/A (BELUM VALID)")</f>
        <v>N/A (BELUM VALID)</v>
      </c>
      <c r="N471" s="374" t="str">
        <f>IFERROR(VLOOKUP(A471,'02_MASTER_KODE_FASYANKES'!B$3:L$20793,10,FALSE),"N/A (BELUM VALID)")</f>
        <v>N/A (BELUM VALID)</v>
      </c>
      <c r="O471" s="374" t="str">
        <f>IFERROR(VLOOKUP(A471,'02_MASTER_KODE_FASYANKES'!B$3:L$20793,11,FALSE),"N/A (BELUM VALID)")</f>
        <v>N/A (BELUM VALID)</v>
      </c>
      <c r="P471" s="374" t="str">
        <f>IFERROR(VLOOKUP(A471,'02_MASTER_KODE_FASYANKES'!B$3:L$20793,3,FALSE),"N/A (BELUM VALID)")</f>
        <v>N/A (BELUM VALID)</v>
      </c>
      <c r="Q471" s="46" t="str">
        <f>IFERROR(VLOOKUP(LEFT(G471,4),'04_MASTER_KODE_SDMK'!B$5:F$165,3,FALSE),"N/A (BELUM VALID)")</f>
        <v>N/A (BELUM VALID)</v>
      </c>
      <c r="R471" s="46" t="str">
        <f>IFERROR(VLOOKUP(LEFT(G471,4),'04_MASTER_KODE_SDMK'!B$5:F$165,4,FALSE),"N/A (BELUM VALID)")</f>
        <v>N/A (BELUM VALID)</v>
      </c>
      <c r="S471" s="46" t="str">
        <f>IFERROR(VLOOKUP(LEFT(G471,4),'04_MASTER_KODE_SDMK'!B$5:F$165,5,FALSE),"N/A (BELUM VALID)")</f>
        <v>N/A (BELUM VALID)</v>
      </c>
      <c r="T471" s="374" t="str">
        <f t="shared" si="56"/>
        <v>N/A (BELUM VALID)</v>
      </c>
      <c r="U471" s="46" t="str">
        <f t="shared" si="57"/>
        <v>N/A (BELUM VALID)</v>
      </c>
      <c r="V471" s="46" t="str">
        <f>IFERROR(VLOOKUP(L471,'03_MASTER_KODE_SEKOLAH_PT'!B$5:C$10030,2,FALSE),"N/A (BELUM VALID)")</f>
        <v>N/A (BELUM VALID)</v>
      </c>
      <c r="W471" s="46" t="str">
        <f>IFERROR(VLOOKUP(J471,'05_MASTER_KODE_PRODI'!B$3:E$5003,3,FALSE),"N/A (BELUM VALID)")</f>
        <v>N/A (BELUM VALID)</v>
      </c>
      <c r="X471" s="46" t="str">
        <f>IFERROR(CONCATENATE("VALID (",VLOOKUP(J471,'05_MASTER_KODE_PRODI'!B$3:F$5003,5,FALSE),")"),"N/A (BELUM VALID)")</f>
        <v>N/A (BELUM VALID)</v>
      </c>
      <c r="Y471" s="376">
        <f t="shared" si="58"/>
        <v>0</v>
      </c>
      <c r="Z471" s="377">
        <f t="shared" si="59"/>
        <v>0</v>
      </c>
      <c r="AA471" s="377">
        <f t="shared" si="60"/>
        <v>0</v>
      </c>
      <c r="AB471" s="377">
        <f t="shared" si="61"/>
        <v>0</v>
      </c>
      <c r="AC471" s="377">
        <f t="shared" si="62"/>
        <v>0</v>
      </c>
      <c r="AD471" s="383">
        <f t="shared" si="63"/>
        <v>0</v>
      </c>
    </row>
    <row r="472" spans="1:30">
      <c r="A472" s="159"/>
      <c r="B472" s="159"/>
      <c r="C472" s="159"/>
      <c r="D472" s="159"/>
      <c r="E472" s="159"/>
      <c r="F472" s="159"/>
      <c r="G472" s="159"/>
      <c r="H472" s="180"/>
      <c r="I472" s="180"/>
      <c r="J472" s="159"/>
      <c r="K472" s="264"/>
      <c r="L472" s="159"/>
      <c r="M472" s="46" t="str">
        <f>IFERROR(CONCATENATE("VALID (",VLOOKUP(A472,'02_MASTER_KODE_FASYANKES'!B$3:L$20793,2,FALSE),")"),"N/A (BELUM VALID)")</f>
        <v>N/A (BELUM VALID)</v>
      </c>
      <c r="N472" s="374" t="str">
        <f>IFERROR(VLOOKUP(A472,'02_MASTER_KODE_FASYANKES'!B$3:L$20793,10,FALSE),"N/A (BELUM VALID)")</f>
        <v>N/A (BELUM VALID)</v>
      </c>
      <c r="O472" s="374" t="str">
        <f>IFERROR(VLOOKUP(A472,'02_MASTER_KODE_FASYANKES'!B$3:L$20793,11,FALSE),"N/A (BELUM VALID)")</f>
        <v>N/A (BELUM VALID)</v>
      </c>
      <c r="P472" s="374" t="str">
        <f>IFERROR(VLOOKUP(A472,'02_MASTER_KODE_FASYANKES'!B$3:L$20793,3,FALSE),"N/A (BELUM VALID)")</f>
        <v>N/A (BELUM VALID)</v>
      </c>
      <c r="Q472" s="46" t="str">
        <f>IFERROR(VLOOKUP(LEFT(G472,4),'04_MASTER_KODE_SDMK'!B$5:F$165,3,FALSE),"N/A (BELUM VALID)")</f>
        <v>N/A (BELUM VALID)</v>
      </c>
      <c r="R472" s="46" t="str">
        <f>IFERROR(VLOOKUP(LEFT(G472,4),'04_MASTER_KODE_SDMK'!B$5:F$165,4,FALSE),"N/A (BELUM VALID)")</f>
        <v>N/A (BELUM VALID)</v>
      </c>
      <c r="S472" s="46" t="str">
        <f>IFERROR(VLOOKUP(LEFT(G472,4),'04_MASTER_KODE_SDMK'!B$5:F$165,5,FALSE),"N/A (BELUM VALID)")</f>
        <v>N/A (BELUM VALID)</v>
      </c>
      <c r="T472" s="374" t="str">
        <f t="shared" si="56"/>
        <v>N/A (BELUM VALID)</v>
      </c>
      <c r="U472" s="46" t="str">
        <f t="shared" si="57"/>
        <v>N/A (BELUM VALID)</v>
      </c>
      <c r="V472" s="46" t="str">
        <f>IFERROR(VLOOKUP(L472,'03_MASTER_KODE_SEKOLAH_PT'!B$5:C$10030,2,FALSE),"N/A (BELUM VALID)")</f>
        <v>N/A (BELUM VALID)</v>
      </c>
      <c r="W472" s="46" t="str">
        <f>IFERROR(VLOOKUP(J472,'05_MASTER_KODE_PRODI'!B$3:E$5003,3,FALSE),"N/A (BELUM VALID)")</f>
        <v>N/A (BELUM VALID)</v>
      </c>
      <c r="X472" s="46" t="str">
        <f>IFERROR(CONCATENATE("VALID (",VLOOKUP(J472,'05_MASTER_KODE_PRODI'!B$3:F$5003,5,FALSE),")"),"N/A (BELUM VALID)")</f>
        <v>N/A (BELUM VALID)</v>
      </c>
      <c r="Y472" s="376">
        <f t="shared" si="58"/>
        <v>0</v>
      </c>
      <c r="Z472" s="377">
        <f t="shared" si="59"/>
        <v>0</v>
      </c>
      <c r="AA472" s="377">
        <f t="shared" si="60"/>
        <v>0</v>
      </c>
      <c r="AB472" s="377">
        <f t="shared" si="61"/>
        <v>0</v>
      </c>
      <c r="AC472" s="377">
        <f t="shared" si="62"/>
        <v>0</v>
      </c>
      <c r="AD472" s="383">
        <f t="shared" si="63"/>
        <v>0</v>
      </c>
    </row>
    <row r="473" spans="1:30">
      <c r="A473" s="159"/>
      <c r="B473" s="159"/>
      <c r="C473" s="159"/>
      <c r="D473" s="159"/>
      <c r="E473" s="159"/>
      <c r="F473" s="159"/>
      <c r="G473" s="159"/>
      <c r="H473" s="180"/>
      <c r="I473" s="180"/>
      <c r="J473" s="159"/>
      <c r="K473" s="264"/>
      <c r="L473" s="159"/>
      <c r="M473" s="46" t="str">
        <f>IFERROR(CONCATENATE("VALID (",VLOOKUP(A473,'02_MASTER_KODE_FASYANKES'!B$3:L$20793,2,FALSE),")"),"N/A (BELUM VALID)")</f>
        <v>N/A (BELUM VALID)</v>
      </c>
      <c r="N473" s="374" t="str">
        <f>IFERROR(VLOOKUP(A473,'02_MASTER_KODE_FASYANKES'!B$3:L$20793,10,FALSE),"N/A (BELUM VALID)")</f>
        <v>N/A (BELUM VALID)</v>
      </c>
      <c r="O473" s="374" t="str">
        <f>IFERROR(VLOOKUP(A473,'02_MASTER_KODE_FASYANKES'!B$3:L$20793,11,FALSE),"N/A (BELUM VALID)")</f>
        <v>N/A (BELUM VALID)</v>
      </c>
      <c r="P473" s="374" t="str">
        <f>IFERROR(VLOOKUP(A473,'02_MASTER_KODE_FASYANKES'!B$3:L$20793,3,FALSE),"N/A (BELUM VALID)")</f>
        <v>N/A (BELUM VALID)</v>
      </c>
      <c r="Q473" s="46" t="str">
        <f>IFERROR(VLOOKUP(LEFT(G473,4),'04_MASTER_KODE_SDMK'!B$5:F$165,3,FALSE),"N/A (BELUM VALID)")</f>
        <v>N/A (BELUM VALID)</v>
      </c>
      <c r="R473" s="46" t="str">
        <f>IFERROR(VLOOKUP(LEFT(G473,4),'04_MASTER_KODE_SDMK'!B$5:F$165,4,FALSE),"N/A (BELUM VALID)")</f>
        <v>N/A (BELUM VALID)</v>
      </c>
      <c r="S473" s="46" t="str">
        <f>IFERROR(VLOOKUP(LEFT(G473,4),'04_MASTER_KODE_SDMK'!B$5:F$165,5,FALSE),"N/A (BELUM VALID)")</f>
        <v>N/A (BELUM VALID)</v>
      </c>
      <c r="T473" s="374" t="str">
        <f t="shared" si="56"/>
        <v>N/A (BELUM VALID)</v>
      </c>
      <c r="U473" s="46" t="str">
        <f t="shared" si="57"/>
        <v>N/A (BELUM VALID)</v>
      </c>
      <c r="V473" s="46" t="str">
        <f>IFERROR(VLOOKUP(L473,'03_MASTER_KODE_SEKOLAH_PT'!B$5:C$10030,2,FALSE),"N/A (BELUM VALID)")</f>
        <v>N/A (BELUM VALID)</v>
      </c>
      <c r="W473" s="46" t="str">
        <f>IFERROR(VLOOKUP(J473,'05_MASTER_KODE_PRODI'!B$3:E$5003,3,FALSE),"N/A (BELUM VALID)")</f>
        <v>N/A (BELUM VALID)</v>
      </c>
      <c r="X473" s="46" t="str">
        <f>IFERROR(CONCATENATE("VALID (",VLOOKUP(J473,'05_MASTER_KODE_PRODI'!B$3:F$5003,5,FALSE),")"),"N/A (BELUM VALID)")</f>
        <v>N/A (BELUM VALID)</v>
      </c>
      <c r="Y473" s="376">
        <f t="shared" si="58"/>
        <v>0</v>
      </c>
      <c r="Z473" s="377">
        <f t="shared" si="59"/>
        <v>0</v>
      </c>
      <c r="AA473" s="377">
        <f t="shared" si="60"/>
        <v>0</v>
      </c>
      <c r="AB473" s="377">
        <f t="shared" si="61"/>
        <v>0</v>
      </c>
      <c r="AC473" s="377">
        <f t="shared" si="62"/>
        <v>0</v>
      </c>
      <c r="AD473" s="383">
        <f t="shared" si="63"/>
        <v>0</v>
      </c>
    </row>
    <row r="474" spans="1:30">
      <c r="A474" s="159"/>
      <c r="B474" s="159"/>
      <c r="C474" s="159"/>
      <c r="D474" s="159"/>
      <c r="E474" s="159"/>
      <c r="F474" s="159"/>
      <c r="G474" s="159"/>
      <c r="H474" s="180"/>
      <c r="I474" s="180"/>
      <c r="J474" s="159"/>
      <c r="K474" s="264"/>
      <c r="L474" s="159"/>
      <c r="M474" s="46" t="str">
        <f>IFERROR(CONCATENATE("VALID (",VLOOKUP(A474,'02_MASTER_KODE_FASYANKES'!B$3:L$20793,2,FALSE),")"),"N/A (BELUM VALID)")</f>
        <v>N/A (BELUM VALID)</v>
      </c>
      <c r="N474" s="374" t="str">
        <f>IFERROR(VLOOKUP(A474,'02_MASTER_KODE_FASYANKES'!B$3:L$20793,10,FALSE),"N/A (BELUM VALID)")</f>
        <v>N/A (BELUM VALID)</v>
      </c>
      <c r="O474" s="374" t="str">
        <f>IFERROR(VLOOKUP(A474,'02_MASTER_KODE_FASYANKES'!B$3:L$20793,11,FALSE),"N/A (BELUM VALID)")</f>
        <v>N/A (BELUM VALID)</v>
      </c>
      <c r="P474" s="374" t="str">
        <f>IFERROR(VLOOKUP(A474,'02_MASTER_KODE_FASYANKES'!B$3:L$20793,3,FALSE),"N/A (BELUM VALID)")</f>
        <v>N/A (BELUM VALID)</v>
      </c>
      <c r="Q474" s="46" t="str">
        <f>IFERROR(VLOOKUP(LEFT(G474,4),'04_MASTER_KODE_SDMK'!B$5:F$165,3,FALSE),"N/A (BELUM VALID)")</f>
        <v>N/A (BELUM VALID)</v>
      </c>
      <c r="R474" s="46" t="str">
        <f>IFERROR(VLOOKUP(LEFT(G474,4),'04_MASTER_KODE_SDMK'!B$5:F$165,4,FALSE),"N/A (BELUM VALID)")</f>
        <v>N/A (BELUM VALID)</v>
      </c>
      <c r="S474" s="46" t="str">
        <f>IFERROR(VLOOKUP(LEFT(G474,4),'04_MASTER_KODE_SDMK'!B$5:F$165,5,FALSE),"N/A (BELUM VALID)")</f>
        <v>N/A (BELUM VALID)</v>
      </c>
      <c r="T474" s="374" t="str">
        <f t="shared" si="56"/>
        <v>N/A (BELUM VALID)</v>
      </c>
      <c r="U474" s="46" t="str">
        <f t="shared" si="57"/>
        <v>N/A (BELUM VALID)</v>
      </c>
      <c r="V474" s="46" t="str">
        <f>IFERROR(VLOOKUP(L474,'03_MASTER_KODE_SEKOLAH_PT'!B$5:C$10030,2,FALSE),"N/A (BELUM VALID)")</f>
        <v>N/A (BELUM VALID)</v>
      </c>
      <c r="W474" s="46" t="str">
        <f>IFERROR(VLOOKUP(J474,'05_MASTER_KODE_PRODI'!B$3:E$5003,3,FALSE),"N/A (BELUM VALID)")</f>
        <v>N/A (BELUM VALID)</v>
      </c>
      <c r="X474" s="46" t="str">
        <f>IFERROR(CONCATENATE("VALID (",VLOOKUP(J474,'05_MASTER_KODE_PRODI'!B$3:F$5003,5,FALSE),")"),"N/A (BELUM VALID)")</f>
        <v>N/A (BELUM VALID)</v>
      </c>
      <c r="Y474" s="376">
        <f t="shared" si="58"/>
        <v>0</v>
      </c>
      <c r="Z474" s="377">
        <f t="shared" si="59"/>
        <v>0</v>
      </c>
      <c r="AA474" s="377">
        <f t="shared" si="60"/>
        <v>0</v>
      </c>
      <c r="AB474" s="377">
        <f t="shared" si="61"/>
        <v>0</v>
      </c>
      <c r="AC474" s="377">
        <f t="shared" si="62"/>
        <v>0</v>
      </c>
      <c r="AD474" s="383">
        <f t="shared" si="63"/>
        <v>0</v>
      </c>
    </row>
    <row r="475" spans="1:30">
      <c r="A475" s="159"/>
      <c r="B475" s="159"/>
      <c r="C475" s="159"/>
      <c r="D475" s="159"/>
      <c r="E475" s="159"/>
      <c r="F475" s="159"/>
      <c r="G475" s="159"/>
      <c r="H475" s="180"/>
      <c r="I475" s="180"/>
      <c r="J475" s="159"/>
      <c r="K475" s="264"/>
      <c r="L475" s="159"/>
      <c r="M475" s="46" t="str">
        <f>IFERROR(CONCATENATE("VALID (",VLOOKUP(A475,'02_MASTER_KODE_FASYANKES'!B$3:L$20793,2,FALSE),")"),"N/A (BELUM VALID)")</f>
        <v>N/A (BELUM VALID)</v>
      </c>
      <c r="N475" s="374" t="str">
        <f>IFERROR(VLOOKUP(A475,'02_MASTER_KODE_FASYANKES'!B$3:L$20793,10,FALSE),"N/A (BELUM VALID)")</f>
        <v>N/A (BELUM VALID)</v>
      </c>
      <c r="O475" s="374" t="str">
        <f>IFERROR(VLOOKUP(A475,'02_MASTER_KODE_FASYANKES'!B$3:L$20793,11,FALSE),"N/A (BELUM VALID)")</f>
        <v>N/A (BELUM VALID)</v>
      </c>
      <c r="P475" s="374" t="str">
        <f>IFERROR(VLOOKUP(A475,'02_MASTER_KODE_FASYANKES'!B$3:L$20793,3,FALSE),"N/A (BELUM VALID)")</f>
        <v>N/A (BELUM VALID)</v>
      </c>
      <c r="Q475" s="46" t="str">
        <f>IFERROR(VLOOKUP(LEFT(G475,4),'04_MASTER_KODE_SDMK'!B$5:F$165,3,FALSE),"N/A (BELUM VALID)")</f>
        <v>N/A (BELUM VALID)</v>
      </c>
      <c r="R475" s="46" t="str">
        <f>IFERROR(VLOOKUP(LEFT(G475,4),'04_MASTER_KODE_SDMK'!B$5:F$165,4,FALSE),"N/A (BELUM VALID)")</f>
        <v>N/A (BELUM VALID)</v>
      </c>
      <c r="S475" s="46" t="str">
        <f>IFERROR(VLOOKUP(LEFT(G475,4),'04_MASTER_KODE_SDMK'!B$5:F$165,5,FALSE),"N/A (BELUM VALID)")</f>
        <v>N/A (BELUM VALID)</v>
      </c>
      <c r="T475" s="374" t="str">
        <f t="shared" si="56"/>
        <v>N/A (BELUM VALID)</v>
      </c>
      <c r="U475" s="46" t="str">
        <f t="shared" si="57"/>
        <v>N/A (BELUM VALID)</v>
      </c>
      <c r="V475" s="46" t="str">
        <f>IFERROR(VLOOKUP(L475,'03_MASTER_KODE_SEKOLAH_PT'!B$5:C$10030,2,FALSE),"N/A (BELUM VALID)")</f>
        <v>N/A (BELUM VALID)</v>
      </c>
      <c r="W475" s="46" t="str">
        <f>IFERROR(VLOOKUP(J475,'05_MASTER_KODE_PRODI'!B$3:E$5003,3,FALSE),"N/A (BELUM VALID)")</f>
        <v>N/A (BELUM VALID)</v>
      </c>
      <c r="X475" s="46" t="str">
        <f>IFERROR(CONCATENATE("VALID (",VLOOKUP(J475,'05_MASTER_KODE_PRODI'!B$3:F$5003,5,FALSE),")"),"N/A (BELUM VALID)")</f>
        <v>N/A (BELUM VALID)</v>
      </c>
      <c r="Y475" s="376">
        <f t="shared" si="58"/>
        <v>0</v>
      </c>
      <c r="Z475" s="377">
        <f t="shared" si="59"/>
        <v>0</v>
      </c>
      <c r="AA475" s="377">
        <f t="shared" si="60"/>
        <v>0</v>
      </c>
      <c r="AB475" s="377">
        <f t="shared" si="61"/>
        <v>0</v>
      </c>
      <c r="AC475" s="377">
        <f t="shared" si="62"/>
        <v>0</v>
      </c>
      <c r="AD475" s="383">
        <f t="shared" si="63"/>
        <v>0</v>
      </c>
    </row>
    <row r="476" spans="1:30">
      <c r="A476" s="159"/>
      <c r="B476" s="159"/>
      <c r="C476" s="159"/>
      <c r="D476" s="159"/>
      <c r="E476" s="159"/>
      <c r="F476" s="159"/>
      <c r="G476" s="159"/>
      <c r="H476" s="180"/>
      <c r="I476" s="180"/>
      <c r="J476" s="159"/>
      <c r="K476" s="264"/>
      <c r="L476" s="159"/>
      <c r="M476" s="46" t="str">
        <f>IFERROR(CONCATENATE("VALID (",VLOOKUP(A476,'02_MASTER_KODE_FASYANKES'!B$3:L$20793,2,FALSE),")"),"N/A (BELUM VALID)")</f>
        <v>N/A (BELUM VALID)</v>
      </c>
      <c r="N476" s="374" t="str">
        <f>IFERROR(VLOOKUP(A476,'02_MASTER_KODE_FASYANKES'!B$3:L$20793,10,FALSE),"N/A (BELUM VALID)")</f>
        <v>N/A (BELUM VALID)</v>
      </c>
      <c r="O476" s="374" t="str">
        <f>IFERROR(VLOOKUP(A476,'02_MASTER_KODE_FASYANKES'!B$3:L$20793,11,FALSE),"N/A (BELUM VALID)")</f>
        <v>N/A (BELUM VALID)</v>
      </c>
      <c r="P476" s="374" t="str">
        <f>IFERROR(VLOOKUP(A476,'02_MASTER_KODE_FASYANKES'!B$3:L$20793,3,FALSE),"N/A (BELUM VALID)")</f>
        <v>N/A (BELUM VALID)</v>
      </c>
      <c r="Q476" s="46" t="str">
        <f>IFERROR(VLOOKUP(LEFT(G476,4),'04_MASTER_KODE_SDMK'!B$5:F$165,3,FALSE),"N/A (BELUM VALID)")</f>
        <v>N/A (BELUM VALID)</v>
      </c>
      <c r="R476" s="46" t="str">
        <f>IFERROR(VLOOKUP(LEFT(G476,4),'04_MASTER_KODE_SDMK'!B$5:F$165,4,FALSE),"N/A (BELUM VALID)")</f>
        <v>N/A (BELUM VALID)</v>
      </c>
      <c r="S476" s="46" t="str">
        <f>IFERROR(VLOOKUP(LEFT(G476,4),'04_MASTER_KODE_SDMK'!B$5:F$165,5,FALSE),"N/A (BELUM VALID)")</f>
        <v>N/A (BELUM VALID)</v>
      </c>
      <c r="T476" s="374" t="str">
        <f t="shared" si="56"/>
        <v>N/A (BELUM VALID)</v>
      </c>
      <c r="U476" s="46" t="str">
        <f t="shared" si="57"/>
        <v>N/A (BELUM VALID)</v>
      </c>
      <c r="V476" s="46" t="str">
        <f>IFERROR(VLOOKUP(L476,'03_MASTER_KODE_SEKOLAH_PT'!B$5:C$10030,2,FALSE),"N/A (BELUM VALID)")</f>
        <v>N/A (BELUM VALID)</v>
      </c>
      <c r="W476" s="46" t="str">
        <f>IFERROR(VLOOKUP(J476,'05_MASTER_KODE_PRODI'!B$3:E$5003,3,FALSE),"N/A (BELUM VALID)")</f>
        <v>N/A (BELUM VALID)</v>
      </c>
      <c r="X476" s="46" t="str">
        <f>IFERROR(CONCATENATE("VALID (",VLOOKUP(J476,'05_MASTER_KODE_PRODI'!B$3:F$5003,5,FALSE),")"),"N/A (BELUM VALID)")</f>
        <v>N/A (BELUM VALID)</v>
      </c>
      <c r="Y476" s="376">
        <f t="shared" si="58"/>
        <v>0</v>
      </c>
      <c r="Z476" s="377">
        <f t="shared" si="59"/>
        <v>0</v>
      </c>
      <c r="AA476" s="377">
        <f t="shared" si="60"/>
        <v>0</v>
      </c>
      <c r="AB476" s="377">
        <f t="shared" si="61"/>
        <v>0</v>
      </c>
      <c r="AC476" s="377">
        <f t="shared" si="62"/>
        <v>0</v>
      </c>
      <c r="AD476" s="383">
        <f t="shared" si="63"/>
        <v>0</v>
      </c>
    </row>
    <row r="477" spans="1:30">
      <c r="A477" s="159"/>
      <c r="B477" s="159"/>
      <c r="C477" s="159"/>
      <c r="D477" s="159"/>
      <c r="E477" s="159"/>
      <c r="F477" s="159"/>
      <c r="G477" s="159"/>
      <c r="H477" s="180"/>
      <c r="I477" s="180"/>
      <c r="J477" s="159"/>
      <c r="K477" s="264"/>
      <c r="L477" s="159"/>
      <c r="M477" s="46" t="str">
        <f>IFERROR(CONCATENATE("VALID (",VLOOKUP(A477,'02_MASTER_KODE_FASYANKES'!B$3:L$20793,2,FALSE),")"),"N/A (BELUM VALID)")</f>
        <v>N/A (BELUM VALID)</v>
      </c>
      <c r="N477" s="374" t="str">
        <f>IFERROR(VLOOKUP(A477,'02_MASTER_KODE_FASYANKES'!B$3:L$20793,10,FALSE),"N/A (BELUM VALID)")</f>
        <v>N/A (BELUM VALID)</v>
      </c>
      <c r="O477" s="374" t="str">
        <f>IFERROR(VLOOKUP(A477,'02_MASTER_KODE_FASYANKES'!B$3:L$20793,11,FALSE),"N/A (BELUM VALID)")</f>
        <v>N/A (BELUM VALID)</v>
      </c>
      <c r="P477" s="374" t="str">
        <f>IFERROR(VLOOKUP(A477,'02_MASTER_KODE_FASYANKES'!B$3:L$20793,3,FALSE),"N/A (BELUM VALID)")</f>
        <v>N/A (BELUM VALID)</v>
      </c>
      <c r="Q477" s="46" t="str">
        <f>IFERROR(VLOOKUP(LEFT(G477,4),'04_MASTER_KODE_SDMK'!B$5:F$165,3,FALSE),"N/A (BELUM VALID)")</f>
        <v>N/A (BELUM VALID)</v>
      </c>
      <c r="R477" s="46" t="str">
        <f>IFERROR(VLOOKUP(LEFT(G477,4),'04_MASTER_KODE_SDMK'!B$5:F$165,4,FALSE),"N/A (BELUM VALID)")</f>
        <v>N/A (BELUM VALID)</v>
      </c>
      <c r="S477" s="46" t="str">
        <f>IFERROR(VLOOKUP(LEFT(G477,4),'04_MASTER_KODE_SDMK'!B$5:F$165,5,FALSE),"N/A (BELUM VALID)")</f>
        <v>N/A (BELUM VALID)</v>
      </c>
      <c r="T477" s="374" t="str">
        <f t="shared" si="56"/>
        <v>N/A (BELUM VALID)</v>
      </c>
      <c r="U477" s="46" t="str">
        <f t="shared" si="57"/>
        <v>N/A (BELUM VALID)</v>
      </c>
      <c r="V477" s="46" t="str">
        <f>IFERROR(VLOOKUP(L477,'03_MASTER_KODE_SEKOLAH_PT'!B$5:C$10030,2,FALSE),"N/A (BELUM VALID)")</f>
        <v>N/A (BELUM VALID)</v>
      </c>
      <c r="W477" s="46" t="str">
        <f>IFERROR(VLOOKUP(J477,'05_MASTER_KODE_PRODI'!B$3:E$5003,3,FALSE),"N/A (BELUM VALID)")</f>
        <v>N/A (BELUM VALID)</v>
      </c>
      <c r="X477" s="46" t="str">
        <f>IFERROR(CONCATENATE("VALID (",VLOOKUP(J477,'05_MASTER_KODE_PRODI'!B$3:F$5003,5,FALSE),")"),"N/A (BELUM VALID)")</f>
        <v>N/A (BELUM VALID)</v>
      </c>
      <c r="Y477" s="376">
        <f t="shared" si="58"/>
        <v>0</v>
      </c>
      <c r="Z477" s="377">
        <f t="shared" si="59"/>
        <v>0</v>
      </c>
      <c r="AA477" s="377">
        <f t="shared" si="60"/>
        <v>0</v>
      </c>
      <c r="AB477" s="377">
        <f t="shared" si="61"/>
        <v>0</v>
      </c>
      <c r="AC477" s="377">
        <f t="shared" si="62"/>
        <v>0</v>
      </c>
      <c r="AD477" s="383">
        <f t="shared" si="63"/>
        <v>0</v>
      </c>
    </row>
    <row r="478" spans="1:30">
      <c r="A478" s="159"/>
      <c r="B478" s="159"/>
      <c r="C478" s="159"/>
      <c r="D478" s="159"/>
      <c r="E478" s="159"/>
      <c r="F478" s="159"/>
      <c r="G478" s="159"/>
      <c r="H478" s="180"/>
      <c r="I478" s="180"/>
      <c r="J478" s="159"/>
      <c r="K478" s="264"/>
      <c r="L478" s="159"/>
      <c r="M478" s="46" t="str">
        <f>IFERROR(CONCATENATE("VALID (",VLOOKUP(A478,'02_MASTER_KODE_FASYANKES'!B$3:L$20793,2,FALSE),")"),"N/A (BELUM VALID)")</f>
        <v>N/A (BELUM VALID)</v>
      </c>
      <c r="N478" s="374" t="str">
        <f>IFERROR(VLOOKUP(A478,'02_MASTER_KODE_FASYANKES'!B$3:L$20793,10,FALSE),"N/A (BELUM VALID)")</f>
        <v>N/A (BELUM VALID)</v>
      </c>
      <c r="O478" s="374" t="str">
        <f>IFERROR(VLOOKUP(A478,'02_MASTER_KODE_FASYANKES'!B$3:L$20793,11,FALSE),"N/A (BELUM VALID)")</f>
        <v>N/A (BELUM VALID)</v>
      </c>
      <c r="P478" s="374" t="str">
        <f>IFERROR(VLOOKUP(A478,'02_MASTER_KODE_FASYANKES'!B$3:L$20793,3,FALSE),"N/A (BELUM VALID)")</f>
        <v>N/A (BELUM VALID)</v>
      </c>
      <c r="Q478" s="46" t="str">
        <f>IFERROR(VLOOKUP(LEFT(G478,4),'04_MASTER_KODE_SDMK'!B$5:F$165,3,FALSE),"N/A (BELUM VALID)")</f>
        <v>N/A (BELUM VALID)</v>
      </c>
      <c r="R478" s="46" t="str">
        <f>IFERROR(VLOOKUP(LEFT(G478,4),'04_MASTER_KODE_SDMK'!B$5:F$165,4,FALSE),"N/A (BELUM VALID)")</f>
        <v>N/A (BELUM VALID)</v>
      </c>
      <c r="S478" s="46" t="str">
        <f>IFERROR(VLOOKUP(LEFT(G478,4),'04_MASTER_KODE_SDMK'!B$5:F$165,5,FALSE),"N/A (BELUM VALID)")</f>
        <v>N/A (BELUM VALID)</v>
      </c>
      <c r="T478" s="374" t="str">
        <f t="shared" si="56"/>
        <v>N/A (BELUM VALID)</v>
      </c>
      <c r="U478" s="46" t="str">
        <f t="shared" si="57"/>
        <v>N/A (BELUM VALID)</v>
      </c>
      <c r="V478" s="46" t="str">
        <f>IFERROR(VLOOKUP(L478,'03_MASTER_KODE_SEKOLAH_PT'!B$5:C$10030,2,FALSE),"N/A (BELUM VALID)")</f>
        <v>N/A (BELUM VALID)</v>
      </c>
      <c r="W478" s="46" t="str">
        <f>IFERROR(VLOOKUP(J478,'05_MASTER_KODE_PRODI'!B$3:E$5003,3,FALSE),"N/A (BELUM VALID)")</f>
        <v>N/A (BELUM VALID)</v>
      </c>
      <c r="X478" s="46" t="str">
        <f>IFERROR(CONCATENATE("VALID (",VLOOKUP(J478,'05_MASTER_KODE_PRODI'!B$3:F$5003,5,FALSE),")"),"N/A (BELUM VALID)")</f>
        <v>N/A (BELUM VALID)</v>
      </c>
      <c r="Y478" s="376">
        <f t="shared" si="58"/>
        <v>0</v>
      </c>
      <c r="Z478" s="377">
        <f t="shared" si="59"/>
        <v>0</v>
      </c>
      <c r="AA478" s="377">
        <f t="shared" si="60"/>
        <v>0</v>
      </c>
      <c r="AB478" s="377">
        <f t="shared" si="61"/>
        <v>0</v>
      </c>
      <c r="AC478" s="377">
        <f t="shared" si="62"/>
        <v>0</v>
      </c>
      <c r="AD478" s="383">
        <f t="shared" si="63"/>
        <v>0</v>
      </c>
    </row>
    <row r="479" spans="1:30">
      <c r="A479" s="159"/>
      <c r="B479" s="159"/>
      <c r="C479" s="159"/>
      <c r="D479" s="159"/>
      <c r="E479" s="159"/>
      <c r="F479" s="159"/>
      <c r="G479" s="159"/>
      <c r="H479" s="180"/>
      <c r="I479" s="180"/>
      <c r="J479" s="159"/>
      <c r="K479" s="264"/>
      <c r="L479" s="159"/>
      <c r="M479" s="46" t="str">
        <f>IFERROR(CONCATENATE("VALID (",VLOOKUP(A479,'02_MASTER_KODE_FASYANKES'!B$3:L$20793,2,FALSE),")"),"N/A (BELUM VALID)")</f>
        <v>N/A (BELUM VALID)</v>
      </c>
      <c r="N479" s="374" t="str">
        <f>IFERROR(VLOOKUP(A479,'02_MASTER_KODE_FASYANKES'!B$3:L$20793,10,FALSE),"N/A (BELUM VALID)")</f>
        <v>N/A (BELUM VALID)</v>
      </c>
      <c r="O479" s="374" t="str">
        <f>IFERROR(VLOOKUP(A479,'02_MASTER_KODE_FASYANKES'!B$3:L$20793,11,FALSE),"N/A (BELUM VALID)")</f>
        <v>N/A (BELUM VALID)</v>
      </c>
      <c r="P479" s="374" t="str">
        <f>IFERROR(VLOOKUP(A479,'02_MASTER_KODE_FASYANKES'!B$3:L$20793,3,FALSE),"N/A (BELUM VALID)")</f>
        <v>N/A (BELUM VALID)</v>
      </c>
      <c r="Q479" s="46" t="str">
        <f>IFERROR(VLOOKUP(LEFT(G479,4),'04_MASTER_KODE_SDMK'!B$5:F$165,3,FALSE),"N/A (BELUM VALID)")</f>
        <v>N/A (BELUM VALID)</v>
      </c>
      <c r="R479" s="46" t="str">
        <f>IFERROR(VLOOKUP(LEFT(G479,4),'04_MASTER_KODE_SDMK'!B$5:F$165,4,FALSE),"N/A (BELUM VALID)")</f>
        <v>N/A (BELUM VALID)</v>
      </c>
      <c r="S479" s="46" t="str">
        <f>IFERROR(VLOOKUP(LEFT(G479,4),'04_MASTER_KODE_SDMK'!B$5:F$165,5,FALSE),"N/A (BELUM VALID)")</f>
        <v>N/A (BELUM VALID)</v>
      </c>
      <c r="T479" s="374" t="str">
        <f t="shared" si="56"/>
        <v>N/A (BELUM VALID)</v>
      </c>
      <c r="U479" s="46" t="str">
        <f t="shared" si="57"/>
        <v>N/A (BELUM VALID)</v>
      </c>
      <c r="V479" s="46" t="str">
        <f>IFERROR(VLOOKUP(L479,'03_MASTER_KODE_SEKOLAH_PT'!B$5:C$10030,2,FALSE),"N/A (BELUM VALID)")</f>
        <v>N/A (BELUM VALID)</v>
      </c>
      <c r="W479" s="46" t="str">
        <f>IFERROR(VLOOKUP(J479,'05_MASTER_KODE_PRODI'!B$3:E$5003,3,FALSE),"N/A (BELUM VALID)")</f>
        <v>N/A (BELUM VALID)</v>
      </c>
      <c r="X479" s="46" t="str">
        <f>IFERROR(CONCATENATE("VALID (",VLOOKUP(J479,'05_MASTER_KODE_PRODI'!B$3:F$5003,5,FALSE),")"),"N/A (BELUM VALID)")</f>
        <v>N/A (BELUM VALID)</v>
      </c>
      <c r="Y479" s="376">
        <f t="shared" si="58"/>
        <v>0</v>
      </c>
      <c r="Z479" s="377">
        <f t="shared" si="59"/>
        <v>0</v>
      </c>
      <c r="AA479" s="377">
        <f t="shared" si="60"/>
        <v>0</v>
      </c>
      <c r="AB479" s="377">
        <f t="shared" si="61"/>
        <v>0</v>
      </c>
      <c r="AC479" s="377">
        <f t="shared" si="62"/>
        <v>0</v>
      </c>
      <c r="AD479" s="383">
        <f t="shared" si="63"/>
        <v>0</v>
      </c>
    </row>
    <row r="480" spans="1:30">
      <c r="A480" s="159"/>
      <c r="B480" s="159"/>
      <c r="C480" s="159"/>
      <c r="D480" s="159"/>
      <c r="E480" s="159"/>
      <c r="F480" s="159"/>
      <c r="G480" s="159"/>
      <c r="H480" s="180"/>
      <c r="I480" s="180"/>
      <c r="J480" s="159"/>
      <c r="K480" s="264"/>
      <c r="L480" s="159"/>
      <c r="M480" s="46" t="str">
        <f>IFERROR(CONCATENATE("VALID (",VLOOKUP(A480,'02_MASTER_KODE_FASYANKES'!B$3:L$20793,2,FALSE),")"),"N/A (BELUM VALID)")</f>
        <v>N/A (BELUM VALID)</v>
      </c>
      <c r="N480" s="374" t="str">
        <f>IFERROR(VLOOKUP(A480,'02_MASTER_KODE_FASYANKES'!B$3:L$20793,10,FALSE),"N/A (BELUM VALID)")</f>
        <v>N/A (BELUM VALID)</v>
      </c>
      <c r="O480" s="374" t="str">
        <f>IFERROR(VLOOKUP(A480,'02_MASTER_KODE_FASYANKES'!B$3:L$20793,11,FALSE),"N/A (BELUM VALID)")</f>
        <v>N/A (BELUM VALID)</v>
      </c>
      <c r="P480" s="374" t="str">
        <f>IFERROR(VLOOKUP(A480,'02_MASTER_KODE_FASYANKES'!B$3:L$20793,3,FALSE),"N/A (BELUM VALID)")</f>
        <v>N/A (BELUM VALID)</v>
      </c>
      <c r="Q480" s="46" t="str">
        <f>IFERROR(VLOOKUP(LEFT(G480,4),'04_MASTER_KODE_SDMK'!B$5:F$165,3,FALSE),"N/A (BELUM VALID)")</f>
        <v>N/A (BELUM VALID)</v>
      </c>
      <c r="R480" s="46" t="str">
        <f>IFERROR(VLOOKUP(LEFT(G480,4),'04_MASTER_KODE_SDMK'!B$5:F$165,4,FALSE),"N/A (BELUM VALID)")</f>
        <v>N/A (BELUM VALID)</v>
      </c>
      <c r="S480" s="46" t="str">
        <f>IFERROR(VLOOKUP(LEFT(G480,4),'04_MASTER_KODE_SDMK'!B$5:F$165,5,FALSE),"N/A (BELUM VALID)")</f>
        <v>N/A (BELUM VALID)</v>
      </c>
      <c r="T480" s="374" t="str">
        <f t="shared" si="56"/>
        <v>N/A (BELUM VALID)</v>
      </c>
      <c r="U480" s="46" t="str">
        <f t="shared" si="57"/>
        <v>N/A (BELUM VALID)</v>
      </c>
      <c r="V480" s="46" t="str">
        <f>IFERROR(VLOOKUP(L480,'03_MASTER_KODE_SEKOLAH_PT'!B$5:C$10030,2,FALSE),"N/A (BELUM VALID)")</f>
        <v>N/A (BELUM VALID)</v>
      </c>
      <c r="W480" s="46" t="str">
        <f>IFERROR(VLOOKUP(J480,'05_MASTER_KODE_PRODI'!B$3:E$5003,3,FALSE),"N/A (BELUM VALID)")</f>
        <v>N/A (BELUM VALID)</v>
      </c>
      <c r="X480" s="46" t="str">
        <f>IFERROR(CONCATENATE("VALID (",VLOOKUP(J480,'05_MASTER_KODE_PRODI'!B$3:F$5003,5,FALSE),")"),"N/A (BELUM VALID)")</f>
        <v>N/A (BELUM VALID)</v>
      </c>
      <c r="Y480" s="376">
        <f t="shared" si="58"/>
        <v>0</v>
      </c>
      <c r="Z480" s="377">
        <f t="shared" si="59"/>
        <v>0</v>
      </c>
      <c r="AA480" s="377">
        <f t="shared" si="60"/>
        <v>0</v>
      </c>
      <c r="AB480" s="377">
        <f t="shared" si="61"/>
        <v>0</v>
      </c>
      <c r="AC480" s="377">
        <f t="shared" si="62"/>
        <v>0</v>
      </c>
      <c r="AD480" s="383">
        <f t="shared" si="63"/>
        <v>0</v>
      </c>
    </row>
    <row r="481" spans="1:30">
      <c r="A481" s="159"/>
      <c r="B481" s="159"/>
      <c r="C481" s="159"/>
      <c r="D481" s="159"/>
      <c r="E481" s="159"/>
      <c r="F481" s="159"/>
      <c r="G481" s="159"/>
      <c r="H481" s="180"/>
      <c r="I481" s="180"/>
      <c r="J481" s="159"/>
      <c r="K481" s="264"/>
      <c r="L481" s="159"/>
      <c r="M481" s="46" t="str">
        <f>IFERROR(CONCATENATE("VALID (",VLOOKUP(A481,'02_MASTER_KODE_FASYANKES'!B$3:L$20793,2,FALSE),")"),"N/A (BELUM VALID)")</f>
        <v>N/A (BELUM VALID)</v>
      </c>
      <c r="N481" s="374" t="str">
        <f>IFERROR(VLOOKUP(A481,'02_MASTER_KODE_FASYANKES'!B$3:L$20793,10,FALSE),"N/A (BELUM VALID)")</f>
        <v>N/A (BELUM VALID)</v>
      </c>
      <c r="O481" s="374" t="str">
        <f>IFERROR(VLOOKUP(A481,'02_MASTER_KODE_FASYANKES'!B$3:L$20793,11,FALSE),"N/A (BELUM VALID)")</f>
        <v>N/A (BELUM VALID)</v>
      </c>
      <c r="P481" s="374" t="str">
        <f>IFERROR(VLOOKUP(A481,'02_MASTER_KODE_FASYANKES'!B$3:L$20793,3,FALSE),"N/A (BELUM VALID)")</f>
        <v>N/A (BELUM VALID)</v>
      </c>
      <c r="Q481" s="46" t="str">
        <f>IFERROR(VLOOKUP(LEFT(G481,4),'04_MASTER_KODE_SDMK'!B$5:F$165,3,FALSE),"N/A (BELUM VALID)")</f>
        <v>N/A (BELUM VALID)</v>
      </c>
      <c r="R481" s="46" t="str">
        <f>IFERROR(VLOOKUP(LEFT(G481,4),'04_MASTER_KODE_SDMK'!B$5:F$165,4,FALSE),"N/A (BELUM VALID)")</f>
        <v>N/A (BELUM VALID)</v>
      </c>
      <c r="S481" s="46" t="str">
        <f>IFERROR(VLOOKUP(LEFT(G481,4),'04_MASTER_KODE_SDMK'!B$5:F$165,5,FALSE),"N/A (BELUM VALID)")</f>
        <v>N/A (BELUM VALID)</v>
      </c>
      <c r="T481" s="374" t="str">
        <f t="shared" si="56"/>
        <v>N/A (BELUM VALID)</v>
      </c>
      <c r="U481" s="46" t="str">
        <f t="shared" si="57"/>
        <v>N/A (BELUM VALID)</v>
      </c>
      <c r="V481" s="46" t="str">
        <f>IFERROR(VLOOKUP(L481,'03_MASTER_KODE_SEKOLAH_PT'!B$5:C$10030,2,FALSE),"N/A (BELUM VALID)")</f>
        <v>N/A (BELUM VALID)</v>
      </c>
      <c r="W481" s="46" t="str">
        <f>IFERROR(VLOOKUP(J481,'05_MASTER_KODE_PRODI'!B$3:E$5003,3,FALSE),"N/A (BELUM VALID)")</f>
        <v>N/A (BELUM VALID)</v>
      </c>
      <c r="X481" s="46" t="str">
        <f>IFERROR(CONCATENATE("VALID (",VLOOKUP(J481,'05_MASTER_KODE_PRODI'!B$3:F$5003,5,FALSE),")"),"N/A (BELUM VALID)")</f>
        <v>N/A (BELUM VALID)</v>
      </c>
      <c r="Y481" s="376">
        <f t="shared" si="58"/>
        <v>0</v>
      </c>
      <c r="Z481" s="377">
        <f t="shared" si="59"/>
        <v>0</v>
      </c>
      <c r="AA481" s="377">
        <f t="shared" si="60"/>
        <v>0</v>
      </c>
      <c r="AB481" s="377">
        <f t="shared" si="61"/>
        <v>0</v>
      </c>
      <c r="AC481" s="377">
        <f t="shared" si="62"/>
        <v>0</v>
      </c>
      <c r="AD481" s="383">
        <f t="shared" si="63"/>
        <v>0</v>
      </c>
    </row>
    <row r="482" spans="1:30">
      <c r="A482" s="159"/>
      <c r="B482" s="159"/>
      <c r="C482" s="159"/>
      <c r="D482" s="159"/>
      <c r="E482" s="159"/>
      <c r="F482" s="159"/>
      <c r="G482" s="159"/>
      <c r="H482" s="180"/>
      <c r="I482" s="180"/>
      <c r="J482" s="159"/>
      <c r="K482" s="264"/>
      <c r="L482" s="159"/>
      <c r="M482" s="46" t="str">
        <f>IFERROR(CONCATENATE("VALID (",VLOOKUP(A482,'02_MASTER_KODE_FASYANKES'!B$3:L$20793,2,FALSE),")"),"N/A (BELUM VALID)")</f>
        <v>N/A (BELUM VALID)</v>
      </c>
      <c r="N482" s="374" t="str">
        <f>IFERROR(VLOOKUP(A482,'02_MASTER_KODE_FASYANKES'!B$3:L$20793,10,FALSE),"N/A (BELUM VALID)")</f>
        <v>N/A (BELUM VALID)</v>
      </c>
      <c r="O482" s="374" t="str">
        <f>IFERROR(VLOOKUP(A482,'02_MASTER_KODE_FASYANKES'!B$3:L$20793,11,FALSE),"N/A (BELUM VALID)")</f>
        <v>N/A (BELUM VALID)</v>
      </c>
      <c r="P482" s="374" t="str">
        <f>IFERROR(VLOOKUP(A482,'02_MASTER_KODE_FASYANKES'!B$3:L$20793,3,FALSE),"N/A (BELUM VALID)")</f>
        <v>N/A (BELUM VALID)</v>
      </c>
      <c r="Q482" s="46" t="str">
        <f>IFERROR(VLOOKUP(LEFT(G482,4),'04_MASTER_KODE_SDMK'!B$5:F$165,3,FALSE),"N/A (BELUM VALID)")</f>
        <v>N/A (BELUM VALID)</v>
      </c>
      <c r="R482" s="46" t="str">
        <f>IFERROR(VLOOKUP(LEFT(G482,4),'04_MASTER_KODE_SDMK'!B$5:F$165,4,FALSE),"N/A (BELUM VALID)")</f>
        <v>N/A (BELUM VALID)</v>
      </c>
      <c r="S482" s="46" t="str">
        <f>IFERROR(VLOOKUP(LEFT(G482,4),'04_MASTER_KODE_SDMK'!B$5:F$165,5,FALSE),"N/A (BELUM VALID)")</f>
        <v>N/A (BELUM VALID)</v>
      </c>
      <c r="T482" s="374" t="str">
        <f t="shared" si="56"/>
        <v>N/A (BELUM VALID)</v>
      </c>
      <c r="U482" s="46" t="str">
        <f t="shared" si="57"/>
        <v>N/A (BELUM VALID)</v>
      </c>
      <c r="V482" s="46" t="str">
        <f>IFERROR(VLOOKUP(L482,'03_MASTER_KODE_SEKOLAH_PT'!B$5:C$10030,2,FALSE),"N/A (BELUM VALID)")</f>
        <v>N/A (BELUM VALID)</v>
      </c>
      <c r="W482" s="46" t="str">
        <f>IFERROR(VLOOKUP(J482,'05_MASTER_KODE_PRODI'!B$3:E$5003,3,FALSE),"N/A (BELUM VALID)")</f>
        <v>N/A (BELUM VALID)</v>
      </c>
      <c r="X482" s="46" t="str">
        <f>IFERROR(CONCATENATE("VALID (",VLOOKUP(J482,'05_MASTER_KODE_PRODI'!B$3:F$5003,5,FALSE),")"),"N/A (BELUM VALID)")</f>
        <v>N/A (BELUM VALID)</v>
      </c>
      <c r="Y482" s="376">
        <f t="shared" si="58"/>
        <v>0</v>
      </c>
      <c r="Z482" s="377">
        <f t="shared" si="59"/>
        <v>0</v>
      </c>
      <c r="AA482" s="377">
        <f t="shared" si="60"/>
        <v>0</v>
      </c>
      <c r="AB482" s="377">
        <f t="shared" si="61"/>
        <v>0</v>
      </c>
      <c r="AC482" s="377">
        <f t="shared" si="62"/>
        <v>0</v>
      </c>
      <c r="AD482" s="383">
        <f t="shared" si="63"/>
        <v>0</v>
      </c>
    </row>
    <row r="483" spans="1:30">
      <c r="A483" s="159"/>
      <c r="B483" s="159"/>
      <c r="C483" s="159"/>
      <c r="D483" s="159"/>
      <c r="E483" s="159"/>
      <c r="F483" s="159"/>
      <c r="G483" s="159"/>
      <c r="H483" s="180"/>
      <c r="I483" s="180"/>
      <c r="J483" s="159"/>
      <c r="K483" s="264"/>
      <c r="L483" s="159"/>
      <c r="M483" s="46" t="str">
        <f>IFERROR(CONCATENATE("VALID (",VLOOKUP(A483,'02_MASTER_KODE_FASYANKES'!B$3:L$20793,2,FALSE),")"),"N/A (BELUM VALID)")</f>
        <v>N/A (BELUM VALID)</v>
      </c>
      <c r="N483" s="374" t="str">
        <f>IFERROR(VLOOKUP(A483,'02_MASTER_KODE_FASYANKES'!B$3:L$20793,10,FALSE),"N/A (BELUM VALID)")</f>
        <v>N/A (BELUM VALID)</v>
      </c>
      <c r="O483" s="374" t="str">
        <f>IFERROR(VLOOKUP(A483,'02_MASTER_KODE_FASYANKES'!B$3:L$20793,11,FALSE),"N/A (BELUM VALID)")</f>
        <v>N/A (BELUM VALID)</v>
      </c>
      <c r="P483" s="374" t="str">
        <f>IFERROR(VLOOKUP(A483,'02_MASTER_KODE_FASYANKES'!B$3:L$20793,3,FALSE),"N/A (BELUM VALID)")</f>
        <v>N/A (BELUM VALID)</v>
      </c>
      <c r="Q483" s="46" t="str">
        <f>IFERROR(VLOOKUP(LEFT(G483,4),'04_MASTER_KODE_SDMK'!B$5:F$165,3,FALSE),"N/A (BELUM VALID)")</f>
        <v>N/A (BELUM VALID)</v>
      </c>
      <c r="R483" s="46" t="str">
        <f>IFERROR(VLOOKUP(LEFT(G483,4),'04_MASTER_KODE_SDMK'!B$5:F$165,4,FALSE),"N/A (BELUM VALID)")</f>
        <v>N/A (BELUM VALID)</v>
      </c>
      <c r="S483" s="46" t="str">
        <f>IFERROR(VLOOKUP(LEFT(G483,4),'04_MASTER_KODE_SDMK'!B$5:F$165,5,FALSE),"N/A (BELUM VALID)")</f>
        <v>N/A (BELUM VALID)</v>
      </c>
      <c r="T483" s="374" t="str">
        <f t="shared" si="56"/>
        <v>N/A (BELUM VALID)</v>
      </c>
      <c r="U483" s="46" t="str">
        <f t="shared" si="57"/>
        <v>N/A (BELUM VALID)</v>
      </c>
      <c r="V483" s="46" t="str">
        <f>IFERROR(VLOOKUP(L483,'03_MASTER_KODE_SEKOLAH_PT'!B$5:C$10030,2,FALSE),"N/A (BELUM VALID)")</f>
        <v>N/A (BELUM VALID)</v>
      </c>
      <c r="W483" s="46" t="str">
        <f>IFERROR(VLOOKUP(J483,'05_MASTER_KODE_PRODI'!B$3:E$5003,3,FALSE),"N/A (BELUM VALID)")</f>
        <v>N/A (BELUM VALID)</v>
      </c>
      <c r="X483" s="46" t="str">
        <f>IFERROR(CONCATENATE("VALID (",VLOOKUP(J483,'05_MASTER_KODE_PRODI'!B$3:F$5003,5,FALSE),")"),"N/A (BELUM VALID)")</f>
        <v>N/A (BELUM VALID)</v>
      </c>
      <c r="Y483" s="376">
        <f t="shared" si="58"/>
        <v>0</v>
      </c>
      <c r="Z483" s="377">
        <f t="shared" si="59"/>
        <v>0</v>
      </c>
      <c r="AA483" s="377">
        <f t="shared" si="60"/>
        <v>0</v>
      </c>
      <c r="AB483" s="377">
        <f t="shared" si="61"/>
        <v>0</v>
      </c>
      <c r="AC483" s="377">
        <f t="shared" si="62"/>
        <v>0</v>
      </c>
      <c r="AD483" s="383">
        <f t="shared" si="63"/>
        <v>0</v>
      </c>
    </row>
    <row r="484" spans="1:30">
      <c r="A484" s="159"/>
      <c r="B484" s="159"/>
      <c r="C484" s="159"/>
      <c r="D484" s="159"/>
      <c r="E484" s="159"/>
      <c r="F484" s="159"/>
      <c r="G484" s="159"/>
      <c r="H484" s="180"/>
      <c r="I484" s="180"/>
      <c r="J484" s="159"/>
      <c r="K484" s="264"/>
      <c r="L484" s="159"/>
      <c r="M484" s="46" t="str">
        <f>IFERROR(CONCATENATE("VALID (",VLOOKUP(A484,'02_MASTER_KODE_FASYANKES'!B$3:L$20793,2,FALSE),")"),"N/A (BELUM VALID)")</f>
        <v>N/A (BELUM VALID)</v>
      </c>
      <c r="N484" s="374" t="str">
        <f>IFERROR(VLOOKUP(A484,'02_MASTER_KODE_FASYANKES'!B$3:L$20793,10,FALSE),"N/A (BELUM VALID)")</f>
        <v>N/A (BELUM VALID)</v>
      </c>
      <c r="O484" s="374" t="str">
        <f>IFERROR(VLOOKUP(A484,'02_MASTER_KODE_FASYANKES'!B$3:L$20793,11,FALSE),"N/A (BELUM VALID)")</f>
        <v>N/A (BELUM VALID)</v>
      </c>
      <c r="P484" s="374" t="str">
        <f>IFERROR(VLOOKUP(A484,'02_MASTER_KODE_FASYANKES'!B$3:L$20793,3,FALSE),"N/A (BELUM VALID)")</f>
        <v>N/A (BELUM VALID)</v>
      </c>
      <c r="Q484" s="46" t="str">
        <f>IFERROR(VLOOKUP(LEFT(G484,4),'04_MASTER_KODE_SDMK'!B$5:F$165,3,FALSE),"N/A (BELUM VALID)")</f>
        <v>N/A (BELUM VALID)</v>
      </c>
      <c r="R484" s="46" t="str">
        <f>IFERROR(VLOOKUP(LEFT(G484,4),'04_MASTER_KODE_SDMK'!B$5:F$165,4,FALSE),"N/A (BELUM VALID)")</f>
        <v>N/A (BELUM VALID)</v>
      </c>
      <c r="S484" s="46" t="str">
        <f>IFERROR(VLOOKUP(LEFT(G484,4),'04_MASTER_KODE_SDMK'!B$5:F$165,5,FALSE),"N/A (BELUM VALID)")</f>
        <v>N/A (BELUM VALID)</v>
      </c>
      <c r="T484" s="374" t="str">
        <f t="shared" si="56"/>
        <v>N/A (BELUM VALID)</v>
      </c>
      <c r="U484" s="46" t="str">
        <f t="shared" si="57"/>
        <v>N/A (BELUM VALID)</v>
      </c>
      <c r="V484" s="46" t="str">
        <f>IFERROR(VLOOKUP(L484,'03_MASTER_KODE_SEKOLAH_PT'!B$5:C$10030,2,FALSE),"N/A (BELUM VALID)")</f>
        <v>N/A (BELUM VALID)</v>
      </c>
      <c r="W484" s="46" t="str">
        <f>IFERROR(VLOOKUP(J484,'05_MASTER_KODE_PRODI'!B$3:E$5003,3,FALSE),"N/A (BELUM VALID)")</f>
        <v>N/A (BELUM VALID)</v>
      </c>
      <c r="X484" s="46" t="str">
        <f>IFERROR(CONCATENATE("VALID (",VLOOKUP(J484,'05_MASTER_KODE_PRODI'!B$3:F$5003,5,FALSE),")"),"N/A (BELUM VALID)")</f>
        <v>N/A (BELUM VALID)</v>
      </c>
      <c r="Y484" s="376">
        <f t="shared" si="58"/>
        <v>0</v>
      </c>
      <c r="Z484" s="377">
        <f t="shared" si="59"/>
        <v>0</v>
      </c>
      <c r="AA484" s="377">
        <f t="shared" si="60"/>
        <v>0</v>
      </c>
      <c r="AB484" s="377">
        <f t="shared" si="61"/>
        <v>0</v>
      </c>
      <c r="AC484" s="377">
        <f t="shared" si="62"/>
        <v>0</v>
      </c>
      <c r="AD484" s="383">
        <f t="shared" si="63"/>
        <v>0</v>
      </c>
    </row>
    <row r="485" spans="1:30">
      <c r="A485" s="159"/>
      <c r="B485" s="159"/>
      <c r="C485" s="159"/>
      <c r="D485" s="159"/>
      <c r="E485" s="159"/>
      <c r="F485" s="159"/>
      <c r="G485" s="159"/>
      <c r="H485" s="180"/>
      <c r="I485" s="180"/>
      <c r="J485" s="159"/>
      <c r="K485" s="264"/>
      <c r="L485" s="159"/>
      <c r="M485" s="46" t="str">
        <f>IFERROR(CONCATENATE("VALID (",VLOOKUP(A485,'02_MASTER_KODE_FASYANKES'!B$3:L$20793,2,FALSE),")"),"N/A (BELUM VALID)")</f>
        <v>N/A (BELUM VALID)</v>
      </c>
      <c r="N485" s="374" t="str">
        <f>IFERROR(VLOOKUP(A485,'02_MASTER_KODE_FASYANKES'!B$3:L$20793,10,FALSE),"N/A (BELUM VALID)")</f>
        <v>N/A (BELUM VALID)</v>
      </c>
      <c r="O485" s="374" t="str">
        <f>IFERROR(VLOOKUP(A485,'02_MASTER_KODE_FASYANKES'!B$3:L$20793,11,FALSE),"N/A (BELUM VALID)")</f>
        <v>N/A (BELUM VALID)</v>
      </c>
      <c r="P485" s="374" t="str">
        <f>IFERROR(VLOOKUP(A485,'02_MASTER_KODE_FASYANKES'!B$3:L$20793,3,FALSE),"N/A (BELUM VALID)")</f>
        <v>N/A (BELUM VALID)</v>
      </c>
      <c r="Q485" s="46" t="str">
        <f>IFERROR(VLOOKUP(LEFT(G485,4),'04_MASTER_KODE_SDMK'!B$5:F$165,3,FALSE),"N/A (BELUM VALID)")</f>
        <v>N/A (BELUM VALID)</v>
      </c>
      <c r="R485" s="46" t="str">
        <f>IFERROR(VLOOKUP(LEFT(G485,4),'04_MASTER_KODE_SDMK'!B$5:F$165,4,FALSE),"N/A (BELUM VALID)")</f>
        <v>N/A (BELUM VALID)</v>
      </c>
      <c r="S485" s="46" t="str">
        <f>IFERROR(VLOOKUP(LEFT(G485,4),'04_MASTER_KODE_SDMK'!B$5:F$165,5,FALSE),"N/A (BELUM VALID)")</f>
        <v>N/A (BELUM VALID)</v>
      </c>
      <c r="T485" s="374" t="str">
        <f t="shared" si="56"/>
        <v>N/A (BELUM VALID)</v>
      </c>
      <c r="U485" s="46" t="str">
        <f t="shared" si="57"/>
        <v>N/A (BELUM VALID)</v>
      </c>
      <c r="V485" s="46" t="str">
        <f>IFERROR(VLOOKUP(L485,'03_MASTER_KODE_SEKOLAH_PT'!B$5:C$10030,2,FALSE),"N/A (BELUM VALID)")</f>
        <v>N/A (BELUM VALID)</v>
      </c>
      <c r="W485" s="46" t="str">
        <f>IFERROR(VLOOKUP(J485,'05_MASTER_KODE_PRODI'!B$3:E$5003,3,FALSE),"N/A (BELUM VALID)")</f>
        <v>N/A (BELUM VALID)</v>
      </c>
      <c r="X485" s="46" t="str">
        <f>IFERROR(CONCATENATE("VALID (",VLOOKUP(J485,'05_MASTER_KODE_PRODI'!B$3:F$5003,5,FALSE),")"),"N/A (BELUM VALID)")</f>
        <v>N/A (BELUM VALID)</v>
      </c>
      <c r="Y485" s="376">
        <f t="shared" si="58"/>
        <v>0</v>
      </c>
      <c r="Z485" s="377">
        <f t="shared" si="59"/>
        <v>0</v>
      </c>
      <c r="AA485" s="377">
        <f t="shared" si="60"/>
        <v>0</v>
      </c>
      <c r="AB485" s="377">
        <f t="shared" si="61"/>
        <v>0</v>
      </c>
      <c r="AC485" s="377">
        <f t="shared" si="62"/>
        <v>0</v>
      </c>
      <c r="AD485" s="383">
        <f t="shared" si="63"/>
        <v>0</v>
      </c>
    </row>
    <row r="486" spans="1:30">
      <c r="A486" s="159"/>
      <c r="B486" s="159"/>
      <c r="C486" s="159"/>
      <c r="D486" s="159"/>
      <c r="E486" s="159"/>
      <c r="F486" s="159"/>
      <c r="G486" s="159"/>
      <c r="H486" s="180"/>
      <c r="I486" s="180"/>
      <c r="J486" s="159"/>
      <c r="K486" s="264"/>
      <c r="L486" s="159"/>
      <c r="M486" s="46" t="str">
        <f>IFERROR(CONCATENATE("VALID (",VLOOKUP(A486,'02_MASTER_KODE_FASYANKES'!B$3:L$20793,2,FALSE),")"),"N/A (BELUM VALID)")</f>
        <v>N/A (BELUM VALID)</v>
      </c>
      <c r="N486" s="374" t="str">
        <f>IFERROR(VLOOKUP(A486,'02_MASTER_KODE_FASYANKES'!B$3:L$20793,10,FALSE),"N/A (BELUM VALID)")</f>
        <v>N/A (BELUM VALID)</v>
      </c>
      <c r="O486" s="374" t="str">
        <f>IFERROR(VLOOKUP(A486,'02_MASTER_KODE_FASYANKES'!B$3:L$20793,11,FALSE),"N/A (BELUM VALID)")</f>
        <v>N/A (BELUM VALID)</v>
      </c>
      <c r="P486" s="374" t="str">
        <f>IFERROR(VLOOKUP(A486,'02_MASTER_KODE_FASYANKES'!B$3:L$20793,3,FALSE),"N/A (BELUM VALID)")</f>
        <v>N/A (BELUM VALID)</v>
      </c>
      <c r="Q486" s="46" t="str">
        <f>IFERROR(VLOOKUP(LEFT(G486,4),'04_MASTER_KODE_SDMK'!B$5:F$165,3,FALSE),"N/A (BELUM VALID)")</f>
        <v>N/A (BELUM VALID)</v>
      </c>
      <c r="R486" s="46" t="str">
        <f>IFERROR(VLOOKUP(LEFT(G486,4),'04_MASTER_KODE_SDMK'!B$5:F$165,4,FALSE),"N/A (BELUM VALID)")</f>
        <v>N/A (BELUM VALID)</v>
      </c>
      <c r="S486" s="46" t="str">
        <f>IFERROR(VLOOKUP(LEFT(G486,4),'04_MASTER_KODE_SDMK'!B$5:F$165,5,FALSE),"N/A (BELUM VALID)")</f>
        <v>N/A (BELUM VALID)</v>
      </c>
      <c r="T486" s="374" t="str">
        <f t="shared" si="56"/>
        <v>N/A (BELUM VALID)</v>
      </c>
      <c r="U486" s="46" t="str">
        <f t="shared" si="57"/>
        <v>N/A (BELUM VALID)</v>
      </c>
      <c r="V486" s="46" t="str">
        <f>IFERROR(VLOOKUP(L486,'03_MASTER_KODE_SEKOLAH_PT'!B$5:C$10030,2,FALSE),"N/A (BELUM VALID)")</f>
        <v>N/A (BELUM VALID)</v>
      </c>
      <c r="W486" s="46" t="str">
        <f>IFERROR(VLOOKUP(J486,'05_MASTER_KODE_PRODI'!B$3:E$5003,3,FALSE),"N/A (BELUM VALID)")</f>
        <v>N/A (BELUM VALID)</v>
      </c>
      <c r="X486" s="46" t="str">
        <f>IFERROR(CONCATENATE("VALID (",VLOOKUP(J486,'05_MASTER_KODE_PRODI'!B$3:F$5003,5,FALSE),")"),"N/A (BELUM VALID)")</f>
        <v>N/A (BELUM VALID)</v>
      </c>
      <c r="Y486" s="376">
        <f t="shared" si="58"/>
        <v>0</v>
      </c>
      <c r="Z486" s="377">
        <f t="shared" si="59"/>
        <v>0</v>
      </c>
      <c r="AA486" s="377">
        <f t="shared" si="60"/>
        <v>0</v>
      </c>
      <c r="AB486" s="377">
        <f t="shared" si="61"/>
        <v>0</v>
      </c>
      <c r="AC486" s="377">
        <f t="shared" si="62"/>
        <v>0</v>
      </c>
      <c r="AD486" s="383">
        <f t="shared" si="63"/>
        <v>0</v>
      </c>
    </row>
    <row r="487" spans="1:30">
      <c r="A487" s="159"/>
      <c r="B487" s="159"/>
      <c r="C487" s="159"/>
      <c r="D487" s="159"/>
      <c r="E487" s="159"/>
      <c r="F487" s="159"/>
      <c r="G487" s="159"/>
      <c r="H487" s="180"/>
      <c r="I487" s="180"/>
      <c r="J487" s="159"/>
      <c r="K487" s="264"/>
      <c r="L487" s="159"/>
      <c r="M487" s="46" t="str">
        <f>IFERROR(CONCATENATE("VALID (",VLOOKUP(A487,'02_MASTER_KODE_FASYANKES'!B$3:L$20793,2,FALSE),")"),"N/A (BELUM VALID)")</f>
        <v>N/A (BELUM VALID)</v>
      </c>
      <c r="N487" s="374" t="str">
        <f>IFERROR(VLOOKUP(A487,'02_MASTER_KODE_FASYANKES'!B$3:L$20793,10,FALSE),"N/A (BELUM VALID)")</f>
        <v>N/A (BELUM VALID)</v>
      </c>
      <c r="O487" s="374" t="str">
        <f>IFERROR(VLOOKUP(A487,'02_MASTER_KODE_FASYANKES'!B$3:L$20793,11,FALSE),"N/A (BELUM VALID)")</f>
        <v>N/A (BELUM VALID)</v>
      </c>
      <c r="P487" s="374" t="str">
        <f>IFERROR(VLOOKUP(A487,'02_MASTER_KODE_FASYANKES'!B$3:L$20793,3,FALSE),"N/A (BELUM VALID)")</f>
        <v>N/A (BELUM VALID)</v>
      </c>
      <c r="Q487" s="46" t="str">
        <f>IFERROR(VLOOKUP(LEFT(G487,4),'04_MASTER_KODE_SDMK'!B$5:F$165,3,FALSE),"N/A (BELUM VALID)")</f>
        <v>N/A (BELUM VALID)</v>
      </c>
      <c r="R487" s="46" t="str">
        <f>IFERROR(VLOOKUP(LEFT(G487,4),'04_MASTER_KODE_SDMK'!B$5:F$165,4,FALSE),"N/A (BELUM VALID)")</f>
        <v>N/A (BELUM VALID)</v>
      </c>
      <c r="S487" s="46" t="str">
        <f>IFERROR(VLOOKUP(LEFT(G487,4),'04_MASTER_KODE_SDMK'!B$5:F$165,5,FALSE),"N/A (BELUM VALID)")</f>
        <v>N/A (BELUM VALID)</v>
      </c>
      <c r="T487" s="374" t="str">
        <f t="shared" si="56"/>
        <v>N/A (BELUM VALID)</v>
      </c>
      <c r="U487" s="46" t="str">
        <f t="shared" si="57"/>
        <v>N/A (BELUM VALID)</v>
      </c>
      <c r="V487" s="46" t="str">
        <f>IFERROR(VLOOKUP(L487,'03_MASTER_KODE_SEKOLAH_PT'!B$5:C$10030,2,FALSE),"N/A (BELUM VALID)")</f>
        <v>N/A (BELUM VALID)</v>
      </c>
      <c r="W487" s="46" t="str">
        <f>IFERROR(VLOOKUP(J487,'05_MASTER_KODE_PRODI'!B$3:E$5003,3,FALSE),"N/A (BELUM VALID)")</f>
        <v>N/A (BELUM VALID)</v>
      </c>
      <c r="X487" s="46" t="str">
        <f>IFERROR(CONCATENATE("VALID (",VLOOKUP(J487,'05_MASTER_KODE_PRODI'!B$3:F$5003,5,FALSE),")"),"N/A (BELUM VALID)")</f>
        <v>N/A (BELUM VALID)</v>
      </c>
      <c r="Y487" s="376">
        <f t="shared" si="58"/>
        <v>0</v>
      </c>
      <c r="Z487" s="377">
        <f t="shared" si="59"/>
        <v>0</v>
      </c>
      <c r="AA487" s="377">
        <f t="shared" si="60"/>
        <v>0</v>
      </c>
      <c r="AB487" s="377">
        <f t="shared" si="61"/>
        <v>0</v>
      </c>
      <c r="AC487" s="377">
        <f t="shared" si="62"/>
        <v>0</v>
      </c>
      <c r="AD487" s="383">
        <f t="shared" si="63"/>
        <v>0</v>
      </c>
    </row>
    <row r="488" spans="1:30">
      <c r="A488" s="159"/>
      <c r="B488" s="159"/>
      <c r="C488" s="159"/>
      <c r="D488" s="159"/>
      <c r="E488" s="159"/>
      <c r="F488" s="159"/>
      <c r="G488" s="159"/>
      <c r="H488" s="180"/>
      <c r="I488" s="180"/>
      <c r="J488" s="159"/>
      <c r="K488" s="264"/>
      <c r="L488" s="159"/>
      <c r="M488" s="46" t="str">
        <f>IFERROR(CONCATENATE("VALID (",VLOOKUP(A488,'02_MASTER_KODE_FASYANKES'!B$3:L$20793,2,FALSE),")"),"N/A (BELUM VALID)")</f>
        <v>N/A (BELUM VALID)</v>
      </c>
      <c r="N488" s="374" t="str">
        <f>IFERROR(VLOOKUP(A488,'02_MASTER_KODE_FASYANKES'!B$3:L$20793,10,FALSE),"N/A (BELUM VALID)")</f>
        <v>N/A (BELUM VALID)</v>
      </c>
      <c r="O488" s="374" t="str">
        <f>IFERROR(VLOOKUP(A488,'02_MASTER_KODE_FASYANKES'!B$3:L$20793,11,FALSE),"N/A (BELUM VALID)")</f>
        <v>N/A (BELUM VALID)</v>
      </c>
      <c r="P488" s="374" t="str">
        <f>IFERROR(VLOOKUP(A488,'02_MASTER_KODE_FASYANKES'!B$3:L$20793,3,FALSE),"N/A (BELUM VALID)")</f>
        <v>N/A (BELUM VALID)</v>
      </c>
      <c r="Q488" s="46" t="str">
        <f>IFERROR(VLOOKUP(LEFT(G488,4),'04_MASTER_KODE_SDMK'!B$5:F$165,3,FALSE),"N/A (BELUM VALID)")</f>
        <v>N/A (BELUM VALID)</v>
      </c>
      <c r="R488" s="46" t="str">
        <f>IFERROR(VLOOKUP(LEFT(G488,4),'04_MASTER_KODE_SDMK'!B$5:F$165,4,FALSE),"N/A (BELUM VALID)")</f>
        <v>N/A (BELUM VALID)</v>
      </c>
      <c r="S488" s="46" t="str">
        <f>IFERROR(VLOOKUP(LEFT(G488,4),'04_MASTER_KODE_SDMK'!B$5:F$165,5,FALSE),"N/A (BELUM VALID)")</f>
        <v>N/A (BELUM VALID)</v>
      </c>
      <c r="T488" s="374" t="str">
        <f t="shared" si="56"/>
        <v>N/A (BELUM VALID)</v>
      </c>
      <c r="U488" s="46" t="str">
        <f t="shared" si="57"/>
        <v>N/A (BELUM VALID)</v>
      </c>
      <c r="V488" s="46" t="str">
        <f>IFERROR(VLOOKUP(L488,'03_MASTER_KODE_SEKOLAH_PT'!B$5:C$10030,2,FALSE),"N/A (BELUM VALID)")</f>
        <v>N/A (BELUM VALID)</v>
      </c>
      <c r="W488" s="46" t="str">
        <f>IFERROR(VLOOKUP(J488,'05_MASTER_KODE_PRODI'!B$3:E$5003,3,FALSE),"N/A (BELUM VALID)")</f>
        <v>N/A (BELUM VALID)</v>
      </c>
      <c r="X488" s="46" t="str">
        <f>IFERROR(CONCATENATE("VALID (",VLOOKUP(J488,'05_MASTER_KODE_PRODI'!B$3:F$5003,5,FALSE),")"),"N/A (BELUM VALID)")</f>
        <v>N/A (BELUM VALID)</v>
      </c>
      <c r="Y488" s="376">
        <f t="shared" si="58"/>
        <v>0</v>
      </c>
      <c r="Z488" s="377">
        <f t="shared" si="59"/>
        <v>0</v>
      </c>
      <c r="AA488" s="377">
        <f t="shared" si="60"/>
        <v>0</v>
      </c>
      <c r="AB488" s="377">
        <f t="shared" si="61"/>
        <v>0</v>
      </c>
      <c r="AC488" s="377">
        <f t="shared" si="62"/>
        <v>0</v>
      </c>
      <c r="AD488" s="383">
        <f t="shared" si="63"/>
        <v>0</v>
      </c>
    </row>
    <row r="489" spans="1:30">
      <c r="A489" s="159"/>
      <c r="B489" s="159"/>
      <c r="C489" s="159"/>
      <c r="D489" s="159"/>
      <c r="E489" s="159"/>
      <c r="F489" s="159"/>
      <c r="G489" s="159"/>
      <c r="H489" s="180"/>
      <c r="I489" s="180"/>
      <c r="J489" s="159"/>
      <c r="K489" s="264"/>
      <c r="L489" s="159"/>
      <c r="M489" s="46" t="str">
        <f>IFERROR(CONCATENATE("VALID (",VLOOKUP(A489,'02_MASTER_KODE_FASYANKES'!B$3:L$20793,2,FALSE),")"),"N/A (BELUM VALID)")</f>
        <v>N/A (BELUM VALID)</v>
      </c>
      <c r="N489" s="374" t="str">
        <f>IFERROR(VLOOKUP(A489,'02_MASTER_KODE_FASYANKES'!B$3:L$20793,10,FALSE),"N/A (BELUM VALID)")</f>
        <v>N/A (BELUM VALID)</v>
      </c>
      <c r="O489" s="374" t="str">
        <f>IFERROR(VLOOKUP(A489,'02_MASTER_KODE_FASYANKES'!B$3:L$20793,11,FALSE),"N/A (BELUM VALID)")</f>
        <v>N/A (BELUM VALID)</v>
      </c>
      <c r="P489" s="374" t="str">
        <f>IFERROR(VLOOKUP(A489,'02_MASTER_KODE_FASYANKES'!B$3:L$20793,3,FALSE),"N/A (BELUM VALID)")</f>
        <v>N/A (BELUM VALID)</v>
      </c>
      <c r="Q489" s="46" t="str">
        <f>IFERROR(VLOOKUP(LEFT(G489,4),'04_MASTER_KODE_SDMK'!B$5:F$165,3,FALSE),"N/A (BELUM VALID)")</f>
        <v>N/A (BELUM VALID)</v>
      </c>
      <c r="R489" s="46" t="str">
        <f>IFERROR(VLOOKUP(LEFT(G489,4),'04_MASTER_KODE_SDMK'!B$5:F$165,4,FALSE),"N/A (BELUM VALID)")</f>
        <v>N/A (BELUM VALID)</v>
      </c>
      <c r="S489" s="46" t="str">
        <f>IFERROR(VLOOKUP(LEFT(G489,4),'04_MASTER_KODE_SDMK'!B$5:F$165,5,FALSE),"N/A (BELUM VALID)")</f>
        <v>N/A (BELUM VALID)</v>
      </c>
      <c r="T489" s="374" t="str">
        <f t="shared" si="56"/>
        <v>N/A (BELUM VALID)</v>
      </c>
      <c r="U489" s="46" t="str">
        <f t="shared" si="57"/>
        <v>N/A (BELUM VALID)</v>
      </c>
      <c r="V489" s="46" t="str">
        <f>IFERROR(VLOOKUP(L489,'03_MASTER_KODE_SEKOLAH_PT'!B$5:C$10030,2,FALSE),"N/A (BELUM VALID)")</f>
        <v>N/A (BELUM VALID)</v>
      </c>
      <c r="W489" s="46" t="str">
        <f>IFERROR(VLOOKUP(J489,'05_MASTER_KODE_PRODI'!B$3:E$5003,3,FALSE),"N/A (BELUM VALID)")</f>
        <v>N/A (BELUM VALID)</v>
      </c>
      <c r="X489" s="46" t="str">
        <f>IFERROR(CONCATENATE("VALID (",VLOOKUP(J489,'05_MASTER_KODE_PRODI'!B$3:F$5003,5,FALSE),")"),"N/A (BELUM VALID)")</f>
        <v>N/A (BELUM VALID)</v>
      </c>
      <c r="Y489" s="376">
        <f t="shared" si="58"/>
        <v>0</v>
      </c>
      <c r="Z489" s="377">
        <f t="shared" si="59"/>
        <v>0</v>
      </c>
      <c r="AA489" s="377">
        <f t="shared" si="60"/>
        <v>0</v>
      </c>
      <c r="AB489" s="377">
        <f t="shared" si="61"/>
        <v>0</v>
      </c>
      <c r="AC489" s="377">
        <f t="shared" si="62"/>
        <v>0</v>
      </c>
      <c r="AD489" s="383">
        <f t="shared" si="63"/>
        <v>0</v>
      </c>
    </row>
    <row r="490" spans="1:30">
      <c r="A490" s="159"/>
      <c r="B490" s="159"/>
      <c r="C490" s="159"/>
      <c r="D490" s="159"/>
      <c r="E490" s="159"/>
      <c r="F490" s="159"/>
      <c r="G490" s="159"/>
      <c r="H490" s="180"/>
      <c r="I490" s="180"/>
      <c r="J490" s="159"/>
      <c r="K490" s="264"/>
      <c r="L490" s="159"/>
      <c r="M490" s="46" t="str">
        <f>IFERROR(CONCATENATE("VALID (",VLOOKUP(A490,'02_MASTER_KODE_FASYANKES'!B$3:L$20793,2,FALSE),")"),"N/A (BELUM VALID)")</f>
        <v>N/A (BELUM VALID)</v>
      </c>
      <c r="N490" s="374" t="str">
        <f>IFERROR(VLOOKUP(A490,'02_MASTER_KODE_FASYANKES'!B$3:L$20793,10,FALSE),"N/A (BELUM VALID)")</f>
        <v>N/A (BELUM VALID)</v>
      </c>
      <c r="O490" s="374" t="str">
        <f>IFERROR(VLOOKUP(A490,'02_MASTER_KODE_FASYANKES'!B$3:L$20793,11,FALSE),"N/A (BELUM VALID)")</f>
        <v>N/A (BELUM VALID)</v>
      </c>
      <c r="P490" s="374" t="str">
        <f>IFERROR(VLOOKUP(A490,'02_MASTER_KODE_FASYANKES'!B$3:L$20793,3,FALSE),"N/A (BELUM VALID)")</f>
        <v>N/A (BELUM VALID)</v>
      </c>
      <c r="Q490" s="46" t="str">
        <f>IFERROR(VLOOKUP(LEFT(G490,4),'04_MASTER_KODE_SDMK'!B$5:F$165,3,FALSE),"N/A (BELUM VALID)")</f>
        <v>N/A (BELUM VALID)</v>
      </c>
      <c r="R490" s="46" t="str">
        <f>IFERROR(VLOOKUP(LEFT(G490,4),'04_MASTER_KODE_SDMK'!B$5:F$165,4,FALSE),"N/A (BELUM VALID)")</f>
        <v>N/A (BELUM VALID)</v>
      </c>
      <c r="S490" s="46" t="str">
        <f>IFERROR(VLOOKUP(LEFT(G490,4),'04_MASTER_KODE_SDMK'!B$5:F$165,5,FALSE),"N/A (BELUM VALID)")</f>
        <v>N/A (BELUM VALID)</v>
      </c>
      <c r="T490" s="374" t="str">
        <f t="shared" si="56"/>
        <v>N/A (BELUM VALID)</v>
      </c>
      <c r="U490" s="46" t="str">
        <f t="shared" si="57"/>
        <v>N/A (BELUM VALID)</v>
      </c>
      <c r="V490" s="46" t="str">
        <f>IFERROR(VLOOKUP(L490,'03_MASTER_KODE_SEKOLAH_PT'!B$5:C$10030,2,FALSE),"N/A (BELUM VALID)")</f>
        <v>N/A (BELUM VALID)</v>
      </c>
      <c r="W490" s="46" t="str">
        <f>IFERROR(VLOOKUP(J490,'05_MASTER_KODE_PRODI'!B$3:E$5003,3,FALSE),"N/A (BELUM VALID)")</f>
        <v>N/A (BELUM VALID)</v>
      </c>
      <c r="X490" s="46" t="str">
        <f>IFERROR(CONCATENATE("VALID (",VLOOKUP(J490,'05_MASTER_KODE_PRODI'!B$3:F$5003,5,FALSE),")"),"N/A (BELUM VALID)")</f>
        <v>N/A (BELUM VALID)</v>
      </c>
      <c r="Y490" s="376">
        <f t="shared" si="58"/>
        <v>0</v>
      </c>
      <c r="Z490" s="377">
        <f t="shared" si="59"/>
        <v>0</v>
      </c>
      <c r="AA490" s="377">
        <f t="shared" si="60"/>
        <v>0</v>
      </c>
      <c r="AB490" s="377">
        <f t="shared" si="61"/>
        <v>0</v>
      </c>
      <c r="AC490" s="377">
        <f t="shared" si="62"/>
        <v>0</v>
      </c>
      <c r="AD490" s="383">
        <f t="shared" si="63"/>
        <v>0</v>
      </c>
    </row>
    <row r="491" spans="1:30">
      <c r="A491" s="159"/>
      <c r="B491" s="159"/>
      <c r="C491" s="159"/>
      <c r="D491" s="159"/>
      <c r="E491" s="159"/>
      <c r="F491" s="159"/>
      <c r="G491" s="159"/>
      <c r="H491" s="180"/>
      <c r="I491" s="180"/>
      <c r="J491" s="159"/>
      <c r="K491" s="264"/>
      <c r="L491" s="159"/>
      <c r="M491" s="46" t="str">
        <f>IFERROR(CONCATENATE("VALID (",VLOOKUP(A491,'02_MASTER_KODE_FASYANKES'!B$3:L$20793,2,FALSE),")"),"N/A (BELUM VALID)")</f>
        <v>N/A (BELUM VALID)</v>
      </c>
      <c r="N491" s="374" t="str">
        <f>IFERROR(VLOOKUP(A491,'02_MASTER_KODE_FASYANKES'!B$3:L$20793,10,FALSE),"N/A (BELUM VALID)")</f>
        <v>N/A (BELUM VALID)</v>
      </c>
      <c r="O491" s="374" t="str">
        <f>IFERROR(VLOOKUP(A491,'02_MASTER_KODE_FASYANKES'!B$3:L$20793,11,FALSE),"N/A (BELUM VALID)")</f>
        <v>N/A (BELUM VALID)</v>
      </c>
      <c r="P491" s="374" t="str">
        <f>IFERROR(VLOOKUP(A491,'02_MASTER_KODE_FASYANKES'!B$3:L$20793,3,FALSE),"N/A (BELUM VALID)")</f>
        <v>N/A (BELUM VALID)</v>
      </c>
      <c r="Q491" s="46" t="str">
        <f>IFERROR(VLOOKUP(LEFT(G491,4),'04_MASTER_KODE_SDMK'!B$5:F$165,3,FALSE),"N/A (BELUM VALID)")</f>
        <v>N/A (BELUM VALID)</v>
      </c>
      <c r="R491" s="46" t="str">
        <f>IFERROR(VLOOKUP(LEFT(G491,4),'04_MASTER_KODE_SDMK'!B$5:F$165,4,FALSE),"N/A (BELUM VALID)")</f>
        <v>N/A (BELUM VALID)</v>
      </c>
      <c r="S491" s="46" t="str">
        <f>IFERROR(VLOOKUP(LEFT(G491,4),'04_MASTER_KODE_SDMK'!B$5:F$165,5,FALSE),"N/A (BELUM VALID)")</f>
        <v>N/A (BELUM VALID)</v>
      </c>
      <c r="T491" s="374" t="str">
        <f t="shared" si="56"/>
        <v>N/A (BELUM VALID)</v>
      </c>
      <c r="U491" s="46" t="str">
        <f t="shared" si="57"/>
        <v>N/A (BELUM VALID)</v>
      </c>
      <c r="V491" s="46" t="str">
        <f>IFERROR(VLOOKUP(L491,'03_MASTER_KODE_SEKOLAH_PT'!B$5:C$10030,2,FALSE),"N/A (BELUM VALID)")</f>
        <v>N/A (BELUM VALID)</v>
      </c>
      <c r="W491" s="46" t="str">
        <f>IFERROR(VLOOKUP(J491,'05_MASTER_KODE_PRODI'!B$3:E$5003,3,FALSE),"N/A (BELUM VALID)")</f>
        <v>N/A (BELUM VALID)</v>
      </c>
      <c r="X491" s="46" t="str">
        <f>IFERROR(CONCATENATE("VALID (",VLOOKUP(J491,'05_MASTER_KODE_PRODI'!B$3:F$5003,5,FALSE),")"),"N/A (BELUM VALID)")</f>
        <v>N/A (BELUM VALID)</v>
      </c>
      <c r="Y491" s="376">
        <f t="shared" si="58"/>
        <v>0</v>
      </c>
      <c r="Z491" s="377">
        <f t="shared" si="59"/>
        <v>0</v>
      </c>
      <c r="AA491" s="377">
        <f t="shared" si="60"/>
        <v>0</v>
      </c>
      <c r="AB491" s="377">
        <f t="shared" si="61"/>
        <v>0</v>
      </c>
      <c r="AC491" s="377">
        <f t="shared" si="62"/>
        <v>0</v>
      </c>
      <c r="AD491" s="383">
        <f t="shared" si="63"/>
        <v>0</v>
      </c>
    </row>
    <row r="492" spans="1:30">
      <c r="A492" s="159"/>
      <c r="B492" s="159"/>
      <c r="C492" s="159"/>
      <c r="D492" s="159"/>
      <c r="E492" s="159"/>
      <c r="F492" s="159"/>
      <c r="G492" s="159"/>
      <c r="H492" s="180"/>
      <c r="I492" s="180"/>
      <c r="J492" s="159"/>
      <c r="K492" s="264"/>
      <c r="L492" s="159"/>
      <c r="M492" s="46" t="str">
        <f>IFERROR(CONCATENATE("VALID (",VLOOKUP(A492,'02_MASTER_KODE_FASYANKES'!B$3:L$20793,2,FALSE),")"),"N/A (BELUM VALID)")</f>
        <v>N/A (BELUM VALID)</v>
      </c>
      <c r="N492" s="374" t="str">
        <f>IFERROR(VLOOKUP(A492,'02_MASTER_KODE_FASYANKES'!B$3:L$20793,10,FALSE),"N/A (BELUM VALID)")</f>
        <v>N/A (BELUM VALID)</v>
      </c>
      <c r="O492" s="374" t="str">
        <f>IFERROR(VLOOKUP(A492,'02_MASTER_KODE_FASYANKES'!B$3:L$20793,11,FALSE),"N/A (BELUM VALID)")</f>
        <v>N/A (BELUM VALID)</v>
      </c>
      <c r="P492" s="374" t="str">
        <f>IFERROR(VLOOKUP(A492,'02_MASTER_KODE_FASYANKES'!B$3:L$20793,3,FALSE),"N/A (BELUM VALID)")</f>
        <v>N/A (BELUM VALID)</v>
      </c>
      <c r="Q492" s="46" t="str">
        <f>IFERROR(VLOOKUP(LEFT(G492,4),'04_MASTER_KODE_SDMK'!B$5:F$165,3,FALSE),"N/A (BELUM VALID)")</f>
        <v>N/A (BELUM VALID)</v>
      </c>
      <c r="R492" s="46" t="str">
        <f>IFERROR(VLOOKUP(LEFT(G492,4),'04_MASTER_KODE_SDMK'!B$5:F$165,4,FALSE),"N/A (BELUM VALID)")</f>
        <v>N/A (BELUM VALID)</v>
      </c>
      <c r="S492" s="46" t="str">
        <f>IFERROR(VLOOKUP(LEFT(G492,4),'04_MASTER_KODE_SDMK'!B$5:F$165,5,FALSE),"N/A (BELUM VALID)")</f>
        <v>N/A (BELUM VALID)</v>
      </c>
      <c r="T492" s="374" t="str">
        <f t="shared" si="56"/>
        <v>N/A (BELUM VALID)</v>
      </c>
      <c r="U492" s="46" t="str">
        <f t="shared" si="57"/>
        <v>N/A (BELUM VALID)</v>
      </c>
      <c r="V492" s="46" t="str">
        <f>IFERROR(VLOOKUP(L492,'03_MASTER_KODE_SEKOLAH_PT'!B$5:C$10030,2,FALSE),"N/A (BELUM VALID)")</f>
        <v>N/A (BELUM VALID)</v>
      </c>
      <c r="W492" s="46" t="str">
        <f>IFERROR(VLOOKUP(J492,'05_MASTER_KODE_PRODI'!B$3:E$5003,3,FALSE),"N/A (BELUM VALID)")</f>
        <v>N/A (BELUM VALID)</v>
      </c>
      <c r="X492" s="46" t="str">
        <f>IFERROR(CONCATENATE("VALID (",VLOOKUP(J492,'05_MASTER_KODE_PRODI'!B$3:F$5003,5,FALSE),")"),"N/A (BELUM VALID)")</f>
        <v>N/A (BELUM VALID)</v>
      </c>
      <c r="Y492" s="376">
        <f t="shared" si="58"/>
        <v>0</v>
      </c>
      <c r="Z492" s="377">
        <f t="shared" si="59"/>
        <v>0</v>
      </c>
      <c r="AA492" s="377">
        <f t="shared" si="60"/>
        <v>0</v>
      </c>
      <c r="AB492" s="377">
        <f t="shared" si="61"/>
        <v>0</v>
      </c>
      <c r="AC492" s="377">
        <f t="shared" si="62"/>
        <v>0</v>
      </c>
      <c r="AD492" s="383">
        <f t="shared" si="63"/>
        <v>0</v>
      </c>
    </row>
    <row r="493" spans="1:30">
      <c r="A493" s="159"/>
      <c r="B493" s="159"/>
      <c r="C493" s="159"/>
      <c r="D493" s="159"/>
      <c r="E493" s="159"/>
      <c r="F493" s="159"/>
      <c r="G493" s="159"/>
      <c r="H493" s="180"/>
      <c r="I493" s="180"/>
      <c r="J493" s="159"/>
      <c r="K493" s="264"/>
      <c r="L493" s="159"/>
      <c r="M493" s="46" t="str">
        <f>IFERROR(CONCATENATE("VALID (",VLOOKUP(A493,'02_MASTER_KODE_FASYANKES'!B$3:L$20793,2,FALSE),")"),"N/A (BELUM VALID)")</f>
        <v>N/A (BELUM VALID)</v>
      </c>
      <c r="N493" s="374" t="str">
        <f>IFERROR(VLOOKUP(A493,'02_MASTER_KODE_FASYANKES'!B$3:L$20793,10,FALSE),"N/A (BELUM VALID)")</f>
        <v>N/A (BELUM VALID)</v>
      </c>
      <c r="O493" s="374" t="str">
        <f>IFERROR(VLOOKUP(A493,'02_MASTER_KODE_FASYANKES'!B$3:L$20793,11,FALSE),"N/A (BELUM VALID)")</f>
        <v>N/A (BELUM VALID)</v>
      </c>
      <c r="P493" s="374" t="str">
        <f>IFERROR(VLOOKUP(A493,'02_MASTER_KODE_FASYANKES'!B$3:L$20793,3,FALSE),"N/A (BELUM VALID)")</f>
        <v>N/A (BELUM VALID)</v>
      </c>
      <c r="Q493" s="46" t="str">
        <f>IFERROR(VLOOKUP(LEFT(G493,4),'04_MASTER_KODE_SDMK'!B$5:F$165,3,FALSE),"N/A (BELUM VALID)")</f>
        <v>N/A (BELUM VALID)</v>
      </c>
      <c r="R493" s="46" t="str">
        <f>IFERROR(VLOOKUP(LEFT(G493,4),'04_MASTER_KODE_SDMK'!B$5:F$165,4,FALSE),"N/A (BELUM VALID)")</f>
        <v>N/A (BELUM VALID)</v>
      </c>
      <c r="S493" s="46" t="str">
        <f>IFERROR(VLOOKUP(LEFT(G493,4),'04_MASTER_KODE_SDMK'!B$5:F$165,5,FALSE),"N/A (BELUM VALID)")</f>
        <v>N/A (BELUM VALID)</v>
      </c>
      <c r="T493" s="374" t="str">
        <f t="shared" si="56"/>
        <v>N/A (BELUM VALID)</v>
      </c>
      <c r="U493" s="46" t="str">
        <f t="shared" si="57"/>
        <v>N/A (BELUM VALID)</v>
      </c>
      <c r="V493" s="46" t="str">
        <f>IFERROR(VLOOKUP(L493,'03_MASTER_KODE_SEKOLAH_PT'!B$5:C$10030,2,FALSE),"N/A (BELUM VALID)")</f>
        <v>N/A (BELUM VALID)</v>
      </c>
      <c r="W493" s="46" t="str">
        <f>IFERROR(VLOOKUP(J493,'05_MASTER_KODE_PRODI'!B$3:E$5003,3,FALSE),"N/A (BELUM VALID)")</f>
        <v>N/A (BELUM VALID)</v>
      </c>
      <c r="X493" s="46" t="str">
        <f>IFERROR(CONCATENATE("VALID (",VLOOKUP(J493,'05_MASTER_KODE_PRODI'!B$3:F$5003,5,FALSE),")"),"N/A (BELUM VALID)")</f>
        <v>N/A (BELUM VALID)</v>
      </c>
      <c r="Y493" s="376">
        <f t="shared" si="58"/>
        <v>0</v>
      </c>
      <c r="Z493" s="377">
        <f t="shared" si="59"/>
        <v>0</v>
      </c>
      <c r="AA493" s="377">
        <f t="shared" si="60"/>
        <v>0</v>
      </c>
      <c r="AB493" s="377">
        <f t="shared" si="61"/>
        <v>0</v>
      </c>
      <c r="AC493" s="377">
        <f t="shared" si="62"/>
        <v>0</v>
      </c>
      <c r="AD493" s="383">
        <f t="shared" si="63"/>
        <v>0</v>
      </c>
    </row>
    <row r="494" spans="1:30">
      <c r="A494" s="159"/>
      <c r="B494" s="159"/>
      <c r="C494" s="159"/>
      <c r="D494" s="159"/>
      <c r="E494" s="159"/>
      <c r="F494" s="159"/>
      <c r="G494" s="159"/>
      <c r="H494" s="180"/>
      <c r="I494" s="180"/>
      <c r="J494" s="159"/>
      <c r="K494" s="264"/>
      <c r="L494" s="159"/>
      <c r="M494" s="46" t="str">
        <f>IFERROR(CONCATENATE("VALID (",VLOOKUP(A494,'02_MASTER_KODE_FASYANKES'!B$3:L$20793,2,FALSE),")"),"N/A (BELUM VALID)")</f>
        <v>N/A (BELUM VALID)</v>
      </c>
      <c r="N494" s="374" t="str">
        <f>IFERROR(VLOOKUP(A494,'02_MASTER_KODE_FASYANKES'!B$3:L$20793,10,FALSE),"N/A (BELUM VALID)")</f>
        <v>N/A (BELUM VALID)</v>
      </c>
      <c r="O494" s="374" t="str">
        <f>IFERROR(VLOOKUP(A494,'02_MASTER_KODE_FASYANKES'!B$3:L$20793,11,FALSE),"N/A (BELUM VALID)")</f>
        <v>N/A (BELUM VALID)</v>
      </c>
      <c r="P494" s="374" t="str">
        <f>IFERROR(VLOOKUP(A494,'02_MASTER_KODE_FASYANKES'!B$3:L$20793,3,FALSE),"N/A (BELUM VALID)")</f>
        <v>N/A (BELUM VALID)</v>
      </c>
      <c r="Q494" s="46" t="str">
        <f>IFERROR(VLOOKUP(LEFT(G494,4),'04_MASTER_KODE_SDMK'!B$5:F$165,3,FALSE),"N/A (BELUM VALID)")</f>
        <v>N/A (BELUM VALID)</v>
      </c>
      <c r="R494" s="46" t="str">
        <f>IFERROR(VLOOKUP(LEFT(G494,4),'04_MASTER_KODE_SDMK'!B$5:F$165,4,FALSE),"N/A (BELUM VALID)")</f>
        <v>N/A (BELUM VALID)</v>
      </c>
      <c r="S494" s="46" t="str">
        <f>IFERROR(VLOOKUP(LEFT(G494,4),'04_MASTER_KODE_SDMK'!B$5:F$165,5,FALSE),"N/A (BELUM VALID)")</f>
        <v>N/A (BELUM VALID)</v>
      </c>
      <c r="T494" s="374" t="str">
        <f t="shared" si="56"/>
        <v>N/A (BELUM VALID)</v>
      </c>
      <c r="U494" s="46" t="str">
        <f t="shared" si="57"/>
        <v>N/A (BELUM VALID)</v>
      </c>
      <c r="V494" s="46" t="str">
        <f>IFERROR(VLOOKUP(L494,'03_MASTER_KODE_SEKOLAH_PT'!B$5:C$10030,2,FALSE),"N/A (BELUM VALID)")</f>
        <v>N/A (BELUM VALID)</v>
      </c>
      <c r="W494" s="46" t="str">
        <f>IFERROR(VLOOKUP(J494,'05_MASTER_KODE_PRODI'!B$3:E$5003,3,FALSE),"N/A (BELUM VALID)")</f>
        <v>N/A (BELUM VALID)</v>
      </c>
      <c r="X494" s="46" t="str">
        <f>IFERROR(CONCATENATE("VALID (",VLOOKUP(J494,'05_MASTER_KODE_PRODI'!B$3:F$5003,5,FALSE),")"),"N/A (BELUM VALID)")</f>
        <v>N/A (BELUM VALID)</v>
      </c>
      <c r="Y494" s="376">
        <f t="shared" si="58"/>
        <v>0</v>
      </c>
      <c r="Z494" s="377">
        <f t="shared" si="59"/>
        <v>0</v>
      </c>
      <c r="AA494" s="377">
        <f t="shared" si="60"/>
        <v>0</v>
      </c>
      <c r="AB494" s="377">
        <f t="shared" si="61"/>
        <v>0</v>
      </c>
      <c r="AC494" s="377">
        <f t="shared" si="62"/>
        <v>0</v>
      </c>
      <c r="AD494" s="383">
        <f t="shared" si="63"/>
        <v>0</v>
      </c>
    </row>
    <row r="495" spans="1:30">
      <c r="A495" s="159"/>
      <c r="B495" s="159"/>
      <c r="C495" s="159"/>
      <c r="D495" s="159"/>
      <c r="E495" s="159"/>
      <c r="F495" s="159"/>
      <c r="G495" s="159"/>
      <c r="H495" s="180"/>
      <c r="I495" s="180"/>
      <c r="J495" s="159"/>
      <c r="K495" s="264"/>
      <c r="L495" s="159"/>
      <c r="M495" s="46" t="str">
        <f>IFERROR(CONCATENATE("VALID (",VLOOKUP(A495,'02_MASTER_KODE_FASYANKES'!B$3:L$20793,2,FALSE),")"),"N/A (BELUM VALID)")</f>
        <v>N/A (BELUM VALID)</v>
      </c>
      <c r="N495" s="374" t="str">
        <f>IFERROR(VLOOKUP(A495,'02_MASTER_KODE_FASYANKES'!B$3:L$20793,10,FALSE),"N/A (BELUM VALID)")</f>
        <v>N/A (BELUM VALID)</v>
      </c>
      <c r="O495" s="374" t="str">
        <f>IFERROR(VLOOKUP(A495,'02_MASTER_KODE_FASYANKES'!B$3:L$20793,11,FALSE),"N/A (BELUM VALID)")</f>
        <v>N/A (BELUM VALID)</v>
      </c>
      <c r="P495" s="374" t="str">
        <f>IFERROR(VLOOKUP(A495,'02_MASTER_KODE_FASYANKES'!B$3:L$20793,3,FALSE),"N/A (BELUM VALID)")</f>
        <v>N/A (BELUM VALID)</v>
      </c>
      <c r="Q495" s="46" t="str">
        <f>IFERROR(VLOOKUP(LEFT(G495,4),'04_MASTER_KODE_SDMK'!B$5:F$165,3,FALSE),"N/A (BELUM VALID)")</f>
        <v>N/A (BELUM VALID)</v>
      </c>
      <c r="R495" s="46" t="str">
        <f>IFERROR(VLOOKUP(LEFT(G495,4),'04_MASTER_KODE_SDMK'!B$5:F$165,4,FALSE),"N/A (BELUM VALID)")</f>
        <v>N/A (BELUM VALID)</v>
      </c>
      <c r="S495" s="46" t="str">
        <f>IFERROR(VLOOKUP(LEFT(G495,4),'04_MASTER_KODE_SDMK'!B$5:F$165,5,FALSE),"N/A (BELUM VALID)")</f>
        <v>N/A (BELUM VALID)</v>
      </c>
      <c r="T495" s="374" t="str">
        <f t="shared" si="56"/>
        <v>N/A (BELUM VALID)</v>
      </c>
      <c r="U495" s="46" t="str">
        <f t="shared" si="57"/>
        <v>N/A (BELUM VALID)</v>
      </c>
      <c r="V495" s="46" t="str">
        <f>IFERROR(VLOOKUP(L495,'03_MASTER_KODE_SEKOLAH_PT'!B$5:C$10030,2,FALSE),"N/A (BELUM VALID)")</f>
        <v>N/A (BELUM VALID)</v>
      </c>
      <c r="W495" s="46" t="str">
        <f>IFERROR(VLOOKUP(J495,'05_MASTER_KODE_PRODI'!B$3:E$5003,3,FALSE),"N/A (BELUM VALID)")</f>
        <v>N/A (BELUM VALID)</v>
      </c>
      <c r="X495" s="46" t="str">
        <f>IFERROR(CONCATENATE("VALID (",VLOOKUP(J495,'05_MASTER_KODE_PRODI'!B$3:F$5003,5,FALSE),")"),"N/A (BELUM VALID)")</f>
        <v>N/A (BELUM VALID)</v>
      </c>
      <c r="Y495" s="376">
        <f t="shared" si="58"/>
        <v>0</v>
      </c>
      <c r="Z495" s="377">
        <f t="shared" si="59"/>
        <v>0</v>
      </c>
      <c r="AA495" s="377">
        <f t="shared" si="60"/>
        <v>0</v>
      </c>
      <c r="AB495" s="377">
        <f t="shared" si="61"/>
        <v>0</v>
      </c>
      <c r="AC495" s="377">
        <f t="shared" si="62"/>
        <v>0</v>
      </c>
      <c r="AD495" s="383">
        <f t="shared" si="63"/>
        <v>0</v>
      </c>
    </row>
    <row r="496" spans="1:30">
      <c r="A496" s="159"/>
      <c r="B496" s="159"/>
      <c r="C496" s="159"/>
      <c r="D496" s="159"/>
      <c r="E496" s="159"/>
      <c r="F496" s="159"/>
      <c r="G496" s="159"/>
      <c r="H496" s="180"/>
      <c r="I496" s="180"/>
      <c r="J496" s="159"/>
      <c r="K496" s="264"/>
      <c r="L496" s="159"/>
      <c r="M496" s="46" t="str">
        <f>IFERROR(CONCATENATE("VALID (",VLOOKUP(A496,'02_MASTER_KODE_FASYANKES'!B$3:L$20793,2,FALSE),")"),"N/A (BELUM VALID)")</f>
        <v>N/A (BELUM VALID)</v>
      </c>
      <c r="N496" s="374" t="str">
        <f>IFERROR(VLOOKUP(A496,'02_MASTER_KODE_FASYANKES'!B$3:L$20793,10,FALSE),"N/A (BELUM VALID)")</f>
        <v>N/A (BELUM VALID)</v>
      </c>
      <c r="O496" s="374" t="str">
        <f>IFERROR(VLOOKUP(A496,'02_MASTER_KODE_FASYANKES'!B$3:L$20793,11,FALSE),"N/A (BELUM VALID)")</f>
        <v>N/A (BELUM VALID)</v>
      </c>
      <c r="P496" s="374" t="str">
        <f>IFERROR(VLOOKUP(A496,'02_MASTER_KODE_FASYANKES'!B$3:L$20793,3,FALSE),"N/A (BELUM VALID)")</f>
        <v>N/A (BELUM VALID)</v>
      </c>
      <c r="Q496" s="46" t="str">
        <f>IFERROR(VLOOKUP(LEFT(G496,4),'04_MASTER_KODE_SDMK'!B$5:F$165,3,FALSE),"N/A (BELUM VALID)")</f>
        <v>N/A (BELUM VALID)</v>
      </c>
      <c r="R496" s="46" t="str">
        <f>IFERROR(VLOOKUP(LEFT(G496,4),'04_MASTER_KODE_SDMK'!B$5:F$165,4,FALSE),"N/A (BELUM VALID)")</f>
        <v>N/A (BELUM VALID)</v>
      </c>
      <c r="S496" s="46" t="str">
        <f>IFERROR(VLOOKUP(LEFT(G496,4),'04_MASTER_KODE_SDMK'!B$5:F$165,5,FALSE),"N/A (BELUM VALID)")</f>
        <v>N/A (BELUM VALID)</v>
      </c>
      <c r="T496" s="374" t="str">
        <f t="shared" si="56"/>
        <v>N/A (BELUM VALID)</v>
      </c>
      <c r="U496" s="46" t="str">
        <f t="shared" si="57"/>
        <v>N/A (BELUM VALID)</v>
      </c>
      <c r="V496" s="46" t="str">
        <f>IFERROR(VLOOKUP(L496,'03_MASTER_KODE_SEKOLAH_PT'!B$5:C$10030,2,FALSE),"N/A (BELUM VALID)")</f>
        <v>N/A (BELUM VALID)</v>
      </c>
      <c r="W496" s="46" t="str">
        <f>IFERROR(VLOOKUP(J496,'05_MASTER_KODE_PRODI'!B$3:E$5003,3,FALSE),"N/A (BELUM VALID)")</f>
        <v>N/A (BELUM VALID)</v>
      </c>
      <c r="X496" s="46" t="str">
        <f>IFERROR(CONCATENATE("VALID (",VLOOKUP(J496,'05_MASTER_KODE_PRODI'!B$3:F$5003,5,FALSE),")"),"N/A (BELUM VALID)")</f>
        <v>N/A (BELUM VALID)</v>
      </c>
      <c r="Y496" s="376">
        <f t="shared" si="58"/>
        <v>0</v>
      </c>
      <c r="Z496" s="377">
        <f t="shared" si="59"/>
        <v>0</v>
      </c>
      <c r="AA496" s="377">
        <f t="shared" si="60"/>
        <v>0</v>
      </c>
      <c r="AB496" s="377">
        <f t="shared" si="61"/>
        <v>0</v>
      </c>
      <c r="AC496" s="377">
        <f t="shared" si="62"/>
        <v>0</v>
      </c>
      <c r="AD496" s="383">
        <f t="shared" si="63"/>
        <v>0</v>
      </c>
    </row>
    <row r="497" spans="1:30">
      <c r="A497" s="159"/>
      <c r="B497" s="159"/>
      <c r="C497" s="159"/>
      <c r="D497" s="159"/>
      <c r="E497" s="159"/>
      <c r="F497" s="159"/>
      <c r="G497" s="159"/>
      <c r="H497" s="180"/>
      <c r="I497" s="180"/>
      <c r="J497" s="159"/>
      <c r="K497" s="264"/>
      <c r="L497" s="159"/>
      <c r="M497" s="46" t="str">
        <f>IFERROR(CONCATENATE("VALID (",VLOOKUP(A497,'02_MASTER_KODE_FASYANKES'!B$3:L$20793,2,FALSE),")"),"N/A (BELUM VALID)")</f>
        <v>N/A (BELUM VALID)</v>
      </c>
      <c r="N497" s="374" t="str">
        <f>IFERROR(VLOOKUP(A497,'02_MASTER_KODE_FASYANKES'!B$3:L$20793,10,FALSE),"N/A (BELUM VALID)")</f>
        <v>N/A (BELUM VALID)</v>
      </c>
      <c r="O497" s="374" t="str">
        <f>IFERROR(VLOOKUP(A497,'02_MASTER_KODE_FASYANKES'!B$3:L$20793,11,FALSE),"N/A (BELUM VALID)")</f>
        <v>N/A (BELUM VALID)</v>
      </c>
      <c r="P497" s="374" t="str">
        <f>IFERROR(VLOOKUP(A497,'02_MASTER_KODE_FASYANKES'!B$3:L$20793,3,FALSE),"N/A (BELUM VALID)")</f>
        <v>N/A (BELUM VALID)</v>
      </c>
      <c r="Q497" s="46" t="str">
        <f>IFERROR(VLOOKUP(LEFT(G497,4),'04_MASTER_KODE_SDMK'!B$5:F$165,3,FALSE),"N/A (BELUM VALID)")</f>
        <v>N/A (BELUM VALID)</v>
      </c>
      <c r="R497" s="46" t="str">
        <f>IFERROR(VLOOKUP(LEFT(G497,4),'04_MASTER_KODE_SDMK'!B$5:F$165,4,FALSE),"N/A (BELUM VALID)")</f>
        <v>N/A (BELUM VALID)</v>
      </c>
      <c r="S497" s="46" t="str">
        <f>IFERROR(VLOOKUP(LEFT(G497,4),'04_MASTER_KODE_SDMK'!B$5:F$165,5,FALSE),"N/A (BELUM VALID)")</f>
        <v>N/A (BELUM VALID)</v>
      </c>
      <c r="T497" s="374" t="str">
        <f t="shared" si="56"/>
        <v>N/A (BELUM VALID)</v>
      </c>
      <c r="U497" s="46" t="str">
        <f t="shared" si="57"/>
        <v>N/A (BELUM VALID)</v>
      </c>
      <c r="V497" s="46" t="str">
        <f>IFERROR(VLOOKUP(L497,'03_MASTER_KODE_SEKOLAH_PT'!B$5:C$10030,2,FALSE),"N/A (BELUM VALID)")</f>
        <v>N/A (BELUM VALID)</v>
      </c>
      <c r="W497" s="46" t="str">
        <f>IFERROR(VLOOKUP(J497,'05_MASTER_KODE_PRODI'!B$3:E$5003,3,FALSE),"N/A (BELUM VALID)")</f>
        <v>N/A (BELUM VALID)</v>
      </c>
      <c r="X497" s="46" t="str">
        <f>IFERROR(CONCATENATE("VALID (",VLOOKUP(J497,'05_MASTER_KODE_PRODI'!B$3:F$5003,5,FALSE),")"),"N/A (BELUM VALID)")</f>
        <v>N/A (BELUM VALID)</v>
      </c>
      <c r="Y497" s="376">
        <f t="shared" si="58"/>
        <v>0</v>
      </c>
      <c r="Z497" s="377">
        <f t="shared" si="59"/>
        <v>0</v>
      </c>
      <c r="AA497" s="377">
        <f t="shared" si="60"/>
        <v>0</v>
      </c>
      <c r="AB497" s="377">
        <f t="shared" si="61"/>
        <v>0</v>
      </c>
      <c r="AC497" s="377">
        <f t="shared" si="62"/>
        <v>0</v>
      </c>
      <c r="AD497" s="383">
        <f t="shared" si="63"/>
        <v>0</v>
      </c>
    </row>
    <row r="498" spans="1:30">
      <c r="A498" s="159"/>
      <c r="B498" s="159"/>
      <c r="C498" s="159"/>
      <c r="D498" s="159"/>
      <c r="E498" s="159"/>
      <c r="F498" s="159"/>
      <c r="G498" s="159"/>
      <c r="H498" s="180"/>
      <c r="I498" s="180"/>
      <c r="J498" s="159"/>
      <c r="K498" s="264"/>
      <c r="L498" s="159"/>
      <c r="M498" s="46" t="str">
        <f>IFERROR(CONCATENATE("VALID (",VLOOKUP(A498,'02_MASTER_KODE_FASYANKES'!B$3:L$20793,2,FALSE),")"),"N/A (BELUM VALID)")</f>
        <v>N/A (BELUM VALID)</v>
      </c>
      <c r="N498" s="374" t="str">
        <f>IFERROR(VLOOKUP(A498,'02_MASTER_KODE_FASYANKES'!B$3:L$20793,10,FALSE),"N/A (BELUM VALID)")</f>
        <v>N/A (BELUM VALID)</v>
      </c>
      <c r="O498" s="374" t="str">
        <f>IFERROR(VLOOKUP(A498,'02_MASTER_KODE_FASYANKES'!B$3:L$20793,11,FALSE),"N/A (BELUM VALID)")</f>
        <v>N/A (BELUM VALID)</v>
      </c>
      <c r="P498" s="374" t="str">
        <f>IFERROR(VLOOKUP(A498,'02_MASTER_KODE_FASYANKES'!B$3:L$20793,3,FALSE),"N/A (BELUM VALID)")</f>
        <v>N/A (BELUM VALID)</v>
      </c>
      <c r="Q498" s="46" t="str">
        <f>IFERROR(VLOOKUP(LEFT(G498,4),'04_MASTER_KODE_SDMK'!B$5:F$165,3,FALSE),"N/A (BELUM VALID)")</f>
        <v>N/A (BELUM VALID)</v>
      </c>
      <c r="R498" s="46" t="str">
        <f>IFERROR(VLOOKUP(LEFT(G498,4),'04_MASTER_KODE_SDMK'!B$5:F$165,4,FALSE),"N/A (BELUM VALID)")</f>
        <v>N/A (BELUM VALID)</v>
      </c>
      <c r="S498" s="46" t="str">
        <f>IFERROR(VLOOKUP(LEFT(G498,4),'04_MASTER_KODE_SDMK'!B$5:F$165,5,FALSE),"N/A (BELUM VALID)")</f>
        <v>N/A (BELUM VALID)</v>
      </c>
      <c r="T498" s="374" t="str">
        <f t="shared" si="56"/>
        <v>N/A (BELUM VALID)</v>
      </c>
      <c r="U498" s="46" t="str">
        <f t="shared" si="57"/>
        <v>N/A (BELUM VALID)</v>
      </c>
      <c r="V498" s="46" t="str">
        <f>IFERROR(VLOOKUP(L498,'03_MASTER_KODE_SEKOLAH_PT'!B$5:C$10030,2,FALSE),"N/A (BELUM VALID)")</f>
        <v>N/A (BELUM VALID)</v>
      </c>
      <c r="W498" s="46" t="str">
        <f>IFERROR(VLOOKUP(J498,'05_MASTER_KODE_PRODI'!B$3:E$5003,3,FALSE),"N/A (BELUM VALID)")</f>
        <v>N/A (BELUM VALID)</v>
      </c>
      <c r="X498" s="46" t="str">
        <f>IFERROR(CONCATENATE("VALID (",VLOOKUP(J498,'05_MASTER_KODE_PRODI'!B$3:F$5003,5,FALSE),")"),"N/A (BELUM VALID)")</f>
        <v>N/A (BELUM VALID)</v>
      </c>
      <c r="Y498" s="376">
        <f t="shared" si="58"/>
        <v>0</v>
      </c>
      <c r="Z498" s="377">
        <f t="shared" si="59"/>
        <v>0</v>
      </c>
      <c r="AA498" s="377">
        <f t="shared" si="60"/>
        <v>0</v>
      </c>
      <c r="AB498" s="377">
        <f t="shared" si="61"/>
        <v>0</v>
      </c>
      <c r="AC498" s="377">
        <f t="shared" si="62"/>
        <v>0</v>
      </c>
      <c r="AD498" s="383">
        <f t="shared" si="63"/>
        <v>0</v>
      </c>
    </row>
    <row r="499" spans="1:30">
      <c r="A499" s="159"/>
      <c r="B499" s="159"/>
      <c r="C499" s="159"/>
      <c r="D499" s="159"/>
      <c r="E499" s="159"/>
      <c r="F499" s="159"/>
      <c r="G499" s="159"/>
      <c r="H499" s="180"/>
      <c r="I499" s="180"/>
      <c r="J499" s="159"/>
      <c r="K499" s="264"/>
      <c r="L499" s="159"/>
      <c r="M499" s="46" t="str">
        <f>IFERROR(CONCATENATE("VALID (",VLOOKUP(A499,'02_MASTER_KODE_FASYANKES'!B$3:L$20793,2,FALSE),")"),"N/A (BELUM VALID)")</f>
        <v>N/A (BELUM VALID)</v>
      </c>
      <c r="N499" s="374" t="str">
        <f>IFERROR(VLOOKUP(A499,'02_MASTER_KODE_FASYANKES'!B$3:L$20793,10,FALSE),"N/A (BELUM VALID)")</f>
        <v>N/A (BELUM VALID)</v>
      </c>
      <c r="O499" s="374" t="str">
        <f>IFERROR(VLOOKUP(A499,'02_MASTER_KODE_FASYANKES'!B$3:L$20793,11,FALSE),"N/A (BELUM VALID)")</f>
        <v>N/A (BELUM VALID)</v>
      </c>
      <c r="P499" s="374" t="str">
        <f>IFERROR(VLOOKUP(A499,'02_MASTER_KODE_FASYANKES'!B$3:L$20793,3,FALSE),"N/A (BELUM VALID)")</f>
        <v>N/A (BELUM VALID)</v>
      </c>
      <c r="Q499" s="46" t="str">
        <f>IFERROR(VLOOKUP(LEFT(G499,4),'04_MASTER_KODE_SDMK'!B$5:F$165,3,FALSE),"N/A (BELUM VALID)")</f>
        <v>N/A (BELUM VALID)</v>
      </c>
      <c r="R499" s="46" t="str">
        <f>IFERROR(VLOOKUP(LEFT(G499,4),'04_MASTER_KODE_SDMK'!B$5:F$165,4,FALSE),"N/A (BELUM VALID)")</f>
        <v>N/A (BELUM VALID)</v>
      </c>
      <c r="S499" s="46" t="str">
        <f>IFERROR(VLOOKUP(LEFT(G499,4),'04_MASTER_KODE_SDMK'!B$5:F$165,5,FALSE),"N/A (BELUM VALID)")</f>
        <v>N/A (BELUM VALID)</v>
      </c>
      <c r="T499" s="374" t="str">
        <f t="shared" si="56"/>
        <v>N/A (BELUM VALID)</v>
      </c>
      <c r="U499" s="46" t="str">
        <f t="shared" si="57"/>
        <v>N/A (BELUM VALID)</v>
      </c>
      <c r="V499" s="46" t="str">
        <f>IFERROR(VLOOKUP(L499,'03_MASTER_KODE_SEKOLAH_PT'!B$5:C$10030,2,FALSE),"N/A (BELUM VALID)")</f>
        <v>N/A (BELUM VALID)</v>
      </c>
      <c r="W499" s="46" t="str">
        <f>IFERROR(VLOOKUP(J499,'05_MASTER_KODE_PRODI'!B$3:E$5003,3,FALSE),"N/A (BELUM VALID)")</f>
        <v>N/A (BELUM VALID)</v>
      </c>
      <c r="X499" s="46" t="str">
        <f>IFERROR(CONCATENATE("VALID (",VLOOKUP(J499,'05_MASTER_KODE_PRODI'!B$3:F$5003,5,FALSE),")"),"N/A (BELUM VALID)")</f>
        <v>N/A (BELUM VALID)</v>
      </c>
      <c r="Y499" s="376">
        <f t="shared" si="58"/>
        <v>0</v>
      </c>
      <c r="Z499" s="377">
        <f t="shared" si="59"/>
        <v>0</v>
      </c>
      <c r="AA499" s="377">
        <f t="shared" si="60"/>
        <v>0</v>
      </c>
      <c r="AB499" s="377">
        <f t="shared" si="61"/>
        <v>0</v>
      </c>
      <c r="AC499" s="377">
        <f t="shared" si="62"/>
        <v>0</v>
      </c>
      <c r="AD499" s="383">
        <f t="shared" si="63"/>
        <v>0</v>
      </c>
    </row>
    <row r="500" spans="1:30">
      <c r="A500" s="159"/>
      <c r="B500" s="159"/>
      <c r="C500" s="159"/>
      <c r="D500" s="159"/>
      <c r="E500" s="159"/>
      <c r="F500" s="159"/>
      <c r="G500" s="159"/>
      <c r="H500" s="180"/>
      <c r="I500" s="180"/>
      <c r="J500" s="159"/>
      <c r="K500" s="264"/>
      <c r="L500" s="159"/>
      <c r="M500" s="46" t="str">
        <f>IFERROR(CONCATENATE("VALID (",VLOOKUP(A500,'02_MASTER_KODE_FASYANKES'!B$3:L$20793,2,FALSE),")"),"N/A (BELUM VALID)")</f>
        <v>N/A (BELUM VALID)</v>
      </c>
      <c r="N500" s="374" t="str">
        <f>IFERROR(VLOOKUP(A500,'02_MASTER_KODE_FASYANKES'!B$3:L$20793,10,FALSE),"N/A (BELUM VALID)")</f>
        <v>N/A (BELUM VALID)</v>
      </c>
      <c r="O500" s="374" t="str">
        <f>IFERROR(VLOOKUP(A500,'02_MASTER_KODE_FASYANKES'!B$3:L$20793,11,FALSE),"N/A (BELUM VALID)")</f>
        <v>N/A (BELUM VALID)</v>
      </c>
      <c r="P500" s="374" t="str">
        <f>IFERROR(VLOOKUP(A500,'02_MASTER_KODE_FASYANKES'!B$3:L$20793,3,FALSE),"N/A (BELUM VALID)")</f>
        <v>N/A (BELUM VALID)</v>
      </c>
      <c r="Q500" s="46" t="str">
        <f>IFERROR(VLOOKUP(LEFT(G500,4),'04_MASTER_KODE_SDMK'!B$5:F$165,3,FALSE),"N/A (BELUM VALID)")</f>
        <v>N/A (BELUM VALID)</v>
      </c>
      <c r="R500" s="46" t="str">
        <f>IFERROR(VLOOKUP(LEFT(G500,4),'04_MASTER_KODE_SDMK'!B$5:F$165,4,FALSE),"N/A (BELUM VALID)")</f>
        <v>N/A (BELUM VALID)</v>
      </c>
      <c r="S500" s="46" t="str">
        <f>IFERROR(VLOOKUP(LEFT(G500,4),'04_MASTER_KODE_SDMK'!B$5:F$165,5,FALSE),"N/A (BELUM VALID)")</f>
        <v>N/A (BELUM VALID)</v>
      </c>
      <c r="T500" s="374" t="str">
        <f t="shared" si="56"/>
        <v>N/A (BELUM VALID)</v>
      </c>
      <c r="U500" s="46" t="str">
        <f t="shared" si="57"/>
        <v>N/A (BELUM VALID)</v>
      </c>
      <c r="V500" s="46" t="str">
        <f>IFERROR(VLOOKUP(L500,'03_MASTER_KODE_SEKOLAH_PT'!B$5:C$10030,2,FALSE),"N/A (BELUM VALID)")</f>
        <v>N/A (BELUM VALID)</v>
      </c>
      <c r="W500" s="46" t="str">
        <f>IFERROR(VLOOKUP(J500,'05_MASTER_KODE_PRODI'!B$3:E$5003,3,FALSE),"N/A (BELUM VALID)")</f>
        <v>N/A (BELUM VALID)</v>
      </c>
      <c r="X500" s="46" t="str">
        <f>IFERROR(CONCATENATE("VALID (",VLOOKUP(J500,'05_MASTER_KODE_PRODI'!B$3:F$5003,5,FALSE),")"),"N/A (BELUM VALID)")</f>
        <v>N/A (BELUM VALID)</v>
      </c>
      <c r="Y500" s="376">
        <f t="shared" si="58"/>
        <v>0</v>
      </c>
      <c r="Z500" s="377">
        <f t="shared" si="59"/>
        <v>0</v>
      </c>
      <c r="AA500" s="377">
        <f t="shared" si="60"/>
        <v>0</v>
      </c>
      <c r="AB500" s="377">
        <f t="shared" si="61"/>
        <v>0</v>
      </c>
      <c r="AC500" s="377">
        <f t="shared" si="62"/>
        <v>0</v>
      </c>
      <c r="AD500" s="383">
        <f t="shared" si="63"/>
        <v>0</v>
      </c>
    </row>
    <row r="501" spans="1:30">
      <c r="A501" s="159"/>
      <c r="B501" s="159"/>
      <c r="C501" s="159"/>
      <c r="D501" s="159"/>
      <c r="E501" s="159"/>
      <c r="F501" s="159"/>
      <c r="G501" s="159"/>
      <c r="H501" s="180"/>
      <c r="I501" s="180"/>
      <c r="J501" s="159"/>
      <c r="K501" s="264"/>
      <c r="L501" s="159"/>
      <c r="M501" s="46" t="str">
        <f>IFERROR(CONCATENATE("VALID (",VLOOKUP(A501,'02_MASTER_KODE_FASYANKES'!B$3:L$20793,2,FALSE),")"),"N/A (BELUM VALID)")</f>
        <v>N/A (BELUM VALID)</v>
      </c>
      <c r="N501" s="374" t="str">
        <f>IFERROR(VLOOKUP(A501,'02_MASTER_KODE_FASYANKES'!B$3:L$20793,10,FALSE),"N/A (BELUM VALID)")</f>
        <v>N/A (BELUM VALID)</v>
      </c>
      <c r="O501" s="374" t="str">
        <f>IFERROR(VLOOKUP(A501,'02_MASTER_KODE_FASYANKES'!B$3:L$20793,11,FALSE),"N/A (BELUM VALID)")</f>
        <v>N/A (BELUM VALID)</v>
      </c>
      <c r="P501" s="374" t="str">
        <f>IFERROR(VLOOKUP(A501,'02_MASTER_KODE_FASYANKES'!B$3:L$20793,3,FALSE),"N/A (BELUM VALID)")</f>
        <v>N/A (BELUM VALID)</v>
      </c>
      <c r="Q501" s="46" t="str">
        <f>IFERROR(VLOOKUP(LEFT(G501,4),'04_MASTER_KODE_SDMK'!B$5:F$165,3,FALSE),"N/A (BELUM VALID)")</f>
        <v>N/A (BELUM VALID)</v>
      </c>
      <c r="R501" s="46" t="str">
        <f>IFERROR(VLOOKUP(LEFT(G501,4),'04_MASTER_KODE_SDMK'!B$5:F$165,4,FALSE),"N/A (BELUM VALID)")</f>
        <v>N/A (BELUM VALID)</v>
      </c>
      <c r="S501" s="46" t="str">
        <f>IFERROR(VLOOKUP(LEFT(G501,4),'04_MASTER_KODE_SDMK'!B$5:F$165,5,FALSE),"N/A (BELUM VALID)")</f>
        <v>N/A (BELUM VALID)</v>
      </c>
      <c r="T501" s="374" t="str">
        <f t="shared" si="56"/>
        <v>N/A (BELUM VALID)</v>
      </c>
      <c r="U501" s="46" t="str">
        <f t="shared" si="57"/>
        <v>N/A (BELUM VALID)</v>
      </c>
      <c r="V501" s="46" t="str">
        <f>IFERROR(VLOOKUP(L501,'03_MASTER_KODE_SEKOLAH_PT'!B$5:C$10030,2,FALSE),"N/A (BELUM VALID)")</f>
        <v>N/A (BELUM VALID)</v>
      </c>
      <c r="W501" s="46" t="str">
        <f>IFERROR(VLOOKUP(J501,'05_MASTER_KODE_PRODI'!B$3:E$5003,3,FALSE),"N/A (BELUM VALID)")</f>
        <v>N/A (BELUM VALID)</v>
      </c>
      <c r="X501" s="46" t="str">
        <f>IFERROR(CONCATENATE("VALID (",VLOOKUP(J501,'05_MASTER_KODE_PRODI'!B$3:F$5003,5,FALSE),")"),"N/A (BELUM VALID)")</f>
        <v>N/A (BELUM VALID)</v>
      </c>
      <c r="Y501" s="376">
        <f t="shared" si="58"/>
        <v>0</v>
      </c>
      <c r="Z501" s="377">
        <f t="shared" si="59"/>
        <v>0</v>
      </c>
      <c r="AA501" s="377">
        <f t="shared" si="60"/>
        <v>0</v>
      </c>
      <c r="AB501" s="377">
        <f t="shared" si="61"/>
        <v>0</v>
      </c>
      <c r="AC501" s="377">
        <f t="shared" si="62"/>
        <v>0</v>
      </c>
      <c r="AD501" s="383">
        <f t="shared" si="63"/>
        <v>0</v>
      </c>
    </row>
    <row r="502" spans="1:30">
      <c r="A502" s="159"/>
      <c r="B502" s="159"/>
      <c r="C502" s="159"/>
      <c r="D502" s="159"/>
      <c r="E502" s="159"/>
      <c r="F502" s="159"/>
      <c r="G502" s="159"/>
      <c r="H502" s="180"/>
      <c r="I502" s="180"/>
      <c r="J502" s="159"/>
      <c r="K502" s="264"/>
      <c r="L502" s="159"/>
      <c r="M502" s="46" t="str">
        <f>IFERROR(CONCATENATE("VALID (",VLOOKUP(A502,'02_MASTER_KODE_FASYANKES'!B$3:L$20793,2,FALSE),")"),"N/A (BELUM VALID)")</f>
        <v>N/A (BELUM VALID)</v>
      </c>
      <c r="N502" s="374" t="str">
        <f>IFERROR(VLOOKUP(A502,'02_MASTER_KODE_FASYANKES'!B$3:L$20793,10,FALSE),"N/A (BELUM VALID)")</f>
        <v>N/A (BELUM VALID)</v>
      </c>
      <c r="O502" s="374" t="str">
        <f>IFERROR(VLOOKUP(A502,'02_MASTER_KODE_FASYANKES'!B$3:L$20793,11,FALSE),"N/A (BELUM VALID)")</f>
        <v>N/A (BELUM VALID)</v>
      </c>
      <c r="P502" s="374" t="str">
        <f>IFERROR(VLOOKUP(A502,'02_MASTER_KODE_FASYANKES'!B$3:L$20793,3,FALSE),"N/A (BELUM VALID)")</f>
        <v>N/A (BELUM VALID)</v>
      </c>
      <c r="Q502" s="46" t="str">
        <f>IFERROR(VLOOKUP(LEFT(G502,4),'04_MASTER_KODE_SDMK'!B$5:F$165,3,FALSE),"N/A (BELUM VALID)")</f>
        <v>N/A (BELUM VALID)</v>
      </c>
      <c r="R502" s="46" t="str">
        <f>IFERROR(VLOOKUP(LEFT(G502,4),'04_MASTER_KODE_SDMK'!B$5:F$165,4,FALSE),"N/A (BELUM VALID)")</f>
        <v>N/A (BELUM VALID)</v>
      </c>
      <c r="S502" s="46" t="str">
        <f>IFERROR(VLOOKUP(LEFT(G502,4),'04_MASTER_KODE_SDMK'!B$5:F$165,5,FALSE),"N/A (BELUM VALID)")</f>
        <v>N/A (BELUM VALID)</v>
      </c>
      <c r="T502" s="374" t="str">
        <f t="shared" si="56"/>
        <v>N/A (BELUM VALID)</v>
      </c>
      <c r="U502" s="46" t="str">
        <f t="shared" si="57"/>
        <v>N/A (BELUM VALID)</v>
      </c>
      <c r="V502" s="46" t="str">
        <f>IFERROR(VLOOKUP(L502,'03_MASTER_KODE_SEKOLAH_PT'!B$5:C$10030,2,FALSE),"N/A (BELUM VALID)")</f>
        <v>N/A (BELUM VALID)</v>
      </c>
      <c r="W502" s="46" t="str">
        <f>IFERROR(VLOOKUP(J502,'05_MASTER_KODE_PRODI'!B$3:E$5003,3,FALSE),"N/A (BELUM VALID)")</f>
        <v>N/A (BELUM VALID)</v>
      </c>
      <c r="X502" s="46" t="str">
        <f>IFERROR(CONCATENATE("VALID (",VLOOKUP(J502,'05_MASTER_KODE_PRODI'!B$3:F$5003,5,FALSE),")"),"N/A (BELUM VALID)")</f>
        <v>N/A (BELUM VALID)</v>
      </c>
      <c r="Y502" s="376">
        <f t="shared" si="58"/>
        <v>0</v>
      </c>
      <c r="Z502" s="377">
        <f t="shared" si="59"/>
        <v>0</v>
      </c>
      <c r="AA502" s="377">
        <f t="shared" si="60"/>
        <v>0</v>
      </c>
      <c r="AB502" s="377">
        <f t="shared" si="61"/>
        <v>0</v>
      </c>
      <c r="AC502" s="377">
        <f t="shared" si="62"/>
        <v>0</v>
      </c>
      <c r="AD502" s="383">
        <f t="shared" si="63"/>
        <v>0</v>
      </c>
    </row>
    <row r="503" spans="1:30">
      <c r="A503" s="159"/>
      <c r="B503" s="159"/>
      <c r="C503" s="159"/>
      <c r="D503" s="159"/>
      <c r="E503" s="159"/>
      <c r="F503" s="159"/>
      <c r="G503" s="159"/>
      <c r="H503" s="180"/>
      <c r="I503" s="180"/>
      <c r="J503" s="159"/>
      <c r="K503" s="264"/>
      <c r="L503" s="159"/>
      <c r="M503" s="46" t="str">
        <f>IFERROR(CONCATENATE("VALID (",VLOOKUP(A503,'02_MASTER_KODE_FASYANKES'!B$3:L$20793,2,FALSE),")"),"N/A (BELUM VALID)")</f>
        <v>N/A (BELUM VALID)</v>
      </c>
      <c r="N503" s="374" t="str">
        <f>IFERROR(VLOOKUP(A503,'02_MASTER_KODE_FASYANKES'!B$3:L$20793,10,FALSE),"N/A (BELUM VALID)")</f>
        <v>N/A (BELUM VALID)</v>
      </c>
      <c r="O503" s="374" t="str">
        <f>IFERROR(VLOOKUP(A503,'02_MASTER_KODE_FASYANKES'!B$3:L$20793,11,FALSE),"N/A (BELUM VALID)")</f>
        <v>N/A (BELUM VALID)</v>
      </c>
      <c r="P503" s="374" t="str">
        <f>IFERROR(VLOOKUP(A503,'02_MASTER_KODE_FASYANKES'!B$3:L$20793,3,FALSE),"N/A (BELUM VALID)")</f>
        <v>N/A (BELUM VALID)</v>
      </c>
      <c r="Q503" s="46" t="str">
        <f>IFERROR(VLOOKUP(LEFT(G503,4),'04_MASTER_KODE_SDMK'!B$5:F$165,3,FALSE),"N/A (BELUM VALID)")</f>
        <v>N/A (BELUM VALID)</v>
      </c>
      <c r="R503" s="46" t="str">
        <f>IFERROR(VLOOKUP(LEFT(G503,4),'04_MASTER_KODE_SDMK'!B$5:F$165,4,FALSE),"N/A (BELUM VALID)")</f>
        <v>N/A (BELUM VALID)</v>
      </c>
      <c r="S503" s="46" t="str">
        <f>IFERROR(VLOOKUP(LEFT(G503,4),'04_MASTER_KODE_SDMK'!B$5:F$165,5,FALSE),"N/A (BELUM VALID)")</f>
        <v>N/A (BELUM VALID)</v>
      </c>
      <c r="T503" s="374" t="str">
        <f t="shared" si="56"/>
        <v>N/A (BELUM VALID)</v>
      </c>
      <c r="U503" s="46" t="str">
        <f t="shared" si="57"/>
        <v>N/A (BELUM VALID)</v>
      </c>
      <c r="V503" s="46" t="str">
        <f>IFERROR(VLOOKUP(L503,'03_MASTER_KODE_SEKOLAH_PT'!B$5:C$10030,2,FALSE),"N/A (BELUM VALID)")</f>
        <v>N/A (BELUM VALID)</v>
      </c>
      <c r="W503" s="46" t="str">
        <f>IFERROR(VLOOKUP(J503,'05_MASTER_KODE_PRODI'!B$3:E$5003,3,FALSE),"N/A (BELUM VALID)")</f>
        <v>N/A (BELUM VALID)</v>
      </c>
      <c r="X503" s="46" t="str">
        <f>IFERROR(CONCATENATE("VALID (",VLOOKUP(J503,'05_MASTER_KODE_PRODI'!B$3:F$5003,5,FALSE),")"),"N/A (BELUM VALID)")</f>
        <v>N/A (BELUM VALID)</v>
      </c>
      <c r="Y503" s="376">
        <f t="shared" si="58"/>
        <v>0</v>
      </c>
      <c r="Z503" s="377">
        <f t="shared" si="59"/>
        <v>0</v>
      </c>
      <c r="AA503" s="377">
        <f t="shared" si="60"/>
        <v>0</v>
      </c>
      <c r="AB503" s="377">
        <f t="shared" si="61"/>
        <v>0</v>
      </c>
      <c r="AC503" s="377">
        <f t="shared" si="62"/>
        <v>0</v>
      </c>
      <c r="AD503" s="383">
        <f t="shared" si="63"/>
        <v>0</v>
      </c>
    </row>
    <row r="504" spans="1:30">
      <c r="A504" s="159"/>
      <c r="B504" s="159"/>
      <c r="C504" s="159"/>
      <c r="D504" s="159"/>
      <c r="E504" s="159"/>
      <c r="F504" s="159"/>
      <c r="G504" s="159"/>
      <c r="H504" s="180"/>
      <c r="I504" s="180"/>
      <c r="J504" s="159"/>
      <c r="K504" s="264"/>
      <c r="L504" s="159"/>
      <c r="M504" s="46" t="str">
        <f>IFERROR(CONCATENATE("VALID (",VLOOKUP(A504,'02_MASTER_KODE_FASYANKES'!B$3:L$20793,2,FALSE),")"),"N/A (BELUM VALID)")</f>
        <v>N/A (BELUM VALID)</v>
      </c>
      <c r="N504" s="374" t="str">
        <f>IFERROR(VLOOKUP(A504,'02_MASTER_KODE_FASYANKES'!B$3:L$20793,10,FALSE),"N/A (BELUM VALID)")</f>
        <v>N/A (BELUM VALID)</v>
      </c>
      <c r="O504" s="374" t="str">
        <f>IFERROR(VLOOKUP(A504,'02_MASTER_KODE_FASYANKES'!B$3:L$20793,11,FALSE),"N/A (BELUM VALID)")</f>
        <v>N/A (BELUM VALID)</v>
      </c>
      <c r="P504" s="374" t="str">
        <f>IFERROR(VLOOKUP(A504,'02_MASTER_KODE_FASYANKES'!B$3:L$20793,3,FALSE),"N/A (BELUM VALID)")</f>
        <v>N/A (BELUM VALID)</v>
      </c>
      <c r="Q504" s="46" t="str">
        <f>IFERROR(VLOOKUP(LEFT(G504,4),'04_MASTER_KODE_SDMK'!B$5:F$165,3,FALSE),"N/A (BELUM VALID)")</f>
        <v>N/A (BELUM VALID)</v>
      </c>
      <c r="R504" s="46" t="str">
        <f>IFERROR(VLOOKUP(LEFT(G504,4),'04_MASTER_KODE_SDMK'!B$5:F$165,4,FALSE),"N/A (BELUM VALID)")</f>
        <v>N/A (BELUM VALID)</v>
      </c>
      <c r="S504" s="46" t="str">
        <f>IFERROR(VLOOKUP(LEFT(G504,4),'04_MASTER_KODE_SDMK'!B$5:F$165,5,FALSE),"N/A (BELUM VALID)")</f>
        <v>N/A (BELUM VALID)</v>
      </c>
      <c r="T504" s="374" t="str">
        <f t="shared" si="56"/>
        <v>N/A (BELUM VALID)</v>
      </c>
      <c r="U504" s="46" t="str">
        <f t="shared" si="57"/>
        <v>N/A (BELUM VALID)</v>
      </c>
      <c r="V504" s="46" t="str">
        <f>IFERROR(VLOOKUP(L504,'03_MASTER_KODE_SEKOLAH_PT'!B$5:C$10030,2,FALSE),"N/A (BELUM VALID)")</f>
        <v>N/A (BELUM VALID)</v>
      </c>
      <c r="W504" s="46" t="str">
        <f>IFERROR(VLOOKUP(J504,'05_MASTER_KODE_PRODI'!B$3:E$5003,3,FALSE),"N/A (BELUM VALID)")</f>
        <v>N/A (BELUM VALID)</v>
      </c>
      <c r="X504" s="46" t="str">
        <f>IFERROR(CONCATENATE("VALID (",VLOOKUP(J504,'05_MASTER_KODE_PRODI'!B$3:F$5003,5,FALSE),")"),"N/A (BELUM VALID)")</f>
        <v>N/A (BELUM VALID)</v>
      </c>
      <c r="Y504" s="376">
        <f t="shared" si="58"/>
        <v>0</v>
      </c>
      <c r="Z504" s="377">
        <f t="shared" si="59"/>
        <v>0</v>
      </c>
      <c r="AA504" s="377">
        <f t="shared" si="60"/>
        <v>0</v>
      </c>
      <c r="AB504" s="377">
        <f t="shared" si="61"/>
        <v>0</v>
      </c>
      <c r="AC504" s="377">
        <f t="shared" si="62"/>
        <v>0</v>
      </c>
      <c r="AD504" s="383">
        <f t="shared" si="63"/>
        <v>0</v>
      </c>
    </row>
    <row r="505" spans="1:30">
      <c r="A505" s="159"/>
      <c r="B505" s="159"/>
      <c r="C505" s="159"/>
      <c r="D505" s="159"/>
      <c r="E505" s="159"/>
      <c r="F505" s="159"/>
      <c r="G505" s="159"/>
      <c r="H505" s="180"/>
      <c r="I505" s="180"/>
      <c r="J505" s="159"/>
      <c r="K505" s="264"/>
      <c r="L505" s="159"/>
      <c r="M505" s="46" t="str">
        <f>IFERROR(CONCATENATE("VALID (",VLOOKUP(A505,'02_MASTER_KODE_FASYANKES'!B$3:L$20793,2,FALSE),")"),"N/A (BELUM VALID)")</f>
        <v>N/A (BELUM VALID)</v>
      </c>
      <c r="N505" s="374" t="str">
        <f>IFERROR(VLOOKUP(A505,'02_MASTER_KODE_FASYANKES'!B$3:L$20793,10,FALSE),"N/A (BELUM VALID)")</f>
        <v>N/A (BELUM VALID)</v>
      </c>
      <c r="O505" s="374" t="str">
        <f>IFERROR(VLOOKUP(A505,'02_MASTER_KODE_FASYANKES'!B$3:L$20793,11,FALSE),"N/A (BELUM VALID)")</f>
        <v>N/A (BELUM VALID)</v>
      </c>
      <c r="P505" s="374" t="str">
        <f>IFERROR(VLOOKUP(A505,'02_MASTER_KODE_FASYANKES'!B$3:L$20793,3,FALSE),"N/A (BELUM VALID)")</f>
        <v>N/A (BELUM VALID)</v>
      </c>
      <c r="Q505" s="46" t="str">
        <f>IFERROR(VLOOKUP(LEFT(G505,4),'04_MASTER_KODE_SDMK'!B$5:F$165,3,FALSE),"N/A (BELUM VALID)")</f>
        <v>N/A (BELUM VALID)</v>
      </c>
      <c r="R505" s="46" t="str">
        <f>IFERROR(VLOOKUP(LEFT(G505,4),'04_MASTER_KODE_SDMK'!B$5:F$165,4,FALSE),"N/A (BELUM VALID)")</f>
        <v>N/A (BELUM VALID)</v>
      </c>
      <c r="S505" s="46" t="str">
        <f>IFERROR(VLOOKUP(LEFT(G505,4),'04_MASTER_KODE_SDMK'!B$5:F$165,5,FALSE),"N/A (BELUM VALID)")</f>
        <v>N/A (BELUM VALID)</v>
      </c>
      <c r="T505" s="374" t="str">
        <f t="shared" si="56"/>
        <v>N/A (BELUM VALID)</v>
      </c>
      <c r="U505" s="46" t="str">
        <f t="shared" si="57"/>
        <v>N/A (BELUM VALID)</v>
      </c>
      <c r="V505" s="46" t="str">
        <f>IFERROR(VLOOKUP(L505,'03_MASTER_KODE_SEKOLAH_PT'!B$5:C$10030,2,FALSE),"N/A (BELUM VALID)")</f>
        <v>N/A (BELUM VALID)</v>
      </c>
      <c r="W505" s="46" t="str">
        <f>IFERROR(VLOOKUP(J505,'05_MASTER_KODE_PRODI'!B$3:E$5003,3,FALSE),"N/A (BELUM VALID)")</f>
        <v>N/A (BELUM VALID)</v>
      </c>
      <c r="X505" s="46" t="str">
        <f>IFERROR(CONCATENATE("VALID (",VLOOKUP(J505,'05_MASTER_KODE_PRODI'!B$3:F$5003,5,FALSE),")"),"N/A (BELUM VALID)")</f>
        <v>N/A (BELUM VALID)</v>
      </c>
      <c r="Y505" s="376">
        <f t="shared" si="58"/>
        <v>0</v>
      </c>
      <c r="Z505" s="377">
        <f t="shared" si="59"/>
        <v>0</v>
      </c>
      <c r="AA505" s="377">
        <f t="shared" si="60"/>
        <v>0</v>
      </c>
      <c r="AB505" s="377">
        <f t="shared" si="61"/>
        <v>0</v>
      </c>
      <c r="AC505" s="377">
        <f t="shared" si="62"/>
        <v>0</v>
      </c>
      <c r="AD505" s="383">
        <f t="shared" si="63"/>
        <v>0</v>
      </c>
    </row>
    <row r="506" spans="1:30">
      <c r="A506" s="159"/>
      <c r="B506" s="159"/>
      <c r="C506" s="159"/>
      <c r="D506" s="159"/>
      <c r="E506" s="159"/>
      <c r="F506" s="159"/>
      <c r="G506" s="159"/>
      <c r="H506" s="180"/>
      <c r="I506" s="180"/>
      <c r="J506" s="159"/>
      <c r="K506" s="264"/>
      <c r="L506" s="159"/>
      <c r="M506" s="46" t="str">
        <f>IFERROR(CONCATENATE("VALID (",VLOOKUP(A506,'02_MASTER_KODE_FASYANKES'!B$3:L$20793,2,FALSE),")"),"N/A (BELUM VALID)")</f>
        <v>N/A (BELUM VALID)</v>
      </c>
      <c r="N506" s="374" t="str">
        <f>IFERROR(VLOOKUP(A506,'02_MASTER_KODE_FASYANKES'!B$3:L$20793,10,FALSE),"N/A (BELUM VALID)")</f>
        <v>N/A (BELUM VALID)</v>
      </c>
      <c r="O506" s="374" t="str">
        <f>IFERROR(VLOOKUP(A506,'02_MASTER_KODE_FASYANKES'!B$3:L$20793,11,FALSE),"N/A (BELUM VALID)")</f>
        <v>N/A (BELUM VALID)</v>
      </c>
      <c r="P506" s="374" t="str">
        <f>IFERROR(VLOOKUP(A506,'02_MASTER_KODE_FASYANKES'!B$3:L$20793,3,FALSE),"N/A (BELUM VALID)")</f>
        <v>N/A (BELUM VALID)</v>
      </c>
      <c r="Q506" s="46" t="str">
        <f>IFERROR(VLOOKUP(LEFT(G506,4),'04_MASTER_KODE_SDMK'!B$5:F$165,3,FALSE),"N/A (BELUM VALID)")</f>
        <v>N/A (BELUM VALID)</v>
      </c>
      <c r="R506" s="46" t="str">
        <f>IFERROR(VLOOKUP(LEFT(G506,4),'04_MASTER_KODE_SDMK'!B$5:F$165,4,FALSE),"N/A (BELUM VALID)")</f>
        <v>N/A (BELUM VALID)</v>
      </c>
      <c r="S506" s="46" t="str">
        <f>IFERROR(VLOOKUP(LEFT(G506,4),'04_MASTER_KODE_SDMK'!B$5:F$165,5,FALSE),"N/A (BELUM VALID)")</f>
        <v>N/A (BELUM VALID)</v>
      </c>
      <c r="T506" s="374" t="str">
        <f t="shared" si="56"/>
        <v>N/A (BELUM VALID)</v>
      </c>
      <c r="U506" s="46" t="str">
        <f t="shared" si="57"/>
        <v>N/A (BELUM VALID)</v>
      </c>
      <c r="V506" s="46" t="str">
        <f>IFERROR(VLOOKUP(L506,'03_MASTER_KODE_SEKOLAH_PT'!B$5:C$10030,2,FALSE),"N/A (BELUM VALID)")</f>
        <v>N/A (BELUM VALID)</v>
      </c>
      <c r="W506" s="46" t="str">
        <f>IFERROR(VLOOKUP(J506,'05_MASTER_KODE_PRODI'!B$3:E$5003,3,FALSE),"N/A (BELUM VALID)")</f>
        <v>N/A (BELUM VALID)</v>
      </c>
      <c r="X506" s="46" t="str">
        <f>IFERROR(CONCATENATE("VALID (",VLOOKUP(J506,'05_MASTER_KODE_PRODI'!B$3:F$5003,5,FALSE),")"),"N/A (BELUM VALID)")</f>
        <v>N/A (BELUM VALID)</v>
      </c>
      <c r="Y506" s="376">
        <f t="shared" si="58"/>
        <v>0</v>
      </c>
      <c r="Z506" s="377">
        <f t="shared" si="59"/>
        <v>0</v>
      </c>
      <c r="AA506" s="377">
        <f t="shared" si="60"/>
        <v>0</v>
      </c>
      <c r="AB506" s="377">
        <f t="shared" si="61"/>
        <v>0</v>
      </c>
      <c r="AC506" s="377">
        <f t="shared" si="62"/>
        <v>0</v>
      </c>
      <c r="AD506" s="383">
        <f t="shared" si="63"/>
        <v>0</v>
      </c>
    </row>
    <row r="507" spans="1:30">
      <c r="A507" s="159"/>
      <c r="B507" s="159"/>
      <c r="C507" s="159"/>
      <c r="D507" s="159"/>
      <c r="E507" s="159"/>
      <c r="F507" s="159"/>
      <c r="G507" s="159"/>
      <c r="H507" s="180"/>
      <c r="I507" s="180"/>
      <c r="J507" s="159"/>
      <c r="K507" s="264"/>
      <c r="L507" s="159"/>
      <c r="M507" s="46" t="str">
        <f>IFERROR(CONCATENATE("VALID (",VLOOKUP(A507,'02_MASTER_KODE_FASYANKES'!B$3:L$20793,2,FALSE),")"),"N/A (BELUM VALID)")</f>
        <v>N/A (BELUM VALID)</v>
      </c>
      <c r="N507" s="374" t="str">
        <f>IFERROR(VLOOKUP(A507,'02_MASTER_KODE_FASYANKES'!B$3:L$20793,10,FALSE),"N/A (BELUM VALID)")</f>
        <v>N/A (BELUM VALID)</v>
      </c>
      <c r="O507" s="374" t="str">
        <f>IFERROR(VLOOKUP(A507,'02_MASTER_KODE_FASYANKES'!B$3:L$20793,11,FALSE),"N/A (BELUM VALID)")</f>
        <v>N/A (BELUM VALID)</v>
      </c>
      <c r="P507" s="374" t="str">
        <f>IFERROR(VLOOKUP(A507,'02_MASTER_KODE_FASYANKES'!B$3:L$20793,3,FALSE),"N/A (BELUM VALID)")</f>
        <v>N/A (BELUM VALID)</v>
      </c>
      <c r="Q507" s="46" t="str">
        <f>IFERROR(VLOOKUP(LEFT(G507,4),'04_MASTER_KODE_SDMK'!B$5:F$165,3,FALSE),"N/A (BELUM VALID)")</f>
        <v>N/A (BELUM VALID)</v>
      </c>
      <c r="R507" s="46" t="str">
        <f>IFERROR(VLOOKUP(LEFT(G507,4),'04_MASTER_KODE_SDMK'!B$5:F$165,4,FALSE),"N/A (BELUM VALID)")</f>
        <v>N/A (BELUM VALID)</v>
      </c>
      <c r="S507" s="46" t="str">
        <f>IFERROR(VLOOKUP(LEFT(G507,4),'04_MASTER_KODE_SDMK'!B$5:F$165,5,FALSE),"N/A (BELUM VALID)")</f>
        <v>N/A (BELUM VALID)</v>
      </c>
      <c r="T507" s="374" t="str">
        <f t="shared" si="56"/>
        <v>N/A (BELUM VALID)</v>
      </c>
      <c r="U507" s="46" t="str">
        <f t="shared" si="57"/>
        <v>N/A (BELUM VALID)</v>
      </c>
      <c r="V507" s="46" t="str">
        <f>IFERROR(VLOOKUP(L507,'03_MASTER_KODE_SEKOLAH_PT'!B$5:C$10030,2,FALSE),"N/A (BELUM VALID)")</f>
        <v>N/A (BELUM VALID)</v>
      </c>
      <c r="W507" s="46" t="str">
        <f>IFERROR(VLOOKUP(J507,'05_MASTER_KODE_PRODI'!B$3:E$5003,3,FALSE),"N/A (BELUM VALID)")</f>
        <v>N/A (BELUM VALID)</v>
      </c>
      <c r="X507" s="46" t="str">
        <f>IFERROR(CONCATENATE("VALID (",VLOOKUP(J507,'05_MASTER_KODE_PRODI'!B$3:F$5003,5,FALSE),")"),"N/A (BELUM VALID)")</f>
        <v>N/A (BELUM VALID)</v>
      </c>
      <c r="Y507" s="376">
        <f t="shared" si="58"/>
        <v>0</v>
      </c>
      <c r="Z507" s="377">
        <f t="shared" si="59"/>
        <v>0</v>
      </c>
      <c r="AA507" s="377">
        <f t="shared" si="60"/>
        <v>0</v>
      </c>
      <c r="AB507" s="377">
        <f t="shared" si="61"/>
        <v>0</v>
      </c>
      <c r="AC507" s="377">
        <f t="shared" si="62"/>
        <v>0</v>
      </c>
      <c r="AD507" s="383">
        <f t="shared" si="63"/>
        <v>0</v>
      </c>
    </row>
    <row r="508" spans="1:30">
      <c r="A508" s="159"/>
      <c r="B508" s="159"/>
      <c r="C508" s="159"/>
      <c r="D508" s="159"/>
      <c r="E508" s="159"/>
      <c r="F508" s="159"/>
      <c r="G508" s="159"/>
      <c r="H508" s="180"/>
      <c r="I508" s="180"/>
      <c r="J508" s="159"/>
      <c r="K508" s="264"/>
      <c r="L508" s="159"/>
      <c r="M508" s="46" t="str">
        <f>IFERROR(CONCATENATE("VALID (",VLOOKUP(A508,'02_MASTER_KODE_FASYANKES'!B$3:L$20793,2,FALSE),")"),"N/A (BELUM VALID)")</f>
        <v>N/A (BELUM VALID)</v>
      </c>
      <c r="N508" s="374" t="str">
        <f>IFERROR(VLOOKUP(A508,'02_MASTER_KODE_FASYANKES'!B$3:L$20793,10,FALSE),"N/A (BELUM VALID)")</f>
        <v>N/A (BELUM VALID)</v>
      </c>
      <c r="O508" s="374" t="str">
        <f>IFERROR(VLOOKUP(A508,'02_MASTER_KODE_FASYANKES'!B$3:L$20793,11,FALSE),"N/A (BELUM VALID)")</f>
        <v>N/A (BELUM VALID)</v>
      </c>
      <c r="P508" s="374" t="str">
        <f>IFERROR(VLOOKUP(A508,'02_MASTER_KODE_FASYANKES'!B$3:L$20793,3,FALSE),"N/A (BELUM VALID)")</f>
        <v>N/A (BELUM VALID)</v>
      </c>
      <c r="Q508" s="46" t="str">
        <f>IFERROR(VLOOKUP(LEFT(G508,4),'04_MASTER_KODE_SDMK'!B$5:F$165,3,FALSE),"N/A (BELUM VALID)")</f>
        <v>N/A (BELUM VALID)</v>
      </c>
      <c r="R508" s="46" t="str">
        <f>IFERROR(VLOOKUP(LEFT(G508,4),'04_MASTER_KODE_SDMK'!B$5:F$165,4,FALSE),"N/A (BELUM VALID)")</f>
        <v>N/A (BELUM VALID)</v>
      </c>
      <c r="S508" s="46" t="str">
        <f>IFERROR(VLOOKUP(LEFT(G508,4),'04_MASTER_KODE_SDMK'!B$5:F$165,5,FALSE),"N/A (BELUM VALID)")</f>
        <v>N/A (BELUM VALID)</v>
      </c>
      <c r="T508" s="374" t="str">
        <f t="shared" si="56"/>
        <v>N/A (BELUM VALID)</v>
      </c>
      <c r="U508" s="46" t="str">
        <f t="shared" si="57"/>
        <v>N/A (BELUM VALID)</v>
      </c>
      <c r="V508" s="46" t="str">
        <f>IFERROR(VLOOKUP(L508,'03_MASTER_KODE_SEKOLAH_PT'!B$5:C$10030,2,FALSE),"N/A (BELUM VALID)")</f>
        <v>N/A (BELUM VALID)</v>
      </c>
      <c r="W508" s="46" t="str">
        <f>IFERROR(VLOOKUP(J508,'05_MASTER_KODE_PRODI'!B$3:E$5003,3,FALSE),"N/A (BELUM VALID)")</f>
        <v>N/A (BELUM VALID)</v>
      </c>
      <c r="X508" s="46" t="str">
        <f>IFERROR(CONCATENATE("VALID (",VLOOKUP(J508,'05_MASTER_KODE_PRODI'!B$3:F$5003,5,FALSE),")"),"N/A (BELUM VALID)")</f>
        <v>N/A (BELUM VALID)</v>
      </c>
      <c r="Y508" s="376">
        <f t="shared" si="58"/>
        <v>0</v>
      </c>
      <c r="Z508" s="377">
        <f t="shared" si="59"/>
        <v>0</v>
      </c>
      <c r="AA508" s="377">
        <f t="shared" si="60"/>
        <v>0</v>
      </c>
      <c r="AB508" s="377">
        <f t="shared" si="61"/>
        <v>0</v>
      </c>
      <c r="AC508" s="377">
        <f t="shared" si="62"/>
        <v>0</v>
      </c>
      <c r="AD508" s="383">
        <f t="shared" si="63"/>
        <v>0</v>
      </c>
    </row>
    <row r="509" spans="1:30">
      <c r="A509" s="159"/>
      <c r="B509" s="159"/>
      <c r="C509" s="159"/>
      <c r="D509" s="159"/>
      <c r="E509" s="159"/>
      <c r="F509" s="159"/>
      <c r="G509" s="159"/>
      <c r="H509" s="180"/>
      <c r="I509" s="180"/>
      <c r="J509" s="159"/>
      <c r="K509" s="264"/>
      <c r="L509" s="159"/>
      <c r="M509" s="46" t="str">
        <f>IFERROR(CONCATENATE("VALID (",VLOOKUP(A509,'02_MASTER_KODE_FASYANKES'!B$3:L$20793,2,FALSE),")"),"N/A (BELUM VALID)")</f>
        <v>N/A (BELUM VALID)</v>
      </c>
      <c r="N509" s="374" t="str">
        <f>IFERROR(VLOOKUP(A509,'02_MASTER_KODE_FASYANKES'!B$3:L$20793,10,FALSE),"N/A (BELUM VALID)")</f>
        <v>N/A (BELUM VALID)</v>
      </c>
      <c r="O509" s="374" t="str">
        <f>IFERROR(VLOOKUP(A509,'02_MASTER_KODE_FASYANKES'!B$3:L$20793,11,FALSE),"N/A (BELUM VALID)")</f>
        <v>N/A (BELUM VALID)</v>
      </c>
      <c r="P509" s="374" t="str">
        <f>IFERROR(VLOOKUP(A509,'02_MASTER_KODE_FASYANKES'!B$3:L$20793,3,FALSE),"N/A (BELUM VALID)")</f>
        <v>N/A (BELUM VALID)</v>
      </c>
      <c r="Q509" s="46" t="str">
        <f>IFERROR(VLOOKUP(LEFT(G509,4),'04_MASTER_KODE_SDMK'!B$5:F$165,3,FALSE),"N/A (BELUM VALID)")</f>
        <v>N/A (BELUM VALID)</v>
      </c>
      <c r="R509" s="46" t="str">
        <f>IFERROR(VLOOKUP(LEFT(G509,4),'04_MASTER_KODE_SDMK'!B$5:F$165,4,FALSE),"N/A (BELUM VALID)")</f>
        <v>N/A (BELUM VALID)</v>
      </c>
      <c r="S509" s="46" t="str">
        <f>IFERROR(VLOOKUP(LEFT(G509,4),'04_MASTER_KODE_SDMK'!B$5:F$165,5,FALSE),"N/A (BELUM VALID)")</f>
        <v>N/A (BELUM VALID)</v>
      </c>
      <c r="T509" s="374" t="str">
        <f t="shared" si="56"/>
        <v>N/A (BELUM VALID)</v>
      </c>
      <c r="U509" s="46" t="str">
        <f t="shared" si="57"/>
        <v>N/A (BELUM VALID)</v>
      </c>
      <c r="V509" s="46" t="str">
        <f>IFERROR(VLOOKUP(L509,'03_MASTER_KODE_SEKOLAH_PT'!B$5:C$10030,2,FALSE),"N/A (BELUM VALID)")</f>
        <v>N/A (BELUM VALID)</v>
      </c>
      <c r="W509" s="46" t="str">
        <f>IFERROR(VLOOKUP(J509,'05_MASTER_KODE_PRODI'!B$3:E$5003,3,FALSE),"N/A (BELUM VALID)")</f>
        <v>N/A (BELUM VALID)</v>
      </c>
      <c r="X509" s="46" t="str">
        <f>IFERROR(CONCATENATE("VALID (",VLOOKUP(J509,'05_MASTER_KODE_PRODI'!B$3:F$5003,5,FALSE),")"),"N/A (BELUM VALID)")</f>
        <v>N/A (BELUM VALID)</v>
      </c>
      <c r="Y509" s="376">
        <f t="shared" si="58"/>
        <v>0</v>
      </c>
      <c r="Z509" s="377">
        <f t="shared" si="59"/>
        <v>0</v>
      </c>
      <c r="AA509" s="377">
        <f t="shared" si="60"/>
        <v>0</v>
      </c>
      <c r="AB509" s="377">
        <f t="shared" si="61"/>
        <v>0</v>
      </c>
      <c r="AC509" s="377">
        <f t="shared" si="62"/>
        <v>0</v>
      </c>
      <c r="AD509" s="383">
        <f t="shared" si="63"/>
        <v>0</v>
      </c>
    </row>
    <row r="510" spans="1:30">
      <c r="A510" s="159"/>
      <c r="B510" s="159"/>
      <c r="C510" s="159"/>
      <c r="D510" s="159"/>
      <c r="E510" s="159"/>
      <c r="F510" s="159"/>
      <c r="G510" s="159"/>
      <c r="H510" s="180"/>
      <c r="I510" s="180"/>
      <c r="J510" s="159"/>
      <c r="K510" s="264"/>
      <c r="L510" s="159"/>
      <c r="M510" s="46" t="str">
        <f>IFERROR(CONCATENATE("VALID (",VLOOKUP(A510,'02_MASTER_KODE_FASYANKES'!B$3:L$20793,2,FALSE),")"),"N/A (BELUM VALID)")</f>
        <v>N/A (BELUM VALID)</v>
      </c>
      <c r="N510" s="374" t="str">
        <f>IFERROR(VLOOKUP(A510,'02_MASTER_KODE_FASYANKES'!B$3:L$20793,10,FALSE),"N/A (BELUM VALID)")</f>
        <v>N/A (BELUM VALID)</v>
      </c>
      <c r="O510" s="374" t="str">
        <f>IFERROR(VLOOKUP(A510,'02_MASTER_KODE_FASYANKES'!B$3:L$20793,11,FALSE),"N/A (BELUM VALID)")</f>
        <v>N/A (BELUM VALID)</v>
      </c>
      <c r="P510" s="374" t="str">
        <f>IFERROR(VLOOKUP(A510,'02_MASTER_KODE_FASYANKES'!B$3:L$20793,3,FALSE),"N/A (BELUM VALID)")</f>
        <v>N/A (BELUM VALID)</v>
      </c>
      <c r="Q510" s="46" t="str">
        <f>IFERROR(VLOOKUP(LEFT(G510,4),'04_MASTER_KODE_SDMK'!B$5:F$165,3,FALSE),"N/A (BELUM VALID)")</f>
        <v>N/A (BELUM VALID)</v>
      </c>
      <c r="R510" s="46" t="str">
        <f>IFERROR(VLOOKUP(LEFT(G510,4),'04_MASTER_KODE_SDMK'!B$5:F$165,4,FALSE),"N/A (BELUM VALID)")</f>
        <v>N/A (BELUM VALID)</v>
      </c>
      <c r="S510" s="46" t="str">
        <f>IFERROR(VLOOKUP(LEFT(G510,4),'04_MASTER_KODE_SDMK'!B$5:F$165,5,FALSE),"N/A (BELUM VALID)")</f>
        <v>N/A (BELUM VALID)</v>
      </c>
      <c r="T510" s="374" t="str">
        <f t="shared" si="56"/>
        <v>N/A (BELUM VALID)</v>
      </c>
      <c r="U510" s="46" t="str">
        <f t="shared" si="57"/>
        <v>N/A (BELUM VALID)</v>
      </c>
      <c r="V510" s="46" t="str">
        <f>IFERROR(VLOOKUP(L510,'03_MASTER_KODE_SEKOLAH_PT'!B$5:C$10030,2,FALSE),"N/A (BELUM VALID)")</f>
        <v>N/A (BELUM VALID)</v>
      </c>
      <c r="W510" s="46" t="str">
        <f>IFERROR(VLOOKUP(J510,'05_MASTER_KODE_PRODI'!B$3:E$5003,3,FALSE),"N/A (BELUM VALID)")</f>
        <v>N/A (BELUM VALID)</v>
      </c>
      <c r="X510" s="46" t="str">
        <f>IFERROR(CONCATENATE("VALID (",VLOOKUP(J510,'05_MASTER_KODE_PRODI'!B$3:F$5003,5,FALSE),")"),"N/A (BELUM VALID)")</f>
        <v>N/A (BELUM VALID)</v>
      </c>
      <c r="Y510" s="376">
        <f t="shared" si="58"/>
        <v>0</v>
      </c>
      <c r="Z510" s="377">
        <f t="shared" si="59"/>
        <v>0</v>
      </c>
      <c r="AA510" s="377">
        <f t="shared" si="60"/>
        <v>0</v>
      </c>
      <c r="AB510" s="377">
        <f t="shared" si="61"/>
        <v>0</v>
      </c>
      <c r="AC510" s="377">
        <f t="shared" si="62"/>
        <v>0</v>
      </c>
      <c r="AD510" s="383">
        <f t="shared" si="63"/>
        <v>0</v>
      </c>
    </row>
    <row r="511" spans="1:30">
      <c r="A511" s="159"/>
      <c r="B511" s="159"/>
      <c r="C511" s="159"/>
      <c r="D511" s="159"/>
      <c r="E511" s="159"/>
      <c r="F511" s="159"/>
      <c r="G511" s="159"/>
      <c r="H511" s="180"/>
      <c r="I511" s="180"/>
      <c r="J511" s="159"/>
      <c r="K511" s="264"/>
      <c r="L511" s="159"/>
      <c r="M511" s="46" t="str">
        <f>IFERROR(CONCATENATE("VALID (",VLOOKUP(A511,'02_MASTER_KODE_FASYANKES'!B$3:L$20793,2,FALSE),")"),"N/A (BELUM VALID)")</f>
        <v>N/A (BELUM VALID)</v>
      </c>
      <c r="N511" s="374" t="str">
        <f>IFERROR(VLOOKUP(A511,'02_MASTER_KODE_FASYANKES'!B$3:L$20793,10,FALSE),"N/A (BELUM VALID)")</f>
        <v>N/A (BELUM VALID)</v>
      </c>
      <c r="O511" s="374" t="str">
        <f>IFERROR(VLOOKUP(A511,'02_MASTER_KODE_FASYANKES'!B$3:L$20793,11,FALSE),"N/A (BELUM VALID)")</f>
        <v>N/A (BELUM VALID)</v>
      </c>
      <c r="P511" s="374" t="str">
        <f>IFERROR(VLOOKUP(A511,'02_MASTER_KODE_FASYANKES'!B$3:L$20793,3,FALSE),"N/A (BELUM VALID)")</f>
        <v>N/A (BELUM VALID)</v>
      </c>
      <c r="Q511" s="46" t="str">
        <f>IFERROR(VLOOKUP(LEFT(G511,4),'04_MASTER_KODE_SDMK'!B$5:F$165,3,FALSE),"N/A (BELUM VALID)")</f>
        <v>N/A (BELUM VALID)</v>
      </c>
      <c r="R511" s="46" t="str">
        <f>IFERROR(VLOOKUP(LEFT(G511,4),'04_MASTER_KODE_SDMK'!B$5:F$165,4,FALSE),"N/A (BELUM VALID)")</f>
        <v>N/A (BELUM VALID)</v>
      </c>
      <c r="S511" s="46" t="str">
        <f>IFERROR(VLOOKUP(LEFT(G511,4),'04_MASTER_KODE_SDMK'!B$5:F$165,5,FALSE),"N/A (BELUM VALID)")</f>
        <v>N/A (BELUM VALID)</v>
      </c>
      <c r="T511" s="374" t="str">
        <f t="shared" si="56"/>
        <v>N/A (BELUM VALID)</v>
      </c>
      <c r="U511" s="46" t="str">
        <f t="shared" si="57"/>
        <v>N/A (BELUM VALID)</v>
      </c>
      <c r="V511" s="46" t="str">
        <f>IFERROR(VLOOKUP(L511,'03_MASTER_KODE_SEKOLAH_PT'!B$5:C$10030,2,FALSE),"N/A (BELUM VALID)")</f>
        <v>N/A (BELUM VALID)</v>
      </c>
      <c r="W511" s="46" t="str">
        <f>IFERROR(VLOOKUP(J511,'05_MASTER_KODE_PRODI'!B$3:E$5003,3,FALSE),"N/A (BELUM VALID)")</f>
        <v>N/A (BELUM VALID)</v>
      </c>
      <c r="X511" s="46" t="str">
        <f>IFERROR(CONCATENATE("VALID (",VLOOKUP(J511,'05_MASTER_KODE_PRODI'!B$3:F$5003,5,FALSE),")"),"N/A (BELUM VALID)")</f>
        <v>N/A (BELUM VALID)</v>
      </c>
      <c r="Y511" s="376">
        <f t="shared" si="58"/>
        <v>0</v>
      </c>
      <c r="Z511" s="377">
        <f t="shared" si="59"/>
        <v>0</v>
      </c>
      <c r="AA511" s="377">
        <f t="shared" si="60"/>
        <v>0</v>
      </c>
      <c r="AB511" s="377">
        <f t="shared" si="61"/>
        <v>0</v>
      </c>
      <c r="AC511" s="377">
        <f t="shared" si="62"/>
        <v>0</v>
      </c>
      <c r="AD511" s="383">
        <f t="shared" si="63"/>
        <v>0</v>
      </c>
    </row>
    <row r="512" spans="1:30">
      <c r="A512" s="159"/>
      <c r="B512" s="159"/>
      <c r="C512" s="159"/>
      <c r="D512" s="159"/>
      <c r="E512" s="159"/>
      <c r="F512" s="159"/>
      <c r="G512" s="159"/>
      <c r="H512" s="180"/>
      <c r="I512" s="180"/>
      <c r="J512" s="159"/>
      <c r="K512" s="264"/>
      <c r="L512" s="159"/>
      <c r="M512" s="46" t="str">
        <f>IFERROR(CONCATENATE("VALID (",VLOOKUP(A512,'02_MASTER_KODE_FASYANKES'!B$3:L$20793,2,FALSE),")"),"N/A (BELUM VALID)")</f>
        <v>N/A (BELUM VALID)</v>
      </c>
      <c r="N512" s="374" t="str">
        <f>IFERROR(VLOOKUP(A512,'02_MASTER_KODE_FASYANKES'!B$3:L$20793,10,FALSE),"N/A (BELUM VALID)")</f>
        <v>N/A (BELUM VALID)</v>
      </c>
      <c r="O512" s="374" t="str">
        <f>IFERROR(VLOOKUP(A512,'02_MASTER_KODE_FASYANKES'!B$3:L$20793,11,FALSE),"N/A (BELUM VALID)")</f>
        <v>N/A (BELUM VALID)</v>
      </c>
      <c r="P512" s="374" t="str">
        <f>IFERROR(VLOOKUP(A512,'02_MASTER_KODE_FASYANKES'!B$3:L$20793,3,FALSE),"N/A (BELUM VALID)")</f>
        <v>N/A (BELUM VALID)</v>
      </c>
      <c r="Q512" s="46" t="str">
        <f>IFERROR(VLOOKUP(LEFT(G512,4),'04_MASTER_KODE_SDMK'!B$5:F$165,3,FALSE),"N/A (BELUM VALID)")</f>
        <v>N/A (BELUM VALID)</v>
      </c>
      <c r="R512" s="46" t="str">
        <f>IFERROR(VLOOKUP(LEFT(G512,4),'04_MASTER_KODE_SDMK'!B$5:F$165,4,FALSE),"N/A (BELUM VALID)")</f>
        <v>N/A (BELUM VALID)</v>
      </c>
      <c r="S512" s="46" t="str">
        <f>IFERROR(VLOOKUP(LEFT(G512,4),'04_MASTER_KODE_SDMK'!B$5:F$165,5,FALSE),"N/A (BELUM VALID)")</f>
        <v>N/A (BELUM VALID)</v>
      </c>
      <c r="T512" s="374" t="str">
        <f t="shared" si="56"/>
        <v>N/A (BELUM VALID)</v>
      </c>
      <c r="U512" s="46" t="str">
        <f t="shared" si="57"/>
        <v>N/A (BELUM VALID)</v>
      </c>
      <c r="V512" s="46" t="str">
        <f>IFERROR(VLOOKUP(L512,'03_MASTER_KODE_SEKOLAH_PT'!B$5:C$10030,2,FALSE),"N/A (BELUM VALID)")</f>
        <v>N/A (BELUM VALID)</v>
      </c>
      <c r="W512" s="46" t="str">
        <f>IFERROR(VLOOKUP(J512,'05_MASTER_KODE_PRODI'!B$3:E$5003,3,FALSE),"N/A (BELUM VALID)")</f>
        <v>N/A (BELUM VALID)</v>
      </c>
      <c r="X512" s="46" t="str">
        <f>IFERROR(CONCATENATE("VALID (",VLOOKUP(J512,'05_MASTER_KODE_PRODI'!B$3:F$5003,5,FALSE),")"),"N/A (BELUM VALID)")</f>
        <v>N/A (BELUM VALID)</v>
      </c>
      <c r="Y512" s="376">
        <f t="shared" si="58"/>
        <v>0</v>
      </c>
      <c r="Z512" s="377">
        <f t="shared" si="59"/>
        <v>0</v>
      </c>
      <c r="AA512" s="377">
        <f t="shared" si="60"/>
        <v>0</v>
      </c>
      <c r="AB512" s="377">
        <f t="shared" si="61"/>
        <v>0</v>
      </c>
      <c r="AC512" s="377">
        <f t="shared" si="62"/>
        <v>0</v>
      </c>
      <c r="AD512" s="383">
        <f t="shared" si="63"/>
        <v>0</v>
      </c>
    </row>
    <row r="513" spans="1:30">
      <c r="A513" s="159"/>
      <c r="B513" s="159"/>
      <c r="C513" s="159"/>
      <c r="D513" s="159"/>
      <c r="E513" s="159"/>
      <c r="F513" s="159"/>
      <c r="G513" s="159"/>
      <c r="H513" s="180"/>
      <c r="I513" s="180"/>
      <c r="J513" s="159"/>
      <c r="K513" s="264"/>
      <c r="L513" s="159"/>
      <c r="M513" s="46" t="str">
        <f>IFERROR(CONCATENATE("VALID (",VLOOKUP(A513,'02_MASTER_KODE_FASYANKES'!B$3:L$20793,2,FALSE),")"),"N/A (BELUM VALID)")</f>
        <v>N/A (BELUM VALID)</v>
      </c>
      <c r="N513" s="374" t="str">
        <f>IFERROR(VLOOKUP(A513,'02_MASTER_KODE_FASYANKES'!B$3:L$20793,10,FALSE),"N/A (BELUM VALID)")</f>
        <v>N/A (BELUM VALID)</v>
      </c>
      <c r="O513" s="374" t="str">
        <f>IFERROR(VLOOKUP(A513,'02_MASTER_KODE_FASYANKES'!B$3:L$20793,11,FALSE),"N/A (BELUM VALID)")</f>
        <v>N/A (BELUM VALID)</v>
      </c>
      <c r="P513" s="374" t="str">
        <f>IFERROR(VLOOKUP(A513,'02_MASTER_KODE_FASYANKES'!B$3:L$20793,3,FALSE),"N/A (BELUM VALID)")</f>
        <v>N/A (BELUM VALID)</v>
      </c>
      <c r="Q513" s="46" t="str">
        <f>IFERROR(VLOOKUP(LEFT(G513,4),'04_MASTER_KODE_SDMK'!B$5:F$165,3,FALSE),"N/A (BELUM VALID)")</f>
        <v>N/A (BELUM VALID)</v>
      </c>
      <c r="R513" s="46" t="str">
        <f>IFERROR(VLOOKUP(LEFT(G513,4),'04_MASTER_KODE_SDMK'!B$5:F$165,4,FALSE),"N/A (BELUM VALID)")</f>
        <v>N/A (BELUM VALID)</v>
      </c>
      <c r="S513" s="46" t="str">
        <f>IFERROR(VLOOKUP(LEFT(G513,4),'04_MASTER_KODE_SDMK'!B$5:F$165,5,FALSE),"N/A (BELUM VALID)")</f>
        <v>N/A (BELUM VALID)</v>
      </c>
      <c r="T513" s="374" t="str">
        <f t="shared" si="56"/>
        <v>N/A (BELUM VALID)</v>
      </c>
      <c r="U513" s="46" t="str">
        <f t="shared" si="57"/>
        <v>N/A (BELUM VALID)</v>
      </c>
      <c r="V513" s="46" t="str">
        <f>IFERROR(VLOOKUP(L513,'03_MASTER_KODE_SEKOLAH_PT'!B$5:C$10030,2,FALSE),"N/A (BELUM VALID)")</f>
        <v>N/A (BELUM VALID)</v>
      </c>
      <c r="W513" s="46" t="str">
        <f>IFERROR(VLOOKUP(J513,'05_MASTER_KODE_PRODI'!B$3:E$5003,3,FALSE),"N/A (BELUM VALID)")</f>
        <v>N/A (BELUM VALID)</v>
      </c>
      <c r="X513" s="46" t="str">
        <f>IFERROR(CONCATENATE("VALID (",VLOOKUP(J513,'05_MASTER_KODE_PRODI'!B$3:F$5003,5,FALSE),")"),"N/A (BELUM VALID)")</f>
        <v>N/A (BELUM VALID)</v>
      </c>
      <c r="Y513" s="376">
        <f t="shared" si="58"/>
        <v>0</v>
      </c>
      <c r="Z513" s="377">
        <f t="shared" si="59"/>
        <v>0</v>
      </c>
      <c r="AA513" s="377">
        <f t="shared" si="60"/>
        <v>0</v>
      </c>
      <c r="AB513" s="377">
        <f t="shared" si="61"/>
        <v>0</v>
      </c>
      <c r="AC513" s="377">
        <f t="shared" si="62"/>
        <v>0</v>
      </c>
      <c r="AD513" s="383">
        <f t="shared" si="63"/>
        <v>0</v>
      </c>
    </row>
    <row r="514" spans="1:30">
      <c r="A514" s="159"/>
      <c r="B514" s="159"/>
      <c r="C514" s="159"/>
      <c r="D514" s="159"/>
      <c r="E514" s="159"/>
      <c r="F514" s="159"/>
      <c r="G514" s="159"/>
      <c r="H514" s="180"/>
      <c r="I514" s="180"/>
      <c r="J514" s="159"/>
      <c r="K514" s="264"/>
      <c r="L514" s="159"/>
      <c r="M514" s="46" t="str">
        <f>IFERROR(CONCATENATE("VALID (",VLOOKUP(A514,'02_MASTER_KODE_FASYANKES'!B$3:L$20793,2,FALSE),")"),"N/A (BELUM VALID)")</f>
        <v>N/A (BELUM VALID)</v>
      </c>
      <c r="N514" s="374" t="str">
        <f>IFERROR(VLOOKUP(A514,'02_MASTER_KODE_FASYANKES'!B$3:L$20793,10,FALSE),"N/A (BELUM VALID)")</f>
        <v>N/A (BELUM VALID)</v>
      </c>
      <c r="O514" s="374" t="str">
        <f>IFERROR(VLOOKUP(A514,'02_MASTER_KODE_FASYANKES'!B$3:L$20793,11,FALSE),"N/A (BELUM VALID)")</f>
        <v>N/A (BELUM VALID)</v>
      </c>
      <c r="P514" s="374" t="str">
        <f>IFERROR(VLOOKUP(A514,'02_MASTER_KODE_FASYANKES'!B$3:L$20793,3,FALSE),"N/A (BELUM VALID)")</f>
        <v>N/A (BELUM VALID)</v>
      </c>
      <c r="Q514" s="46" t="str">
        <f>IFERROR(VLOOKUP(LEFT(G514,4),'04_MASTER_KODE_SDMK'!B$5:F$165,3,FALSE),"N/A (BELUM VALID)")</f>
        <v>N/A (BELUM VALID)</v>
      </c>
      <c r="R514" s="46" t="str">
        <f>IFERROR(VLOOKUP(LEFT(G514,4),'04_MASTER_KODE_SDMK'!B$5:F$165,4,FALSE),"N/A (BELUM VALID)")</f>
        <v>N/A (BELUM VALID)</v>
      </c>
      <c r="S514" s="46" t="str">
        <f>IFERROR(VLOOKUP(LEFT(G514,4),'04_MASTER_KODE_SDMK'!B$5:F$165,5,FALSE),"N/A (BELUM VALID)")</f>
        <v>N/A (BELUM VALID)</v>
      </c>
      <c r="T514" s="374" t="str">
        <f t="shared" si="56"/>
        <v>N/A (BELUM VALID)</v>
      </c>
      <c r="U514" s="46" t="str">
        <f t="shared" si="57"/>
        <v>N/A (BELUM VALID)</v>
      </c>
      <c r="V514" s="46" t="str">
        <f>IFERROR(VLOOKUP(L514,'03_MASTER_KODE_SEKOLAH_PT'!B$5:C$10030,2,FALSE),"N/A (BELUM VALID)")</f>
        <v>N/A (BELUM VALID)</v>
      </c>
      <c r="W514" s="46" t="str">
        <f>IFERROR(VLOOKUP(J514,'05_MASTER_KODE_PRODI'!B$3:E$5003,3,FALSE),"N/A (BELUM VALID)")</f>
        <v>N/A (BELUM VALID)</v>
      </c>
      <c r="X514" s="46" t="str">
        <f>IFERROR(CONCATENATE("VALID (",VLOOKUP(J514,'05_MASTER_KODE_PRODI'!B$3:F$5003,5,FALSE),")"),"N/A (BELUM VALID)")</f>
        <v>N/A (BELUM VALID)</v>
      </c>
      <c r="Y514" s="376">
        <f t="shared" si="58"/>
        <v>0</v>
      </c>
      <c r="Z514" s="377">
        <f t="shared" si="59"/>
        <v>0</v>
      </c>
      <c r="AA514" s="377">
        <f t="shared" si="60"/>
        <v>0</v>
      </c>
      <c r="AB514" s="377">
        <f t="shared" si="61"/>
        <v>0</v>
      </c>
      <c r="AC514" s="377">
        <f t="shared" si="62"/>
        <v>0</v>
      </c>
      <c r="AD514" s="383">
        <f t="shared" si="63"/>
        <v>0</v>
      </c>
    </row>
    <row r="515" spans="1:30">
      <c r="A515" s="159"/>
      <c r="B515" s="159"/>
      <c r="C515" s="159"/>
      <c r="D515" s="159"/>
      <c r="E515" s="159"/>
      <c r="F515" s="159"/>
      <c r="G515" s="159"/>
      <c r="H515" s="180"/>
      <c r="I515" s="180"/>
      <c r="J515" s="159"/>
      <c r="K515" s="264"/>
      <c r="L515" s="159"/>
      <c r="M515" s="46" t="str">
        <f>IFERROR(CONCATENATE("VALID (",VLOOKUP(A515,'02_MASTER_KODE_FASYANKES'!B$3:L$20793,2,FALSE),")"),"N/A (BELUM VALID)")</f>
        <v>N/A (BELUM VALID)</v>
      </c>
      <c r="N515" s="374" t="str">
        <f>IFERROR(VLOOKUP(A515,'02_MASTER_KODE_FASYANKES'!B$3:L$20793,10,FALSE),"N/A (BELUM VALID)")</f>
        <v>N/A (BELUM VALID)</v>
      </c>
      <c r="O515" s="374" t="str">
        <f>IFERROR(VLOOKUP(A515,'02_MASTER_KODE_FASYANKES'!B$3:L$20793,11,FALSE),"N/A (BELUM VALID)")</f>
        <v>N/A (BELUM VALID)</v>
      </c>
      <c r="P515" s="374" t="str">
        <f>IFERROR(VLOOKUP(A515,'02_MASTER_KODE_FASYANKES'!B$3:L$20793,3,FALSE),"N/A (BELUM VALID)")</f>
        <v>N/A (BELUM VALID)</v>
      </c>
      <c r="Q515" s="46" t="str">
        <f>IFERROR(VLOOKUP(LEFT(G515,4),'04_MASTER_KODE_SDMK'!B$5:F$165,3,FALSE),"N/A (BELUM VALID)")</f>
        <v>N/A (BELUM VALID)</v>
      </c>
      <c r="R515" s="46" t="str">
        <f>IFERROR(VLOOKUP(LEFT(G515,4),'04_MASTER_KODE_SDMK'!B$5:F$165,4,FALSE),"N/A (BELUM VALID)")</f>
        <v>N/A (BELUM VALID)</v>
      </c>
      <c r="S515" s="46" t="str">
        <f>IFERROR(VLOOKUP(LEFT(G515,4),'04_MASTER_KODE_SDMK'!B$5:F$165,5,FALSE),"N/A (BELUM VALID)")</f>
        <v>N/A (BELUM VALID)</v>
      </c>
      <c r="T515" s="374" t="str">
        <f t="shared" si="56"/>
        <v>N/A (BELUM VALID)</v>
      </c>
      <c r="U515" s="46" t="str">
        <f t="shared" si="57"/>
        <v>N/A (BELUM VALID)</v>
      </c>
      <c r="V515" s="46" t="str">
        <f>IFERROR(VLOOKUP(L515,'03_MASTER_KODE_SEKOLAH_PT'!B$5:C$10030,2,FALSE),"N/A (BELUM VALID)")</f>
        <v>N/A (BELUM VALID)</v>
      </c>
      <c r="W515" s="46" t="str">
        <f>IFERROR(VLOOKUP(J515,'05_MASTER_KODE_PRODI'!B$3:E$5003,3,FALSE),"N/A (BELUM VALID)")</f>
        <v>N/A (BELUM VALID)</v>
      </c>
      <c r="X515" s="46" t="str">
        <f>IFERROR(CONCATENATE("VALID (",VLOOKUP(J515,'05_MASTER_KODE_PRODI'!B$3:F$5003,5,FALSE),")"),"N/A (BELUM VALID)")</f>
        <v>N/A (BELUM VALID)</v>
      </c>
      <c r="Y515" s="376">
        <f t="shared" si="58"/>
        <v>0</v>
      </c>
      <c r="Z515" s="377">
        <f t="shared" si="59"/>
        <v>0</v>
      </c>
      <c r="AA515" s="377">
        <f t="shared" si="60"/>
        <v>0</v>
      </c>
      <c r="AB515" s="377">
        <f t="shared" si="61"/>
        <v>0</v>
      </c>
      <c r="AC515" s="377">
        <f t="shared" si="62"/>
        <v>0</v>
      </c>
      <c r="AD515" s="383">
        <f t="shared" si="63"/>
        <v>0</v>
      </c>
    </row>
    <row r="516" spans="1:30">
      <c r="A516" s="159"/>
      <c r="B516" s="159"/>
      <c r="C516" s="159"/>
      <c r="D516" s="159"/>
      <c r="E516" s="159"/>
      <c r="F516" s="159"/>
      <c r="G516" s="159"/>
      <c r="H516" s="180"/>
      <c r="I516" s="180"/>
      <c r="J516" s="159"/>
      <c r="K516" s="264"/>
      <c r="L516" s="159"/>
      <c r="M516" s="46" t="str">
        <f>IFERROR(CONCATENATE("VALID (",VLOOKUP(A516,'02_MASTER_KODE_FASYANKES'!B$3:L$20793,2,FALSE),")"),"N/A (BELUM VALID)")</f>
        <v>N/A (BELUM VALID)</v>
      </c>
      <c r="N516" s="374" t="str">
        <f>IFERROR(VLOOKUP(A516,'02_MASTER_KODE_FASYANKES'!B$3:L$20793,10,FALSE),"N/A (BELUM VALID)")</f>
        <v>N/A (BELUM VALID)</v>
      </c>
      <c r="O516" s="374" t="str">
        <f>IFERROR(VLOOKUP(A516,'02_MASTER_KODE_FASYANKES'!B$3:L$20793,11,FALSE),"N/A (BELUM VALID)")</f>
        <v>N/A (BELUM VALID)</v>
      </c>
      <c r="P516" s="374" t="str">
        <f>IFERROR(VLOOKUP(A516,'02_MASTER_KODE_FASYANKES'!B$3:L$20793,3,FALSE),"N/A (BELUM VALID)")</f>
        <v>N/A (BELUM VALID)</v>
      </c>
      <c r="Q516" s="46" t="str">
        <f>IFERROR(VLOOKUP(LEFT(G516,4),'04_MASTER_KODE_SDMK'!B$5:F$165,3,FALSE),"N/A (BELUM VALID)")</f>
        <v>N/A (BELUM VALID)</v>
      </c>
      <c r="R516" s="46" t="str">
        <f>IFERROR(VLOOKUP(LEFT(G516,4),'04_MASTER_KODE_SDMK'!B$5:F$165,4,FALSE),"N/A (BELUM VALID)")</f>
        <v>N/A (BELUM VALID)</v>
      </c>
      <c r="S516" s="46" t="str">
        <f>IFERROR(VLOOKUP(LEFT(G516,4),'04_MASTER_KODE_SDMK'!B$5:F$165,5,FALSE),"N/A (BELUM VALID)")</f>
        <v>N/A (BELUM VALID)</v>
      </c>
      <c r="T516" s="374" t="str">
        <f t="shared" si="56"/>
        <v>N/A (BELUM VALID)</v>
      </c>
      <c r="U516" s="46" t="str">
        <f t="shared" si="57"/>
        <v>N/A (BELUM VALID)</v>
      </c>
      <c r="V516" s="46" t="str">
        <f>IFERROR(VLOOKUP(L516,'03_MASTER_KODE_SEKOLAH_PT'!B$5:C$10030,2,FALSE),"N/A (BELUM VALID)")</f>
        <v>N/A (BELUM VALID)</v>
      </c>
      <c r="W516" s="46" t="str">
        <f>IFERROR(VLOOKUP(J516,'05_MASTER_KODE_PRODI'!B$3:E$5003,3,FALSE),"N/A (BELUM VALID)")</f>
        <v>N/A (BELUM VALID)</v>
      </c>
      <c r="X516" s="46" t="str">
        <f>IFERROR(CONCATENATE("VALID (",VLOOKUP(J516,'05_MASTER_KODE_PRODI'!B$3:F$5003,5,FALSE),")"),"N/A (BELUM VALID)")</f>
        <v>N/A (BELUM VALID)</v>
      </c>
      <c r="Y516" s="376">
        <f t="shared" si="58"/>
        <v>0</v>
      </c>
      <c r="Z516" s="377">
        <f t="shared" si="59"/>
        <v>0</v>
      </c>
      <c r="AA516" s="377">
        <f t="shared" si="60"/>
        <v>0</v>
      </c>
      <c r="AB516" s="377">
        <f t="shared" si="61"/>
        <v>0</v>
      </c>
      <c r="AC516" s="377">
        <f t="shared" si="62"/>
        <v>0</v>
      </c>
      <c r="AD516" s="383">
        <f t="shared" si="63"/>
        <v>0</v>
      </c>
    </row>
    <row r="517" spans="1:30">
      <c r="A517" s="159"/>
      <c r="B517" s="159"/>
      <c r="C517" s="159"/>
      <c r="D517" s="159"/>
      <c r="E517" s="159"/>
      <c r="F517" s="159"/>
      <c r="G517" s="159"/>
      <c r="H517" s="180"/>
      <c r="I517" s="180"/>
      <c r="J517" s="159"/>
      <c r="K517" s="264"/>
      <c r="L517" s="159"/>
      <c r="M517" s="46" t="str">
        <f>IFERROR(CONCATENATE("VALID (",VLOOKUP(A517,'02_MASTER_KODE_FASYANKES'!B$3:L$20793,2,FALSE),")"),"N/A (BELUM VALID)")</f>
        <v>N/A (BELUM VALID)</v>
      </c>
      <c r="N517" s="374" t="str">
        <f>IFERROR(VLOOKUP(A517,'02_MASTER_KODE_FASYANKES'!B$3:L$20793,10,FALSE),"N/A (BELUM VALID)")</f>
        <v>N/A (BELUM VALID)</v>
      </c>
      <c r="O517" s="374" t="str">
        <f>IFERROR(VLOOKUP(A517,'02_MASTER_KODE_FASYANKES'!B$3:L$20793,11,FALSE),"N/A (BELUM VALID)")</f>
        <v>N/A (BELUM VALID)</v>
      </c>
      <c r="P517" s="374" t="str">
        <f>IFERROR(VLOOKUP(A517,'02_MASTER_KODE_FASYANKES'!B$3:L$20793,3,FALSE),"N/A (BELUM VALID)")</f>
        <v>N/A (BELUM VALID)</v>
      </c>
      <c r="Q517" s="46" t="str">
        <f>IFERROR(VLOOKUP(LEFT(G517,4),'04_MASTER_KODE_SDMK'!B$5:F$165,3,FALSE),"N/A (BELUM VALID)")</f>
        <v>N/A (BELUM VALID)</v>
      </c>
      <c r="R517" s="46" t="str">
        <f>IFERROR(VLOOKUP(LEFT(G517,4),'04_MASTER_KODE_SDMK'!B$5:F$165,4,FALSE),"N/A (BELUM VALID)")</f>
        <v>N/A (BELUM VALID)</v>
      </c>
      <c r="S517" s="46" t="str">
        <f>IFERROR(VLOOKUP(LEFT(G517,4),'04_MASTER_KODE_SDMK'!B$5:F$165,5,FALSE),"N/A (BELUM VALID)")</f>
        <v>N/A (BELUM VALID)</v>
      </c>
      <c r="T517" s="374" t="str">
        <f t="shared" ref="T517:T533" si="64">IF(LEN(B517)=16,"VALID","N/A (BELUM VALID)")</f>
        <v>N/A (BELUM VALID)</v>
      </c>
      <c r="U517" s="46" t="str">
        <f t="shared" ref="U517:U533" si="65">IF(E517="L","Laki-Laki",IF(E517="P","Perempuan","N/A (BELUM VALID)"))</f>
        <v>N/A (BELUM VALID)</v>
      </c>
      <c r="V517" s="46" t="str">
        <f>IFERROR(VLOOKUP(L517,'03_MASTER_KODE_SEKOLAH_PT'!B$5:C$10030,2,FALSE),"N/A (BELUM VALID)")</f>
        <v>N/A (BELUM VALID)</v>
      </c>
      <c r="W517" s="46" t="str">
        <f>IFERROR(VLOOKUP(J517,'05_MASTER_KODE_PRODI'!B$3:E$5003,3,FALSE),"N/A (BELUM VALID)")</f>
        <v>N/A (BELUM VALID)</v>
      </c>
      <c r="X517" s="46" t="str">
        <f>IFERROR(CONCATENATE("VALID (",VLOOKUP(J517,'05_MASTER_KODE_PRODI'!B$3:F$5003,5,FALSE),")"),"N/A (BELUM VALID)")</f>
        <v>N/A (BELUM VALID)</v>
      </c>
      <c r="Y517" s="376">
        <f t="shared" ref="Y517:Y533" si="66">IF(M517&lt;&gt;"N/A (BELUM VALID)",1,0)</f>
        <v>0</v>
      </c>
      <c r="Z517" s="377">
        <f t="shared" ref="Z517:Z533" si="67">IF(S517&lt;&gt;"N/A (BELUM VALID)",1,0)</f>
        <v>0</v>
      </c>
      <c r="AA517" s="377">
        <f t="shared" ref="AA517:AA533" si="68">IF(T517&lt;&gt;"N/A (BELUM VALID)",1,0)</f>
        <v>0</v>
      </c>
      <c r="AB517" s="377">
        <f t="shared" ref="AB517:AB533" si="69">IF(U517&lt;&gt;"N/A (BELUM VALID)",1,0)</f>
        <v>0</v>
      </c>
      <c r="AC517" s="377">
        <f t="shared" ref="AC517:AC533" si="70">IF(X517&lt;&gt;"N/A (BELUM VALID)",1,0)</f>
        <v>0</v>
      </c>
      <c r="AD517" s="383">
        <f t="shared" ref="AD517:AD580" si="71">SUM(Y517:AC517)/5*100</f>
        <v>0</v>
      </c>
    </row>
    <row r="518" spans="1:30">
      <c r="A518" s="159"/>
      <c r="B518" s="159"/>
      <c r="C518" s="159"/>
      <c r="D518" s="159"/>
      <c r="E518" s="159"/>
      <c r="F518" s="159"/>
      <c r="G518" s="159"/>
      <c r="H518" s="180"/>
      <c r="I518" s="180"/>
      <c r="J518" s="159"/>
      <c r="K518" s="264"/>
      <c r="L518" s="159"/>
      <c r="M518" s="46" t="str">
        <f>IFERROR(CONCATENATE("VALID (",VLOOKUP(A518,'02_MASTER_KODE_FASYANKES'!B$3:L$20793,2,FALSE),")"),"N/A (BELUM VALID)")</f>
        <v>N/A (BELUM VALID)</v>
      </c>
      <c r="N518" s="374" t="str">
        <f>IFERROR(VLOOKUP(A518,'02_MASTER_KODE_FASYANKES'!B$3:L$20793,10,FALSE),"N/A (BELUM VALID)")</f>
        <v>N/A (BELUM VALID)</v>
      </c>
      <c r="O518" s="374" t="str">
        <f>IFERROR(VLOOKUP(A518,'02_MASTER_KODE_FASYANKES'!B$3:L$20793,11,FALSE),"N/A (BELUM VALID)")</f>
        <v>N/A (BELUM VALID)</v>
      </c>
      <c r="P518" s="374" t="str">
        <f>IFERROR(VLOOKUP(A518,'02_MASTER_KODE_FASYANKES'!B$3:L$20793,3,FALSE),"N/A (BELUM VALID)")</f>
        <v>N/A (BELUM VALID)</v>
      </c>
      <c r="Q518" s="46" t="str">
        <f>IFERROR(VLOOKUP(LEFT(G518,4),'04_MASTER_KODE_SDMK'!B$5:F$165,3,FALSE),"N/A (BELUM VALID)")</f>
        <v>N/A (BELUM VALID)</v>
      </c>
      <c r="R518" s="46" t="str">
        <f>IFERROR(VLOOKUP(LEFT(G518,4),'04_MASTER_KODE_SDMK'!B$5:F$165,4,FALSE),"N/A (BELUM VALID)")</f>
        <v>N/A (BELUM VALID)</v>
      </c>
      <c r="S518" s="46" t="str">
        <f>IFERROR(VLOOKUP(LEFT(G518,4),'04_MASTER_KODE_SDMK'!B$5:F$165,5,FALSE),"N/A (BELUM VALID)")</f>
        <v>N/A (BELUM VALID)</v>
      </c>
      <c r="T518" s="374" t="str">
        <f t="shared" si="64"/>
        <v>N/A (BELUM VALID)</v>
      </c>
      <c r="U518" s="46" t="str">
        <f t="shared" si="65"/>
        <v>N/A (BELUM VALID)</v>
      </c>
      <c r="V518" s="46" t="str">
        <f>IFERROR(VLOOKUP(L518,'03_MASTER_KODE_SEKOLAH_PT'!B$5:C$10030,2,FALSE),"N/A (BELUM VALID)")</f>
        <v>N/A (BELUM VALID)</v>
      </c>
      <c r="W518" s="46" t="str">
        <f>IFERROR(VLOOKUP(J518,'05_MASTER_KODE_PRODI'!B$3:E$5003,3,FALSE),"N/A (BELUM VALID)")</f>
        <v>N/A (BELUM VALID)</v>
      </c>
      <c r="X518" s="46" t="str">
        <f>IFERROR(CONCATENATE("VALID (",VLOOKUP(J518,'05_MASTER_KODE_PRODI'!B$3:F$5003,5,FALSE),")"),"N/A (BELUM VALID)")</f>
        <v>N/A (BELUM VALID)</v>
      </c>
      <c r="Y518" s="376">
        <f t="shared" si="66"/>
        <v>0</v>
      </c>
      <c r="Z518" s="377">
        <f t="shared" si="67"/>
        <v>0</v>
      </c>
      <c r="AA518" s="377">
        <f t="shared" si="68"/>
        <v>0</v>
      </c>
      <c r="AB518" s="377">
        <f t="shared" si="69"/>
        <v>0</v>
      </c>
      <c r="AC518" s="377">
        <f t="shared" si="70"/>
        <v>0</v>
      </c>
      <c r="AD518" s="383">
        <f t="shared" si="71"/>
        <v>0</v>
      </c>
    </row>
    <row r="519" spans="1:30">
      <c r="A519" s="159"/>
      <c r="B519" s="159"/>
      <c r="C519" s="159"/>
      <c r="D519" s="159"/>
      <c r="E519" s="159"/>
      <c r="F519" s="159"/>
      <c r="G519" s="159"/>
      <c r="H519" s="180"/>
      <c r="I519" s="180"/>
      <c r="J519" s="159"/>
      <c r="K519" s="264"/>
      <c r="L519" s="159"/>
      <c r="M519" s="46" t="str">
        <f>IFERROR(CONCATENATE("VALID (",VLOOKUP(A519,'02_MASTER_KODE_FASYANKES'!B$3:L$20793,2,FALSE),")"),"N/A (BELUM VALID)")</f>
        <v>N/A (BELUM VALID)</v>
      </c>
      <c r="N519" s="374" t="str">
        <f>IFERROR(VLOOKUP(A519,'02_MASTER_KODE_FASYANKES'!B$3:L$20793,10,FALSE),"N/A (BELUM VALID)")</f>
        <v>N/A (BELUM VALID)</v>
      </c>
      <c r="O519" s="374" t="str">
        <f>IFERROR(VLOOKUP(A519,'02_MASTER_KODE_FASYANKES'!B$3:L$20793,11,FALSE),"N/A (BELUM VALID)")</f>
        <v>N/A (BELUM VALID)</v>
      </c>
      <c r="P519" s="374" t="str">
        <f>IFERROR(VLOOKUP(A519,'02_MASTER_KODE_FASYANKES'!B$3:L$20793,3,FALSE),"N/A (BELUM VALID)")</f>
        <v>N/A (BELUM VALID)</v>
      </c>
      <c r="Q519" s="46" t="str">
        <f>IFERROR(VLOOKUP(LEFT(G519,4),'04_MASTER_KODE_SDMK'!B$5:F$165,3,FALSE),"N/A (BELUM VALID)")</f>
        <v>N/A (BELUM VALID)</v>
      </c>
      <c r="R519" s="46" t="str">
        <f>IFERROR(VLOOKUP(LEFT(G519,4),'04_MASTER_KODE_SDMK'!B$5:F$165,4,FALSE),"N/A (BELUM VALID)")</f>
        <v>N/A (BELUM VALID)</v>
      </c>
      <c r="S519" s="46" t="str">
        <f>IFERROR(VLOOKUP(LEFT(G519,4),'04_MASTER_KODE_SDMK'!B$5:F$165,5,FALSE),"N/A (BELUM VALID)")</f>
        <v>N/A (BELUM VALID)</v>
      </c>
      <c r="T519" s="374" t="str">
        <f t="shared" si="64"/>
        <v>N/A (BELUM VALID)</v>
      </c>
      <c r="U519" s="46" t="str">
        <f t="shared" si="65"/>
        <v>N/A (BELUM VALID)</v>
      </c>
      <c r="V519" s="46" t="str">
        <f>IFERROR(VLOOKUP(L519,'03_MASTER_KODE_SEKOLAH_PT'!B$5:C$10030,2,FALSE),"N/A (BELUM VALID)")</f>
        <v>N/A (BELUM VALID)</v>
      </c>
      <c r="W519" s="46" t="str">
        <f>IFERROR(VLOOKUP(J519,'05_MASTER_KODE_PRODI'!B$3:E$5003,3,FALSE),"N/A (BELUM VALID)")</f>
        <v>N/A (BELUM VALID)</v>
      </c>
      <c r="X519" s="46" t="str">
        <f>IFERROR(CONCATENATE("VALID (",VLOOKUP(J519,'05_MASTER_KODE_PRODI'!B$3:F$5003,5,FALSE),")"),"N/A (BELUM VALID)")</f>
        <v>N/A (BELUM VALID)</v>
      </c>
      <c r="Y519" s="376">
        <f t="shared" si="66"/>
        <v>0</v>
      </c>
      <c r="Z519" s="377">
        <f t="shared" si="67"/>
        <v>0</v>
      </c>
      <c r="AA519" s="377">
        <f t="shared" si="68"/>
        <v>0</v>
      </c>
      <c r="AB519" s="377">
        <f t="shared" si="69"/>
        <v>0</v>
      </c>
      <c r="AC519" s="377">
        <f t="shared" si="70"/>
        <v>0</v>
      </c>
      <c r="AD519" s="383">
        <f t="shared" si="71"/>
        <v>0</v>
      </c>
    </row>
    <row r="520" spans="1:30">
      <c r="A520" s="159"/>
      <c r="B520" s="159"/>
      <c r="C520" s="159"/>
      <c r="D520" s="159"/>
      <c r="E520" s="159"/>
      <c r="F520" s="159"/>
      <c r="G520" s="159"/>
      <c r="H520" s="180"/>
      <c r="I520" s="180"/>
      <c r="J520" s="159"/>
      <c r="K520" s="264"/>
      <c r="L520" s="159"/>
      <c r="M520" s="46" t="str">
        <f>IFERROR(CONCATENATE("VALID (",VLOOKUP(A520,'02_MASTER_KODE_FASYANKES'!B$3:L$20793,2,FALSE),")"),"N/A (BELUM VALID)")</f>
        <v>N/A (BELUM VALID)</v>
      </c>
      <c r="N520" s="374" t="str">
        <f>IFERROR(VLOOKUP(A520,'02_MASTER_KODE_FASYANKES'!B$3:L$20793,10,FALSE),"N/A (BELUM VALID)")</f>
        <v>N/A (BELUM VALID)</v>
      </c>
      <c r="O520" s="374" t="str">
        <f>IFERROR(VLOOKUP(A520,'02_MASTER_KODE_FASYANKES'!B$3:L$20793,11,FALSE),"N/A (BELUM VALID)")</f>
        <v>N/A (BELUM VALID)</v>
      </c>
      <c r="P520" s="374" t="str">
        <f>IFERROR(VLOOKUP(A520,'02_MASTER_KODE_FASYANKES'!B$3:L$20793,3,FALSE),"N/A (BELUM VALID)")</f>
        <v>N/A (BELUM VALID)</v>
      </c>
      <c r="Q520" s="46" t="str">
        <f>IFERROR(VLOOKUP(LEFT(G520,4),'04_MASTER_KODE_SDMK'!B$5:F$165,3,FALSE),"N/A (BELUM VALID)")</f>
        <v>N/A (BELUM VALID)</v>
      </c>
      <c r="R520" s="46" t="str">
        <f>IFERROR(VLOOKUP(LEFT(G520,4),'04_MASTER_KODE_SDMK'!B$5:F$165,4,FALSE),"N/A (BELUM VALID)")</f>
        <v>N/A (BELUM VALID)</v>
      </c>
      <c r="S520" s="46" t="str">
        <f>IFERROR(VLOOKUP(LEFT(G520,4),'04_MASTER_KODE_SDMK'!B$5:F$165,5,FALSE),"N/A (BELUM VALID)")</f>
        <v>N/A (BELUM VALID)</v>
      </c>
      <c r="T520" s="374" t="str">
        <f t="shared" si="64"/>
        <v>N/A (BELUM VALID)</v>
      </c>
      <c r="U520" s="46" t="str">
        <f t="shared" si="65"/>
        <v>N/A (BELUM VALID)</v>
      </c>
      <c r="V520" s="46" t="str">
        <f>IFERROR(VLOOKUP(L520,'03_MASTER_KODE_SEKOLAH_PT'!B$5:C$10030,2,FALSE),"N/A (BELUM VALID)")</f>
        <v>N/A (BELUM VALID)</v>
      </c>
      <c r="W520" s="46" t="str">
        <f>IFERROR(VLOOKUP(J520,'05_MASTER_KODE_PRODI'!B$3:E$5003,3,FALSE),"N/A (BELUM VALID)")</f>
        <v>N/A (BELUM VALID)</v>
      </c>
      <c r="X520" s="46" t="str">
        <f>IFERROR(CONCATENATE("VALID (",VLOOKUP(J520,'05_MASTER_KODE_PRODI'!B$3:F$5003,5,FALSE),")"),"N/A (BELUM VALID)")</f>
        <v>N/A (BELUM VALID)</v>
      </c>
      <c r="Y520" s="376">
        <f t="shared" si="66"/>
        <v>0</v>
      </c>
      <c r="Z520" s="377">
        <f t="shared" si="67"/>
        <v>0</v>
      </c>
      <c r="AA520" s="377">
        <f t="shared" si="68"/>
        <v>0</v>
      </c>
      <c r="AB520" s="377">
        <f t="shared" si="69"/>
        <v>0</v>
      </c>
      <c r="AC520" s="377">
        <f t="shared" si="70"/>
        <v>0</v>
      </c>
      <c r="AD520" s="383">
        <f t="shared" si="71"/>
        <v>0</v>
      </c>
    </row>
    <row r="521" spans="1:30">
      <c r="A521" s="159"/>
      <c r="B521" s="159"/>
      <c r="C521" s="159"/>
      <c r="D521" s="159"/>
      <c r="E521" s="159"/>
      <c r="F521" s="159"/>
      <c r="G521" s="159"/>
      <c r="H521" s="180"/>
      <c r="I521" s="180"/>
      <c r="J521" s="159"/>
      <c r="K521" s="264"/>
      <c r="L521" s="159"/>
      <c r="M521" s="46" t="str">
        <f>IFERROR(CONCATENATE("VALID (",VLOOKUP(A521,'02_MASTER_KODE_FASYANKES'!B$3:L$20793,2,FALSE),")"),"N/A (BELUM VALID)")</f>
        <v>N/A (BELUM VALID)</v>
      </c>
      <c r="N521" s="374" t="str">
        <f>IFERROR(VLOOKUP(A521,'02_MASTER_KODE_FASYANKES'!B$3:L$20793,10,FALSE),"N/A (BELUM VALID)")</f>
        <v>N/A (BELUM VALID)</v>
      </c>
      <c r="O521" s="374" t="str">
        <f>IFERROR(VLOOKUP(A521,'02_MASTER_KODE_FASYANKES'!B$3:L$20793,11,FALSE),"N/A (BELUM VALID)")</f>
        <v>N/A (BELUM VALID)</v>
      </c>
      <c r="P521" s="374" t="str">
        <f>IFERROR(VLOOKUP(A521,'02_MASTER_KODE_FASYANKES'!B$3:L$20793,3,FALSE),"N/A (BELUM VALID)")</f>
        <v>N/A (BELUM VALID)</v>
      </c>
      <c r="Q521" s="46" t="str">
        <f>IFERROR(VLOOKUP(LEFT(G521,4),'04_MASTER_KODE_SDMK'!B$5:F$165,3,FALSE),"N/A (BELUM VALID)")</f>
        <v>N/A (BELUM VALID)</v>
      </c>
      <c r="R521" s="46" t="str">
        <f>IFERROR(VLOOKUP(LEFT(G521,4),'04_MASTER_KODE_SDMK'!B$5:F$165,4,FALSE),"N/A (BELUM VALID)")</f>
        <v>N/A (BELUM VALID)</v>
      </c>
      <c r="S521" s="46" t="str">
        <f>IFERROR(VLOOKUP(LEFT(G521,4),'04_MASTER_KODE_SDMK'!B$5:F$165,5,FALSE),"N/A (BELUM VALID)")</f>
        <v>N/A (BELUM VALID)</v>
      </c>
      <c r="T521" s="374" t="str">
        <f t="shared" si="64"/>
        <v>N/A (BELUM VALID)</v>
      </c>
      <c r="U521" s="46" t="str">
        <f t="shared" si="65"/>
        <v>N/A (BELUM VALID)</v>
      </c>
      <c r="V521" s="46" t="str">
        <f>IFERROR(VLOOKUP(L521,'03_MASTER_KODE_SEKOLAH_PT'!B$5:C$10030,2,FALSE),"N/A (BELUM VALID)")</f>
        <v>N/A (BELUM VALID)</v>
      </c>
      <c r="W521" s="46" t="str">
        <f>IFERROR(VLOOKUP(J521,'05_MASTER_KODE_PRODI'!B$3:E$5003,3,FALSE),"N/A (BELUM VALID)")</f>
        <v>N/A (BELUM VALID)</v>
      </c>
      <c r="X521" s="46" t="str">
        <f>IFERROR(CONCATENATE("VALID (",VLOOKUP(J521,'05_MASTER_KODE_PRODI'!B$3:F$5003,5,FALSE),")"),"N/A (BELUM VALID)")</f>
        <v>N/A (BELUM VALID)</v>
      </c>
      <c r="Y521" s="376">
        <f t="shared" si="66"/>
        <v>0</v>
      </c>
      <c r="Z521" s="377">
        <f t="shared" si="67"/>
        <v>0</v>
      </c>
      <c r="AA521" s="377">
        <f t="shared" si="68"/>
        <v>0</v>
      </c>
      <c r="AB521" s="377">
        <f t="shared" si="69"/>
        <v>0</v>
      </c>
      <c r="AC521" s="377">
        <f t="shared" si="70"/>
        <v>0</v>
      </c>
      <c r="AD521" s="383">
        <f t="shared" si="71"/>
        <v>0</v>
      </c>
    </row>
    <row r="522" spans="1:30">
      <c r="A522" s="159"/>
      <c r="B522" s="159"/>
      <c r="C522" s="159"/>
      <c r="D522" s="159"/>
      <c r="E522" s="159"/>
      <c r="F522" s="159"/>
      <c r="G522" s="159"/>
      <c r="H522" s="180"/>
      <c r="I522" s="180"/>
      <c r="J522" s="159"/>
      <c r="K522" s="264"/>
      <c r="L522" s="159"/>
      <c r="M522" s="46" t="str">
        <f>IFERROR(CONCATENATE("VALID (",VLOOKUP(A522,'02_MASTER_KODE_FASYANKES'!B$3:L$20793,2,FALSE),")"),"N/A (BELUM VALID)")</f>
        <v>N/A (BELUM VALID)</v>
      </c>
      <c r="N522" s="374" t="str">
        <f>IFERROR(VLOOKUP(A522,'02_MASTER_KODE_FASYANKES'!B$3:L$20793,10,FALSE),"N/A (BELUM VALID)")</f>
        <v>N/A (BELUM VALID)</v>
      </c>
      <c r="O522" s="374" t="str">
        <f>IFERROR(VLOOKUP(A522,'02_MASTER_KODE_FASYANKES'!B$3:L$20793,11,FALSE),"N/A (BELUM VALID)")</f>
        <v>N/A (BELUM VALID)</v>
      </c>
      <c r="P522" s="374" t="str">
        <f>IFERROR(VLOOKUP(A522,'02_MASTER_KODE_FASYANKES'!B$3:L$20793,3,FALSE),"N/A (BELUM VALID)")</f>
        <v>N/A (BELUM VALID)</v>
      </c>
      <c r="Q522" s="46" t="str">
        <f>IFERROR(VLOOKUP(LEFT(G522,4),'04_MASTER_KODE_SDMK'!B$5:F$165,3,FALSE),"N/A (BELUM VALID)")</f>
        <v>N/A (BELUM VALID)</v>
      </c>
      <c r="R522" s="46" t="str">
        <f>IFERROR(VLOOKUP(LEFT(G522,4),'04_MASTER_KODE_SDMK'!B$5:F$165,4,FALSE),"N/A (BELUM VALID)")</f>
        <v>N/A (BELUM VALID)</v>
      </c>
      <c r="S522" s="46" t="str">
        <f>IFERROR(VLOOKUP(LEFT(G522,4),'04_MASTER_KODE_SDMK'!B$5:F$165,5,FALSE),"N/A (BELUM VALID)")</f>
        <v>N/A (BELUM VALID)</v>
      </c>
      <c r="T522" s="374" t="str">
        <f t="shared" si="64"/>
        <v>N/A (BELUM VALID)</v>
      </c>
      <c r="U522" s="46" t="str">
        <f t="shared" si="65"/>
        <v>N/A (BELUM VALID)</v>
      </c>
      <c r="V522" s="46" t="str">
        <f>IFERROR(VLOOKUP(L522,'03_MASTER_KODE_SEKOLAH_PT'!B$5:C$10030,2,FALSE),"N/A (BELUM VALID)")</f>
        <v>N/A (BELUM VALID)</v>
      </c>
      <c r="W522" s="46" t="str">
        <f>IFERROR(VLOOKUP(J522,'05_MASTER_KODE_PRODI'!B$3:E$5003,3,FALSE),"N/A (BELUM VALID)")</f>
        <v>N/A (BELUM VALID)</v>
      </c>
      <c r="X522" s="46" t="str">
        <f>IFERROR(CONCATENATE("VALID (",VLOOKUP(J522,'05_MASTER_KODE_PRODI'!B$3:F$5003,5,FALSE),")"),"N/A (BELUM VALID)")</f>
        <v>N/A (BELUM VALID)</v>
      </c>
      <c r="Y522" s="376">
        <f t="shared" si="66"/>
        <v>0</v>
      </c>
      <c r="Z522" s="377">
        <f t="shared" si="67"/>
        <v>0</v>
      </c>
      <c r="AA522" s="377">
        <f t="shared" si="68"/>
        <v>0</v>
      </c>
      <c r="AB522" s="377">
        <f t="shared" si="69"/>
        <v>0</v>
      </c>
      <c r="AC522" s="377">
        <f t="shared" si="70"/>
        <v>0</v>
      </c>
      <c r="AD522" s="383">
        <f t="shared" si="71"/>
        <v>0</v>
      </c>
    </row>
    <row r="523" spans="1:30">
      <c r="A523" s="159"/>
      <c r="B523" s="159"/>
      <c r="C523" s="159"/>
      <c r="D523" s="159"/>
      <c r="E523" s="159"/>
      <c r="F523" s="159"/>
      <c r="G523" s="159"/>
      <c r="H523" s="180"/>
      <c r="I523" s="180"/>
      <c r="J523" s="159"/>
      <c r="K523" s="264"/>
      <c r="L523" s="159"/>
      <c r="M523" s="46" t="str">
        <f>IFERROR(CONCATENATE("VALID (",VLOOKUP(A523,'02_MASTER_KODE_FASYANKES'!B$3:L$20793,2,FALSE),")"),"N/A (BELUM VALID)")</f>
        <v>N/A (BELUM VALID)</v>
      </c>
      <c r="N523" s="374" t="str">
        <f>IFERROR(VLOOKUP(A523,'02_MASTER_KODE_FASYANKES'!B$3:L$20793,10,FALSE),"N/A (BELUM VALID)")</f>
        <v>N/A (BELUM VALID)</v>
      </c>
      <c r="O523" s="374" t="str">
        <f>IFERROR(VLOOKUP(A523,'02_MASTER_KODE_FASYANKES'!B$3:L$20793,11,FALSE),"N/A (BELUM VALID)")</f>
        <v>N/A (BELUM VALID)</v>
      </c>
      <c r="P523" s="374" t="str">
        <f>IFERROR(VLOOKUP(A523,'02_MASTER_KODE_FASYANKES'!B$3:L$20793,3,FALSE),"N/A (BELUM VALID)")</f>
        <v>N/A (BELUM VALID)</v>
      </c>
      <c r="Q523" s="46" t="str">
        <f>IFERROR(VLOOKUP(LEFT(G523,4),'04_MASTER_KODE_SDMK'!B$5:F$165,3,FALSE),"N/A (BELUM VALID)")</f>
        <v>N/A (BELUM VALID)</v>
      </c>
      <c r="R523" s="46" t="str">
        <f>IFERROR(VLOOKUP(LEFT(G523,4),'04_MASTER_KODE_SDMK'!B$5:F$165,4,FALSE),"N/A (BELUM VALID)")</f>
        <v>N/A (BELUM VALID)</v>
      </c>
      <c r="S523" s="46" t="str">
        <f>IFERROR(VLOOKUP(LEFT(G523,4),'04_MASTER_KODE_SDMK'!B$5:F$165,5,FALSE),"N/A (BELUM VALID)")</f>
        <v>N/A (BELUM VALID)</v>
      </c>
      <c r="T523" s="374" t="str">
        <f t="shared" si="64"/>
        <v>N/A (BELUM VALID)</v>
      </c>
      <c r="U523" s="46" t="str">
        <f t="shared" si="65"/>
        <v>N/A (BELUM VALID)</v>
      </c>
      <c r="V523" s="46" t="str">
        <f>IFERROR(VLOOKUP(L523,'03_MASTER_KODE_SEKOLAH_PT'!B$5:C$10030,2,FALSE),"N/A (BELUM VALID)")</f>
        <v>N/A (BELUM VALID)</v>
      </c>
      <c r="W523" s="46" t="str">
        <f>IFERROR(VLOOKUP(J523,'05_MASTER_KODE_PRODI'!B$3:E$5003,3,FALSE),"N/A (BELUM VALID)")</f>
        <v>N/A (BELUM VALID)</v>
      </c>
      <c r="X523" s="46" t="str">
        <f>IFERROR(CONCATENATE("VALID (",VLOOKUP(J523,'05_MASTER_KODE_PRODI'!B$3:F$5003,5,FALSE),")"),"N/A (BELUM VALID)")</f>
        <v>N/A (BELUM VALID)</v>
      </c>
      <c r="Y523" s="376">
        <f t="shared" si="66"/>
        <v>0</v>
      </c>
      <c r="Z523" s="377">
        <f t="shared" si="67"/>
        <v>0</v>
      </c>
      <c r="AA523" s="377">
        <f t="shared" si="68"/>
        <v>0</v>
      </c>
      <c r="AB523" s="377">
        <f t="shared" si="69"/>
        <v>0</v>
      </c>
      <c r="AC523" s="377">
        <f t="shared" si="70"/>
        <v>0</v>
      </c>
      <c r="AD523" s="383">
        <f t="shared" si="71"/>
        <v>0</v>
      </c>
    </row>
    <row r="524" spans="1:30">
      <c r="A524" s="159"/>
      <c r="B524" s="159"/>
      <c r="C524" s="159"/>
      <c r="D524" s="159"/>
      <c r="E524" s="159"/>
      <c r="F524" s="159"/>
      <c r="G524" s="159"/>
      <c r="H524" s="180"/>
      <c r="I524" s="180"/>
      <c r="J524" s="159"/>
      <c r="K524" s="264"/>
      <c r="L524" s="159"/>
      <c r="M524" s="46" t="str">
        <f>IFERROR(CONCATENATE("VALID (",VLOOKUP(A524,'02_MASTER_KODE_FASYANKES'!B$3:L$20793,2,FALSE),")"),"N/A (BELUM VALID)")</f>
        <v>N/A (BELUM VALID)</v>
      </c>
      <c r="N524" s="374" t="str">
        <f>IFERROR(VLOOKUP(A524,'02_MASTER_KODE_FASYANKES'!B$3:L$20793,10,FALSE),"N/A (BELUM VALID)")</f>
        <v>N/A (BELUM VALID)</v>
      </c>
      <c r="O524" s="374" t="str">
        <f>IFERROR(VLOOKUP(A524,'02_MASTER_KODE_FASYANKES'!B$3:L$20793,11,FALSE),"N/A (BELUM VALID)")</f>
        <v>N/A (BELUM VALID)</v>
      </c>
      <c r="P524" s="374" t="str">
        <f>IFERROR(VLOOKUP(A524,'02_MASTER_KODE_FASYANKES'!B$3:L$20793,3,FALSE),"N/A (BELUM VALID)")</f>
        <v>N/A (BELUM VALID)</v>
      </c>
      <c r="Q524" s="46" t="str">
        <f>IFERROR(VLOOKUP(LEFT(G524,4),'04_MASTER_KODE_SDMK'!B$5:F$165,3,FALSE),"N/A (BELUM VALID)")</f>
        <v>N/A (BELUM VALID)</v>
      </c>
      <c r="R524" s="46" t="str">
        <f>IFERROR(VLOOKUP(LEFT(G524,4),'04_MASTER_KODE_SDMK'!B$5:F$165,4,FALSE),"N/A (BELUM VALID)")</f>
        <v>N/A (BELUM VALID)</v>
      </c>
      <c r="S524" s="46" t="str">
        <f>IFERROR(VLOOKUP(LEFT(G524,4),'04_MASTER_KODE_SDMK'!B$5:F$165,5,FALSE),"N/A (BELUM VALID)")</f>
        <v>N/A (BELUM VALID)</v>
      </c>
      <c r="T524" s="374" t="str">
        <f t="shared" si="64"/>
        <v>N/A (BELUM VALID)</v>
      </c>
      <c r="U524" s="46" t="str">
        <f t="shared" si="65"/>
        <v>N/A (BELUM VALID)</v>
      </c>
      <c r="V524" s="46" t="str">
        <f>IFERROR(VLOOKUP(L524,'03_MASTER_KODE_SEKOLAH_PT'!B$5:C$10030,2,FALSE),"N/A (BELUM VALID)")</f>
        <v>N/A (BELUM VALID)</v>
      </c>
      <c r="W524" s="46" t="str">
        <f>IFERROR(VLOOKUP(J524,'05_MASTER_KODE_PRODI'!B$3:E$5003,3,FALSE),"N/A (BELUM VALID)")</f>
        <v>N/A (BELUM VALID)</v>
      </c>
      <c r="X524" s="46" t="str">
        <f>IFERROR(CONCATENATE("VALID (",VLOOKUP(J524,'05_MASTER_KODE_PRODI'!B$3:F$5003,5,FALSE),")"),"N/A (BELUM VALID)")</f>
        <v>N/A (BELUM VALID)</v>
      </c>
      <c r="Y524" s="376">
        <f t="shared" si="66"/>
        <v>0</v>
      </c>
      <c r="Z524" s="377">
        <f t="shared" si="67"/>
        <v>0</v>
      </c>
      <c r="AA524" s="377">
        <f t="shared" si="68"/>
        <v>0</v>
      </c>
      <c r="AB524" s="377">
        <f t="shared" si="69"/>
        <v>0</v>
      </c>
      <c r="AC524" s="377">
        <f t="shared" si="70"/>
        <v>0</v>
      </c>
      <c r="AD524" s="383">
        <f t="shared" si="71"/>
        <v>0</v>
      </c>
    </row>
    <row r="525" spans="1:30">
      <c r="A525" s="159"/>
      <c r="B525" s="159"/>
      <c r="C525" s="159"/>
      <c r="D525" s="159"/>
      <c r="E525" s="159"/>
      <c r="F525" s="159"/>
      <c r="G525" s="159"/>
      <c r="H525" s="180"/>
      <c r="I525" s="180"/>
      <c r="J525" s="159"/>
      <c r="K525" s="264"/>
      <c r="L525" s="159"/>
      <c r="M525" s="46" t="str">
        <f>IFERROR(CONCATENATE("VALID (",VLOOKUP(A525,'02_MASTER_KODE_FASYANKES'!B$3:L$20793,2,FALSE),")"),"N/A (BELUM VALID)")</f>
        <v>N/A (BELUM VALID)</v>
      </c>
      <c r="N525" s="374" t="str">
        <f>IFERROR(VLOOKUP(A525,'02_MASTER_KODE_FASYANKES'!B$3:L$20793,10,FALSE),"N/A (BELUM VALID)")</f>
        <v>N/A (BELUM VALID)</v>
      </c>
      <c r="O525" s="374" t="str">
        <f>IFERROR(VLOOKUP(A525,'02_MASTER_KODE_FASYANKES'!B$3:L$20793,11,FALSE),"N/A (BELUM VALID)")</f>
        <v>N/A (BELUM VALID)</v>
      </c>
      <c r="P525" s="374" t="str">
        <f>IFERROR(VLOOKUP(A525,'02_MASTER_KODE_FASYANKES'!B$3:L$20793,3,FALSE),"N/A (BELUM VALID)")</f>
        <v>N/A (BELUM VALID)</v>
      </c>
      <c r="Q525" s="46" t="str">
        <f>IFERROR(VLOOKUP(LEFT(G525,4),'04_MASTER_KODE_SDMK'!B$5:F$165,3,FALSE),"N/A (BELUM VALID)")</f>
        <v>N/A (BELUM VALID)</v>
      </c>
      <c r="R525" s="46" t="str">
        <f>IFERROR(VLOOKUP(LEFT(G525,4),'04_MASTER_KODE_SDMK'!B$5:F$165,4,FALSE),"N/A (BELUM VALID)")</f>
        <v>N/A (BELUM VALID)</v>
      </c>
      <c r="S525" s="46" t="str">
        <f>IFERROR(VLOOKUP(LEFT(G525,4),'04_MASTER_KODE_SDMK'!B$5:F$165,5,FALSE),"N/A (BELUM VALID)")</f>
        <v>N/A (BELUM VALID)</v>
      </c>
      <c r="T525" s="374" t="str">
        <f t="shared" si="64"/>
        <v>N/A (BELUM VALID)</v>
      </c>
      <c r="U525" s="46" t="str">
        <f t="shared" si="65"/>
        <v>N/A (BELUM VALID)</v>
      </c>
      <c r="V525" s="46" t="str">
        <f>IFERROR(VLOOKUP(L525,'03_MASTER_KODE_SEKOLAH_PT'!B$5:C$10030,2,FALSE),"N/A (BELUM VALID)")</f>
        <v>N/A (BELUM VALID)</v>
      </c>
      <c r="W525" s="46" t="str">
        <f>IFERROR(VLOOKUP(J525,'05_MASTER_KODE_PRODI'!B$3:E$5003,3,FALSE),"N/A (BELUM VALID)")</f>
        <v>N/A (BELUM VALID)</v>
      </c>
      <c r="X525" s="46" t="str">
        <f>IFERROR(CONCATENATE("VALID (",VLOOKUP(J525,'05_MASTER_KODE_PRODI'!B$3:F$5003,5,FALSE),")"),"N/A (BELUM VALID)")</f>
        <v>N/A (BELUM VALID)</v>
      </c>
      <c r="Y525" s="376">
        <f t="shared" si="66"/>
        <v>0</v>
      </c>
      <c r="Z525" s="377">
        <f t="shared" si="67"/>
        <v>0</v>
      </c>
      <c r="AA525" s="377">
        <f t="shared" si="68"/>
        <v>0</v>
      </c>
      <c r="AB525" s="377">
        <f t="shared" si="69"/>
        <v>0</v>
      </c>
      <c r="AC525" s="377">
        <f t="shared" si="70"/>
        <v>0</v>
      </c>
      <c r="AD525" s="383">
        <f t="shared" si="71"/>
        <v>0</v>
      </c>
    </row>
    <row r="526" spans="1:30">
      <c r="A526" s="159"/>
      <c r="B526" s="159"/>
      <c r="C526" s="159"/>
      <c r="D526" s="159"/>
      <c r="E526" s="159"/>
      <c r="F526" s="159"/>
      <c r="G526" s="159"/>
      <c r="H526" s="180"/>
      <c r="I526" s="180"/>
      <c r="J526" s="159"/>
      <c r="K526" s="264"/>
      <c r="L526" s="159"/>
      <c r="M526" s="46" t="str">
        <f>IFERROR(CONCATENATE("VALID (",VLOOKUP(A526,'02_MASTER_KODE_FASYANKES'!B$3:L$20793,2,FALSE),")"),"N/A (BELUM VALID)")</f>
        <v>N/A (BELUM VALID)</v>
      </c>
      <c r="N526" s="374" t="str">
        <f>IFERROR(VLOOKUP(A526,'02_MASTER_KODE_FASYANKES'!B$3:L$20793,10,FALSE),"N/A (BELUM VALID)")</f>
        <v>N/A (BELUM VALID)</v>
      </c>
      <c r="O526" s="374" t="str">
        <f>IFERROR(VLOOKUP(A526,'02_MASTER_KODE_FASYANKES'!B$3:L$20793,11,FALSE),"N/A (BELUM VALID)")</f>
        <v>N/A (BELUM VALID)</v>
      </c>
      <c r="P526" s="374" t="str">
        <f>IFERROR(VLOOKUP(A526,'02_MASTER_KODE_FASYANKES'!B$3:L$20793,3,FALSE),"N/A (BELUM VALID)")</f>
        <v>N/A (BELUM VALID)</v>
      </c>
      <c r="Q526" s="46" t="str">
        <f>IFERROR(VLOOKUP(LEFT(G526,4),'04_MASTER_KODE_SDMK'!B$5:F$165,3,FALSE),"N/A (BELUM VALID)")</f>
        <v>N/A (BELUM VALID)</v>
      </c>
      <c r="R526" s="46" t="str">
        <f>IFERROR(VLOOKUP(LEFT(G526,4),'04_MASTER_KODE_SDMK'!B$5:F$165,4,FALSE),"N/A (BELUM VALID)")</f>
        <v>N/A (BELUM VALID)</v>
      </c>
      <c r="S526" s="46" t="str">
        <f>IFERROR(VLOOKUP(LEFT(G526,4),'04_MASTER_KODE_SDMK'!B$5:F$165,5,FALSE),"N/A (BELUM VALID)")</f>
        <v>N/A (BELUM VALID)</v>
      </c>
      <c r="T526" s="374" t="str">
        <f t="shared" si="64"/>
        <v>N/A (BELUM VALID)</v>
      </c>
      <c r="U526" s="46" t="str">
        <f t="shared" si="65"/>
        <v>N/A (BELUM VALID)</v>
      </c>
      <c r="V526" s="46" t="str">
        <f>IFERROR(VLOOKUP(L526,'03_MASTER_KODE_SEKOLAH_PT'!B$5:C$10030,2,FALSE),"N/A (BELUM VALID)")</f>
        <v>N/A (BELUM VALID)</v>
      </c>
      <c r="W526" s="46" t="str">
        <f>IFERROR(VLOOKUP(J526,'05_MASTER_KODE_PRODI'!B$3:E$5003,3,FALSE),"N/A (BELUM VALID)")</f>
        <v>N/A (BELUM VALID)</v>
      </c>
      <c r="X526" s="46" t="str">
        <f>IFERROR(CONCATENATE("VALID (",VLOOKUP(J526,'05_MASTER_KODE_PRODI'!B$3:F$5003,5,FALSE),")"),"N/A (BELUM VALID)")</f>
        <v>N/A (BELUM VALID)</v>
      </c>
      <c r="Y526" s="376">
        <f t="shared" si="66"/>
        <v>0</v>
      </c>
      <c r="Z526" s="377">
        <f t="shared" si="67"/>
        <v>0</v>
      </c>
      <c r="AA526" s="377">
        <f t="shared" si="68"/>
        <v>0</v>
      </c>
      <c r="AB526" s="377">
        <f t="shared" si="69"/>
        <v>0</v>
      </c>
      <c r="AC526" s="377">
        <f t="shared" si="70"/>
        <v>0</v>
      </c>
      <c r="AD526" s="383">
        <f t="shared" si="71"/>
        <v>0</v>
      </c>
    </row>
    <row r="527" spans="1:30">
      <c r="A527" s="159"/>
      <c r="B527" s="159"/>
      <c r="C527" s="159"/>
      <c r="D527" s="159"/>
      <c r="E527" s="159"/>
      <c r="F527" s="159"/>
      <c r="G527" s="159"/>
      <c r="H527" s="180"/>
      <c r="I527" s="180"/>
      <c r="J527" s="159"/>
      <c r="K527" s="264"/>
      <c r="L527" s="159"/>
      <c r="M527" s="46" t="str">
        <f>IFERROR(CONCATENATE("VALID (",VLOOKUP(A527,'02_MASTER_KODE_FASYANKES'!B$3:L$20793,2,FALSE),")"),"N/A (BELUM VALID)")</f>
        <v>N/A (BELUM VALID)</v>
      </c>
      <c r="N527" s="374" t="str">
        <f>IFERROR(VLOOKUP(A527,'02_MASTER_KODE_FASYANKES'!B$3:L$20793,10,FALSE),"N/A (BELUM VALID)")</f>
        <v>N/A (BELUM VALID)</v>
      </c>
      <c r="O527" s="374" t="str">
        <f>IFERROR(VLOOKUP(A527,'02_MASTER_KODE_FASYANKES'!B$3:L$20793,11,FALSE),"N/A (BELUM VALID)")</f>
        <v>N/A (BELUM VALID)</v>
      </c>
      <c r="P527" s="374" t="str">
        <f>IFERROR(VLOOKUP(A527,'02_MASTER_KODE_FASYANKES'!B$3:L$20793,3,FALSE),"N/A (BELUM VALID)")</f>
        <v>N/A (BELUM VALID)</v>
      </c>
      <c r="Q527" s="46" t="str">
        <f>IFERROR(VLOOKUP(LEFT(G527,4),'04_MASTER_KODE_SDMK'!B$5:F$165,3,FALSE),"N/A (BELUM VALID)")</f>
        <v>N/A (BELUM VALID)</v>
      </c>
      <c r="R527" s="46" t="str">
        <f>IFERROR(VLOOKUP(LEFT(G527,4),'04_MASTER_KODE_SDMK'!B$5:F$165,4,FALSE),"N/A (BELUM VALID)")</f>
        <v>N/A (BELUM VALID)</v>
      </c>
      <c r="S527" s="46" t="str">
        <f>IFERROR(VLOOKUP(LEFT(G527,4),'04_MASTER_KODE_SDMK'!B$5:F$165,5,FALSE),"N/A (BELUM VALID)")</f>
        <v>N/A (BELUM VALID)</v>
      </c>
      <c r="T527" s="374" t="str">
        <f t="shared" si="64"/>
        <v>N/A (BELUM VALID)</v>
      </c>
      <c r="U527" s="46" t="str">
        <f t="shared" si="65"/>
        <v>N/A (BELUM VALID)</v>
      </c>
      <c r="V527" s="46" t="str">
        <f>IFERROR(VLOOKUP(L527,'03_MASTER_KODE_SEKOLAH_PT'!B$5:C$10030,2,FALSE),"N/A (BELUM VALID)")</f>
        <v>N/A (BELUM VALID)</v>
      </c>
      <c r="W527" s="46" t="str">
        <f>IFERROR(VLOOKUP(J527,'05_MASTER_KODE_PRODI'!B$3:E$5003,3,FALSE),"N/A (BELUM VALID)")</f>
        <v>N/A (BELUM VALID)</v>
      </c>
      <c r="X527" s="46" t="str">
        <f>IFERROR(CONCATENATE("VALID (",VLOOKUP(J527,'05_MASTER_KODE_PRODI'!B$3:F$5003,5,FALSE),")"),"N/A (BELUM VALID)")</f>
        <v>N/A (BELUM VALID)</v>
      </c>
      <c r="Y527" s="376">
        <f t="shared" si="66"/>
        <v>0</v>
      </c>
      <c r="Z527" s="377">
        <f t="shared" si="67"/>
        <v>0</v>
      </c>
      <c r="AA527" s="377">
        <f t="shared" si="68"/>
        <v>0</v>
      </c>
      <c r="AB527" s="377">
        <f t="shared" si="69"/>
        <v>0</v>
      </c>
      <c r="AC527" s="377">
        <f t="shared" si="70"/>
        <v>0</v>
      </c>
      <c r="AD527" s="383">
        <f t="shared" si="71"/>
        <v>0</v>
      </c>
    </row>
    <row r="528" spans="1:30">
      <c r="A528" s="159"/>
      <c r="B528" s="159"/>
      <c r="C528" s="159"/>
      <c r="D528" s="159"/>
      <c r="E528" s="159"/>
      <c r="F528" s="159"/>
      <c r="G528" s="159"/>
      <c r="H528" s="180"/>
      <c r="I528" s="180"/>
      <c r="J528" s="159"/>
      <c r="K528" s="264"/>
      <c r="L528" s="159"/>
      <c r="M528" s="46" t="str">
        <f>IFERROR(CONCATENATE("VALID (",VLOOKUP(A528,'02_MASTER_KODE_FASYANKES'!B$3:L$20793,2,FALSE),")"),"N/A (BELUM VALID)")</f>
        <v>N/A (BELUM VALID)</v>
      </c>
      <c r="N528" s="374" t="str">
        <f>IFERROR(VLOOKUP(A528,'02_MASTER_KODE_FASYANKES'!B$3:L$20793,10,FALSE),"N/A (BELUM VALID)")</f>
        <v>N/A (BELUM VALID)</v>
      </c>
      <c r="O528" s="374" t="str">
        <f>IFERROR(VLOOKUP(A528,'02_MASTER_KODE_FASYANKES'!B$3:L$20793,11,FALSE),"N/A (BELUM VALID)")</f>
        <v>N/A (BELUM VALID)</v>
      </c>
      <c r="P528" s="374" t="str">
        <f>IFERROR(VLOOKUP(A528,'02_MASTER_KODE_FASYANKES'!B$3:L$20793,3,FALSE),"N/A (BELUM VALID)")</f>
        <v>N/A (BELUM VALID)</v>
      </c>
      <c r="Q528" s="46" t="str">
        <f>IFERROR(VLOOKUP(LEFT(G528,4),'04_MASTER_KODE_SDMK'!B$5:F$165,3,FALSE),"N/A (BELUM VALID)")</f>
        <v>N/A (BELUM VALID)</v>
      </c>
      <c r="R528" s="46" t="str">
        <f>IFERROR(VLOOKUP(LEFT(G528,4),'04_MASTER_KODE_SDMK'!B$5:F$165,4,FALSE),"N/A (BELUM VALID)")</f>
        <v>N/A (BELUM VALID)</v>
      </c>
      <c r="S528" s="46" t="str">
        <f>IFERROR(VLOOKUP(LEFT(G528,4),'04_MASTER_KODE_SDMK'!B$5:F$165,5,FALSE),"N/A (BELUM VALID)")</f>
        <v>N/A (BELUM VALID)</v>
      </c>
      <c r="T528" s="374" t="str">
        <f t="shared" si="64"/>
        <v>N/A (BELUM VALID)</v>
      </c>
      <c r="U528" s="46" t="str">
        <f t="shared" si="65"/>
        <v>N/A (BELUM VALID)</v>
      </c>
      <c r="V528" s="46" t="str">
        <f>IFERROR(VLOOKUP(L528,'03_MASTER_KODE_SEKOLAH_PT'!B$5:C$10030,2,FALSE),"N/A (BELUM VALID)")</f>
        <v>N/A (BELUM VALID)</v>
      </c>
      <c r="W528" s="46" t="str">
        <f>IFERROR(VLOOKUP(J528,'05_MASTER_KODE_PRODI'!B$3:E$5003,3,FALSE),"N/A (BELUM VALID)")</f>
        <v>N/A (BELUM VALID)</v>
      </c>
      <c r="X528" s="46" t="str">
        <f>IFERROR(CONCATENATE("VALID (",VLOOKUP(J528,'05_MASTER_KODE_PRODI'!B$3:F$5003,5,FALSE),")"),"N/A (BELUM VALID)")</f>
        <v>N/A (BELUM VALID)</v>
      </c>
      <c r="Y528" s="376">
        <f t="shared" si="66"/>
        <v>0</v>
      </c>
      <c r="Z528" s="377">
        <f t="shared" si="67"/>
        <v>0</v>
      </c>
      <c r="AA528" s="377">
        <f t="shared" si="68"/>
        <v>0</v>
      </c>
      <c r="AB528" s="377">
        <f t="shared" si="69"/>
        <v>0</v>
      </c>
      <c r="AC528" s="377">
        <f t="shared" si="70"/>
        <v>0</v>
      </c>
      <c r="AD528" s="383">
        <f t="shared" si="71"/>
        <v>0</v>
      </c>
    </row>
    <row r="529" spans="1:30">
      <c r="A529" s="159"/>
      <c r="B529" s="159"/>
      <c r="C529" s="159"/>
      <c r="D529" s="159"/>
      <c r="E529" s="159"/>
      <c r="F529" s="159"/>
      <c r="G529" s="159"/>
      <c r="H529" s="180"/>
      <c r="I529" s="180"/>
      <c r="J529" s="159"/>
      <c r="K529" s="264"/>
      <c r="L529" s="159"/>
      <c r="M529" s="46" t="str">
        <f>IFERROR(CONCATENATE("VALID (",VLOOKUP(A529,'02_MASTER_KODE_FASYANKES'!B$3:L$20793,2,FALSE),")"),"N/A (BELUM VALID)")</f>
        <v>N/A (BELUM VALID)</v>
      </c>
      <c r="N529" s="374" t="str">
        <f>IFERROR(VLOOKUP(A529,'02_MASTER_KODE_FASYANKES'!B$3:L$20793,10,FALSE),"N/A (BELUM VALID)")</f>
        <v>N/A (BELUM VALID)</v>
      </c>
      <c r="O529" s="374" t="str">
        <f>IFERROR(VLOOKUP(A529,'02_MASTER_KODE_FASYANKES'!B$3:L$20793,11,FALSE),"N/A (BELUM VALID)")</f>
        <v>N/A (BELUM VALID)</v>
      </c>
      <c r="P529" s="374" t="str">
        <f>IFERROR(VLOOKUP(A529,'02_MASTER_KODE_FASYANKES'!B$3:L$20793,3,FALSE),"N/A (BELUM VALID)")</f>
        <v>N/A (BELUM VALID)</v>
      </c>
      <c r="Q529" s="46" t="str">
        <f>IFERROR(VLOOKUP(LEFT(G529,4),'04_MASTER_KODE_SDMK'!B$5:F$165,3,FALSE),"N/A (BELUM VALID)")</f>
        <v>N/A (BELUM VALID)</v>
      </c>
      <c r="R529" s="46" t="str">
        <f>IFERROR(VLOOKUP(LEFT(G529,4),'04_MASTER_KODE_SDMK'!B$5:F$165,4,FALSE),"N/A (BELUM VALID)")</f>
        <v>N/A (BELUM VALID)</v>
      </c>
      <c r="S529" s="46" t="str">
        <f>IFERROR(VLOOKUP(LEFT(G529,4),'04_MASTER_KODE_SDMK'!B$5:F$165,5,FALSE),"N/A (BELUM VALID)")</f>
        <v>N/A (BELUM VALID)</v>
      </c>
      <c r="T529" s="374" t="str">
        <f t="shared" si="64"/>
        <v>N/A (BELUM VALID)</v>
      </c>
      <c r="U529" s="46" t="str">
        <f t="shared" si="65"/>
        <v>N/A (BELUM VALID)</v>
      </c>
      <c r="V529" s="46" t="str">
        <f>IFERROR(VLOOKUP(L529,'03_MASTER_KODE_SEKOLAH_PT'!B$5:C$10030,2,FALSE),"N/A (BELUM VALID)")</f>
        <v>N/A (BELUM VALID)</v>
      </c>
      <c r="W529" s="46" t="str">
        <f>IFERROR(VLOOKUP(J529,'05_MASTER_KODE_PRODI'!B$3:E$5003,3,FALSE),"N/A (BELUM VALID)")</f>
        <v>N/A (BELUM VALID)</v>
      </c>
      <c r="X529" s="46" t="str">
        <f>IFERROR(CONCATENATE("VALID (",VLOOKUP(J529,'05_MASTER_KODE_PRODI'!B$3:F$5003,5,FALSE),")"),"N/A (BELUM VALID)")</f>
        <v>N/A (BELUM VALID)</v>
      </c>
      <c r="Y529" s="376">
        <f t="shared" si="66"/>
        <v>0</v>
      </c>
      <c r="Z529" s="377">
        <f t="shared" si="67"/>
        <v>0</v>
      </c>
      <c r="AA529" s="377">
        <f t="shared" si="68"/>
        <v>0</v>
      </c>
      <c r="AB529" s="377">
        <f t="shared" si="69"/>
        <v>0</v>
      </c>
      <c r="AC529" s="377">
        <f t="shared" si="70"/>
        <v>0</v>
      </c>
      <c r="AD529" s="383">
        <f t="shared" si="71"/>
        <v>0</v>
      </c>
    </row>
    <row r="530" spans="1:30">
      <c r="A530" s="159"/>
      <c r="B530" s="159"/>
      <c r="C530" s="159"/>
      <c r="D530" s="159"/>
      <c r="E530" s="159"/>
      <c r="F530" s="159"/>
      <c r="G530" s="159"/>
      <c r="H530" s="180"/>
      <c r="I530" s="180"/>
      <c r="J530" s="159"/>
      <c r="K530" s="264"/>
      <c r="L530" s="159"/>
      <c r="M530" s="46" t="str">
        <f>IFERROR(CONCATENATE("VALID (",VLOOKUP(A530,'02_MASTER_KODE_FASYANKES'!B$3:L$20793,2,FALSE),")"),"N/A (BELUM VALID)")</f>
        <v>N/A (BELUM VALID)</v>
      </c>
      <c r="N530" s="374" t="str">
        <f>IFERROR(VLOOKUP(A530,'02_MASTER_KODE_FASYANKES'!B$3:L$20793,10,FALSE),"N/A (BELUM VALID)")</f>
        <v>N/A (BELUM VALID)</v>
      </c>
      <c r="O530" s="374" t="str">
        <f>IFERROR(VLOOKUP(A530,'02_MASTER_KODE_FASYANKES'!B$3:L$20793,11,FALSE),"N/A (BELUM VALID)")</f>
        <v>N/A (BELUM VALID)</v>
      </c>
      <c r="P530" s="374" t="str">
        <f>IFERROR(VLOOKUP(A530,'02_MASTER_KODE_FASYANKES'!B$3:L$20793,3,FALSE),"N/A (BELUM VALID)")</f>
        <v>N/A (BELUM VALID)</v>
      </c>
      <c r="Q530" s="46" t="str">
        <f>IFERROR(VLOOKUP(LEFT(G530,4),'04_MASTER_KODE_SDMK'!B$5:F$165,3,FALSE),"N/A (BELUM VALID)")</f>
        <v>N/A (BELUM VALID)</v>
      </c>
      <c r="R530" s="46" t="str">
        <f>IFERROR(VLOOKUP(LEFT(G530,4),'04_MASTER_KODE_SDMK'!B$5:F$165,4,FALSE),"N/A (BELUM VALID)")</f>
        <v>N/A (BELUM VALID)</v>
      </c>
      <c r="S530" s="46" t="str">
        <f>IFERROR(VLOOKUP(LEFT(G530,4),'04_MASTER_KODE_SDMK'!B$5:F$165,5,FALSE),"N/A (BELUM VALID)")</f>
        <v>N/A (BELUM VALID)</v>
      </c>
      <c r="T530" s="374" t="str">
        <f t="shared" si="64"/>
        <v>N/A (BELUM VALID)</v>
      </c>
      <c r="U530" s="46" t="str">
        <f t="shared" si="65"/>
        <v>N/A (BELUM VALID)</v>
      </c>
      <c r="V530" s="46" t="str">
        <f>IFERROR(VLOOKUP(L530,'03_MASTER_KODE_SEKOLAH_PT'!B$5:C$10030,2,FALSE),"N/A (BELUM VALID)")</f>
        <v>N/A (BELUM VALID)</v>
      </c>
      <c r="W530" s="46" t="str">
        <f>IFERROR(VLOOKUP(J530,'05_MASTER_KODE_PRODI'!B$3:E$5003,3,FALSE),"N/A (BELUM VALID)")</f>
        <v>N/A (BELUM VALID)</v>
      </c>
      <c r="X530" s="46" t="str">
        <f>IFERROR(CONCATENATE("VALID (",VLOOKUP(J530,'05_MASTER_KODE_PRODI'!B$3:F$5003,5,FALSE),")"),"N/A (BELUM VALID)")</f>
        <v>N/A (BELUM VALID)</v>
      </c>
      <c r="Y530" s="376">
        <f t="shared" si="66"/>
        <v>0</v>
      </c>
      <c r="Z530" s="377">
        <f t="shared" si="67"/>
        <v>0</v>
      </c>
      <c r="AA530" s="377">
        <f t="shared" si="68"/>
        <v>0</v>
      </c>
      <c r="AB530" s="377">
        <f t="shared" si="69"/>
        <v>0</v>
      </c>
      <c r="AC530" s="377">
        <f t="shared" si="70"/>
        <v>0</v>
      </c>
      <c r="AD530" s="383">
        <f t="shared" si="71"/>
        <v>0</v>
      </c>
    </row>
    <row r="531" spans="1:30">
      <c r="A531" s="159"/>
      <c r="B531" s="159"/>
      <c r="C531" s="159"/>
      <c r="D531" s="159"/>
      <c r="E531" s="159"/>
      <c r="F531" s="159"/>
      <c r="G531" s="159"/>
      <c r="H531" s="180"/>
      <c r="I531" s="180"/>
      <c r="J531" s="159"/>
      <c r="K531" s="264"/>
      <c r="L531" s="159"/>
      <c r="M531" s="46" t="str">
        <f>IFERROR(CONCATENATE("VALID (",VLOOKUP(A531,'02_MASTER_KODE_FASYANKES'!B$3:L$20793,2,FALSE),")"),"N/A (BELUM VALID)")</f>
        <v>N/A (BELUM VALID)</v>
      </c>
      <c r="N531" s="374" t="str">
        <f>IFERROR(VLOOKUP(A531,'02_MASTER_KODE_FASYANKES'!B$3:L$20793,10,FALSE),"N/A (BELUM VALID)")</f>
        <v>N/A (BELUM VALID)</v>
      </c>
      <c r="O531" s="374" t="str">
        <f>IFERROR(VLOOKUP(A531,'02_MASTER_KODE_FASYANKES'!B$3:L$20793,11,FALSE),"N/A (BELUM VALID)")</f>
        <v>N/A (BELUM VALID)</v>
      </c>
      <c r="P531" s="374" t="str">
        <f>IFERROR(VLOOKUP(A531,'02_MASTER_KODE_FASYANKES'!B$3:L$20793,3,FALSE),"N/A (BELUM VALID)")</f>
        <v>N/A (BELUM VALID)</v>
      </c>
      <c r="Q531" s="46" t="str">
        <f>IFERROR(VLOOKUP(LEFT(G531,4),'04_MASTER_KODE_SDMK'!B$5:F$165,3,FALSE),"N/A (BELUM VALID)")</f>
        <v>N/A (BELUM VALID)</v>
      </c>
      <c r="R531" s="46" t="str">
        <f>IFERROR(VLOOKUP(LEFT(G531,4),'04_MASTER_KODE_SDMK'!B$5:F$165,4,FALSE),"N/A (BELUM VALID)")</f>
        <v>N/A (BELUM VALID)</v>
      </c>
      <c r="S531" s="46" t="str">
        <f>IFERROR(VLOOKUP(LEFT(G531,4),'04_MASTER_KODE_SDMK'!B$5:F$165,5,FALSE),"N/A (BELUM VALID)")</f>
        <v>N/A (BELUM VALID)</v>
      </c>
      <c r="T531" s="374" t="str">
        <f t="shared" si="64"/>
        <v>N/A (BELUM VALID)</v>
      </c>
      <c r="U531" s="46" t="str">
        <f t="shared" si="65"/>
        <v>N/A (BELUM VALID)</v>
      </c>
      <c r="V531" s="46" t="str">
        <f>IFERROR(VLOOKUP(L531,'03_MASTER_KODE_SEKOLAH_PT'!B$5:C$10030,2,FALSE),"N/A (BELUM VALID)")</f>
        <v>N/A (BELUM VALID)</v>
      </c>
      <c r="W531" s="46" t="str">
        <f>IFERROR(VLOOKUP(J531,'05_MASTER_KODE_PRODI'!B$3:E$5003,3,FALSE),"N/A (BELUM VALID)")</f>
        <v>N/A (BELUM VALID)</v>
      </c>
      <c r="X531" s="46" t="str">
        <f>IFERROR(CONCATENATE("VALID (",VLOOKUP(J531,'05_MASTER_KODE_PRODI'!B$3:F$5003,5,FALSE),")"),"N/A (BELUM VALID)")</f>
        <v>N/A (BELUM VALID)</v>
      </c>
      <c r="Y531" s="376">
        <f t="shared" si="66"/>
        <v>0</v>
      </c>
      <c r="Z531" s="377">
        <f t="shared" si="67"/>
        <v>0</v>
      </c>
      <c r="AA531" s="377">
        <f t="shared" si="68"/>
        <v>0</v>
      </c>
      <c r="AB531" s="377">
        <f t="shared" si="69"/>
        <v>0</v>
      </c>
      <c r="AC531" s="377">
        <f t="shared" si="70"/>
        <v>0</v>
      </c>
      <c r="AD531" s="383">
        <f t="shared" si="71"/>
        <v>0</v>
      </c>
    </row>
    <row r="532" spans="1:30">
      <c r="A532" s="159"/>
      <c r="B532" s="159"/>
      <c r="C532" s="159"/>
      <c r="D532" s="159"/>
      <c r="E532" s="159"/>
      <c r="F532" s="159"/>
      <c r="G532" s="159"/>
      <c r="H532" s="180"/>
      <c r="I532" s="180"/>
      <c r="J532" s="159"/>
      <c r="K532" s="264"/>
      <c r="L532" s="159"/>
      <c r="M532" s="46" t="str">
        <f>IFERROR(CONCATENATE("VALID (",VLOOKUP(A532,'02_MASTER_KODE_FASYANKES'!B$3:L$20793,2,FALSE),")"),"N/A (BELUM VALID)")</f>
        <v>N/A (BELUM VALID)</v>
      </c>
      <c r="N532" s="374" t="str">
        <f>IFERROR(VLOOKUP(A532,'02_MASTER_KODE_FASYANKES'!B$3:L$20793,10,FALSE),"N/A (BELUM VALID)")</f>
        <v>N/A (BELUM VALID)</v>
      </c>
      <c r="O532" s="374" t="str">
        <f>IFERROR(VLOOKUP(A532,'02_MASTER_KODE_FASYANKES'!B$3:L$20793,11,FALSE),"N/A (BELUM VALID)")</f>
        <v>N/A (BELUM VALID)</v>
      </c>
      <c r="P532" s="374" t="str">
        <f>IFERROR(VLOOKUP(A532,'02_MASTER_KODE_FASYANKES'!B$3:L$20793,3,FALSE),"N/A (BELUM VALID)")</f>
        <v>N/A (BELUM VALID)</v>
      </c>
      <c r="Q532" s="46" t="str">
        <f>IFERROR(VLOOKUP(LEFT(G532,4),'04_MASTER_KODE_SDMK'!B$5:F$165,3,FALSE),"N/A (BELUM VALID)")</f>
        <v>N/A (BELUM VALID)</v>
      </c>
      <c r="R532" s="46" t="str">
        <f>IFERROR(VLOOKUP(LEFT(G532,4),'04_MASTER_KODE_SDMK'!B$5:F$165,4,FALSE),"N/A (BELUM VALID)")</f>
        <v>N/A (BELUM VALID)</v>
      </c>
      <c r="S532" s="46" t="str">
        <f>IFERROR(VLOOKUP(LEFT(G532,4),'04_MASTER_KODE_SDMK'!B$5:F$165,5,FALSE),"N/A (BELUM VALID)")</f>
        <v>N/A (BELUM VALID)</v>
      </c>
      <c r="T532" s="374" t="str">
        <f t="shared" si="64"/>
        <v>N/A (BELUM VALID)</v>
      </c>
      <c r="U532" s="46" t="str">
        <f t="shared" si="65"/>
        <v>N/A (BELUM VALID)</v>
      </c>
      <c r="V532" s="46" t="str">
        <f>IFERROR(VLOOKUP(L532,'03_MASTER_KODE_SEKOLAH_PT'!B$5:C$10030,2,FALSE),"N/A (BELUM VALID)")</f>
        <v>N/A (BELUM VALID)</v>
      </c>
      <c r="W532" s="46" t="str">
        <f>IFERROR(VLOOKUP(J532,'05_MASTER_KODE_PRODI'!B$3:E$5003,3,FALSE),"N/A (BELUM VALID)")</f>
        <v>N/A (BELUM VALID)</v>
      </c>
      <c r="X532" s="46" t="str">
        <f>IFERROR(CONCATENATE("VALID (",VLOOKUP(J532,'05_MASTER_KODE_PRODI'!B$3:F$5003,5,FALSE),")"),"N/A (BELUM VALID)")</f>
        <v>N/A (BELUM VALID)</v>
      </c>
      <c r="Y532" s="376">
        <f t="shared" si="66"/>
        <v>0</v>
      </c>
      <c r="Z532" s="377">
        <f t="shared" si="67"/>
        <v>0</v>
      </c>
      <c r="AA532" s="377">
        <f t="shared" si="68"/>
        <v>0</v>
      </c>
      <c r="AB532" s="377">
        <f t="shared" si="69"/>
        <v>0</v>
      </c>
      <c r="AC532" s="377">
        <f t="shared" si="70"/>
        <v>0</v>
      </c>
      <c r="AD532" s="383">
        <f t="shared" si="71"/>
        <v>0</v>
      </c>
    </row>
    <row r="533" spans="1:30">
      <c r="A533" s="159"/>
      <c r="B533" s="159"/>
      <c r="C533" s="159"/>
      <c r="D533" s="159"/>
      <c r="E533" s="159"/>
      <c r="F533" s="159"/>
      <c r="G533" s="159"/>
      <c r="H533" s="180"/>
      <c r="I533" s="180"/>
      <c r="J533" s="159"/>
      <c r="K533" s="264"/>
      <c r="L533" s="159"/>
      <c r="M533" s="46" t="str">
        <f>IFERROR(CONCATENATE("VALID (",VLOOKUP(A533,'02_MASTER_KODE_FASYANKES'!B$3:L$20793,2,FALSE),")"),"N/A (BELUM VALID)")</f>
        <v>N/A (BELUM VALID)</v>
      </c>
      <c r="N533" s="374" t="str">
        <f>IFERROR(VLOOKUP(A533,'02_MASTER_KODE_FASYANKES'!B$3:L$20793,10,FALSE),"N/A (BELUM VALID)")</f>
        <v>N/A (BELUM VALID)</v>
      </c>
      <c r="O533" s="374" t="str">
        <f>IFERROR(VLOOKUP(A533,'02_MASTER_KODE_FASYANKES'!B$3:L$20793,11,FALSE),"N/A (BELUM VALID)")</f>
        <v>N/A (BELUM VALID)</v>
      </c>
      <c r="P533" s="374" t="str">
        <f>IFERROR(VLOOKUP(A533,'02_MASTER_KODE_FASYANKES'!B$3:L$20793,3,FALSE),"N/A (BELUM VALID)")</f>
        <v>N/A (BELUM VALID)</v>
      </c>
      <c r="Q533" s="46" t="str">
        <f>IFERROR(VLOOKUP(LEFT(G533,4),'04_MASTER_KODE_SDMK'!B$5:F$165,3,FALSE),"N/A (BELUM VALID)")</f>
        <v>N/A (BELUM VALID)</v>
      </c>
      <c r="R533" s="46" t="str">
        <f>IFERROR(VLOOKUP(LEFT(G533,4),'04_MASTER_KODE_SDMK'!B$5:F$165,4,FALSE),"N/A (BELUM VALID)")</f>
        <v>N/A (BELUM VALID)</v>
      </c>
      <c r="S533" s="46" t="str">
        <f>IFERROR(VLOOKUP(LEFT(G533,4),'04_MASTER_KODE_SDMK'!B$5:F$165,5,FALSE),"N/A (BELUM VALID)")</f>
        <v>N/A (BELUM VALID)</v>
      </c>
      <c r="T533" s="374" t="str">
        <f t="shared" si="64"/>
        <v>N/A (BELUM VALID)</v>
      </c>
      <c r="U533" s="46" t="str">
        <f t="shared" si="65"/>
        <v>N/A (BELUM VALID)</v>
      </c>
      <c r="V533" s="46" t="str">
        <f>IFERROR(VLOOKUP(L533,'03_MASTER_KODE_SEKOLAH_PT'!B$5:C$10030,2,FALSE),"N/A (BELUM VALID)")</f>
        <v>N/A (BELUM VALID)</v>
      </c>
      <c r="W533" s="46" t="str">
        <f>IFERROR(VLOOKUP(J533,'05_MASTER_KODE_PRODI'!B$3:E$5003,3,FALSE),"N/A (BELUM VALID)")</f>
        <v>N/A (BELUM VALID)</v>
      </c>
      <c r="X533" s="46" t="str">
        <f>IFERROR(CONCATENATE("VALID (",VLOOKUP(J533,'05_MASTER_KODE_PRODI'!B$3:F$5003,5,FALSE),")"),"N/A (BELUM VALID)")</f>
        <v>N/A (BELUM VALID)</v>
      </c>
      <c r="Y533" s="376">
        <f t="shared" si="66"/>
        <v>0</v>
      </c>
      <c r="Z533" s="377">
        <f t="shared" si="67"/>
        <v>0</v>
      </c>
      <c r="AA533" s="377">
        <f t="shared" si="68"/>
        <v>0</v>
      </c>
      <c r="AB533" s="377">
        <f t="shared" si="69"/>
        <v>0</v>
      </c>
      <c r="AC533" s="377">
        <f t="shared" si="70"/>
        <v>0</v>
      </c>
      <c r="AD533" s="383">
        <f t="shared" si="71"/>
        <v>0</v>
      </c>
    </row>
    <row r="534" spans="1:30">
      <c r="A534" s="378"/>
      <c r="B534" s="378"/>
      <c r="C534" s="378"/>
      <c r="D534" s="378"/>
      <c r="E534" s="378"/>
      <c r="F534" s="378"/>
      <c r="G534" s="378"/>
      <c r="H534" s="379"/>
      <c r="I534" s="379"/>
      <c r="J534" s="378"/>
      <c r="K534" s="380"/>
      <c r="L534" s="378"/>
      <c r="M534" s="46" t="str">
        <f>IFERROR(CONCATENATE("VALID (",VLOOKUP(A534,'02_MASTER_KODE_FASYANKES'!B$3:L$20793,2,FALSE),")"),"N/A (BELUM VALID)")</f>
        <v>N/A (BELUM VALID)</v>
      </c>
      <c r="N534" s="374" t="str">
        <f>IFERROR(VLOOKUP(A534,'02_MASTER_KODE_FASYANKES'!B$3:L$20793,10,FALSE),"N/A (BELUM VALID)")</f>
        <v>N/A (BELUM VALID)</v>
      </c>
      <c r="O534" s="374" t="str">
        <f>IFERROR(VLOOKUP(A534,'02_MASTER_KODE_FASYANKES'!B$3:L$20793,11,FALSE),"N/A (BELUM VALID)")</f>
        <v>N/A (BELUM VALID)</v>
      </c>
      <c r="P534" s="374" t="str">
        <f>IFERROR(VLOOKUP(A534,'02_MASTER_KODE_FASYANKES'!B$3:L$20793,3,FALSE),"N/A (BELUM VALID)")</f>
        <v>N/A (BELUM VALID)</v>
      </c>
      <c r="Q534" s="46" t="str">
        <f>IFERROR(VLOOKUP(LEFT(G534,4),'04_MASTER_KODE_SDMK'!B$5:F$165,3,FALSE),"N/A (BELUM VALID)")</f>
        <v>N/A (BELUM VALID)</v>
      </c>
      <c r="R534" s="46" t="str">
        <f>IFERROR(VLOOKUP(LEFT(G534,4),'04_MASTER_KODE_SDMK'!B$5:F$165,4,FALSE),"N/A (BELUM VALID)")</f>
        <v>N/A (BELUM VALID)</v>
      </c>
      <c r="S534" s="46" t="str">
        <f>IFERROR(VLOOKUP(LEFT(G534,4),'04_MASTER_KODE_SDMK'!B$5:F$165,5,FALSE),"N/A (BELUM VALID)")</f>
        <v>N/A (BELUM VALID)</v>
      </c>
      <c r="T534" s="374" t="str">
        <f t="shared" ref="T534:T597" si="72">IF(LEN(B534)=16,"VALID","N/A (BELUM VALID)")</f>
        <v>N/A (BELUM VALID)</v>
      </c>
      <c r="U534" s="46" t="str">
        <f t="shared" ref="U534:U597" si="73">IF(E534="L","Laki-Laki",IF(E534="P","Perempuan","N/A (BELUM VALID)"))</f>
        <v>N/A (BELUM VALID)</v>
      </c>
      <c r="V534" s="46" t="str">
        <f>IFERROR(VLOOKUP(L534,'03_MASTER_KODE_SEKOLAH_PT'!B$5:C$10030,2,FALSE),"N/A (BELUM VALID)")</f>
        <v>N/A (BELUM VALID)</v>
      </c>
      <c r="W534" s="46" t="str">
        <f>IFERROR(VLOOKUP(J534,'05_MASTER_KODE_PRODI'!B$3:E$5003,3,FALSE),"N/A (BELUM VALID)")</f>
        <v>N/A (BELUM VALID)</v>
      </c>
      <c r="X534" s="46" t="str">
        <f>IFERROR(CONCATENATE("VALID (",VLOOKUP(J534,'05_MASTER_KODE_PRODI'!B$3:F$5003,5,FALSE),")"),"N/A (BELUM VALID)")</f>
        <v>N/A (BELUM VALID)</v>
      </c>
      <c r="Y534" s="376">
        <f t="shared" ref="Y534:Y597" si="74">IF(M534&lt;&gt;"N/A (BELUM VALID)",1,0)</f>
        <v>0</v>
      </c>
      <c r="Z534" s="377">
        <f t="shared" ref="Z534:Z597" si="75">IF(S534&lt;&gt;"N/A (BELUM VALID)",1,0)</f>
        <v>0</v>
      </c>
      <c r="AA534" s="377">
        <f t="shared" ref="AA534:AA597" si="76">IF(T534&lt;&gt;"N/A (BELUM VALID)",1,0)</f>
        <v>0</v>
      </c>
      <c r="AB534" s="377">
        <f t="shared" ref="AB534:AB597" si="77">IF(U534&lt;&gt;"N/A (BELUM VALID)",1,0)</f>
        <v>0</v>
      </c>
      <c r="AC534" s="377">
        <f t="shared" ref="AC534:AC597" si="78">IF(X534&lt;&gt;"N/A (BELUM VALID)",1,0)</f>
        <v>0</v>
      </c>
      <c r="AD534" s="383">
        <f t="shared" si="71"/>
        <v>0</v>
      </c>
    </row>
    <row r="535" spans="1:30">
      <c r="A535" s="378"/>
      <c r="B535" s="378"/>
      <c r="C535" s="378"/>
      <c r="D535" s="378"/>
      <c r="E535" s="378"/>
      <c r="F535" s="378"/>
      <c r="G535" s="378"/>
      <c r="H535" s="379"/>
      <c r="I535" s="379"/>
      <c r="J535" s="378"/>
      <c r="K535" s="380"/>
      <c r="L535" s="378"/>
      <c r="M535" s="46" t="str">
        <f>IFERROR(CONCATENATE("VALID (",VLOOKUP(A535,'02_MASTER_KODE_FASYANKES'!B$3:L$20793,2,FALSE),")"),"N/A (BELUM VALID)")</f>
        <v>N/A (BELUM VALID)</v>
      </c>
      <c r="N535" s="374" t="str">
        <f>IFERROR(VLOOKUP(A535,'02_MASTER_KODE_FASYANKES'!B$3:L$20793,10,FALSE),"N/A (BELUM VALID)")</f>
        <v>N/A (BELUM VALID)</v>
      </c>
      <c r="O535" s="374" t="str">
        <f>IFERROR(VLOOKUP(A535,'02_MASTER_KODE_FASYANKES'!B$3:L$20793,11,FALSE),"N/A (BELUM VALID)")</f>
        <v>N/A (BELUM VALID)</v>
      </c>
      <c r="P535" s="374" t="str">
        <f>IFERROR(VLOOKUP(A535,'02_MASTER_KODE_FASYANKES'!B$3:L$20793,3,FALSE),"N/A (BELUM VALID)")</f>
        <v>N/A (BELUM VALID)</v>
      </c>
      <c r="Q535" s="46" t="str">
        <f>IFERROR(VLOOKUP(LEFT(G535,4),'04_MASTER_KODE_SDMK'!B$5:F$165,3,FALSE),"N/A (BELUM VALID)")</f>
        <v>N/A (BELUM VALID)</v>
      </c>
      <c r="R535" s="46" t="str">
        <f>IFERROR(VLOOKUP(LEFT(G535,4),'04_MASTER_KODE_SDMK'!B$5:F$165,4,FALSE),"N/A (BELUM VALID)")</f>
        <v>N/A (BELUM VALID)</v>
      </c>
      <c r="S535" s="46" t="str">
        <f>IFERROR(VLOOKUP(LEFT(G535,4),'04_MASTER_KODE_SDMK'!B$5:F$165,5,FALSE),"N/A (BELUM VALID)")</f>
        <v>N/A (BELUM VALID)</v>
      </c>
      <c r="T535" s="374" t="str">
        <f t="shared" si="72"/>
        <v>N/A (BELUM VALID)</v>
      </c>
      <c r="U535" s="46" t="str">
        <f t="shared" si="73"/>
        <v>N/A (BELUM VALID)</v>
      </c>
      <c r="V535" s="46" t="str">
        <f>IFERROR(VLOOKUP(L535,'03_MASTER_KODE_SEKOLAH_PT'!B$5:C$10030,2,FALSE),"N/A (BELUM VALID)")</f>
        <v>N/A (BELUM VALID)</v>
      </c>
      <c r="W535" s="46" t="str">
        <f>IFERROR(VLOOKUP(J535,'05_MASTER_KODE_PRODI'!B$3:E$5003,3,FALSE),"N/A (BELUM VALID)")</f>
        <v>N/A (BELUM VALID)</v>
      </c>
      <c r="X535" s="46" t="str">
        <f>IFERROR(CONCATENATE("VALID (",VLOOKUP(J535,'05_MASTER_KODE_PRODI'!B$3:F$5003,5,FALSE),")"),"N/A (BELUM VALID)")</f>
        <v>N/A (BELUM VALID)</v>
      </c>
      <c r="Y535" s="376">
        <f t="shared" si="74"/>
        <v>0</v>
      </c>
      <c r="Z535" s="377">
        <f t="shared" si="75"/>
        <v>0</v>
      </c>
      <c r="AA535" s="377">
        <f t="shared" si="76"/>
        <v>0</v>
      </c>
      <c r="AB535" s="377">
        <f t="shared" si="77"/>
        <v>0</v>
      </c>
      <c r="AC535" s="377">
        <f t="shared" si="78"/>
        <v>0</v>
      </c>
      <c r="AD535" s="383">
        <f t="shared" si="71"/>
        <v>0</v>
      </c>
    </row>
    <row r="536" spans="1:30">
      <c r="A536" s="378"/>
      <c r="B536" s="378"/>
      <c r="C536" s="378"/>
      <c r="D536" s="378"/>
      <c r="E536" s="378"/>
      <c r="F536" s="378"/>
      <c r="G536" s="378"/>
      <c r="H536" s="379"/>
      <c r="I536" s="379"/>
      <c r="J536" s="378"/>
      <c r="K536" s="380"/>
      <c r="L536" s="378"/>
      <c r="M536" s="46" t="str">
        <f>IFERROR(CONCATENATE("VALID (",VLOOKUP(A536,'02_MASTER_KODE_FASYANKES'!B$3:L$20793,2,FALSE),")"),"N/A (BELUM VALID)")</f>
        <v>N/A (BELUM VALID)</v>
      </c>
      <c r="N536" s="374" t="str">
        <f>IFERROR(VLOOKUP(A536,'02_MASTER_KODE_FASYANKES'!B$3:L$20793,10,FALSE),"N/A (BELUM VALID)")</f>
        <v>N/A (BELUM VALID)</v>
      </c>
      <c r="O536" s="374" t="str">
        <f>IFERROR(VLOOKUP(A536,'02_MASTER_KODE_FASYANKES'!B$3:L$20793,11,FALSE),"N/A (BELUM VALID)")</f>
        <v>N/A (BELUM VALID)</v>
      </c>
      <c r="P536" s="374" t="str">
        <f>IFERROR(VLOOKUP(A536,'02_MASTER_KODE_FASYANKES'!B$3:L$20793,3,FALSE),"N/A (BELUM VALID)")</f>
        <v>N/A (BELUM VALID)</v>
      </c>
      <c r="Q536" s="46" t="str">
        <f>IFERROR(VLOOKUP(LEFT(G536,4),'04_MASTER_KODE_SDMK'!B$5:F$165,3,FALSE),"N/A (BELUM VALID)")</f>
        <v>N/A (BELUM VALID)</v>
      </c>
      <c r="R536" s="46" t="str">
        <f>IFERROR(VLOOKUP(LEFT(G536,4),'04_MASTER_KODE_SDMK'!B$5:F$165,4,FALSE),"N/A (BELUM VALID)")</f>
        <v>N/A (BELUM VALID)</v>
      </c>
      <c r="S536" s="46" t="str">
        <f>IFERROR(VLOOKUP(LEFT(G536,4),'04_MASTER_KODE_SDMK'!B$5:F$165,5,FALSE),"N/A (BELUM VALID)")</f>
        <v>N/A (BELUM VALID)</v>
      </c>
      <c r="T536" s="374" t="str">
        <f t="shared" si="72"/>
        <v>N/A (BELUM VALID)</v>
      </c>
      <c r="U536" s="46" t="str">
        <f t="shared" si="73"/>
        <v>N/A (BELUM VALID)</v>
      </c>
      <c r="V536" s="46" t="str">
        <f>IFERROR(VLOOKUP(L536,'03_MASTER_KODE_SEKOLAH_PT'!B$5:C$10030,2,FALSE),"N/A (BELUM VALID)")</f>
        <v>N/A (BELUM VALID)</v>
      </c>
      <c r="W536" s="46" t="str">
        <f>IFERROR(VLOOKUP(J536,'05_MASTER_KODE_PRODI'!B$3:E$5003,3,FALSE),"N/A (BELUM VALID)")</f>
        <v>N/A (BELUM VALID)</v>
      </c>
      <c r="X536" s="46" t="str">
        <f>IFERROR(CONCATENATE("VALID (",VLOOKUP(J536,'05_MASTER_KODE_PRODI'!B$3:F$5003,5,FALSE),")"),"N/A (BELUM VALID)")</f>
        <v>N/A (BELUM VALID)</v>
      </c>
      <c r="Y536" s="376">
        <f t="shared" si="74"/>
        <v>0</v>
      </c>
      <c r="Z536" s="377">
        <f t="shared" si="75"/>
        <v>0</v>
      </c>
      <c r="AA536" s="377">
        <f t="shared" si="76"/>
        <v>0</v>
      </c>
      <c r="AB536" s="377">
        <f t="shared" si="77"/>
        <v>0</v>
      </c>
      <c r="AC536" s="377">
        <f t="shared" si="78"/>
        <v>0</v>
      </c>
      <c r="AD536" s="383">
        <f t="shared" si="71"/>
        <v>0</v>
      </c>
    </row>
    <row r="537" spans="1:30">
      <c r="A537" s="378"/>
      <c r="B537" s="378"/>
      <c r="C537" s="378"/>
      <c r="D537" s="378"/>
      <c r="E537" s="378"/>
      <c r="F537" s="378"/>
      <c r="G537" s="378"/>
      <c r="H537" s="379"/>
      <c r="I537" s="379"/>
      <c r="J537" s="378"/>
      <c r="K537" s="380"/>
      <c r="L537" s="378"/>
      <c r="M537" s="46" t="str">
        <f>IFERROR(CONCATENATE("VALID (",VLOOKUP(A537,'02_MASTER_KODE_FASYANKES'!B$3:L$20793,2,FALSE),")"),"N/A (BELUM VALID)")</f>
        <v>N/A (BELUM VALID)</v>
      </c>
      <c r="N537" s="374" t="str">
        <f>IFERROR(VLOOKUP(A537,'02_MASTER_KODE_FASYANKES'!B$3:L$20793,10,FALSE),"N/A (BELUM VALID)")</f>
        <v>N/A (BELUM VALID)</v>
      </c>
      <c r="O537" s="374" t="str">
        <f>IFERROR(VLOOKUP(A537,'02_MASTER_KODE_FASYANKES'!B$3:L$20793,11,FALSE),"N/A (BELUM VALID)")</f>
        <v>N/A (BELUM VALID)</v>
      </c>
      <c r="P537" s="374" t="str">
        <f>IFERROR(VLOOKUP(A537,'02_MASTER_KODE_FASYANKES'!B$3:L$20793,3,FALSE),"N/A (BELUM VALID)")</f>
        <v>N/A (BELUM VALID)</v>
      </c>
      <c r="Q537" s="46" t="str">
        <f>IFERROR(VLOOKUP(LEFT(G537,4),'04_MASTER_KODE_SDMK'!B$5:F$165,3,FALSE),"N/A (BELUM VALID)")</f>
        <v>N/A (BELUM VALID)</v>
      </c>
      <c r="R537" s="46" t="str">
        <f>IFERROR(VLOOKUP(LEFT(G537,4),'04_MASTER_KODE_SDMK'!B$5:F$165,4,FALSE),"N/A (BELUM VALID)")</f>
        <v>N/A (BELUM VALID)</v>
      </c>
      <c r="S537" s="46" t="str">
        <f>IFERROR(VLOOKUP(LEFT(G537,4),'04_MASTER_KODE_SDMK'!B$5:F$165,5,FALSE),"N/A (BELUM VALID)")</f>
        <v>N/A (BELUM VALID)</v>
      </c>
      <c r="T537" s="374" t="str">
        <f t="shared" si="72"/>
        <v>N/A (BELUM VALID)</v>
      </c>
      <c r="U537" s="46" t="str">
        <f t="shared" si="73"/>
        <v>N/A (BELUM VALID)</v>
      </c>
      <c r="V537" s="46" t="str">
        <f>IFERROR(VLOOKUP(L537,'03_MASTER_KODE_SEKOLAH_PT'!B$5:C$10030,2,FALSE),"N/A (BELUM VALID)")</f>
        <v>N/A (BELUM VALID)</v>
      </c>
      <c r="W537" s="46" t="str">
        <f>IFERROR(VLOOKUP(J537,'05_MASTER_KODE_PRODI'!B$3:E$5003,3,FALSE),"N/A (BELUM VALID)")</f>
        <v>N/A (BELUM VALID)</v>
      </c>
      <c r="X537" s="46" t="str">
        <f>IFERROR(CONCATENATE("VALID (",VLOOKUP(J537,'05_MASTER_KODE_PRODI'!B$3:F$5003,5,FALSE),")"),"N/A (BELUM VALID)")</f>
        <v>N/A (BELUM VALID)</v>
      </c>
      <c r="Y537" s="376">
        <f t="shared" si="74"/>
        <v>0</v>
      </c>
      <c r="Z537" s="377">
        <f t="shared" si="75"/>
        <v>0</v>
      </c>
      <c r="AA537" s="377">
        <f t="shared" si="76"/>
        <v>0</v>
      </c>
      <c r="AB537" s="377">
        <f t="shared" si="77"/>
        <v>0</v>
      </c>
      <c r="AC537" s="377">
        <f t="shared" si="78"/>
        <v>0</v>
      </c>
      <c r="AD537" s="383">
        <f t="shared" si="71"/>
        <v>0</v>
      </c>
    </row>
    <row r="538" spans="1:30">
      <c r="A538" s="378"/>
      <c r="B538" s="378"/>
      <c r="C538" s="378"/>
      <c r="D538" s="378"/>
      <c r="E538" s="378"/>
      <c r="F538" s="378"/>
      <c r="G538" s="378"/>
      <c r="H538" s="379"/>
      <c r="I538" s="379"/>
      <c r="J538" s="378"/>
      <c r="K538" s="380"/>
      <c r="L538" s="378"/>
      <c r="M538" s="46" t="str">
        <f>IFERROR(CONCATENATE("VALID (",VLOOKUP(A538,'02_MASTER_KODE_FASYANKES'!B$3:L$20793,2,FALSE),")"),"N/A (BELUM VALID)")</f>
        <v>N/A (BELUM VALID)</v>
      </c>
      <c r="N538" s="374" t="str">
        <f>IFERROR(VLOOKUP(A538,'02_MASTER_KODE_FASYANKES'!B$3:L$20793,10,FALSE),"N/A (BELUM VALID)")</f>
        <v>N/A (BELUM VALID)</v>
      </c>
      <c r="O538" s="374" t="str">
        <f>IFERROR(VLOOKUP(A538,'02_MASTER_KODE_FASYANKES'!B$3:L$20793,11,FALSE),"N/A (BELUM VALID)")</f>
        <v>N/A (BELUM VALID)</v>
      </c>
      <c r="P538" s="374" t="str">
        <f>IFERROR(VLOOKUP(A538,'02_MASTER_KODE_FASYANKES'!B$3:L$20793,3,FALSE),"N/A (BELUM VALID)")</f>
        <v>N/A (BELUM VALID)</v>
      </c>
      <c r="Q538" s="46" t="str">
        <f>IFERROR(VLOOKUP(LEFT(G538,4),'04_MASTER_KODE_SDMK'!B$5:F$165,3,FALSE),"N/A (BELUM VALID)")</f>
        <v>N/A (BELUM VALID)</v>
      </c>
      <c r="R538" s="46" t="str">
        <f>IFERROR(VLOOKUP(LEFT(G538,4),'04_MASTER_KODE_SDMK'!B$5:F$165,4,FALSE),"N/A (BELUM VALID)")</f>
        <v>N/A (BELUM VALID)</v>
      </c>
      <c r="S538" s="46" t="str">
        <f>IFERROR(VLOOKUP(LEFT(G538,4),'04_MASTER_KODE_SDMK'!B$5:F$165,5,FALSE),"N/A (BELUM VALID)")</f>
        <v>N/A (BELUM VALID)</v>
      </c>
      <c r="T538" s="374" t="str">
        <f t="shared" si="72"/>
        <v>N/A (BELUM VALID)</v>
      </c>
      <c r="U538" s="46" t="str">
        <f t="shared" si="73"/>
        <v>N/A (BELUM VALID)</v>
      </c>
      <c r="V538" s="46" t="str">
        <f>IFERROR(VLOOKUP(L538,'03_MASTER_KODE_SEKOLAH_PT'!B$5:C$10030,2,FALSE),"N/A (BELUM VALID)")</f>
        <v>N/A (BELUM VALID)</v>
      </c>
      <c r="W538" s="46" t="str">
        <f>IFERROR(VLOOKUP(J538,'05_MASTER_KODE_PRODI'!B$3:E$5003,3,FALSE),"N/A (BELUM VALID)")</f>
        <v>N/A (BELUM VALID)</v>
      </c>
      <c r="X538" s="46" t="str">
        <f>IFERROR(CONCATENATE("VALID (",VLOOKUP(J538,'05_MASTER_KODE_PRODI'!B$3:F$5003,5,FALSE),")"),"N/A (BELUM VALID)")</f>
        <v>N/A (BELUM VALID)</v>
      </c>
      <c r="Y538" s="376">
        <f t="shared" si="74"/>
        <v>0</v>
      </c>
      <c r="Z538" s="377">
        <f t="shared" si="75"/>
        <v>0</v>
      </c>
      <c r="AA538" s="377">
        <f t="shared" si="76"/>
        <v>0</v>
      </c>
      <c r="AB538" s="377">
        <f t="shared" si="77"/>
        <v>0</v>
      </c>
      <c r="AC538" s="377">
        <f t="shared" si="78"/>
        <v>0</v>
      </c>
      <c r="AD538" s="383">
        <f t="shared" si="71"/>
        <v>0</v>
      </c>
    </row>
    <row r="539" spans="1:30">
      <c r="A539" s="378"/>
      <c r="B539" s="378"/>
      <c r="C539" s="378"/>
      <c r="D539" s="378"/>
      <c r="E539" s="378"/>
      <c r="F539" s="378"/>
      <c r="G539" s="378"/>
      <c r="H539" s="379"/>
      <c r="I539" s="379"/>
      <c r="J539" s="378"/>
      <c r="K539" s="380"/>
      <c r="L539" s="378"/>
      <c r="M539" s="46" t="str">
        <f>IFERROR(CONCATENATE("VALID (",VLOOKUP(A539,'02_MASTER_KODE_FASYANKES'!B$3:L$20793,2,FALSE),")"),"N/A (BELUM VALID)")</f>
        <v>N/A (BELUM VALID)</v>
      </c>
      <c r="N539" s="374" t="str">
        <f>IFERROR(VLOOKUP(A539,'02_MASTER_KODE_FASYANKES'!B$3:L$20793,10,FALSE),"N/A (BELUM VALID)")</f>
        <v>N/A (BELUM VALID)</v>
      </c>
      <c r="O539" s="374" t="str">
        <f>IFERROR(VLOOKUP(A539,'02_MASTER_KODE_FASYANKES'!B$3:L$20793,11,FALSE),"N/A (BELUM VALID)")</f>
        <v>N/A (BELUM VALID)</v>
      </c>
      <c r="P539" s="374" t="str">
        <f>IFERROR(VLOOKUP(A539,'02_MASTER_KODE_FASYANKES'!B$3:L$20793,3,FALSE),"N/A (BELUM VALID)")</f>
        <v>N/A (BELUM VALID)</v>
      </c>
      <c r="Q539" s="46" t="str">
        <f>IFERROR(VLOOKUP(LEFT(G539,4),'04_MASTER_KODE_SDMK'!B$5:F$165,3,FALSE),"N/A (BELUM VALID)")</f>
        <v>N/A (BELUM VALID)</v>
      </c>
      <c r="R539" s="46" t="str">
        <f>IFERROR(VLOOKUP(LEFT(G539,4),'04_MASTER_KODE_SDMK'!B$5:F$165,4,FALSE),"N/A (BELUM VALID)")</f>
        <v>N/A (BELUM VALID)</v>
      </c>
      <c r="S539" s="46" t="str">
        <f>IFERROR(VLOOKUP(LEFT(G539,4),'04_MASTER_KODE_SDMK'!B$5:F$165,5,FALSE),"N/A (BELUM VALID)")</f>
        <v>N/A (BELUM VALID)</v>
      </c>
      <c r="T539" s="374" t="str">
        <f t="shared" si="72"/>
        <v>N/A (BELUM VALID)</v>
      </c>
      <c r="U539" s="46" t="str">
        <f t="shared" si="73"/>
        <v>N/A (BELUM VALID)</v>
      </c>
      <c r="V539" s="46" t="str">
        <f>IFERROR(VLOOKUP(L539,'03_MASTER_KODE_SEKOLAH_PT'!B$5:C$10030,2,FALSE),"N/A (BELUM VALID)")</f>
        <v>N/A (BELUM VALID)</v>
      </c>
      <c r="W539" s="46" t="str">
        <f>IFERROR(VLOOKUP(J539,'05_MASTER_KODE_PRODI'!B$3:E$5003,3,FALSE),"N/A (BELUM VALID)")</f>
        <v>N/A (BELUM VALID)</v>
      </c>
      <c r="X539" s="46" t="str">
        <f>IFERROR(CONCATENATE("VALID (",VLOOKUP(J539,'05_MASTER_KODE_PRODI'!B$3:F$5003,5,FALSE),")"),"N/A (BELUM VALID)")</f>
        <v>N/A (BELUM VALID)</v>
      </c>
      <c r="Y539" s="376">
        <f t="shared" si="74"/>
        <v>0</v>
      </c>
      <c r="Z539" s="377">
        <f t="shared" si="75"/>
        <v>0</v>
      </c>
      <c r="AA539" s="377">
        <f t="shared" si="76"/>
        <v>0</v>
      </c>
      <c r="AB539" s="377">
        <f t="shared" si="77"/>
        <v>0</v>
      </c>
      <c r="AC539" s="377">
        <f t="shared" si="78"/>
        <v>0</v>
      </c>
      <c r="AD539" s="383">
        <f t="shared" si="71"/>
        <v>0</v>
      </c>
    </row>
    <row r="540" spans="1:30">
      <c r="A540" s="378"/>
      <c r="B540" s="378"/>
      <c r="C540" s="378"/>
      <c r="D540" s="378"/>
      <c r="E540" s="378"/>
      <c r="F540" s="378"/>
      <c r="G540" s="378"/>
      <c r="H540" s="379"/>
      <c r="I540" s="379"/>
      <c r="J540" s="378"/>
      <c r="K540" s="380"/>
      <c r="L540" s="378"/>
      <c r="M540" s="46" t="str">
        <f>IFERROR(CONCATENATE("VALID (",VLOOKUP(A540,'02_MASTER_KODE_FASYANKES'!B$3:L$20793,2,FALSE),")"),"N/A (BELUM VALID)")</f>
        <v>N/A (BELUM VALID)</v>
      </c>
      <c r="N540" s="374" t="str">
        <f>IFERROR(VLOOKUP(A540,'02_MASTER_KODE_FASYANKES'!B$3:L$20793,10,FALSE),"N/A (BELUM VALID)")</f>
        <v>N/A (BELUM VALID)</v>
      </c>
      <c r="O540" s="374" t="str">
        <f>IFERROR(VLOOKUP(A540,'02_MASTER_KODE_FASYANKES'!B$3:L$20793,11,FALSE),"N/A (BELUM VALID)")</f>
        <v>N/A (BELUM VALID)</v>
      </c>
      <c r="P540" s="374" t="str">
        <f>IFERROR(VLOOKUP(A540,'02_MASTER_KODE_FASYANKES'!B$3:L$20793,3,FALSE),"N/A (BELUM VALID)")</f>
        <v>N/A (BELUM VALID)</v>
      </c>
      <c r="Q540" s="46" t="str">
        <f>IFERROR(VLOOKUP(LEFT(G540,4),'04_MASTER_KODE_SDMK'!B$5:F$165,3,FALSE),"N/A (BELUM VALID)")</f>
        <v>N/A (BELUM VALID)</v>
      </c>
      <c r="R540" s="46" t="str">
        <f>IFERROR(VLOOKUP(LEFT(G540,4),'04_MASTER_KODE_SDMK'!B$5:F$165,4,FALSE),"N/A (BELUM VALID)")</f>
        <v>N/A (BELUM VALID)</v>
      </c>
      <c r="S540" s="46" t="str">
        <f>IFERROR(VLOOKUP(LEFT(G540,4),'04_MASTER_KODE_SDMK'!B$5:F$165,5,FALSE),"N/A (BELUM VALID)")</f>
        <v>N/A (BELUM VALID)</v>
      </c>
      <c r="T540" s="374" t="str">
        <f t="shared" si="72"/>
        <v>N/A (BELUM VALID)</v>
      </c>
      <c r="U540" s="46" t="str">
        <f t="shared" si="73"/>
        <v>N/A (BELUM VALID)</v>
      </c>
      <c r="V540" s="46" t="str">
        <f>IFERROR(VLOOKUP(L540,'03_MASTER_KODE_SEKOLAH_PT'!B$5:C$10030,2,FALSE),"N/A (BELUM VALID)")</f>
        <v>N/A (BELUM VALID)</v>
      </c>
      <c r="W540" s="46" t="str">
        <f>IFERROR(VLOOKUP(J540,'05_MASTER_KODE_PRODI'!B$3:E$5003,3,FALSE),"N/A (BELUM VALID)")</f>
        <v>N/A (BELUM VALID)</v>
      </c>
      <c r="X540" s="46" t="str">
        <f>IFERROR(CONCATENATE("VALID (",VLOOKUP(J540,'05_MASTER_KODE_PRODI'!B$3:F$5003,5,FALSE),")"),"N/A (BELUM VALID)")</f>
        <v>N/A (BELUM VALID)</v>
      </c>
      <c r="Y540" s="376">
        <f t="shared" si="74"/>
        <v>0</v>
      </c>
      <c r="Z540" s="377">
        <f t="shared" si="75"/>
        <v>0</v>
      </c>
      <c r="AA540" s="377">
        <f t="shared" si="76"/>
        <v>0</v>
      </c>
      <c r="AB540" s="377">
        <f t="shared" si="77"/>
        <v>0</v>
      </c>
      <c r="AC540" s="377">
        <f t="shared" si="78"/>
        <v>0</v>
      </c>
      <c r="AD540" s="383">
        <f t="shared" si="71"/>
        <v>0</v>
      </c>
    </row>
    <row r="541" spans="1:30">
      <c r="A541" s="378"/>
      <c r="B541" s="378"/>
      <c r="C541" s="378"/>
      <c r="D541" s="378"/>
      <c r="E541" s="378"/>
      <c r="F541" s="378"/>
      <c r="G541" s="378"/>
      <c r="H541" s="379"/>
      <c r="I541" s="379"/>
      <c r="J541" s="378"/>
      <c r="K541" s="380"/>
      <c r="L541" s="378"/>
      <c r="M541" s="46" t="str">
        <f>IFERROR(CONCATENATE("VALID (",VLOOKUP(A541,'02_MASTER_KODE_FASYANKES'!B$3:L$20793,2,FALSE),")"),"N/A (BELUM VALID)")</f>
        <v>N/A (BELUM VALID)</v>
      </c>
      <c r="N541" s="374" t="str">
        <f>IFERROR(VLOOKUP(A541,'02_MASTER_KODE_FASYANKES'!B$3:L$20793,10,FALSE),"N/A (BELUM VALID)")</f>
        <v>N/A (BELUM VALID)</v>
      </c>
      <c r="O541" s="374" t="str">
        <f>IFERROR(VLOOKUP(A541,'02_MASTER_KODE_FASYANKES'!B$3:L$20793,11,FALSE),"N/A (BELUM VALID)")</f>
        <v>N/A (BELUM VALID)</v>
      </c>
      <c r="P541" s="374" t="str">
        <f>IFERROR(VLOOKUP(A541,'02_MASTER_KODE_FASYANKES'!B$3:L$20793,3,FALSE),"N/A (BELUM VALID)")</f>
        <v>N/A (BELUM VALID)</v>
      </c>
      <c r="Q541" s="46" t="str">
        <f>IFERROR(VLOOKUP(LEFT(G541,4),'04_MASTER_KODE_SDMK'!B$5:F$165,3,FALSE),"N/A (BELUM VALID)")</f>
        <v>N/A (BELUM VALID)</v>
      </c>
      <c r="R541" s="46" t="str">
        <f>IFERROR(VLOOKUP(LEFT(G541,4),'04_MASTER_KODE_SDMK'!B$5:F$165,4,FALSE),"N/A (BELUM VALID)")</f>
        <v>N/A (BELUM VALID)</v>
      </c>
      <c r="S541" s="46" t="str">
        <f>IFERROR(VLOOKUP(LEFT(G541,4),'04_MASTER_KODE_SDMK'!B$5:F$165,5,FALSE),"N/A (BELUM VALID)")</f>
        <v>N/A (BELUM VALID)</v>
      </c>
      <c r="T541" s="374" t="str">
        <f t="shared" si="72"/>
        <v>N/A (BELUM VALID)</v>
      </c>
      <c r="U541" s="46" t="str">
        <f t="shared" si="73"/>
        <v>N/A (BELUM VALID)</v>
      </c>
      <c r="V541" s="46" t="str">
        <f>IFERROR(VLOOKUP(L541,'03_MASTER_KODE_SEKOLAH_PT'!B$5:C$10030,2,FALSE),"N/A (BELUM VALID)")</f>
        <v>N/A (BELUM VALID)</v>
      </c>
      <c r="W541" s="46" t="str">
        <f>IFERROR(VLOOKUP(J541,'05_MASTER_KODE_PRODI'!B$3:E$5003,3,FALSE),"N/A (BELUM VALID)")</f>
        <v>N/A (BELUM VALID)</v>
      </c>
      <c r="X541" s="46" t="str">
        <f>IFERROR(CONCATENATE("VALID (",VLOOKUP(J541,'05_MASTER_KODE_PRODI'!B$3:F$5003,5,FALSE),")"),"N/A (BELUM VALID)")</f>
        <v>N/A (BELUM VALID)</v>
      </c>
      <c r="Y541" s="376">
        <f t="shared" si="74"/>
        <v>0</v>
      </c>
      <c r="Z541" s="377">
        <f t="shared" si="75"/>
        <v>0</v>
      </c>
      <c r="AA541" s="377">
        <f t="shared" si="76"/>
        <v>0</v>
      </c>
      <c r="AB541" s="377">
        <f t="shared" si="77"/>
        <v>0</v>
      </c>
      <c r="AC541" s="377">
        <f t="shared" si="78"/>
        <v>0</v>
      </c>
      <c r="AD541" s="383">
        <f t="shared" si="71"/>
        <v>0</v>
      </c>
    </row>
    <row r="542" spans="1:30">
      <c r="A542" s="378"/>
      <c r="B542" s="378"/>
      <c r="C542" s="378"/>
      <c r="D542" s="378"/>
      <c r="E542" s="378"/>
      <c r="F542" s="378"/>
      <c r="G542" s="378"/>
      <c r="H542" s="379"/>
      <c r="I542" s="379"/>
      <c r="J542" s="378"/>
      <c r="K542" s="380"/>
      <c r="L542" s="378"/>
      <c r="M542" s="46" t="str">
        <f>IFERROR(CONCATENATE("VALID (",VLOOKUP(A542,'02_MASTER_KODE_FASYANKES'!B$3:L$20793,2,FALSE),")"),"N/A (BELUM VALID)")</f>
        <v>N/A (BELUM VALID)</v>
      </c>
      <c r="N542" s="374" t="str">
        <f>IFERROR(VLOOKUP(A542,'02_MASTER_KODE_FASYANKES'!B$3:L$20793,10,FALSE),"N/A (BELUM VALID)")</f>
        <v>N/A (BELUM VALID)</v>
      </c>
      <c r="O542" s="374" t="str">
        <f>IFERROR(VLOOKUP(A542,'02_MASTER_KODE_FASYANKES'!B$3:L$20793,11,FALSE),"N/A (BELUM VALID)")</f>
        <v>N/A (BELUM VALID)</v>
      </c>
      <c r="P542" s="374" t="str">
        <f>IFERROR(VLOOKUP(A542,'02_MASTER_KODE_FASYANKES'!B$3:L$20793,3,FALSE),"N/A (BELUM VALID)")</f>
        <v>N/A (BELUM VALID)</v>
      </c>
      <c r="Q542" s="46" t="str">
        <f>IFERROR(VLOOKUP(LEFT(G542,4),'04_MASTER_KODE_SDMK'!B$5:F$165,3,FALSE),"N/A (BELUM VALID)")</f>
        <v>N/A (BELUM VALID)</v>
      </c>
      <c r="R542" s="46" t="str">
        <f>IFERROR(VLOOKUP(LEFT(G542,4),'04_MASTER_KODE_SDMK'!B$5:F$165,4,FALSE),"N/A (BELUM VALID)")</f>
        <v>N/A (BELUM VALID)</v>
      </c>
      <c r="S542" s="46" t="str">
        <f>IFERROR(VLOOKUP(LEFT(G542,4),'04_MASTER_KODE_SDMK'!B$5:F$165,5,FALSE),"N/A (BELUM VALID)")</f>
        <v>N/A (BELUM VALID)</v>
      </c>
      <c r="T542" s="374" t="str">
        <f t="shared" si="72"/>
        <v>N/A (BELUM VALID)</v>
      </c>
      <c r="U542" s="46" t="str">
        <f t="shared" si="73"/>
        <v>N/A (BELUM VALID)</v>
      </c>
      <c r="V542" s="46" t="str">
        <f>IFERROR(VLOOKUP(L542,'03_MASTER_KODE_SEKOLAH_PT'!B$5:C$10030,2,FALSE),"N/A (BELUM VALID)")</f>
        <v>N/A (BELUM VALID)</v>
      </c>
      <c r="W542" s="46" t="str">
        <f>IFERROR(VLOOKUP(J542,'05_MASTER_KODE_PRODI'!B$3:E$5003,3,FALSE),"N/A (BELUM VALID)")</f>
        <v>N/A (BELUM VALID)</v>
      </c>
      <c r="X542" s="46" t="str">
        <f>IFERROR(CONCATENATE("VALID (",VLOOKUP(J542,'05_MASTER_KODE_PRODI'!B$3:F$5003,5,FALSE),")"),"N/A (BELUM VALID)")</f>
        <v>N/A (BELUM VALID)</v>
      </c>
      <c r="Y542" s="376">
        <f t="shared" si="74"/>
        <v>0</v>
      </c>
      <c r="Z542" s="377">
        <f t="shared" si="75"/>
        <v>0</v>
      </c>
      <c r="AA542" s="377">
        <f t="shared" si="76"/>
        <v>0</v>
      </c>
      <c r="AB542" s="377">
        <f t="shared" si="77"/>
        <v>0</v>
      </c>
      <c r="AC542" s="377">
        <f t="shared" si="78"/>
        <v>0</v>
      </c>
      <c r="AD542" s="383">
        <f t="shared" si="71"/>
        <v>0</v>
      </c>
    </row>
    <row r="543" spans="1:30">
      <c r="A543" s="378"/>
      <c r="B543" s="378"/>
      <c r="C543" s="378"/>
      <c r="D543" s="378"/>
      <c r="E543" s="378"/>
      <c r="F543" s="378"/>
      <c r="G543" s="378"/>
      <c r="H543" s="379"/>
      <c r="I543" s="379"/>
      <c r="J543" s="378"/>
      <c r="K543" s="380"/>
      <c r="L543" s="378"/>
      <c r="M543" s="46" t="str">
        <f>IFERROR(CONCATENATE("VALID (",VLOOKUP(A543,'02_MASTER_KODE_FASYANKES'!B$3:L$20793,2,FALSE),")"),"N/A (BELUM VALID)")</f>
        <v>N/A (BELUM VALID)</v>
      </c>
      <c r="N543" s="374" t="str">
        <f>IFERROR(VLOOKUP(A543,'02_MASTER_KODE_FASYANKES'!B$3:L$20793,10,FALSE),"N/A (BELUM VALID)")</f>
        <v>N/A (BELUM VALID)</v>
      </c>
      <c r="O543" s="374" t="str">
        <f>IFERROR(VLOOKUP(A543,'02_MASTER_KODE_FASYANKES'!B$3:L$20793,11,FALSE),"N/A (BELUM VALID)")</f>
        <v>N/A (BELUM VALID)</v>
      </c>
      <c r="P543" s="374" t="str">
        <f>IFERROR(VLOOKUP(A543,'02_MASTER_KODE_FASYANKES'!B$3:L$20793,3,FALSE),"N/A (BELUM VALID)")</f>
        <v>N/A (BELUM VALID)</v>
      </c>
      <c r="Q543" s="46" t="str">
        <f>IFERROR(VLOOKUP(LEFT(G543,4),'04_MASTER_KODE_SDMK'!B$5:F$165,3,FALSE),"N/A (BELUM VALID)")</f>
        <v>N/A (BELUM VALID)</v>
      </c>
      <c r="R543" s="46" t="str">
        <f>IFERROR(VLOOKUP(LEFT(G543,4),'04_MASTER_KODE_SDMK'!B$5:F$165,4,FALSE),"N/A (BELUM VALID)")</f>
        <v>N/A (BELUM VALID)</v>
      </c>
      <c r="S543" s="46" t="str">
        <f>IFERROR(VLOOKUP(LEFT(G543,4),'04_MASTER_KODE_SDMK'!B$5:F$165,5,FALSE),"N/A (BELUM VALID)")</f>
        <v>N/A (BELUM VALID)</v>
      </c>
      <c r="T543" s="374" t="str">
        <f t="shared" si="72"/>
        <v>N/A (BELUM VALID)</v>
      </c>
      <c r="U543" s="46" t="str">
        <f t="shared" si="73"/>
        <v>N/A (BELUM VALID)</v>
      </c>
      <c r="V543" s="46" t="str">
        <f>IFERROR(VLOOKUP(L543,'03_MASTER_KODE_SEKOLAH_PT'!B$5:C$10030,2,FALSE),"N/A (BELUM VALID)")</f>
        <v>N/A (BELUM VALID)</v>
      </c>
      <c r="W543" s="46" t="str">
        <f>IFERROR(VLOOKUP(J543,'05_MASTER_KODE_PRODI'!B$3:E$5003,3,FALSE),"N/A (BELUM VALID)")</f>
        <v>N/A (BELUM VALID)</v>
      </c>
      <c r="X543" s="46" t="str">
        <f>IFERROR(CONCATENATE("VALID (",VLOOKUP(J543,'05_MASTER_KODE_PRODI'!B$3:F$5003,5,FALSE),")"),"N/A (BELUM VALID)")</f>
        <v>N/A (BELUM VALID)</v>
      </c>
      <c r="Y543" s="376">
        <f t="shared" si="74"/>
        <v>0</v>
      </c>
      <c r="Z543" s="377">
        <f t="shared" si="75"/>
        <v>0</v>
      </c>
      <c r="AA543" s="377">
        <f t="shared" si="76"/>
        <v>0</v>
      </c>
      <c r="AB543" s="377">
        <f t="shared" si="77"/>
        <v>0</v>
      </c>
      <c r="AC543" s="377">
        <f t="shared" si="78"/>
        <v>0</v>
      </c>
      <c r="AD543" s="383">
        <f t="shared" si="71"/>
        <v>0</v>
      </c>
    </row>
    <row r="544" spans="1:30">
      <c r="A544" s="378"/>
      <c r="B544" s="378"/>
      <c r="C544" s="378"/>
      <c r="D544" s="378"/>
      <c r="E544" s="378"/>
      <c r="F544" s="378"/>
      <c r="G544" s="378"/>
      <c r="H544" s="379"/>
      <c r="I544" s="379"/>
      <c r="J544" s="378"/>
      <c r="K544" s="380"/>
      <c r="L544" s="378"/>
      <c r="M544" s="46" t="str">
        <f>IFERROR(CONCATENATE("VALID (",VLOOKUP(A544,'02_MASTER_KODE_FASYANKES'!B$3:L$20793,2,FALSE),")"),"N/A (BELUM VALID)")</f>
        <v>N/A (BELUM VALID)</v>
      </c>
      <c r="N544" s="374" t="str">
        <f>IFERROR(VLOOKUP(A544,'02_MASTER_KODE_FASYANKES'!B$3:L$20793,10,FALSE),"N/A (BELUM VALID)")</f>
        <v>N/A (BELUM VALID)</v>
      </c>
      <c r="O544" s="374" t="str">
        <f>IFERROR(VLOOKUP(A544,'02_MASTER_KODE_FASYANKES'!B$3:L$20793,11,FALSE),"N/A (BELUM VALID)")</f>
        <v>N/A (BELUM VALID)</v>
      </c>
      <c r="P544" s="374" t="str">
        <f>IFERROR(VLOOKUP(A544,'02_MASTER_KODE_FASYANKES'!B$3:L$20793,3,FALSE),"N/A (BELUM VALID)")</f>
        <v>N/A (BELUM VALID)</v>
      </c>
      <c r="Q544" s="46" t="str">
        <f>IFERROR(VLOOKUP(LEFT(G544,4),'04_MASTER_KODE_SDMK'!B$5:F$165,3,FALSE),"N/A (BELUM VALID)")</f>
        <v>N/A (BELUM VALID)</v>
      </c>
      <c r="R544" s="46" t="str">
        <f>IFERROR(VLOOKUP(LEFT(G544,4),'04_MASTER_KODE_SDMK'!B$5:F$165,4,FALSE),"N/A (BELUM VALID)")</f>
        <v>N/A (BELUM VALID)</v>
      </c>
      <c r="S544" s="46" t="str">
        <f>IFERROR(VLOOKUP(LEFT(G544,4),'04_MASTER_KODE_SDMK'!B$5:F$165,5,FALSE),"N/A (BELUM VALID)")</f>
        <v>N/A (BELUM VALID)</v>
      </c>
      <c r="T544" s="374" t="str">
        <f t="shared" si="72"/>
        <v>N/A (BELUM VALID)</v>
      </c>
      <c r="U544" s="46" t="str">
        <f t="shared" si="73"/>
        <v>N/A (BELUM VALID)</v>
      </c>
      <c r="V544" s="46" t="str">
        <f>IFERROR(VLOOKUP(L544,'03_MASTER_KODE_SEKOLAH_PT'!B$5:C$10030,2,FALSE),"N/A (BELUM VALID)")</f>
        <v>N/A (BELUM VALID)</v>
      </c>
      <c r="W544" s="46" t="str">
        <f>IFERROR(VLOOKUP(J544,'05_MASTER_KODE_PRODI'!B$3:E$5003,3,FALSE),"N/A (BELUM VALID)")</f>
        <v>N/A (BELUM VALID)</v>
      </c>
      <c r="X544" s="46" t="str">
        <f>IFERROR(CONCATENATE("VALID (",VLOOKUP(J544,'05_MASTER_KODE_PRODI'!B$3:F$5003,5,FALSE),")"),"N/A (BELUM VALID)")</f>
        <v>N/A (BELUM VALID)</v>
      </c>
      <c r="Y544" s="376">
        <f t="shared" si="74"/>
        <v>0</v>
      </c>
      <c r="Z544" s="377">
        <f t="shared" si="75"/>
        <v>0</v>
      </c>
      <c r="AA544" s="377">
        <f t="shared" si="76"/>
        <v>0</v>
      </c>
      <c r="AB544" s="377">
        <f t="shared" si="77"/>
        <v>0</v>
      </c>
      <c r="AC544" s="377">
        <f t="shared" si="78"/>
        <v>0</v>
      </c>
      <c r="AD544" s="383">
        <f t="shared" si="71"/>
        <v>0</v>
      </c>
    </row>
    <row r="545" spans="1:30">
      <c r="A545" s="378"/>
      <c r="B545" s="378"/>
      <c r="C545" s="378"/>
      <c r="D545" s="378"/>
      <c r="E545" s="378"/>
      <c r="F545" s="378"/>
      <c r="G545" s="378"/>
      <c r="H545" s="379"/>
      <c r="I545" s="379"/>
      <c r="J545" s="378"/>
      <c r="K545" s="380"/>
      <c r="L545" s="378"/>
      <c r="M545" s="46" t="str">
        <f>IFERROR(CONCATENATE("VALID (",VLOOKUP(A545,'02_MASTER_KODE_FASYANKES'!B$3:L$20793,2,FALSE),")"),"N/A (BELUM VALID)")</f>
        <v>N/A (BELUM VALID)</v>
      </c>
      <c r="N545" s="374" t="str">
        <f>IFERROR(VLOOKUP(A545,'02_MASTER_KODE_FASYANKES'!B$3:L$20793,10,FALSE),"N/A (BELUM VALID)")</f>
        <v>N/A (BELUM VALID)</v>
      </c>
      <c r="O545" s="374" t="str">
        <f>IFERROR(VLOOKUP(A545,'02_MASTER_KODE_FASYANKES'!B$3:L$20793,11,FALSE),"N/A (BELUM VALID)")</f>
        <v>N/A (BELUM VALID)</v>
      </c>
      <c r="P545" s="374" t="str">
        <f>IFERROR(VLOOKUP(A545,'02_MASTER_KODE_FASYANKES'!B$3:L$20793,3,FALSE),"N/A (BELUM VALID)")</f>
        <v>N/A (BELUM VALID)</v>
      </c>
      <c r="Q545" s="46" t="str">
        <f>IFERROR(VLOOKUP(LEFT(G545,4),'04_MASTER_KODE_SDMK'!B$5:F$165,3,FALSE),"N/A (BELUM VALID)")</f>
        <v>N/A (BELUM VALID)</v>
      </c>
      <c r="R545" s="46" t="str">
        <f>IFERROR(VLOOKUP(LEFT(G545,4),'04_MASTER_KODE_SDMK'!B$5:F$165,4,FALSE),"N/A (BELUM VALID)")</f>
        <v>N/A (BELUM VALID)</v>
      </c>
      <c r="S545" s="46" t="str">
        <f>IFERROR(VLOOKUP(LEFT(G545,4),'04_MASTER_KODE_SDMK'!B$5:F$165,5,FALSE),"N/A (BELUM VALID)")</f>
        <v>N/A (BELUM VALID)</v>
      </c>
      <c r="T545" s="374" t="str">
        <f t="shared" si="72"/>
        <v>N/A (BELUM VALID)</v>
      </c>
      <c r="U545" s="46" t="str">
        <f t="shared" si="73"/>
        <v>N/A (BELUM VALID)</v>
      </c>
      <c r="V545" s="46" t="str">
        <f>IFERROR(VLOOKUP(L545,'03_MASTER_KODE_SEKOLAH_PT'!B$5:C$10030,2,FALSE),"N/A (BELUM VALID)")</f>
        <v>N/A (BELUM VALID)</v>
      </c>
      <c r="W545" s="46" t="str">
        <f>IFERROR(VLOOKUP(J545,'05_MASTER_KODE_PRODI'!B$3:E$5003,3,FALSE),"N/A (BELUM VALID)")</f>
        <v>N/A (BELUM VALID)</v>
      </c>
      <c r="X545" s="46" t="str">
        <f>IFERROR(CONCATENATE("VALID (",VLOOKUP(J545,'05_MASTER_KODE_PRODI'!B$3:F$5003,5,FALSE),")"),"N/A (BELUM VALID)")</f>
        <v>N/A (BELUM VALID)</v>
      </c>
      <c r="Y545" s="376">
        <f t="shared" si="74"/>
        <v>0</v>
      </c>
      <c r="Z545" s="377">
        <f t="shared" si="75"/>
        <v>0</v>
      </c>
      <c r="AA545" s="377">
        <f t="shared" si="76"/>
        <v>0</v>
      </c>
      <c r="AB545" s="377">
        <f t="shared" si="77"/>
        <v>0</v>
      </c>
      <c r="AC545" s="377">
        <f t="shared" si="78"/>
        <v>0</v>
      </c>
      <c r="AD545" s="383">
        <f t="shared" si="71"/>
        <v>0</v>
      </c>
    </row>
    <row r="546" spans="1:30">
      <c r="A546" s="378"/>
      <c r="B546" s="378"/>
      <c r="C546" s="378"/>
      <c r="D546" s="378"/>
      <c r="E546" s="378"/>
      <c r="F546" s="378"/>
      <c r="G546" s="378"/>
      <c r="H546" s="379"/>
      <c r="I546" s="379"/>
      <c r="J546" s="378"/>
      <c r="K546" s="380"/>
      <c r="L546" s="378"/>
      <c r="M546" s="46" t="str">
        <f>IFERROR(CONCATENATE("VALID (",VLOOKUP(A546,'02_MASTER_KODE_FASYANKES'!B$3:L$20793,2,FALSE),")"),"N/A (BELUM VALID)")</f>
        <v>N/A (BELUM VALID)</v>
      </c>
      <c r="N546" s="374" t="str">
        <f>IFERROR(VLOOKUP(A546,'02_MASTER_KODE_FASYANKES'!B$3:L$20793,10,FALSE),"N/A (BELUM VALID)")</f>
        <v>N/A (BELUM VALID)</v>
      </c>
      <c r="O546" s="374" t="str">
        <f>IFERROR(VLOOKUP(A546,'02_MASTER_KODE_FASYANKES'!B$3:L$20793,11,FALSE),"N/A (BELUM VALID)")</f>
        <v>N/A (BELUM VALID)</v>
      </c>
      <c r="P546" s="374" t="str">
        <f>IFERROR(VLOOKUP(A546,'02_MASTER_KODE_FASYANKES'!B$3:L$20793,3,FALSE),"N/A (BELUM VALID)")</f>
        <v>N/A (BELUM VALID)</v>
      </c>
      <c r="Q546" s="46" t="str">
        <f>IFERROR(VLOOKUP(LEFT(G546,4),'04_MASTER_KODE_SDMK'!B$5:F$165,3,FALSE),"N/A (BELUM VALID)")</f>
        <v>N/A (BELUM VALID)</v>
      </c>
      <c r="R546" s="46" t="str">
        <f>IFERROR(VLOOKUP(LEFT(G546,4),'04_MASTER_KODE_SDMK'!B$5:F$165,4,FALSE),"N/A (BELUM VALID)")</f>
        <v>N/A (BELUM VALID)</v>
      </c>
      <c r="S546" s="46" t="str">
        <f>IFERROR(VLOOKUP(LEFT(G546,4),'04_MASTER_KODE_SDMK'!B$5:F$165,5,FALSE),"N/A (BELUM VALID)")</f>
        <v>N/A (BELUM VALID)</v>
      </c>
      <c r="T546" s="374" t="str">
        <f t="shared" si="72"/>
        <v>N/A (BELUM VALID)</v>
      </c>
      <c r="U546" s="46" t="str">
        <f t="shared" si="73"/>
        <v>N/A (BELUM VALID)</v>
      </c>
      <c r="V546" s="46" t="str">
        <f>IFERROR(VLOOKUP(L546,'03_MASTER_KODE_SEKOLAH_PT'!B$5:C$10030,2,FALSE),"N/A (BELUM VALID)")</f>
        <v>N/A (BELUM VALID)</v>
      </c>
      <c r="W546" s="46" t="str">
        <f>IFERROR(VLOOKUP(J546,'05_MASTER_KODE_PRODI'!B$3:E$5003,3,FALSE),"N/A (BELUM VALID)")</f>
        <v>N/A (BELUM VALID)</v>
      </c>
      <c r="X546" s="46" t="str">
        <f>IFERROR(CONCATENATE("VALID (",VLOOKUP(J546,'05_MASTER_KODE_PRODI'!B$3:F$5003,5,FALSE),")"),"N/A (BELUM VALID)")</f>
        <v>N/A (BELUM VALID)</v>
      </c>
      <c r="Y546" s="376">
        <f t="shared" si="74"/>
        <v>0</v>
      </c>
      <c r="Z546" s="377">
        <f t="shared" si="75"/>
        <v>0</v>
      </c>
      <c r="AA546" s="377">
        <f t="shared" si="76"/>
        <v>0</v>
      </c>
      <c r="AB546" s="377">
        <f t="shared" si="77"/>
        <v>0</v>
      </c>
      <c r="AC546" s="377">
        <f t="shared" si="78"/>
        <v>0</v>
      </c>
      <c r="AD546" s="383">
        <f t="shared" si="71"/>
        <v>0</v>
      </c>
    </row>
    <row r="547" spans="1:30">
      <c r="A547" s="378"/>
      <c r="B547" s="378"/>
      <c r="C547" s="378"/>
      <c r="D547" s="378"/>
      <c r="E547" s="378"/>
      <c r="F547" s="378"/>
      <c r="G547" s="378"/>
      <c r="H547" s="379"/>
      <c r="I547" s="379"/>
      <c r="J547" s="378"/>
      <c r="K547" s="380"/>
      <c r="L547" s="378"/>
      <c r="M547" s="46" t="str">
        <f>IFERROR(CONCATENATE("VALID (",VLOOKUP(A547,'02_MASTER_KODE_FASYANKES'!B$3:L$20793,2,FALSE),")"),"N/A (BELUM VALID)")</f>
        <v>N/A (BELUM VALID)</v>
      </c>
      <c r="N547" s="374" t="str">
        <f>IFERROR(VLOOKUP(A547,'02_MASTER_KODE_FASYANKES'!B$3:L$20793,10,FALSE),"N/A (BELUM VALID)")</f>
        <v>N/A (BELUM VALID)</v>
      </c>
      <c r="O547" s="374" t="str">
        <f>IFERROR(VLOOKUP(A547,'02_MASTER_KODE_FASYANKES'!B$3:L$20793,11,FALSE),"N/A (BELUM VALID)")</f>
        <v>N/A (BELUM VALID)</v>
      </c>
      <c r="P547" s="374" t="str">
        <f>IFERROR(VLOOKUP(A547,'02_MASTER_KODE_FASYANKES'!B$3:L$20793,3,FALSE),"N/A (BELUM VALID)")</f>
        <v>N/A (BELUM VALID)</v>
      </c>
      <c r="Q547" s="46" t="str">
        <f>IFERROR(VLOOKUP(LEFT(G547,4),'04_MASTER_KODE_SDMK'!B$5:F$165,3,FALSE),"N/A (BELUM VALID)")</f>
        <v>N/A (BELUM VALID)</v>
      </c>
      <c r="R547" s="46" t="str">
        <f>IFERROR(VLOOKUP(LEFT(G547,4),'04_MASTER_KODE_SDMK'!B$5:F$165,4,FALSE),"N/A (BELUM VALID)")</f>
        <v>N/A (BELUM VALID)</v>
      </c>
      <c r="S547" s="46" t="str">
        <f>IFERROR(VLOOKUP(LEFT(G547,4),'04_MASTER_KODE_SDMK'!B$5:F$165,5,FALSE),"N/A (BELUM VALID)")</f>
        <v>N/A (BELUM VALID)</v>
      </c>
      <c r="T547" s="374" t="str">
        <f t="shared" si="72"/>
        <v>N/A (BELUM VALID)</v>
      </c>
      <c r="U547" s="46" t="str">
        <f t="shared" si="73"/>
        <v>N/A (BELUM VALID)</v>
      </c>
      <c r="V547" s="46" t="str">
        <f>IFERROR(VLOOKUP(L547,'03_MASTER_KODE_SEKOLAH_PT'!B$5:C$10030,2,FALSE),"N/A (BELUM VALID)")</f>
        <v>N/A (BELUM VALID)</v>
      </c>
      <c r="W547" s="46" t="str">
        <f>IFERROR(VLOOKUP(J547,'05_MASTER_KODE_PRODI'!B$3:E$5003,3,FALSE),"N/A (BELUM VALID)")</f>
        <v>N/A (BELUM VALID)</v>
      </c>
      <c r="X547" s="46" t="str">
        <f>IFERROR(CONCATENATE("VALID (",VLOOKUP(J547,'05_MASTER_KODE_PRODI'!B$3:F$5003,5,FALSE),")"),"N/A (BELUM VALID)")</f>
        <v>N/A (BELUM VALID)</v>
      </c>
      <c r="Y547" s="376">
        <f t="shared" si="74"/>
        <v>0</v>
      </c>
      <c r="Z547" s="377">
        <f t="shared" si="75"/>
        <v>0</v>
      </c>
      <c r="AA547" s="377">
        <f t="shared" si="76"/>
        <v>0</v>
      </c>
      <c r="AB547" s="377">
        <f t="shared" si="77"/>
        <v>0</v>
      </c>
      <c r="AC547" s="377">
        <f t="shared" si="78"/>
        <v>0</v>
      </c>
      <c r="AD547" s="383">
        <f t="shared" si="71"/>
        <v>0</v>
      </c>
    </row>
    <row r="548" spans="1:30">
      <c r="A548" s="378"/>
      <c r="B548" s="378"/>
      <c r="C548" s="378"/>
      <c r="D548" s="378"/>
      <c r="E548" s="378"/>
      <c r="F548" s="378"/>
      <c r="G548" s="378"/>
      <c r="H548" s="379"/>
      <c r="I548" s="379"/>
      <c r="J548" s="378"/>
      <c r="K548" s="380"/>
      <c r="L548" s="378"/>
      <c r="M548" s="46" t="str">
        <f>IFERROR(CONCATENATE("VALID (",VLOOKUP(A548,'02_MASTER_KODE_FASYANKES'!B$3:L$20793,2,FALSE),")"),"N/A (BELUM VALID)")</f>
        <v>N/A (BELUM VALID)</v>
      </c>
      <c r="N548" s="374" t="str">
        <f>IFERROR(VLOOKUP(A548,'02_MASTER_KODE_FASYANKES'!B$3:L$20793,10,FALSE),"N/A (BELUM VALID)")</f>
        <v>N/A (BELUM VALID)</v>
      </c>
      <c r="O548" s="374" t="str">
        <f>IFERROR(VLOOKUP(A548,'02_MASTER_KODE_FASYANKES'!B$3:L$20793,11,FALSE),"N/A (BELUM VALID)")</f>
        <v>N/A (BELUM VALID)</v>
      </c>
      <c r="P548" s="374" t="str">
        <f>IFERROR(VLOOKUP(A548,'02_MASTER_KODE_FASYANKES'!B$3:L$20793,3,FALSE),"N/A (BELUM VALID)")</f>
        <v>N/A (BELUM VALID)</v>
      </c>
      <c r="Q548" s="46" t="str">
        <f>IFERROR(VLOOKUP(LEFT(G548,4),'04_MASTER_KODE_SDMK'!B$5:F$165,3,FALSE),"N/A (BELUM VALID)")</f>
        <v>N/A (BELUM VALID)</v>
      </c>
      <c r="R548" s="46" t="str">
        <f>IFERROR(VLOOKUP(LEFT(G548,4),'04_MASTER_KODE_SDMK'!B$5:F$165,4,FALSE),"N/A (BELUM VALID)")</f>
        <v>N/A (BELUM VALID)</v>
      </c>
      <c r="S548" s="46" t="str">
        <f>IFERROR(VLOOKUP(LEFT(G548,4),'04_MASTER_KODE_SDMK'!B$5:F$165,5,FALSE),"N/A (BELUM VALID)")</f>
        <v>N/A (BELUM VALID)</v>
      </c>
      <c r="T548" s="374" t="str">
        <f t="shared" si="72"/>
        <v>N/A (BELUM VALID)</v>
      </c>
      <c r="U548" s="46" t="str">
        <f t="shared" si="73"/>
        <v>N/A (BELUM VALID)</v>
      </c>
      <c r="V548" s="46" t="str">
        <f>IFERROR(VLOOKUP(L548,'03_MASTER_KODE_SEKOLAH_PT'!B$5:C$10030,2,FALSE),"N/A (BELUM VALID)")</f>
        <v>N/A (BELUM VALID)</v>
      </c>
      <c r="W548" s="46" t="str">
        <f>IFERROR(VLOOKUP(J548,'05_MASTER_KODE_PRODI'!B$3:E$5003,3,FALSE),"N/A (BELUM VALID)")</f>
        <v>N/A (BELUM VALID)</v>
      </c>
      <c r="X548" s="46" t="str">
        <f>IFERROR(CONCATENATE("VALID (",VLOOKUP(J548,'05_MASTER_KODE_PRODI'!B$3:F$5003,5,FALSE),")"),"N/A (BELUM VALID)")</f>
        <v>N/A (BELUM VALID)</v>
      </c>
      <c r="Y548" s="376">
        <f t="shared" si="74"/>
        <v>0</v>
      </c>
      <c r="Z548" s="377">
        <f t="shared" si="75"/>
        <v>0</v>
      </c>
      <c r="AA548" s="377">
        <f t="shared" si="76"/>
        <v>0</v>
      </c>
      <c r="AB548" s="377">
        <f t="shared" si="77"/>
        <v>0</v>
      </c>
      <c r="AC548" s="377">
        <f t="shared" si="78"/>
        <v>0</v>
      </c>
      <c r="AD548" s="383">
        <f t="shared" si="71"/>
        <v>0</v>
      </c>
    </row>
    <row r="549" spans="1:30">
      <c r="A549" s="378"/>
      <c r="B549" s="378"/>
      <c r="C549" s="378"/>
      <c r="D549" s="378"/>
      <c r="E549" s="378"/>
      <c r="F549" s="378"/>
      <c r="G549" s="378"/>
      <c r="H549" s="379"/>
      <c r="I549" s="379"/>
      <c r="J549" s="378"/>
      <c r="K549" s="380"/>
      <c r="L549" s="378"/>
      <c r="M549" s="46" t="str">
        <f>IFERROR(CONCATENATE("VALID (",VLOOKUP(A549,'02_MASTER_KODE_FASYANKES'!B$3:L$20793,2,FALSE),")"),"N/A (BELUM VALID)")</f>
        <v>N/A (BELUM VALID)</v>
      </c>
      <c r="N549" s="374" t="str">
        <f>IFERROR(VLOOKUP(A549,'02_MASTER_KODE_FASYANKES'!B$3:L$20793,10,FALSE),"N/A (BELUM VALID)")</f>
        <v>N/A (BELUM VALID)</v>
      </c>
      <c r="O549" s="374" t="str">
        <f>IFERROR(VLOOKUP(A549,'02_MASTER_KODE_FASYANKES'!B$3:L$20793,11,FALSE),"N/A (BELUM VALID)")</f>
        <v>N/A (BELUM VALID)</v>
      </c>
      <c r="P549" s="374" t="str">
        <f>IFERROR(VLOOKUP(A549,'02_MASTER_KODE_FASYANKES'!B$3:L$20793,3,FALSE),"N/A (BELUM VALID)")</f>
        <v>N/A (BELUM VALID)</v>
      </c>
      <c r="Q549" s="46" t="str">
        <f>IFERROR(VLOOKUP(LEFT(G549,4),'04_MASTER_KODE_SDMK'!B$5:F$165,3,FALSE),"N/A (BELUM VALID)")</f>
        <v>N/A (BELUM VALID)</v>
      </c>
      <c r="R549" s="46" t="str">
        <f>IFERROR(VLOOKUP(LEFT(G549,4),'04_MASTER_KODE_SDMK'!B$5:F$165,4,FALSE),"N/A (BELUM VALID)")</f>
        <v>N/A (BELUM VALID)</v>
      </c>
      <c r="S549" s="46" t="str">
        <f>IFERROR(VLOOKUP(LEFT(G549,4),'04_MASTER_KODE_SDMK'!B$5:F$165,5,FALSE),"N/A (BELUM VALID)")</f>
        <v>N/A (BELUM VALID)</v>
      </c>
      <c r="T549" s="374" t="str">
        <f t="shared" si="72"/>
        <v>N/A (BELUM VALID)</v>
      </c>
      <c r="U549" s="46" t="str">
        <f t="shared" si="73"/>
        <v>N/A (BELUM VALID)</v>
      </c>
      <c r="V549" s="46" t="str">
        <f>IFERROR(VLOOKUP(L549,'03_MASTER_KODE_SEKOLAH_PT'!B$5:C$10030,2,FALSE),"N/A (BELUM VALID)")</f>
        <v>N/A (BELUM VALID)</v>
      </c>
      <c r="W549" s="46" t="str">
        <f>IFERROR(VLOOKUP(J549,'05_MASTER_KODE_PRODI'!B$3:E$5003,3,FALSE),"N/A (BELUM VALID)")</f>
        <v>N/A (BELUM VALID)</v>
      </c>
      <c r="X549" s="46" t="str">
        <f>IFERROR(CONCATENATE("VALID (",VLOOKUP(J549,'05_MASTER_KODE_PRODI'!B$3:F$5003,5,FALSE),")"),"N/A (BELUM VALID)")</f>
        <v>N/A (BELUM VALID)</v>
      </c>
      <c r="Y549" s="376">
        <f t="shared" si="74"/>
        <v>0</v>
      </c>
      <c r="Z549" s="377">
        <f t="shared" si="75"/>
        <v>0</v>
      </c>
      <c r="AA549" s="377">
        <f t="shared" si="76"/>
        <v>0</v>
      </c>
      <c r="AB549" s="377">
        <f t="shared" si="77"/>
        <v>0</v>
      </c>
      <c r="AC549" s="377">
        <f t="shared" si="78"/>
        <v>0</v>
      </c>
      <c r="AD549" s="383">
        <f t="shared" si="71"/>
        <v>0</v>
      </c>
    </row>
    <row r="550" spans="1:30">
      <c r="A550" s="378"/>
      <c r="B550" s="378"/>
      <c r="C550" s="378"/>
      <c r="D550" s="378"/>
      <c r="E550" s="378"/>
      <c r="F550" s="378"/>
      <c r="G550" s="378"/>
      <c r="H550" s="379"/>
      <c r="I550" s="379"/>
      <c r="J550" s="378"/>
      <c r="K550" s="380"/>
      <c r="L550" s="378"/>
      <c r="M550" s="46" t="str">
        <f>IFERROR(CONCATENATE("VALID (",VLOOKUP(A550,'02_MASTER_KODE_FASYANKES'!B$3:L$20793,2,FALSE),")"),"N/A (BELUM VALID)")</f>
        <v>N/A (BELUM VALID)</v>
      </c>
      <c r="N550" s="374" t="str">
        <f>IFERROR(VLOOKUP(A550,'02_MASTER_KODE_FASYANKES'!B$3:L$20793,10,FALSE),"N/A (BELUM VALID)")</f>
        <v>N/A (BELUM VALID)</v>
      </c>
      <c r="O550" s="374" t="str">
        <f>IFERROR(VLOOKUP(A550,'02_MASTER_KODE_FASYANKES'!B$3:L$20793,11,FALSE),"N/A (BELUM VALID)")</f>
        <v>N/A (BELUM VALID)</v>
      </c>
      <c r="P550" s="374" t="str">
        <f>IFERROR(VLOOKUP(A550,'02_MASTER_KODE_FASYANKES'!B$3:L$20793,3,FALSE),"N/A (BELUM VALID)")</f>
        <v>N/A (BELUM VALID)</v>
      </c>
      <c r="Q550" s="46" t="str">
        <f>IFERROR(VLOOKUP(LEFT(G550,4),'04_MASTER_KODE_SDMK'!B$5:F$165,3,FALSE),"N/A (BELUM VALID)")</f>
        <v>N/A (BELUM VALID)</v>
      </c>
      <c r="R550" s="46" t="str">
        <f>IFERROR(VLOOKUP(LEFT(G550,4),'04_MASTER_KODE_SDMK'!B$5:F$165,4,FALSE),"N/A (BELUM VALID)")</f>
        <v>N/A (BELUM VALID)</v>
      </c>
      <c r="S550" s="46" t="str">
        <f>IFERROR(VLOOKUP(LEFT(G550,4),'04_MASTER_KODE_SDMK'!B$5:F$165,5,FALSE),"N/A (BELUM VALID)")</f>
        <v>N/A (BELUM VALID)</v>
      </c>
      <c r="T550" s="374" t="str">
        <f t="shared" si="72"/>
        <v>N/A (BELUM VALID)</v>
      </c>
      <c r="U550" s="46" t="str">
        <f t="shared" si="73"/>
        <v>N/A (BELUM VALID)</v>
      </c>
      <c r="V550" s="46" t="str">
        <f>IFERROR(VLOOKUP(L550,'03_MASTER_KODE_SEKOLAH_PT'!B$5:C$10030,2,FALSE),"N/A (BELUM VALID)")</f>
        <v>N/A (BELUM VALID)</v>
      </c>
      <c r="W550" s="46" t="str">
        <f>IFERROR(VLOOKUP(J550,'05_MASTER_KODE_PRODI'!B$3:E$5003,3,FALSE),"N/A (BELUM VALID)")</f>
        <v>N/A (BELUM VALID)</v>
      </c>
      <c r="X550" s="46" t="str">
        <f>IFERROR(CONCATENATE("VALID (",VLOOKUP(J550,'05_MASTER_KODE_PRODI'!B$3:F$5003,5,FALSE),")"),"N/A (BELUM VALID)")</f>
        <v>N/A (BELUM VALID)</v>
      </c>
      <c r="Y550" s="376">
        <f t="shared" si="74"/>
        <v>0</v>
      </c>
      <c r="Z550" s="377">
        <f t="shared" si="75"/>
        <v>0</v>
      </c>
      <c r="AA550" s="377">
        <f t="shared" si="76"/>
        <v>0</v>
      </c>
      <c r="AB550" s="377">
        <f t="shared" si="77"/>
        <v>0</v>
      </c>
      <c r="AC550" s="377">
        <f t="shared" si="78"/>
        <v>0</v>
      </c>
      <c r="AD550" s="383">
        <f t="shared" si="71"/>
        <v>0</v>
      </c>
    </row>
    <row r="551" spans="1:30">
      <c r="A551" s="378"/>
      <c r="B551" s="378"/>
      <c r="C551" s="378"/>
      <c r="D551" s="378"/>
      <c r="E551" s="378"/>
      <c r="F551" s="378"/>
      <c r="G551" s="378"/>
      <c r="H551" s="379"/>
      <c r="I551" s="379"/>
      <c r="J551" s="378"/>
      <c r="K551" s="380"/>
      <c r="L551" s="378"/>
      <c r="M551" s="46" t="str">
        <f>IFERROR(CONCATENATE("VALID (",VLOOKUP(A551,'02_MASTER_KODE_FASYANKES'!B$3:L$20793,2,FALSE),")"),"N/A (BELUM VALID)")</f>
        <v>N/A (BELUM VALID)</v>
      </c>
      <c r="N551" s="374" t="str">
        <f>IFERROR(VLOOKUP(A551,'02_MASTER_KODE_FASYANKES'!B$3:L$20793,10,FALSE),"N/A (BELUM VALID)")</f>
        <v>N/A (BELUM VALID)</v>
      </c>
      <c r="O551" s="374" t="str">
        <f>IFERROR(VLOOKUP(A551,'02_MASTER_KODE_FASYANKES'!B$3:L$20793,11,FALSE),"N/A (BELUM VALID)")</f>
        <v>N/A (BELUM VALID)</v>
      </c>
      <c r="P551" s="374" t="str">
        <f>IFERROR(VLOOKUP(A551,'02_MASTER_KODE_FASYANKES'!B$3:L$20793,3,FALSE),"N/A (BELUM VALID)")</f>
        <v>N/A (BELUM VALID)</v>
      </c>
      <c r="Q551" s="46" t="str">
        <f>IFERROR(VLOOKUP(LEFT(G551,4),'04_MASTER_KODE_SDMK'!B$5:F$165,3,FALSE),"N/A (BELUM VALID)")</f>
        <v>N/A (BELUM VALID)</v>
      </c>
      <c r="R551" s="46" t="str">
        <f>IFERROR(VLOOKUP(LEFT(G551,4),'04_MASTER_KODE_SDMK'!B$5:F$165,4,FALSE),"N/A (BELUM VALID)")</f>
        <v>N/A (BELUM VALID)</v>
      </c>
      <c r="S551" s="46" t="str">
        <f>IFERROR(VLOOKUP(LEFT(G551,4),'04_MASTER_KODE_SDMK'!B$5:F$165,5,FALSE),"N/A (BELUM VALID)")</f>
        <v>N/A (BELUM VALID)</v>
      </c>
      <c r="T551" s="374" t="str">
        <f t="shared" si="72"/>
        <v>N/A (BELUM VALID)</v>
      </c>
      <c r="U551" s="46" t="str">
        <f t="shared" si="73"/>
        <v>N/A (BELUM VALID)</v>
      </c>
      <c r="V551" s="46" t="str">
        <f>IFERROR(VLOOKUP(L551,'03_MASTER_KODE_SEKOLAH_PT'!B$5:C$10030,2,FALSE),"N/A (BELUM VALID)")</f>
        <v>N/A (BELUM VALID)</v>
      </c>
      <c r="W551" s="46" t="str">
        <f>IFERROR(VLOOKUP(J551,'05_MASTER_KODE_PRODI'!B$3:E$5003,3,FALSE),"N/A (BELUM VALID)")</f>
        <v>N/A (BELUM VALID)</v>
      </c>
      <c r="X551" s="46" t="str">
        <f>IFERROR(CONCATENATE("VALID (",VLOOKUP(J551,'05_MASTER_KODE_PRODI'!B$3:F$5003,5,FALSE),")"),"N/A (BELUM VALID)")</f>
        <v>N/A (BELUM VALID)</v>
      </c>
      <c r="Y551" s="376">
        <f t="shared" si="74"/>
        <v>0</v>
      </c>
      <c r="Z551" s="377">
        <f t="shared" si="75"/>
        <v>0</v>
      </c>
      <c r="AA551" s="377">
        <f t="shared" si="76"/>
        <v>0</v>
      </c>
      <c r="AB551" s="377">
        <f t="shared" si="77"/>
        <v>0</v>
      </c>
      <c r="AC551" s="377">
        <f t="shared" si="78"/>
        <v>0</v>
      </c>
      <c r="AD551" s="383">
        <f t="shared" si="71"/>
        <v>0</v>
      </c>
    </row>
    <row r="552" spans="1:30">
      <c r="A552" s="378"/>
      <c r="B552" s="378"/>
      <c r="C552" s="378"/>
      <c r="D552" s="378"/>
      <c r="E552" s="378"/>
      <c r="F552" s="378"/>
      <c r="G552" s="378"/>
      <c r="H552" s="379"/>
      <c r="I552" s="379"/>
      <c r="J552" s="378"/>
      <c r="K552" s="380"/>
      <c r="L552" s="378"/>
      <c r="M552" s="46" t="str">
        <f>IFERROR(CONCATENATE("VALID (",VLOOKUP(A552,'02_MASTER_KODE_FASYANKES'!B$3:L$20793,2,FALSE),")"),"N/A (BELUM VALID)")</f>
        <v>N/A (BELUM VALID)</v>
      </c>
      <c r="N552" s="374" t="str">
        <f>IFERROR(VLOOKUP(A552,'02_MASTER_KODE_FASYANKES'!B$3:L$20793,10,FALSE),"N/A (BELUM VALID)")</f>
        <v>N/A (BELUM VALID)</v>
      </c>
      <c r="O552" s="374" t="str">
        <f>IFERROR(VLOOKUP(A552,'02_MASTER_KODE_FASYANKES'!B$3:L$20793,11,FALSE),"N/A (BELUM VALID)")</f>
        <v>N/A (BELUM VALID)</v>
      </c>
      <c r="P552" s="374" t="str">
        <f>IFERROR(VLOOKUP(A552,'02_MASTER_KODE_FASYANKES'!B$3:L$20793,3,FALSE),"N/A (BELUM VALID)")</f>
        <v>N/A (BELUM VALID)</v>
      </c>
      <c r="Q552" s="46" t="str">
        <f>IFERROR(VLOOKUP(LEFT(G552,4),'04_MASTER_KODE_SDMK'!B$5:F$165,3,FALSE),"N/A (BELUM VALID)")</f>
        <v>N/A (BELUM VALID)</v>
      </c>
      <c r="R552" s="46" t="str">
        <f>IFERROR(VLOOKUP(LEFT(G552,4),'04_MASTER_KODE_SDMK'!B$5:F$165,4,FALSE),"N/A (BELUM VALID)")</f>
        <v>N/A (BELUM VALID)</v>
      </c>
      <c r="S552" s="46" t="str">
        <f>IFERROR(VLOOKUP(LEFT(G552,4),'04_MASTER_KODE_SDMK'!B$5:F$165,5,FALSE),"N/A (BELUM VALID)")</f>
        <v>N/A (BELUM VALID)</v>
      </c>
      <c r="T552" s="374" t="str">
        <f t="shared" si="72"/>
        <v>N/A (BELUM VALID)</v>
      </c>
      <c r="U552" s="46" t="str">
        <f t="shared" si="73"/>
        <v>N/A (BELUM VALID)</v>
      </c>
      <c r="V552" s="46" t="str">
        <f>IFERROR(VLOOKUP(L552,'03_MASTER_KODE_SEKOLAH_PT'!B$5:C$10030,2,FALSE),"N/A (BELUM VALID)")</f>
        <v>N/A (BELUM VALID)</v>
      </c>
      <c r="W552" s="46" t="str">
        <f>IFERROR(VLOOKUP(J552,'05_MASTER_KODE_PRODI'!B$3:E$5003,3,FALSE),"N/A (BELUM VALID)")</f>
        <v>N/A (BELUM VALID)</v>
      </c>
      <c r="X552" s="46" t="str">
        <f>IFERROR(CONCATENATE("VALID (",VLOOKUP(J552,'05_MASTER_KODE_PRODI'!B$3:F$5003,5,FALSE),")"),"N/A (BELUM VALID)")</f>
        <v>N/A (BELUM VALID)</v>
      </c>
      <c r="Y552" s="376">
        <f t="shared" si="74"/>
        <v>0</v>
      </c>
      <c r="Z552" s="377">
        <f t="shared" si="75"/>
        <v>0</v>
      </c>
      <c r="AA552" s="377">
        <f t="shared" si="76"/>
        <v>0</v>
      </c>
      <c r="AB552" s="377">
        <f t="shared" si="77"/>
        <v>0</v>
      </c>
      <c r="AC552" s="377">
        <f t="shared" si="78"/>
        <v>0</v>
      </c>
      <c r="AD552" s="383">
        <f t="shared" si="71"/>
        <v>0</v>
      </c>
    </row>
    <row r="553" spans="1:30">
      <c r="A553" s="378"/>
      <c r="B553" s="378"/>
      <c r="C553" s="378"/>
      <c r="D553" s="378"/>
      <c r="E553" s="378"/>
      <c r="F553" s="378"/>
      <c r="G553" s="378"/>
      <c r="H553" s="379"/>
      <c r="I553" s="379"/>
      <c r="J553" s="378"/>
      <c r="K553" s="380"/>
      <c r="L553" s="378"/>
      <c r="M553" s="46" t="str">
        <f>IFERROR(CONCATENATE("VALID (",VLOOKUP(A553,'02_MASTER_KODE_FASYANKES'!B$3:L$20793,2,FALSE),")"),"N/A (BELUM VALID)")</f>
        <v>N/A (BELUM VALID)</v>
      </c>
      <c r="N553" s="374" t="str">
        <f>IFERROR(VLOOKUP(A553,'02_MASTER_KODE_FASYANKES'!B$3:L$20793,10,FALSE),"N/A (BELUM VALID)")</f>
        <v>N/A (BELUM VALID)</v>
      </c>
      <c r="O553" s="374" t="str">
        <f>IFERROR(VLOOKUP(A553,'02_MASTER_KODE_FASYANKES'!B$3:L$20793,11,FALSE),"N/A (BELUM VALID)")</f>
        <v>N/A (BELUM VALID)</v>
      </c>
      <c r="P553" s="374" t="str">
        <f>IFERROR(VLOOKUP(A553,'02_MASTER_KODE_FASYANKES'!B$3:L$20793,3,FALSE),"N/A (BELUM VALID)")</f>
        <v>N/A (BELUM VALID)</v>
      </c>
      <c r="Q553" s="46" t="str">
        <f>IFERROR(VLOOKUP(LEFT(G553,4),'04_MASTER_KODE_SDMK'!B$5:F$165,3,FALSE),"N/A (BELUM VALID)")</f>
        <v>N/A (BELUM VALID)</v>
      </c>
      <c r="R553" s="46" t="str">
        <f>IFERROR(VLOOKUP(LEFT(G553,4),'04_MASTER_KODE_SDMK'!B$5:F$165,4,FALSE),"N/A (BELUM VALID)")</f>
        <v>N/A (BELUM VALID)</v>
      </c>
      <c r="S553" s="46" t="str">
        <f>IFERROR(VLOOKUP(LEFT(G553,4),'04_MASTER_KODE_SDMK'!B$5:F$165,5,FALSE),"N/A (BELUM VALID)")</f>
        <v>N/A (BELUM VALID)</v>
      </c>
      <c r="T553" s="374" t="str">
        <f t="shared" si="72"/>
        <v>N/A (BELUM VALID)</v>
      </c>
      <c r="U553" s="46" t="str">
        <f t="shared" si="73"/>
        <v>N/A (BELUM VALID)</v>
      </c>
      <c r="V553" s="46" t="str">
        <f>IFERROR(VLOOKUP(L553,'03_MASTER_KODE_SEKOLAH_PT'!B$5:C$10030,2,FALSE),"N/A (BELUM VALID)")</f>
        <v>N/A (BELUM VALID)</v>
      </c>
      <c r="W553" s="46" t="str">
        <f>IFERROR(VLOOKUP(J553,'05_MASTER_KODE_PRODI'!B$3:E$5003,3,FALSE),"N/A (BELUM VALID)")</f>
        <v>N/A (BELUM VALID)</v>
      </c>
      <c r="X553" s="46" t="str">
        <f>IFERROR(CONCATENATE("VALID (",VLOOKUP(J553,'05_MASTER_KODE_PRODI'!B$3:F$5003,5,FALSE),")"),"N/A (BELUM VALID)")</f>
        <v>N/A (BELUM VALID)</v>
      </c>
      <c r="Y553" s="376">
        <f t="shared" si="74"/>
        <v>0</v>
      </c>
      <c r="Z553" s="377">
        <f t="shared" si="75"/>
        <v>0</v>
      </c>
      <c r="AA553" s="377">
        <f t="shared" si="76"/>
        <v>0</v>
      </c>
      <c r="AB553" s="377">
        <f t="shared" si="77"/>
        <v>0</v>
      </c>
      <c r="AC553" s="377">
        <f t="shared" si="78"/>
        <v>0</v>
      </c>
      <c r="AD553" s="383">
        <f t="shared" si="71"/>
        <v>0</v>
      </c>
    </row>
    <row r="554" spans="1:30">
      <c r="A554" s="378"/>
      <c r="B554" s="378"/>
      <c r="C554" s="378"/>
      <c r="D554" s="378"/>
      <c r="E554" s="378"/>
      <c r="F554" s="378"/>
      <c r="G554" s="378"/>
      <c r="H554" s="379"/>
      <c r="I554" s="379"/>
      <c r="J554" s="378"/>
      <c r="K554" s="380"/>
      <c r="L554" s="378"/>
      <c r="M554" s="46" t="str">
        <f>IFERROR(CONCATENATE("VALID (",VLOOKUP(A554,'02_MASTER_KODE_FASYANKES'!B$3:L$20793,2,FALSE),")"),"N/A (BELUM VALID)")</f>
        <v>N/A (BELUM VALID)</v>
      </c>
      <c r="N554" s="374" t="str">
        <f>IFERROR(VLOOKUP(A554,'02_MASTER_KODE_FASYANKES'!B$3:L$20793,10,FALSE),"N/A (BELUM VALID)")</f>
        <v>N/A (BELUM VALID)</v>
      </c>
      <c r="O554" s="374" t="str">
        <f>IFERROR(VLOOKUP(A554,'02_MASTER_KODE_FASYANKES'!B$3:L$20793,11,FALSE),"N/A (BELUM VALID)")</f>
        <v>N/A (BELUM VALID)</v>
      </c>
      <c r="P554" s="374" t="str">
        <f>IFERROR(VLOOKUP(A554,'02_MASTER_KODE_FASYANKES'!B$3:L$20793,3,FALSE),"N/A (BELUM VALID)")</f>
        <v>N/A (BELUM VALID)</v>
      </c>
      <c r="Q554" s="46" t="str">
        <f>IFERROR(VLOOKUP(LEFT(G554,4),'04_MASTER_KODE_SDMK'!B$5:F$165,3,FALSE),"N/A (BELUM VALID)")</f>
        <v>N/A (BELUM VALID)</v>
      </c>
      <c r="R554" s="46" t="str">
        <f>IFERROR(VLOOKUP(LEFT(G554,4),'04_MASTER_KODE_SDMK'!B$5:F$165,4,FALSE),"N/A (BELUM VALID)")</f>
        <v>N/A (BELUM VALID)</v>
      </c>
      <c r="S554" s="46" t="str">
        <f>IFERROR(VLOOKUP(LEFT(G554,4),'04_MASTER_KODE_SDMK'!B$5:F$165,5,FALSE),"N/A (BELUM VALID)")</f>
        <v>N/A (BELUM VALID)</v>
      </c>
      <c r="T554" s="374" t="str">
        <f t="shared" si="72"/>
        <v>N/A (BELUM VALID)</v>
      </c>
      <c r="U554" s="46" t="str">
        <f t="shared" si="73"/>
        <v>N/A (BELUM VALID)</v>
      </c>
      <c r="V554" s="46" t="str">
        <f>IFERROR(VLOOKUP(L554,'03_MASTER_KODE_SEKOLAH_PT'!B$5:C$10030,2,FALSE),"N/A (BELUM VALID)")</f>
        <v>N/A (BELUM VALID)</v>
      </c>
      <c r="W554" s="46" t="str">
        <f>IFERROR(VLOOKUP(J554,'05_MASTER_KODE_PRODI'!B$3:E$5003,3,FALSE),"N/A (BELUM VALID)")</f>
        <v>N/A (BELUM VALID)</v>
      </c>
      <c r="X554" s="46" t="str">
        <f>IFERROR(CONCATENATE("VALID (",VLOOKUP(J554,'05_MASTER_KODE_PRODI'!B$3:F$5003,5,FALSE),")"),"N/A (BELUM VALID)")</f>
        <v>N/A (BELUM VALID)</v>
      </c>
      <c r="Y554" s="376">
        <f t="shared" si="74"/>
        <v>0</v>
      </c>
      <c r="Z554" s="377">
        <f t="shared" si="75"/>
        <v>0</v>
      </c>
      <c r="AA554" s="377">
        <f t="shared" si="76"/>
        <v>0</v>
      </c>
      <c r="AB554" s="377">
        <f t="shared" si="77"/>
        <v>0</v>
      </c>
      <c r="AC554" s="377">
        <f t="shared" si="78"/>
        <v>0</v>
      </c>
      <c r="AD554" s="383">
        <f t="shared" si="71"/>
        <v>0</v>
      </c>
    </row>
    <row r="555" spans="1:30">
      <c r="A555" s="378"/>
      <c r="B555" s="378"/>
      <c r="C555" s="378"/>
      <c r="D555" s="378"/>
      <c r="E555" s="378"/>
      <c r="F555" s="378"/>
      <c r="G555" s="378"/>
      <c r="H555" s="379"/>
      <c r="I555" s="379"/>
      <c r="J555" s="378"/>
      <c r="K555" s="380"/>
      <c r="L555" s="378"/>
      <c r="M555" s="46" t="str">
        <f>IFERROR(CONCATENATE("VALID (",VLOOKUP(A555,'02_MASTER_KODE_FASYANKES'!B$3:L$20793,2,FALSE),")"),"N/A (BELUM VALID)")</f>
        <v>N/A (BELUM VALID)</v>
      </c>
      <c r="N555" s="374" t="str">
        <f>IFERROR(VLOOKUP(A555,'02_MASTER_KODE_FASYANKES'!B$3:L$20793,10,FALSE),"N/A (BELUM VALID)")</f>
        <v>N/A (BELUM VALID)</v>
      </c>
      <c r="O555" s="374" t="str">
        <f>IFERROR(VLOOKUP(A555,'02_MASTER_KODE_FASYANKES'!B$3:L$20793,11,FALSE),"N/A (BELUM VALID)")</f>
        <v>N/A (BELUM VALID)</v>
      </c>
      <c r="P555" s="374" t="str">
        <f>IFERROR(VLOOKUP(A555,'02_MASTER_KODE_FASYANKES'!B$3:L$20793,3,FALSE),"N/A (BELUM VALID)")</f>
        <v>N/A (BELUM VALID)</v>
      </c>
      <c r="Q555" s="46" t="str">
        <f>IFERROR(VLOOKUP(LEFT(G555,4),'04_MASTER_KODE_SDMK'!B$5:F$165,3,FALSE),"N/A (BELUM VALID)")</f>
        <v>N/A (BELUM VALID)</v>
      </c>
      <c r="R555" s="46" t="str">
        <f>IFERROR(VLOOKUP(LEFT(G555,4),'04_MASTER_KODE_SDMK'!B$5:F$165,4,FALSE),"N/A (BELUM VALID)")</f>
        <v>N/A (BELUM VALID)</v>
      </c>
      <c r="S555" s="46" t="str">
        <f>IFERROR(VLOOKUP(LEFT(G555,4),'04_MASTER_KODE_SDMK'!B$5:F$165,5,FALSE),"N/A (BELUM VALID)")</f>
        <v>N/A (BELUM VALID)</v>
      </c>
      <c r="T555" s="374" t="str">
        <f t="shared" si="72"/>
        <v>N/A (BELUM VALID)</v>
      </c>
      <c r="U555" s="46" t="str">
        <f t="shared" si="73"/>
        <v>N/A (BELUM VALID)</v>
      </c>
      <c r="V555" s="46" t="str">
        <f>IFERROR(VLOOKUP(L555,'03_MASTER_KODE_SEKOLAH_PT'!B$5:C$10030,2,FALSE),"N/A (BELUM VALID)")</f>
        <v>N/A (BELUM VALID)</v>
      </c>
      <c r="W555" s="46" t="str">
        <f>IFERROR(VLOOKUP(J555,'05_MASTER_KODE_PRODI'!B$3:E$5003,3,FALSE),"N/A (BELUM VALID)")</f>
        <v>N/A (BELUM VALID)</v>
      </c>
      <c r="X555" s="46" t="str">
        <f>IFERROR(CONCATENATE("VALID (",VLOOKUP(J555,'05_MASTER_KODE_PRODI'!B$3:F$5003,5,FALSE),")"),"N/A (BELUM VALID)")</f>
        <v>N/A (BELUM VALID)</v>
      </c>
      <c r="Y555" s="376">
        <f t="shared" si="74"/>
        <v>0</v>
      </c>
      <c r="Z555" s="377">
        <f t="shared" si="75"/>
        <v>0</v>
      </c>
      <c r="AA555" s="377">
        <f t="shared" si="76"/>
        <v>0</v>
      </c>
      <c r="AB555" s="377">
        <f t="shared" si="77"/>
        <v>0</v>
      </c>
      <c r="AC555" s="377">
        <f t="shared" si="78"/>
        <v>0</v>
      </c>
      <c r="AD555" s="383">
        <f t="shared" si="71"/>
        <v>0</v>
      </c>
    </row>
    <row r="556" spans="1:30">
      <c r="A556" s="378"/>
      <c r="B556" s="378"/>
      <c r="C556" s="378"/>
      <c r="D556" s="378"/>
      <c r="E556" s="378"/>
      <c r="F556" s="378"/>
      <c r="G556" s="378"/>
      <c r="H556" s="379"/>
      <c r="I556" s="379"/>
      <c r="J556" s="378"/>
      <c r="K556" s="380"/>
      <c r="L556" s="378"/>
      <c r="M556" s="46" t="str">
        <f>IFERROR(CONCATENATE("VALID (",VLOOKUP(A556,'02_MASTER_KODE_FASYANKES'!B$3:L$20793,2,FALSE),")"),"N/A (BELUM VALID)")</f>
        <v>N/A (BELUM VALID)</v>
      </c>
      <c r="N556" s="374" t="str">
        <f>IFERROR(VLOOKUP(A556,'02_MASTER_KODE_FASYANKES'!B$3:L$20793,10,FALSE),"N/A (BELUM VALID)")</f>
        <v>N/A (BELUM VALID)</v>
      </c>
      <c r="O556" s="374" t="str">
        <f>IFERROR(VLOOKUP(A556,'02_MASTER_KODE_FASYANKES'!B$3:L$20793,11,FALSE),"N/A (BELUM VALID)")</f>
        <v>N/A (BELUM VALID)</v>
      </c>
      <c r="P556" s="374" t="str">
        <f>IFERROR(VLOOKUP(A556,'02_MASTER_KODE_FASYANKES'!B$3:L$20793,3,FALSE),"N/A (BELUM VALID)")</f>
        <v>N/A (BELUM VALID)</v>
      </c>
      <c r="Q556" s="46" t="str">
        <f>IFERROR(VLOOKUP(LEFT(G556,4),'04_MASTER_KODE_SDMK'!B$5:F$165,3,FALSE),"N/A (BELUM VALID)")</f>
        <v>N/A (BELUM VALID)</v>
      </c>
      <c r="R556" s="46" t="str">
        <f>IFERROR(VLOOKUP(LEFT(G556,4),'04_MASTER_KODE_SDMK'!B$5:F$165,4,FALSE),"N/A (BELUM VALID)")</f>
        <v>N/A (BELUM VALID)</v>
      </c>
      <c r="S556" s="46" t="str">
        <f>IFERROR(VLOOKUP(LEFT(G556,4),'04_MASTER_KODE_SDMK'!B$5:F$165,5,FALSE),"N/A (BELUM VALID)")</f>
        <v>N/A (BELUM VALID)</v>
      </c>
      <c r="T556" s="374" t="str">
        <f t="shared" si="72"/>
        <v>N/A (BELUM VALID)</v>
      </c>
      <c r="U556" s="46" t="str">
        <f t="shared" si="73"/>
        <v>N/A (BELUM VALID)</v>
      </c>
      <c r="V556" s="46" t="str">
        <f>IFERROR(VLOOKUP(L556,'03_MASTER_KODE_SEKOLAH_PT'!B$5:C$10030,2,FALSE),"N/A (BELUM VALID)")</f>
        <v>N/A (BELUM VALID)</v>
      </c>
      <c r="W556" s="46" t="str">
        <f>IFERROR(VLOOKUP(J556,'05_MASTER_KODE_PRODI'!B$3:E$5003,3,FALSE),"N/A (BELUM VALID)")</f>
        <v>N/A (BELUM VALID)</v>
      </c>
      <c r="X556" s="46" t="str">
        <f>IFERROR(CONCATENATE("VALID (",VLOOKUP(J556,'05_MASTER_KODE_PRODI'!B$3:F$5003,5,FALSE),")"),"N/A (BELUM VALID)")</f>
        <v>N/A (BELUM VALID)</v>
      </c>
      <c r="Y556" s="376">
        <f t="shared" si="74"/>
        <v>0</v>
      </c>
      <c r="Z556" s="377">
        <f t="shared" si="75"/>
        <v>0</v>
      </c>
      <c r="AA556" s="377">
        <f t="shared" si="76"/>
        <v>0</v>
      </c>
      <c r="AB556" s="377">
        <f t="shared" si="77"/>
        <v>0</v>
      </c>
      <c r="AC556" s="377">
        <f t="shared" si="78"/>
        <v>0</v>
      </c>
      <c r="AD556" s="383">
        <f t="shared" si="71"/>
        <v>0</v>
      </c>
    </row>
    <row r="557" spans="1:30">
      <c r="A557" s="378"/>
      <c r="B557" s="378"/>
      <c r="C557" s="378"/>
      <c r="D557" s="378"/>
      <c r="E557" s="378"/>
      <c r="F557" s="378"/>
      <c r="G557" s="378"/>
      <c r="H557" s="379"/>
      <c r="I557" s="379"/>
      <c r="J557" s="378"/>
      <c r="K557" s="380"/>
      <c r="L557" s="378"/>
      <c r="M557" s="46" t="str">
        <f>IFERROR(CONCATENATE("VALID (",VLOOKUP(A557,'02_MASTER_KODE_FASYANKES'!B$3:L$20793,2,FALSE),")"),"N/A (BELUM VALID)")</f>
        <v>N/A (BELUM VALID)</v>
      </c>
      <c r="N557" s="374" t="str">
        <f>IFERROR(VLOOKUP(A557,'02_MASTER_KODE_FASYANKES'!B$3:L$20793,10,FALSE),"N/A (BELUM VALID)")</f>
        <v>N/A (BELUM VALID)</v>
      </c>
      <c r="O557" s="374" t="str">
        <f>IFERROR(VLOOKUP(A557,'02_MASTER_KODE_FASYANKES'!B$3:L$20793,11,FALSE),"N/A (BELUM VALID)")</f>
        <v>N/A (BELUM VALID)</v>
      </c>
      <c r="P557" s="374" t="str">
        <f>IFERROR(VLOOKUP(A557,'02_MASTER_KODE_FASYANKES'!B$3:L$20793,3,FALSE),"N/A (BELUM VALID)")</f>
        <v>N/A (BELUM VALID)</v>
      </c>
      <c r="Q557" s="46" t="str">
        <f>IFERROR(VLOOKUP(LEFT(G557,4),'04_MASTER_KODE_SDMK'!B$5:F$165,3,FALSE),"N/A (BELUM VALID)")</f>
        <v>N/A (BELUM VALID)</v>
      </c>
      <c r="R557" s="46" t="str">
        <f>IFERROR(VLOOKUP(LEFT(G557,4),'04_MASTER_KODE_SDMK'!B$5:F$165,4,FALSE),"N/A (BELUM VALID)")</f>
        <v>N/A (BELUM VALID)</v>
      </c>
      <c r="S557" s="46" t="str">
        <f>IFERROR(VLOOKUP(LEFT(G557,4),'04_MASTER_KODE_SDMK'!B$5:F$165,5,FALSE),"N/A (BELUM VALID)")</f>
        <v>N/A (BELUM VALID)</v>
      </c>
      <c r="T557" s="374" t="str">
        <f t="shared" si="72"/>
        <v>N/A (BELUM VALID)</v>
      </c>
      <c r="U557" s="46" t="str">
        <f t="shared" si="73"/>
        <v>N/A (BELUM VALID)</v>
      </c>
      <c r="V557" s="46" t="str">
        <f>IFERROR(VLOOKUP(L557,'03_MASTER_KODE_SEKOLAH_PT'!B$5:C$10030,2,FALSE),"N/A (BELUM VALID)")</f>
        <v>N/A (BELUM VALID)</v>
      </c>
      <c r="W557" s="46" t="str">
        <f>IFERROR(VLOOKUP(J557,'05_MASTER_KODE_PRODI'!B$3:E$5003,3,FALSE),"N/A (BELUM VALID)")</f>
        <v>N/A (BELUM VALID)</v>
      </c>
      <c r="X557" s="46" t="str">
        <f>IFERROR(CONCATENATE("VALID (",VLOOKUP(J557,'05_MASTER_KODE_PRODI'!B$3:F$5003,5,FALSE),")"),"N/A (BELUM VALID)")</f>
        <v>N/A (BELUM VALID)</v>
      </c>
      <c r="Y557" s="376">
        <f t="shared" si="74"/>
        <v>0</v>
      </c>
      <c r="Z557" s="377">
        <f t="shared" si="75"/>
        <v>0</v>
      </c>
      <c r="AA557" s="377">
        <f t="shared" si="76"/>
        <v>0</v>
      </c>
      <c r="AB557" s="377">
        <f t="shared" si="77"/>
        <v>0</v>
      </c>
      <c r="AC557" s="377">
        <f t="shared" si="78"/>
        <v>0</v>
      </c>
      <c r="AD557" s="383">
        <f t="shared" si="71"/>
        <v>0</v>
      </c>
    </row>
    <row r="558" spans="1:30">
      <c r="A558" s="378"/>
      <c r="B558" s="378"/>
      <c r="C558" s="378"/>
      <c r="D558" s="378"/>
      <c r="E558" s="378"/>
      <c r="F558" s="378"/>
      <c r="G558" s="378"/>
      <c r="H558" s="379"/>
      <c r="I558" s="379"/>
      <c r="J558" s="378"/>
      <c r="K558" s="380"/>
      <c r="L558" s="378"/>
      <c r="M558" s="46" t="str">
        <f>IFERROR(CONCATENATE("VALID (",VLOOKUP(A558,'02_MASTER_KODE_FASYANKES'!B$3:L$20793,2,FALSE),")"),"N/A (BELUM VALID)")</f>
        <v>N/A (BELUM VALID)</v>
      </c>
      <c r="N558" s="374" t="str">
        <f>IFERROR(VLOOKUP(A558,'02_MASTER_KODE_FASYANKES'!B$3:L$20793,10,FALSE),"N/A (BELUM VALID)")</f>
        <v>N/A (BELUM VALID)</v>
      </c>
      <c r="O558" s="374" t="str">
        <f>IFERROR(VLOOKUP(A558,'02_MASTER_KODE_FASYANKES'!B$3:L$20793,11,FALSE),"N/A (BELUM VALID)")</f>
        <v>N/A (BELUM VALID)</v>
      </c>
      <c r="P558" s="374" t="str">
        <f>IFERROR(VLOOKUP(A558,'02_MASTER_KODE_FASYANKES'!B$3:L$20793,3,FALSE),"N/A (BELUM VALID)")</f>
        <v>N/A (BELUM VALID)</v>
      </c>
      <c r="Q558" s="46" t="str">
        <f>IFERROR(VLOOKUP(LEFT(G558,4),'04_MASTER_KODE_SDMK'!B$5:F$165,3,FALSE),"N/A (BELUM VALID)")</f>
        <v>N/A (BELUM VALID)</v>
      </c>
      <c r="R558" s="46" t="str">
        <f>IFERROR(VLOOKUP(LEFT(G558,4),'04_MASTER_KODE_SDMK'!B$5:F$165,4,FALSE),"N/A (BELUM VALID)")</f>
        <v>N/A (BELUM VALID)</v>
      </c>
      <c r="S558" s="46" t="str">
        <f>IFERROR(VLOOKUP(LEFT(G558,4),'04_MASTER_KODE_SDMK'!B$5:F$165,5,FALSE),"N/A (BELUM VALID)")</f>
        <v>N/A (BELUM VALID)</v>
      </c>
      <c r="T558" s="374" t="str">
        <f t="shared" si="72"/>
        <v>N/A (BELUM VALID)</v>
      </c>
      <c r="U558" s="46" t="str">
        <f t="shared" si="73"/>
        <v>N/A (BELUM VALID)</v>
      </c>
      <c r="V558" s="46" t="str">
        <f>IFERROR(VLOOKUP(L558,'03_MASTER_KODE_SEKOLAH_PT'!B$5:C$10030,2,FALSE),"N/A (BELUM VALID)")</f>
        <v>N/A (BELUM VALID)</v>
      </c>
      <c r="W558" s="46" t="str">
        <f>IFERROR(VLOOKUP(J558,'05_MASTER_KODE_PRODI'!B$3:E$5003,3,FALSE),"N/A (BELUM VALID)")</f>
        <v>N/A (BELUM VALID)</v>
      </c>
      <c r="X558" s="46" t="str">
        <f>IFERROR(CONCATENATE("VALID (",VLOOKUP(J558,'05_MASTER_KODE_PRODI'!B$3:F$5003,5,FALSE),")"),"N/A (BELUM VALID)")</f>
        <v>N/A (BELUM VALID)</v>
      </c>
      <c r="Y558" s="376">
        <f t="shared" si="74"/>
        <v>0</v>
      </c>
      <c r="Z558" s="377">
        <f t="shared" si="75"/>
        <v>0</v>
      </c>
      <c r="AA558" s="377">
        <f t="shared" si="76"/>
        <v>0</v>
      </c>
      <c r="AB558" s="377">
        <f t="shared" si="77"/>
        <v>0</v>
      </c>
      <c r="AC558" s="377">
        <f t="shared" si="78"/>
        <v>0</v>
      </c>
      <c r="AD558" s="383">
        <f t="shared" si="71"/>
        <v>0</v>
      </c>
    </row>
    <row r="559" spans="1:30">
      <c r="A559" s="378"/>
      <c r="B559" s="378"/>
      <c r="C559" s="378"/>
      <c r="D559" s="378"/>
      <c r="E559" s="378"/>
      <c r="F559" s="378"/>
      <c r="G559" s="378"/>
      <c r="H559" s="379"/>
      <c r="I559" s="379"/>
      <c r="J559" s="378"/>
      <c r="K559" s="380"/>
      <c r="L559" s="378"/>
      <c r="M559" s="46" t="str">
        <f>IFERROR(CONCATENATE("VALID (",VLOOKUP(A559,'02_MASTER_KODE_FASYANKES'!B$3:L$20793,2,FALSE),")"),"N/A (BELUM VALID)")</f>
        <v>N/A (BELUM VALID)</v>
      </c>
      <c r="N559" s="374" t="str">
        <f>IFERROR(VLOOKUP(A559,'02_MASTER_KODE_FASYANKES'!B$3:L$20793,10,FALSE),"N/A (BELUM VALID)")</f>
        <v>N/A (BELUM VALID)</v>
      </c>
      <c r="O559" s="374" t="str">
        <f>IFERROR(VLOOKUP(A559,'02_MASTER_KODE_FASYANKES'!B$3:L$20793,11,FALSE),"N/A (BELUM VALID)")</f>
        <v>N/A (BELUM VALID)</v>
      </c>
      <c r="P559" s="374" t="str">
        <f>IFERROR(VLOOKUP(A559,'02_MASTER_KODE_FASYANKES'!B$3:L$20793,3,FALSE),"N/A (BELUM VALID)")</f>
        <v>N/A (BELUM VALID)</v>
      </c>
      <c r="Q559" s="46" t="str">
        <f>IFERROR(VLOOKUP(LEFT(G559,4),'04_MASTER_KODE_SDMK'!B$5:F$165,3,FALSE),"N/A (BELUM VALID)")</f>
        <v>N/A (BELUM VALID)</v>
      </c>
      <c r="R559" s="46" t="str">
        <f>IFERROR(VLOOKUP(LEFT(G559,4),'04_MASTER_KODE_SDMK'!B$5:F$165,4,FALSE),"N/A (BELUM VALID)")</f>
        <v>N/A (BELUM VALID)</v>
      </c>
      <c r="S559" s="46" t="str">
        <f>IFERROR(VLOOKUP(LEFT(G559,4),'04_MASTER_KODE_SDMK'!B$5:F$165,5,FALSE),"N/A (BELUM VALID)")</f>
        <v>N/A (BELUM VALID)</v>
      </c>
      <c r="T559" s="374" t="str">
        <f t="shared" si="72"/>
        <v>N/A (BELUM VALID)</v>
      </c>
      <c r="U559" s="46" t="str">
        <f t="shared" si="73"/>
        <v>N/A (BELUM VALID)</v>
      </c>
      <c r="V559" s="46" t="str">
        <f>IFERROR(VLOOKUP(L559,'03_MASTER_KODE_SEKOLAH_PT'!B$5:C$10030,2,FALSE),"N/A (BELUM VALID)")</f>
        <v>N/A (BELUM VALID)</v>
      </c>
      <c r="W559" s="46" t="str">
        <f>IFERROR(VLOOKUP(J559,'05_MASTER_KODE_PRODI'!B$3:E$5003,3,FALSE),"N/A (BELUM VALID)")</f>
        <v>N/A (BELUM VALID)</v>
      </c>
      <c r="X559" s="46" t="str">
        <f>IFERROR(CONCATENATE("VALID (",VLOOKUP(J559,'05_MASTER_KODE_PRODI'!B$3:F$5003,5,FALSE),")"),"N/A (BELUM VALID)")</f>
        <v>N/A (BELUM VALID)</v>
      </c>
      <c r="Y559" s="376">
        <f t="shared" si="74"/>
        <v>0</v>
      </c>
      <c r="Z559" s="377">
        <f t="shared" si="75"/>
        <v>0</v>
      </c>
      <c r="AA559" s="377">
        <f t="shared" si="76"/>
        <v>0</v>
      </c>
      <c r="AB559" s="377">
        <f t="shared" si="77"/>
        <v>0</v>
      </c>
      <c r="AC559" s="377">
        <f t="shared" si="78"/>
        <v>0</v>
      </c>
      <c r="AD559" s="383">
        <f t="shared" si="71"/>
        <v>0</v>
      </c>
    </row>
    <row r="560" spans="1:30">
      <c r="A560" s="378"/>
      <c r="B560" s="378"/>
      <c r="C560" s="378"/>
      <c r="D560" s="378"/>
      <c r="E560" s="378"/>
      <c r="F560" s="378"/>
      <c r="G560" s="378"/>
      <c r="H560" s="379"/>
      <c r="I560" s="379"/>
      <c r="J560" s="378"/>
      <c r="K560" s="380"/>
      <c r="L560" s="378"/>
      <c r="M560" s="46" t="str">
        <f>IFERROR(CONCATENATE("VALID (",VLOOKUP(A560,'02_MASTER_KODE_FASYANKES'!B$3:L$20793,2,FALSE),")"),"N/A (BELUM VALID)")</f>
        <v>N/A (BELUM VALID)</v>
      </c>
      <c r="N560" s="374" t="str">
        <f>IFERROR(VLOOKUP(A560,'02_MASTER_KODE_FASYANKES'!B$3:L$20793,10,FALSE),"N/A (BELUM VALID)")</f>
        <v>N/A (BELUM VALID)</v>
      </c>
      <c r="O560" s="374" t="str">
        <f>IFERROR(VLOOKUP(A560,'02_MASTER_KODE_FASYANKES'!B$3:L$20793,11,FALSE),"N/A (BELUM VALID)")</f>
        <v>N/A (BELUM VALID)</v>
      </c>
      <c r="P560" s="374" t="str">
        <f>IFERROR(VLOOKUP(A560,'02_MASTER_KODE_FASYANKES'!B$3:L$20793,3,FALSE),"N/A (BELUM VALID)")</f>
        <v>N/A (BELUM VALID)</v>
      </c>
      <c r="Q560" s="46" t="str">
        <f>IFERROR(VLOOKUP(LEFT(G560,4),'04_MASTER_KODE_SDMK'!B$5:F$165,3,FALSE),"N/A (BELUM VALID)")</f>
        <v>N/A (BELUM VALID)</v>
      </c>
      <c r="R560" s="46" t="str">
        <f>IFERROR(VLOOKUP(LEFT(G560,4),'04_MASTER_KODE_SDMK'!B$5:F$165,4,FALSE),"N/A (BELUM VALID)")</f>
        <v>N/A (BELUM VALID)</v>
      </c>
      <c r="S560" s="46" t="str">
        <f>IFERROR(VLOOKUP(LEFT(G560,4),'04_MASTER_KODE_SDMK'!B$5:F$165,5,FALSE),"N/A (BELUM VALID)")</f>
        <v>N/A (BELUM VALID)</v>
      </c>
      <c r="T560" s="374" t="str">
        <f t="shared" si="72"/>
        <v>N/A (BELUM VALID)</v>
      </c>
      <c r="U560" s="46" t="str">
        <f t="shared" si="73"/>
        <v>N/A (BELUM VALID)</v>
      </c>
      <c r="V560" s="46" t="str">
        <f>IFERROR(VLOOKUP(L560,'03_MASTER_KODE_SEKOLAH_PT'!B$5:C$10030,2,FALSE),"N/A (BELUM VALID)")</f>
        <v>N/A (BELUM VALID)</v>
      </c>
      <c r="W560" s="46" t="str">
        <f>IFERROR(VLOOKUP(J560,'05_MASTER_KODE_PRODI'!B$3:E$5003,3,FALSE),"N/A (BELUM VALID)")</f>
        <v>N/A (BELUM VALID)</v>
      </c>
      <c r="X560" s="46" t="str">
        <f>IFERROR(CONCATENATE("VALID (",VLOOKUP(J560,'05_MASTER_KODE_PRODI'!B$3:F$5003,5,FALSE),")"),"N/A (BELUM VALID)")</f>
        <v>N/A (BELUM VALID)</v>
      </c>
      <c r="Y560" s="376">
        <f t="shared" si="74"/>
        <v>0</v>
      </c>
      <c r="Z560" s="377">
        <f t="shared" si="75"/>
        <v>0</v>
      </c>
      <c r="AA560" s="377">
        <f t="shared" si="76"/>
        <v>0</v>
      </c>
      <c r="AB560" s="377">
        <f t="shared" si="77"/>
        <v>0</v>
      </c>
      <c r="AC560" s="377">
        <f t="shared" si="78"/>
        <v>0</v>
      </c>
      <c r="AD560" s="383">
        <f t="shared" si="71"/>
        <v>0</v>
      </c>
    </row>
    <row r="561" spans="1:30">
      <c r="A561" s="378"/>
      <c r="B561" s="378"/>
      <c r="C561" s="378"/>
      <c r="D561" s="378"/>
      <c r="E561" s="378"/>
      <c r="F561" s="378"/>
      <c r="G561" s="378"/>
      <c r="H561" s="379"/>
      <c r="I561" s="379"/>
      <c r="J561" s="378"/>
      <c r="K561" s="380"/>
      <c r="L561" s="378"/>
      <c r="M561" s="46" t="str">
        <f>IFERROR(CONCATENATE("VALID (",VLOOKUP(A561,'02_MASTER_KODE_FASYANKES'!B$3:L$20793,2,FALSE),")"),"N/A (BELUM VALID)")</f>
        <v>N/A (BELUM VALID)</v>
      </c>
      <c r="N561" s="374" t="str">
        <f>IFERROR(VLOOKUP(A561,'02_MASTER_KODE_FASYANKES'!B$3:L$20793,10,FALSE),"N/A (BELUM VALID)")</f>
        <v>N/A (BELUM VALID)</v>
      </c>
      <c r="O561" s="374" t="str">
        <f>IFERROR(VLOOKUP(A561,'02_MASTER_KODE_FASYANKES'!B$3:L$20793,11,FALSE),"N/A (BELUM VALID)")</f>
        <v>N/A (BELUM VALID)</v>
      </c>
      <c r="P561" s="374" t="str">
        <f>IFERROR(VLOOKUP(A561,'02_MASTER_KODE_FASYANKES'!B$3:L$20793,3,FALSE),"N/A (BELUM VALID)")</f>
        <v>N/A (BELUM VALID)</v>
      </c>
      <c r="Q561" s="46" t="str">
        <f>IFERROR(VLOOKUP(LEFT(G561,4),'04_MASTER_KODE_SDMK'!B$5:F$165,3,FALSE),"N/A (BELUM VALID)")</f>
        <v>N/A (BELUM VALID)</v>
      </c>
      <c r="R561" s="46" t="str">
        <f>IFERROR(VLOOKUP(LEFT(G561,4),'04_MASTER_KODE_SDMK'!B$5:F$165,4,FALSE),"N/A (BELUM VALID)")</f>
        <v>N/A (BELUM VALID)</v>
      </c>
      <c r="S561" s="46" t="str">
        <f>IFERROR(VLOOKUP(LEFT(G561,4),'04_MASTER_KODE_SDMK'!B$5:F$165,5,FALSE),"N/A (BELUM VALID)")</f>
        <v>N/A (BELUM VALID)</v>
      </c>
      <c r="T561" s="374" t="str">
        <f t="shared" si="72"/>
        <v>N/A (BELUM VALID)</v>
      </c>
      <c r="U561" s="46" t="str">
        <f t="shared" si="73"/>
        <v>N/A (BELUM VALID)</v>
      </c>
      <c r="V561" s="46" t="str">
        <f>IFERROR(VLOOKUP(L561,'03_MASTER_KODE_SEKOLAH_PT'!B$5:C$10030,2,FALSE),"N/A (BELUM VALID)")</f>
        <v>N/A (BELUM VALID)</v>
      </c>
      <c r="W561" s="46" t="str">
        <f>IFERROR(VLOOKUP(J561,'05_MASTER_KODE_PRODI'!B$3:E$5003,3,FALSE),"N/A (BELUM VALID)")</f>
        <v>N/A (BELUM VALID)</v>
      </c>
      <c r="X561" s="46" t="str">
        <f>IFERROR(CONCATENATE("VALID (",VLOOKUP(J561,'05_MASTER_KODE_PRODI'!B$3:F$5003,5,FALSE),")"),"N/A (BELUM VALID)")</f>
        <v>N/A (BELUM VALID)</v>
      </c>
      <c r="Y561" s="376">
        <f t="shared" si="74"/>
        <v>0</v>
      </c>
      <c r="Z561" s="377">
        <f t="shared" si="75"/>
        <v>0</v>
      </c>
      <c r="AA561" s="377">
        <f t="shared" si="76"/>
        <v>0</v>
      </c>
      <c r="AB561" s="377">
        <f t="shared" si="77"/>
        <v>0</v>
      </c>
      <c r="AC561" s="377">
        <f t="shared" si="78"/>
        <v>0</v>
      </c>
      <c r="AD561" s="383">
        <f t="shared" si="71"/>
        <v>0</v>
      </c>
    </row>
    <row r="562" spans="1:30">
      <c r="A562" s="378"/>
      <c r="B562" s="378"/>
      <c r="C562" s="378"/>
      <c r="D562" s="378"/>
      <c r="E562" s="378"/>
      <c r="F562" s="378"/>
      <c r="G562" s="378"/>
      <c r="H562" s="379"/>
      <c r="I562" s="379"/>
      <c r="J562" s="378"/>
      <c r="K562" s="380"/>
      <c r="L562" s="378"/>
      <c r="M562" s="46" t="str">
        <f>IFERROR(CONCATENATE("VALID (",VLOOKUP(A562,'02_MASTER_KODE_FASYANKES'!B$3:L$20793,2,FALSE),")"),"N/A (BELUM VALID)")</f>
        <v>N/A (BELUM VALID)</v>
      </c>
      <c r="N562" s="374" t="str">
        <f>IFERROR(VLOOKUP(A562,'02_MASTER_KODE_FASYANKES'!B$3:L$20793,10,FALSE),"N/A (BELUM VALID)")</f>
        <v>N/A (BELUM VALID)</v>
      </c>
      <c r="O562" s="374" t="str">
        <f>IFERROR(VLOOKUP(A562,'02_MASTER_KODE_FASYANKES'!B$3:L$20793,11,FALSE),"N/A (BELUM VALID)")</f>
        <v>N/A (BELUM VALID)</v>
      </c>
      <c r="P562" s="374" t="str">
        <f>IFERROR(VLOOKUP(A562,'02_MASTER_KODE_FASYANKES'!B$3:L$20793,3,FALSE),"N/A (BELUM VALID)")</f>
        <v>N/A (BELUM VALID)</v>
      </c>
      <c r="Q562" s="46" t="str">
        <f>IFERROR(VLOOKUP(LEFT(G562,4),'04_MASTER_KODE_SDMK'!B$5:F$165,3,FALSE),"N/A (BELUM VALID)")</f>
        <v>N/A (BELUM VALID)</v>
      </c>
      <c r="R562" s="46" t="str">
        <f>IFERROR(VLOOKUP(LEFT(G562,4),'04_MASTER_KODE_SDMK'!B$5:F$165,4,FALSE),"N/A (BELUM VALID)")</f>
        <v>N/A (BELUM VALID)</v>
      </c>
      <c r="S562" s="46" t="str">
        <f>IFERROR(VLOOKUP(LEFT(G562,4),'04_MASTER_KODE_SDMK'!B$5:F$165,5,FALSE),"N/A (BELUM VALID)")</f>
        <v>N/A (BELUM VALID)</v>
      </c>
      <c r="T562" s="374" t="str">
        <f t="shared" si="72"/>
        <v>N/A (BELUM VALID)</v>
      </c>
      <c r="U562" s="46" t="str">
        <f t="shared" si="73"/>
        <v>N/A (BELUM VALID)</v>
      </c>
      <c r="V562" s="46" t="str">
        <f>IFERROR(VLOOKUP(L562,'03_MASTER_KODE_SEKOLAH_PT'!B$5:C$10030,2,FALSE),"N/A (BELUM VALID)")</f>
        <v>N/A (BELUM VALID)</v>
      </c>
      <c r="W562" s="46" t="str">
        <f>IFERROR(VLOOKUP(J562,'05_MASTER_KODE_PRODI'!B$3:E$5003,3,FALSE),"N/A (BELUM VALID)")</f>
        <v>N/A (BELUM VALID)</v>
      </c>
      <c r="X562" s="46" t="str">
        <f>IFERROR(CONCATENATE("VALID (",VLOOKUP(J562,'05_MASTER_KODE_PRODI'!B$3:F$5003,5,FALSE),")"),"N/A (BELUM VALID)")</f>
        <v>N/A (BELUM VALID)</v>
      </c>
      <c r="Y562" s="376">
        <f t="shared" si="74"/>
        <v>0</v>
      </c>
      <c r="Z562" s="377">
        <f t="shared" si="75"/>
        <v>0</v>
      </c>
      <c r="AA562" s="377">
        <f t="shared" si="76"/>
        <v>0</v>
      </c>
      <c r="AB562" s="377">
        <f t="shared" si="77"/>
        <v>0</v>
      </c>
      <c r="AC562" s="377">
        <f t="shared" si="78"/>
        <v>0</v>
      </c>
      <c r="AD562" s="383">
        <f t="shared" si="71"/>
        <v>0</v>
      </c>
    </row>
    <row r="563" spans="1:30">
      <c r="A563" s="378"/>
      <c r="B563" s="378"/>
      <c r="C563" s="378"/>
      <c r="D563" s="378"/>
      <c r="E563" s="378"/>
      <c r="F563" s="378"/>
      <c r="G563" s="378"/>
      <c r="H563" s="379"/>
      <c r="I563" s="379"/>
      <c r="J563" s="378"/>
      <c r="K563" s="380"/>
      <c r="L563" s="378"/>
      <c r="M563" s="46" t="str">
        <f>IFERROR(CONCATENATE("VALID (",VLOOKUP(A563,'02_MASTER_KODE_FASYANKES'!B$3:L$20793,2,FALSE),")"),"N/A (BELUM VALID)")</f>
        <v>N/A (BELUM VALID)</v>
      </c>
      <c r="N563" s="374" t="str">
        <f>IFERROR(VLOOKUP(A563,'02_MASTER_KODE_FASYANKES'!B$3:L$20793,10,FALSE),"N/A (BELUM VALID)")</f>
        <v>N/A (BELUM VALID)</v>
      </c>
      <c r="O563" s="374" t="str">
        <f>IFERROR(VLOOKUP(A563,'02_MASTER_KODE_FASYANKES'!B$3:L$20793,11,FALSE),"N/A (BELUM VALID)")</f>
        <v>N/A (BELUM VALID)</v>
      </c>
      <c r="P563" s="374" t="str">
        <f>IFERROR(VLOOKUP(A563,'02_MASTER_KODE_FASYANKES'!B$3:L$20793,3,FALSE),"N/A (BELUM VALID)")</f>
        <v>N/A (BELUM VALID)</v>
      </c>
      <c r="Q563" s="46" t="str">
        <f>IFERROR(VLOOKUP(LEFT(G563,4),'04_MASTER_KODE_SDMK'!B$5:F$165,3,FALSE),"N/A (BELUM VALID)")</f>
        <v>N/A (BELUM VALID)</v>
      </c>
      <c r="R563" s="46" t="str">
        <f>IFERROR(VLOOKUP(LEFT(G563,4),'04_MASTER_KODE_SDMK'!B$5:F$165,4,FALSE),"N/A (BELUM VALID)")</f>
        <v>N/A (BELUM VALID)</v>
      </c>
      <c r="S563" s="46" t="str">
        <f>IFERROR(VLOOKUP(LEFT(G563,4),'04_MASTER_KODE_SDMK'!B$5:F$165,5,FALSE),"N/A (BELUM VALID)")</f>
        <v>N/A (BELUM VALID)</v>
      </c>
      <c r="T563" s="374" t="str">
        <f t="shared" si="72"/>
        <v>N/A (BELUM VALID)</v>
      </c>
      <c r="U563" s="46" t="str">
        <f t="shared" si="73"/>
        <v>N/A (BELUM VALID)</v>
      </c>
      <c r="V563" s="46" t="str">
        <f>IFERROR(VLOOKUP(L563,'03_MASTER_KODE_SEKOLAH_PT'!B$5:C$10030,2,FALSE),"N/A (BELUM VALID)")</f>
        <v>N/A (BELUM VALID)</v>
      </c>
      <c r="W563" s="46" t="str">
        <f>IFERROR(VLOOKUP(J563,'05_MASTER_KODE_PRODI'!B$3:E$5003,3,FALSE),"N/A (BELUM VALID)")</f>
        <v>N/A (BELUM VALID)</v>
      </c>
      <c r="X563" s="46" t="str">
        <f>IFERROR(CONCATENATE("VALID (",VLOOKUP(J563,'05_MASTER_KODE_PRODI'!B$3:F$5003,5,FALSE),")"),"N/A (BELUM VALID)")</f>
        <v>N/A (BELUM VALID)</v>
      </c>
      <c r="Y563" s="376">
        <f t="shared" si="74"/>
        <v>0</v>
      </c>
      <c r="Z563" s="377">
        <f t="shared" si="75"/>
        <v>0</v>
      </c>
      <c r="AA563" s="377">
        <f t="shared" si="76"/>
        <v>0</v>
      </c>
      <c r="AB563" s="377">
        <f t="shared" si="77"/>
        <v>0</v>
      </c>
      <c r="AC563" s="377">
        <f t="shared" si="78"/>
        <v>0</v>
      </c>
      <c r="AD563" s="383">
        <f t="shared" si="71"/>
        <v>0</v>
      </c>
    </row>
    <row r="564" spans="1:30">
      <c r="A564" s="378"/>
      <c r="B564" s="378"/>
      <c r="C564" s="378"/>
      <c r="D564" s="378"/>
      <c r="E564" s="378"/>
      <c r="F564" s="378"/>
      <c r="G564" s="378"/>
      <c r="H564" s="379"/>
      <c r="I564" s="379"/>
      <c r="J564" s="378"/>
      <c r="K564" s="380"/>
      <c r="L564" s="378"/>
      <c r="M564" s="46" t="str">
        <f>IFERROR(CONCATENATE("VALID (",VLOOKUP(A564,'02_MASTER_KODE_FASYANKES'!B$3:L$20793,2,FALSE),")"),"N/A (BELUM VALID)")</f>
        <v>N/A (BELUM VALID)</v>
      </c>
      <c r="N564" s="374" t="str">
        <f>IFERROR(VLOOKUP(A564,'02_MASTER_KODE_FASYANKES'!B$3:L$20793,10,FALSE),"N/A (BELUM VALID)")</f>
        <v>N/A (BELUM VALID)</v>
      </c>
      <c r="O564" s="374" t="str">
        <f>IFERROR(VLOOKUP(A564,'02_MASTER_KODE_FASYANKES'!B$3:L$20793,11,FALSE),"N/A (BELUM VALID)")</f>
        <v>N/A (BELUM VALID)</v>
      </c>
      <c r="P564" s="374" t="str">
        <f>IFERROR(VLOOKUP(A564,'02_MASTER_KODE_FASYANKES'!B$3:L$20793,3,FALSE),"N/A (BELUM VALID)")</f>
        <v>N/A (BELUM VALID)</v>
      </c>
      <c r="Q564" s="46" t="str">
        <f>IFERROR(VLOOKUP(LEFT(G564,4),'04_MASTER_KODE_SDMK'!B$5:F$165,3,FALSE),"N/A (BELUM VALID)")</f>
        <v>N/A (BELUM VALID)</v>
      </c>
      <c r="R564" s="46" t="str">
        <f>IFERROR(VLOOKUP(LEFT(G564,4),'04_MASTER_KODE_SDMK'!B$5:F$165,4,FALSE),"N/A (BELUM VALID)")</f>
        <v>N/A (BELUM VALID)</v>
      </c>
      <c r="S564" s="46" t="str">
        <f>IFERROR(VLOOKUP(LEFT(G564,4),'04_MASTER_KODE_SDMK'!B$5:F$165,5,FALSE),"N/A (BELUM VALID)")</f>
        <v>N/A (BELUM VALID)</v>
      </c>
      <c r="T564" s="374" t="str">
        <f t="shared" si="72"/>
        <v>N/A (BELUM VALID)</v>
      </c>
      <c r="U564" s="46" t="str">
        <f t="shared" si="73"/>
        <v>N/A (BELUM VALID)</v>
      </c>
      <c r="V564" s="46" t="str">
        <f>IFERROR(VLOOKUP(L564,'03_MASTER_KODE_SEKOLAH_PT'!B$5:C$10030,2,FALSE),"N/A (BELUM VALID)")</f>
        <v>N/A (BELUM VALID)</v>
      </c>
      <c r="W564" s="46" t="str">
        <f>IFERROR(VLOOKUP(J564,'05_MASTER_KODE_PRODI'!B$3:E$5003,3,FALSE),"N/A (BELUM VALID)")</f>
        <v>N/A (BELUM VALID)</v>
      </c>
      <c r="X564" s="46" t="str">
        <f>IFERROR(CONCATENATE("VALID (",VLOOKUP(J564,'05_MASTER_KODE_PRODI'!B$3:F$5003,5,FALSE),")"),"N/A (BELUM VALID)")</f>
        <v>N/A (BELUM VALID)</v>
      </c>
      <c r="Y564" s="376">
        <f t="shared" si="74"/>
        <v>0</v>
      </c>
      <c r="Z564" s="377">
        <f t="shared" si="75"/>
        <v>0</v>
      </c>
      <c r="AA564" s="377">
        <f t="shared" si="76"/>
        <v>0</v>
      </c>
      <c r="AB564" s="377">
        <f t="shared" si="77"/>
        <v>0</v>
      </c>
      <c r="AC564" s="377">
        <f t="shared" si="78"/>
        <v>0</v>
      </c>
      <c r="AD564" s="383">
        <f t="shared" si="71"/>
        <v>0</v>
      </c>
    </row>
    <row r="565" spans="1:30">
      <c r="A565" s="378"/>
      <c r="B565" s="378"/>
      <c r="C565" s="378"/>
      <c r="D565" s="378"/>
      <c r="E565" s="378"/>
      <c r="F565" s="378"/>
      <c r="G565" s="378"/>
      <c r="H565" s="379"/>
      <c r="I565" s="379"/>
      <c r="J565" s="378"/>
      <c r="K565" s="380"/>
      <c r="L565" s="378"/>
      <c r="M565" s="46" t="str">
        <f>IFERROR(CONCATENATE("VALID (",VLOOKUP(A565,'02_MASTER_KODE_FASYANKES'!B$3:L$20793,2,FALSE),")"),"N/A (BELUM VALID)")</f>
        <v>N/A (BELUM VALID)</v>
      </c>
      <c r="N565" s="374" t="str">
        <f>IFERROR(VLOOKUP(A565,'02_MASTER_KODE_FASYANKES'!B$3:L$20793,10,FALSE),"N/A (BELUM VALID)")</f>
        <v>N/A (BELUM VALID)</v>
      </c>
      <c r="O565" s="374" t="str">
        <f>IFERROR(VLOOKUP(A565,'02_MASTER_KODE_FASYANKES'!B$3:L$20793,11,FALSE),"N/A (BELUM VALID)")</f>
        <v>N/A (BELUM VALID)</v>
      </c>
      <c r="P565" s="374" t="str">
        <f>IFERROR(VLOOKUP(A565,'02_MASTER_KODE_FASYANKES'!B$3:L$20793,3,FALSE),"N/A (BELUM VALID)")</f>
        <v>N/A (BELUM VALID)</v>
      </c>
      <c r="Q565" s="46" t="str">
        <f>IFERROR(VLOOKUP(LEFT(G565,4),'04_MASTER_KODE_SDMK'!B$5:F$165,3,FALSE),"N/A (BELUM VALID)")</f>
        <v>N/A (BELUM VALID)</v>
      </c>
      <c r="R565" s="46" t="str">
        <f>IFERROR(VLOOKUP(LEFT(G565,4),'04_MASTER_KODE_SDMK'!B$5:F$165,4,FALSE),"N/A (BELUM VALID)")</f>
        <v>N/A (BELUM VALID)</v>
      </c>
      <c r="S565" s="46" t="str">
        <f>IFERROR(VLOOKUP(LEFT(G565,4),'04_MASTER_KODE_SDMK'!B$5:F$165,5,FALSE),"N/A (BELUM VALID)")</f>
        <v>N/A (BELUM VALID)</v>
      </c>
      <c r="T565" s="374" t="str">
        <f t="shared" si="72"/>
        <v>N/A (BELUM VALID)</v>
      </c>
      <c r="U565" s="46" t="str">
        <f t="shared" si="73"/>
        <v>N/A (BELUM VALID)</v>
      </c>
      <c r="V565" s="46" t="str">
        <f>IFERROR(VLOOKUP(L565,'03_MASTER_KODE_SEKOLAH_PT'!B$5:C$10030,2,FALSE),"N/A (BELUM VALID)")</f>
        <v>N/A (BELUM VALID)</v>
      </c>
      <c r="W565" s="46" t="str">
        <f>IFERROR(VLOOKUP(J565,'05_MASTER_KODE_PRODI'!B$3:E$5003,3,FALSE),"N/A (BELUM VALID)")</f>
        <v>N/A (BELUM VALID)</v>
      </c>
      <c r="X565" s="46" t="str">
        <f>IFERROR(CONCATENATE("VALID (",VLOOKUP(J565,'05_MASTER_KODE_PRODI'!B$3:F$5003,5,FALSE),")"),"N/A (BELUM VALID)")</f>
        <v>N/A (BELUM VALID)</v>
      </c>
      <c r="Y565" s="376">
        <f t="shared" si="74"/>
        <v>0</v>
      </c>
      <c r="Z565" s="377">
        <f t="shared" si="75"/>
        <v>0</v>
      </c>
      <c r="AA565" s="377">
        <f t="shared" si="76"/>
        <v>0</v>
      </c>
      <c r="AB565" s="377">
        <f t="shared" si="77"/>
        <v>0</v>
      </c>
      <c r="AC565" s="377">
        <f t="shared" si="78"/>
        <v>0</v>
      </c>
      <c r="AD565" s="383">
        <f t="shared" si="71"/>
        <v>0</v>
      </c>
    </row>
    <row r="566" spans="1:30">
      <c r="A566" s="378"/>
      <c r="B566" s="378"/>
      <c r="C566" s="378"/>
      <c r="D566" s="378"/>
      <c r="E566" s="378"/>
      <c r="F566" s="378"/>
      <c r="G566" s="378"/>
      <c r="H566" s="379"/>
      <c r="I566" s="379"/>
      <c r="J566" s="378"/>
      <c r="K566" s="380"/>
      <c r="L566" s="378"/>
      <c r="M566" s="46" t="str">
        <f>IFERROR(CONCATENATE("VALID (",VLOOKUP(A566,'02_MASTER_KODE_FASYANKES'!B$3:L$20793,2,FALSE),")"),"N/A (BELUM VALID)")</f>
        <v>N/A (BELUM VALID)</v>
      </c>
      <c r="N566" s="374" t="str">
        <f>IFERROR(VLOOKUP(A566,'02_MASTER_KODE_FASYANKES'!B$3:L$20793,10,FALSE),"N/A (BELUM VALID)")</f>
        <v>N/A (BELUM VALID)</v>
      </c>
      <c r="O566" s="374" t="str">
        <f>IFERROR(VLOOKUP(A566,'02_MASTER_KODE_FASYANKES'!B$3:L$20793,11,FALSE),"N/A (BELUM VALID)")</f>
        <v>N/A (BELUM VALID)</v>
      </c>
      <c r="P566" s="374" t="str">
        <f>IFERROR(VLOOKUP(A566,'02_MASTER_KODE_FASYANKES'!B$3:L$20793,3,FALSE),"N/A (BELUM VALID)")</f>
        <v>N/A (BELUM VALID)</v>
      </c>
      <c r="Q566" s="46" t="str">
        <f>IFERROR(VLOOKUP(LEFT(G566,4),'04_MASTER_KODE_SDMK'!B$5:F$165,3,FALSE),"N/A (BELUM VALID)")</f>
        <v>N/A (BELUM VALID)</v>
      </c>
      <c r="R566" s="46" t="str">
        <f>IFERROR(VLOOKUP(LEFT(G566,4),'04_MASTER_KODE_SDMK'!B$5:F$165,4,FALSE),"N/A (BELUM VALID)")</f>
        <v>N/A (BELUM VALID)</v>
      </c>
      <c r="S566" s="46" t="str">
        <f>IFERROR(VLOOKUP(LEFT(G566,4),'04_MASTER_KODE_SDMK'!B$5:F$165,5,FALSE),"N/A (BELUM VALID)")</f>
        <v>N/A (BELUM VALID)</v>
      </c>
      <c r="T566" s="374" t="str">
        <f t="shared" si="72"/>
        <v>N/A (BELUM VALID)</v>
      </c>
      <c r="U566" s="46" t="str">
        <f t="shared" si="73"/>
        <v>N/A (BELUM VALID)</v>
      </c>
      <c r="V566" s="46" t="str">
        <f>IFERROR(VLOOKUP(L566,'03_MASTER_KODE_SEKOLAH_PT'!B$5:C$10030,2,FALSE),"N/A (BELUM VALID)")</f>
        <v>N/A (BELUM VALID)</v>
      </c>
      <c r="W566" s="46" t="str">
        <f>IFERROR(VLOOKUP(J566,'05_MASTER_KODE_PRODI'!B$3:E$5003,3,FALSE),"N/A (BELUM VALID)")</f>
        <v>N/A (BELUM VALID)</v>
      </c>
      <c r="X566" s="46" t="str">
        <f>IFERROR(CONCATENATE("VALID (",VLOOKUP(J566,'05_MASTER_KODE_PRODI'!B$3:F$5003,5,FALSE),")"),"N/A (BELUM VALID)")</f>
        <v>N/A (BELUM VALID)</v>
      </c>
      <c r="Y566" s="376">
        <f t="shared" si="74"/>
        <v>0</v>
      </c>
      <c r="Z566" s="377">
        <f t="shared" si="75"/>
        <v>0</v>
      </c>
      <c r="AA566" s="377">
        <f t="shared" si="76"/>
        <v>0</v>
      </c>
      <c r="AB566" s="377">
        <f t="shared" si="77"/>
        <v>0</v>
      </c>
      <c r="AC566" s="377">
        <f t="shared" si="78"/>
        <v>0</v>
      </c>
      <c r="AD566" s="383">
        <f t="shared" si="71"/>
        <v>0</v>
      </c>
    </row>
    <row r="567" spans="1:30">
      <c r="A567" s="378"/>
      <c r="B567" s="378"/>
      <c r="C567" s="378"/>
      <c r="D567" s="378"/>
      <c r="E567" s="378"/>
      <c r="F567" s="378"/>
      <c r="G567" s="378"/>
      <c r="H567" s="379"/>
      <c r="I567" s="379"/>
      <c r="J567" s="378"/>
      <c r="K567" s="380"/>
      <c r="L567" s="378"/>
      <c r="M567" s="46" t="str">
        <f>IFERROR(CONCATENATE("VALID (",VLOOKUP(A567,'02_MASTER_KODE_FASYANKES'!B$3:L$20793,2,FALSE),")"),"N/A (BELUM VALID)")</f>
        <v>N/A (BELUM VALID)</v>
      </c>
      <c r="N567" s="374" t="str">
        <f>IFERROR(VLOOKUP(A567,'02_MASTER_KODE_FASYANKES'!B$3:L$20793,10,FALSE),"N/A (BELUM VALID)")</f>
        <v>N/A (BELUM VALID)</v>
      </c>
      <c r="O567" s="374" t="str">
        <f>IFERROR(VLOOKUP(A567,'02_MASTER_KODE_FASYANKES'!B$3:L$20793,11,FALSE),"N/A (BELUM VALID)")</f>
        <v>N/A (BELUM VALID)</v>
      </c>
      <c r="P567" s="374" t="str">
        <f>IFERROR(VLOOKUP(A567,'02_MASTER_KODE_FASYANKES'!B$3:L$20793,3,FALSE),"N/A (BELUM VALID)")</f>
        <v>N/A (BELUM VALID)</v>
      </c>
      <c r="Q567" s="46" t="str">
        <f>IFERROR(VLOOKUP(LEFT(G567,4),'04_MASTER_KODE_SDMK'!B$5:F$165,3,FALSE),"N/A (BELUM VALID)")</f>
        <v>N/A (BELUM VALID)</v>
      </c>
      <c r="R567" s="46" t="str">
        <f>IFERROR(VLOOKUP(LEFT(G567,4),'04_MASTER_KODE_SDMK'!B$5:F$165,4,FALSE),"N/A (BELUM VALID)")</f>
        <v>N/A (BELUM VALID)</v>
      </c>
      <c r="S567" s="46" t="str">
        <f>IFERROR(VLOOKUP(LEFT(G567,4),'04_MASTER_KODE_SDMK'!B$5:F$165,5,FALSE),"N/A (BELUM VALID)")</f>
        <v>N/A (BELUM VALID)</v>
      </c>
      <c r="T567" s="374" t="str">
        <f t="shared" si="72"/>
        <v>N/A (BELUM VALID)</v>
      </c>
      <c r="U567" s="46" t="str">
        <f t="shared" si="73"/>
        <v>N/A (BELUM VALID)</v>
      </c>
      <c r="V567" s="46" t="str">
        <f>IFERROR(VLOOKUP(L567,'03_MASTER_KODE_SEKOLAH_PT'!B$5:C$10030,2,FALSE),"N/A (BELUM VALID)")</f>
        <v>N/A (BELUM VALID)</v>
      </c>
      <c r="W567" s="46" t="str">
        <f>IFERROR(VLOOKUP(J567,'05_MASTER_KODE_PRODI'!B$3:E$5003,3,FALSE),"N/A (BELUM VALID)")</f>
        <v>N/A (BELUM VALID)</v>
      </c>
      <c r="X567" s="46" t="str">
        <f>IFERROR(CONCATENATE("VALID (",VLOOKUP(J567,'05_MASTER_KODE_PRODI'!B$3:F$5003,5,FALSE),")"),"N/A (BELUM VALID)")</f>
        <v>N/A (BELUM VALID)</v>
      </c>
      <c r="Y567" s="376">
        <f t="shared" si="74"/>
        <v>0</v>
      </c>
      <c r="Z567" s="377">
        <f t="shared" si="75"/>
        <v>0</v>
      </c>
      <c r="AA567" s="377">
        <f t="shared" si="76"/>
        <v>0</v>
      </c>
      <c r="AB567" s="377">
        <f t="shared" si="77"/>
        <v>0</v>
      </c>
      <c r="AC567" s="377">
        <f t="shared" si="78"/>
        <v>0</v>
      </c>
      <c r="AD567" s="383">
        <f t="shared" si="71"/>
        <v>0</v>
      </c>
    </row>
    <row r="568" spans="1:30">
      <c r="A568" s="378"/>
      <c r="B568" s="378"/>
      <c r="C568" s="378"/>
      <c r="D568" s="378"/>
      <c r="E568" s="378"/>
      <c r="F568" s="378"/>
      <c r="G568" s="378"/>
      <c r="H568" s="379"/>
      <c r="I568" s="379"/>
      <c r="J568" s="378"/>
      <c r="K568" s="380"/>
      <c r="L568" s="378"/>
      <c r="M568" s="46" t="str">
        <f>IFERROR(CONCATENATE("VALID (",VLOOKUP(A568,'02_MASTER_KODE_FASYANKES'!B$3:L$20793,2,FALSE),")"),"N/A (BELUM VALID)")</f>
        <v>N/A (BELUM VALID)</v>
      </c>
      <c r="N568" s="374" t="str">
        <f>IFERROR(VLOOKUP(A568,'02_MASTER_KODE_FASYANKES'!B$3:L$20793,10,FALSE),"N/A (BELUM VALID)")</f>
        <v>N/A (BELUM VALID)</v>
      </c>
      <c r="O568" s="374" t="str">
        <f>IFERROR(VLOOKUP(A568,'02_MASTER_KODE_FASYANKES'!B$3:L$20793,11,FALSE),"N/A (BELUM VALID)")</f>
        <v>N/A (BELUM VALID)</v>
      </c>
      <c r="P568" s="374" t="str">
        <f>IFERROR(VLOOKUP(A568,'02_MASTER_KODE_FASYANKES'!B$3:L$20793,3,FALSE),"N/A (BELUM VALID)")</f>
        <v>N/A (BELUM VALID)</v>
      </c>
      <c r="Q568" s="46" t="str">
        <f>IFERROR(VLOOKUP(LEFT(G568,4),'04_MASTER_KODE_SDMK'!B$5:F$165,3,FALSE),"N/A (BELUM VALID)")</f>
        <v>N/A (BELUM VALID)</v>
      </c>
      <c r="R568" s="46" t="str">
        <f>IFERROR(VLOOKUP(LEFT(G568,4),'04_MASTER_KODE_SDMK'!B$5:F$165,4,FALSE),"N/A (BELUM VALID)")</f>
        <v>N/A (BELUM VALID)</v>
      </c>
      <c r="S568" s="46" t="str">
        <f>IFERROR(VLOOKUP(LEFT(G568,4),'04_MASTER_KODE_SDMK'!B$5:F$165,5,FALSE),"N/A (BELUM VALID)")</f>
        <v>N/A (BELUM VALID)</v>
      </c>
      <c r="T568" s="374" t="str">
        <f t="shared" si="72"/>
        <v>N/A (BELUM VALID)</v>
      </c>
      <c r="U568" s="46" t="str">
        <f t="shared" si="73"/>
        <v>N/A (BELUM VALID)</v>
      </c>
      <c r="V568" s="46" t="str">
        <f>IFERROR(VLOOKUP(L568,'03_MASTER_KODE_SEKOLAH_PT'!B$5:C$10030,2,FALSE),"N/A (BELUM VALID)")</f>
        <v>N/A (BELUM VALID)</v>
      </c>
      <c r="W568" s="46" t="str">
        <f>IFERROR(VLOOKUP(J568,'05_MASTER_KODE_PRODI'!B$3:E$5003,3,FALSE),"N/A (BELUM VALID)")</f>
        <v>N/A (BELUM VALID)</v>
      </c>
      <c r="X568" s="46" t="str">
        <f>IFERROR(CONCATENATE("VALID (",VLOOKUP(J568,'05_MASTER_KODE_PRODI'!B$3:F$5003,5,FALSE),")"),"N/A (BELUM VALID)")</f>
        <v>N/A (BELUM VALID)</v>
      </c>
      <c r="Y568" s="376">
        <f t="shared" si="74"/>
        <v>0</v>
      </c>
      <c r="Z568" s="377">
        <f t="shared" si="75"/>
        <v>0</v>
      </c>
      <c r="AA568" s="377">
        <f t="shared" si="76"/>
        <v>0</v>
      </c>
      <c r="AB568" s="377">
        <f t="shared" si="77"/>
        <v>0</v>
      </c>
      <c r="AC568" s="377">
        <f t="shared" si="78"/>
        <v>0</v>
      </c>
      <c r="AD568" s="383">
        <f t="shared" si="71"/>
        <v>0</v>
      </c>
    </row>
    <row r="569" spans="1:30">
      <c r="A569" s="378"/>
      <c r="B569" s="378"/>
      <c r="C569" s="378"/>
      <c r="D569" s="378"/>
      <c r="E569" s="378"/>
      <c r="F569" s="378"/>
      <c r="G569" s="378"/>
      <c r="H569" s="379"/>
      <c r="I569" s="379"/>
      <c r="J569" s="378"/>
      <c r="K569" s="380"/>
      <c r="L569" s="378"/>
      <c r="M569" s="46" t="str">
        <f>IFERROR(CONCATENATE("VALID (",VLOOKUP(A569,'02_MASTER_KODE_FASYANKES'!B$3:L$20793,2,FALSE),")"),"N/A (BELUM VALID)")</f>
        <v>N/A (BELUM VALID)</v>
      </c>
      <c r="N569" s="374" t="str">
        <f>IFERROR(VLOOKUP(A569,'02_MASTER_KODE_FASYANKES'!B$3:L$20793,10,FALSE),"N/A (BELUM VALID)")</f>
        <v>N/A (BELUM VALID)</v>
      </c>
      <c r="O569" s="374" t="str">
        <f>IFERROR(VLOOKUP(A569,'02_MASTER_KODE_FASYANKES'!B$3:L$20793,11,FALSE),"N/A (BELUM VALID)")</f>
        <v>N/A (BELUM VALID)</v>
      </c>
      <c r="P569" s="374" t="str">
        <f>IFERROR(VLOOKUP(A569,'02_MASTER_KODE_FASYANKES'!B$3:L$20793,3,FALSE),"N/A (BELUM VALID)")</f>
        <v>N/A (BELUM VALID)</v>
      </c>
      <c r="Q569" s="46" t="str">
        <f>IFERROR(VLOOKUP(LEFT(G569,4),'04_MASTER_KODE_SDMK'!B$5:F$165,3,FALSE),"N/A (BELUM VALID)")</f>
        <v>N/A (BELUM VALID)</v>
      </c>
      <c r="R569" s="46" t="str">
        <f>IFERROR(VLOOKUP(LEFT(G569,4),'04_MASTER_KODE_SDMK'!B$5:F$165,4,FALSE),"N/A (BELUM VALID)")</f>
        <v>N/A (BELUM VALID)</v>
      </c>
      <c r="S569" s="46" t="str">
        <f>IFERROR(VLOOKUP(LEFT(G569,4),'04_MASTER_KODE_SDMK'!B$5:F$165,5,FALSE),"N/A (BELUM VALID)")</f>
        <v>N/A (BELUM VALID)</v>
      </c>
      <c r="T569" s="374" t="str">
        <f t="shared" si="72"/>
        <v>N/A (BELUM VALID)</v>
      </c>
      <c r="U569" s="46" t="str">
        <f t="shared" si="73"/>
        <v>N/A (BELUM VALID)</v>
      </c>
      <c r="V569" s="46" t="str">
        <f>IFERROR(VLOOKUP(L569,'03_MASTER_KODE_SEKOLAH_PT'!B$5:C$10030,2,FALSE),"N/A (BELUM VALID)")</f>
        <v>N/A (BELUM VALID)</v>
      </c>
      <c r="W569" s="46" t="str">
        <f>IFERROR(VLOOKUP(J569,'05_MASTER_KODE_PRODI'!B$3:E$5003,3,FALSE),"N/A (BELUM VALID)")</f>
        <v>N/A (BELUM VALID)</v>
      </c>
      <c r="X569" s="46" t="str">
        <f>IFERROR(CONCATENATE("VALID (",VLOOKUP(J569,'05_MASTER_KODE_PRODI'!B$3:F$5003,5,FALSE),")"),"N/A (BELUM VALID)")</f>
        <v>N/A (BELUM VALID)</v>
      </c>
      <c r="Y569" s="376">
        <f t="shared" si="74"/>
        <v>0</v>
      </c>
      <c r="Z569" s="377">
        <f t="shared" si="75"/>
        <v>0</v>
      </c>
      <c r="AA569" s="377">
        <f t="shared" si="76"/>
        <v>0</v>
      </c>
      <c r="AB569" s="377">
        <f t="shared" si="77"/>
        <v>0</v>
      </c>
      <c r="AC569" s="377">
        <f t="shared" si="78"/>
        <v>0</v>
      </c>
      <c r="AD569" s="383">
        <f t="shared" si="71"/>
        <v>0</v>
      </c>
    </row>
    <row r="570" spans="1:30">
      <c r="A570" s="378"/>
      <c r="B570" s="378"/>
      <c r="C570" s="378"/>
      <c r="D570" s="378"/>
      <c r="E570" s="378"/>
      <c r="F570" s="378"/>
      <c r="G570" s="378"/>
      <c r="H570" s="379"/>
      <c r="I570" s="379"/>
      <c r="J570" s="378"/>
      <c r="K570" s="380"/>
      <c r="L570" s="378"/>
      <c r="M570" s="46" t="str">
        <f>IFERROR(CONCATENATE("VALID (",VLOOKUP(A570,'02_MASTER_KODE_FASYANKES'!B$3:L$20793,2,FALSE),")"),"N/A (BELUM VALID)")</f>
        <v>N/A (BELUM VALID)</v>
      </c>
      <c r="N570" s="374" t="str">
        <f>IFERROR(VLOOKUP(A570,'02_MASTER_KODE_FASYANKES'!B$3:L$20793,10,FALSE),"N/A (BELUM VALID)")</f>
        <v>N/A (BELUM VALID)</v>
      </c>
      <c r="O570" s="374" t="str">
        <f>IFERROR(VLOOKUP(A570,'02_MASTER_KODE_FASYANKES'!B$3:L$20793,11,FALSE),"N/A (BELUM VALID)")</f>
        <v>N/A (BELUM VALID)</v>
      </c>
      <c r="P570" s="374" t="str">
        <f>IFERROR(VLOOKUP(A570,'02_MASTER_KODE_FASYANKES'!B$3:L$20793,3,FALSE),"N/A (BELUM VALID)")</f>
        <v>N/A (BELUM VALID)</v>
      </c>
      <c r="Q570" s="46" t="str">
        <f>IFERROR(VLOOKUP(LEFT(G570,4),'04_MASTER_KODE_SDMK'!B$5:F$165,3,FALSE),"N/A (BELUM VALID)")</f>
        <v>N/A (BELUM VALID)</v>
      </c>
      <c r="R570" s="46" t="str">
        <f>IFERROR(VLOOKUP(LEFT(G570,4),'04_MASTER_KODE_SDMK'!B$5:F$165,4,FALSE),"N/A (BELUM VALID)")</f>
        <v>N/A (BELUM VALID)</v>
      </c>
      <c r="S570" s="46" t="str">
        <f>IFERROR(VLOOKUP(LEFT(G570,4),'04_MASTER_KODE_SDMK'!B$5:F$165,5,FALSE),"N/A (BELUM VALID)")</f>
        <v>N/A (BELUM VALID)</v>
      </c>
      <c r="T570" s="374" t="str">
        <f t="shared" si="72"/>
        <v>N/A (BELUM VALID)</v>
      </c>
      <c r="U570" s="46" t="str">
        <f t="shared" si="73"/>
        <v>N/A (BELUM VALID)</v>
      </c>
      <c r="V570" s="46" t="str">
        <f>IFERROR(VLOOKUP(L570,'03_MASTER_KODE_SEKOLAH_PT'!B$5:C$10030,2,FALSE),"N/A (BELUM VALID)")</f>
        <v>N/A (BELUM VALID)</v>
      </c>
      <c r="W570" s="46" t="str">
        <f>IFERROR(VLOOKUP(J570,'05_MASTER_KODE_PRODI'!B$3:E$5003,3,FALSE),"N/A (BELUM VALID)")</f>
        <v>N/A (BELUM VALID)</v>
      </c>
      <c r="X570" s="46" t="str">
        <f>IFERROR(CONCATENATE("VALID (",VLOOKUP(J570,'05_MASTER_KODE_PRODI'!B$3:F$5003,5,FALSE),")"),"N/A (BELUM VALID)")</f>
        <v>N/A (BELUM VALID)</v>
      </c>
      <c r="Y570" s="376">
        <f t="shared" si="74"/>
        <v>0</v>
      </c>
      <c r="Z570" s="377">
        <f t="shared" si="75"/>
        <v>0</v>
      </c>
      <c r="AA570" s="377">
        <f t="shared" si="76"/>
        <v>0</v>
      </c>
      <c r="AB570" s="377">
        <f t="shared" si="77"/>
        <v>0</v>
      </c>
      <c r="AC570" s="377">
        <f t="shared" si="78"/>
        <v>0</v>
      </c>
      <c r="AD570" s="383">
        <f t="shared" si="71"/>
        <v>0</v>
      </c>
    </row>
    <row r="571" spans="1:30">
      <c r="A571" s="378"/>
      <c r="B571" s="378"/>
      <c r="C571" s="378"/>
      <c r="D571" s="378"/>
      <c r="E571" s="378"/>
      <c r="F571" s="378"/>
      <c r="G571" s="378"/>
      <c r="H571" s="379"/>
      <c r="I571" s="379"/>
      <c r="J571" s="378"/>
      <c r="K571" s="380"/>
      <c r="L571" s="378"/>
      <c r="M571" s="46" t="str">
        <f>IFERROR(CONCATENATE("VALID (",VLOOKUP(A571,'02_MASTER_KODE_FASYANKES'!B$3:L$20793,2,FALSE),")"),"N/A (BELUM VALID)")</f>
        <v>N/A (BELUM VALID)</v>
      </c>
      <c r="N571" s="374" t="str">
        <f>IFERROR(VLOOKUP(A571,'02_MASTER_KODE_FASYANKES'!B$3:L$20793,10,FALSE),"N/A (BELUM VALID)")</f>
        <v>N/A (BELUM VALID)</v>
      </c>
      <c r="O571" s="374" t="str">
        <f>IFERROR(VLOOKUP(A571,'02_MASTER_KODE_FASYANKES'!B$3:L$20793,11,FALSE),"N/A (BELUM VALID)")</f>
        <v>N/A (BELUM VALID)</v>
      </c>
      <c r="P571" s="374" t="str">
        <f>IFERROR(VLOOKUP(A571,'02_MASTER_KODE_FASYANKES'!B$3:L$20793,3,FALSE),"N/A (BELUM VALID)")</f>
        <v>N/A (BELUM VALID)</v>
      </c>
      <c r="Q571" s="46" t="str">
        <f>IFERROR(VLOOKUP(LEFT(G571,4),'04_MASTER_KODE_SDMK'!B$5:F$165,3,FALSE),"N/A (BELUM VALID)")</f>
        <v>N/A (BELUM VALID)</v>
      </c>
      <c r="R571" s="46" t="str">
        <f>IFERROR(VLOOKUP(LEFT(G571,4),'04_MASTER_KODE_SDMK'!B$5:F$165,4,FALSE),"N/A (BELUM VALID)")</f>
        <v>N/A (BELUM VALID)</v>
      </c>
      <c r="S571" s="46" t="str">
        <f>IFERROR(VLOOKUP(LEFT(G571,4),'04_MASTER_KODE_SDMK'!B$5:F$165,5,FALSE),"N/A (BELUM VALID)")</f>
        <v>N/A (BELUM VALID)</v>
      </c>
      <c r="T571" s="374" t="str">
        <f t="shared" si="72"/>
        <v>N/A (BELUM VALID)</v>
      </c>
      <c r="U571" s="46" t="str">
        <f t="shared" si="73"/>
        <v>N/A (BELUM VALID)</v>
      </c>
      <c r="V571" s="46" t="str">
        <f>IFERROR(VLOOKUP(L571,'03_MASTER_KODE_SEKOLAH_PT'!B$5:C$10030,2,FALSE),"N/A (BELUM VALID)")</f>
        <v>N/A (BELUM VALID)</v>
      </c>
      <c r="W571" s="46" t="str">
        <f>IFERROR(VLOOKUP(J571,'05_MASTER_KODE_PRODI'!B$3:E$5003,3,FALSE),"N/A (BELUM VALID)")</f>
        <v>N/A (BELUM VALID)</v>
      </c>
      <c r="X571" s="46" t="str">
        <f>IFERROR(CONCATENATE("VALID (",VLOOKUP(J571,'05_MASTER_KODE_PRODI'!B$3:F$5003,5,FALSE),")"),"N/A (BELUM VALID)")</f>
        <v>N/A (BELUM VALID)</v>
      </c>
      <c r="Y571" s="376">
        <f t="shared" si="74"/>
        <v>0</v>
      </c>
      <c r="Z571" s="377">
        <f t="shared" si="75"/>
        <v>0</v>
      </c>
      <c r="AA571" s="377">
        <f t="shared" si="76"/>
        <v>0</v>
      </c>
      <c r="AB571" s="377">
        <f t="shared" si="77"/>
        <v>0</v>
      </c>
      <c r="AC571" s="377">
        <f t="shared" si="78"/>
        <v>0</v>
      </c>
      <c r="AD571" s="383">
        <f t="shared" si="71"/>
        <v>0</v>
      </c>
    </row>
    <row r="572" spans="1:30">
      <c r="A572" s="378"/>
      <c r="B572" s="378"/>
      <c r="C572" s="378"/>
      <c r="D572" s="378"/>
      <c r="E572" s="378"/>
      <c r="F572" s="378"/>
      <c r="G572" s="378"/>
      <c r="H572" s="379"/>
      <c r="I572" s="379"/>
      <c r="J572" s="378"/>
      <c r="K572" s="380"/>
      <c r="L572" s="378"/>
      <c r="M572" s="46" t="str">
        <f>IFERROR(CONCATENATE("VALID (",VLOOKUP(A572,'02_MASTER_KODE_FASYANKES'!B$3:L$20793,2,FALSE),")"),"N/A (BELUM VALID)")</f>
        <v>N/A (BELUM VALID)</v>
      </c>
      <c r="N572" s="374" t="str">
        <f>IFERROR(VLOOKUP(A572,'02_MASTER_KODE_FASYANKES'!B$3:L$20793,10,FALSE),"N/A (BELUM VALID)")</f>
        <v>N/A (BELUM VALID)</v>
      </c>
      <c r="O572" s="374" t="str">
        <f>IFERROR(VLOOKUP(A572,'02_MASTER_KODE_FASYANKES'!B$3:L$20793,11,FALSE),"N/A (BELUM VALID)")</f>
        <v>N/A (BELUM VALID)</v>
      </c>
      <c r="P572" s="374" t="str">
        <f>IFERROR(VLOOKUP(A572,'02_MASTER_KODE_FASYANKES'!B$3:L$20793,3,FALSE),"N/A (BELUM VALID)")</f>
        <v>N/A (BELUM VALID)</v>
      </c>
      <c r="Q572" s="46" t="str">
        <f>IFERROR(VLOOKUP(LEFT(G572,4),'04_MASTER_KODE_SDMK'!B$5:F$165,3,FALSE),"N/A (BELUM VALID)")</f>
        <v>N/A (BELUM VALID)</v>
      </c>
      <c r="R572" s="46" t="str">
        <f>IFERROR(VLOOKUP(LEFT(G572,4),'04_MASTER_KODE_SDMK'!B$5:F$165,4,FALSE),"N/A (BELUM VALID)")</f>
        <v>N/A (BELUM VALID)</v>
      </c>
      <c r="S572" s="46" t="str">
        <f>IFERROR(VLOOKUP(LEFT(G572,4),'04_MASTER_KODE_SDMK'!B$5:F$165,5,FALSE),"N/A (BELUM VALID)")</f>
        <v>N/A (BELUM VALID)</v>
      </c>
      <c r="T572" s="374" t="str">
        <f t="shared" si="72"/>
        <v>N/A (BELUM VALID)</v>
      </c>
      <c r="U572" s="46" t="str">
        <f t="shared" si="73"/>
        <v>N/A (BELUM VALID)</v>
      </c>
      <c r="V572" s="46" t="str">
        <f>IFERROR(VLOOKUP(L572,'03_MASTER_KODE_SEKOLAH_PT'!B$5:C$10030,2,FALSE),"N/A (BELUM VALID)")</f>
        <v>N/A (BELUM VALID)</v>
      </c>
      <c r="W572" s="46" t="str">
        <f>IFERROR(VLOOKUP(J572,'05_MASTER_KODE_PRODI'!B$3:E$5003,3,FALSE),"N/A (BELUM VALID)")</f>
        <v>N/A (BELUM VALID)</v>
      </c>
      <c r="X572" s="46" t="str">
        <f>IFERROR(CONCATENATE("VALID (",VLOOKUP(J572,'05_MASTER_KODE_PRODI'!B$3:F$5003,5,FALSE),")"),"N/A (BELUM VALID)")</f>
        <v>N/A (BELUM VALID)</v>
      </c>
      <c r="Y572" s="376">
        <f t="shared" si="74"/>
        <v>0</v>
      </c>
      <c r="Z572" s="377">
        <f t="shared" si="75"/>
        <v>0</v>
      </c>
      <c r="AA572" s="377">
        <f t="shared" si="76"/>
        <v>0</v>
      </c>
      <c r="AB572" s="377">
        <f t="shared" si="77"/>
        <v>0</v>
      </c>
      <c r="AC572" s="377">
        <f t="shared" si="78"/>
        <v>0</v>
      </c>
      <c r="AD572" s="383">
        <f t="shared" si="71"/>
        <v>0</v>
      </c>
    </row>
    <row r="573" spans="1:30">
      <c r="A573" s="378"/>
      <c r="B573" s="378"/>
      <c r="C573" s="378"/>
      <c r="D573" s="378"/>
      <c r="E573" s="378"/>
      <c r="F573" s="378"/>
      <c r="G573" s="378"/>
      <c r="H573" s="379"/>
      <c r="I573" s="379"/>
      <c r="J573" s="378"/>
      <c r="K573" s="380"/>
      <c r="L573" s="378"/>
      <c r="M573" s="46" t="str">
        <f>IFERROR(CONCATENATE("VALID (",VLOOKUP(A573,'02_MASTER_KODE_FASYANKES'!B$3:L$20793,2,FALSE),")"),"N/A (BELUM VALID)")</f>
        <v>N/A (BELUM VALID)</v>
      </c>
      <c r="N573" s="374" t="str">
        <f>IFERROR(VLOOKUP(A573,'02_MASTER_KODE_FASYANKES'!B$3:L$20793,10,FALSE),"N/A (BELUM VALID)")</f>
        <v>N/A (BELUM VALID)</v>
      </c>
      <c r="O573" s="374" t="str">
        <f>IFERROR(VLOOKUP(A573,'02_MASTER_KODE_FASYANKES'!B$3:L$20793,11,FALSE),"N/A (BELUM VALID)")</f>
        <v>N/A (BELUM VALID)</v>
      </c>
      <c r="P573" s="374" t="str">
        <f>IFERROR(VLOOKUP(A573,'02_MASTER_KODE_FASYANKES'!B$3:L$20793,3,FALSE),"N/A (BELUM VALID)")</f>
        <v>N/A (BELUM VALID)</v>
      </c>
      <c r="Q573" s="46" t="str">
        <f>IFERROR(VLOOKUP(LEFT(G573,4),'04_MASTER_KODE_SDMK'!B$5:F$165,3,FALSE),"N/A (BELUM VALID)")</f>
        <v>N/A (BELUM VALID)</v>
      </c>
      <c r="R573" s="46" t="str">
        <f>IFERROR(VLOOKUP(LEFT(G573,4),'04_MASTER_KODE_SDMK'!B$5:F$165,4,FALSE),"N/A (BELUM VALID)")</f>
        <v>N/A (BELUM VALID)</v>
      </c>
      <c r="S573" s="46" t="str">
        <f>IFERROR(VLOOKUP(LEFT(G573,4),'04_MASTER_KODE_SDMK'!B$5:F$165,5,FALSE),"N/A (BELUM VALID)")</f>
        <v>N/A (BELUM VALID)</v>
      </c>
      <c r="T573" s="374" t="str">
        <f t="shared" si="72"/>
        <v>N/A (BELUM VALID)</v>
      </c>
      <c r="U573" s="46" t="str">
        <f t="shared" si="73"/>
        <v>N/A (BELUM VALID)</v>
      </c>
      <c r="V573" s="46" t="str">
        <f>IFERROR(VLOOKUP(L573,'03_MASTER_KODE_SEKOLAH_PT'!B$5:C$10030,2,FALSE),"N/A (BELUM VALID)")</f>
        <v>N/A (BELUM VALID)</v>
      </c>
      <c r="W573" s="46" t="str">
        <f>IFERROR(VLOOKUP(J573,'05_MASTER_KODE_PRODI'!B$3:E$5003,3,FALSE),"N/A (BELUM VALID)")</f>
        <v>N/A (BELUM VALID)</v>
      </c>
      <c r="X573" s="46" t="str">
        <f>IFERROR(CONCATENATE("VALID (",VLOOKUP(J573,'05_MASTER_KODE_PRODI'!B$3:F$5003,5,FALSE),")"),"N/A (BELUM VALID)")</f>
        <v>N/A (BELUM VALID)</v>
      </c>
      <c r="Y573" s="376">
        <f t="shared" si="74"/>
        <v>0</v>
      </c>
      <c r="Z573" s="377">
        <f t="shared" si="75"/>
        <v>0</v>
      </c>
      <c r="AA573" s="377">
        <f t="shared" si="76"/>
        <v>0</v>
      </c>
      <c r="AB573" s="377">
        <f t="shared" si="77"/>
        <v>0</v>
      </c>
      <c r="AC573" s="377">
        <f t="shared" si="78"/>
        <v>0</v>
      </c>
      <c r="AD573" s="383">
        <f t="shared" si="71"/>
        <v>0</v>
      </c>
    </row>
    <row r="574" spans="1:30">
      <c r="A574" s="378"/>
      <c r="B574" s="378"/>
      <c r="C574" s="378"/>
      <c r="D574" s="378"/>
      <c r="E574" s="378"/>
      <c r="F574" s="378"/>
      <c r="G574" s="378"/>
      <c r="H574" s="379"/>
      <c r="I574" s="379"/>
      <c r="J574" s="378"/>
      <c r="K574" s="380"/>
      <c r="L574" s="378"/>
      <c r="M574" s="46" t="str">
        <f>IFERROR(CONCATENATE("VALID (",VLOOKUP(A574,'02_MASTER_KODE_FASYANKES'!B$3:L$20793,2,FALSE),")"),"N/A (BELUM VALID)")</f>
        <v>N/A (BELUM VALID)</v>
      </c>
      <c r="N574" s="374" t="str">
        <f>IFERROR(VLOOKUP(A574,'02_MASTER_KODE_FASYANKES'!B$3:L$20793,10,FALSE),"N/A (BELUM VALID)")</f>
        <v>N/A (BELUM VALID)</v>
      </c>
      <c r="O574" s="374" t="str">
        <f>IFERROR(VLOOKUP(A574,'02_MASTER_KODE_FASYANKES'!B$3:L$20793,11,FALSE),"N/A (BELUM VALID)")</f>
        <v>N/A (BELUM VALID)</v>
      </c>
      <c r="P574" s="374" t="str">
        <f>IFERROR(VLOOKUP(A574,'02_MASTER_KODE_FASYANKES'!B$3:L$20793,3,FALSE),"N/A (BELUM VALID)")</f>
        <v>N/A (BELUM VALID)</v>
      </c>
      <c r="Q574" s="46" t="str">
        <f>IFERROR(VLOOKUP(LEFT(G574,4),'04_MASTER_KODE_SDMK'!B$5:F$165,3,FALSE),"N/A (BELUM VALID)")</f>
        <v>N/A (BELUM VALID)</v>
      </c>
      <c r="R574" s="46" t="str">
        <f>IFERROR(VLOOKUP(LEFT(G574,4),'04_MASTER_KODE_SDMK'!B$5:F$165,4,FALSE),"N/A (BELUM VALID)")</f>
        <v>N/A (BELUM VALID)</v>
      </c>
      <c r="S574" s="46" t="str">
        <f>IFERROR(VLOOKUP(LEFT(G574,4),'04_MASTER_KODE_SDMK'!B$5:F$165,5,FALSE),"N/A (BELUM VALID)")</f>
        <v>N/A (BELUM VALID)</v>
      </c>
      <c r="T574" s="374" t="str">
        <f t="shared" si="72"/>
        <v>N/A (BELUM VALID)</v>
      </c>
      <c r="U574" s="46" t="str">
        <f t="shared" si="73"/>
        <v>N/A (BELUM VALID)</v>
      </c>
      <c r="V574" s="46" t="str">
        <f>IFERROR(VLOOKUP(L574,'03_MASTER_KODE_SEKOLAH_PT'!B$5:C$10030,2,FALSE),"N/A (BELUM VALID)")</f>
        <v>N/A (BELUM VALID)</v>
      </c>
      <c r="W574" s="46" t="str">
        <f>IFERROR(VLOOKUP(J574,'05_MASTER_KODE_PRODI'!B$3:E$5003,3,FALSE),"N/A (BELUM VALID)")</f>
        <v>N/A (BELUM VALID)</v>
      </c>
      <c r="X574" s="46" t="str">
        <f>IFERROR(CONCATENATE("VALID (",VLOOKUP(J574,'05_MASTER_KODE_PRODI'!B$3:F$5003,5,FALSE),")"),"N/A (BELUM VALID)")</f>
        <v>N/A (BELUM VALID)</v>
      </c>
      <c r="Y574" s="376">
        <f t="shared" si="74"/>
        <v>0</v>
      </c>
      <c r="Z574" s="377">
        <f t="shared" si="75"/>
        <v>0</v>
      </c>
      <c r="AA574" s="377">
        <f t="shared" si="76"/>
        <v>0</v>
      </c>
      <c r="AB574" s="377">
        <f t="shared" si="77"/>
        <v>0</v>
      </c>
      <c r="AC574" s="377">
        <f t="shared" si="78"/>
        <v>0</v>
      </c>
      <c r="AD574" s="383">
        <f t="shared" si="71"/>
        <v>0</v>
      </c>
    </row>
    <row r="575" spans="1:30">
      <c r="A575" s="378"/>
      <c r="B575" s="378"/>
      <c r="C575" s="378"/>
      <c r="D575" s="378"/>
      <c r="E575" s="378"/>
      <c r="F575" s="378"/>
      <c r="G575" s="378"/>
      <c r="H575" s="379"/>
      <c r="I575" s="379"/>
      <c r="J575" s="378"/>
      <c r="K575" s="380"/>
      <c r="L575" s="378"/>
      <c r="M575" s="46" t="str">
        <f>IFERROR(CONCATENATE("VALID (",VLOOKUP(A575,'02_MASTER_KODE_FASYANKES'!B$3:L$20793,2,FALSE),")"),"N/A (BELUM VALID)")</f>
        <v>N/A (BELUM VALID)</v>
      </c>
      <c r="N575" s="374" t="str">
        <f>IFERROR(VLOOKUP(A575,'02_MASTER_KODE_FASYANKES'!B$3:L$20793,10,FALSE),"N/A (BELUM VALID)")</f>
        <v>N/A (BELUM VALID)</v>
      </c>
      <c r="O575" s="374" t="str">
        <f>IFERROR(VLOOKUP(A575,'02_MASTER_KODE_FASYANKES'!B$3:L$20793,11,FALSE),"N/A (BELUM VALID)")</f>
        <v>N/A (BELUM VALID)</v>
      </c>
      <c r="P575" s="374" t="str">
        <f>IFERROR(VLOOKUP(A575,'02_MASTER_KODE_FASYANKES'!B$3:L$20793,3,FALSE),"N/A (BELUM VALID)")</f>
        <v>N/A (BELUM VALID)</v>
      </c>
      <c r="Q575" s="46" t="str">
        <f>IFERROR(VLOOKUP(LEFT(G575,4),'04_MASTER_KODE_SDMK'!B$5:F$165,3,FALSE),"N/A (BELUM VALID)")</f>
        <v>N/A (BELUM VALID)</v>
      </c>
      <c r="R575" s="46" t="str">
        <f>IFERROR(VLOOKUP(LEFT(G575,4),'04_MASTER_KODE_SDMK'!B$5:F$165,4,FALSE),"N/A (BELUM VALID)")</f>
        <v>N/A (BELUM VALID)</v>
      </c>
      <c r="S575" s="46" t="str">
        <f>IFERROR(VLOOKUP(LEFT(G575,4),'04_MASTER_KODE_SDMK'!B$5:F$165,5,FALSE),"N/A (BELUM VALID)")</f>
        <v>N/A (BELUM VALID)</v>
      </c>
      <c r="T575" s="374" t="str">
        <f t="shared" si="72"/>
        <v>N/A (BELUM VALID)</v>
      </c>
      <c r="U575" s="46" t="str">
        <f t="shared" si="73"/>
        <v>N/A (BELUM VALID)</v>
      </c>
      <c r="V575" s="46" t="str">
        <f>IFERROR(VLOOKUP(L575,'03_MASTER_KODE_SEKOLAH_PT'!B$5:C$10030,2,FALSE),"N/A (BELUM VALID)")</f>
        <v>N/A (BELUM VALID)</v>
      </c>
      <c r="W575" s="46" t="str">
        <f>IFERROR(VLOOKUP(J575,'05_MASTER_KODE_PRODI'!B$3:E$5003,3,FALSE),"N/A (BELUM VALID)")</f>
        <v>N/A (BELUM VALID)</v>
      </c>
      <c r="X575" s="46" t="str">
        <f>IFERROR(CONCATENATE("VALID (",VLOOKUP(J575,'05_MASTER_KODE_PRODI'!B$3:F$5003,5,FALSE),")"),"N/A (BELUM VALID)")</f>
        <v>N/A (BELUM VALID)</v>
      </c>
      <c r="Y575" s="376">
        <f t="shared" si="74"/>
        <v>0</v>
      </c>
      <c r="Z575" s="377">
        <f t="shared" si="75"/>
        <v>0</v>
      </c>
      <c r="AA575" s="377">
        <f t="shared" si="76"/>
        <v>0</v>
      </c>
      <c r="AB575" s="377">
        <f t="shared" si="77"/>
        <v>0</v>
      </c>
      <c r="AC575" s="377">
        <f t="shared" si="78"/>
        <v>0</v>
      </c>
      <c r="AD575" s="383">
        <f t="shared" si="71"/>
        <v>0</v>
      </c>
    </row>
    <row r="576" spans="1:30">
      <c r="A576" s="378"/>
      <c r="B576" s="378"/>
      <c r="C576" s="378"/>
      <c r="D576" s="378"/>
      <c r="E576" s="378"/>
      <c r="F576" s="378"/>
      <c r="G576" s="378"/>
      <c r="H576" s="379"/>
      <c r="I576" s="379"/>
      <c r="J576" s="378"/>
      <c r="K576" s="380"/>
      <c r="L576" s="378"/>
      <c r="M576" s="46" t="str">
        <f>IFERROR(CONCATENATE("VALID (",VLOOKUP(A576,'02_MASTER_KODE_FASYANKES'!B$3:L$20793,2,FALSE),")"),"N/A (BELUM VALID)")</f>
        <v>N/A (BELUM VALID)</v>
      </c>
      <c r="N576" s="374" t="str">
        <f>IFERROR(VLOOKUP(A576,'02_MASTER_KODE_FASYANKES'!B$3:L$20793,10,FALSE),"N/A (BELUM VALID)")</f>
        <v>N/A (BELUM VALID)</v>
      </c>
      <c r="O576" s="374" t="str">
        <f>IFERROR(VLOOKUP(A576,'02_MASTER_KODE_FASYANKES'!B$3:L$20793,11,FALSE),"N/A (BELUM VALID)")</f>
        <v>N/A (BELUM VALID)</v>
      </c>
      <c r="P576" s="374" t="str">
        <f>IFERROR(VLOOKUP(A576,'02_MASTER_KODE_FASYANKES'!B$3:L$20793,3,FALSE),"N/A (BELUM VALID)")</f>
        <v>N/A (BELUM VALID)</v>
      </c>
      <c r="Q576" s="46" t="str">
        <f>IFERROR(VLOOKUP(LEFT(G576,4),'04_MASTER_KODE_SDMK'!B$5:F$165,3,FALSE),"N/A (BELUM VALID)")</f>
        <v>N/A (BELUM VALID)</v>
      </c>
      <c r="R576" s="46" t="str">
        <f>IFERROR(VLOOKUP(LEFT(G576,4),'04_MASTER_KODE_SDMK'!B$5:F$165,4,FALSE),"N/A (BELUM VALID)")</f>
        <v>N/A (BELUM VALID)</v>
      </c>
      <c r="S576" s="46" t="str">
        <f>IFERROR(VLOOKUP(LEFT(G576,4),'04_MASTER_KODE_SDMK'!B$5:F$165,5,FALSE),"N/A (BELUM VALID)")</f>
        <v>N/A (BELUM VALID)</v>
      </c>
      <c r="T576" s="374" t="str">
        <f t="shared" si="72"/>
        <v>N/A (BELUM VALID)</v>
      </c>
      <c r="U576" s="46" t="str">
        <f t="shared" si="73"/>
        <v>N/A (BELUM VALID)</v>
      </c>
      <c r="V576" s="46" t="str">
        <f>IFERROR(VLOOKUP(L576,'03_MASTER_KODE_SEKOLAH_PT'!B$5:C$10030,2,FALSE),"N/A (BELUM VALID)")</f>
        <v>N/A (BELUM VALID)</v>
      </c>
      <c r="W576" s="46" t="str">
        <f>IFERROR(VLOOKUP(J576,'05_MASTER_KODE_PRODI'!B$3:E$5003,3,FALSE),"N/A (BELUM VALID)")</f>
        <v>N/A (BELUM VALID)</v>
      </c>
      <c r="X576" s="46" t="str">
        <f>IFERROR(CONCATENATE("VALID (",VLOOKUP(J576,'05_MASTER_KODE_PRODI'!B$3:F$5003,5,FALSE),")"),"N/A (BELUM VALID)")</f>
        <v>N/A (BELUM VALID)</v>
      </c>
      <c r="Y576" s="376">
        <f t="shared" si="74"/>
        <v>0</v>
      </c>
      <c r="Z576" s="377">
        <f t="shared" si="75"/>
        <v>0</v>
      </c>
      <c r="AA576" s="377">
        <f t="shared" si="76"/>
        <v>0</v>
      </c>
      <c r="AB576" s="377">
        <f t="shared" si="77"/>
        <v>0</v>
      </c>
      <c r="AC576" s="377">
        <f t="shared" si="78"/>
        <v>0</v>
      </c>
      <c r="AD576" s="383">
        <f t="shared" si="71"/>
        <v>0</v>
      </c>
    </row>
    <row r="577" spans="1:30">
      <c r="A577" s="378"/>
      <c r="B577" s="378"/>
      <c r="C577" s="378"/>
      <c r="D577" s="378"/>
      <c r="E577" s="378"/>
      <c r="F577" s="378"/>
      <c r="G577" s="378"/>
      <c r="H577" s="379"/>
      <c r="I577" s="379"/>
      <c r="J577" s="378"/>
      <c r="K577" s="380"/>
      <c r="L577" s="378"/>
      <c r="M577" s="46" t="str">
        <f>IFERROR(CONCATENATE("VALID (",VLOOKUP(A577,'02_MASTER_KODE_FASYANKES'!B$3:L$20793,2,FALSE),")"),"N/A (BELUM VALID)")</f>
        <v>N/A (BELUM VALID)</v>
      </c>
      <c r="N577" s="374" t="str">
        <f>IFERROR(VLOOKUP(A577,'02_MASTER_KODE_FASYANKES'!B$3:L$20793,10,FALSE),"N/A (BELUM VALID)")</f>
        <v>N/A (BELUM VALID)</v>
      </c>
      <c r="O577" s="374" t="str">
        <f>IFERROR(VLOOKUP(A577,'02_MASTER_KODE_FASYANKES'!B$3:L$20793,11,FALSE),"N/A (BELUM VALID)")</f>
        <v>N/A (BELUM VALID)</v>
      </c>
      <c r="P577" s="374" t="str">
        <f>IFERROR(VLOOKUP(A577,'02_MASTER_KODE_FASYANKES'!B$3:L$20793,3,FALSE),"N/A (BELUM VALID)")</f>
        <v>N/A (BELUM VALID)</v>
      </c>
      <c r="Q577" s="46" t="str">
        <f>IFERROR(VLOOKUP(LEFT(G577,4),'04_MASTER_KODE_SDMK'!B$5:F$165,3,FALSE),"N/A (BELUM VALID)")</f>
        <v>N/A (BELUM VALID)</v>
      </c>
      <c r="R577" s="46" t="str">
        <f>IFERROR(VLOOKUP(LEFT(G577,4),'04_MASTER_KODE_SDMK'!B$5:F$165,4,FALSE),"N/A (BELUM VALID)")</f>
        <v>N/A (BELUM VALID)</v>
      </c>
      <c r="S577" s="46" t="str">
        <f>IFERROR(VLOOKUP(LEFT(G577,4),'04_MASTER_KODE_SDMK'!B$5:F$165,5,FALSE),"N/A (BELUM VALID)")</f>
        <v>N/A (BELUM VALID)</v>
      </c>
      <c r="T577" s="374" t="str">
        <f t="shared" si="72"/>
        <v>N/A (BELUM VALID)</v>
      </c>
      <c r="U577" s="46" t="str">
        <f t="shared" si="73"/>
        <v>N/A (BELUM VALID)</v>
      </c>
      <c r="V577" s="46" t="str">
        <f>IFERROR(VLOOKUP(L577,'03_MASTER_KODE_SEKOLAH_PT'!B$5:C$10030,2,FALSE),"N/A (BELUM VALID)")</f>
        <v>N/A (BELUM VALID)</v>
      </c>
      <c r="W577" s="46" t="str">
        <f>IFERROR(VLOOKUP(J577,'05_MASTER_KODE_PRODI'!B$3:E$5003,3,FALSE),"N/A (BELUM VALID)")</f>
        <v>N/A (BELUM VALID)</v>
      </c>
      <c r="X577" s="46" t="str">
        <f>IFERROR(CONCATENATE("VALID (",VLOOKUP(J577,'05_MASTER_KODE_PRODI'!B$3:F$5003,5,FALSE),")"),"N/A (BELUM VALID)")</f>
        <v>N/A (BELUM VALID)</v>
      </c>
      <c r="Y577" s="376">
        <f t="shared" si="74"/>
        <v>0</v>
      </c>
      <c r="Z577" s="377">
        <f t="shared" si="75"/>
        <v>0</v>
      </c>
      <c r="AA577" s="377">
        <f t="shared" si="76"/>
        <v>0</v>
      </c>
      <c r="AB577" s="377">
        <f t="shared" si="77"/>
        <v>0</v>
      </c>
      <c r="AC577" s="377">
        <f t="shared" si="78"/>
        <v>0</v>
      </c>
      <c r="AD577" s="383">
        <f t="shared" si="71"/>
        <v>0</v>
      </c>
    </row>
    <row r="578" spans="1:30">
      <c r="A578" s="378"/>
      <c r="B578" s="378"/>
      <c r="C578" s="378"/>
      <c r="D578" s="378"/>
      <c r="E578" s="378"/>
      <c r="F578" s="378"/>
      <c r="G578" s="378"/>
      <c r="H578" s="379"/>
      <c r="I578" s="379"/>
      <c r="J578" s="378"/>
      <c r="K578" s="380"/>
      <c r="L578" s="378"/>
      <c r="M578" s="46" t="str">
        <f>IFERROR(CONCATENATE("VALID (",VLOOKUP(A578,'02_MASTER_KODE_FASYANKES'!B$3:L$20793,2,FALSE),")"),"N/A (BELUM VALID)")</f>
        <v>N/A (BELUM VALID)</v>
      </c>
      <c r="N578" s="374" t="str">
        <f>IFERROR(VLOOKUP(A578,'02_MASTER_KODE_FASYANKES'!B$3:L$20793,10,FALSE),"N/A (BELUM VALID)")</f>
        <v>N/A (BELUM VALID)</v>
      </c>
      <c r="O578" s="374" t="str">
        <f>IFERROR(VLOOKUP(A578,'02_MASTER_KODE_FASYANKES'!B$3:L$20793,11,FALSE),"N/A (BELUM VALID)")</f>
        <v>N/A (BELUM VALID)</v>
      </c>
      <c r="P578" s="374" t="str">
        <f>IFERROR(VLOOKUP(A578,'02_MASTER_KODE_FASYANKES'!B$3:L$20793,3,FALSE),"N/A (BELUM VALID)")</f>
        <v>N/A (BELUM VALID)</v>
      </c>
      <c r="Q578" s="46" t="str">
        <f>IFERROR(VLOOKUP(LEFT(G578,4),'04_MASTER_KODE_SDMK'!B$5:F$165,3,FALSE),"N/A (BELUM VALID)")</f>
        <v>N/A (BELUM VALID)</v>
      </c>
      <c r="R578" s="46" t="str">
        <f>IFERROR(VLOOKUP(LEFT(G578,4),'04_MASTER_KODE_SDMK'!B$5:F$165,4,FALSE),"N/A (BELUM VALID)")</f>
        <v>N/A (BELUM VALID)</v>
      </c>
      <c r="S578" s="46" t="str">
        <f>IFERROR(VLOOKUP(LEFT(G578,4),'04_MASTER_KODE_SDMK'!B$5:F$165,5,FALSE),"N/A (BELUM VALID)")</f>
        <v>N/A (BELUM VALID)</v>
      </c>
      <c r="T578" s="374" t="str">
        <f t="shared" si="72"/>
        <v>N/A (BELUM VALID)</v>
      </c>
      <c r="U578" s="46" t="str">
        <f t="shared" si="73"/>
        <v>N/A (BELUM VALID)</v>
      </c>
      <c r="V578" s="46" t="str">
        <f>IFERROR(VLOOKUP(L578,'03_MASTER_KODE_SEKOLAH_PT'!B$5:C$10030,2,FALSE),"N/A (BELUM VALID)")</f>
        <v>N/A (BELUM VALID)</v>
      </c>
      <c r="W578" s="46" t="str">
        <f>IFERROR(VLOOKUP(J578,'05_MASTER_KODE_PRODI'!B$3:E$5003,3,FALSE),"N/A (BELUM VALID)")</f>
        <v>N/A (BELUM VALID)</v>
      </c>
      <c r="X578" s="46" t="str">
        <f>IFERROR(CONCATENATE("VALID (",VLOOKUP(J578,'05_MASTER_KODE_PRODI'!B$3:F$5003,5,FALSE),")"),"N/A (BELUM VALID)")</f>
        <v>N/A (BELUM VALID)</v>
      </c>
      <c r="Y578" s="376">
        <f t="shared" si="74"/>
        <v>0</v>
      </c>
      <c r="Z578" s="377">
        <f t="shared" si="75"/>
        <v>0</v>
      </c>
      <c r="AA578" s="377">
        <f t="shared" si="76"/>
        <v>0</v>
      </c>
      <c r="AB578" s="377">
        <f t="shared" si="77"/>
        <v>0</v>
      </c>
      <c r="AC578" s="377">
        <f t="shared" si="78"/>
        <v>0</v>
      </c>
      <c r="AD578" s="383">
        <f t="shared" si="71"/>
        <v>0</v>
      </c>
    </row>
    <row r="579" spans="1:30">
      <c r="A579" s="378"/>
      <c r="B579" s="378"/>
      <c r="C579" s="378"/>
      <c r="D579" s="378"/>
      <c r="E579" s="378"/>
      <c r="F579" s="378"/>
      <c r="G579" s="378"/>
      <c r="H579" s="379"/>
      <c r="I579" s="379"/>
      <c r="J579" s="378"/>
      <c r="K579" s="380"/>
      <c r="L579" s="378"/>
      <c r="M579" s="46" t="str">
        <f>IFERROR(CONCATENATE("VALID (",VLOOKUP(A579,'02_MASTER_KODE_FASYANKES'!B$3:L$20793,2,FALSE),")"),"N/A (BELUM VALID)")</f>
        <v>N/A (BELUM VALID)</v>
      </c>
      <c r="N579" s="374" t="str">
        <f>IFERROR(VLOOKUP(A579,'02_MASTER_KODE_FASYANKES'!B$3:L$20793,10,FALSE),"N/A (BELUM VALID)")</f>
        <v>N/A (BELUM VALID)</v>
      </c>
      <c r="O579" s="374" t="str">
        <f>IFERROR(VLOOKUP(A579,'02_MASTER_KODE_FASYANKES'!B$3:L$20793,11,FALSE),"N/A (BELUM VALID)")</f>
        <v>N/A (BELUM VALID)</v>
      </c>
      <c r="P579" s="374" t="str">
        <f>IFERROR(VLOOKUP(A579,'02_MASTER_KODE_FASYANKES'!B$3:L$20793,3,FALSE),"N/A (BELUM VALID)")</f>
        <v>N/A (BELUM VALID)</v>
      </c>
      <c r="Q579" s="46" t="str">
        <f>IFERROR(VLOOKUP(LEFT(G579,4),'04_MASTER_KODE_SDMK'!B$5:F$165,3,FALSE),"N/A (BELUM VALID)")</f>
        <v>N/A (BELUM VALID)</v>
      </c>
      <c r="R579" s="46" t="str">
        <f>IFERROR(VLOOKUP(LEFT(G579,4),'04_MASTER_KODE_SDMK'!B$5:F$165,4,FALSE),"N/A (BELUM VALID)")</f>
        <v>N/A (BELUM VALID)</v>
      </c>
      <c r="S579" s="46" t="str">
        <f>IFERROR(VLOOKUP(LEFT(G579,4),'04_MASTER_KODE_SDMK'!B$5:F$165,5,FALSE),"N/A (BELUM VALID)")</f>
        <v>N/A (BELUM VALID)</v>
      </c>
      <c r="T579" s="374" t="str">
        <f t="shared" si="72"/>
        <v>N/A (BELUM VALID)</v>
      </c>
      <c r="U579" s="46" t="str">
        <f t="shared" si="73"/>
        <v>N/A (BELUM VALID)</v>
      </c>
      <c r="V579" s="46" t="str">
        <f>IFERROR(VLOOKUP(L579,'03_MASTER_KODE_SEKOLAH_PT'!B$5:C$10030,2,FALSE),"N/A (BELUM VALID)")</f>
        <v>N/A (BELUM VALID)</v>
      </c>
      <c r="W579" s="46" t="str">
        <f>IFERROR(VLOOKUP(J579,'05_MASTER_KODE_PRODI'!B$3:E$5003,3,FALSE),"N/A (BELUM VALID)")</f>
        <v>N/A (BELUM VALID)</v>
      </c>
      <c r="X579" s="46" t="str">
        <f>IFERROR(CONCATENATE("VALID (",VLOOKUP(J579,'05_MASTER_KODE_PRODI'!B$3:F$5003,5,FALSE),")"),"N/A (BELUM VALID)")</f>
        <v>N/A (BELUM VALID)</v>
      </c>
      <c r="Y579" s="376">
        <f t="shared" si="74"/>
        <v>0</v>
      </c>
      <c r="Z579" s="377">
        <f t="shared" si="75"/>
        <v>0</v>
      </c>
      <c r="AA579" s="377">
        <f t="shared" si="76"/>
        <v>0</v>
      </c>
      <c r="AB579" s="377">
        <f t="shared" si="77"/>
        <v>0</v>
      </c>
      <c r="AC579" s="377">
        <f t="shared" si="78"/>
        <v>0</v>
      </c>
      <c r="AD579" s="383">
        <f t="shared" si="71"/>
        <v>0</v>
      </c>
    </row>
    <row r="580" spans="1:30">
      <c r="A580" s="378"/>
      <c r="B580" s="378"/>
      <c r="C580" s="378"/>
      <c r="D580" s="378"/>
      <c r="E580" s="378"/>
      <c r="F580" s="378"/>
      <c r="G580" s="378"/>
      <c r="H580" s="379"/>
      <c r="I580" s="379"/>
      <c r="J580" s="378"/>
      <c r="K580" s="380"/>
      <c r="L580" s="378"/>
      <c r="M580" s="46" t="str">
        <f>IFERROR(CONCATENATE("VALID (",VLOOKUP(A580,'02_MASTER_KODE_FASYANKES'!B$3:L$20793,2,FALSE),")"),"N/A (BELUM VALID)")</f>
        <v>N/A (BELUM VALID)</v>
      </c>
      <c r="N580" s="374" t="str">
        <f>IFERROR(VLOOKUP(A580,'02_MASTER_KODE_FASYANKES'!B$3:L$20793,10,FALSE),"N/A (BELUM VALID)")</f>
        <v>N/A (BELUM VALID)</v>
      </c>
      <c r="O580" s="374" t="str">
        <f>IFERROR(VLOOKUP(A580,'02_MASTER_KODE_FASYANKES'!B$3:L$20793,11,FALSE),"N/A (BELUM VALID)")</f>
        <v>N/A (BELUM VALID)</v>
      </c>
      <c r="P580" s="374" t="str">
        <f>IFERROR(VLOOKUP(A580,'02_MASTER_KODE_FASYANKES'!B$3:L$20793,3,FALSE),"N/A (BELUM VALID)")</f>
        <v>N/A (BELUM VALID)</v>
      </c>
      <c r="Q580" s="46" t="str">
        <f>IFERROR(VLOOKUP(LEFT(G580,4),'04_MASTER_KODE_SDMK'!B$5:F$165,3,FALSE),"N/A (BELUM VALID)")</f>
        <v>N/A (BELUM VALID)</v>
      </c>
      <c r="R580" s="46" t="str">
        <f>IFERROR(VLOOKUP(LEFT(G580,4),'04_MASTER_KODE_SDMK'!B$5:F$165,4,FALSE),"N/A (BELUM VALID)")</f>
        <v>N/A (BELUM VALID)</v>
      </c>
      <c r="S580" s="46" t="str">
        <f>IFERROR(VLOOKUP(LEFT(G580,4),'04_MASTER_KODE_SDMK'!B$5:F$165,5,FALSE),"N/A (BELUM VALID)")</f>
        <v>N/A (BELUM VALID)</v>
      </c>
      <c r="T580" s="374" t="str">
        <f t="shared" si="72"/>
        <v>N/A (BELUM VALID)</v>
      </c>
      <c r="U580" s="46" t="str">
        <f t="shared" si="73"/>
        <v>N/A (BELUM VALID)</v>
      </c>
      <c r="V580" s="46" t="str">
        <f>IFERROR(VLOOKUP(L580,'03_MASTER_KODE_SEKOLAH_PT'!B$5:C$10030,2,FALSE),"N/A (BELUM VALID)")</f>
        <v>N/A (BELUM VALID)</v>
      </c>
      <c r="W580" s="46" t="str">
        <f>IFERROR(VLOOKUP(J580,'05_MASTER_KODE_PRODI'!B$3:E$5003,3,FALSE),"N/A (BELUM VALID)")</f>
        <v>N/A (BELUM VALID)</v>
      </c>
      <c r="X580" s="46" t="str">
        <f>IFERROR(CONCATENATE("VALID (",VLOOKUP(J580,'05_MASTER_KODE_PRODI'!B$3:F$5003,5,FALSE),")"),"N/A (BELUM VALID)")</f>
        <v>N/A (BELUM VALID)</v>
      </c>
      <c r="Y580" s="376">
        <f t="shared" si="74"/>
        <v>0</v>
      </c>
      <c r="Z580" s="377">
        <f t="shared" si="75"/>
        <v>0</v>
      </c>
      <c r="AA580" s="377">
        <f t="shared" si="76"/>
        <v>0</v>
      </c>
      <c r="AB580" s="377">
        <f t="shared" si="77"/>
        <v>0</v>
      </c>
      <c r="AC580" s="377">
        <f t="shared" si="78"/>
        <v>0</v>
      </c>
      <c r="AD580" s="383">
        <f t="shared" si="71"/>
        <v>0</v>
      </c>
    </row>
    <row r="581" spans="1:30">
      <c r="A581" s="378"/>
      <c r="B581" s="378"/>
      <c r="C581" s="378"/>
      <c r="D581" s="378"/>
      <c r="E581" s="378"/>
      <c r="F581" s="378"/>
      <c r="G581" s="378"/>
      <c r="H581" s="379"/>
      <c r="I581" s="379"/>
      <c r="J581" s="378"/>
      <c r="K581" s="380"/>
      <c r="L581" s="378"/>
      <c r="M581" s="46" t="str">
        <f>IFERROR(CONCATENATE("VALID (",VLOOKUP(A581,'02_MASTER_KODE_FASYANKES'!B$3:L$20793,2,FALSE),")"),"N/A (BELUM VALID)")</f>
        <v>N/A (BELUM VALID)</v>
      </c>
      <c r="N581" s="374" t="str">
        <f>IFERROR(VLOOKUP(A581,'02_MASTER_KODE_FASYANKES'!B$3:L$20793,10,FALSE),"N/A (BELUM VALID)")</f>
        <v>N/A (BELUM VALID)</v>
      </c>
      <c r="O581" s="374" t="str">
        <f>IFERROR(VLOOKUP(A581,'02_MASTER_KODE_FASYANKES'!B$3:L$20793,11,FALSE),"N/A (BELUM VALID)")</f>
        <v>N/A (BELUM VALID)</v>
      </c>
      <c r="P581" s="374" t="str">
        <f>IFERROR(VLOOKUP(A581,'02_MASTER_KODE_FASYANKES'!B$3:L$20793,3,FALSE),"N/A (BELUM VALID)")</f>
        <v>N/A (BELUM VALID)</v>
      </c>
      <c r="Q581" s="46" t="str">
        <f>IFERROR(VLOOKUP(LEFT(G581,4),'04_MASTER_KODE_SDMK'!B$5:F$165,3,FALSE),"N/A (BELUM VALID)")</f>
        <v>N/A (BELUM VALID)</v>
      </c>
      <c r="R581" s="46" t="str">
        <f>IFERROR(VLOOKUP(LEFT(G581,4),'04_MASTER_KODE_SDMK'!B$5:F$165,4,FALSE),"N/A (BELUM VALID)")</f>
        <v>N/A (BELUM VALID)</v>
      </c>
      <c r="S581" s="46" t="str">
        <f>IFERROR(VLOOKUP(LEFT(G581,4),'04_MASTER_KODE_SDMK'!B$5:F$165,5,FALSE),"N/A (BELUM VALID)")</f>
        <v>N/A (BELUM VALID)</v>
      </c>
      <c r="T581" s="374" t="str">
        <f t="shared" si="72"/>
        <v>N/A (BELUM VALID)</v>
      </c>
      <c r="U581" s="46" t="str">
        <f t="shared" si="73"/>
        <v>N/A (BELUM VALID)</v>
      </c>
      <c r="V581" s="46" t="str">
        <f>IFERROR(VLOOKUP(L581,'03_MASTER_KODE_SEKOLAH_PT'!B$5:C$10030,2,FALSE),"N/A (BELUM VALID)")</f>
        <v>N/A (BELUM VALID)</v>
      </c>
      <c r="W581" s="46" t="str">
        <f>IFERROR(VLOOKUP(J581,'05_MASTER_KODE_PRODI'!B$3:E$5003,3,FALSE),"N/A (BELUM VALID)")</f>
        <v>N/A (BELUM VALID)</v>
      </c>
      <c r="X581" s="46" t="str">
        <f>IFERROR(CONCATENATE("VALID (",VLOOKUP(J581,'05_MASTER_KODE_PRODI'!B$3:F$5003,5,FALSE),")"),"N/A (BELUM VALID)")</f>
        <v>N/A (BELUM VALID)</v>
      </c>
      <c r="Y581" s="376">
        <f t="shared" si="74"/>
        <v>0</v>
      </c>
      <c r="Z581" s="377">
        <f t="shared" si="75"/>
        <v>0</v>
      </c>
      <c r="AA581" s="377">
        <f t="shared" si="76"/>
        <v>0</v>
      </c>
      <c r="AB581" s="377">
        <f t="shared" si="77"/>
        <v>0</v>
      </c>
      <c r="AC581" s="377">
        <f t="shared" si="78"/>
        <v>0</v>
      </c>
      <c r="AD581" s="383">
        <f t="shared" ref="AD581:AD644" si="79">SUM(Y581:AC581)/5*100</f>
        <v>0</v>
      </c>
    </row>
    <row r="582" spans="1:30">
      <c r="A582" s="378"/>
      <c r="B582" s="378"/>
      <c r="C582" s="378"/>
      <c r="D582" s="378"/>
      <c r="E582" s="378"/>
      <c r="F582" s="378"/>
      <c r="G582" s="378"/>
      <c r="H582" s="379"/>
      <c r="I582" s="379"/>
      <c r="J582" s="378"/>
      <c r="K582" s="380"/>
      <c r="L582" s="378"/>
      <c r="M582" s="46" t="str">
        <f>IFERROR(CONCATENATE("VALID (",VLOOKUP(A582,'02_MASTER_KODE_FASYANKES'!B$3:L$20793,2,FALSE),")"),"N/A (BELUM VALID)")</f>
        <v>N/A (BELUM VALID)</v>
      </c>
      <c r="N582" s="374" t="str">
        <f>IFERROR(VLOOKUP(A582,'02_MASTER_KODE_FASYANKES'!B$3:L$20793,10,FALSE),"N/A (BELUM VALID)")</f>
        <v>N/A (BELUM VALID)</v>
      </c>
      <c r="O582" s="374" t="str">
        <f>IFERROR(VLOOKUP(A582,'02_MASTER_KODE_FASYANKES'!B$3:L$20793,11,FALSE),"N/A (BELUM VALID)")</f>
        <v>N/A (BELUM VALID)</v>
      </c>
      <c r="P582" s="374" t="str">
        <f>IFERROR(VLOOKUP(A582,'02_MASTER_KODE_FASYANKES'!B$3:L$20793,3,FALSE),"N/A (BELUM VALID)")</f>
        <v>N/A (BELUM VALID)</v>
      </c>
      <c r="Q582" s="46" t="str">
        <f>IFERROR(VLOOKUP(LEFT(G582,4),'04_MASTER_KODE_SDMK'!B$5:F$165,3,FALSE),"N/A (BELUM VALID)")</f>
        <v>N/A (BELUM VALID)</v>
      </c>
      <c r="R582" s="46" t="str">
        <f>IFERROR(VLOOKUP(LEFT(G582,4),'04_MASTER_KODE_SDMK'!B$5:F$165,4,FALSE),"N/A (BELUM VALID)")</f>
        <v>N/A (BELUM VALID)</v>
      </c>
      <c r="S582" s="46" t="str">
        <f>IFERROR(VLOOKUP(LEFT(G582,4),'04_MASTER_KODE_SDMK'!B$5:F$165,5,FALSE),"N/A (BELUM VALID)")</f>
        <v>N/A (BELUM VALID)</v>
      </c>
      <c r="T582" s="374" t="str">
        <f t="shared" si="72"/>
        <v>N/A (BELUM VALID)</v>
      </c>
      <c r="U582" s="46" t="str">
        <f t="shared" si="73"/>
        <v>N/A (BELUM VALID)</v>
      </c>
      <c r="V582" s="46" t="str">
        <f>IFERROR(VLOOKUP(L582,'03_MASTER_KODE_SEKOLAH_PT'!B$5:C$10030,2,FALSE),"N/A (BELUM VALID)")</f>
        <v>N/A (BELUM VALID)</v>
      </c>
      <c r="W582" s="46" t="str">
        <f>IFERROR(VLOOKUP(J582,'05_MASTER_KODE_PRODI'!B$3:E$5003,3,FALSE),"N/A (BELUM VALID)")</f>
        <v>N/A (BELUM VALID)</v>
      </c>
      <c r="X582" s="46" t="str">
        <f>IFERROR(CONCATENATE("VALID (",VLOOKUP(J582,'05_MASTER_KODE_PRODI'!B$3:F$5003,5,FALSE),")"),"N/A (BELUM VALID)")</f>
        <v>N/A (BELUM VALID)</v>
      </c>
      <c r="Y582" s="376">
        <f t="shared" si="74"/>
        <v>0</v>
      </c>
      <c r="Z582" s="377">
        <f t="shared" si="75"/>
        <v>0</v>
      </c>
      <c r="AA582" s="377">
        <f t="shared" si="76"/>
        <v>0</v>
      </c>
      <c r="AB582" s="377">
        <f t="shared" si="77"/>
        <v>0</v>
      </c>
      <c r="AC582" s="377">
        <f t="shared" si="78"/>
        <v>0</v>
      </c>
      <c r="AD582" s="383">
        <f t="shared" si="79"/>
        <v>0</v>
      </c>
    </row>
    <row r="583" spans="1:30">
      <c r="A583" s="378"/>
      <c r="B583" s="378"/>
      <c r="C583" s="378"/>
      <c r="D583" s="378"/>
      <c r="E583" s="378"/>
      <c r="F583" s="378"/>
      <c r="G583" s="378"/>
      <c r="H583" s="379"/>
      <c r="I583" s="379"/>
      <c r="J583" s="378"/>
      <c r="K583" s="380"/>
      <c r="L583" s="378"/>
      <c r="M583" s="46" t="str">
        <f>IFERROR(CONCATENATE("VALID (",VLOOKUP(A583,'02_MASTER_KODE_FASYANKES'!B$3:L$20793,2,FALSE),")"),"N/A (BELUM VALID)")</f>
        <v>N/A (BELUM VALID)</v>
      </c>
      <c r="N583" s="374" t="str">
        <f>IFERROR(VLOOKUP(A583,'02_MASTER_KODE_FASYANKES'!B$3:L$20793,10,FALSE),"N/A (BELUM VALID)")</f>
        <v>N/A (BELUM VALID)</v>
      </c>
      <c r="O583" s="374" t="str">
        <f>IFERROR(VLOOKUP(A583,'02_MASTER_KODE_FASYANKES'!B$3:L$20793,11,FALSE),"N/A (BELUM VALID)")</f>
        <v>N/A (BELUM VALID)</v>
      </c>
      <c r="P583" s="374" t="str">
        <f>IFERROR(VLOOKUP(A583,'02_MASTER_KODE_FASYANKES'!B$3:L$20793,3,FALSE),"N/A (BELUM VALID)")</f>
        <v>N/A (BELUM VALID)</v>
      </c>
      <c r="Q583" s="46" t="str">
        <f>IFERROR(VLOOKUP(LEFT(G583,4),'04_MASTER_KODE_SDMK'!B$5:F$165,3,FALSE),"N/A (BELUM VALID)")</f>
        <v>N/A (BELUM VALID)</v>
      </c>
      <c r="R583" s="46" t="str">
        <f>IFERROR(VLOOKUP(LEFT(G583,4),'04_MASTER_KODE_SDMK'!B$5:F$165,4,FALSE),"N/A (BELUM VALID)")</f>
        <v>N/A (BELUM VALID)</v>
      </c>
      <c r="S583" s="46" t="str">
        <f>IFERROR(VLOOKUP(LEFT(G583,4),'04_MASTER_KODE_SDMK'!B$5:F$165,5,FALSE),"N/A (BELUM VALID)")</f>
        <v>N/A (BELUM VALID)</v>
      </c>
      <c r="T583" s="374" t="str">
        <f t="shared" si="72"/>
        <v>N/A (BELUM VALID)</v>
      </c>
      <c r="U583" s="46" t="str">
        <f t="shared" si="73"/>
        <v>N/A (BELUM VALID)</v>
      </c>
      <c r="V583" s="46" t="str">
        <f>IFERROR(VLOOKUP(L583,'03_MASTER_KODE_SEKOLAH_PT'!B$5:C$10030,2,FALSE),"N/A (BELUM VALID)")</f>
        <v>N/A (BELUM VALID)</v>
      </c>
      <c r="W583" s="46" t="str">
        <f>IFERROR(VLOOKUP(J583,'05_MASTER_KODE_PRODI'!B$3:E$5003,3,FALSE),"N/A (BELUM VALID)")</f>
        <v>N/A (BELUM VALID)</v>
      </c>
      <c r="X583" s="46" t="str">
        <f>IFERROR(CONCATENATE("VALID (",VLOOKUP(J583,'05_MASTER_KODE_PRODI'!B$3:F$5003,5,FALSE),")"),"N/A (BELUM VALID)")</f>
        <v>N/A (BELUM VALID)</v>
      </c>
      <c r="Y583" s="376">
        <f t="shared" si="74"/>
        <v>0</v>
      </c>
      <c r="Z583" s="377">
        <f t="shared" si="75"/>
        <v>0</v>
      </c>
      <c r="AA583" s="377">
        <f t="shared" si="76"/>
        <v>0</v>
      </c>
      <c r="AB583" s="377">
        <f t="shared" si="77"/>
        <v>0</v>
      </c>
      <c r="AC583" s="377">
        <f t="shared" si="78"/>
        <v>0</v>
      </c>
      <c r="AD583" s="383">
        <f t="shared" si="79"/>
        <v>0</v>
      </c>
    </row>
    <row r="584" spans="1:30">
      <c r="A584" s="378"/>
      <c r="B584" s="378"/>
      <c r="C584" s="378"/>
      <c r="D584" s="378"/>
      <c r="E584" s="378"/>
      <c r="F584" s="378"/>
      <c r="G584" s="378"/>
      <c r="H584" s="379"/>
      <c r="I584" s="379"/>
      <c r="J584" s="378"/>
      <c r="K584" s="380"/>
      <c r="L584" s="378"/>
      <c r="M584" s="46" t="str">
        <f>IFERROR(CONCATENATE("VALID (",VLOOKUP(A584,'02_MASTER_KODE_FASYANKES'!B$3:L$20793,2,FALSE),")"),"N/A (BELUM VALID)")</f>
        <v>N/A (BELUM VALID)</v>
      </c>
      <c r="N584" s="374" t="str">
        <f>IFERROR(VLOOKUP(A584,'02_MASTER_KODE_FASYANKES'!B$3:L$20793,10,FALSE),"N/A (BELUM VALID)")</f>
        <v>N/A (BELUM VALID)</v>
      </c>
      <c r="O584" s="374" t="str">
        <f>IFERROR(VLOOKUP(A584,'02_MASTER_KODE_FASYANKES'!B$3:L$20793,11,FALSE),"N/A (BELUM VALID)")</f>
        <v>N/A (BELUM VALID)</v>
      </c>
      <c r="P584" s="374" t="str">
        <f>IFERROR(VLOOKUP(A584,'02_MASTER_KODE_FASYANKES'!B$3:L$20793,3,FALSE),"N/A (BELUM VALID)")</f>
        <v>N/A (BELUM VALID)</v>
      </c>
      <c r="Q584" s="46" t="str">
        <f>IFERROR(VLOOKUP(LEFT(G584,4),'04_MASTER_KODE_SDMK'!B$5:F$165,3,FALSE),"N/A (BELUM VALID)")</f>
        <v>N/A (BELUM VALID)</v>
      </c>
      <c r="R584" s="46" t="str">
        <f>IFERROR(VLOOKUP(LEFT(G584,4),'04_MASTER_KODE_SDMK'!B$5:F$165,4,FALSE),"N/A (BELUM VALID)")</f>
        <v>N/A (BELUM VALID)</v>
      </c>
      <c r="S584" s="46" t="str">
        <f>IFERROR(VLOOKUP(LEFT(G584,4),'04_MASTER_KODE_SDMK'!B$5:F$165,5,FALSE),"N/A (BELUM VALID)")</f>
        <v>N/A (BELUM VALID)</v>
      </c>
      <c r="T584" s="374" t="str">
        <f t="shared" si="72"/>
        <v>N/A (BELUM VALID)</v>
      </c>
      <c r="U584" s="46" t="str">
        <f t="shared" si="73"/>
        <v>N/A (BELUM VALID)</v>
      </c>
      <c r="V584" s="46" t="str">
        <f>IFERROR(VLOOKUP(L584,'03_MASTER_KODE_SEKOLAH_PT'!B$5:C$10030,2,FALSE),"N/A (BELUM VALID)")</f>
        <v>N/A (BELUM VALID)</v>
      </c>
      <c r="W584" s="46" t="str">
        <f>IFERROR(VLOOKUP(J584,'05_MASTER_KODE_PRODI'!B$3:E$5003,3,FALSE),"N/A (BELUM VALID)")</f>
        <v>N/A (BELUM VALID)</v>
      </c>
      <c r="X584" s="46" t="str">
        <f>IFERROR(CONCATENATE("VALID (",VLOOKUP(J584,'05_MASTER_KODE_PRODI'!B$3:F$5003,5,FALSE),")"),"N/A (BELUM VALID)")</f>
        <v>N/A (BELUM VALID)</v>
      </c>
      <c r="Y584" s="376">
        <f t="shared" si="74"/>
        <v>0</v>
      </c>
      <c r="Z584" s="377">
        <f t="shared" si="75"/>
        <v>0</v>
      </c>
      <c r="AA584" s="377">
        <f t="shared" si="76"/>
        <v>0</v>
      </c>
      <c r="AB584" s="377">
        <f t="shared" si="77"/>
        <v>0</v>
      </c>
      <c r="AC584" s="377">
        <f t="shared" si="78"/>
        <v>0</v>
      </c>
      <c r="AD584" s="383">
        <f t="shared" si="79"/>
        <v>0</v>
      </c>
    </row>
    <row r="585" spans="1:30">
      <c r="A585" s="378"/>
      <c r="B585" s="378"/>
      <c r="C585" s="378"/>
      <c r="D585" s="378"/>
      <c r="E585" s="378"/>
      <c r="F585" s="378"/>
      <c r="G585" s="378"/>
      <c r="H585" s="379"/>
      <c r="I585" s="379"/>
      <c r="J585" s="378"/>
      <c r="K585" s="380"/>
      <c r="L585" s="378"/>
      <c r="M585" s="46" t="str">
        <f>IFERROR(CONCATENATE("VALID (",VLOOKUP(A585,'02_MASTER_KODE_FASYANKES'!B$3:L$20793,2,FALSE),")"),"N/A (BELUM VALID)")</f>
        <v>N/A (BELUM VALID)</v>
      </c>
      <c r="N585" s="374" t="str">
        <f>IFERROR(VLOOKUP(A585,'02_MASTER_KODE_FASYANKES'!B$3:L$20793,10,FALSE),"N/A (BELUM VALID)")</f>
        <v>N/A (BELUM VALID)</v>
      </c>
      <c r="O585" s="374" t="str">
        <f>IFERROR(VLOOKUP(A585,'02_MASTER_KODE_FASYANKES'!B$3:L$20793,11,FALSE),"N/A (BELUM VALID)")</f>
        <v>N/A (BELUM VALID)</v>
      </c>
      <c r="P585" s="374" t="str">
        <f>IFERROR(VLOOKUP(A585,'02_MASTER_KODE_FASYANKES'!B$3:L$20793,3,FALSE),"N/A (BELUM VALID)")</f>
        <v>N/A (BELUM VALID)</v>
      </c>
      <c r="Q585" s="46" t="str">
        <f>IFERROR(VLOOKUP(LEFT(G585,4),'04_MASTER_KODE_SDMK'!B$5:F$165,3,FALSE),"N/A (BELUM VALID)")</f>
        <v>N/A (BELUM VALID)</v>
      </c>
      <c r="R585" s="46" t="str">
        <f>IFERROR(VLOOKUP(LEFT(G585,4),'04_MASTER_KODE_SDMK'!B$5:F$165,4,FALSE),"N/A (BELUM VALID)")</f>
        <v>N/A (BELUM VALID)</v>
      </c>
      <c r="S585" s="46" t="str">
        <f>IFERROR(VLOOKUP(LEFT(G585,4),'04_MASTER_KODE_SDMK'!B$5:F$165,5,FALSE),"N/A (BELUM VALID)")</f>
        <v>N/A (BELUM VALID)</v>
      </c>
      <c r="T585" s="374" t="str">
        <f t="shared" si="72"/>
        <v>N/A (BELUM VALID)</v>
      </c>
      <c r="U585" s="46" t="str">
        <f t="shared" si="73"/>
        <v>N/A (BELUM VALID)</v>
      </c>
      <c r="V585" s="46" t="str">
        <f>IFERROR(VLOOKUP(L585,'03_MASTER_KODE_SEKOLAH_PT'!B$5:C$10030,2,FALSE),"N/A (BELUM VALID)")</f>
        <v>N/A (BELUM VALID)</v>
      </c>
      <c r="W585" s="46" t="str">
        <f>IFERROR(VLOOKUP(J585,'05_MASTER_KODE_PRODI'!B$3:E$5003,3,FALSE),"N/A (BELUM VALID)")</f>
        <v>N/A (BELUM VALID)</v>
      </c>
      <c r="X585" s="46" t="str">
        <f>IFERROR(CONCATENATE("VALID (",VLOOKUP(J585,'05_MASTER_KODE_PRODI'!B$3:F$5003,5,FALSE),")"),"N/A (BELUM VALID)")</f>
        <v>N/A (BELUM VALID)</v>
      </c>
      <c r="Y585" s="376">
        <f t="shared" si="74"/>
        <v>0</v>
      </c>
      <c r="Z585" s="377">
        <f t="shared" si="75"/>
        <v>0</v>
      </c>
      <c r="AA585" s="377">
        <f t="shared" si="76"/>
        <v>0</v>
      </c>
      <c r="AB585" s="377">
        <f t="shared" si="77"/>
        <v>0</v>
      </c>
      <c r="AC585" s="377">
        <f t="shared" si="78"/>
        <v>0</v>
      </c>
      <c r="AD585" s="383">
        <f t="shared" si="79"/>
        <v>0</v>
      </c>
    </row>
    <row r="586" spans="1:30">
      <c r="A586" s="378"/>
      <c r="B586" s="378"/>
      <c r="C586" s="378"/>
      <c r="D586" s="378"/>
      <c r="E586" s="378"/>
      <c r="F586" s="378"/>
      <c r="G586" s="378"/>
      <c r="H586" s="379"/>
      <c r="I586" s="379"/>
      <c r="J586" s="378"/>
      <c r="K586" s="380"/>
      <c r="L586" s="378"/>
      <c r="M586" s="46" t="str">
        <f>IFERROR(CONCATENATE("VALID (",VLOOKUP(A586,'02_MASTER_KODE_FASYANKES'!B$3:L$20793,2,FALSE),")"),"N/A (BELUM VALID)")</f>
        <v>N/A (BELUM VALID)</v>
      </c>
      <c r="N586" s="374" t="str">
        <f>IFERROR(VLOOKUP(A586,'02_MASTER_KODE_FASYANKES'!B$3:L$20793,10,FALSE),"N/A (BELUM VALID)")</f>
        <v>N/A (BELUM VALID)</v>
      </c>
      <c r="O586" s="374" t="str">
        <f>IFERROR(VLOOKUP(A586,'02_MASTER_KODE_FASYANKES'!B$3:L$20793,11,FALSE),"N/A (BELUM VALID)")</f>
        <v>N/A (BELUM VALID)</v>
      </c>
      <c r="P586" s="374" t="str">
        <f>IFERROR(VLOOKUP(A586,'02_MASTER_KODE_FASYANKES'!B$3:L$20793,3,FALSE),"N/A (BELUM VALID)")</f>
        <v>N/A (BELUM VALID)</v>
      </c>
      <c r="Q586" s="46" t="str">
        <f>IFERROR(VLOOKUP(LEFT(G586,4),'04_MASTER_KODE_SDMK'!B$5:F$165,3,FALSE),"N/A (BELUM VALID)")</f>
        <v>N/A (BELUM VALID)</v>
      </c>
      <c r="R586" s="46" t="str">
        <f>IFERROR(VLOOKUP(LEFT(G586,4),'04_MASTER_KODE_SDMK'!B$5:F$165,4,FALSE),"N/A (BELUM VALID)")</f>
        <v>N/A (BELUM VALID)</v>
      </c>
      <c r="S586" s="46" t="str">
        <f>IFERROR(VLOOKUP(LEFT(G586,4),'04_MASTER_KODE_SDMK'!B$5:F$165,5,FALSE),"N/A (BELUM VALID)")</f>
        <v>N/A (BELUM VALID)</v>
      </c>
      <c r="T586" s="374" t="str">
        <f t="shared" si="72"/>
        <v>N/A (BELUM VALID)</v>
      </c>
      <c r="U586" s="46" t="str">
        <f t="shared" si="73"/>
        <v>N/A (BELUM VALID)</v>
      </c>
      <c r="V586" s="46" t="str">
        <f>IFERROR(VLOOKUP(L586,'03_MASTER_KODE_SEKOLAH_PT'!B$5:C$10030,2,FALSE),"N/A (BELUM VALID)")</f>
        <v>N/A (BELUM VALID)</v>
      </c>
      <c r="W586" s="46" t="str">
        <f>IFERROR(VLOOKUP(J586,'05_MASTER_KODE_PRODI'!B$3:E$5003,3,FALSE),"N/A (BELUM VALID)")</f>
        <v>N/A (BELUM VALID)</v>
      </c>
      <c r="X586" s="46" t="str">
        <f>IFERROR(CONCATENATE("VALID (",VLOOKUP(J586,'05_MASTER_KODE_PRODI'!B$3:F$5003,5,FALSE),")"),"N/A (BELUM VALID)")</f>
        <v>N/A (BELUM VALID)</v>
      </c>
      <c r="Y586" s="376">
        <f t="shared" si="74"/>
        <v>0</v>
      </c>
      <c r="Z586" s="377">
        <f t="shared" si="75"/>
        <v>0</v>
      </c>
      <c r="AA586" s="377">
        <f t="shared" si="76"/>
        <v>0</v>
      </c>
      <c r="AB586" s="377">
        <f t="shared" si="77"/>
        <v>0</v>
      </c>
      <c r="AC586" s="377">
        <f t="shared" si="78"/>
        <v>0</v>
      </c>
      <c r="AD586" s="383">
        <f t="shared" si="79"/>
        <v>0</v>
      </c>
    </row>
    <row r="587" spans="1:30">
      <c r="A587" s="378"/>
      <c r="B587" s="378"/>
      <c r="C587" s="378"/>
      <c r="D587" s="378"/>
      <c r="E587" s="378"/>
      <c r="F587" s="378"/>
      <c r="G587" s="378"/>
      <c r="H587" s="379"/>
      <c r="I587" s="379"/>
      <c r="J587" s="378"/>
      <c r="K587" s="380"/>
      <c r="L587" s="378"/>
      <c r="M587" s="46" t="str">
        <f>IFERROR(CONCATENATE("VALID (",VLOOKUP(A587,'02_MASTER_KODE_FASYANKES'!B$3:L$20793,2,FALSE),")"),"N/A (BELUM VALID)")</f>
        <v>N/A (BELUM VALID)</v>
      </c>
      <c r="N587" s="374" t="str">
        <f>IFERROR(VLOOKUP(A587,'02_MASTER_KODE_FASYANKES'!B$3:L$20793,10,FALSE),"N/A (BELUM VALID)")</f>
        <v>N/A (BELUM VALID)</v>
      </c>
      <c r="O587" s="374" t="str">
        <f>IFERROR(VLOOKUP(A587,'02_MASTER_KODE_FASYANKES'!B$3:L$20793,11,FALSE),"N/A (BELUM VALID)")</f>
        <v>N/A (BELUM VALID)</v>
      </c>
      <c r="P587" s="374" t="str">
        <f>IFERROR(VLOOKUP(A587,'02_MASTER_KODE_FASYANKES'!B$3:L$20793,3,FALSE),"N/A (BELUM VALID)")</f>
        <v>N/A (BELUM VALID)</v>
      </c>
      <c r="Q587" s="46" t="str">
        <f>IFERROR(VLOOKUP(LEFT(G587,4),'04_MASTER_KODE_SDMK'!B$5:F$165,3,FALSE),"N/A (BELUM VALID)")</f>
        <v>N/A (BELUM VALID)</v>
      </c>
      <c r="R587" s="46" t="str">
        <f>IFERROR(VLOOKUP(LEFT(G587,4),'04_MASTER_KODE_SDMK'!B$5:F$165,4,FALSE),"N/A (BELUM VALID)")</f>
        <v>N/A (BELUM VALID)</v>
      </c>
      <c r="S587" s="46" t="str">
        <f>IFERROR(VLOOKUP(LEFT(G587,4),'04_MASTER_KODE_SDMK'!B$5:F$165,5,FALSE),"N/A (BELUM VALID)")</f>
        <v>N/A (BELUM VALID)</v>
      </c>
      <c r="T587" s="374" t="str">
        <f t="shared" si="72"/>
        <v>N/A (BELUM VALID)</v>
      </c>
      <c r="U587" s="46" t="str">
        <f t="shared" si="73"/>
        <v>N/A (BELUM VALID)</v>
      </c>
      <c r="V587" s="46" t="str">
        <f>IFERROR(VLOOKUP(L587,'03_MASTER_KODE_SEKOLAH_PT'!B$5:C$10030,2,FALSE),"N/A (BELUM VALID)")</f>
        <v>N/A (BELUM VALID)</v>
      </c>
      <c r="W587" s="46" t="str">
        <f>IFERROR(VLOOKUP(J587,'05_MASTER_KODE_PRODI'!B$3:E$5003,3,FALSE),"N/A (BELUM VALID)")</f>
        <v>N/A (BELUM VALID)</v>
      </c>
      <c r="X587" s="46" t="str">
        <f>IFERROR(CONCATENATE("VALID (",VLOOKUP(J587,'05_MASTER_KODE_PRODI'!B$3:F$5003,5,FALSE),")"),"N/A (BELUM VALID)")</f>
        <v>N/A (BELUM VALID)</v>
      </c>
      <c r="Y587" s="376">
        <f t="shared" si="74"/>
        <v>0</v>
      </c>
      <c r="Z587" s="377">
        <f t="shared" si="75"/>
        <v>0</v>
      </c>
      <c r="AA587" s="377">
        <f t="shared" si="76"/>
        <v>0</v>
      </c>
      <c r="AB587" s="377">
        <f t="shared" si="77"/>
        <v>0</v>
      </c>
      <c r="AC587" s="377">
        <f t="shared" si="78"/>
        <v>0</v>
      </c>
      <c r="AD587" s="383">
        <f t="shared" si="79"/>
        <v>0</v>
      </c>
    </row>
    <row r="588" spans="1:30">
      <c r="A588" s="378"/>
      <c r="B588" s="378"/>
      <c r="C588" s="378"/>
      <c r="D588" s="378"/>
      <c r="E588" s="378"/>
      <c r="F588" s="378"/>
      <c r="G588" s="378"/>
      <c r="H588" s="379"/>
      <c r="I588" s="379"/>
      <c r="J588" s="378"/>
      <c r="K588" s="380"/>
      <c r="L588" s="378"/>
      <c r="M588" s="46" t="str">
        <f>IFERROR(CONCATENATE("VALID (",VLOOKUP(A588,'02_MASTER_KODE_FASYANKES'!B$3:L$20793,2,FALSE),")"),"N/A (BELUM VALID)")</f>
        <v>N/A (BELUM VALID)</v>
      </c>
      <c r="N588" s="374" t="str">
        <f>IFERROR(VLOOKUP(A588,'02_MASTER_KODE_FASYANKES'!B$3:L$20793,10,FALSE),"N/A (BELUM VALID)")</f>
        <v>N/A (BELUM VALID)</v>
      </c>
      <c r="O588" s="374" t="str">
        <f>IFERROR(VLOOKUP(A588,'02_MASTER_KODE_FASYANKES'!B$3:L$20793,11,FALSE),"N/A (BELUM VALID)")</f>
        <v>N/A (BELUM VALID)</v>
      </c>
      <c r="P588" s="374" t="str">
        <f>IFERROR(VLOOKUP(A588,'02_MASTER_KODE_FASYANKES'!B$3:L$20793,3,FALSE),"N/A (BELUM VALID)")</f>
        <v>N/A (BELUM VALID)</v>
      </c>
      <c r="Q588" s="46" t="str">
        <f>IFERROR(VLOOKUP(LEFT(G588,4),'04_MASTER_KODE_SDMK'!B$5:F$165,3,FALSE),"N/A (BELUM VALID)")</f>
        <v>N/A (BELUM VALID)</v>
      </c>
      <c r="R588" s="46" t="str">
        <f>IFERROR(VLOOKUP(LEFT(G588,4),'04_MASTER_KODE_SDMK'!B$5:F$165,4,FALSE),"N/A (BELUM VALID)")</f>
        <v>N/A (BELUM VALID)</v>
      </c>
      <c r="S588" s="46" t="str">
        <f>IFERROR(VLOOKUP(LEFT(G588,4),'04_MASTER_KODE_SDMK'!B$5:F$165,5,FALSE),"N/A (BELUM VALID)")</f>
        <v>N/A (BELUM VALID)</v>
      </c>
      <c r="T588" s="374" t="str">
        <f t="shared" si="72"/>
        <v>N/A (BELUM VALID)</v>
      </c>
      <c r="U588" s="46" t="str">
        <f t="shared" si="73"/>
        <v>N/A (BELUM VALID)</v>
      </c>
      <c r="V588" s="46" t="str">
        <f>IFERROR(VLOOKUP(L588,'03_MASTER_KODE_SEKOLAH_PT'!B$5:C$10030,2,FALSE),"N/A (BELUM VALID)")</f>
        <v>N/A (BELUM VALID)</v>
      </c>
      <c r="W588" s="46" t="str">
        <f>IFERROR(VLOOKUP(J588,'05_MASTER_KODE_PRODI'!B$3:E$5003,3,FALSE),"N/A (BELUM VALID)")</f>
        <v>N/A (BELUM VALID)</v>
      </c>
      <c r="X588" s="46" t="str">
        <f>IFERROR(CONCATENATE("VALID (",VLOOKUP(J588,'05_MASTER_KODE_PRODI'!B$3:F$5003,5,FALSE),")"),"N/A (BELUM VALID)")</f>
        <v>N/A (BELUM VALID)</v>
      </c>
      <c r="Y588" s="376">
        <f t="shared" si="74"/>
        <v>0</v>
      </c>
      <c r="Z588" s="377">
        <f t="shared" si="75"/>
        <v>0</v>
      </c>
      <c r="AA588" s="377">
        <f t="shared" si="76"/>
        <v>0</v>
      </c>
      <c r="AB588" s="377">
        <f t="shared" si="77"/>
        <v>0</v>
      </c>
      <c r="AC588" s="377">
        <f t="shared" si="78"/>
        <v>0</v>
      </c>
      <c r="AD588" s="383">
        <f t="shared" si="79"/>
        <v>0</v>
      </c>
    </row>
    <row r="589" spans="1:30">
      <c r="A589" s="378"/>
      <c r="B589" s="378"/>
      <c r="C589" s="378"/>
      <c r="D589" s="378"/>
      <c r="E589" s="378"/>
      <c r="F589" s="378"/>
      <c r="G589" s="378"/>
      <c r="H589" s="379"/>
      <c r="I589" s="379"/>
      <c r="J589" s="378"/>
      <c r="K589" s="380"/>
      <c r="L589" s="378"/>
      <c r="M589" s="46" t="str">
        <f>IFERROR(CONCATENATE("VALID (",VLOOKUP(A589,'02_MASTER_KODE_FASYANKES'!B$3:L$20793,2,FALSE),")"),"N/A (BELUM VALID)")</f>
        <v>N/A (BELUM VALID)</v>
      </c>
      <c r="N589" s="374" t="str">
        <f>IFERROR(VLOOKUP(A589,'02_MASTER_KODE_FASYANKES'!B$3:L$20793,10,FALSE),"N/A (BELUM VALID)")</f>
        <v>N/A (BELUM VALID)</v>
      </c>
      <c r="O589" s="374" t="str">
        <f>IFERROR(VLOOKUP(A589,'02_MASTER_KODE_FASYANKES'!B$3:L$20793,11,FALSE),"N/A (BELUM VALID)")</f>
        <v>N/A (BELUM VALID)</v>
      </c>
      <c r="P589" s="374" t="str">
        <f>IFERROR(VLOOKUP(A589,'02_MASTER_KODE_FASYANKES'!B$3:L$20793,3,FALSE),"N/A (BELUM VALID)")</f>
        <v>N/A (BELUM VALID)</v>
      </c>
      <c r="Q589" s="46" t="str">
        <f>IFERROR(VLOOKUP(LEFT(G589,4),'04_MASTER_KODE_SDMK'!B$5:F$165,3,FALSE),"N/A (BELUM VALID)")</f>
        <v>N/A (BELUM VALID)</v>
      </c>
      <c r="R589" s="46" t="str">
        <f>IFERROR(VLOOKUP(LEFT(G589,4),'04_MASTER_KODE_SDMK'!B$5:F$165,4,FALSE),"N/A (BELUM VALID)")</f>
        <v>N/A (BELUM VALID)</v>
      </c>
      <c r="S589" s="46" t="str">
        <f>IFERROR(VLOOKUP(LEFT(G589,4),'04_MASTER_KODE_SDMK'!B$5:F$165,5,FALSE),"N/A (BELUM VALID)")</f>
        <v>N/A (BELUM VALID)</v>
      </c>
      <c r="T589" s="374" t="str">
        <f t="shared" si="72"/>
        <v>N/A (BELUM VALID)</v>
      </c>
      <c r="U589" s="46" t="str">
        <f t="shared" si="73"/>
        <v>N/A (BELUM VALID)</v>
      </c>
      <c r="V589" s="46" t="str">
        <f>IFERROR(VLOOKUP(L589,'03_MASTER_KODE_SEKOLAH_PT'!B$5:C$10030,2,FALSE),"N/A (BELUM VALID)")</f>
        <v>N/A (BELUM VALID)</v>
      </c>
      <c r="W589" s="46" t="str">
        <f>IFERROR(VLOOKUP(J589,'05_MASTER_KODE_PRODI'!B$3:E$5003,3,FALSE),"N/A (BELUM VALID)")</f>
        <v>N/A (BELUM VALID)</v>
      </c>
      <c r="X589" s="46" t="str">
        <f>IFERROR(CONCATENATE("VALID (",VLOOKUP(J589,'05_MASTER_KODE_PRODI'!B$3:F$5003,5,FALSE),")"),"N/A (BELUM VALID)")</f>
        <v>N/A (BELUM VALID)</v>
      </c>
      <c r="Y589" s="376">
        <f t="shared" si="74"/>
        <v>0</v>
      </c>
      <c r="Z589" s="377">
        <f t="shared" si="75"/>
        <v>0</v>
      </c>
      <c r="AA589" s="377">
        <f t="shared" si="76"/>
        <v>0</v>
      </c>
      <c r="AB589" s="377">
        <f t="shared" si="77"/>
        <v>0</v>
      </c>
      <c r="AC589" s="377">
        <f t="shared" si="78"/>
        <v>0</v>
      </c>
      <c r="AD589" s="383">
        <f t="shared" si="79"/>
        <v>0</v>
      </c>
    </row>
    <row r="590" spans="1:30">
      <c r="A590" s="378"/>
      <c r="B590" s="378"/>
      <c r="C590" s="378"/>
      <c r="D590" s="378"/>
      <c r="E590" s="378"/>
      <c r="F590" s="378"/>
      <c r="G590" s="378"/>
      <c r="H590" s="379"/>
      <c r="I590" s="379"/>
      <c r="J590" s="378"/>
      <c r="K590" s="380"/>
      <c r="L590" s="378"/>
      <c r="M590" s="46" t="str">
        <f>IFERROR(CONCATENATE("VALID (",VLOOKUP(A590,'02_MASTER_KODE_FASYANKES'!B$3:L$20793,2,FALSE),")"),"N/A (BELUM VALID)")</f>
        <v>N/A (BELUM VALID)</v>
      </c>
      <c r="N590" s="374" t="str">
        <f>IFERROR(VLOOKUP(A590,'02_MASTER_KODE_FASYANKES'!B$3:L$20793,10,FALSE),"N/A (BELUM VALID)")</f>
        <v>N/A (BELUM VALID)</v>
      </c>
      <c r="O590" s="374" t="str">
        <f>IFERROR(VLOOKUP(A590,'02_MASTER_KODE_FASYANKES'!B$3:L$20793,11,FALSE),"N/A (BELUM VALID)")</f>
        <v>N/A (BELUM VALID)</v>
      </c>
      <c r="P590" s="374" t="str">
        <f>IFERROR(VLOOKUP(A590,'02_MASTER_KODE_FASYANKES'!B$3:L$20793,3,FALSE),"N/A (BELUM VALID)")</f>
        <v>N/A (BELUM VALID)</v>
      </c>
      <c r="Q590" s="46" t="str">
        <f>IFERROR(VLOOKUP(LEFT(G590,4),'04_MASTER_KODE_SDMK'!B$5:F$165,3,FALSE),"N/A (BELUM VALID)")</f>
        <v>N/A (BELUM VALID)</v>
      </c>
      <c r="R590" s="46" t="str">
        <f>IFERROR(VLOOKUP(LEFT(G590,4),'04_MASTER_KODE_SDMK'!B$5:F$165,4,FALSE),"N/A (BELUM VALID)")</f>
        <v>N/A (BELUM VALID)</v>
      </c>
      <c r="S590" s="46" t="str">
        <f>IFERROR(VLOOKUP(LEFT(G590,4),'04_MASTER_KODE_SDMK'!B$5:F$165,5,FALSE),"N/A (BELUM VALID)")</f>
        <v>N/A (BELUM VALID)</v>
      </c>
      <c r="T590" s="374" t="str">
        <f t="shared" si="72"/>
        <v>N/A (BELUM VALID)</v>
      </c>
      <c r="U590" s="46" t="str">
        <f t="shared" si="73"/>
        <v>N/A (BELUM VALID)</v>
      </c>
      <c r="V590" s="46" t="str">
        <f>IFERROR(VLOOKUP(L590,'03_MASTER_KODE_SEKOLAH_PT'!B$5:C$10030,2,FALSE),"N/A (BELUM VALID)")</f>
        <v>N/A (BELUM VALID)</v>
      </c>
      <c r="W590" s="46" t="str">
        <f>IFERROR(VLOOKUP(J590,'05_MASTER_KODE_PRODI'!B$3:E$5003,3,FALSE),"N/A (BELUM VALID)")</f>
        <v>N/A (BELUM VALID)</v>
      </c>
      <c r="X590" s="46" t="str">
        <f>IFERROR(CONCATENATE("VALID (",VLOOKUP(J590,'05_MASTER_KODE_PRODI'!B$3:F$5003,5,FALSE),")"),"N/A (BELUM VALID)")</f>
        <v>N/A (BELUM VALID)</v>
      </c>
      <c r="Y590" s="376">
        <f t="shared" si="74"/>
        <v>0</v>
      </c>
      <c r="Z590" s="377">
        <f t="shared" si="75"/>
        <v>0</v>
      </c>
      <c r="AA590" s="377">
        <f t="shared" si="76"/>
        <v>0</v>
      </c>
      <c r="AB590" s="377">
        <f t="shared" si="77"/>
        <v>0</v>
      </c>
      <c r="AC590" s="377">
        <f t="shared" si="78"/>
        <v>0</v>
      </c>
      <c r="AD590" s="383">
        <f t="shared" si="79"/>
        <v>0</v>
      </c>
    </row>
    <row r="591" spans="1:30">
      <c r="A591" s="378"/>
      <c r="B591" s="378"/>
      <c r="C591" s="378"/>
      <c r="D591" s="378"/>
      <c r="E591" s="378"/>
      <c r="F591" s="378"/>
      <c r="G591" s="378"/>
      <c r="H591" s="379"/>
      <c r="I591" s="379"/>
      <c r="J591" s="378"/>
      <c r="K591" s="380"/>
      <c r="L591" s="378"/>
      <c r="M591" s="46" t="str">
        <f>IFERROR(CONCATENATE("VALID (",VLOOKUP(A591,'02_MASTER_KODE_FASYANKES'!B$3:L$20793,2,FALSE),")"),"N/A (BELUM VALID)")</f>
        <v>N/A (BELUM VALID)</v>
      </c>
      <c r="N591" s="374" t="str">
        <f>IFERROR(VLOOKUP(A591,'02_MASTER_KODE_FASYANKES'!B$3:L$20793,10,FALSE),"N/A (BELUM VALID)")</f>
        <v>N/A (BELUM VALID)</v>
      </c>
      <c r="O591" s="374" t="str">
        <f>IFERROR(VLOOKUP(A591,'02_MASTER_KODE_FASYANKES'!B$3:L$20793,11,FALSE),"N/A (BELUM VALID)")</f>
        <v>N/A (BELUM VALID)</v>
      </c>
      <c r="P591" s="374" t="str">
        <f>IFERROR(VLOOKUP(A591,'02_MASTER_KODE_FASYANKES'!B$3:L$20793,3,FALSE),"N/A (BELUM VALID)")</f>
        <v>N/A (BELUM VALID)</v>
      </c>
      <c r="Q591" s="46" t="str">
        <f>IFERROR(VLOOKUP(LEFT(G591,4),'04_MASTER_KODE_SDMK'!B$5:F$165,3,FALSE),"N/A (BELUM VALID)")</f>
        <v>N/A (BELUM VALID)</v>
      </c>
      <c r="R591" s="46" t="str">
        <f>IFERROR(VLOOKUP(LEFT(G591,4),'04_MASTER_KODE_SDMK'!B$5:F$165,4,FALSE),"N/A (BELUM VALID)")</f>
        <v>N/A (BELUM VALID)</v>
      </c>
      <c r="S591" s="46" t="str">
        <f>IFERROR(VLOOKUP(LEFT(G591,4),'04_MASTER_KODE_SDMK'!B$5:F$165,5,FALSE),"N/A (BELUM VALID)")</f>
        <v>N/A (BELUM VALID)</v>
      </c>
      <c r="T591" s="374" t="str">
        <f t="shared" si="72"/>
        <v>N/A (BELUM VALID)</v>
      </c>
      <c r="U591" s="46" t="str">
        <f t="shared" si="73"/>
        <v>N/A (BELUM VALID)</v>
      </c>
      <c r="V591" s="46" t="str">
        <f>IFERROR(VLOOKUP(L591,'03_MASTER_KODE_SEKOLAH_PT'!B$5:C$10030,2,FALSE),"N/A (BELUM VALID)")</f>
        <v>N/A (BELUM VALID)</v>
      </c>
      <c r="W591" s="46" t="str">
        <f>IFERROR(VLOOKUP(J591,'05_MASTER_KODE_PRODI'!B$3:E$5003,3,FALSE),"N/A (BELUM VALID)")</f>
        <v>N/A (BELUM VALID)</v>
      </c>
      <c r="X591" s="46" t="str">
        <f>IFERROR(CONCATENATE("VALID (",VLOOKUP(J591,'05_MASTER_KODE_PRODI'!B$3:F$5003,5,FALSE),")"),"N/A (BELUM VALID)")</f>
        <v>N/A (BELUM VALID)</v>
      </c>
      <c r="Y591" s="376">
        <f t="shared" si="74"/>
        <v>0</v>
      </c>
      <c r="Z591" s="377">
        <f t="shared" si="75"/>
        <v>0</v>
      </c>
      <c r="AA591" s="377">
        <f t="shared" si="76"/>
        <v>0</v>
      </c>
      <c r="AB591" s="377">
        <f t="shared" si="77"/>
        <v>0</v>
      </c>
      <c r="AC591" s="377">
        <f t="shared" si="78"/>
        <v>0</v>
      </c>
      <c r="AD591" s="383">
        <f t="shared" si="79"/>
        <v>0</v>
      </c>
    </row>
    <row r="592" spans="1:30">
      <c r="A592" s="378"/>
      <c r="B592" s="378"/>
      <c r="C592" s="378"/>
      <c r="D592" s="378"/>
      <c r="E592" s="378"/>
      <c r="F592" s="378"/>
      <c r="G592" s="378"/>
      <c r="H592" s="379"/>
      <c r="I592" s="379"/>
      <c r="J592" s="378"/>
      <c r="K592" s="380"/>
      <c r="L592" s="378"/>
      <c r="M592" s="46" t="str">
        <f>IFERROR(CONCATENATE("VALID (",VLOOKUP(A592,'02_MASTER_KODE_FASYANKES'!B$3:L$20793,2,FALSE),")"),"N/A (BELUM VALID)")</f>
        <v>N/A (BELUM VALID)</v>
      </c>
      <c r="N592" s="374" t="str">
        <f>IFERROR(VLOOKUP(A592,'02_MASTER_KODE_FASYANKES'!B$3:L$20793,10,FALSE),"N/A (BELUM VALID)")</f>
        <v>N/A (BELUM VALID)</v>
      </c>
      <c r="O592" s="374" t="str">
        <f>IFERROR(VLOOKUP(A592,'02_MASTER_KODE_FASYANKES'!B$3:L$20793,11,FALSE),"N/A (BELUM VALID)")</f>
        <v>N/A (BELUM VALID)</v>
      </c>
      <c r="P592" s="374" t="str">
        <f>IFERROR(VLOOKUP(A592,'02_MASTER_KODE_FASYANKES'!B$3:L$20793,3,FALSE),"N/A (BELUM VALID)")</f>
        <v>N/A (BELUM VALID)</v>
      </c>
      <c r="Q592" s="46" t="str">
        <f>IFERROR(VLOOKUP(LEFT(G592,4),'04_MASTER_KODE_SDMK'!B$5:F$165,3,FALSE),"N/A (BELUM VALID)")</f>
        <v>N/A (BELUM VALID)</v>
      </c>
      <c r="R592" s="46" t="str">
        <f>IFERROR(VLOOKUP(LEFT(G592,4),'04_MASTER_KODE_SDMK'!B$5:F$165,4,FALSE),"N/A (BELUM VALID)")</f>
        <v>N/A (BELUM VALID)</v>
      </c>
      <c r="S592" s="46" t="str">
        <f>IFERROR(VLOOKUP(LEFT(G592,4),'04_MASTER_KODE_SDMK'!B$5:F$165,5,FALSE),"N/A (BELUM VALID)")</f>
        <v>N/A (BELUM VALID)</v>
      </c>
      <c r="T592" s="374" t="str">
        <f t="shared" si="72"/>
        <v>N/A (BELUM VALID)</v>
      </c>
      <c r="U592" s="46" t="str">
        <f t="shared" si="73"/>
        <v>N/A (BELUM VALID)</v>
      </c>
      <c r="V592" s="46" t="str">
        <f>IFERROR(VLOOKUP(L592,'03_MASTER_KODE_SEKOLAH_PT'!B$5:C$10030,2,FALSE),"N/A (BELUM VALID)")</f>
        <v>N/A (BELUM VALID)</v>
      </c>
      <c r="W592" s="46" t="str">
        <f>IFERROR(VLOOKUP(J592,'05_MASTER_KODE_PRODI'!B$3:E$5003,3,FALSE),"N/A (BELUM VALID)")</f>
        <v>N/A (BELUM VALID)</v>
      </c>
      <c r="X592" s="46" t="str">
        <f>IFERROR(CONCATENATE("VALID (",VLOOKUP(J592,'05_MASTER_KODE_PRODI'!B$3:F$5003,5,FALSE),")"),"N/A (BELUM VALID)")</f>
        <v>N/A (BELUM VALID)</v>
      </c>
      <c r="Y592" s="376">
        <f t="shared" si="74"/>
        <v>0</v>
      </c>
      <c r="Z592" s="377">
        <f t="shared" si="75"/>
        <v>0</v>
      </c>
      <c r="AA592" s="377">
        <f t="shared" si="76"/>
        <v>0</v>
      </c>
      <c r="AB592" s="377">
        <f t="shared" si="77"/>
        <v>0</v>
      </c>
      <c r="AC592" s="377">
        <f t="shared" si="78"/>
        <v>0</v>
      </c>
      <c r="AD592" s="383">
        <f t="shared" si="79"/>
        <v>0</v>
      </c>
    </row>
    <row r="593" spans="1:30">
      <c r="A593" s="378"/>
      <c r="B593" s="378"/>
      <c r="C593" s="378"/>
      <c r="D593" s="378"/>
      <c r="E593" s="378"/>
      <c r="F593" s="378"/>
      <c r="G593" s="378"/>
      <c r="H593" s="379"/>
      <c r="I593" s="379"/>
      <c r="J593" s="378"/>
      <c r="K593" s="380"/>
      <c r="L593" s="378"/>
      <c r="M593" s="46" t="str">
        <f>IFERROR(CONCATENATE("VALID (",VLOOKUP(A593,'02_MASTER_KODE_FASYANKES'!B$3:L$20793,2,FALSE),")"),"N/A (BELUM VALID)")</f>
        <v>N/A (BELUM VALID)</v>
      </c>
      <c r="N593" s="374" t="str">
        <f>IFERROR(VLOOKUP(A593,'02_MASTER_KODE_FASYANKES'!B$3:L$20793,10,FALSE),"N/A (BELUM VALID)")</f>
        <v>N/A (BELUM VALID)</v>
      </c>
      <c r="O593" s="374" t="str">
        <f>IFERROR(VLOOKUP(A593,'02_MASTER_KODE_FASYANKES'!B$3:L$20793,11,FALSE),"N/A (BELUM VALID)")</f>
        <v>N/A (BELUM VALID)</v>
      </c>
      <c r="P593" s="374" t="str">
        <f>IFERROR(VLOOKUP(A593,'02_MASTER_KODE_FASYANKES'!B$3:L$20793,3,FALSE),"N/A (BELUM VALID)")</f>
        <v>N/A (BELUM VALID)</v>
      </c>
      <c r="Q593" s="46" t="str">
        <f>IFERROR(VLOOKUP(LEFT(G593,4),'04_MASTER_KODE_SDMK'!B$5:F$165,3,FALSE),"N/A (BELUM VALID)")</f>
        <v>N/A (BELUM VALID)</v>
      </c>
      <c r="R593" s="46" t="str">
        <f>IFERROR(VLOOKUP(LEFT(G593,4),'04_MASTER_KODE_SDMK'!B$5:F$165,4,FALSE),"N/A (BELUM VALID)")</f>
        <v>N/A (BELUM VALID)</v>
      </c>
      <c r="S593" s="46" t="str">
        <f>IFERROR(VLOOKUP(LEFT(G593,4),'04_MASTER_KODE_SDMK'!B$5:F$165,5,FALSE),"N/A (BELUM VALID)")</f>
        <v>N/A (BELUM VALID)</v>
      </c>
      <c r="T593" s="374" t="str">
        <f t="shared" si="72"/>
        <v>N/A (BELUM VALID)</v>
      </c>
      <c r="U593" s="46" t="str">
        <f t="shared" si="73"/>
        <v>N/A (BELUM VALID)</v>
      </c>
      <c r="V593" s="46" t="str">
        <f>IFERROR(VLOOKUP(L593,'03_MASTER_KODE_SEKOLAH_PT'!B$5:C$10030,2,FALSE),"N/A (BELUM VALID)")</f>
        <v>N/A (BELUM VALID)</v>
      </c>
      <c r="W593" s="46" t="str">
        <f>IFERROR(VLOOKUP(J593,'05_MASTER_KODE_PRODI'!B$3:E$5003,3,FALSE),"N/A (BELUM VALID)")</f>
        <v>N/A (BELUM VALID)</v>
      </c>
      <c r="X593" s="46" t="str">
        <f>IFERROR(CONCATENATE("VALID (",VLOOKUP(J593,'05_MASTER_KODE_PRODI'!B$3:F$5003,5,FALSE),")"),"N/A (BELUM VALID)")</f>
        <v>N/A (BELUM VALID)</v>
      </c>
      <c r="Y593" s="376">
        <f t="shared" si="74"/>
        <v>0</v>
      </c>
      <c r="Z593" s="377">
        <f t="shared" si="75"/>
        <v>0</v>
      </c>
      <c r="AA593" s="377">
        <f t="shared" si="76"/>
        <v>0</v>
      </c>
      <c r="AB593" s="377">
        <f t="shared" si="77"/>
        <v>0</v>
      </c>
      <c r="AC593" s="377">
        <f t="shared" si="78"/>
        <v>0</v>
      </c>
      <c r="AD593" s="383">
        <f t="shared" si="79"/>
        <v>0</v>
      </c>
    </row>
    <row r="594" spans="1:30">
      <c r="A594" s="378"/>
      <c r="B594" s="378"/>
      <c r="C594" s="378"/>
      <c r="D594" s="378"/>
      <c r="E594" s="378"/>
      <c r="F594" s="378"/>
      <c r="G594" s="378"/>
      <c r="H594" s="379"/>
      <c r="I594" s="379"/>
      <c r="J594" s="378"/>
      <c r="K594" s="380"/>
      <c r="L594" s="378"/>
      <c r="M594" s="46" t="str">
        <f>IFERROR(CONCATENATE("VALID (",VLOOKUP(A594,'02_MASTER_KODE_FASYANKES'!B$3:L$20793,2,FALSE),")"),"N/A (BELUM VALID)")</f>
        <v>N/A (BELUM VALID)</v>
      </c>
      <c r="N594" s="374" t="str">
        <f>IFERROR(VLOOKUP(A594,'02_MASTER_KODE_FASYANKES'!B$3:L$20793,10,FALSE),"N/A (BELUM VALID)")</f>
        <v>N/A (BELUM VALID)</v>
      </c>
      <c r="O594" s="374" t="str">
        <f>IFERROR(VLOOKUP(A594,'02_MASTER_KODE_FASYANKES'!B$3:L$20793,11,FALSE),"N/A (BELUM VALID)")</f>
        <v>N/A (BELUM VALID)</v>
      </c>
      <c r="P594" s="374" t="str">
        <f>IFERROR(VLOOKUP(A594,'02_MASTER_KODE_FASYANKES'!B$3:L$20793,3,FALSE),"N/A (BELUM VALID)")</f>
        <v>N/A (BELUM VALID)</v>
      </c>
      <c r="Q594" s="46" t="str">
        <f>IFERROR(VLOOKUP(LEFT(G594,4),'04_MASTER_KODE_SDMK'!B$5:F$165,3,FALSE),"N/A (BELUM VALID)")</f>
        <v>N/A (BELUM VALID)</v>
      </c>
      <c r="R594" s="46" t="str">
        <f>IFERROR(VLOOKUP(LEFT(G594,4),'04_MASTER_KODE_SDMK'!B$5:F$165,4,FALSE),"N/A (BELUM VALID)")</f>
        <v>N/A (BELUM VALID)</v>
      </c>
      <c r="S594" s="46" t="str">
        <f>IFERROR(VLOOKUP(LEFT(G594,4),'04_MASTER_KODE_SDMK'!B$5:F$165,5,FALSE),"N/A (BELUM VALID)")</f>
        <v>N/A (BELUM VALID)</v>
      </c>
      <c r="T594" s="374" t="str">
        <f t="shared" si="72"/>
        <v>N/A (BELUM VALID)</v>
      </c>
      <c r="U594" s="46" t="str">
        <f t="shared" si="73"/>
        <v>N/A (BELUM VALID)</v>
      </c>
      <c r="V594" s="46" t="str">
        <f>IFERROR(VLOOKUP(L594,'03_MASTER_KODE_SEKOLAH_PT'!B$5:C$10030,2,FALSE),"N/A (BELUM VALID)")</f>
        <v>N/A (BELUM VALID)</v>
      </c>
      <c r="W594" s="46" t="str">
        <f>IFERROR(VLOOKUP(J594,'05_MASTER_KODE_PRODI'!B$3:E$5003,3,FALSE),"N/A (BELUM VALID)")</f>
        <v>N/A (BELUM VALID)</v>
      </c>
      <c r="X594" s="46" t="str">
        <f>IFERROR(CONCATENATE("VALID (",VLOOKUP(J594,'05_MASTER_KODE_PRODI'!B$3:F$5003,5,FALSE),")"),"N/A (BELUM VALID)")</f>
        <v>N/A (BELUM VALID)</v>
      </c>
      <c r="Y594" s="376">
        <f t="shared" si="74"/>
        <v>0</v>
      </c>
      <c r="Z594" s="377">
        <f t="shared" si="75"/>
        <v>0</v>
      </c>
      <c r="AA594" s="377">
        <f t="shared" si="76"/>
        <v>0</v>
      </c>
      <c r="AB594" s="377">
        <f t="shared" si="77"/>
        <v>0</v>
      </c>
      <c r="AC594" s="377">
        <f t="shared" si="78"/>
        <v>0</v>
      </c>
      <c r="AD594" s="383">
        <f t="shared" si="79"/>
        <v>0</v>
      </c>
    </row>
    <row r="595" spans="1:30">
      <c r="A595" s="378"/>
      <c r="B595" s="378"/>
      <c r="C595" s="378"/>
      <c r="D595" s="378"/>
      <c r="E595" s="378"/>
      <c r="F595" s="378"/>
      <c r="G595" s="378"/>
      <c r="H595" s="379"/>
      <c r="I595" s="379"/>
      <c r="J595" s="378"/>
      <c r="K595" s="380"/>
      <c r="L595" s="378"/>
      <c r="M595" s="46" t="str">
        <f>IFERROR(CONCATENATE("VALID (",VLOOKUP(A595,'02_MASTER_KODE_FASYANKES'!B$3:L$20793,2,FALSE),")"),"N/A (BELUM VALID)")</f>
        <v>N/A (BELUM VALID)</v>
      </c>
      <c r="N595" s="374" t="str">
        <f>IFERROR(VLOOKUP(A595,'02_MASTER_KODE_FASYANKES'!B$3:L$20793,10,FALSE),"N/A (BELUM VALID)")</f>
        <v>N/A (BELUM VALID)</v>
      </c>
      <c r="O595" s="374" t="str">
        <f>IFERROR(VLOOKUP(A595,'02_MASTER_KODE_FASYANKES'!B$3:L$20793,11,FALSE),"N/A (BELUM VALID)")</f>
        <v>N/A (BELUM VALID)</v>
      </c>
      <c r="P595" s="374" t="str">
        <f>IFERROR(VLOOKUP(A595,'02_MASTER_KODE_FASYANKES'!B$3:L$20793,3,FALSE),"N/A (BELUM VALID)")</f>
        <v>N/A (BELUM VALID)</v>
      </c>
      <c r="Q595" s="46" t="str">
        <f>IFERROR(VLOOKUP(LEFT(G595,4),'04_MASTER_KODE_SDMK'!B$5:F$165,3,FALSE),"N/A (BELUM VALID)")</f>
        <v>N/A (BELUM VALID)</v>
      </c>
      <c r="R595" s="46" t="str">
        <f>IFERROR(VLOOKUP(LEFT(G595,4),'04_MASTER_KODE_SDMK'!B$5:F$165,4,FALSE),"N/A (BELUM VALID)")</f>
        <v>N/A (BELUM VALID)</v>
      </c>
      <c r="S595" s="46" t="str">
        <f>IFERROR(VLOOKUP(LEFT(G595,4),'04_MASTER_KODE_SDMK'!B$5:F$165,5,FALSE),"N/A (BELUM VALID)")</f>
        <v>N/A (BELUM VALID)</v>
      </c>
      <c r="T595" s="374" t="str">
        <f t="shared" si="72"/>
        <v>N/A (BELUM VALID)</v>
      </c>
      <c r="U595" s="46" t="str">
        <f t="shared" si="73"/>
        <v>N/A (BELUM VALID)</v>
      </c>
      <c r="V595" s="46" t="str">
        <f>IFERROR(VLOOKUP(L595,'03_MASTER_KODE_SEKOLAH_PT'!B$5:C$10030,2,FALSE),"N/A (BELUM VALID)")</f>
        <v>N/A (BELUM VALID)</v>
      </c>
      <c r="W595" s="46" t="str">
        <f>IFERROR(VLOOKUP(J595,'05_MASTER_KODE_PRODI'!B$3:E$5003,3,FALSE),"N/A (BELUM VALID)")</f>
        <v>N/A (BELUM VALID)</v>
      </c>
      <c r="X595" s="46" t="str">
        <f>IFERROR(CONCATENATE("VALID (",VLOOKUP(J595,'05_MASTER_KODE_PRODI'!B$3:F$5003,5,FALSE),")"),"N/A (BELUM VALID)")</f>
        <v>N/A (BELUM VALID)</v>
      </c>
      <c r="Y595" s="376">
        <f t="shared" si="74"/>
        <v>0</v>
      </c>
      <c r="Z595" s="377">
        <f t="shared" si="75"/>
        <v>0</v>
      </c>
      <c r="AA595" s="377">
        <f t="shared" si="76"/>
        <v>0</v>
      </c>
      <c r="AB595" s="377">
        <f t="shared" si="77"/>
        <v>0</v>
      </c>
      <c r="AC595" s="377">
        <f t="shared" si="78"/>
        <v>0</v>
      </c>
      <c r="AD595" s="383">
        <f t="shared" si="79"/>
        <v>0</v>
      </c>
    </row>
    <row r="596" spans="1:30">
      <c r="A596" s="378"/>
      <c r="B596" s="378"/>
      <c r="C596" s="378"/>
      <c r="D596" s="378"/>
      <c r="E596" s="378"/>
      <c r="F596" s="378"/>
      <c r="G596" s="378"/>
      <c r="H596" s="379"/>
      <c r="I596" s="379"/>
      <c r="J596" s="378"/>
      <c r="K596" s="380"/>
      <c r="L596" s="378"/>
      <c r="M596" s="46" t="str">
        <f>IFERROR(CONCATENATE("VALID (",VLOOKUP(A596,'02_MASTER_KODE_FASYANKES'!B$3:L$20793,2,FALSE),")"),"N/A (BELUM VALID)")</f>
        <v>N/A (BELUM VALID)</v>
      </c>
      <c r="N596" s="374" t="str">
        <f>IFERROR(VLOOKUP(A596,'02_MASTER_KODE_FASYANKES'!B$3:L$20793,10,FALSE),"N/A (BELUM VALID)")</f>
        <v>N/A (BELUM VALID)</v>
      </c>
      <c r="O596" s="374" t="str">
        <f>IFERROR(VLOOKUP(A596,'02_MASTER_KODE_FASYANKES'!B$3:L$20793,11,FALSE),"N/A (BELUM VALID)")</f>
        <v>N/A (BELUM VALID)</v>
      </c>
      <c r="P596" s="374" t="str">
        <f>IFERROR(VLOOKUP(A596,'02_MASTER_KODE_FASYANKES'!B$3:L$20793,3,FALSE),"N/A (BELUM VALID)")</f>
        <v>N/A (BELUM VALID)</v>
      </c>
      <c r="Q596" s="46" t="str">
        <f>IFERROR(VLOOKUP(LEFT(G596,4),'04_MASTER_KODE_SDMK'!B$5:F$165,3,FALSE),"N/A (BELUM VALID)")</f>
        <v>N/A (BELUM VALID)</v>
      </c>
      <c r="R596" s="46" t="str">
        <f>IFERROR(VLOOKUP(LEFT(G596,4),'04_MASTER_KODE_SDMK'!B$5:F$165,4,FALSE),"N/A (BELUM VALID)")</f>
        <v>N/A (BELUM VALID)</v>
      </c>
      <c r="S596" s="46" t="str">
        <f>IFERROR(VLOOKUP(LEFT(G596,4),'04_MASTER_KODE_SDMK'!B$5:F$165,5,FALSE),"N/A (BELUM VALID)")</f>
        <v>N/A (BELUM VALID)</v>
      </c>
      <c r="T596" s="374" t="str">
        <f t="shared" si="72"/>
        <v>N/A (BELUM VALID)</v>
      </c>
      <c r="U596" s="46" t="str">
        <f t="shared" si="73"/>
        <v>N/A (BELUM VALID)</v>
      </c>
      <c r="V596" s="46" t="str">
        <f>IFERROR(VLOOKUP(L596,'03_MASTER_KODE_SEKOLAH_PT'!B$5:C$10030,2,FALSE),"N/A (BELUM VALID)")</f>
        <v>N/A (BELUM VALID)</v>
      </c>
      <c r="W596" s="46" t="str">
        <f>IFERROR(VLOOKUP(J596,'05_MASTER_KODE_PRODI'!B$3:E$5003,3,FALSE),"N/A (BELUM VALID)")</f>
        <v>N/A (BELUM VALID)</v>
      </c>
      <c r="X596" s="46" t="str">
        <f>IFERROR(CONCATENATE("VALID (",VLOOKUP(J596,'05_MASTER_KODE_PRODI'!B$3:F$5003,5,FALSE),")"),"N/A (BELUM VALID)")</f>
        <v>N/A (BELUM VALID)</v>
      </c>
      <c r="Y596" s="376">
        <f t="shared" si="74"/>
        <v>0</v>
      </c>
      <c r="Z596" s="377">
        <f t="shared" si="75"/>
        <v>0</v>
      </c>
      <c r="AA596" s="377">
        <f t="shared" si="76"/>
        <v>0</v>
      </c>
      <c r="AB596" s="377">
        <f t="shared" si="77"/>
        <v>0</v>
      </c>
      <c r="AC596" s="377">
        <f t="shared" si="78"/>
        <v>0</v>
      </c>
      <c r="AD596" s="383">
        <f t="shared" si="79"/>
        <v>0</v>
      </c>
    </row>
    <row r="597" spans="1:30">
      <c r="A597" s="378"/>
      <c r="B597" s="378"/>
      <c r="C597" s="378"/>
      <c r="D597" s="378"/>
      <c r="E597" s="378"/>
      <c r="F597" s="378"/>
      <c r="G597" s="378"/>
      <c r="H597" s="379"/>
      <c r="I597" s="379"/>
      <c r="J597" s="378"/>
      <c r="K597" s="380"/>
      <c r="L597" s="378"/>
      <c r="M597" s="46" t="str">
        <f>IFERROR(CONCATENATE("VALID (",VLOOKUP(A597,'02_MASTER_KODE_FASYANKES'!B$3:L$20793,2,FALSE),")"),"N/A (BELUM VALID)")</f>
        <v>N/A (BELUM VALID)</v>
      </c>
      <c r="N597" s="374" t="str">
        <f>IFERROR(VLOOKUP(A597,'02_MASTER_KODE_FASYANKES'!B$3:L$20793,10,FALSE),"N/A (BELUM VALID)")</f>
        <v>N/A (BELUM VALID)</v>
      </c>
      <c r="O597" s="374" t="str">
        <f>IFERROR(VLOOKUP(A597,'02_MASTER_KODE_FASYANKES'!B$3:L$20793,11,FALSE),"N/A (BELUM VALID)")</f>
        <v>N/A (BELUM VALID)</v>
      </c>
      <c r="P597" s="374" t="str">
        <f>IFERROR(VLOOKUP(A597,'02_MASTER_KODE_FASYANKES'!B$3:L$20793,3,FALSE),"N/A (BELUM VALID)")</f>
        <v>N/A (BELUM VALID)</v>
      </c>
      <c r="Q597" s="46" t="str">
        <f>IFERROR(VLOOKUP(LEFT(G597,4),'04_MASTER_KODE_SDMK'!B$5:F$165,3,FALSE),"N/A (BELUM VALID)")</f>
        <v>N/A (BELUM VALID)</v>
      </c>
      <c r="R597" s="46" t="str">
        <f>IFERROR(VLOOKUP(LEFT(G597,4),'04_MASTER_KODE_SDMK'!B$5:F$165,4,FALSE),"N/A (BELUM VALID)")</f>
        <v>N/A (BELUM VALID)</v>
      </c>
      <c r="S597" s="46" t="str">
        <f>IFERROR(VLOOKUP(LEFT(G597,4),'04_MASTER_KODE_SDMK'!B$5:F$165,5,FALSE),"N/A (BELUM VALID)")</f>
        <v>N/A (BELUM VALID)</v>
      </c>
      <c r="T597" s="374" t="str">
        <f t="shared" si="72"/>
        <v>N/A (BELUM VALID)</v>
      </c>
      <c r="U597" s="46" t="str">
        <f t="shared" si="73"/>
        <v>N/A (BELUM VALID)</v>
      </c>
      <c r="V597" s="46" t="str">
        <f>IFERROR(VLOOKUP(L597,'03_MASTER_KODE_SEKOLAH_PT'!B$5:C$10030,2,FALSE),"N/A (BELUM VALID)")</f>
        <v>N/A (BELUM VALID)</v>
      </c>
      <c r="W597" s="46" t="str">
        <f>IFERROR(VLOOKUP(J597,'05_MASTER_KODE_PRODI'!B$3:E$5003,3,FALSE),"N/A (BELUM VALID)")</f>
        <v>N/A (BELUM VALID)</v>
      </c>
      <c r="X597" s="46" t="str">
        <f>IFERROR(CONCATENATE("VALID (",VLOOKUP(J597,'05_MASTER_KODE_PRODI'!B$3:F$5003,5,FALSE),")"),"N/A (BELUM VALID)")</f>
        <v>N/A (BELUM VALID)</v>
      </c>
      <c r="Y597" s="376">
        <f t="shared" si="74"/>
        <v>0</v>
      </c>
      <c r="Z597" s="377">
        <f t="shared" si="75"/>
        <v>0</v>
      </c>
      <c r="AA597" s="377">
        <f t="shared" si="76"/>
        <v>0</v>
      </c>
      <c r="AB597" s="377">
        <f t="shared" si="77"/>
        <v>0</v>
      </c>
      <c r="AC597" s="377">
        <f t="shared" si="78"/>
        <v>0</v>
      </c>
      <c r="AD597" s="383">
        <f t="shared" si="79"/>
        <v>0</v>
      </c>
    </row>
    <row r="598" spans="1:30">
      <c r="A598" s="378"/>
      <c r="B598" s="378"/>
      <c r="C598" s="378"/>
      <c r="D598" s="378"/>
      <c r="E598" s="378"/>
      <c r="F598" s="378"/>
      <c r="G598" s="378"/>
      <c r="H598" s="379"/>
      <c r="I598" s="379"/>
      <c r="J598" s="378"/>
      <c r="K598" s="380"/>
      <c r="L598" s="378"/>
      <c r="M598" s="46" t="str">
        <f>IFERROR(CONCATENATE("VALID (",VLOOKUP(A598,'02_MASTER_KODE_FASYANKES'!B$3:L$20793,2,FALSE),")"),"N/A (BELUM VALID)")</f>
        <v>N/A (BELUM VALID)</v>
      </c>
      <c r="N598" s="374" t="str">
        <f>IFERROR(VLOOKUP(A598,'02_MASTER_KODE_FASYANKES'!B$3:L$20793,10,FALSE),"N/A (BELUM VALID)")</f>
        <v>N/A (BELUM VALID)</v>
      </c>
      <c r="O598" s="374" t="str">
        <f>IFERROR(VLOOKUP(A598,'02_MASTER_KODE_FASYANKES'!B$3:L$20793,11,FALSE),"N/A (BELUM VALID)")</f>
        <v>N/A (BELUM VALID)</v>
      </c>
      <c r="P598" s="374" t="str">
        <f>IFERROR(VLOOKUP(A598,'02_MASTER_KODE_FASYANKES'!B$3:L$20793,3,FALSE),"N/A (BELUM VALID)")</f>
        <v>N/A (BELUM VALID)</v>
      </c>
      <c r="Q598" s="46" t="str">
        <f>IFERROR(VLOOKUP(LEFT(G598,4),'04_MASTER_KODE_SDMK'!B$5:F$165,3,FALSE),"N/A (BELUM VALID)")</f>
        <v>N/A (BELUM VALID)</v>
      </c>
      <c r="R598" s="46" t="str">
        <f>IFERROR(VLOOKUP(LEFT(G598,4),'04_MASTER_KODE_SDMK'!B$5:F$165,4,FALSE),"N/A (BELUM VALID)")</f>
        <v>N/A (BELUM VALID)</v>
      </c>
      <c r="S598" s="46" t="str">
        <f>IFERROR(VLOOKUP(LEFT(G598,4),'04_MASTER_KODE_SDMK'!B$5:F$165,5,FALSE),"N/A (BELUM VALID)")</f>
        <v>N/A (BELUM VALID)</v>
      </c>
      <c r="T598" s="374" t="str">
        <f t="shared" ref="T598:T661" si="80">IF(LEN(B598)=16,"VALID","N/A (BELUM VALID)")</f>
        <v>N/A (BELUM VALID)</v>
      </c>
      <c r="U598" s="46" t="str">
        <f t="shared" ref="U598:U661" si="81">IF(E598="L","Laki-Laki",IF(E598="P","Perempuan","N/A (BELUM VALID)"))</f>
        <v>N/A (BELUM VALID)</v>
      </c>
      <c r="V598" s="46" t="str">
        <f>IFERROR(VLOOKUP(L598,'03_MASTER_KODE_SEKOLAH_PT'!B$5:C$10030,2,FALSE),"N/A (BELUM VALID)")</f>
        <v>N/A (BELUM VALID)</v>
      </c>
      <c r="W598" s="46" t="str">
        <f>IFERROR(VLOOKUP(J598,'05_MASTER_KODE_PRODI'!B$3:E$5003,3,FALSE),"N/A (BELUM VALID)")</f>
        <v>N/A (BELUM VALID)</v>
      </c>
      <c r="X598" s="46" t="str">
        <f>IFERROR(CONCATENATE("VALID (",VLOOKUP(J598,'05_MASTER_KODE_PRODI'!B$3:F$5003,5,FALSE),")"),"N/A (BELUM VALID)")</f>
        <v>N/A (BELUM VALID)</v>
      </c>
      <c r="Y598" s="376">
        <f t="shared" ref="Y598:Y661" si="82">IF(M598&lt;&gt;"N/A (BELUM VALID)",1,0)</f>
        <v>0</v>
      </c>
      <c r="Z598" s="377">
        <f t="shared" ref="Z598:Z661" si="83">IF(S598&lt;&gt;"N/A (BELUM VALID)",1,0)</f>
        <v>0</v>
      </c>
      <c r="AA598" s="377">
        <f t="shared" ref="AA598:AA661" si="84">IF(T598&lt;&gt;"N/A (BELUM VALID)",1,0)</f>
        <v>0</v>
      </c>
      <c r="AB598" s="377">
        <f t="shared" ref="AB598:AB661" si="85">IF(U598&lt;&gt;"N/A (BELUM VALID)",1,0)</f>
        <v>0</v>
      </c>
      <c r="AC598" s="377">
        <f t="shared" ref="AC598:AC661" si="86">IF(X598&lt;&gt;"N/A (BELUM VALID)",1,0)</f>
        <v>0</v>
      </c>
      <c r="AD598" s="383">
        <f t="shared" si="79"/>
        <v>0</v>
      </c>
    </row>
    <row r="599" spans="1:30">
      <c r="A599" s="378"/>
      <c r="B599" s="378"/>
      <c r="C599" s="378"/>
      <c r="D599" s="378"/>
      <c r="E599" s="378"/>
      <c r="F599" s="378"/>
      <c r="G599" s="378"/>
      <c r="H599" s="379"/>
      <c r="I599" s="379"/>
      <c r="J599" s="378"/>
      <c r="K599" s="380"/>
      <c r="L599" s="378"/>
      <c r="M599" s="46" t="str">
        <f>IFERROR(CONCATENATE("VALID (",VLOOKUP(A599,'02_MASTER_KODE_FASYANKES'!B$3:L$20793,2,FALSE),")"),"N/A (BELUM VALID)")</f>
        <v>N/A (BELUM VALID)</v>
      </c>
      <c r="N599" s="374" t="str">
        <f>IFERROR(VLOOKUP(A599,'02_MASTER_KODE_FASYANKES'!B$3:L$20793,10,FALSE),"N/A (BELUM VALID)")</f>
        <v>N/A (BELUM VALID)</v>
      </c>
      <c r="O599" s="374" t="str">
        <f>IFERROR(VLOOKUP(A599,'02_MASTER_KODE_FASYANKES'!B$3:L$20793,11,FALSE),"N/A (BELUM VALID)")</f>
        <v>N/A (BELUM VALID)</v>
      </c>
      <c r="P599" s="374" t="str">
        <f>IFERROR(VLOOKUP(A599,'02_MASTER_KODE_FASYANKES'!B$3:L$20793,3,FALSE),"N/A (BELUM VALID)")</f>
        <v>N/A (BELUM VALID)</v>
      </c>
      <c r="Q599" s="46" t="str">
        <f>IFERROR(VLOOKUP(LEFT(G599,4),'04_MASTER_KODE_SDMK'!B$5:F$165,3,FALSE),"N/A (BELUM VALID)")</f>
        <v>N/A (BELUM VALID)</v>
      </c>
      <c r="R599" s="46" t="str">
        <f>IFERROR(VLOOKUP(LEFT(G599,4),'04_MASTER_KODE_SDMK'!B$5:F$165,4,FALSE),"N/A (BELUM VALID)")</f>
        <v>N/A (BELUM VALID)</v>
      </c>
      <c r="S599" s="46" t="str">
        <f>IFERROR(VLOOKUP(LEFT(G599,4),'04_MASTER_KODE_SDMK'!B$5:F$165,5,FALSE),"N/A (BELUM VALID)")</f>
        <v>N/A (BELUM VALID)</v>
      </c>
      <c r="T599" s="374" t="str">
        <f t="shared" si="80"/>
        <v>N/A (BELUM VALID)</v>
      </c>
      <c r="U599" s="46" t="str">
        <f t="shared" si="81"/>
        <v>N/A (BELUM VALID)</v>
      </c>
      <c r="V599" s="46" t="str">
        <f>IFERROR(VLOOKUP(L599,'03_MASTER_KODE_SEKOLAH_PT'!B$5:C$10030,2,FALSE),"N/A (BELUM VALID)")</f>
        <v>N/A (BELUM VALID)</v>
      </c>
      <c r="W599" s="46" t="str">
        <f>IFERROR(VLOOKUP(J599,'05_MASTER_KODE_PRODI'!B$3:E$5003,3,FALSE),"N/A (BELUM VALID)")</f>
        <v>N/A (BELUM VALID)</v>
      </c>
      <c r="X599" s="46" t="str">
        <f>IFERROR(CONCATENATE("VALID (",VLOOKUP(J599,'05_MASTER_KODE_PRODI'!B$3:F$5003,5,FALSE),")"),"N/A (BELUM VALID)")</f>
        <v>N/A (BELUM VALID)</v>
      </c>
      <c r="Y599" s="376">
        <f t="shared" si="82"/>
        <v>0</v>
      </c>
      <c r="Z599" s="377">
        <f t="shared" si="83"/>
        <v>0</v>
      </c>
      <c r="AA599" s="377">
        <f t="shared" si="84"/>
        <v>0</v>
      </c>
      <c r="AB599" s="377">
        <f t="shared" si="85"/>
        <v>0</v>
      </c>
      <c r="AC599" s="377">
        <f t="shared" si="86"/>
        <v>0</v>
      </c>
      <c r="AD599" s="383">
        <f t="shared" si="79"/>
        <v>0</v>
      </c>
    </row>
    <row r="600" spans="1:30">
      <c r="A600" s="378"/>
      <c r="B600" s="378"/>
      <c r="C600" s="378"/>
      <c r="D600" s="378"/>
      <c r="E600" s="378"/>
      <c r="F600" s="378"/>
      <c r="G600" s="378"/>
      <c r="H600" s="379"/>
      <c r="I600" s="379"/>
      <c r="J600" s="378"/>
      <c r="K600" s="380"/>
      <c r="L600" s="378"/>
      <c r="M600" s="46" t="str">
        <f>IFERROR(CONCATENATE("VALID (",VLOOKUP(A600,'02_MASTER_KODE_FASYANKES'!B$3:L$20793,2,FALSE),")"),"N/A (BELUM VALID)")</f>
        <v>N/A (BELUM VALID)</v>
      </c>
      <c r="N600" s="374" t="str">
        <f>IFERROR(VLOOKUP(A600,'02_MASTER_KODE_FASYANKES'!B$3:L$20793,10,FALSE),"N/A (BELUM VALID)")</f>
        <v>N/A (BELUM VALID)</v>
      </c>
      <c r="O600" s="374" t="str">
        <f>IFERROR(VLOOKUP(A600,'02_MASTER_KODE_FASYANKES'!B$3:L$20793,11,FALSE),"N/A (BELUM VALID)")</f>
        <v>N/A (BELUM VALID)</v>
      </c>
      <c r="P600" s="374" t="str">
        <f>IFERROR(VLOOKUP(A600,'02_MASTER_KODE_FASYANKES'!B$3:L$20793,3,FALSE),"N/A (BELUM VALID)")</f>
        <v>N/A (BELUM VALID)</v>
      </c>
      <c r="Q600" s="46" t="str">
        <f>IFERROR(VLOOKUP(LEFT(G600,4),'04_MASTER_KODE_SDMK'!B$5:F$165,3,FALSE),"N/A (BELUM VALID)")</f>
        <v>N/A (BELUM VALID)</v>
      </c>
      <c r="R600" s="46" t="str">
        <f>IFERROR(VLOOKUP(LEFT(G600,4),'04_MASTER_KODE_SDMK'!B$5:F$165,4,FALSE),"N/A (BELUM VALID)")</f>
        <v>N/A (BELUM VALID)</v>
      </c>
      <c r="S600" s="46" t="str">
        <f>IFERROR(VLOOKUP(LEFT(G600,4),'04_MASTER_KODE_SDMK'!B$5:F$165,5,FALSE),"N/A (BELUM VALID)")</f>
        <v>N/A (BELUM VALID)</v>
      </c>
      <c r="T600" s="374" t="str">
        <f t="shared" si="80"/>
        <v>N/A (BELUM VALID)</v>
      </c>
      <c r="U600" s="46" t="str">
        <f t="shared" si="81"/>
        <v>N/A (BELUM VALID)</v>
      </c>
      <c r="V600" s="46" t="str">
        <f>IFERROR(VLOOKUP(L600,'03_MASTER_KODE_SEKOLAH_PT'!B$5:C$10030,2,FALSE),"N/A (BELUM VALID)")</f>
        <v>N/A (BELUM VALID)</v>
      </c>
      <c r="W600" s="46" t="str">
        <f>IFERROR(VLOOKUP(J600,'05_MASTER_KODE_PRODI'!B$3:E$5003,3,FALSE),"N/A (BELUM VALID)")</f>
        <v>N/A (BELUM VALID)</v>
      </c>
      <c r="X600" s="46" t="str">
        <f>IFERROR(CONCATENATE("VALID (",VLOOKUP(J600,'05_MASTER_KODE_PRODI'!B$3:F$5003,5,FALSE),")"),"N/A (BELUM VALID)")</f>
        <v>N/A (BELUM VALID)</v>
      </c>
      <c r="Y600" s="376">
        <f t="shared" si="82"/>
        <v>0</v>
      </c>
      <c r="Z600" s="377">
        <f t="shared" si="83"/>
        <v>0</v>
      </c>
      <c r="AA600" s="377">
        <f t="shared" si="84"/>
        <v>0</v>
      </c>
      <c r="AB600" s="377">
        <f t="shared" si="85"/>
        <v>0</v>
      </c>
      <c r="AC600" s="377">
        <f t="shared" si="86"/>
        <v>0</v>
      </c>
      <c r="AD600" s="383">
        <f t="shared" si="79"/>
        <v>0</v>
      </c>
    </row>
    <row r="601" spans="1:30">
      <c r="A601" s="378"/>
      <c r="B601" s="378"/>
      <c r="C601" s="378"/>
      <c r="D601" s="378"/>
      <c r="E601" s="378"/>
      <c r="F601" s="378"/>
      <c r="G601" s="378"/>
      <c r="H601" s="379"/>
      <c r="I601" s="379"/>
      <c r="J601" s="378"/>
      <c r="K601" s="380"/>
      <c r="L601" s="378"/>
      <c r="M601" s="46" t="str">
        <f>IFERROR(CONCATENATE("VALID (",VLOOKUP(A601,'02_MASTER_KODE_FASYANKES'!B$3:L$20793,2,FALSE),")"),"N/A (BELUM VALID)")</f>
        <v>N/A (BELUM VALID)</v>
      </c>
      <c r="N601" s="374" t="str">
        <f>IFERROR(VLOOKUP(A601,'02_MASTER_KODE_FASYANKES'!B$3:L$20793,10,FALSE),"N/A (BELUM VALID)")</f>
        <v>N/A (BELUM VALID)</v>
      </c>
      <c r="O601" s="374" t="str">
        <f>IFERROR(VLOOKUP(A601,'02_MASTER_KODE_FASYANKES'!B$3:L$20793,11,FALSE),"N/A (BELUM VALID)")</f>
        <v>N/A (BELUM VALID)</v>
      </c>
      <c r="P601" s="374" t="str">
        <f>IFERROR(VLOOKUP(A601,'02_MASTER_KODE_FASYANKES'!B$3:L$20793,3,FALSE),"N/A (BELUM VALID)")</f>
        <v>N/A (BELUM VALID)</v>
      </c>
      <c r="Q601" s="46" t="str">
        <f>IFERROR(VLOOKUP(LEFT(G601,4),'04_MASTER_KODE_SDMK'!B$5:F$165,3,FALSE),"N/A (BELUM VALID)")</f>
        <v>N/A (BELUM VALID)</v>
      </c>
      <c r="R601" s="46" t="str">
        <f>IFERROR(VLOOKUP(LEFT(G601,4),'04_MASTER_KODE_SDMK'!B$5:F$165,4,FALSE),"N/A (BELUM VALID)")</f>
        <v>N/A (BELUM VALID)</v>
      </c>
      <c r="S601" s="46" t="str">
        <f>IFERROR(VLOOKUP(LEFT(G601,4),'04_MASTER_KODE_SDMK'!B$5:F$165,5,FALSE),"N/A (BELUM VALID)")</f>
        <v>N/A (BELUM VALID)</v>
      </c>
      <c r="T601" s="374" t="str">
        <f t="shared" si="80"/>
        <v>N/A (BELUM VALID)</v>
      </c>
      <c r="U601" s="46" t="str">
        <f t="shared" si="81"/>
        <v>N/A (BELUM VALID)</v>
      </c>
      <c r="V601" s="46" t="str">
        <f>IFERROR(VLOOKUP(L601,'03_MASTER_KODE_SEKOLAH_PT'!B$5:C$10030,2,FALSE),"N/A (BELUM VALID)")</f>
        <v>N/A (BELUM VALID)</v>
      </c>
      <c r="W601" s="46" t="str">
        <f>IFERROR(VLOOKUP(J601,'05_MASTER_KODE_PRODI'!B$3:E$5003,3,FALSE),"N/A (BELUM VALID)")</f>
        <v>N/A (BELUM VALID)</v>
      </c>
      <c r="X601" s="46" t="str">
        <f>IFERROR(CONCATENATE("VALID (",VLOOKUP(J601,'05_MASTER_KODE_PRODI'!B$3:F$5003,5,FALSE),")"),"N/A (BELUM VALID)")</f>
        <v>N/A (BELUM VALID)</v>
      </c>
      <c r="Y601" s="376">
        <f t="shared" si="82"/>
        <v>0</v>
      </c>
      <c r="Z601" s="377">
        <f t="shared" si="83"/>
        <v>0</v>
      </c>
      <c r="AA601" s="377">
        <f t="shared" si="84"/>
        <v>0</v>
      </c>
      <c r="AB601" s="377">
        <f t="shared" si="85"/>
        <v>0</v>
      </c>
      <c r="AC601" s="377">
        <f t="shared" si="86"/>
        <v>0</v>
      </c>
      <c r="AD601" s="383">
        <f t="shared" si="79"/>
        <v>0</v>
      </c>
    </row>
    <row r="602" spans="1:30">
      <c r="A602" s="378"/>
      <c r="B602" s="378"/>
      <c r="C602" s="378"/>
      <c r="D602" s="378"/>
      <c r="E602" s="378"/>
      <c r="F602" s="378"/>
      <c r="G602" s="378"/>
      <c r="H602" s="379"/>
      <c r="I602" s="379"/>
      <c r="J602" s="378"/>
      <c r="K602" s="380"/>
      <c r="L602" s="378"/>
      <c r="M602" s="46" t="str">
        <f>IFERROR(CONCATENATE("VALID (",VLOOKUP(A602,'02_MASTER_KODE_FASYANKES'!B$3:L$20793,2,FALSE),")"),"N/A (BELUM VALID)")</f>
        <v>N/A (BELUM VALID)</v>
      </c>
      <c r="N602" s="374" t="str">
        <f>IFERROR(VLOOKUP(A602,'02_MASTER_KODE_FASYANKES'!B$3:L$20793,10,FALSE),"N/A (BELUM VALID)")</f>
        <v>N/A (BELUM VALID)</v>
      </c>
      <c r="O602" s="374" t="str">
        <f>IFERROR(VLOOKUP(A602,'02_MASTER_KODE_FASYANKES'!B$3:L$20793,11,FALSE),"N/A (BELUM VALID)")</f>
        <v>N/A (BELUM VALID)</v>
      </c>
      <c r="P602" s="374" t="str">
        <f>IFERROR(VLOOKUP(A602,'02_MASTER_KODE_FASYANKES'!B$3:L$20793,3,FALSE),"N/A (BELUM VALID)")</f>
        <v>N/A (BELUM VALID)</v>
      </c>
      <c r="Q602" s="46" t="str">
        <f>IFERROR(VLOOKUP(LEFT(G602,4),'04_MASTER_KODE_SDMK'!B$5:F$165,3,FALSE),"N/A (BELUM VALID)")</f>
        <v>N/A (BELUM VALID)</v>
      </c>
      <c r="R602" s="46" t="str">
        <f>IFERROR(VLOOKUP(LEFT(G602,4),'04_MASTER_KODE_SDMK'!B$5:F$165,4,FALSE),"N/A (BELUM VALID)")</f>
        <v>N/A (BELUM VALID)</v>
      </c>
      <c r="S602" s="46" t="str">
        <f>IFERROR(VLOOKUP(LEFT(G602,4),'04_MASTER_KODE_SDMK'!B$5:F$165,5,FALSE),"N/A (BELUM VALID)")</f>
        <v>N/A (BELUM VALID)</v>
      </c>
      <c r="T602" s="374" t="str">
        <f t="shared" si="80"/>
        <v>N/A (BELUM VALID)</v>
      </c>
      <c r="U602" s="46" t="str">
        <f t="shared" si="81"/>
        <v>N/A (BELUM VALID)</v>
      </c>
      <c r="V602" s="46" t="str">
        <f>IFERROR(VLOOKUP(L602,'03_MASTER_KODE_SEKOLAH_PT'!B$5:C$10030,2,FALSE),"N/A (BELUM VALID)")</f>
        <v>N/A (BELUM VALID)</v>
      </c>
      <c r="W602" s="46" t="str">
        <f>IFERROR(VLOOKUP(J602,'05_MASTER_KODE_PRODI'!B$3:E$5003,3,FALSE),"N/A (BELUM VALID)")</f>
        <v>N/A (BELUM VALID)</v>
      </c>
      <c r="X602" s="46" t="str">
        <f>IFERROR(CONCATENATE("VALID (",VLOOKUP(J602,'05_MASTER_KODE_PRODI'!B$3:F$5003,5,FALSE),")"),"N/A (BELUM VALID)")</f>
        <v>N/A (BELUM VALID)</v>
      </c>
      <c r="Y602" s="376">
        <f t="shared" si="82"/>
        <v>0</v>
      </c>
      <c r="Z602" s="377">
        <f t="shared" si="83"/>
        <v>0</v>
      </c>
      <c r="AA602" s="377">
        <f t="shared" si="84"/>
        <v>0</v>
      </c>
      <c r="AB602" s="377">
        <f t="shared" si="85"/>
        <v>0</v>
      </c>
      <c r="AC602" s="377">
        <f t="shared" si="86"/>
        <v>0</v>
      </c>
      <c r="AD602" s="383">
        <f t="shared" si="79"/>
        <v>0</v>
      </c>
    </row>
    <row r="603" spans="1:30">
      <c r="A603" s="378"/>
      <c r="B603" s="378"/>
      <c r="C603" s="378"/>
      <c r="D603" s="378"/>
      <c r="E603" s="378"/>
      <c r="F603" s="378"/>
      <c r="G603" s="378"/>
      <c r="H603" s="379"/>
      <c r="I603" s="379"/>
      <c r="J603" s="378"/>
      <c r="K603" s="380"/>
      <c r="L603" s="378"/>
      <c r="M603" s="46" t="str">
        <f>IFERROR(CONCATENATE("VALID (",VLOOKUP(A603,'02_MASTER_KODE_FASYANKES'!B$3:L$20793,2,FALSE),")"),"N/A (BELUM VALID)")</f>
        <v>N/A (BELUM VALID)</v>
      </c>
      <c r="N603" s="374" t="str">
        <f>IFERROR(VLOOKUP(A603,'02_MASTER_KODE_FASYANKES'!B$3:L$20793,10,FALSE),"N/A (BELUM VALID)")</f>
        <v>N/A (BELUM VALID)</v>
      </c>
      <c r="O603" s="374" t="str">
        <f>IFERROR(VLOOKUP(A603,'02_MASTER_KODE_FASYANKES'!B$3:L$20793,11,FALSE),"N/A (BELUM VALID)")</f>
        <v>N/A (BELUM VALID)</v>
      </c>
      <c r="P603" s="374" t="str">
        <f>IFERROR(VLOOKUP(A603,'02_MASTER_KODE_FASYANKES'!B$3:L$20793,3,FALSE),"N/A (BELUM VALID)")</f>
        <v>N/A (BELUM VALID)</v>
      </c>
      <c r="Q603" s="46" t="str">
        <f>IFERROR(VLOOKUP(LEFT(G603,4),'04_MASTER_KODE_SDMK'!B$5:F$165,3,FALSE),"N/A (BELUM VALID)")</f>
        <v>N/A (BELUM VALID)</v>
      </c>
      <c r="R603" s="46" t="str">
        <f>IFERROR(VLOOKUP(LEFT(G603,4),'04_MASTER_KODE_SDMK'!B$5:F$165,4,FALSE),"N/A (BELUM VALID)")</f>
        <v>N/A (BELUM VALID)</v>
      </c>
      <c r="S603" s="46" t="str">
        <f>IFERROR(VLOOKUP(LEFT(G603,4),'04_MASTER_KODE_SDMK'!B$5:F$165,5,FALSE),"N/A (BELUM VALID)")</f>
        <v>N/A (BELUM VALID)</v>
      </c>
      <c r="T603" s="374" t="str">
        <f t="shared" si="80"/>
        <v>N/A (BELUM VALID)</v>
      </c>
      <c r="U603" s="46" t="str">
        <f t="shared" si="81"/>
        <v>N/A (BELUM VALID)</v>
      </c>
      <c r="V603" s="46" t="str">
        <f>IFERROR(VLOOKUP(L603,'03_MASTER_KODE_SEKOLAH_PT'!B$5:C$10030,2,FALSE),"N/A (BELUM VALID)")</f>
        <v>N/A (BELUM VALID)</v>
      </c>
      <c r="W603" s="46" t="str">
        <f>IFERROR(VLOOKUP(J603,'05_MASTER_KODE_PRODI'!B$3:E$5003,3,FALSE),"N/A (BELUM VALID)")</f>
        <v>N/A (BELUM VALID)</v>
      </c>
      <c r="X603" s="46" t="str">
        <f>IFERROR(CONCATENATE("VALID (",VLOOKUP(J603,'05_MASTER_KODE_PRODI'!B$3:F$5003,5,FALSE),")"),"N/A (BELUM VALID)")</f>
        <v>N/A (BELUM VALID)</v>
      </c>
      <c r="Y603" s="376">
        <f t="shared" si="82"/>
        <v>0</v>
      </c>
      <c r="Z603" s="377">
        <f t="shared" si="83"/>
        <v>0</v>
      </c>
      <c r="AA603" s="377">
        <f t="shared" si="84"/>
        <v>0</v>
      </c>
      <c r="AB603" s="377">
        <f t="shared" si="85"/>
        <v>0</v>
      </c>
      <c r="AC603" s="377">
        <f t="shared" si="86"/>
        <v>0</v>
      </c>
      <c r="AD603" s="383">
        <f t="shared" si="79"/>
        <v>0</v>
      </c>
    </row>
    <row r="604" spans="1:30">
      <c r="A604" s="378"/>
      <c r="B604" s="378"/>
      <c r="C604" s="378"/>
      <c r="D604" s="378"/>
      <c r="E604" s="378"/>
      <c r="F604" s="378"/>
      <c r="G604" s="378"/>
      <c r="H604" s="379"/>
      <c r="I604" s="379"/>
      <c r="J604" s="378"/>
      <c r="K604" s="380"/>
      <c r="L604" s="378"/>
      <c r="M604" s="46" t="str">
        <f>IFERROR(CONCATENATE("VALID (",VLOOKUP(A604,'02_MASTER_KODE_FASYANKES'!B$3:L$20793,2,FALSE),")"),"N/A (BELUM VALID)")</f>
        <v>N/A (BELUM VALID)</v>
      </c>
      <c r="N604" s="374" t="str">
        <f>IFERROR(VLOOKUP(A604,'02_MASTER_KODE_FASYANKES'!B$3:L$20793,10,FALSE),"N/A (BELUM VALID)")</f>
        <v>N/A (BELUM VALID)</v>
      </c>
      <c r="O604" s="374" t="str">
        <f>IFERROR(VLOOKUP(A604,'02_MASTER_KODE_FASYANKES'!B$3:L$20793,11,FALSE),"N/A (BELUM VALID)")</f>
        <v>N/A (BELUM VALID)</v>
      </c>
      <c r="P604" s="374" t="str">
        <f>IFERROR(VLOOKUP(A604,'02_MASTER_KODE_FASYANKES'!B$3:L$20793,3,FALSE),"N/A (BELUM VALID)")</f>
        <v>N/A (BELUM VALID)</v>
      </c>
      <c r="Q604" s="46" t="str">
        <f>IFERROR(VLOOKUP(LEFT(G604,4),'04_MASTER_KODE_SDMK'!B$5:F$165,3,FALSE),"N/A (BELUM VALID)")</f>
        <v>N/A (BELUM VALID)</v>
      </c>
      <c r="R604" s="46" t="str">
        <f>IFERROR(VLOOKUP(LEFT(G604,4),'04_MASTER_KODE_SDMK'!B$5:F$165,4,FALSE),"N/A (BELUM VALID)")</f>
        <v>N/A (BELUM VALID)</v>
      </c>
      <c r="S604" s="46" t="str">
        <f>IFERROR(VLOOKUP(LEFT(G604,4),'04_MASTER_KODE_SDMK'!B$5:F$165,5,FALSE),"N/A (BELUM VALID)")</f>
        <v>N/A (BELUM VALID)</v>
      </c>
      <c r="T604" s="374" t="str">
        <f t="shared" si="80"/>
        <v>N/A (BELUM VALID)</v>
      </c>
      <c r="U604" s="46" t="str">
        <f t="shared" si="81"/>
        <v>N/A (BELUM VALID)</v>
      </c>
      <c r="V604" s="46" t="str">
        <f>IFERROR(VLOOKUP(L604,'03_MASTER_KODE_SEKOLAH_PT'!B$5:C$10030,2,FALSE),"N/A (BELUM VALID)")</f>
        <v>N/A (BELUM VALID)</v>
      </c>
      <c r="W604" s="46" t="str">
        <f>IFERROR(VLOOKUP(J604,'05_MASTER_KODE_PRODI'!B$3:E$5003,3,FALSE),"N/A (BELUM VALID)")</f>
        <v>N/A (BELUM VALID)</v>
      </c>
      <c r="X604" s="46" t="str">
        <f>IFERROR(CONCATENATE("VALID (",VLOOKUP(J604,'05_MASTER_KODE_PRODI'!B$3:F$5003,5,FALSE),")"),"N/A (BELUM VALID)")</f>
        <v>N/A (BELUM VALID)</v>
      </c>
      <c r="Y604" s="376">
        <f t="shared" si="82"/>
        <v>0</v>
      </c>
      <c r="Z604" s="377">
        <f t="shared" si="83"/>
        <v>0</v>
      </c>
      <c r="AA604" s="377">
        <f t="shared" si="84"/>
        <v>0</v>
      </c>
      <c r="AB604" s="377">
        <f t="shared" si="85"/>
        <v>0</v>
      </c>
      <c r="AC604" s="377">
        <f t="shared" si="86"/>
        <v>0</v>
      </c>
      <c r="AD604" s="383">
        <f t="shared" si="79"/>
        <v>0</v>
      </c>
    </row>
    <row r="605" spans="1:30">
      <c r="A605" s="378"/>
      <c r="B605" s="378"/>
      <c r="C605" s="378"/>
      <c r="D605" s="378"/>
      <c r="E605" s="378"/>
      <c r="F605" s="378"/>
      <c r="G605" s="378"/>
      <c r="H605" s="379"/>
      <c r="I605" s="379"/>
      <c r="J605" s="378"/>
      <c r="K605" s="380"/>
      <c r="L605" s="378"/>
      <c r="M605" s="46" t="str">
        <f>IFERROR(CONCATENATE("VALID (",VLOOKUP(A605,'02_MASTER_KODE_FASYANKES'!B$3:L$20793,2,FALSE),")"),"N/A (BELUM VALID)")</f>
        <v>N/A (BELUM VALID)</v>
      </c>
      <c r="N605" s="374" t="str">
        <f>IFERROR(VLOOKUP(A605,'02_MASTER_KODE_FASYANKES'!B$3:L$20793,10,FALSE),"N/A (BELUM VALID)")</f>
        <v>N/A (BELUM VALID)</v>
      </c>
      <c r="O605" s="374" t="str">
        <f>IFERROR(VLOOKUP(A605,'02_MASTER_KODE_FASYANKES'!B$3:L$20793,11,FALSE),"N/A (BELUM VALID)")</f>
        <v>N/A (BELUM VALID)</v>
      </c>
      <c r="P605" s="374" t="str">
        <f>IFERROR(VLOOKUP(A605,'02_MASTER_KODE_FASYANKES'!B$3:L$20793,3,FALSE),"N/A (BELUM VALID)")</f>
        <v>N/A (BELUM VALID)</v>
      </c>
      <c r="Q605" s="46" t="str">
        <f>IFERROR(VLOOKUP(LEFT(G605,4),'04_MASTER_KODE_SDMK'!B$5:F$165,3,FALSE),"N/A (BELUM VALID)")</f>
        <v>N/A (BELUM VALID)</v>
      </c>
      <c r="R605" s="46" t="str">
        <f>IFERROR(VLOOKUP(LEFT(G605,4),'04_MASTER_KODE_SDMK'!B$5:F$165,4,FALSE),"N/A (BELUM VALID)")</f>
        <v>N/A (BELUM VALID)</v>
      </c>
      <c r="S605" s="46" t="str">
        <f>IFERROR(VLOOKUP(LEFT(G605,4),'04_MASTER_KODE_SDMK'!B$5:F$165,5,FALSE),"N/A (BELUM VALID)")</f>
        <v>N/A (BELUM VALID)</v>
      </c>
      <c r="T605" s="374" t="str">
        <f t="shared" si="80"/>
        <v>N/A (BELUM VALID)</v>
      </c>
      <c r="U605" s="46" t="str">
        <f t="shared" si="81"/>
        <v>N/A (BELUM VALID)</v>
      </c>
      <c r="V605" s="46" t="str">
        <f>IFERROR(VLOOKUP(L605,'03_MASTER_KODE_SEKOLAH_PT'!B$5:C$10030,2,FALSE),"N/A (BELUM VALID)")</f>
        <v>N/A (BELUM VALID)</v>
      </c>
      <c r="W605" s="46" t="str">
        <f>IFERROR(VLOOKUP(J605,'05_MASTER_KODE_PRODI'!B$3:E$5003,3,FALSE),"N/A (BELUM VALID)")</f>
        <v>N/A (BELUM VALID)</v>
      </c>
      <c r="X605" s="46" t="str">
        <f>IFERROR(CONCATENATE("VALID (",VLOOKUP(J605,'05_MASTER_KODE_PRODI'!B$3:F$5003,5,FALSE),")"),"N/A (BELUM VALID)")</f>
        <v>N/A (BELUM VALID)</v>
      </c>
      <c r="Y605" s="376">
        <f t="shared" si="82"/>
        <v>0</v>
      </c>
      <c r="Z605" s="377">
        <f t="shared" si="83"/>
        <v>0</v>
      </c>
      <c r="AA605" s="377">
        <f t="shared" si="84"/>
        <v>0</v>
      </c>
      <c r="AB605" s="377">
        <f t="shared" si="85"/>
        <v>0</v>
      </c>
      <c r="AC605" s="377">
        <f t="shared" si="86"/>
        <v>0</v>
      </c>
      <c r="AD605" s="383">
        <f t="shared" si="79"/>
        <v>0</v>
      </c>
    </row>
    <row r="606" spans="1:30">
      <c r="A606" s="378"/>
      <c r="B606" s="378"/>
      <c r="C606" s="378"/>
      <c r="D606" s="378"/>
      <c r="E606" s="378"/>
      <c r="F606" s="378"/>
      <c r="G606" s="378"/>
      <c r="H606" s="379"/>
      <c r="I606" s="379"/>
      <c r="J606" s="378"/>
      <c r="K606" s="380"/>
      <c r="L606" s="378"/>
      <c r="M606" s="46" t="str">
        <f>IFERROR(CONCATENATE("VALID (",VLOOKUP(A606,'02_MASTER_KODE_FASYANKES'!B$3:L$20793,2,FALSE),")"),"N/A (BELUM VALID)")</f>
        <v>N/A (BELUM VALID)</v>
      </c>
      <c r="N606" s="374" t="str">
        <f>IFERROR(VLOOKUP(A606,'02_MASTER_KODE_FASYANKES'!B$3:L$20793,10,FALSE),"N/A (BELUM VALID)")</f>
        <v>N/A (BELUM VALID)</v>
      </c>
      <c r="O606" s="374" t="str">
        <f>IFERROR(VLOOKUP(A606,'02_MASTER_KODE_FASYANKES'!B$3:L$20793,11,FALSE),"N/A (BELUM VALID)")</f>
        <v>N/A (BELUM VALID)</v>
      </c>
      <c r="P606" s="374" t="str">
        <f>IFERROR(VLOOKUP(A606,'02_MASTER_KODE_FASYANKES'!B$3:L$20793,3,FALSE),"N/A (BELUM VALID)")</f>
        <v>N/A (BELUM VALID)</v>
      </c>
      <c r="Q606" s="46" t="str">
        <f>IFERROR(VLOOKUP(LEFT(G606,4),'04_MASTER_KODE_SDMK'!B$5:F$165,3,FALSE),"N/A (BELUM VALID)")</f>
        <v>N/A (BELUM VALID)</v>
      </c>
      <c r="R606" s="46" t="str">
        <f>IFERROR(VLOOKUP(LEFT(G606,4),'04_MASTER_KODE_SDMK'!B$5:F$165,4,FALSE),"N/A (BELUM VALID)")</f>
        <v>N/A (BELUM VALID)</v>
      </c>
      <c r="S606" s="46" t="str">
        <f>IFERROR(VLOOKUP(LEFT(G606,4),'04_MASTER_KODE_SDMK'!B$5:F$165,5,FALSE),"N/A (BELUM VALID)")</f>
        <v>N/A (BELUM VALID)</v>
      </c>
      <c r="T606" s="374" t="str">
        <f t="shared" si="80"/>
        <v>N/A (BELUM VALID)</v>
      </c>
      <c r="U606" s="46" t="str">
        <f t="shared" si="81"/>
        <v>N/A (BELUM VALID)</v>
      </c>
      <c r="V606" s="46" t="str">
        <f>IFERROR(VLOOKUP(L606,'03_MASTER_KODE_SEKOLAH_PT'!B$5:C$10030,2,FALSE),"N/A (BELUM VALID)")</f>
        <v>N/A (BELUM VALID)</v>
      </c>
      <c r="W606" s="46" t="str">
        <f>IFERROR(VLOOKUP(J606,'05_MASTER_KODE_PRODI'!B$3:E$5003,3,FALSE),"N/A (BELUM VALID)")</f>
        <v>N/A (BELUM VALID)</v>
      </c>
      <c r="X606" s="46" t="str">
        <f>IFERROR(CONCATENATE("VALID (",VLOOKUP(J606,'05_MASTER_KODE_PRODI'!B$3:F$5003,5,FALSE),")"),"N/A (BELUM VALID)")</f>
        <v>N/A (BELUM VALID)</v>
      </c>
      <c r="Y606" s="376">
        <f t="shared" si="82"/>
        <v>0</v>
      </c>
      <c r="Z606" s="377">
        <f t="shared" si="83"/>
        <v>0</v>
      </c>
      <c r="AA606" s="377">
        <f t="shared" si="84"/>
        <v>0</v>
      </c>
      <c r="AB606" s="377">
        <f t="shared" si="85"/>
        <v>0</v>
      </c>
      <c r="AC606" s="377">
        <f t="shared" si="86"/>
        <v>0</v>
      </c>
      <c r="AD606" s="383">
        <f t="shared" si="79"/>
        <v>0</v>
      </c>
    </row>
    <row r="607" spans="1:30">
      <c r="A607" s="378"/>
      <c r="B607" s="378"/>
      <c r="C607" s="378"/>
      <c r="D607" s="378"/>
      <c r="E607" s="378"/>
      <c r="F607" s="378"/>
      <c r="G607" s="378"/>
      <c r="H607" s="379"/>
      <c r="I607" s="379"/>
      <c r="J607" s="378"/>
      <c r="K607" s="380"/>
      <c r="L607" s="378"/>
      <c r="M607" s="46" t="str">
        <f>IFERROR(CONCATENATE("VALID (",VLOOKUP(A607,'02_MASTER_KODE_FASYANKES'!B$3:L$20793,2,FALSE),")"),"N/A (BELUM VALID)")</f>
        <v>N/A (BELUM VALID)</v>
      </c>
      <c r="N607" s="374" t="str">
        <f>IFERROR(VLOOKUP(A607,'02_MASTER_KODE_FASYANKES'!B$3:L$20793,10,FALSE),"N/A (BELUM VALID)")</f>
        <v>N/A (BELUM VALID)</v>
      </c>
      <c r="O607" s="374" t="str">
        <f>IFERROR(VLOOKUP(A607,'02_MASTER_KODE_FASYANKES'!B$3:L$20793,11,FALSE),"N/A (BELUM VALID)")</f>
        <v>N/A (BELUM VALID)</v>
      </c>
      <c r="P607" s="374" t="str">
        <f>IFERROR(VLOOKUP(A607,'02_MASTER_KODE_FASYANKES'!B$3:L$20793,3,FALSE),"N/A (BELUM VALID)")</f>
        <v>N/A (BELUM VALID)</v>
      </c>
      <c r="Q607" s="46" t="str">
        <f>IFERROR(VLOOKUP(LEFT(G607,4),'04_MASTER_KODE_SDMK'!B$5:F$165,3,FALSE),"N/A (BELUM VALID)")</f>
        <v>N/A (BELUM VALID)</v>
      </c>
      <c r="R607" s="46" t="str">
        <f>IFERROR(VLOOKUP(LEFT(G607,4),'04_MASTER_KODE_SDMK'!B$5:F$165,4,FALSE),"N/A (BELUM VALID)")</f>
        <v>N/A (BELUM VALID)</v>
      </c>
      <c r="S607" s="46" t="str">
        <f>IFERROR(VLOOKUP(LEFT(G607,4),'04_MASTER_KODE_SDMK'!B$5:F$165,5,FALSE),"N/A (BELUM VALID)")</f>
        <v>N/A (BELUM VALID)</v>
      </c>
      <c r="T607" s="374" t="str">
        <f t="shared" si="80"/>
        <v>N/A (BELUM VALID)</v>
      </c>
      <c r="U607" s="46" t="str">
        <f t="shared" si="81"/>
        <v>N/A (BELUM VALID)</v>
      </c>
      <c r="V607" s="46" t="str">
        <f>IFERROR(VLOOKUP(L607,'03_MASTER_KODE_SEKOLAH_PT'!B$5:C$10030,2,FALSE),"N/A (BELUM VALID)")</f>
        <v>N/A (BELUM VALID)</v>
      </c>
      <c r="W607" s="46" t="str">
        <f>IFERROR(VLOOKUP(J607,'05_MASTER_KODE_PRODI'!B$3:E$5003,3,FALSE),"N/A (BELUM VALID)")</f>
        <v>N/A (BELUM VALID)</v>
      </c>
      <c r="X607" s="46" t="str">
        <f>IFERROR(CONCATENATE("VALID (",VLOOKUP(J607,'05_MASTER_KODE_PRODI'!B$3:F$5003,5,FALSE),")"),"N/A (BELUM VALID)")</f>
        <v>N/A (BELUM VALID)</v>
      </c>
      <c r="Y607" s="376">
        <f t="shared" si="82"/>
        <v>0</v>
      </c>
      <c r="Z607" s="377">
        <f t="shared" si="83"/>
        <v>0</v>
      </c>
      <c r="AA607" s="377">
        <f t="shared" si="84"/>
        <v>0</v>
      </c>
      <c r="AB607" s="377">
        <f t="shared" si="85"/>
        <v>0</v>
      </c>
      <c r="AC607" s="377">
        <f t="shared" si="86"/>
        <v>0</v>
      </c>
      <c r="AD607" s="383">
        <f t="shared" si="79"/>
        <v>0</v>
      </c>
    </row>
    <row r="608" spans="1:30">
      <c r="A608" s="378"/>
      <c r="B608" s="378"/>
      <c r="C608" s="378"/>
      <c r="D608" s="378"/>
      <c r="E608" s="378"/>
      <c r="F608" s="378"/>
      <c r="G608" s="378"/>
      <c r="H608" s="379"/>
      <c r="I608" s="379"/>
      <c r="J608" s="378"/>
      <c r="K608" s="380"/>
      <c r="L608" s="378"/>
      <c r="M608" s="46" t="str">
        <f>IFERROR(CONCATENATE("VALID (",VLOOKUP(A608,'02_MASTER_KODE_FASYANKES'!B$3:L$20793,2,FALSE),")"),"N/A (BELUM VALID)")</f>
        <v>N/A (BELUM VALID)</v>
      </c>
      <c r="N608" s="374" t="str">
        <f>IFERROR(VLOOKUP(A608,'02_MASTER_KODE_FASYANKES'!B$3:L$20793,10,FALSE),"N/A (BELUM VALID)")</f>
        <v>N/A (BELUM VALID)</v>
      </c>
      <c r="O608" s="374" t="str">
        <f>IFERROR(VLOOKUP(A608,'02_MASTER_KODE_FASYANKES'!B$3:L$20793,11,FALSE),"N/A (BELUM VALID)")</f>
        <v>N/A (BELUM VALID)</v>
      </c>
      <c r="P608" s="374" t="str">
        <f>IFERROR(VLOOKUP(A608,'02_MASTER_KODE_FASYANKES'!B$3:L$20793,3,FALSE),"N/A (BELUM VALID)")</f>
        <v>N/A (BELUM VALID)</v>
      </c>
      <c r="Q608" s="46" t="str">
        <f>IFERROR(VLOOKUP(LEFT(G608,4),'04_MASTER_KODE_SDMK'!B$5:F$165,3,FALSE),"N/A (BELUM VALID)")</f>
        <v>N/A (BELUM VALID)</v>
      </c>
      <c r="R608" s="46" t="str">
        <f>IFERROR(VLOOKUP(LEFT(G608,4),'04_MASTER_KODE_SDMK'!B$5:F$165,4,FALSE),"N/A (BELUM VALID)")</f>
        <v>N/A (BELUM VALID)</v>
      </c>
      <c r="S608" s="46" t="str">
        <f>IFERROR(VLOOKUP(LEFT(G608,4),'04_MASTER_KODE_SDMK'!B$5:F$165,5,FALSE),"N/A (BELUM VALID)")</f>
        <v>N/A (BELUM VALID)</v>
      </c>
      <c r="T608" s="374" t="str">
        <f t="shared" si="80"/>
        <v>N/A (BELUM VALID)</v>
      </c>
      <c r="U608" s="46" t="str">
        <f t="shared" si="81"/>
        <v>N/A (BELUM VALID)</v>
      </c>
      <c r="V608" s="46" t="str">
        <f>IFERROR(VLOOKUP(L608,'03_MASTER_KODE_SEKOLAH_PT'!B$5:C$10030,2,FALSE),"N/A (BELUM VALID)")</f>
        <v>N/A (BELUM VALID)</v>
      </c>
      <c r="W608" s="46" t="str">
        <f>IFERROR(VLOOKUP(J608,'05_MASTER_KODE_PRODI'!B$3:E$5003,3,FALSE),"N/A (BELUM VALID)")</f>
        <v>N/A (BELUM VALID)</v>
      </c>
      <c r="X608" s="46" t="str">
        <f>IFERROR(CONCATENATE("VALID (",VLOOKUP(J608,'05_MASTER_KODE_PRODI'!B$3:F$5003,5,FALSE),")"),"N/A (BELUM VALID)")</f>
        <v>N/A (BELUM VALID)</v>
      </c>
      <c r="Y608" s="376">
        <f t="shared" si="82"/>
        <v>0</v>
      </c>
      <c r="Z608" s="377">
        <f t="shared" si="83"/>
        <v>0</v>
      </c>
      <c r="AA608" s="377">
        <f t="shared" si="84"/>
        <v>0</v>
      </c>
      <c r="AB608" s="377">
        <f t="shared" si="85"/>
        <v>0</v>
      </c>
      <c r="AC608" s="377">
        <f t="shared" si="86"/>
        <v>0</v>
      </c>
      <c r="AD608" s="383">
        <f t="shared" si="79"/>
        <v>0</v>
      </c>
    </row>
    <row r="609" spans="1:30">
      <c r="A609" s="378"/>
      <c r="B609" s="378"/>
      <c r="C609" s="378"/>
      <c r="D609" s="378"/>
      <c r="E609" s="378"/>
      <c r="F609" s="378"/>
      <c r="G609" s="378"/>
      <c r="H609" s="379"/>
      <c r="I609" s="379"/>
      <c r="J609" s="378"/>
      <c r="K609" s="380"/>
      <c r="L609" s="378"/>
      <c r="M609" s="46" t="str">
        <f>IFERROR(CONCATENATE("VALID (",VLOOKUP(A609,'02_MASTER_KODE_FASYANKES'!B$3:L$20793,2,FALSE),")"),"N/A (BELUM VALID)")</f>
        <v>N/A (BELUM VALID)</v>
      </c>
      <c r="N609" s="374" t="str">
        <f>IFERROR(VLOOKUP(A609,'02_MASTER_KODE_FASYANKES'!B$3:L$20793,10,FALSE),"N/A (BELUM VALID)")</f>
        <v>N/A (BELUM VALID)</v>
      </c>
      <c r="O609" s="374" t="str">
        <f>IFERROR(VLOOKUP(A609,'02_MASTER_KODE_FASYANKES'!B$3:L$20793,11,FALSE),"N/A (BELUM VALID)")</f>
        <v>N/A (BELUM VALID)</v>
      </c>
      <c r="P609" s="374" t="str">
        <f>IFERROR(VLOOKUP(A609,'02_MASTER_KODE_FASYANKES'!B$3:L$20793,3,FALSE),"N/A (BELUM VALID)")</f>
        <v>N/A (BELUM VALID)</v>
      </c>
      <c r="Q609" s="46" t="str">
        <f>IFERROR(VLOOKUP(LEFT(G609,4),'04_MASTER_KODE_SDMK'!B$5:F$165,3,FALSE),"N/A (BELUM VALID)")</f>
        <v>N/A (BELUM VALID)</v>
      </c>
      <c r="R609" s="46" t="str">
        <f>IFERROR(VLOOKUP(LEFT(G609,4),'04_MASTER_KODE_SDMK'!B$5:F$165,4,FALSE),"N/A (BELUM VALID)")</f>
        <v>N/A (BELUM VALID)</v>
      </c>
      <c r="S609" s="46" t="str">
        <f>IFERROR(VLOOKUP(LEFT(G609,4),'04_MASTER_KODE_SDMK'!B$5:F$165,5,FALSE),"N/A (BELUM VALID)")</f>
        <v>N/A (BELUM VALID)</v>
      </c>
      <c r="T609" s="374" t="str">
        <f t="shared" si="80"/>
        <v>N/A (BELUM VALID)</v>
      </c>
      <c r="U609" s="46" t="str">
        <f t="shared" si="81"/>
        <v>N/A (BELUM VALID)</v>
      </c>
      <c r="V609" s="46" t="str">
        <f>IFERROR(VLOOKUP(L609,'03_MASTER_KODE_SEKOLAH_PT'!B$5:C$10030,2,FALSE),"N/A (BELUM VALID)")</f>
        <v>N/A (BELUM VALID)</v>
      </c>
      <c r="W609" s="46" t="str">
        <f>IFERROR(VLOOKUP(J609,'05_MASTER_KODE_PRODI'!B$3:E$5003,3,FALSE),"N/A (BELUM VALID)")</f>
        <v>N/A (BELUM VALID)</v>
      </c>
      <c r="X609" s="46" t="str">
        <f>IFERROR(CONCATENATE("VALID (",VLOOKUP(J609,'05_MASTER_KODE_PRODI'!B$3:F$5003,5,FALSE),")"),"N/A (BELUM VALID)")</f>
        <v>N/A (BELUM VALID)</v>
      </c>
      <c r="Y609" s="376">
        <f t="shared" si="82"/>
        <v>0</v>
      </c>
      <c r="Z609" s="377">
        <f t="shared" si="83"/>
        <v>0</v>
      </c>
      <c r="AA609" s="377">
        <f t="shared" si="84"/>
        <v>0</v>
      </c>
      <c r="AB609" s="377">
        <f t="shared" si="85"/>
        <v>0</v>
      </c>
      <c r="AC609" s="377">
        <f t="shared" si="86"/>
        <v>0</v>
      </c>
      <c r="AD609" s="383">
        <f t="shared" si="79"/>
        <v>0</v>
      </c>
    </row>
    <row r="610" spans="1:30">
      <c r="A610" s="378"/>
      <c r="B610" s="378"/>
      <c r="C610" s="378"/>
      <c r="D610" s="378"/>
      <c r="E610" s="378"/>
      <c r="F610" s="378"/>
      <c r="G610" s="378"/>
      <c r="H610" s="379"/>
      <c r="I610" s="379"/>
      <c r="J610" s="378"/>
      <c r="K610" s="380"/>
      <c r="L610" s="378"/>
      <c r="M610" s="46" t="str">
        <f>IFERROR(CONCATENATE("VALID (",VLOOKUP(A610,'02_MASTER_KODE_FASYANKES'!B$3:L$20793,2,FALSE),")"),"N/A (BELUM VALID)")</f>
        <v>N/A (BELUM VALID)</v>
      </c>
      <c r="N610" s="374" t="str">
        <f>IFERROR(VLOOKUP(A610,'02_MASTER_KODE_FASYANKES'!B$3:L$20793,10,FALSE),"N/A (BELUM VALID)")</f>
        <v>N/A (BELUM VALID)</v>
      </c>
      <c r="O610" s="374" t="str">
        <f>IFERROR(VLOOKUP(A610,'02_MASTER_KODE_FASYANKES'!B$3:L$20793,11,FALSE),"N/A (BELUM VALID)")</f>
        <v>N/A (BELUM VALID)</v>
      </c>
      <c r="P610" s="374" t="str">
        <f>IFERROR(VLOOKUP(A610,'02_MASTER_KODE_FASYANKES'!B$3:L$20793,3,FALSE),"N/A (BELUM VALID)")</f>
        <v>N/A (BELUM VALID)</v>
      </c>
      <c r="Q610" s="46" t="str">
        <f>IFERROR(VLOOKUP(LEFT(G610,4),'04_MASTER_KODE_SDMK'!B$5:F$165,3,FALSE),"N/A (BELUM VALID)")</f>
        <v>N/A (BELUM VALID)</v>
      </c>
      <c r="R610" s="46" t="str">
        <f>IFERROR(VLOOKUP(LEFT(G610,4),'04_MASTER_KODE_SDMK'!B$5:F$165,4,FALSE),"N/A (BELUM VALID)")</f>
        <v>N/A (BELUM VALID)</v>
      </c>
      <c r="S610" s="46" t="str">
        <f>IFERROR(VLOOKUP(LEFT(G610,4),'04_MASTER_KODE_SDMK'!B$5:F$165,5,FALSE),"N/A (BELUM VALID)")</f>
        <v>N/A (BELUM VALID)</v>
      </c>
      <c r="T610" s="374" t="str">
        <f t="shared" si="80"/>
        <v>N/A (BELUM VALID)</v>
      </c>
      <c r="U610" s="46" t="str">
        <f t="shared" si="81"/>
        <v>N/A (BELUM VALID)</v>
      </c>
      <c r="V610" s="46" t="str">
        <f>IFERROR(VLOOKUP(L610,'03_MASTER_KODE_SEKOLAH_PT'!B$5:C$10030,2,FALSE),"N/A (BELUM VALID)")</f>
        <v>N/A (BELUM VALID)</v>
      </c>
      <c r="W610" s="46" t="str">
        <f>IFERROR(VLOOKUP(J610,'05_MASTER_KODE_PRODI'!B$3:E$5003,3,FALSE),"N/A (BELUM VALID)")</f>
        <v>N/A (BELUM VALID)</v>
      </c>
      <c r="X610" s="46" t="str">
        <f>IFERROR(CONCATENATE("VALID (",VLOOKUP(J610,'05_MASTER_KODE_PRODI'!B$3:F$5003,5,FALSE),")"),"N/A (BELUM VALID)")</f>
        <v>N/A (BELUM VALID)</v>
      </c>
      <c r="Y610" s="376">
        <f t="shared" si="82"/>
        <v>0</v>
      </c>
      <c r="Z610" s="377">
        <f t="shared" si="83"/>
        <v>0</v>
      </c>
      <c r="AA610" s="377">
        <f t="shared" si="84"/>
        <v>0</v>
      </c>
      <c r="AB610" s="377">
        <f t="shared" si="85"/>
        <v>0</v>
      </c>
      <c r="AC610" s="377">
        <f t="shared" si="86"/>
        <v>0</v>
      </c>
      <c r="AD610" s="383">
        <f t="shared" si="79"/>
        <v>0</v>
      </c>
    </row>
    <row r="611" spans="1:30">
      <c r="A611" s="378"/>
      <c r="B611" s="378"/>
      <c r="C611" s="378"/>
      <c r="D611" s="378"/>
      <c r="E611" s="378"/>
      <c r="F611" s="378"/>
      <c r="G611" s="378"/>
      <c r="H611" s="379"/>
      <c r="I611" s="379"/>
      <c r="J611" s="378"/>
      <c r="K611" s="380"/>
      <c r="L611" s="378"/>
      <c r="M611" s="46" t="str">
        <f>IFERROR(CONCATENATE("VALID (",VLOOKUP(A611,'02_MASTER_KODE_FASYANKES'!B$3:L$20793,2,FALSE),")"),"N/A (BELUM VALID)")</f>
        <v>N/A (BELUM VALID)</v>
      </c>
      <c r="N611" s="374" t="str">
        <f>IFERROR(VLOOKUP(A611,'02_MASTER_KODE_FASYANKES'!B$3:L$20793,10,FALSE),"N/A (BELUM VALID)")</f>
        <v>N/A (BELUM VALID)</v>
      </c>
      <c r="O611" s="374" t="str">
        <f>IFERROR(VLOOKUP(A611,'02_MASTER_KODE_FASYANKES'!B$3:L$20793,11,FALSE),"N/A (BELUM VALID)")</f>
        <v>N/A (BELUM VALID)</v>
      </c>
      <c r="P611" s="374" t="str">
        <f>IFERROR(VLOOKUP(A611,'02_MASTER_KODE_FASYANKES'!B$3:L$20793,3,FALSE),"N/A (BELUM VALID)")</f>
        <v>N/A (BELUM VALID)</v>
      </c>
      <c r="Q611" s="46" t="str">
        <f>IFERROR(VLOOKUP(LEFT(G611,4),'04_MASTER_KODE_SDMK'!B$5:F$165,3,FALSE),"N/A (BELUM VALID)")</f>
        <v>N/A (BELUM VALID)</v>
      </c>
      <c r="R611" s="46" t="str">
        <f>IFERROR(VLOOKUP(LEFT(G611,4),'04_MASTER_KODE_SDMK'!B$5:F$165,4,FALSE),"N/A (BELUM VALID)")</f>
        <v>N/A (BELUM VALID)</v>
      </c>
      <c r="S611" s="46" t="str">
        <f>IFERROR(VLOOKUP(LEFT(G611,4),'04_MASTER_KODE_SDMK'!B$5:F$165,5,FALSE),"N/A (BELUM VALID)")</f>
        <v>N/A (BELUM VALID)</v>
      </c>
      <c r="T611" s="374" t="str">
        <f t="shared" si="80"/>
        <v>N/A (BELUM VALID)</v>
      </c>
      <c r="U611" s="46" t="str">
        <f t="shared" si="81"/>
        <v>N/A (BELUM VALID)</v>
      </c>
      <c r="V611" s="46" t="str">
        <f>IFERROR(VLOOKUP(L611,'03_MASTER_KODE_SEKOLAH_PT'!B$5:C$10030,2,FALSE),"N/A (BELUM VALID)")</f>
        <v>N/A (BELUM VALID)</v>
      </c>
      <c r="W611" s="46" t="str">
        <f>IFERROR(VLOOKUP(J611,'05_MASTER_KODE_PRODI'!B$3:E$5003,3,FALSE),"N/A (BELUM VALID)")</f>
        <v>N/A (BELUM VALID)</v>
      </c>
      <c r="X611" s="46" t="str">
        <f>IFERROR(CONCATENATE("VALID (",VLOOKUP(J611,'05_MASTER_KODE_PRODI'!B$3:F$5003,5,FALSE),")"),"N/A (BELUM VALID)")</f>
        <v>N/A (BELUM VALID)</v>
      </c>
      <c r="Y611" s="376">
        <f t="shared" si="82"/>
        <v>0</v>
      </c>
      <c r="Z611" s="377">
        <f t="shared" si="83"/>
        <v>0</v>
      </c>
      <c r="AA611" s="377">
        <f t="shared" si="84"/>
        <v>0</v>
      </c>
      <c r="AB611" s="377">
        <f t="shared" si="85"/>
        <v>0</v>
      </c>
      <c r="AC611" s="377">
        <f t="shared" si="86"/>
        <v>0</v>
      </c>
      <c r="AD611" s="383">
        <f t="shared" si="79"/>
        <v>0</v>
      </c>
    </row>
    <row r="612" spans="1:30">
      <c r="A612" s="378"/>
      <c r="B612" s="378"/>
      <c r="C612" s="378"/>
      <c r="D612" s="378"/>
      <c r="E612" s="378"/>
      <c r="F612" s="378"/>
      <c r="G612" s="378"/>
      <c r="H612" s="379"/>
      <c r="I612" s="379"/>
      <c r="J612" s="378"/>
      <c r="K612" s="380"/>
      <c r="L612" s="378"/>
      <c r="M612" s="46" t="str">
        <f>IFERROR(CONCATENATE("VALID (",VLOOKUP(A612,'02_MASTER_KODE_FASYANKES'!B$3:L$20793,2,FALSE),")"),"N/A (BELUM VALID)")</f>
        <v>N/A (BELUM VALID)</v>
      </c>
      <c r="N612" s="374" t="str">
        <f>IFERROR(VLOOKUP(A612,'02_MASTER_KODE_FASYANKES'!B$3:L$20793,10,FALSE),"N/A (BELUM VALID)")</f>
        <v>N/A (BELUM VALID)</v>
      </c>
      <c r="O612" s="374" t="str">
        <f>IFERROR(VLOOKUP(A612,'02_MASTER_KODE_FASYANKES'!B$3:L$20793,11,FALSE),"N/A (BELUM VALID)")</f>
        <v>N/A (BELUM VALID)</v>
      </c>
      <c r="P612" s="374" t="str">
        <f>IFERROR(VLOOKUP(A612,'02_MASTER_KODE_FASYANKES'!B$3:L$20793,3,FALSE),"N/A (BELUM VALID)")</f>
        <v>N/A (BELUM VALID)</v>
      </c>
      <c r="Q612" s="46" t="str">
        <f>IFERROR(VLOOKUP(LEFT(G612,4),'04_MASTER_KODE_SDMK'!B$5:F$165,3,FALSE),"N/A (BELUM VALID)")</f>
        <v>N/A (BELUM VALID)</v>
      </c>
      <c r="R612" s="46" t="str">
        <f>IFERROR(VLOOKUP(LEFT(G612,4),'04_MASTER_KODE_SDMK'!B$5:F$165,4,FALSE),"N/A (BELUM VALID)")</f>
        <v>N/A (BELUM VALID)</v>
      </c>
      <c r="S612" s="46" t="str">
        <f>IFERROR(VLOOKUP(LEFT(G612,4),'04_MASTER_KODE_SDMK'!B$5:F$165,5,FALSE),"N/A (BELUM VALID)")</f>
        <v>N/A (BELUM VALID)</v>
      </c>
      <c r="T612" s="374" t="str">
        <f t="shared" si="80"/>
        <v>N/A (BELUM VALID)</v>
      </c>
      <c r="U612" s="46" t="str">
        <f t="shared" si="81"/>
        <v>N/A (BELUM VALID)</v>
      </c>
      <c r="V612" s="46" t="str">
        <f>IFERROR(VLOOKUP(L612,'03_MASTER_KODE_SEKOLAH_PT'!B$5:C$10030,2,FALSE),"N/A (BELUM VALID)")</f>
        <v>N/A (BELUM VALID)</v>
      </c>
      <c r="W612" s="46" t="str">
        <f>IFERROR(VLOOKUP(J612,'05_MASTER_KODE_PRODI'!B$3:E$5003,3,FALSE),"N/A (BELUM VALID)")</f>
        <v>N/A (BELUM VALID)</v>
      </c>
      <c r="X612" s="46" t="str">
        <f>IFERROR(CONCATENATE("VALID (",VLOOKUP(J612,'05_MASTER_KODE_PRODI'!B$3:F$5003,5,FALSE),")"),"N/A (BELUM VALID)")</f>
        <v>N/A (BELUM VALID)</v>
      </c>
      <c r="Y612" s="376">
        <f t="shared" si="82"/>
        <v>0</v>
      </c>
      <c r="Z612" s="377">
        <f t="shared" si="83"/>
        <v>0</v>
      </c>
      <c r="AA612" s="377">
        <f t="shared" si="84"/>
        <v>0</v>
      </c>
      <c r="AB612" s="377">
        <f t="shared" si="85"/>
        <v>0</v>
      </c>
      <c r="AC612" s="377">
        <f t="shared" si="86"/>
        <v>0</v>
      </c>
      <c r="AD612" s="383">
        <f t="shared" si="79"/>
        <v>0</v>
      </c>
    </row>
    <row r="613" spans="1:30">
      <c r="A613" s="378"/>
      <c r="B613" s="378"/>
      <c r="C613" s="378"/>
      <c r="D613" s="378"/>
      <c r="E613" s="378"/>
      <c r="F613" s="378"/>
      <c r="G613" s="378"/>
      <c r="H613" s="379"/>
      <c r="I613" s="379"/>
      <c r="J613" s="378"/>
      <c r="K613" s="380"/>
      <c r="L613" s="378"/>
      <c r="M613" s="46" t="str">
        <f>IFERROR(CONCATENATE("VALID (",VLOOKUP(A613,'02_MASTER_KODE_FASYANKES'!B$3:L$20793,2,FALSE),")"),"N/A (BELUM VALID)")</f>
        <v>N/A (BELUM VALID)</v>
      </c>
      <c r="N613" s="374" t="str">
        <f>IFERROR(VLOOKUP(A613,'02_MASTER_KODE_FASYANKES'!B$3:L$20793,10,FALSE),"N/A (BELUM VALID)")</f>
        <v>N/A (BELUM VALID)</v>
      </c>
      <c r="O613" s="374" t="str">
        <f>IFERROR(VLOOKUP(A613,'02_MASTER_KODE_FASYANKES'!B$3:L$20793,11,FALSE),"N/A (BELUM VALID)")</f>
        <v>N/A (BELUM VALID)</v>
      </c>
      <c r="P613" s="374" t="str">
        <f>IFERROR(VLOOKUP(A613,'02_MASTER_KODE_FASYANKES'!B$3:L$20793,3,FALSE),"N/A (BELUM VALID)")</f>
        <v>N/A (BELUM VALID)</v>
      </c>
      <c r="Q613" s="46" t="str">
        <f>IFERROR(VLOOKUP(LEFT(G613,4),'04_MASTER_KODE_SDMK'!B$5:F$165,3,FALSE),"N/A (BELUM VALID)")</f>
        <v>N/A (BELUM VALID)</v>
      </c>
      <c r="R613" s="46" t="str">
        <f>IFERROR(VLOOKUP(LEFT(G613,4),'04_MASTER_KODE_SDMK'!B$5:F$165,4,FALSE),"N/A (BELUM VALID)")</f>
        <v>N/A (BELUM VALID)</v>
      </c>
      <c r="S613" s="46" t="str">
        <f>IFERROR(VLOOKUP(LEFT(G613,4),'04_MASTER_KODE_SDMK'!B$5:F$165,5,FALSE),"N/A (BELUM VALID)")</f>
        <v>N/A (BELUM VALID)</v>
      </c>
      <c r="T613" s="374" t="str">
        <f t="shared" si="80"/>
        <v>N/A (BELUM VALID)</v>
      </c>
      <c r="U613" s="46" t="str">
        <f t="shared" si="81"/>
        <v>N/A (BELUM VALID)</v>
      </c>
      <c r="V613" s="46" t="str">
        <f>IFERROR(VLOOKUP(L613,'03_MASTER_KODE_SEKOLAH_PT'!B$5:C$10030,2,FALSE),"N/A (BELUM VALID)")</f>
        <v>N/A (BELUM VALID)</v>
      </c>
      <c r="W613" s="46" t="str">
        <f>IFERROR(VLOOKUP(J613,'05_MASTER_KODE_PRODI'!B$3:E$5003,3,FALSE),"N/A (BELUM VALID)")</f>
        <v>N/A (BELUM VALID)</v>
      </c>
      <c r="X613" s="46" t="str">
        <f>IFERROR(CONCATENATE("VALID (",VLOOKUP(J613,'05_MASTER_KODE_PRODI'!B$3:F$5003,5,FALSE),")"),"N/A (BELUM VALID)")</f>
        <v>N/A (BELUM VALID)</v>
      </c>
      <c r="Y613" s="376">
        <f t="shared" si="82"/>
        <v>0</v>
      </c>
      <c r="Z613" s="377">
        <f t="shared" si="83"/>
        <v>0</v>
      </c>
      <c r="AA613" s="377">
        <f t="shared" si="84"/>
        <v>0</v>
      </c>
      <c r="AB613" s="377">
        <f t="shared" si="85"/>
        <v>0</v>
      </c>
      <c r="AC613" s="377">
        <f t="shared" si="86"/>
        <v>0</v>
      </c>
      <c r="AD613" s="383">
        <f t="shared" si="79"/>
        <v>0</v>
      </c>
    </row>
    <row r="614" spans="1:30">
      <c r="A614" s="378"/>
      <c r="B614" s="378"/>
      <c r="C614" s="378"/>
      <c r="D614" s="378"/>
      <c r="E614" s="378"/>
      <c r="F614" s="378"/>
      <c r="G614" s="378"/>
      <c r="H614" s="379"/>
      <c r="I614" s="379"/>
      <c r="J614" s="378"/>
      <c r="K614" s="380"/>
      <c r="L614" s="378"/>
      <c r="M614" s="46" t="str">
        <f>IFERROR(CONCATENATE("VALID (",VLOOKUP(A614,'02_MASTER_KODE_FASYANKES'!B$3:L$20793,2,FALSE),")"),"N/A (BELUM VALID)")</f>
        <v>N/A (BELUM VALID)</v>
      </c>
      <c r="N614" s="374" t="str">
        <f>IFERROR(VLOOKUP(A614,'02_MASTER_KODE_FASYANKES'!B$3:L$20793,10,FALSE),"N/A (BELUM VALID)")</f>
        <v>N/A (BELUM VALID)</v>
      </c>
      <c r="O614" s="374" t="str">
        <f>IFERROR(VLOOKUP(A614,'02_MASTER_KODE_FASYANKES'!B$3:L$20793,11,FALSE),"N/A (BELUM VALID)")</f>
        <v>N/A (BELUM VALID)</v>
      </c>
      <c r="P614" s="374" t="str">
        <f>IFERROR(VLOOKUP(A614,'02_MASTER_KODE_FASYANKES'!B$3:L$20793,3,FALSE),"N/A (BELUM VALID)")</f>
        <v>N/A (BELUM VALID)</v>
      </c>
      <c r="Q614" s="46" t="str">
        <f>IFERROR(VLOOKUP(LEFT(G614,4),'04_MASTER_KODE_SDMK'!B$5:F$165,3,FALSE),"N/A (BELUM VALID)")</f>
        <v>N/A (BELUM VALID)</v>
      </c>
      <c r="R614" s="46" t="str">
        <f>IFERROR(VLOOKUP(LEFT(G614,4),'04_MASTER_KODE_SDMK'!B$5:F$165,4,FALSE),"N/A (BELUM VALID)")</f>
        <v>N/A (BELUM VALID)</v>
      </c>
      <c r="S614" s="46" t="str">
        <f>IFERROR(VLOOKUP(LEFT(G614,4),'04_MASTER_KODE_SDMK'!B$5:F$165,5,FALSE),"N/A (BELUM VALID)")</f>
        <v>N/A (BELUM VALID)</v>
      </c>
      <c r="T614" s="374" t="str">
        <f t="shared" si="80"/>
        <v>N/A (BELUM VALID)</v>
      </c>
      <c r="U614" s="46" t="str">
        <f t="shared" si="81"/>
        <v>N/A (BELUM VALID)</v>
      </c>
      <c r="V614" s="46" t="str">
        <f>IFERROR(VLOOKUP(L614,'03_MASTER_KODE_SEKOLAH_PT'!B$5:C$10030,2,FALSE),"N/A (BELUM VALID)")</f>
        <v>N/A (BELUM VALID)</v>
      </c>
      <c r="W614" s="46" t="str">
        <f>IFERROR(VLOOKUP(J614,'05_MASTER_KODE_PRODI'!B$3:E$5003,3,FALSE),"N/A (BELUM VALID)")</f>
        <v>N/A (BELUM VALID)</v>
      </c>
      <c r="X614" s="46" t="str">
        <f>IFERROR(CONCATENATE("VALID (",VLOOKUP(J614,'05_MASTER_KODE_PRODI'!B$3:F$5003,5,FALSE),")"),"N/A (BELUM VALID)")</f>
        <v>N/A (BELUM VALID)</v>
      </c>
      <c r="Y614" s="376">
        <f t="shared" si="82"/>
        <v>0</v>
      </c>
      <c r="Z614" s="377">
        <f t="shared" si="83"/>
        <v>0</v>
      </c>
      <c r="AA614" s="377">
        <f t="shared" si="84"/>
        <v>0</v>
      </c>
      <c r="AB614" s="377">
        <f t="shared" si="85"/>
        <v>0</v>
      </c>
      <c r="AC614" s="377">
        <f t="shared" si="86"/>
        <v>0</v>
      </c>
      <c r="AD614" s="383">
        <f t="shared" si="79"/>
        <v>0</v>
      </c>
    </row>
    <row r="615" spans="1:30">
      <c r="A615" s="378"/>
      <c r="B615" s="378"/>
      <c r="C615" s="378"/>
      <c r="D615" s="378"/>
      <c r="E615" s="378"/>
      <c r="F615" s="378"/>
      <c r="G615" s="378"/>
      <c r="H615" s="379"/>
      <c r="I615" s="379"/>
      <c r="J615" s="378"/>
      <c r="K615" s="380"/>
      <c r="L615" s="378"/>
      <c r="M615" s="46" t="str">
        <f>IFERROR(CONCATENATE("VALID (",VLOOKUP(A615,'02_MASTER_KODE_FASYANKES'!B$3:L$20793,2,FALSE),")"),"N/A (BELUM VALID)")</f>
        <v>N/A (BELUM VALID)</v>
      </c>
      <c r="N615" s="374" t="str">
        <f>IFERROR(VLOOKUP(A615,'02_MASTER_KODE_FASYANKES'!B$3:L$20793,10,FALSE),"N/A (BELUM VALID)")</f>
        <v>N/A (BELUM VALID)</v>
      </c>
      <c r="O615" s="374" t="str">
        <f>IFERROR(VLOOKUP(A615,'02_MASTER_KODE_FASYANKES'!B$3:L$20793,11,FALSE),"N/A (BELUM VALID)")</f>
        <v>N/A (BELUM VALID)</v>
      </c>
      <c r="P615" s="374" t="str">
        <f>IFERROR(VLOOKUP(A615,'02_MASTER_KODE_FASYANKES'!B$3:L$20793,3,FALSE),"N/A (BELUM VALID)")</f>
        <v>N/A (BELUM VALID)</v>
      </c>
      <c r="Q615" s="46" t="str">
        <f>IFERROR(VLOOKUP(LEFT(G615,4),'04_MASTER_KODE_SDMK'!B$5:F$165,3,FALSE),"N/A (BELUM VALID)")</f>
        <v>N/A (BELUM VALID)</v>
      </c>
      <c r="R615" s="46" t="str">
        <f>IFERROR(VLOOKUP(LEFT(G615,4),'04_MASTER_KODE_SDMK'!B$5:F$165,4,FALSE),"N/A (BELUM VALID)")</f>
        <v>N/A (BELUM VALID)</v>
      </c>
      <c r="S615" s="46" t="str">
        <f>IFERROR(VLOOKUP(LEFT(G615,4),'04_MASTER_KODE_SDMK'!B$5:F$165,5,FALSE),"N/A (BELUM VALID)")</f>
        <v>N/A (BELUM VALID)</v>
      </c>
      <c r="T615" s="374" t="str">
        <f t="shared" si="80"/>
        <v>N/A (BELUM VALID)</v>
      </c>
      <c r="U615" s="46" t="str">
        <f t="shared" si="81"/>
        <v>N/A (BELUM VALID)</v>
      </c>
      <c r="V615" s="46" t="str">
        <f>IFERROR(VLOOKUP(L615,'03_MASTER_KODE_SEKOLAH_PT'!B$5:C$10030,2,FALSE),"N/A (BELUM VALID)")</f>
        <v>N/A (BELUM VALID)</v>
      </c>
      <c r="W615" s="46" t="str">
        <f>IFERROR(VLOOKUP(J615,'05_MASTER_KODE_PRODI'!B$3:E$5003,3,FALSE),"N/A (BELUM VALID)")</f>
        <v>N/A (BELUM VALID)</v>
      </c>
      <c r="X615" s="46" t="str">
        <f>IFERROR(CONCATENATE("VALID (",VLOOKUP(J615,'05_MASTER_KODE_PRODI'!B$3:F$5003,5,FALSE),")"),"N/A (BELUM VALID)")</f>
        <v>N/A (BELUM VALID)</v>
      </c>
      <c r="Y615" s="376">
        <f t="shared" si="82"/>
        <v>0</v>
      </c>
      <c r="Z615" s="377">
        <f t="shared" si="83"/>
        <v>0</v>
      </c>
      <c r="AA615" s="377">
        <f t="shared" si="84"/>
        <v>0</v>
      </c>
      <c r="AB615" s="377">
        <f t="shared" si="85"/>
        <v>0</v>
      </c>
      <c r="AC615" s="377">
        <f t="shared" si="86"/>
        <v>0</v>
      </c>
      <c r="AD615" s="383">
        <f t="shared" si="79"/>
        <v>0</v>
      </c>
    </row>
    <row r="616" spans="1:30">
      <c r="A616" s="378"/>
      <c r="B616" s="378"/>
      <c r="C616" s="378"/>
      <c r="D616" s="378"/>
      <c r="E616" s="378"/>
      <c r="F616" s="378"/>
      <c r="G616" s="378"/>
      <c r="H616" s="379"/>
      <c r="I616" s="379"/>
      <c r="J616" s="378"/>
      <c r="K616" s="380"/>
      <c r="L616" s="378"/>
      <c r="M616" s="46" t="str">
        <f>IFERROR(CONCATENATE("VALID (",VLOOKUP(A616,'02_MASTER_KODE_FASYANKES'!B$3:L$20793,2,FALSE),")"),"N/A (BELUM VALID)")</f>
        <v>N/A (BELUM VALID)</v>
      </c>
      <c r="N616" s="374" t="str">
        <f>IFERROR(VLOOKUP(A616,'02_MASTER_KODE_FASYANKES'!B$3:L$20793,10,FALSE),"N/A (BELUM VALID)")</f>
        <v>N/A (BELUM VALID)</v>
      </c>
      <c r="O616" s="374" t="str">
        <f>IFERROR(VLOOKUP(A616,'02_MASTER_KODE_FASYANKES'!B$3:L$20793,11,FALSE),"N/A (BELUM VALID)")</f>
        <v>N/A (BELUM VALID)</v>
      </c>
      <c r="P616" s="374" t="str">
        <f>IFERROR(VLOOKUP(A616,'02_MASTER_KODE_FASYANKES'!B$3:L$20793,3,FALSE),"N/A (BELUM VALID)")</f>
        <v>N/A (BELUM VALID)</v>
      </c>
      <c r="Q616" s="46" t="str">
        <f>IFERROR(VLOOKUP(LEFT(G616,4),'04_MASTER_KODE_SDMK'!B$5:F$165,3,FALSE),"N/A (BELUM VALID)")</f>
        <v>N/A (BELUM VALID)</v>
      </c>
      <c r="R616" s="46" t="str">
        <f>IFERROR(VLOOKUP(LEFT(G616,4),'04_MASTER_KODE_SDMK'!B$5:F$165,4,FALSE),"N/A (BELUM VALID)")</f>
        <v>N/A (BELUM VALID)</v>
      </c>
      <c r="S616" s="46" t="str">
        <f>IFERROR(VLOOKUP(LEFT(G616,4),'04_MASTER_KODE_SDMK'!B$5:F$165,5,FALSE),"N/A (BELUM VALID)")</f>
        <v>N/A (BELUM VALID)</v>
      </c>
      <c r="T616" s="374" t="str">
        <f t="shared" si="80"/>
        <v>N/A (BELUM VALID)</v>
      </c>
      <c r="U616" s="46" t="str">
        <f t="shared" si="81"/>
        <v>N/A (BELUM VALID)</v>
      </c>
      <c r="V616" s="46" t="str">
        <f>IFERROR(VLOOKUP(L616,'03_MASTER_KODE_SEKOLAH_PT'!B$5:C$10030,2,FALSE),"N/A (BELUM VALID)")</f>
        <v>N/A (BELUM VALID)</v>
      </c>
      <c r="W616" s="46" t="str">
        <f>IFERROR(VLOOKUP(J616,'05_MASTER_KODE_PRODI'!B$3:E$5003,3,FALSE),"N/A (BELUM VALID)")</f>
        <v>N/A (BELUM VALID)</v>
      </c>
      <c r="X616" s="46" t="str">
        <f>IFERROR(CONCATENATE("VALID (",VLOOKUP(J616,'05_MASTER_KODE_PRODI'!B$3:F$5003,5,FALSE),")"),"N/A (BELUM VALID)")</f>
        <v>N/A (BELUM VALID)</v>
      </c>
      <c r="Y616" s="376">
        <f t="shared" si="82"/>
        <v>0</v>
      </c>
      <c r="Z616" s="377">
        <f t="shared" si="83"/>
        <v>0</v>
      </c>
      <c r="AA616" s="377">
        <f t="shared" si="84"/>
        <v>0</v>
      </c>
      <c r="AB616" s="377">
        <f t="shared" si="85"/>
        <v>0</v>
      </c>
      <c r="AC616" s="377">
        <f t="shared" si="86"/>
        <v>0</v>
      </c>
      <c r="AD616" s="383">
        <f t="shared" si="79"/>
        <v>0</v>
      </c>
    </row>
    <row r="617" spans="1:30">
      <c r="A617" s="378"/>
      <c r="B617" s="378"/>
      <c r="C617" s="378"/>
      <c r="D617" s="378"/>
      <c r="E617" s="378"/>
      <c r="F617" s="378"/>
      <c r="G617" s="378"/>
      <c r="H617" s="379"/>
      <c r="I617" s="379"/>
      <c r="J617" s="378"/>
      <c r="K617" s="380"/>
      <c r="L617" s="378"/>
      <c r="M617" s="46" t="str">
        <f>IFERROR(CONCATENATE("VALID (",VLOOKUP(A617,'02_MASTER_KODE_FASYANKES'!B$3:L$20793,2,FALSE),")"),"N/A (BELUM VALID)")</f>
        <v>N/A (BELUM VALID)</v>
      </c>
      <c r="N617" s="374" t="str">
        <f>IFERROR(VLOOKUP(A617,'02_MASTER_KODE_FASYANKES'!B$3:L$20793,10,FALSE),"N/A (BELUM VALID)")</f>
        <v>N/A (BELUM VALID)</v>
      </c>
      <c r="O617" s="374" t="str">
        <f>IFERROR(VLOOKUP(A617,'02_MASTER_KODE_FASYANKES'!B$3:L$20793,11,FALSE),"N/A (BELUM VALID)")</f>
        <v>N/A (BELUM VALID)</v>
      </c>
      <c r="P617" s="374" t="str">
        <f>IFERROR(VLOOKUP(A617,'02_MASTER_KODE_FASYANKES'!B$3:L$20793,3,FALSE),"N/A (BELUM VALID)")</f>
        <v>N/A (BELUM VALID)</v>
      </c>
      <c r="Q617" s="46" t="str">
        <f>IFERROR(VLOOKUP(LEFT(G617,4),'04_MASTER_KODE_SDMK'!B$5:F$165,3,FALSE),"N/A (BELUM VALID)")</f>
        <v>N/A (BELUM VALID)</v>
      </c>
      <c r="R617" s="46" t="str">
        <f>IFERROR(VLOOKUP(LEFT(G617,4),'04_MASTER_KODE_SDMK'!B$5:F$165,4,FALSE),"N/A (BELUM VALID)")</f>
        <v>N/A (BELUM VALID)</v>
      </c>
      <c r="S617" s="46" t="str">
        <f>IFERROR(VLOOKUP(LEFT(G617,4),'04_MASTER_KODE_SDMK'!B$5:F$165,5,FALSE),"N/A (BELUM VALID)")</f>
        <v>N/A (BELUM VALID)</v>
      </c>
      <c r="T617" s="374" t="str">
        <f t="shared" si="80"/>
        <v>N/A (BELUM VALID)</v>
      </c>
      <c r="U617" s="46" t="str">
        <f t="shared" si="81"/>
        <v>N/A (BELUM VALID)</v>
      </c>
      <c r="V617" s="46" t="str">
        <f>IFERROR(VLOOKUP(L617,'03_MASTER_KODE_SEKOLAH_PT'!B$5:C$10030,2,FALSE),"N/A (BELUM VALID)")</f>
        <v>N/A (BELUM VALID)</v>
      </c>
      <c r="W617" s="46" t="str">
        <f>IFERROR(VLOOKUP(J617,'05_MASTER_KODE_PRODI'!B$3:E$5003,3,FALSE),"N/A (BELUM VALID)")</f>
        <v>N/A (BELUM VALID)</v>
      </c>
      <c r="X617" s="46" t="str">
        <f>IFERROR(CONCATENATE("VALID (",VLOOKUP(J617,'05_MASTER_KODE_PRODI'!B$3:F$5003,5,FALSE),")"),"N/A (BELUM VALID)")</f>
        <v>N/A (BELUM VALID)</v>
      </c>
      <c r="Y617" s="376">
        <f t="shared" si="82"/>
        <v>0</v>
      </c>
      <c r="Z617" s="377">
        <f t="shared" si="83"/>
        <v>0</v>
      </c>
      <c r="AA617" s="377">
        <f t="shared" si="84"/>
        <v>0</v>
      </c>
      <c r="AB617" s="377">
        <f t="shared" si="85"/>
        <v>0</v>
      </c>
      <c r="AC617" s="377">
        <f t="shared" si="86"/>
        <v>0</v>
      </c>
      <c r="AD617" s="383">
        <f t="shared" si="79"/>
        <v>0</v>
      </c>
    </row>
    <row r="618" spans="1:30">
      <c r="A618" s="378"/>
      <c r="B618" s="378"/>
      <c r="C618" s="378"/>
      <c r="D618" s="378"/>
      <c r="E618" s="378"/>
      <c r="F618" s="378"/>
      <c r="G618" s="378"/>
      <c r="H618" s="379"/>
      <c r="I618" s="379"/>
      <c r="J618" s="378"/>
      <c r="K618" s="380"/>
      <c r="L618" s="378"/>
      <c r="M618" s="46" t="str">
        <f>IFERROR(CONCATENATE("VALID (",VLOOKUP(A618,'02_MASTER_KODE_FASYANKES'!B$3:L$20793,2,FALSE),")"),"N/A (BELUM VALID)")</f>
        <v>N/A (BELUM VALID)</v>
      </c>
      <c r="N618" s="374" t="str">
        <f>IFERROR(VLOOKUP(A618,'02_MASTER_KODE_FASYANKES'!B$3:L$20793,10,FALSE),"N/A (BELUM VALID)")</f>
        <v>N/A (BELUM VALID)</v>
      </c>
      <c r="O618" s="374" t="str">
        <f>IFERROR(VLOOKUP(A618,'02_MASTER_KODE_FASYANKES'!B$3:L$20793,11,FALSE),"N/A (BELUM VALID)")</f>
        <v>N/A (BELUM VALID)</v>
      </c>
      <c r="P618" s="374" t="str">
        <f>IFERROR(VLOOKUP(A618,'02_MASTER_KODE_FASYANKES'!B$3:L$20793,3,FALSE),"N/A (BELUM VALID)")</f>
        <v>N/A (BELUM VALID)</v>
      </c>
      <c r="Q618" s="46" t="str">
        <f>IFERROR(VLOOKUP(LEFT(G618,4),'04_MASTER_KODE_SDMK'!B$5:F$165,3,FALSE),"N/A (BELUM VALID)")</f>
        <v>N/A (BELUM VALID)</v>
      </c>
      <c r="R618" s="46" t="str">
        <f>IFERROR(VLOOKUP(LEFT(G618,4),'04_MASTER_KODE_SDMK'!B$5:F$165,4,FALSE),"N/A (BELUM VALID)")</f>
        <v>N/A (BELUM VALID)</v>
      </c>
      <c r="S618" s="46" t="str">
        <f>IFERROR(VLOOKUP(LEFT(G618,4),'04_MASTER_KODE_SDMK'!B$5:F$165,5,FALSE),"N/A (BELUM VALID)")</f>
        <v>N/A (BELUM VALID)</v>
      </c>
      <c r="T618" s="374" t="str">
        <f t="shared" si="80"/>
        <v>N/A (BELUM VALID)</v>
      </c>
      <c r="U618" s="46" t="str">
        <f t="shared" si="81"/>
        <v>N/A (BELUM VALID)</v>
      </c>
      <c r="V618" s="46" t="str">
        <f>IFERROR(VLOOKUP(L618,'03_MASTER_KODE_SEKOLAH_PT'!B$5:C$10030,2,FALSE),"N/A (BELUM VALID)")</f>
        <v>N/A (BELUM VALID)</v>
      </c>
      <c r="W618" s="46" t="str">
        <f>IFERROR(VLOOKUP(J618,'05_MASTER_KODE_PRODI'!B$3:E$5003,3,FALSE),"N/A (BELUM VALID)")</f>
        <v>N/A (BELUM VALID)</v>
      </c>
      <c r="X618" s="46" t="str">
        <f>IFERROR(CONCATENATE("VALID (",VLOOKUP(J618,'05_MASTER_KODE_PRODI'!B$3:F$5003,5,FALSE),")"),"N/A (BELUM VALID)")</f>
        <v>N/A (BELUM VALID)</v>
      </c>
      <c r="Y618" s="376">
        <f t="shared" si="82"/>
        <v>0</v>
      </c>
      <c r="Z618" s="377">
        <f t="shared" si="83"/>
        <v>0</v>
      </c>
      <c r="AA618" s="377">
        <f t="shared" si="84"/>
        <v>0</v>
      </c>
      <c r="AB618" s="377">
        <f t="shared" si="85"/>
        <v>0</v>
      </c>
      <c r="AC618" s="377">
        <f t="shared" si="86"/>
        <v>0</v>
      </c>
      <c r="AD618" s="383">
        <f t="shared" si="79"/>
        <v>0</v>
      </c>
    </row>
    <row r="619" spans="1:30">
      <c r="A619" s="378"/>
      <c r="B619" s="378"/>
      <c r="C619" s="378"/>
      <c r="D619" s="378"/>
      <c r="E619" s="378"/>
      <c r="F619" s="378"/>
      <c r="G619" s="378"/>
      <c r="H619" s="379"/>
      <c r="I619" s="379"/>
      <c r="J619" s="378"/>
      <c r="K619" s="380"/>
      <c r="L619" s="378"/>
      <c r="M619" s="46" t="str">
        <f>IFERROR(CONCATENATE("VALID (",VLOOKUP(A619,'02_MASTER_KODE_FASYANKES'!B$3:L$20793,2,FALSE),")"),"N/A (BELUM VALID)")</f>
        <v>N/A (BELUM VALID)</v>
      </c>
      <c r="N619" s="374" t="str">
        <f>IFERROR(VLOOKUP(A619,'02_MASTER_KODE_FASYANKES'!B$3:L$20793,10,FALSE),"N/A (BELUM VALID)")</f>
        <v>N/A (BELUM VALID)</v>
      </c>
      <c r="O619" s="374" t="str">
        <f>IFERROR(VLOOKUP(A619,'02_MASTER_KODE_FASYANKES'!B$3:L$20793,11,FALSE),"N/A (BELUM VALID)")</f>
        <v>N/A (BELUM VALID)</v>
      </c>
      <c r="P619" s="374" t="str">
        <f>IFERROR(VLOOKUP(A619,'02_MASTER_KODE_FASYANKES'!B$3:L$20793,3,FALSE),"N/A (BELUM VALID)")</f>
        <v>N/A (BELUM VALID)</v>
      </c>
      <c r="Q619" s="46" t="str">
        <f>IFERROR(VLOOKUP(LEFT(G619,4),'04_MASTER_KODE_SDMK'!B$5:F$165,3,FALSE),"N/A (BELUM VALID)")</f>
        <v>N/A (BELUM VALID)</v>
      </c>
      <c r="R619" s="46" t="str">
        <f>IFERROR(VLOOKUP(LEFT(G619,4),'04_MASTER_KODE_SDMK'!B$5:F$165,4,FALSE),"N/A (BELUM VALID)")</f>
        <v>N/A (BELUM VALID)</v>
      </c>
      <c r="S619" s="46" t="str">
        <f>IFERROR(VLOOKUP(LEFT(G619,4),'04_MASTER_KODE_SDMK'!B$5:F$165,5,FALSE),"N/A (BELUM VALID)")</f>
        <v>N/A (BELUM VALID)</v>
      </c>
      <c r="T619" s="374" t="str">
        <f t="shared" si="80"/>
        <v>N/A (BELUM VALID)</v>
      </c>
      <c r="U619" s="46" t="str">
        <f t="shared" si="81"/>
        <v>N/A (BELUM VALID)</v>
      </c>
      <c r="V619" s="46" t="str">
        <f>IFERROR(VLOOKUP(L619,'03_MASTER_KODE_SEKOLAH_PT'!B$5:C$10030,2,FALSE),"N/A (BELUM VALID)")</f>
        <v>N/A (BELUM VALID)</v>
      </c>
      <c r="W619" s="46" t="str">
        <f>IFERROR(VLOOKUP(J619,'05_MASTER_KODE_PRODI'!B$3:E$5003,3,FALSE),"N/A (BELUM VALID)")</f>
        <v>N/A (BELUM VALID)</v>
      </c>
      <c r="X619" s="46" t="str">
        <f>IFERROR(CONCATENATE("VALID (",VLOOKUP(J619,'05_MASTER_KODE_PRODI'!B$3:F$5003,5,FALSE),")"),"N/A (BELUM VALID)")</f>
        <v>N/A (BELUM VALID)</v>
      </c>
      <c r="Y619" s="376">
        <f t="shared" si="82"/>
        <v>0</v>
      </c>
      <c r="Z619" s="377">
        <f t="shared" si="83"/>
        <v>0</v>
      </c>
      <c r="AA619" s="377">
        <f t="shared" si="84"/>
        <v>0</v>
      </c>
      <c r="AB619" s="377">
        <f t="shared" si="85"/>
        <v>0</v>
      </c>
      <c r="AC619" s="377">
        <f t="shared" si="86"/>
        <v>0</v>
      </c>
      <c r="AD619" s="383">
        <f t="shared" si="79"/>
        <v>0</v>
      </c>
    </row>
    <row r="620" spans="1:30">
      <c r="A620" s="378"/>
      <c r="B620" s="378"/>
      <c r="C620" s="378"/>
      <c r="D620" s="378"/>
      <c r="E620" s="378"/>
      <c r="F620" s="378"/>
      <c r="G620" s="378"/>
      <c r="H620" s="379"/>
      <c r="I620" s="379"/>
      <c r="J620" s="378"/>
      <c r="K620" s="380"/>
      <c r="L620" s="378"/>
      <c r="M620" s="46" t="str">
        <f>IFERROR(CONCATENATE("VALID (",VLOOKUP(A620,'02_MASTER_KODE_FASYANKES'!B$3:L$20793,2,FALSE),")"),"N/A (BELUM VALID)")</f>
        <v>N/A (BELUM VALID)</v>
      </c>
      <c r="N620" s="374" t="str">
        <f>IFERROR(VLOOKUP(A620,'02_MASTER_KODE_FASYANKES'!B$3:L$20793,10,FALSE),"N/A (BELUM VALID)")</f>
        <v>N/A (BELUM VALID)</v>
      </c>
      <c r="O620" s="374" t="str">
        <f>IFERROR(VLOOKUP(A620,'02_MASTER_KODE_FASYANKES'!B$3:L$20793,11,FALSE),"N/A (BELUM VALID)")</f>
        <v>N/A (BELUM VALID)</v>
      </c>
      <c r="P620" s="374" t="str">
        <f>IFERROR(VLOOKUP(A620,'02_MASTER_KODE_FASYANKES'!B$3:L$20793,3,FALSE),"N/A (BELUM VALID)")</f>
        <v>N/A (BELUM VALID)</v>
      </c>
      <c r="Q620" s="46" t="str">
        <f>IFERROR(VLOOKUP(LEFT(G620,4),'04_MASTER_KODE_SDMK'!B$5:F$165,3,FALSE),"N/A (BELUM VALID)")</f>
        <v>N/A (BELUM VALID)</v>
      </c>
      <c r="R620" s="46" t="str">
        <f>IFERROR(VLOOKUP(LEFT(G620,4),'04_MASTER_KODE_SDMK'!B$5:F$165,4,FALSE),"N/A (BELUM VALID)")</f>
        <v>N/A (BELUM VALID)</v>
      </c>
      <c r="S620" s="46" t="str">
        <f>IFERROR(VLOOKUP(LEFT(G620,4),'04_MASTER_KODE_SDMK'!B$5:F$165,5,FALSE),"N/A (BELUM VALID)")</f>
        <v>N/A (BELUM VALID)</v>
      </c>
      <c r="T620" s="374" t="str">
        <f t="shared" si="80"/>
        <v>N/A (BELUM VALID)</v>
      </c>
      <c r="U620" s="46" t="str">
        <f t="shared" si="81"/>
        <v>N/A (BELUM VALID)</v>
      </c>
      <c r="V620" s="46" t="str">
        <f>IFERROR(VLOOKUP(L620,'03_MASTER_KODE_SEKOLAH_PT'!B$5:C$10030,2,FALSE),"N/A (BELUM VALID)")</f>
        <v>N/A (BELUM VALID)</v>
      </c>
      <c r="W620" s="46" t="str">
        <f>IFERROR(VLOOKUP(J620,'05_MASTER_KODE_PRODI'!B$3:E$5003,3,FALSE),"N/A (BELUM VALID)")</f>
        <v>N/A (BELUM VALID)</v>
      </c>
      <c r="X620" s="46" t="str">
        <f>IFERROR(CONCATENATE("VALID (",VLOOKUP(J620,'05_MASTER_KODE_PRODI'!B$3:F$5003,5,FALSE),")"),"N/A (BELUM VALID)")</f>
        <v>N/A (BELUM VALID)</v>
      </c>
      <c r="Y620" s="376">
        <f t="shared" si="82"/>
        <v>0</v>
      </c>
      <c r="Z620" s="377">
        <f t="shared" si="83"/>
        <v>0</v>
      </c>
      <c r="AA620" s="377">
        <f t="shared" si="84"/>
        <v>0</v>
      </c>
      <c r="AB620" s="377">
        <f t="shared" si="85"/>
        <v>0</v>
      </c>
      <c r="AC620" s="377">
        <f t="shared" si="86"/>
        <v>0</v>
      </c>
      <c r="AD620" s="383">
        <f t="shared" si="79"/>
        <v>0</v>
      </c>
    </row>
    <row r="621" spans="1:30">
      <c r="A621" s="378"/>
      <c r="B621" s="378"/>
      <c r="C621" s="378"/>
      <c r="D621" s="378"/>
      <c r="E621" s="378"/>
      <c r="F621" s="378"/>
      <c r="G621" s="378"/>
      <c r="H621" s="379"/>
      <c r="I621" s="379"/>
      <c r="J621" s="378"/>
      <c r="K621" s="380"/>
      <c r="L621" s="378"/>
      <c r="M621" s="46" t="str">
        <f>IFERROR(CONCATENATE("VALID (",VLOOKUP(A621,'02_MASTER_KODE_FASYANKES'!B$3:L$20793,2,FALSE),")"),"N/A (BELUM VALID)")</f>
        <v>N/A (BELUM VALID)</v>
      </c>
      <c r="N621" s="374" t="str">
        <f>IFERROR(VLOOKUP(A621,'02_MASTER_KODE_FASYANKES'!B$3:L$20793,10,FALSE),"N/A (BELUM VALID)")</f>
        <v>N/A (BELUM VALID)</v>
      </c>
      <c r="O621" s="374" t="str">
        <f>IFERROR(VLOOKUP(A621,'02_MASTER_KODE_FASYANKES'!B$3:L$20793,11,FALSE),"N/A (BELUM VALID)")</f>
        <v>N/A (BELUM VALID)</v>
      </c>
      <c r="P621" s="374" t="str">
        <f>IFERROR(VLOOKUP(A621,'02_MASTER_KODE_FASYANKES'!B$3:L$20793,3,FALSE),"N/A (BELUM VALID)")</f>
        <v>N/A (BELUM VALID)</v>
      </c>
      <c r="Q621" s="46" t="str">
        <f>IFERROR(VLOOKUP(LEFT(G621,4),'04_MASTER_KODE_SDMK'!B$5:F$165,3,FALSE),"N/A (BELUM VALID)")</f>
        <v>N/A (BELUM VALID)</v>
      </c>
      <c r="R621" s="46" t="str">
        <f>IFERROR(VLOOKUP(LEFT(G621,4),'04_MASTER_KODE_SDMK'!B$5:F$165,4,FALSE),"N/A (BELUM VALID)")</f>
        <v>N/A (BELUM VALID)</v>
      </c>
      <c r="S621" s="46" t="str">
        <f>IFERROR(VLOOKUP(LEFT(G621,4),'04_MASTER_KODE_SDMK'!B$5:F$165,5,FALSE),"N/A (BELUM VALID)")</f>
        <v>N/A (BELUM VALID)</v>
      </c>
      <c r="T621" s="374" t="str">
        <f t="shared" si="80"/>
        <v>N/A (BELUM VALID)</v>
      </c>
      <c r="U621" s="46" t="str">
        <f t="shared" si="81"/>
        <v>N/A (BELUM VALID)</v>
      </c>
      <c r="V621" s="46" t="str">
        <f>IFERROR(VLOOKUP(L621,'03_MASTER_KODE_SEKOLAH_PT'!B$5:C$10030,2,FALSE),"N/A (BELUM VALID)")</f>
        <v>N/A (BELUM VALID)</v>
      </c>
      <c r="W621" s="46" t="str">
        <f>IFERROR(VLOOKUP(J621,'05_MASTER_KODE_PRODI'!B$3:E$5003,3,FALSE),"N/A (BELUM VALID)")</f>
        <v>N/A (BELUM VALID)</v>
      </c>
      <c r="X621" s="46" t="str">
        <f>IFERROR(CONCATENATE("VALID (",VLOOKUP(J621,'05_MASTER_KODE_PRODI'!B$3:F$5003,5,FALSE),")"),"N/A (BELUM VALID)")</f>
        <v>N/A (BELUM VALID)</v>
      </c>
      <c r="Y621" s="376">
        <f t="shared" si="82"/>
        <v>0</v>
      </c>
      <c r="Z621" s="377">
        <f t="shared" si="83"/>
        <v>0</v>
      </c>
      <c r="AA621" s="377">
        <f t="shared" si="84"/>
        <v>0</v>
      </c>
      <c r="AB621" s="377">
        <f t="shared" si="85"/>
        <v>0</v>
      </c>
      <c r="AC621" s="377">
        <f t="shared" si="86"/>
        <v>0</v>
      </c>
      <c r="AD621" s="383">
        <f t="shared" si="79"/>
        <v>0</v>
      </c>
    </row>
    <row r="622" spans="1:30">
      <c r="A622" s="378"/>
      <c r="B622" s="378"/>
      <c r="C622" s="378"/>
      <c r="D622" s="378"/>
      <c r="E622" s="378"/>
      <c r="F622" s="378"/>
      <c r="G622" s="378"/>
      <c r="H622" s="379"/>
      <c r="I622" s="379"/>
      <c r="J622" s="378"/>
      <c r="K622" s="380"/>
      <c r="L622" s="378"/>
      <c r="M622" s="46" t="str">
        <f>IFERROR(CONCATENATE("VALID (",VLOOKUP(A622,'02_MASTER_KODE_FASYANKES'!B$3:L$20793,2,FALSE),")"),"N/A (BELUM VALID)")</f>
        <v>N/A (BELUM VALID)</v>
      </c>
      <c r="N622" s="374" t="str">
        <f>IFERROR(VLOOKUP(A622,'02_MASTER_KODE_FASYANKES'!B$3:L$20793,10,FALSE),"N/A (BELUM VALID)")</f>
        <v>N/A (BELUM VALID)</v>
      </c>
      <c r="O622" s="374" t="str">
        <f>IFERROR(VLOOKUP(A622,'02_MASTER_KODE_FASYANKES'!B$3:L$20793,11,FALSE),"N/A (BELUM VALID)")</f>
        <v>N/A (BELUM VALID)</v>
      </c>
      <c r="P622" s="374" t="str">
        <f>IFERROR(VLOOKUP(A622,'02_MASTER_KODE_FASYANKES'!B$3:L$20793,3,FALSE),"N/A (BELUM VALID)")</f>
        <v>N/A (BELUM VALID)</v>
      </c>
      <c r="Q622" s="46" t="str">
        <f>IFERROR(VLOOKUP(LEFT(G622,4),'04_MASTER_KODE_SDMK'!B$5:F$165,3,FALSE),"N/A (BELUM VALID)")</f>
        <v>N/A (BELUM VALID)</v>
      </c>
      <c r="R622" s="46" t="str">
        <f>IFERROR(VLOOKUP(LEFT(G622,4),'04_MASTER_KODE_SDMK'!B$5:F$165,4,FALSE),"N/A (BELUM VALID)")</f>
        <v>N/A (BELUM VALID)</v>
      </c>
      <c r="S622" s="46" t="str">
        <f>IFERROR(VLOOKUP(LEFT(G622,4),'04_MASTER_KODE_SDMK'!B$5:F$165,5,FALSE),"N/A (BELUM VALID)")</f>
        <v>N/A (BELUM VALID)</v>
      </c>
      <c r="T622" s="374" t="str">
        <f t="shared" si="80"/>
        <v>N/A (BELUM VALID)</v>
      </c>
      <c r="U622" s="46" t="str">
        <f t="shared" si="81"/>
        <v>N/A (BELUM VALID)</v>
      </c>
      <c r="V622" s="46" t="str">
        <f>IFERROR(VLOOKUP(L622,'03_MASTER_KODE_SEKOLAH_PT'!B$5:C$10030,2,FALSE),"N/A (BELUM VALID)")</f>
        <v>N/A (BELUM VALID)</v>
      </c>
      <c r="W622" s="46" t="str">
        <f>IFERROR(VLOOKUP(J622,'05_MASTER_KODE_PRODI'!B$3:E$5003,3,FALSE),"N/A (BELUM VALID)")</f>
        <v>N/A (BELUM VALID)</v>
      </c>
      <c r="X622" s="46" t="str">
        <f>IFERROR(CONCATENATE("VALID (",VLOOKUP(J622,'05_MASTER_KODE_PRODI'!B$3:F$5003,5,FALSE),")"),"N/A (BELUM VALID)")</f>
        <v>N/A (BELUM VALID)</v>
      </c>
      <c r="Y622" s="376">
        <f t="shared" si="82"/>
        <v>0</v>
      </c>
      <c r="Z622" s="377">
        <f t="shared" si="83"/>
        <v>0</v>
      </c>
      <c r="AA622" s="377">
        <f t="shared" si="84"/>
        <v>0</v>
      </c>
      <c r="AB622" s="377">
        <f t="shared" si="85"/>
        <v>0</v>
      </c>
      <c r="AC622" s="377">
        <f t="shared" si="86"/>
        <v>0</v>
      </c>
      <c r="AD622" s="383">
        <f t="shared" si="79"/>
        <v>0</v>
      </c>
    </row>
    <row r="623" spans="1:30">
      <c r="A623" s="378"/>
      <c r="B623" s="378"/>
      <c r="C623" s="378"/>
      <c r="D623" s="378"/>
      <c r="E623" s="378"/>
      <c r="F623" s="378"/>
      <c r="G623" s="378"/>
      <c r="H623" s="379"/>
      <c r="I623" s="379"/>
      <c r="J623" s="378"/>
      <c r="K623" s="380"/>
      <c r="L623" s="378"/>
      <c r="M623" s="46" t="str">
        <f>IFERROR(CONCATENATE("VALID (",VLOOKUP(A623,'02_MASTER_KODE_FASYANKES'!B$3:L$20793,2,FALSE),")"),"N/A (BELUM VALID)")</f>
        <v>N/A (BELUM VALID)</v>
      </c>
      <c r="N623" s="374" t="str">
        <f>IFERROR(VLOOKUP(A623,'02_MASTER_KODE_FASYANKES'!B$3:L$20793,10,FALSE),"N/A (BELUM VALID)")</f>
        <v>N/A (BELUM VALID)</v>
      </c>
      <c r="O623" s="374" t="str">
        <f>IFERROR(VLOOKUP(A623,'02_MASTER_KODE_FASYANKES'!B$3:L$20793,11,FALSE),"N/A (BELUM VALID)")</f>
        <v>N/A (BELUM VALID)</v>
      </c>
      <c r="P623" s="374" t="str">
        <f>IFERROR(VLOOKUP(A623,'02_MASTER_KODE_FASYANKES'!B$3:L$20793,3,FALSE),"N/A (BELUM VALID)")</f>
        <v>N/A (BELUM VALID)</v>
      </c>
      <c r="Q623" s="46" t="str">
        <f>IFERROR(VLOOKUP(LEFT(G623,4),'04_MASTER_KODE_SDMK'!B$5:F$165,3,FALSE),"N/A (BELUM VALID)")</f>
        <v>N/A (BELUM VALID)</v>
      </c>
      <c r="R623" s="46" t="str">
        <f>IFERROR(VLOOKUP(LEFT(G623,4),'04_MASTER_KODE_SDMK'!B$5:F$165,4,FALSE),"N/A (BELUM VALID)")</f>
        <v>N/A (BELUM VALID)</v>
      </c>
      <c r="S623" s="46" t="str">
        <f>IFERROR(VLOOKUP(LEFT(G623,4),'04_MASTER_KODE_SDMK'!B$5:F$165,5,FALSE),"N/A (BELUM VALID)")</f>
        <v>N/A (BELUM VALID)</v>
      </c>
      <c r="T623" s="374" t="str">
        <f t="shared" si="80"/>
        <v>N/A (BELUM VALID)</v>
      </c>
      <c r="U623" s="46" t="str">
        <f t="shared" si="81"/>
        <v>N/A (BELUM VALID)</v>
      </c>
      <c r="V623" s="46" t="str">
        <f>IFERROR(VLOOKUP(L623,'03_MASTER_KODE_SEKOLAH_PT'!B$5:C$10030,2,FALSE),"N/A (BELUM VALID)")</f>
        <v>N/A (BELUM VALID)</v>
      </c>
      <c r="W623" s="46" t="str">
        <f>IFERROR(VLOOKUP(J623,'05_MASTER_KODE_PRODI'!B$3:E$5003,3,FALSE),"N/A (BELUM VALID)")</f>
        <v>N/A (BELUM VALID)</v>
      </c>
      <c r="X623" s="46" t="str">
        <f>IFERROR(CONCATENATE("VALID (",VLOOKUP(J623,'05_MASTER_KODE_PRODI'!B$3:F$5003,5,FALSE),")"),"N/A (BELUM VALID)")</f>
        <v>N/A (BELUM VALID)</v>
      </c>
      <c r="Y623" s="376">
        <f t="shared" si="82"/>
        <v>0</v>
      </c>
      <c r="Z623" s="377">
        <f t="shared" si="83"/>
        <v>0</v>
      </c>
      <c r="AA623" s="377">
        <f t="shared" si="84"/>
        <v>0</v>
      </c>
      <c r="AB623" s="377">
        <f t="shared" si="85"/>
        <v>0</v>
      </c>
      <c r="AC623" s="377">
        <f t="shared" si="86"/>
        <v>0</v>
      </c>
      <c r="AD623" s="383">
        <f t="shared" si="79"/>
        <v>0</v>
      </c>
    </row>
    <row r="624" spans="1:30">
      <c r="A624" s="378"/>
      <c r="B624" s="378"/>
      <c r="C624" s="378"/>
      <c r="D624" s="378"/>
      <c r="E624" s="378"/>
      <c r="F624" s="378"/>
      <c r="G624" s="378"/>
      <c r="H624" s="379"/>
      <c r="I624" s="379"/>
      <c r="J624" s="378"/>
      <c r="K624" s="380"/>
      <c r="L624" s="378"/>
      <c r="M624" s="46" t="str">
        <f>IFERROR(CONCATENATE("VALID (",VLOOKUP(A624,'02_MASTER_KODE_FASYANKES'!B$3:L$20793,2,FALSE),")"),"N/A (BELUM VALID)")</f>
        <v>N/A (BELUM VALID)</v>
      </c>
      <c r="N624" s="374" t="str">
        <f>IFERROR(VLOOKUP(A624,'02_MASTER_KODE_FASYANKES'!B$3:L$20793,10,FALSE),"N/A (BELUM VALID)")</f>
        <v>N/A (BELUM VALID)</v>
      </c>
      <c r="O624" s="374" t="str">
        <f>IFERROR(VLOOKUP(A624,'02_MASTER_KODE_FASYANKES'!B$3:L$20793,11,FALSE),"N/A (BELUM VALID)")</f>
        <v>N/A (BELUM VALID)</v>
      </c>
      <c r="P624" s="374" t="str">
        <f>IFERROR(VLOOKUP(A624,'02_MASTER_KODE_FASYANKES'!B$3:L$20793,3,FALSE),"N/A (BELUM VALID)")</f>
        <v>N/A (BELUM VALID)</v>
      </c>
      <c r="Q624" s="46" t="str">
        <f>IFERROR(VLOOKUP(LEFT(G624,4),'04_MASTER_KODE_SDMK'!B$5:F$165,3,FALSE),"N/A (BELUM VALID)")</f>
        <v>N/A (BELUM VALID)</v>
      </c>
      <c r="R624" s="46" t="str">
        <f>IFERROR(VLOOKUP(LEFT(G624,4),'04_MASTER_KODE_SDMK'!B$5:F$165,4,FALSE),"N/A (BELUM VALID)")</f>
        <v>N/A (BELUM VALID)</v>
      </c>
      <c r="S624" s="46" t="str">
        <f>IFERROR(VLOOKUP(LEFT(G624,4),'04_MASTER_KODE_SDMK'!B$5:F$165,5,FALSE),"N/A (BELUM VALID)")</f>
        <v>N/A (BELUM VALID)</v>
      </c>
      <c r="T624" s="374" t="str">
        <f t="shared" si="80"/>
        <v>N/A (BELUM VALID)</v>
      </c>
      <c r="U624" s="46" t="str">
        <f t="shared" si="81"/>
        <v>N/A (BELUM VALID)</v>
      </c>
      <c r="V624" s="46" t="str">
        <f>IFERROR(VLOOKUP(L624,'03_MASTER_KODE_SEKOLAH_PT'!B$5:C$10030,2,FALSE),"N/A (BELUM VALID)")</f>
        <v>N/A (BELUM VALID)</v>
      </c>
      <c r="W624" s="46" t="str">
        <f>IFERROR(VLOOKUP(J624,'05_MASTER_KODE_PRODI'!B$3:E$5003,3,FALSE),"N/A (BELUM VALID)")</f>
        <v>N/A (BELUM VALID)</v>
      </c>
      <c r="X624" s="46" t="str">
        <f>IFERROR(CONCATENATE("VALID (",VLOOKUP(J624,'05_MASTER_KODE_PRODI'!B$3:F$5003,5,FALSE),")"),"N/A (BELUM VALID)")</f>
        <v>N/A (BELUM VALID)</v>
      </c>
      <c r="Y624" s="376">
        <f t="shared" si="82"/>
        <v>0</v>
      </c>
      <c r="Z624" s="377">
        <f t="shared" si="83"/>
        <v>0</v>
      </c>
      <c r="AA624" s="377">
        <f t="shared" si="84"/>
        <v>0</v>
      </c>
      <c r="AB624" s="377">
        <f t="shared" si="85"/>
        <v>0</v>
      </c>
      <c r="AC624" s="377">
        <f t="shared" si="86"/>
        <v>0</v>
      </c>
      <c r="AD624" s="383">
        <f t="shared" si="79"/>
        <v>0</v>
      </c>
    </row>
    <row r="625" spans="1:30">
      <c r="A625" s="378"/>
      <c r="B625" s="378"/>
      <c r="C625" s="378"/>
      <c r="D625" s="378"/>
      <c r="E625" s="378"/>
      <c r="F625" s="378"/>
      <c r="G625" s="378"/>
      <c r="H625" s="379"/>
      <c r="I625" s="379"/>
      <c r="J625" s="378"/>
      <c r="K625" s="380"/>
      <c r="L625" s="378"/>
      <c r="M625" s="46" t="str">
        <f>IFERROR(CONCATENATE("VALID (",VLOOKUP(A625,'02_MASTER_KODE_FASYANKES'!B$3:L$20793,2,FALSE),")"),"N/A (BELUM VALID)")</f>
        <v>N/A (BELUM VALID)</v>
      </c>
      <c r="N625" s="374" t="str">
        <f>IFERROR(VLOOKUP(A625,'02_MASTER_KODE_FASYANKES'!B$3:L$20793,10,FALSE),"N/A (BELUM VALID)")</f>
        <v>N/A (BELUM VALID)</v>
      </c>
      <c r="O625" s="374" t="str">
        <f>IFERROR(VLOOKUP(A625,'02_MASTER_KODE_FASYANKES'!B$3:L$20793,11,FALSE),"N/A (BELUM VALID)")</f>
        <v>N/A (BELUM VALID)</v>
      </c>
      <c r="P625" s="374" t="str">
        <f>IFERROR(VLOOKUP(A625,'02_MASTER_KODE_FASYANKES'!B$3:L$20793,3,FALSE),"N/A (BELUM VALID)")</f>
        <v>N/A (BELUM VALID)</v>
      </c>
      <c r="Q625" s="46" t="str">
        <f>IFERROR(VLOOKUP(LEFT(G625,4),'04_MASTER_KODE_SDMK'!B$5:F$165,3,FALSE),"N/A (BELUM VALID)")</f>
        <v>N/A (BELUM VALID)</v>
      </c>
      <c r="R625" s="46" t="str">
        <f>IFERROR(VLOOKUP(LEFT(G625,4),'04_MASTER_KODE_SDMK'!B$5:F$165,4,FALSE),"N/A (BELUM VALID)")</f>
        <v>N/A (BELUM VALID)</v>
      </c>
      <c r="S625" s="46" t="str">
        <f>IFERROR(VLOOKUP(LEFT(G625,4),'04_MASTER_KODE_SDMK'!B$5:F$165,5,FALSE),"N/A (BELUM VALID)")</f>
        <v>N/A (BELUM VALID)</v>
      </c>
      <c r="T625" s="374" t="str">
        <f t="shared" si="80"/>
        <v>N/A (BELUM VALID)</v>
      </c>
      <c r="U625" s="46" t="str">
        <f t="shared" si="81"/>
        <v>N/A (BELUM VALID)</v>
      </c>
      <c r="V625" s="46" t="str">
        <f>IFERROR(VLOOKUP(L625,'03_MASTER_KODE_SEKOLAH_PT'!B$5:C$10030,2,FALSE),"N/A (BELUM VALID)")</f>
        <v>N/A (BELUM VALID)</v>
      </c>
      <c r="W625" s="46" t="str">
        <f>IFERROR(VLOOKUP(J625,'05_MASTER_KODE_PRODI'!B$3:E$5003,3,FALSE),"N/A (BELUM VALID)")</f>
        <v>N/A (BELUM VALID)</v>
      </c>
      <c r="X625" s="46" t="str">
        <f>IFERROR(CONCATENATE("VALID (",VLOOKUP(J625,'05_MASTER_KODE_PRODI'!B$3:F$5003,5,FALSE),")"),"N/A (BELUM VALID)")</f>
        <v>N/A (BELUM VALID)</v>
      </c>
      <c r="Y625" s="376">
        <f t="shared" si="82"/>
        <v>0</v>
      </c>
      <c r="Z625" s="377">
        <f t="shared" si="83"/>
        <v>0</v>
      </c>
      <c r="AA625" s="377">
        <f t="shared" si="84"/>
        <v>0</v>
      </c>
      <c r="AB625" s="377">
        <f t="shared" si="85"/>
        <v>0</v>
      </c>
      <c r="AC625" s="377">
        <f t="shared" si="86"/>
        <v>0</v>
      </c>
      <c r="AD625" s="383">
        <f t="shared" si="79"/>
        <v>0</v>
      </c>
    </row>
    <row r="626" spans="1:30">
      <c r="A626" s="378"/>
      <c r="B626" s="378"/>
      <c r="C626" s="378"/>
      <c r="D626" s="378"/>
      <c r="E626" s="378"/>
      <c r="F626" s="378"/>
      <c r="G626" s="378"/>
      <c r="H626" s="379"/>
      <c r="I626" s="379"/>
      <c r="J626" s="378"/>
      <c r="K626" s="380"/>
      <c r="L626" s="378"/>
      <c r="M626" s="46" t="str">
        <f>IFERROR(CONCATENATE("VALID (",VLOOKUP(A626,'02_MASTER_KODE_FASYANKES'!B$3:L$20793,2,FALSE),")"),"N/A (BELUM VALID)")</f>
        <v>N/A (BELUM VALID)</v>
      </c>
      <c r="N626" s="374" t="str">
        <f>IFERROR(VLOOKUP(A626,'02_MASTER_KODE_FASYANKES'!B$3:L$20793,10,FALSE),"N/A (BELUM VALID)")</f>
        <v>N/A (BELUM VALID)</v>
      </c>
      <c r="O626" s="374" t="str">
        <f>IFERROR(VLOOKUP(A626,'02_MASTER_KODE_FASYANKES'!B$3:L$20793,11,FALSE),"N/A (BELUM VALID)")</f>
        <v>N/A (BELUM VALID)</v>
      </c>
      <c r="P626" s="374" t="str">
        <f>IFERROR(VLOOKUP(A626,'02_MASTER_KODE_FASYANKES'!B$3:L$20793,3,FALSE),"N/A (BELUM VALID)")</f>
        <v>N/A (BELUM VALID)</v>
      </c>
      <c r="Q626" s="46" t="str">
        <f>IFERROR(VLOOKUP(LEFT(G626,4),'04_MASTER_KODE_SDMK'!B$5:F$165,3,FALSE),"N/A (BELUM VALID)")</f>
        <v>N/A (BELUM VALID)</v>
      </c>
      <c r="R626" s="46" t="str">
        <f>IFERROR(VLOOKUP(LEFT(G626,4),'04_MASTER_KODE_SDMK'!B$5:F$165,4,FALSE),"N/A (BELUM VALID)")</f>
        <v>N/A (BELUM VALID)</v>
      </c>
      <c r="S626" s="46" t="str">
        <f>IFERROR(VLOOKUP(LEFT(G626,4),'04_MASTER_KODE_SDMK'!B$5:F$165,5,FALSE),"N/A (BELUM VALID)")</f>
        <v>N/A (BELUM VALID)</v>
      </c>
      <c r="T626" s="374" t="str">
        <f t="shared" si="80"/>
        <v>N/A (BELUM VALID)</v>
      </c>
      <c r="U626" s="46" t="str">
        <f t="shared" si="81"/>
        <v>N/A (BELUM VALID)</v>
      </c>
      <c r="V626" s="46" t="str">
        <f>IFERROR(VLOOKUP(L626,'03_MASTER_KODE_SEKOLAH_PT'!B$5:C$10030,2,FALSE),"N/A (BELUM VALID)")</f>
        <v>N/A (BELUM VALID)</v>
      </c>
      <c r="W626" s="46" t="str">
        <f>IFERROR(VLOOKUP(J626,'05_MASTER_KODE_PRODI'!B$3:E$5003,3,FALSE),"N/A (BELUM VALID)")</f>
        <v>N/A (BELUM VALID)</v>
      </c>
      <c r="X626" s="46" t="str">
        <f>IFERROR(CONCATENATE("VALID (",VLOOKUP(J626,'05_MASTER_KODE_PRODI'!B$3:F$5003,5,FALSE),")"),"N/A (BELUM VALID)")</f>
        <v>N/A (BELUM VALID)</v>
      </c>
      <c r="Y626" s="376">
        <f t="shared" si="82"/>
        <v>0</v>
      </c>
      <c r="Z626" s="377">
        <f t="shared" si="83"/>
        <v>0</v>
      </c>
      <c r="AA626" s="377">
        <f t="shared" si="84"/>
        <v>0</v>
      </c>
      <c r="AB626" s="377">
        <f t="shared" si="85"/>
        <v>0</v>
      </c>
      <c r="AC626" s="377">
        <f t="shared" si="86"/>
        <v>0</v>
      </c>
      <c r="AD626" s="383">
        <f t="shared" si="79"/>
        <v>0</v>
      </c>
    </row>
    <row r="627" spans="1:30">
      <c r="A627" s="378"/>
      <c r="B627" s="378"/>
      <c r="C627" s="378"/>
      <c r="D627" s="378"/>
      <c r="E627" s="378"/>
      <c r="F627" s="378"/>
      <c r="G627" s="378"/>
      <c r="H627" s="379"/>
      <c r="I627" s="379"/>
      <c r="J627" s="378"/>
      <c r="K627" s="380"/>
      <c r="L627" s="378"/>
      <c r="M627" s="46" t="str">
        <f>IFERROR(CONCATENATE("VALID (",VLOOKUP(A627,'02_MASTER_KODE_FASYANKES'!B$3:L$20793,2,FALSE),")"),"N/A (BELUM VALID)")</f>
        <v>N/A (BELUM VALID)</v>
      </c>
      <c r="N627" s="374" t="str">
        <f>IFERROR(VLOOKUP(A627,'02_MASTER_KODE_FASYANKES'!B$3:L$20793,10,FALSE),"N/A (BELUM VALID)")</f>
        <v>N/A (BELUM VALID)</v>
      </c>
      <c r="O627" s="374" t="str">
        <f>IFERROR(VLOOKUP(A627,'02_MASTER_KODE_FASYANKES'!B$3:L$20793,11,FALSE),"N/A (BELUM VALID)")</f>
        <v>N/A (BELUM VALID)</v>
      </c>
      <c r="P627" s="374" t="str">
        <f>IFERROR(VLOOKUP(A627,'02_MASTER_KODE_FASYANKES'!B$3:L$20793,3,FALSE),"N/A (BELUM VALID)")</f>
        <v>N/A (BELUM VALID)</v>
      </c>
      <c r="Q627" s="46" t="str">
        <f>IFERROR(VLOOKUP(LEFT(G627,4),'04_MASTER_KODE_SDMK'!B$5:F$165,3,FALSE),"N/A (BELUM VALID)")</f>
        <v>N/A (BELUM VALID)</v>
      </c>
      <c r="R627" s="46" t="str">
        <f>IFERROR(VLOOKUP(LEFT(G627,4),'04_MASTER_KODE_SDMK'!B$5:F$165,4,FALSE),"N/A (BELUM VALID)")</f>
        <v>N/A (BELUM VALID)</v>
      </c>
      <c r="S627" s="46" t="str">
        <f>IFERROR(VLOOKUP(LEFT(G627,4),'04_MASTER_KODE_SDMK'!B$5:F$165,5,FALSE),"N/A (BELUM VALID)")</f>
        <v>N/A (BELUM VALID)</v>
      </c>
      <c r="T627" s="374" t="str">
        <f t="shared" si="80"/>
        <v>N/A (BELUM VALID)</v>
      </c>
      <c r="U627" s="46" t="str">
        <f t="shared" si="81"/>
        <v>N/A (BELUM VALID)</v>
      </c>
      <c r="V627" s="46" t="str">
        <f>IFERROR(VLOOKUP(L627,'03_MASTER_KODE_SEKOLAH_PT'!B$5:C$10030,2,FALSE),"N/A (BELUM VALID)")</f>
        <v>N/A (BELUM VALID)</v>
      </c>
      <c r="W627" s="46" t="str">
        <f>IFERROR(VLOOKUP(J627,'05_MASTER_KODE_PRODI'!B$3:E$5003,3,FALSE),"N/A (BELUM VALID)")</f>
        <v>N/A (BELUM VALID)</v>
      </c>
      <c r="X627" s="46" t="str">
        <f>IFERROR(CONCATENATE("VALID (",VLOOKUP(J627,'05_MASTER_KODE_PRODI'!B$3:F$5003,5,FALSE),")"),"N/A (BELUM VALID)")</f>
        <v>N/A (BELUM VALID)</v>
      </c>
      <c r="Y627" s="376">
        <f t="shared" si="82"/>
        <v>0</v>
      </c>
      <c r="Z627" s="377">
        <f t="shared" si="83"/>
        <v>0</v>
      </c>
      <c r="AA627" s="377">
        <f t="shared" si="84"/>
        <v>0</v>
      </c>
      <c r="AB627" s="377">
        <f t="shared" si="85"/>
        <v>0</v>
      </c>
      <c r="AC627" s="377">
        <f t="shared" si="86"/>
        <v>0</v>
      </c>
      <c r="AD627" s="383">
        <f t="shared" si="79"/>
        <v>0</v>
      </c>
    </row>
    <row r="628" spans="1:30">
      <c r="A628" s="378"/>
      <c r="B628" s="378"/>
      <c r="C628" s="378"/>
      <c r="D628" s="378"/>
      <c r="E628" s="378"/>
      <c r="F628" s="378"/>
      <c r="G628" s="378"/>
      <c r="H628" s="379"/>
      <c r="I628" s="379"/>
      <c r="J628" s="378"/>
      <c r="K628" s="380"/>
      <c r="L628" s="378"/>
      <c r="M628" s="46" t="str">
        <f>IFERROR(CONCATENATE("VALID (",VLOOKUP(A628,'02_MASTER_KODE_FASYANKES'!B$3:L$20793,2,FALSE),")"),"N/A (BELUM VALID)")</f>
        <v>N/A (BELUM VALID)</v>
      </c>
      <c r="N628" s="374" t="str">
        <f>IFERROR(VLOOKUP(A628,'02_MASTER_KODE_FASYANKES'!B$3:L$20793,10,FALSE),"N/A (BELUM VALID)")</f>
        <v>N/A (BELUM VALID)</v>
      </c>
      <c r="O628" s="374" t="str">
        <f>IFERROR(VLOOKUP(A628,'02_MASTER_KODE_FASYANKES'!B$3:L$20793,11,FALSE),"N/A (BELUM VALID)")</f>
        <v>N/A (BELUM VALID)</v>
      </c>
      <c r="P628" s="374" t="str">
        <f>IFERROR(VLOOKUP(A628,'02_MASTER_KODE_FASYANKES'!B$3:L$20793,3,FALSE),"N/A (BELUM VALID)")</f>
        <v>N/A (BELUM VALID)</v>
      </c>
      <c r="Q628" s="46" t="str">
        <f>IFERROR(VLOOKUP(LEFT(G628,4),'04_MASTER_KODE_SDMK'!B$5:F$165,3,FALSE),"N/A (BELUM VALID)")</f>
        <v>N/A (BELUM VALID)</v>
      </c>
      <c r="R628" s="46" t="str">
        <f>IFERROR(VLOOKUP(LEFT(G628,4),'04_MASTER_KODE_SDMK'!B$5:F$165,4,FALSE),"N/A (BELUM VALID)")</f>
        <v>N/A (BELUM VALID)</v>
      </c>
      <c r="S628" s="46" t="str">
        <f>IFERROR(VLOOKUP(LEFT(G628,4),'04_MASTER_KODE_SDMK'!B$5:F$165,5,FALSE),"N/A (BELUM VALID)")</f>
        <v>N/A (BELUM VALID)</v>
      </c>
      <c r="T628" s="374" t="str">
        <f t="shared" si="80"/>
        <v>N/A (BELUM VALID)</v>
      </c>
      <c r="U628" s="46" t="str">
        <f t="shared" si="81"/>
        <v>N/A (BELUM VALID)</v>
      </c>
      <c r="V628" s="46" t="str">
        <f>IFERROR(VLOOKUP(L628,'03_MASTER_KODE_SEKOLAH_PT'!B$5:C$10030,2,FALSE),"N/A (BELUM VALID)")</f>
        <v>N/A (BELUM VALID)</v>
      </c>
      <c r="W628" s="46" t="str">
        <f>IFERROR(VLOOKUP(J628,'05_MASTER_KODE_PRODI'!B$3:E$5003,3,FALSE),"N/A (BELUM VALID)")</f>
        <v>N/A (BELUM VALID)</v>
      </c>
      <c r="X628" s="46" t="str">
        <f>IFERROR(CONCATENATE("VALID (",VLOOKUP(J628,'05_MASTER_KODE_PRODI'!B$3:F$5003,5,FALSE),")"),"N/A (BELUM VALID)")</f>
        <v>N/A (BELUM VALID)</v>
      </c>
      <c r="Y628" s="376">
        <f t="shared" si="82"/>
        <v>0</v>
      </c>
      <c r="Z628" s="377">
        <f t="shared" si="83"/>
        <v>0</v>
      </c>
      <c r="AA628" s="377">
        <f t="shared" si="84"/>
        <v>0</v>
      </c>
      <c r="AB628" s="377">
        <f t="shared" si="85"/>
        <v>0</v>
      </c>
      <c r="AC628" s="377">
        <f t="shared" si="86"/>
        <v>0</v>
      </c>
      <c r="AD628" s="383">
        <f t="shared" si="79"/>
        <v>0</v>
      </c>
    </row>
    <row r="629" spans="1:30">
      <c r="A629" s="378"/>
      <c r="B629" s="378"/>
      <c r="C629" s="378"/>
      <c r="D629" s="378"/>
      <c r="E629" s="378"/>
      <c r="F629" s="378"/>
      <c r="G629" s="378"/>
      <c r="H629" s="379"/>
      <c r="I629" s="379"/>
      <c r="J629" s="378"/>
      <c r="K629" s="380"/>
      <c r="L629" s="378"/>
      <c r="M629" s="46" t="str">
        <f>IFERROR(CONCATENATE("VALID (",VLOOKUP(A629,'02_MASTER_KODE_FASYANKES'!B$3:L$20793,2,FALSE),")"),"N/A (BELUM VALID)")</f>
        <v>N/A (BELUM VALID)</v>
      </c>
      <c r="N629" s="374" t="str">
        <f>IFERROR(VLOOKUP(A629,'02_MASTER_KODE_FASYANKES'!B$3:L$20793,10,FALSE),"N/A (BELUM VALID)")</f>
        <v>N/A (BELUM VALID)</v>
      </c>
      <c r="O629" s="374" t="str">
        <f>IFERROR(VLOOKUP(A629,'02_MASTER_KODE_FASYANKES'!B$3:L$20793,11,FALSE),"N/A (BELUM VALID)")</f>
        <v>N/A (BELUM VALID)</v>
      </c>
      <c r="P629" s="374" t="str">
        <f>IFERROR(VLOOKUP(A629,'02_MASTER_KODE_FASYANKES'!B$3:L$20793,3,FALSE),"N/A (BELUM VALID)")</f>
        <v>N/A (BELUM VALID)</v>
      </c>
      <c r="Q629" s="46" t="str">
        <f>IFERROR(VLOOKUP(LEFT(G629,4),'04_MASTER_KODE_SDMK'!B$5:F$165,3,FALSE),"N/A (BELUM VALID)")</f>
        <v>N/A (BELUM VALID)</v>
      </c>
      <c r="R629" s="46" t="str">
        <f>IFERROR(VLOOKUP(LEFT(G629,4),'04_MASTER_KODE_SDMK'!B$5:F$165,4,FALSE),"N/A (BELUM VALID)")</f>
        <v>N/A (BELUM VALID)</v>
      </c>
      <c r="S629" s="46" t="str">
        <f>IFERROR(VLOOKUP(LEFT(G629,4),'04_MASTER_KODE_SDMK'!B$5:F$165,5,FALSE),"N/A (BELUM VALID)")</f>
        <v>N/A (BELUM VALID)</v>
      </c>
      <c r="T629" s="374" t="str">
        <f t="shared" si="80"/>
        <v>N/A (BELUM VALID)</v>
      </c>
      <c r="U629" s="46" t="str">
        <f t="shared" si="81"/>
        <v>N/A (BELUM VALID)</v>
      </c>
      <c r="V629" s="46" t="str">
        <f>IFERROR(VLOOKUP(L629,'03_MASTER_KODE_SEKOLAH_PT'!B$5:C$10030,2,FALSE),"N/A (BELUM VALID)")</f>
        <v>N/A (BELUM VALID)</v>
      </c>
      <c r="W629" s="46" t="str">
        <f>IFERROR(VLOOKUP(J629,'05_MASTER_KODE_PRODI'!B$3:E$5003,3,FALSE),"N/A (BELUM VALID)")</f>
        <v>N/A (BELUM VALID)</v>
      </c>
      <c r="X629" s="46" t="str">
        <f>IFERROR(CONCATENATE("VALID (",VLOOKUP(J629,'05_MASTER_KODE_PRODI'!B$3:F$5003,5,FALSE),")"),"N/A (BELUM VALID)")</f>
        <v>N/A (BELUM VALID)</v>
      </c>
      <c r="Y629" s="376">
        <f t="shared" si="82"/>
        <v>0</v>
      </c>
      <c r="Z629" s="377">
        <f t="shared" si="83"/>
        <v>0</v>
      </c>
      <c r="AA629" s="377">
        <f t="shared" si="84"/>
        <v>0</v>
      </c>
      <c r="AB629" s="377">
        <f t="shared" si="85"/>
        <v>0</v>
      </c>
      <c r="AC629" s="377">
        <f t="shared" si="86"/>
        <v>0</v>
      </c>
      <c r="AD629" s="383">
        <f t="shared" si="79"/>
        <v>0</v>
      </c>
    </row>
    <row r="630" spans="1:30">
      <c r="A630" s="378"/>
      <c r="B630" s="378"/>
      <c r="C630" s="378"/>
      <c r="D630" s="378"/>
      <c r="E630" s="378"/>
      <c r="F630" s="378"/>
      <c r="G630" s="378"/>
      <c r="H630" s="379"/>
      <c r="I630" s="379"/>
      <c r="J630" s="378"/>
      <c r="K630" s="380"/>
      <c r="L630" s="378"/>
      <c r="M630" s="46" t="str">
        <f>IFERROR(CONCATENATE("VALID (",VLOOKUP(A630,'02_MASTER_KODE_FASYANKES'!B$3:L$20793,2,FALSE),")"),"N/A (BELUM VALID)")</f>
        <v>N/A (BELUM VALID)</v>
      </c>
      <c r="N630" s="374" t="str">
        <f>IFERROR(VLOOKUP(A630,'02_MASTER_KODE_FASYANKES'!B$3:L$20793,10,FALSE),"N/A (BELUM VALID)")</f>
        <v>N/A (BELUM VALID)</v>
      </c>
      <c r="O630" s="374" t="str">
        <f>IFERROR(VLOOKUP(A630,'02_MASTER_KODE_FASYANKES'!B$3:L$20793,11,FALSE),"N/A (BELUM VALID)")</f>
        <v>N/A (BELUM VALID)</v>
      </c>
      <c r="P630" s="374" t="str">
        <f>IFERROR(VLOOKUP(A630,'02_MASTER_KODE_FASYANKES'!B$3:L$20793,3,FALSE),"N/A (BELUM VALID)")</f>
        <v>N/A (BELUM VALID)</v>
      </c>
      <c r="Q630" s="46" t="str">
        <f>IFERROR(VLOOKUP(LEFT(G630,4),'04_MASTER_KODE_SDMK'!B$5:F$165,3,FALSE),"N/A (BELUM VALID)")</f>
        <v>N/A (BELUM VALID)</v>
      </c>
      <c r="R630" s="46" t="str">
        <f>IFERROR(VLOOKUP(LEFT(G630,4),'04_MASTER_KODE_SDMK'!B$5:F$165,4,FALSE),"N/A (BELUM VALID)")</f>
        <v>N/A (BELUM VALID)</v>
      </c>
      <c r="S630" s="46" t="str">
        <f>IFERROR(VLOOKUP(LEFT(G630,4),'04_MASTER_KODE_SDMK'!B$5:F$165,5,FALSE),"N/A (BELUM VALID)")</f>
        <v>N/A (BELUM VALID)</v>
      </c>
      <c r="T630" s="374" t="str">
        <f t="shared" si="80"/>
        <v>N/A (BELUM VALID)</v>
      </c>
      <c r="U630" s="46" t="str">
        <f t="shared" si="81"/>
        <v>N/A (BELUM VALID)</v>
      </c>
      <c r="V630" s="46" t="str">
        <f>IFERROR(VLOOKUP(L630,'03_MASTER_KODE_SEKOLAH_PT'!B$5:C$10030,2,FALSE),"N/A (BELUM VALID)")</f>
        <v>N/A (BELUM VALID)</v>
      </c>
      <c r="W630" s="46" t="str">
        <f>IFERROR(VLOOKUP(J630,'05_MASTER_KODE_PRODI'!B$3:E$5003,3,FALSE),"N/A (BELUM VALID)")</f>
        <v>N/A (BELUM VALID)</v>
      </c>
      <c r="X630" s="46" t="str">
        <f>IFERROR(CONCATENATE("VALID (",VLOOKUP(J630,'05_MASTER_KODE_PRODI'!B$3:F$5003,5,FALSE),")"),"N/A (BELUM VALID)")</f>
        <v>N/A (BELUM VALID)</v>
      </c>
      <c r="Y630" s="376">
        <f t="shared" si="82"/>
        <v>0</v>
      </c>
      <c r="Z630" s="377">
        <f t="shared" si="83"/>
        <v>0</v>
      </c>
      <c r="AA630" s="377">
        <f t="shared" si="84"/>
        <v>0</v>
      </c>
      <c r="AB630" s="377">
        <f t="shared" si="85"/>
        <v>0</v>
      </c>
      <c r="AC630" s="377">
        <f t="shared" si="86"/>
        <v>0</v>
      </c>
      <c r="AD630" s="383">
        <f t="shared" si="79"/>
        <v>0</v>
      </c>
    </row>
    <row r="631" spans="1:30">
      <c r="A631" s="378"/>
      <c r="B631" s="378"/>
      <c r="C631" s="378"/>
      <c r="D631" s="378"/>
      <c r="E631" s="378"/>
      <c r="F631" s="378"/>
      <c r="G631" s="378"/>
      <c r="H631" s="379"/>
      <c r="I631" s="379"/>
      <c r="J631" s="378"/>
      <c r="K631" s="380"/>
      <c r="L631" s="378"/>
      <c r="M631" s="46" t="str">
        <f>IFERROR(CONCATENATE("VALID (",VLOOKUP(A631,'02_MASTER_KODE_FASYANKES'!B$3:L$20793,2,FALSE),")"),"N/A (BELUM VALID)")</f>
        <v>N/A (BELUM VALID)</v>
      </c>
      <c r="N631" s="374" t="str">
        <f>IFERROR(VLOOKUP(A631,'02_MASTER_KODE_FASYANKES'!B$3:L$20793,10,FALSE),"N/A (BELUM VALID)")</f>
        <v>N/A (BELUM VALID)</v>
      </c>
      <c r="O631" s="374" t="str">
        <f>IFERROR(VLOOKUP(A631,'02_MASTER_KODE_FASYANKES'!B$3:L$20793,11,FALSE),"N/A (BELUM VALID)")</f>
        <v>N/A (BELUM VALID)</v>
      </c>
      <c r="P631" s="374" t="str">
        <f>IFERROR(VLOOKUP(A631,'02_MASTER_KODE_FASYANKES'!B$3:L$20793,3,FALSE),"N/A (BELUM VALID)")</f>
        <v>N/A (BELUM VALID)</v>
      </c>
      <c r="Q631" s="46" t="str">
        <f>IFERROR(VLOOKUP(LEFT(G631,4),'04_MASTER_KODE_SDMK'!B$5:F$165,3,FALSE),"N/A (BELUM VALID)")</f>
        <v>N/A (BELUM VALID)</v>
      </c>
      <c r="R631" s="46" t="str">
        <f>IFERROR(VLOOKUP(LEFT(G631,4),'04_MASTER_KODE_SDMK'!B$5:F$165,4,FALSE),"N/A (BELUM VALID)")</f>
        <v>N/A (BELUM VALID)</v>
      </c>
      <c r="S631" s="46" t="str">
        <f>IFERROR(VLOOKUP(LEFT(G631,4),'04_MASTER_KODE_SDMK'!B$5:F$165,5,FALSE),"N/A (BELUM VALID)")</f>
        <v>N/A (BELUM VALID)</v>
      </c>
      <c r="T631" s="374" t="str">
        <f t="shared" si="80"/>
        <v>N/A (BELUM VALID)</v>
      </c>
      <c r="U631" s="46" t="str">
        <f t="shared" si="81"/>
        <v>N/A (BELUM VALID)</v>
      </c>
      <c r="V631" s="46" t="str">
        <f>IFERROR(VLOOKUP(L631,'03_MASTER_KODE_SEKOLAH_PT'!B$5:C$10030,2,FALSE),"N/A (BELUM VALID)")</f>
        <v>N/A (BELUM VALID)</v>
      </c>
      <c r="W631" s="46" t="str">
        <f>IFERROR(VLOOKUP(J631,'05_MASTER_KODE_PRODI'!B$3:E$5003,3,FALSE),"N/A (BELUM VALID)")</f>
        <v>N/A (BELUM VALID)</v>
      </c>
      <c r="X631" s="46" t="str">
        <f>IFERROR(CONCATENATE("VALID (",VLOOKUP(J631,'05_MASTER_KODE_PRODI'!B$3:F$5003,5,FALSE),")"),"N/A (BELUM VALID)")</f>
        <v>N/A (BELUM VALID)</v>
      </c>
      <c r="Y631" s="376">
        <f t="shared" si="82"/>
        <v>0</v>
      </c>
      <c r="Z631" s="377">
        <f t="shared" si="83"/>
        <v>0</v>
      </c>
      <c r="AA631" s="377">
        <f t="shared" si="84"/>
        <v>0</v>
      </c>
      <c r="AB631" s="377">
        <f t="shared" si="85"/>
        <v>0</v>
      </c>
      <c r="AC631" s="377">
        <f t="shared" si="86"/>
        <v>0</v>
      </c>
      <c r="AD631" s="383">
        <f t="shared" si="79"/>
        <v>0</v>
      </c>
    </row>
    <row r="632" spans="1:30">
      <c r="A632" s="378"/>
      <c r="B632" s="378"/>
      <c r="C632" s="378"/>
      <c r="D632" s="378"/>
      <c r="E632" s="378"/>
      <c r="F632" s="378"/>
      <c r="G632" s="378"/>
      <c r="H632" s="379"/>
      <c r="I632" s="379"/>
      <c r="J632" s="378"/>
      <c r="K632" s="380"/>
      <c r="L632" s="378"/>
      <c r="M632" s="46" t="str">
        <f>IFERROR(CONCATENATE("VALID (",VLOOKUP(A632,'02_MASTER_KODE_FASYANKES'!B$3:L$20793,2,FALSE),")"),"N/A (BELUM VALID)")</f>
        <v>N/A (BELUM VALID)</v>
      </c>
      <c r="N632" s="374" t="str">
        <f>IFERROR(VLOOKUP(A632,'02_MASTER_KODE_FASYANKES'!B$3:L$20793,10,FALSE),"N/A (BELUM VALID)")</f>
        <v>N/A (BELUM VALID)</v>
      </c>
      <c r="O632" s="374" t="str">
        <f>IFERROR(VLOOKUP(A632,'02_MASTER_KODE_FASYANKES'!B$3:L$20793,11,FALSE),"N/A (BELUM VALID)")</f>
        <v>N/A (BELUM VALID)</v>
      </c>
      <c r="P632" s="374" t="str">
        <f>IFERROR(VLOOKUP(A632,'02_MASTER_KODE_FASYANKES'!B$3:L$20793,3,FALSE),"N/A (BELUM VALID)")</f>
        <v>N/A (BELUM VALID)</v>
      </c>
      <c r="Q632" s="46" t="str">
        <f>IFERROR(VLOOKUP(LEFT(G632,4),'04_MASTER_KODE_SDMK'!B$5:F$165,3,FALSE),"N/A (BELUM VALID)")</f>
        <v>N/A (BELUM VALID)</v>
      </c>
      <c r="R632" s="46" t="str">
        <f>IFERROR(VLOOKUP(LEFT(G632,4),'04_MASTER_KODE_SDMK'!B$5:F$165,4,FALSE),"N/A (BELUM VALID)")</f>
        <v>N/A (BELUM VALID)</v>
      </c>
      <c r="S632" s="46" t="str">
        <f>IFERROR(VLOOKUP(LEFT(G632,4),'04_MASTER_KODE_SDMK'!B$5:F$165,5,FALSE),"N/A (BELUM VALID)")</f>
        <v>N/A (BELUM VALID)</v>
      </c>
      <c r="T632" s="374" t="str">
        <f t="shared" si="80"/>
        <v>N/A (BELUM VALID)</v>
      </c>
      <c r="U632" s="46" t="str">
        <f t="shared" si="81"/>
        <v>N/A (BELUM VALID)</v>
      </c>
      <c r="V632" s="46" t="str">
        <f>IFERROR(VLOOKUP(L632,'03_MASTER_KODE_SEKOLAH_PT'!B$5:C$10030,2,FALSE),"N/A (BELUM VALID)")</f>
        <v>N/A (BELUM VALID)</v>
      </c>
      <c r="W632" s="46" t="str">
        <f>IFERROR(VLOOKUP(J632,'05_MASTER_KODE_PRODI'!B$3:E$5003,3,FALSE),"N/A (BELUM VALID)")</f>
        <v>N/A (BELUM VALID)</v>
      </c>
      <c r="X632" s="46" t="str">
        <f>IFERROR(CONCATENATE("VALID (",VLOOKUP(J632,'05_MASTER_KODE_PRODI'!B$3:F$5003,5,FALSE),")"),"N/A (BELUM VALID)")</f>
        <v>N/A (BELUM VALID)</v>
      </c>
      <c r="Y632" s="376">
        <f t="shared" si="82"/>
        <v>0</v>
      </c>
      <c r="Z632" s="377">
        <f t="shared" si="83"/>
        <v>0</v>
      </c>
      <c r="AA632" s="377">
        <f t="shared" si="84"/>
        <v>0</v>
      </c>
      <c r="AB632" s="377">
        <f t="shared" si="85"/>
        <v>0</v>
      </c>
      <c r="AC632" s="377">
        <f t="shared" si="86"/>
        <v>0</v>
      </c>
      <c r="AD632" s="383">
        <f t="shared" si="79"/>
        <v>0</v>
      </c>
    </row>
    <row r="633" spans="1:30">
      <c r="A633" s="378"/>
      <c r="B633" s="378"/>
      <c r="C633" s="378"/>
      <c r="D633" s="378"/>
      <c r="E633" s="378"/>
      <c r="F633" s="378"/>
      <c r="G633" s="378"/>
      <c r="H633" s="379"/>
      <c r="I633" s="379"/>
      <c r="J633" s="378"/>
      <c r="K633" s="380"/>
      <c r="L633" s="378"/>
      <c r="M633" s="46" t="str">
        <f>IFERROR(CONCATENATE("VALID (",VLOOKUP(A633,'02_MASTER_KODE_FASYANKES'!B$3:L$20793,2,FALSE),")"),"N/A (BELUM VALID)")</f>
        <v>N/A (BELUM VALID)</v>
      </c>
      <c r="N633" s="374" t="str">
        <f>IFERROR(VLOOKUP(A633,'02_MASTER_KODE_FASYANKES'!B$3:L$20793,10,FALSE),"N/A (BELUM VALID)")</f>
        <v>N/A (BELUM VALID)</v>
      </c>
      <c r="O633" s="374" t="str">
        <f>IFERROR(VLOOKUP(A633,'02_MASTER_KODE_FASYANKES'!B$3:L$20793,11,FALSE),"N/A (BELUM VALID)")</f>
        <v>N/A (BELUM VALID)</v>
      </c>
      <c r="P633" s="374" t="str">
        <f>IFERROR(VLOOKUP(A633,'02_MASTER_KODE_FASYANKES'!B$3:L$20793,3,FALSE),"N/A (BELUM VALID)")</f>
        <v>N/A (BELUM VALID)</v>
      </c>
      <c r="Q633" s="46" t="str">
        <f>IFERROR(VLOOKUP(LEFT(G633,4),'04_MASTER_KODE_SDMK'!B$5:F$165,3,FALSE),"N/A (BELUM VALID)")</f>
        <v>N/A (BELUM VALID)</v>
      </c>
      <c r="R633" s="46" t="str">
        <f>IFERROR(VLOOKUP(LEFT(G633,4),'04_MASTER_KODE_SDMK'!B$5:F$165,4,FALSE),"N/A (BELUM VALID)")</f>
        <v>N/A (BELUM VALID)</v>
      </c>
      <c r="S633" s="46" t="str">
        <f>IFERROR(VLOOKUP(LEFT(G633,4),'04_MASTER_KODE_SDMK'!B$5:F$165,5,FALSE),"N/A (BELUM VALID)")</f>
        <v>N/A (BELUM VALID)</v>
      </c>
      <c r="T633" s="374" t="str">
        <f t="shared" si="80"/>
        <v>N/A (BELUM VALID)</v>
      </c>
      <c r="U633" s="46" t="str">
        <f t="shared" si="81"/>
        <v>N/A (BELUM VALID)</v>
      </c>
      <c r="V633" s="46" t="str">
        <f>IFERROR(VLOOKUP(L633,'03_MASTER_KODE_SEKOLAH_PT'!B$5:C$10030,2,FALSE),"N/A (BELUM VALID)")</f>
        <v>N/A (BELUM VALID)</v>
      </c>
      <c r="W633" s="46" t="str">
        <f>IFERROR(VLOOKUP(J633,'05_MASTER_KODE_PRODI'!B$3:E$5003,3,FALSE),"N/A (BELUM VALID)")</f>
        <v>N/A (BELUM VALID)</v>
      </c>
      <c r="X633" s="46" t="str">
        <f>IFERROR(CONCATENATE("VALID (",VLOOKUP(J633,'05_MASTER_KODE_PRODI'!B$3:F$5003,5,FALSE),")"),"N/A (BELUM VALID)")</f>
        <v>N/A (BELUM VALID)</v>
      </c>
      <c r="Y633" s="376">
        <f t="shared" si="82"/>
        <v>0</v>
      </c>
      <c r="Z633" s="377">
        <f t="shared" si="83"/>
        <v>0</v>
      </c>
      <c r="AA633" s="377">
        <f t="shared" si="84"/>
        <v>0</v>
      </c>
      <c r="AB633" s="377">
        <f t="shared" si="85"/>
        <v>0</v>
      </c>
      <c r="AC633" s="377">
        <f t="shared" si="86"/>
        <v>0</v>
      </c>
      <c r="AD633" s="383">
        <f t="shared" si="79"/>
        <v>0</v>
      </c>
    </row>
    <row r="634" spans="1:30">
      <c r="A634" s="378"/>
      <c r="B634" s="378"/>
      <c r="C634" s="378"/>
      <c r="D634" s="378"/>
      <c r="E634" s="378"/>
      <c r="F634" s="378"/>
      <c r="G634" s="378"/>
      <c r="H634" s="379"/>
      <c r="I634" s="379"/>
      <c r="J634" s="378"/>
      <c r="K634" s="380"/>
      <c r="L634" s="378"/>
      <c r="M634" s="46" t="str">
        <f>IFERROR(CONCATENATE("VALID (",VLOOKUP(A634,'02_MASTER_KODE_FASYANKES'!B$3:L$20793,2,FALSE),")"),"N/A (BELUM VALID)")</f>
        <v>N/A (BELUM VALID)</v>
      </c>
      <c r="N634" s="374" t="str">
        <f>IFERROR(VLOOKUP(A634,'02_MASTER_KODE_FASYANKES'!B$3:L$20793,10,FALSE),"N/A (BELUM VALID)")</f>
        <v>N/A (BELUM VALID)</v>
      </c>
      <c r="O634" s="374" t="str">
        <f>IFERROR(VLOOKUP(A634,'02_MASTER_KODE_FASYANKES'!B$3:L$20793,11,FALSE),"N/A (BELUM VALID)")</f>
        <v>N/A (BELUM VALID)</v>
      </c>
      <c r="P634" s="374" t="str">
        <f>IFERROR(VLOOKUP(A634,'02_MASTER_KODE_FASYANKES'!B$3:L$20793,3,FALSE),"N/A (BELUM VALID)")</f>
        <v>N/A (BELUM VALID)</v>
      </c>
      <c r="Q634" s="46" t="str">
        <f>IFERROR(VLOOKUP(LEFT(G634,4),'04_MASTER_KODE_SDMK'!B$5:F$165,3,FALSE),"N/A (BELUM VALID)")</f>
        <v>N/A (BELUM VALID)</v>
      </c>
      <c r="R634" s="46" t="str">
        <f>IFERROR(VLOOKUP(LEFT(G634,4),'04_MASTER_KODE_SDMK'!B$5:F$165,4,FALSE),"N/A (BELUM VALID)")</f>
        <v>N/A (BELUM VALID)</v>
      </c>
      <c r="S634" s="46" t="str">
        <f>IFERROR(VLOOKUP(LEFT(G634,4),'04_MASTER_KODE_SDMK'!B$5:F$165,5,FALSE),"N/A (BELUM VALID)")</f>
        <v>N/A (BELUM VALID)</v>
      </c>
      <c r="T634" s="374" t="str">
        <f t="shared" si="80"/>
        <v>N/A (BELUM VALID)</v>
      </c>
      <c r="U634" s="46" t="str">
        <f t="shared" si="81"/>
        <v>N/A (BELUM VALID)</v>
      </c>
      <c r="V634" s="46" t="str">
        <f>IFERROR(VLOOKUP(L634,'03_MASTER_KODE_SEKOLAH_PT'!B$5:C$10030,2,FALSE),"N/A (BELUM VALID)")</f>
        <v>N/A (BELUM VALID)</v>
      </c>
      <c r="W634" s="46" t="str">
        <f>IFERROR(VLOOKUP(J634,'05_MASTER_KODE_PRODI'!B$3:E$5003,3,FALSE),"N/A (BELUM VALID)")</f>
        <v>N/A (BELUM VALID)</v>
      </c>
      <c r="X634" s="46" t="str">
        <f>IFERROR(CONCATENATE("VALID (",VLOOKUP(J634,'05_MASTER_KODE_PRODI'!B$3:F$5003,5,FALSE),")"),"N/A (BELUM VALID)")</f>
        <v>N/A (BELUM VALID)</v>
      </c>
      <c r="Y634" s="376">
        <f t="shared" si="82"/>
        <v>0</v>
      </c>
      <c r="Z634" s="377">
        <f t="shared" si="83"/>
        <v>0</v>
      </c>
      <c r="AA634" s="377">
        <f t="shared" si="84"/>
        <v>0</v>
      </c>
      <c r="AB634" s="377">
        <f t="shared" si="85"/>
        <v>0</v>
      </c>
      <c r="AC634" s="377">
        <f t="shared" si="86"/>
        <v>0</v>
      </c>
      <c r="AD634" s="383">
        <f t="shared" si="79"/>
        <v>0</v>
      </c>
    </row>
    <row r="635" spans="1:30">
      <c r="A635" s="378"/>
      <c r="B635" s="378"/>
      <c r="C635" s="378"/>
      <c r="D635" s="378"/>
      <c r="E635" s="378"/>
      <c r="F635" s="378"/>
      <c r="G635" s="378"/>
      <c r="H635" s="379"/>
      <c r="I635" s="379"/>
      <c r="J635" s="378"/>
      <c r="K635" s="380"/>
      <c r="L635" s="378"/>
      <c r="M635" s="46" t="str">
        <f>IFERROR(CONCATENATE("VALID (",VLOOKUP(A635,'02_MASTER_KODE_FASYANKES'!B$3:L$20793,2,FALSE),")"),"N/A (BELUM VALID)")</f>
        <v>N/A (BELUM VALID)</v>
      </c>
      <c r="N635" s="374" t="str">
        <f>IFERROR(VLOOKUP(A635,'02_MASTER_KODE_FASYANKES'!B$3:L$20793,10,FALSE),"N/A (BELUM VALID)")</f>
        <v>N/A (BELUM VALID)</v>
      </c>
      <c r="O635" s="374" t="str">
        <f>IFERROR(VLOOKUP(A635,'02_MASTER_KODE_FASYANKES'!B$3:L$20793,11,FALSE),"N/A (BELUM VALID)")</f>
        <v>N/A (BELUM VALID)</v>
      </c>
      <c r="P635" s="374" t="str">
        <f>IFERROR(VLOOKUP(A635,'02_MASTER_KODE_FASYANKES'!B$3:L$20793,3,FALSE),"N/A (BELUM VALID)")</f>
        <v>N/A (BELUM VALID)</v>
      </c>
      <c r="Q635" s="46" t="str">
        <f>IFERROR(VLOOKUP(LEFT(G635,4),'04_MASTER_KODE_SDMK'!B$5:F$165,3,FALSE),"N/A (BELUM VALID)")</f>
        <v>N/A (BELUM VALID)</v>
      </c>
      <c r="R635" s="46" t="str">
        <f>IFERROR(VLOOKUP(LEFT(G635,4),'04_MASTER_KODE_SDMK'!B$5:F$165,4,FALSE),"N/A (BELUM VALID)")</f>
        <v>N/A (BELUM VALID)</v>
      </c>
      <c r="S635" s="46" t="str">
        <f>IFERROR(VLOOKUP(LEFT(G635,4),'04_MASTER_KODE_SDMK'!B$5:F$165,5,FALSE),"N/A (BELUM VALID)")</f>
        <v>N/A (BELUM VALID)</v>
      </c>
      <c r="T635" s="374" t="str">
        <f t="shared" si="80"/>
        <v>N/A (BELUM VALID)</v>
      </c>
      <c r="U635" s="46" t="str">
        <f t="shared" si="81"/>
        <v>N/A (BELUM VALID)</v>
      </c>
      <c r="V635" s="46" t="str">
        <f>IFERROR(VLOOKUP(L635,'03_MASTER_KODE_SEKOLAH_PT'!B$5:C$10030,2,FALSE),"N/A (BELUM VALID)")</f>
        <v>N/A (BELUM VALID)</v>
      </c>
      <c r="W635" s="46" t="str">
        <f>IFERROR(VLOOKUP(J635,'05_MASTER_KODE_PRODI'!B$3:E$5003,3,FALSE),"N/A (BELUM VALID)")</f>
        <v>N/A (BELUM VALID)</v>
      </c>
      <c r="X635" s="46" t="str">
        <f>IFERROR(CONCATENATE("VALID (",VLOOKUP(J635,'05_MASTER_KODE_PRODI'!B$3:F$5003,5,FALSE),")"),"N/A (BELUM VALID)")</f>
        <v>N/A (BELUM VALID)</v>
      </c>
      <c r="Y635" s="376">
        <f t="shared" si="82"/>
        <v>0</v>
      </c>
      <c r="Z635" s="377">
        <f t="shared" si="83"/>
        <v>0</v>
      </c>
      <c r="AA635" s="377">
        <f t="shared" si="84"/>
        <v>0</v>
      </c>
      <c r="AB635" s="377">
        <f t="shared" si="85"/>
        <v>0</v>
      </c>
      <c r="AC635" s="377">
        <f t="shared" si="86"/>
        <v>0</v>
      </c>
      <c r="AD635" s="383">
        <f t="shared" si="79"/>
        <v>0</v>
      </c>
    </row>
    <row r="636" spans="1:30">
      <c r="A636" s="378"/>
      <c r="B636" s="378"/>
      <c r="C636" s="378"/>
      <c r="D636" s="378"/>
      <c r="E636" s="378"/>
      <c r="F636" s="378"/>
      <c r="G636" s="378"/>
      <c r="H636" s="379"/>
      <c r="I636" s="379"/>
      <c r="J636" s="378"/>
      <c r="K636" s="380"/>
      <c r="L636" s="378"/>
      <c r="M636" s="46" t="str">
        <f>IFERROR(CONCATENATE("VALID (",VLOOKUP(A636,'02_MASTER_KODE_FASYANKES'!B$3:L$20793,2,FALSE),")"),"N/A (BELUM VALID)")</f>
        <v>N/A (BELUM VALID)</v>
      </c>
      <c r="N636" s="374" t="str">
        <f>IFERROR(VLOOKUP(A636,'02_MASTER_KODE_FASYANKES'!B$3:L$20793,10,FALSE),"N/A (BELUM VALID)")</f>
        <v>N/A (BELUM VALID)</v>
      </c>
      <c r="O636" s="374" t="str">
        <f>IFERROR(VLOOKUP(A636,'02_MASTER_KODE_FASYANKES'!B$3:L$20793,11,FALSE),"N/A (BELUM VALID)")</f>
        <v>N/A (BELUM VALID)</v>
      </c>
      <c r="P636" s="374" t="str">
        <f>IFERROR(VLOOKUP(A636,'02_MASTER_KODE_FASYANKES'!B$3:L$20793,3,FALSE),"N/A (BELUM VALID)")</f>
        <v>N/A (BELUM VALID)</v>
      </c>
      <c r="Q636" s="46" t="str">
        <f>IFERROR(VLOOKUP(LEFT(G636,4),'04_MASTER_KODE_SDMK'!B$5:F$165,3,FALSE),"N/A (BELUM VALID)")</f>
        <v>N/A (BELUM VALID)</v>
      </c>
      <c r="R636" s="46" t="str">
        <f>IFERROR(VLOOKUP(LEFT(G636,4),'04_MASTER_KODE_SDMK'!B$5:F$165,4,FALSE),"N/A (BELUM VALID)")</f>
        <v>N/A (BELUM VALID)</v>
      </c>
      <c r="S636" s="46" t="str">
        <f>IFERROR(VLOOKUP(LEFT(G636,4),'04_MASTER_KODE_SDMK'!B$5:F$165,5,FALSE),"N/A (BELUM VALID)")</f>
        <v>N/A (BELUM VALID)</v>
      </c>
      <c r="T636" s="374" t="str">
        <f t="shared" si="80"/>
        <v>N/A (BELUM VALID)</v>
      </c>
      <c r="U636" s="46" t="str">
        <f t="shared" si="81"/>
        <v>N/A (BELUM VALID)</v>
      </c>
      <c r="V636" s="46" t="str">
        <f>IFERROR(VLOOKUP(L636,'03_MASTER_KODE_SEKOLAH_PT'!B$5:C$10030,2,FALSE),"N/A (BELUM VALID)")</f>
        <v>N/A (BELUM VALID)</v>
      </c>
      <c r="W636" s="46" t="str">
        <f>IFERROR(VLOOKUP(J636,'05_MASTER_KODE_PRODI'!B$3:E$5003,3,FALSE),"N/A (BELUM VALID)")</f>
        <v>N/A (BELUM VALID)</v>
      </c>
      <c r="X636" s="46" t="str">
        <f>IFERROR(CONCATENATE("VALID (",VLOOKUP(J636,'05_MASTER_KODE_PRODI'!B$3:F$5003,5,FALSE),")"),"N/A (BELUM VALID)")</f>
        <v>N/A (BELUM VALID)</v>
      </c>
      <c r="Y636" s="376">
        <f t="shared" si="82"/>
        <v>0</v>
      </c>
      <c r="Z636" s="377">
        <f t="shared" si="83"/>
        <v>0</v>
      </c>
      <c r="AA636" s="377">
        <f t="shared" si="84"/>
        <v>0</v>
      </c>
      <c r="AB636" s="377">
        <f t="shared" si="85"/>
        <v>0</v>
      </c>
      <c r="AC636" s="377">
        <f t="shared" si="86"/>
        <v>0</v>
      </c>
      <c r="AD636" s="383">
        <f t="shared" si="79"/>
        <v>0</v>
      </c>
    </row>
    <row r="637" spans="1:30">
      <c r="A637" s="378"/>
      <c r="B637" s="378"/>
      <c r="C637" s="378"/>
      <c r="D637" s="378"/>
      <c r="E637" s="378"/>
      <c r="F637" s="378"/>
      <c r="G637" s="378"/>
      <c r="H637" s="379"/>
      <c r="I637" s="379"/>
      <c r="J637" s="378"/>
      <c r="K637" s="380"/>
      <c r="L637" s="378"/>
      <c r="M637" s="46" t="str">
        <f>IFERROR(CONCATENATE("VALID (",VLOOKUP(A637,'02_MASTER_KODE_FASYANKES'!B$3:L$20793,2,FALSE),")"),"N/A (BELUM VALID)")</f>
        <v>N/A (BELUM VALID)</v>
      </c>
      <c r="N637" s="374" t="str">
        <f>IFERROR(VLOOKUP(A637,'02_MASTER_KODE_FASYANKES'!B$3:L$20793,10,FALSE),"N/A (BELUM VALID)")</f>
        <v>N/A (BELUM VALID)</v>
      </c>
      <c r="O637" s="374" t="str">
        <f>IFERROR(VLOOKUP(A637,'02_MASTER_KODE_FASYANKES'!B$3:L$20793,11,FALSE),"N/A (BELUM VALID)")</f>
        <v>N/A (BELUM VALID)</v>
      </c>
      <c r="P637" s="374" t="str">
        <f>IFERROR(VLOOKUP(A637,'02_MASTER_KODE_FASYANKES'!B$3:L$20793,3,FALSE),"N/A (BELUM VALID)")</f>
        <v>N/A (BELUM VALID)</v>
      </c>
      <c r="Q637" s="46" t="str">
        <f>IFERROR(VLOOKUP(LEFT(G637,4),'04_MASTER_KODE_SDMK'!B$5:F$165,3,FALSE),"N/A (BELUM VALID)")</f>
        <v>N/A (BELUM VALID)</v>
      </c>
      <c r="R637" s="46" t="str">
        <f>IFERROR(VLOOKUP(LEFT(G637,4),'04_MASTER_KODE_SDMK'!B$5:F$165,4,FALSE),"N/A (BELUM VALID)")</f>
        <v>N/A (BELUM VALID)</v>
      </c>
      <c r="S637" s="46" t="str">
        <f>IFERROR(VLOOKUP(LEFT(G637,4),'04_MASTER_KODE_SDMK'!B$5:F$165,5,FALSE),"N/A (BELUM VALID)")</f>
        <v>N/A (BELUM VALID)</v>
      </c>
      <c r="T637" s="374" t="str">
        <f t="shared" si="80"/>
        <v>N/A (BELUM VALID)</v>
      </c>
      <c r="U637" s="46" t="str">
        <f t="shared" si="81"/>
        <v>N/A (BELUM VALID)</v>
      </c>
      <c r="V637" s="46" t="str">
        <f>IFERROR(VLOOKUP(L637,'03_MASTER_KODE_SEKOLAH_PT'!B$5:C$10030,2,FALSE),"N/A (BELUM VALID)")</f>
        <v>N/A (BELUM VALID)</v>
      </c>
      <c r="W637" s="46" t="str">
        <f>IFERROR(VLOOKUP(J637,'05_MASTER_KODE_PRODI'!B$3:E$5003,3,FALSE),"N/A (BELUM VALID)")</f>
        <v>N/A (BELUM VALID)</v>
      </c>
      <c r="X637" s="46" t="str">
        <f>IFERROR(CONCATENATE("VALID (",VLOOKUP(J637,'05_MASTER_KODE_PRODI'!B$3:F$5003,5,FALSE),")"),"N/A (BELUM VALID)")</f>
        <v>N/A (BELUM VALID)</v>
      </c>
      <c r="Y637" s="376">
        <f t="shared" si="82"/>
        <v>0</v>
      </c>
      <c r="Z637" s="377">
        <f t="shared" si="83"/>
        <v>0</v>
      </c>
      <c r="AA637" s="377">
        <f t="shared" si="84"/>
        <v>0</v>
      </c>
      <c r="AB637" s="377">
        <f t="shared" si="85"/>
        <v>0</v>
      </c>
      <c r="AC637" s="377">
        <f t="shared" si="86"/>
        <v>0</v>
      </c>
      <c r="AD637" s="383">
        <f t="shared" si="79"/>
        <v>0</v>
      </c>
    </row>
    <row r="638" spans="1:30">
      <c r="A638" s="378"/>
      <c r="B638" s="378"/>
      <c r="C638" s="378"/>
      <c r="D638" s="378"/>
      <c r="E638" s="378"/>
      <c r="F638" s="378"/>
      <c r="G638" s="378"/>
      <c r="H638" s="379"/>
      <c r="I638" s="379"/>
      <c r="J638" s="378"/>
      <c r="K638" s="380"/>
      <c r="L638" s="378"/>
      <c r="M638" s="46" t="str">
        <f>IFERROR(CONCATENATE("VALID (",VLOOKUP(A638,'02_MASTER_KODE_FASYANKES'!B$3:L$20793,2,FALSE),")"),"N/A (BELUM VALID)")</f>
        <v>N/A (BELUM VALID)</v>
      </c>
      <c r="N638" s="374" t="str">
        <f>IFERROR(VLOOKUP(A638,'02_MASTER_KODE_FASYANKES'!B$3:L$20793,10,FALSE),"N/A (BELUM VALID)")</f>
        <v>N/A (BELUM VALID)</v>
      </c>
      <c r="O638" s="374" t="str">
        <f>IFERROR(VLOOKUP(A638,'02_MASTER_KODE_FASYANKES'!B$3:L$20793,11,FALSE),"N/A (BELUM VALID)")</f>
        <v>N/A (BELUM VALID)</v>
      </c>
      <c r="P638" s="374" t="str">
        <f>IFERROR(VLOOKUP(A638,'02_MASTER_KODE_FASYANKES'!B$3:L$20793,3,FALSE),"N/A (BELUM VALID)")</f>
        <v>N/A (BELUM VALID)</v>
      </c>
      <c r="Q638" s="46" t="str">
        <f>IFERROR(VLOOKUP(LEFT(G638,4),'04_MASTER_KODE_SDMK'!B$5:F$165,3,FALSE),"N/A (BELUM VALID)")</f>
        <v>N/A (BELUM VALID)</v>
      </c>
      <c r="R638" s="46" t="str">
        <f>IFERROR(VLOOKUP(LEFT(G638,4),'04_MASTER_KODE_SDMK'!B$5:F$165,4,FALSE),"N/A (BELUM VALID)")</f>
        <v>N/A (BELUM VALID)</v>
      </c>
      <c r="S638" s="46" t="str">
        <f>IFERROR(VLOOKUP(LEFT(G638,4),'04_MASTER_KODE_SDMK'!B$5:F$165,5,FALSE),"N/A (BELUM VALID)")</f>
        <v>N/A (BELUM VALID)</v>
      </c>
      <c r="T638" s="374" t="str">
        <f t="shared" si="80"/>
        <v>N/A (BELUM VALID)</v>
      </c>
      <c r="U638" s="46" t="str">
        <f t="shared" si="81"/>
        <v>N/A (BELUM VALID)</v>
      </c>
      <c r="V638" s="46" t="str">
        <f>IFERROR(VLOOKUP(L638,'03_MASTER_KODE_SEKOLAH_PT'!B$5:C$10030,2,FALSE),"N/A (BELUM VALID)")</f>
        <v>N/A (BELUM VALID)</v>
      </c>
      <c r="W638" s="46" t="str">
        <f>IFERROR(VLOOKUP(J638,'05_MASTER_KODE_PRODI'!B$3:E$5003,3,FALSE),"N/A (BELUM VALID)")</f>
        <v>N/A (BELUM VALID)</v>
      </c>
      <c r="X638" s="46" t="str">
        <f>IFERROR(CONCATENATE("VALID (",VLOOKUP(J638,'05_MASTER_KODE_PRODI'!B$3:F$5003,5,FALSE),")"),"N/A (BELUM VALID)")</f>
        <v>N/A (BELUM VALID)</v>
      </c>
      <c r="Y638" s="376">
        <f t="shared" si="82"/>
        <v>0</v>
      </c>
      <c r="Z638" s="377">
        <f t="shared" si="83"/>
        <v>0</v>
      </c>
      <c r="AA638" s="377">
        <f t="shared" si="84"/>
        <v>0</v>
      </c>
      <c r="AB638" s="377">
        <f t="shared" si="85"/>
        <v>0</v>
      </c>
      <c r="AC638" s="377">
        <f t="shared" si="86"/>
        <v>0</v>
      </c>
      <c r="AD638" s="383">
        <f t="shared" si="79"/>
        <v>0</v>
      </c>
    </row>
    <row r="639" spans="1:30">
      <c r="A639" s="378"/>
      <c r="B639" s="378"/>
      <c r="C639" s="378"/>
      <c r="D639" s="378"/>
      <c r="E639" s="378"/>
      <c r="F639" s="378"/>
      <c r="G639" s="378"/>
      <c r="H639" s="379"/>
      <c r="I639" s="379"/>
      <c r="J639" s="378"/>
      <c r="K639" s="380"/>
      <c r="L639" s="378"/>
      <c r="M639" s="46" t="str">
        <f>IFERROR(CONCATENATE("VALID (",VLOOKUP(A639,'02_MASTER_KODE_FASYANKES'!B$3:L$20793,2,FALSE),")"),"N/A (BELUM VALID)")</f>
        <v>N/A (BELUM VALID)</v>
      </c>
      <c r="N639" s="374" t="str">
        <f>IFERROR(VLOOKUP(A639,'02_MASTER_KODE_FASYANKES'!B$3:L$20793,10,FALSE),"N/A (BELUM VALID)")</f>
        <v>N/A (BELUM VALID)</v>
      </c>
      <c r="O639" s="374" t="str">
        <f>IFERROR(VLOOKUP(A639,'02_MASTER_KODE_FASYANKES'!B$3:L$20793,11,FALSE),"N/A (BELUM VALID)")</f>
        <v>N/A (BELUM VALID)</v>
      </c>
      <c r="P639" s="374" t="str">
        <f>IFERROR(VLOOKUP(A639,'02_MASTER_KODE_FASYANKES'!B$3:L$20793,3,FALSE),"N/A (BELUM VALID)")</f>
        <v>N/A (BELUM VALID)</v>
      </c>
      <c r="Q639" s="46" t="str">
        <f>IFERROR(VLOOKUP(LEFT(G639,4),'04_MASTER_KODE_SDMK'!B$5:F$165,3,FALSE),"N/A (BELUM VALID)")</f>
        <v>N/A (BELUM VALID)</v>
      </c>
      <c r="R639" s="46" t="str">
        <f>IFERROR(VLOOKUP(LEFT(G639,4),'04_MASTER_KODE_SDMK'!B$5:F$165,4,FALSE),"N/A (BELUM VALID)")</f>
        <v>N/A (BELUM VALID)</v>
      </c>
      <c r="S639" s="46" t="str">
        <f>IFERROR(VLOOKUP(LEFT(G639,4),'04_MASTER_KODE_SDMK'!B$5:F$165,5,FALSE),"N/A (BELUM VALID)")</f>
        <v>N/A (BELUM VALID)</v>
      </c>
      <c r="T639" s="374" t="str">
        <f t="shared" si="80"/>
        <v>N/A (BELUM VALID)</v>
      </c>
      <c r="U639" s="46" t="str">
        <f t="shared" si="81"/>
        <v>N/A (BELUM VALID)</v>
      </c>
      <c r="V639" s="46" t="str">
        <f>IFERROR(VLOOKUP(L639,'03_MASTER_KODE_SEKOLAH_PT'!B$5:C$10030,2,FALSE),"N/A (BELUM VALID)")</f>
        <v>N/A (BELUM VALID)</v>
      </c>
      <c r="W639" s="46" t="str">
        <f>IFERROR(VLOOKUP(J639,'05_MASTER_KODE_PRODI'!B$3:E$5003,3,FALSE),"N/A (BELUM VALID)")</f>
        <v>N/A (BELUM VALID)</v>
      </c>
      <c r="X639" s="46" t="str">
        <f>IFERROR(CONCATENATE("VALID (",VLOOKUP(J639,'05_MASTER_KODE_PRODI'!B$3:F$5003,5,FALSE),")"),"N/A (BELUM VALID)")</f>
        <v>N/A (BELUM VALID)</v>
      </c>
      <c r="Y639" s="376">
        <f t="shared" si="82"/>
        <v>0</v>
      </c>
      <c r="Z639" s="377">
        <f t="shared" si="83"/>
        <v>0</v>
      </c>
      <c r="AA639" s="377">
        <f t="shared" si="84"/>
        <v>0</v>
      </c>
      <c r="AB639" s="377">
        <f t="shared" si="85"/>
        <v>0</v>
      </c>
      <c r="AC639" s="377">
        <f t="shared" si="86"/>
        <v>0</v>
      </c>
      <c r="AD639" s="383">
        <f t="shared" si="79"/>
        <v>0</v>
      </c>
    </row>
    <row r="640" spans="1:30">
      <c r="A640" s="378"/>
      <c r="B640" s="378"/>
      <c r="C640" s="378"/>
      <c r="D640" s="378"/>
      <c r="E640" s="378"/>
      <c r="F640" s="378"/>
      <c r="G640" s="378"/>
      <c r="H640" s="379"/>
      <c r="I640" s="379"/>
      <c r="J640" s="378"/>
      <c r="K640" s="380"/>
      <c r="L640" s="378"/>
      <c r="M640" s="46" t="str">
        <f>IFERROR(CONCATENATE("VALID (",VLOOKUP(A640,'02_MASTER_KODE_FASYANKES'!B$3:L$20793,2,FALSE),")"),"N/A (BELUM VALID)")</f>
        <v>N/A (BELUM VALID)</v>
      </c>
      <c r="N640" s="374" t="str">
        <f>IFERROR(VLOOKUP(A640,'02_MASTER_KODE_FASYANKES'!B$3:L$20793,10,FALSE),"N/A (BELUM VALID)")</f>
        <v>N/A (BELUM VALID)</v>
      </c>
      <c r="O640" s="374" t="str">
        <f>IFERROR(VLOOKUP(A640,'02_MASTER_KODE_FASYANKES'!B$3:L$20793,11,FALSE),"N/A (BELUM VALID)")</f>
        <v>N/A (BELUM VALID)</v>
      </c>
      <c r="P640" s="374" t="str">
        <f>IFERROR(VLOOKUP(A640,'02_MASTER_KODE_FASYANKES'!B$3:L$20793,3,FALSE),"N/A (BELUM VALID)")</f>
        <v>N/A (BELUM VALID)</v>
      </c>
      <c r="Q640" s="46" t="str">
        <f>IFERROR(VLOOKUP(LEFT(G640,4),'04_MASTER_KODE_SDMK'!B$5:F$165,3,FALSE),"N/A (BELUM VALID)")</f>
        <v>N/A (BELUM VALID)</v>
      </c>
      <c r="R640" s="46" t="str">
        <f>IFERROR(VLOOKUP(LEFT(G640,4),'04_MASTER_KODE_SDMK'!B$5:F$165,4,FALSE),"N/A (BELUM VALID)")</f>
        <v>N/A (BELUM VALID)</v>
      </c>
      <c r="S640" s="46" t="str">
        <f>IFERROR(VLOOKUP(LEFT(G640,4),'04_MASTER_KODE_SDMK'!B$5:F$165,5,FALSE),"N/A (BELUM VALID)")</f>
        <v>N/A (BELUM VALID)</v>
      </c>
      <c r="T640" s="374" t="str">
        <f t="shared" si="80"/>
        <v>N/A (BELUM VALID)</v>
      </c>
      <c r="U640" s="46" t="str">
        <f t="shared" si="81"/>
        <v>N/A (BELUM VALID)</v>
      </c>
      <c r="V640" s="46" t="str">
        <f>IFERROR(VLOOKUP(L640,'03_MASTER_KODE_SEKOLAH_PT'!B$5:C$10030,2,FALSE),"N/A (BELUM VALID)")</f>
        <v>N/A (BELUM VALID)</v>
      </c>
      <c r="W640" s="46" t="str">
        <f>IFERROR(VLOOKUP(J640,'05_MASTER_KODE_PRODI'!B$3:E$5003,3,FALSE),"N/A (BELUM VALID)")</f>
        <v>N/A (BELUM VALID)</v>
      </c>
      <c r="X640" s="46" t="str">
        <f>IFERROR(CONCATENATE("VALID (",VLOOKUP(J640,'05_MASTER_KODE_PRODI'!B$3:F$5003,5,FALSE),")"),"N/A (BELUM VALID)")</f>
        <v>N/A (BELUM VALID)</v>
      </c>
      <c r="Y640" s="376">
        <f t="shared" si="82"/>
        <v>0</v>
      </c>
      <c r="Z640" s="377">
        <f t="shared" si="83"/>
        <v>0</v>
      </c>
      <c r="AA640" s="377">
        <f t="shared" si="84"/>
        <v>0</v>
      </c>
      <c r="AB640" s="377">
        <f t="shared" si="85"/>
        <v>0</v>
      </c>
      <c r="AC640" s="377">
        <f t="shared" si="86"/>
        <v>0</v>
      </c>
      <c r="AD640" s="383">
        <f t="shared" si="79"/>
        <v>0</v>
      </c>
    </row>
    <row r="641" spans="1:30">
      <c r="A641" s="378"/>
      <c r="B641" s="378"/>
      <c r="C641" s="378"/>
      <c r="D641" s="378"/>
      <c r="E641" s="378"/>
      <c r="F641" s="378"/>
      <c r="G641" s="378"/>
      <c r="H641" s="379"/>
      <c r="I641" s="379"/>
      <c r="J641" s="378"/>
      <c r="K641" s="380"/>
      <c r="L641" s="378"/>
      <c r="M641" s="46" t="str">
        <f>IFERROR(CONCATENATE("VALID (",VLOOKUP(A641,'02_MASTER_KODE_FASYANKES'!B$3:L$20793,2,FALSE),")"),"N/A (BELUM VALID)")</f>
        <v>N/A (BELUM VALID)</v>
      </c>
      <c r="N641" s="374" t="str">
        <f>IFERROR(VLOOKUP(A641,'02_MASTER_KODE_FASYANKES'!B$3:L$20793,10,FALSE),"N/A (BELUM VALID)")</f>
        <v>N/A (BELUM VALID)</v>
      </c>
      <c r="O641" s="374" t="str">
        <f>IFERROR(VLOOKUP(A641,'02_MASTER_KODE_FASYANKES'!B$3:L$20793,11,FALSE),"N/A (BELUM VALID)")</f>
        <v>N/A (BELUM VALID)</v>
      </c>
      <c r="P641" s="374" t="str">
        <f>IFERROR(VLOOKUP(A641,'02_MASTER_KODE_FASYANKES'!B$3:L$20793,3,FALSE),"N/A (BELUM VALID)")</f>
        <v>N/A (BELUM VALID)</v>
      </c>
      <c r="Q641" s="46" t="str">
        <f>IFERROR(VLOOKUP(LEFT(G641,4),'04_MASTER_KODE_SDMK'!B$5:F$165,3,FALSE),"N/A (BELUM VALID)")</f>
        <v>N/A (BELUM VALID)</v>
      </c>
      <c r="R641" s="46" t="str">
        <f>IFERROR(VLOOKUP(LEFT(G641,4),'04_MASTER_KODE_SDMK'!B$5:F$165,4,FALSE),"N/A (BELUM VALID)")</f>
        <v>N/A (BELUM VALID)</v>
      </c>
      <c r="S641" s="46" t="str">
        <f>IFERROR(VLOOKUP(LEFT(G641,4),'04_MASTER_KODE_SDMK'!B$5:F$165,5,FALSE),"N/A (BELUM VALID)")</f>
        <v>N/A (BELUM VALID)</v>
      </c>
      <c r="T641" s="374" t="str">
        <f t="shared" si="80"/>
        <v>N/A (BELUM VALID)</v>
      </c>
      <c r="U641" s="46" t="str">
        <f t="shared" si="81"/>
        <v>N/A (BELUM VALID)</v>
      </c>
      <c r="V641" s="46" t="str">
        <f>IFERROR(VLOOKUP(L641,'03_MASTER_KODE_SEKOLAH_PT'!B$5:C$10030,2,FALSE),"N/A (BELUM VALID)")</f>
        <v>N/A (BELUM VALID)</v>
      </c>
      <c r="W641" s="46" t="str">
        <f>IFERROR(VLOOKUP(J641,'05_MASTER_KODE_PRODI'!B$3:E$5003,3,FALSE),"N/A (BELUM VALID)")</f>
        <v>N/A (BELUM VALID)</v>
      </c>
      <c r="X641" s="46" t="str">
        <f>IFERROR(CONCATENATE("VALID (",VLOOKUP(J641,'05_MASTER_KODE_PRODI'!B$3:F$5003,5,FALSE),")"),"N/A (BELUM VALID)")</f>
        <v>N/A (BELUM VALID)</v>
      </c>
      <c r="Y641" s="376">
        <f t="shared" si="82"/>
        <v>0</v>
      </c>
      <c r="Z641" s="377">
        <f t="shared" si="83"/>
        <v>0</v>
      </c>
      <c r="AA641" s="377">
        <f t="shared" si="84"/>
        <v>0</v>
      </c>
      <c r="AB641" s="377">
        <f t="shared" si="85"/>
        <v>0</v>
      </c>
      <c r="AC641" s="377">
        <f t="shared" si="86"/>
        <v>0</v>
      </c>
      <c r="AD641" s="383">
        <f t="shared" si="79"/>
        <v>0</v>
      </c>
    </row>
    <row r="642" spans="1:30">
      <c r="A642" s="378"/>
      <c r="B642" s="378"/>
      <c r="C642" s="378"/>
      <c r="D642" s="378"/>
      <c r="E642" s="378"/>
      <c r="F642" s="378"/>
      <c r="G642" s="378"/>
      <c r="H642" s="379"/>
      <c r="I642" s="379"/>
      <c r="J642" s="378"/>
      <c r="K642" s="380"/>
      <c r="L642" s="378"/>
      <c r="M642" s="46" t="str">
        <f>IFERROR(CONCATENATE("VALID (",VLOOKUP(A642,'02_MASTER_KODE_FASYANKES'!B$3:L$20793,2,FALSE),")"),"N/A (BELUM VALID)")</f>
        <v>N/A (BELUM VALID)</v>
      </c>
      <c r="N642" s="374" t="str">
        <f>IFERROR(VLOOKUP(A642,'02_MASTER_KODE_FASYANKES'!B$3:L$20793,10,FALSE),"N/A (BELUM VALID)")</f>
        <v>N/A (BELUM VALID)</v>
      </c>
      <c r="O642" s="374" t="str">
        <f>IFERROR(VLOOKUP(A642,'02_MASTER_KODE_FASYANKES'!B$3:L$20793,11,FALSE),"N/A (BELUM VALID)")</f>
        <v>N/A (BELUM VALID)</v>
      </c>
      <c r="P642" s="374" t="str">
        <f>IFERROR(VLOOKUP(A642,'02_MASTER_KODE_FASYANKES'!B$3:L$20793,3,FALSE),"N/A (BELUM VALID)")</f>
        <v>N/A (BELUM VALID)</v>
      </c>
      <c r="Q642" s="46" t="str">
        <f>IFERROR(VLOOKUP(LEFT(G642,4),'04_MASTER_KODE_SDMK'!B$5:F$165,3,FALSE),"N/A (BELUM VALID)")</f>
        <v>N/A (BELUM VALID)</v>
      </c>
      <c r="R642" s="46" t="str">
        <f>IFERROR(VLOOKUP(LEFT(G642,4),'04_MASTER_KODE_SDMK'!B$5:F$165,4,FALSE),"N/A (BELUM VALID)")</f>
        <v>N/A (BELUM VALID)</v>
      </c>
      <c r="S642" s="46" t="str">
        <f>IFERROR(VLOOKUP(LEFT(G642,4),'04_MASTER_KODE_SDMK'!B$5:F$165,5,FALSE),"N/A (BELUM VALID)")</f>
        <v>N/A (BELUM VALID)</v>
      </c>
      <c r="T642" s="374" t="str">
        <f t="shared" si="80"/>
        <v>N/A (BELUM VALID)</v>
      </c>
      <c r="U642" s="46" t="str">
        <f t="shared" si="81"/>
        <v>N/A (BELUM VALID)</v>
      </c>
      <c r="V642" s="46" t="str">
        <f>IFERROR(VLOOKUP(L642,'03_MASTER_KODE_SEKOLAH_PT'!B$5:C$10030,2,FALSE),"N/A (BELUM VALID)")</f>
        <v>N/A (BELUM VALID)</v>
      </c>
      <c r="W642" s="46" t="str">
        <f>IFERROR(VLOOKUP(J642,'05_MASTER_KODE_PRODI'!B$3:E$5003,3,FALSE),"N/A (BELUM VALID)")</f>
        <v>N/A (BELUM VALID)</v>
      </c>
      <c r="X642" s="46" t="str">
        <f>IFERROR(CONCATENATE("VALID (",VLOOKUP(J642,'05_MASTER_KODE_PRODI'!B$3:F$5003,5,FALSE),")"),"N/A (BELUM VALID)")</f>
        <v>N/A (BELUM VALID)</v>
      </c>
      <c r="Y642" s="376">
        <f t="shared" si="82"/>
        <v>0</v>
      </c>
      <c r="Z642" s="377">
        <f t="shared" si="83"/>
        <v>0</v>
      </c>
      <c r="AA642" s="377">
        <f t="shared" si="84"/>
        <v>0</v>
      </c>
      <c r="AB642" s="377">
        <f t="shared" si="85"/>
        <v>0</v>
      </c>
      <c r="AC642" s="377">
        <f t="shared" si="86"/>
        <v>0</v>
      </c>
      <c r="AD642" s="383">
        <f t="shared" si="79"/>
        <v>0</v>
      </c>
    </row>
    <row r="643" spans="1:30">
      <c r="A643" s="378"/>
      <c r="B643" s="378"/>
      <c r="C643" s="378"/>
      <c r="D643" s="378"/>
      <c r="E643" s="378"/>
      <c r="F643" s="378"/>
      <c r="G643" s="378"/>
      <c r="H643" s="379"/>
      <c r="I643" s="379"/>
      <c r="J643" s="378"/>
      <c r="K643" s="380"/>
      <c r="L643" s="378"/>
      <c r="M643" s="46" t="str">
        <f>IFERROR(CONCATENATE("VALID (",VLOOKUP(A643,'02_MASTER_KODE_FASYANKES'!B$3:L$20793,2,FALSE),")"),"N/A (BELUM VALID)")</f>
        <v>N/A (BELUM VALID)</v>
      </c>
      <c r="N643" s="374" t="str">
        <f>IFERROR(VLOOKUP(A643,'02_MASTER_KODE_FASYANKES'!B$3:L$20793,10,FALSE),"N/A (BELUM VALID)")</f>
        <v>N/A (BELUM VALID)</v>
      </c>
      <c r="O643" s="374" t="str">
        <f>IFERROR(VLOOKUP(A643,'02_MASTER_KODE_FASYANKES'!B$3:L$20793,11,FALSE),"N/A (BELUM VALID)")</f>
        <v>N/A (BELUM VALID)</v>
      </c>
      <c r="P643" s="374" t="str">
        <f>IFERROR(VLOOKUP(A643,'02_MASTER_KODE_FASYANKES'!B$3:L$20793,3,FALSE),"N/A (BELUM VALID)")</f>
        <v>N/A (BELUM VALID)</v>
      </c>
      <c r="Q643" s="46" t="str">
        <f>IFERROR(VLOOKUP(LEFT(G643,4),'04_MASTER_KODE_SDMK'!B$5:F$165,3,FALSE),"N/A (BELUM VALID)")</f>
        <v>N/A (BELUM VALID)</v>
      </c>
      <c r="R643" s="46" t="str">
        <f>IFERROR(VLOOKUP(LEFT(G643,4),'04_MASTER_KODE_SDMK'!B$5:F$165,4,FALSE),"N/A (BELUM VALID)")</f>
        <v>N/A (BELUM VALID)</v>
      </c>
      <c r="S643" s="46" t="str">
        <f>IFERROR(VLOOKUP(LEFT(G643,4),'04_MASTER_KODE_SDMK'!B$5:F$165,5,FALSE),"N/A (BELUM VALID)")</f>
        <v>N/A (BELUM VALID)</v>
      </c>
      <c r="T643" s="374" t="str">
        <f t="shared" si="80"/>
        <v>N/A (BELUM VALID)</v>
      </c>
      <c r="U643" s="46" t="str">
        <f t="shared" si="81"/>
        <v>N/A (BELUM VALID)</v>
      </c>
      <c r="V643" s="46" t="str">
        <f>IFERROR(VLOOKUP(L643,'03_MASTER_KODE_SEKOLAH_PT'!B$5:C$10030,2,FALSE),"N/A (BELUM VALID)")</f>
        <v>N/A (BELUM VALID)</v>
      </c>
      <c r="W643" s="46" t="str">
        <f>IFERROR(VLOOKUP(J643,'05_MASTER_KODE_PRODI'!B$3:E$5003,3,FALSE),"N/A (BELUM VALID)")</f>
        <v>N/A (BELUM VALID)</v>
      </c>
      <c r="X643" s="46" t="str">
        <f>IFERROR(CONCATENATE("VALID (",VLOOKUP(J643,'05_MASTER_KODE_PRODI'!B$3:F$5003,5,FALSE),")"),"N/A (BELUM VALID)")</f>
        <v>N/A (BELUM VALID)</v>
      </c>
      <c r="Y643" s="376">
        <f t="shared" si="82"/>
        <v>0</v>
      </c>
      <c r="Z643" s="377">
        <f t="shared" si="83"/>
        <v>0</v>
      </c>
      <c r="AA643" s="377">
        <f t="shared" si="84"/>
        <v>0</v>
      </c>
      <c r="AB643" s="377">
        <f t="shared" si="85"/>
        <v>0</v>
      </c>
      <c r="AC643" s="377">
        <f t="shared" si="86"/>
        <v>0</v>
      </c>
      <c r="AD643" s="383">
        <f t="shared" si="79"/>
        <v>0</v>
      </c>
    </row>
    <row r="644" spans="1:30">
      <c r="A644" s="378"/>
      <c r="B644" s="378"/>
      <c r="C644" s="378"/>
      <c r="D644" s="378"/>
      <c r="E644" s="378"/>
      <c r="F644" s="378"/>
      <c r="G644" s="378"/>
      <c r="H644" s="379"/>
      <c r="I644" s="379"/>
      <c r="J644" s="378"/>
      <c r="K644" s="380"/>
      <c r="L644" s="378"/>
      <c r="M644" s="46" t="str">
        <f>IFERROR(CONCATENATE("VALID (",VLOOKUP(A644,'02_MASTER_KODE_FASYANKES'!B$3:L$20793,2,FALSE),")"),"N/A (BELUM VALID)")</f>
        <v>N/A (BELUM VALID)</v>
      </c>
      <c r="N644" s="374" t="str">
        <f>IFERROR(VLOOKUP(A644,'02_MASTER_KODE_FASYANKES'!B$3:L$20793,10,FALSE),"N/A (BELUM VALID)")</f>
        <v>N/A (BELUM VALID)</v>
      </c>
      <c r="O644" s="374" t="str">
        <f>IFERROR(VLOOKUP(A644,'02_MASTER_KODE_FASYANKES'!B$3:L$20793,11,FALSE),"N/A (BELUM VALID)")</f>
        <v>N/A (BELUM VALID)</v>
      </c>
      <c r="P644" s="374" t="str">
        <f>IFERROR(VLOOKUP(A644,'02_MASTER_KODE_FASYANKES'!B$3:L$20793,3,FALSE),"N/A (BELUM VALID)")</f>
        <v>N/A (BELUM VALID)</v>
      </c>
      <c r="Q644" s="46" t="str">
        <f>IFERROR(VLOOKUP(LEFT(G644,4),'04_MASTER_KODE_SDMK'!B$5:F$165,3,FALSE),"N/A (BELUM VALID)")</f>
        <v>N/A (BELUM VALID)</v>
      </c>
      <c r="R644" s="46" t="str">
        <f>IFERROR(VLOOKUP(LEFT(G644,4),'04_MASTER_KODE_SDMK'!B$5:F$165,4,FALSE),"N/A (BELUM VALID)")</f>
        <v>N/A (BELUM VALID)</v>
      </c>
      <c r="S644" s="46" t="str">
        <f>IFERROR(VLOOKUP(LEFT(G644,4),'04_MASTER_KODE_SDMK'!B$5:F$165,5,FALSE),"N/A (BELUM VALID)")</f>
        <v>N/A (BELUM VALID)</v>
      </c>
      <c r="T644" s="374" t="str">
        <f t="shared" si="80"/>
        <v>N/A (BELUM VALID)</v>
      </c>
      <c r="U644" s="46" t="str">
        <f t="shared" si="81"/>
        <v>N/A (BELUM VALID)</v>
      </c>
      <c r="V644" s="46" t="str">
        <f>IFERROR(VLOOKUP(L644,'03_MASTER_KODE_SEKOLAH_PT'!B$5:C$10030,2,FALSE),"N/A (BELUM VALID)")</f>
        <v>N/A (BELUM VALID)</v>
      </c>
      <c r="W644" s="46" t="str">
        <f>IFERROR(VLOOKUP(J644,'05_MASTER_KODE_PRODI'!B$3:E$5003,3,FALSE),"N/A (BELUM VALID)")</f>
        <v>N/A (BELUM VALID)</v>
      </c>
      <c r="X644" s="46" t="str">
        <f>IFERROR(CONCATENATE("VALID (",VLOOKUP(J644,'05_MASTER_KODE_PRODI'!B$3:F$5003,5,FALSE),")"),"N/A (BELUM VALID)")</f>
        <v>N/A (BELUM VALID)</v>
      </c>
      <c r="Y644" s="376">
        <f t="shared" si="82"/>
        <v>0</v>
      </c>
      <c r="Z644" s="377">
        <f t="shared" si="83"/>
        <v>0</v>
      </c>
      <c r="AA644" s="377">
        <f t="shared" si="84"/>
        <v>0</v>
      </c>
      <c r="AB644" s="377">
        <f t="shared" si="85"/>
        <v>0</v>
      </c>
      <c r="AC644" s="377">
        <f t="shared" si="86"/>
        <v>0</v>
      </c>
      <c r="AD644" s="383">
        <f t="shared" si="79"/>
        <v>0</v>
      </c>
    </row>
    <row r="645" spans="1:30">
      <c r="A645" s="378"/>
      <c r="B645" s="378"/>
      <c r="C645" s="378"/>
      <c r="D645" s="378"/>
      <c r="E645" s="378"/>
      <c r="F645" s="378"/>
      <c r="G645" s="378"/>
      <c r="H645" s="379"/>
      <c r="I645" s="379"/>
      <c r="J645" s="378"/>
      <c r="K645" s="380"/>
      <c r="L645" s="378"/>
      <c r="M645" s="46" t="str">
        <f>IFERROR(CONCATENATE("VALID (",VLOOKUP(A645,'02_MASTER_KODE_FASYANKES'!B$3:L$20793,2,FALSE),")"),"N/A (BELUM VALID)")</f>
        <v>N/A (BELUM VALID)</v>
      </c>
      <c r="N645" s="374" t="str">
        <f>IFERROR(VLOOKUP(A645,'02_MASTER_KODE_FASYANKES'!B$3:L$20793,10,FALSE),"N/A (BELUM VALID)")</f>
        <v>N/A (BELUM VALID)</v>
      </c>
      <c r="O645" s="374" t="str">
        <f>IFERROR(VLOOKUP(A645,'02_MASTER_KODE_FASYANKES'!B$3:L$20793,11,FALSE),"N/A (BELUM VALID)")</f>
        <v>N/A (BELUM VALID)</v>
      </c>
      <c r="P645" s="374" t="str">
        <f>IFERROR(VLOOKUP(A645,'02_MASTER_KODE_FASYANKES'!B$3:L$20793,3,FALSE),"N/A (BELUM VALID)")</f>
        <v>N/A (BELUM VALID)</v>
      </c>
      <c r="Q645" s="46" t="str">
        <f>IFERROR(VLOOKUP(LEFT(G645,4),'04_MASTER_KODE_SDMK'!B$5:F$165,3,FALSE),"N/A (BELUM VALID)")</f>
        <v>N/A (BELUM VALID)</v>
      </c>
      <c r="R645" s="46" t="str">
        <f>IFERROR(VLOOKUP(LEFT(G645,4),'04_MASTER_KODE_SDMK'!B$5:F$165,4,FALSE),"N/A (BELUM VALID)")</f>
        <v>N/A (BELUM VALID)</v>
      </c>
      <c r="S645" s="46" t="str">
        <f>IFERROR(VLOOKUP(LEFT(G645,4),'04_MASTER_KODE_SDMK'!B$5:F$165,5,FALSE),"N/A (BELUM VALID)")</f>
        <v>N/A (BELUM VALID)</v>
      </c>
      <c r="T645" s="374" t="str">
        <f t="shared" si="80"/>
        <v>N/A (BELUM VALID)</v>
      </c>
      <c r="U645" s="46" t="str">
        <f t="shared" si="81"/>
        <v>N/A (BELUM VALID)</v>
      </c>
      <c r="V645" s="46" t="str">
        <f>IFERROR(VLOOKUP(L645,'03_MASTER_KODE_SEKOLAH_PT'!B$5:C$10030,2,FALSE),"N/A (BELUM VALID)")</f>
        <v>N/A (BELUM VALID)</v>
      </c>
      <c r="W645" s="46" t="str">
        <f>IFERROR(VLOOKUP(J645,'05_MASTER_KODE_PRODI'!B$3:E$5003,3,FALSE),"N/A (BELUM VALID)")</f>
        <v>N/A (BELUM VALID)</v>
      </c>
      <c r="X645" s="46" t="str">
        <f>IFERROR(CONCATENATE("VALID (",VLOOKUP(J645,'05_MASTER_KODE_PRODI'!B$3:F$5003,5,FALSE),")"),"N/A (BELUM VALID)")</f>
        <v>N/A (BELUM VALID)</v>
      </c>
      <c r="Y645" s="376">
        <f t="shared" si="82"/>
        <v>0</v>
      </c>
      <c r="Z645" s="377">
        <f t="shared" si="83"/>
        <v>0</v>
      </c>
      <c r="AA645" s="377">
        <f t="shared" si="84"/>
        <v>0</v>
      </c>
      <c r="AB645" s="377">
        <f t="shared" si="85"/>
        <v>0</v>
      </c>
      <c r="AC645" s="377">
        <f t="shared" si="86"/>
        <v>0</v>
      </c>
      <c r="AD645" s="383">
        <f t="shared" ref="AD645:AD706" si="87">SUM(Y645:AC645)/5*100</f>
        <v>0</v>
      </c>
    </row>
    <row r="646" spans="1:30">
      <c r="A646" s="378"/>
      <c r="B646" s="378"/>
      <c r="C646" s="378"/>
      <c r="D646" s="378"/>
      <c r="E646" s="378"/>
      <c r="F646" s="378"/>
      <c r="G646" s="378"/>
      <c r="H646" s="379"/>
      <c r="I646" s="379"/>
      <c r="J646" s="378"/>
      <c r="K646" s="380"/>
      <c r="L646" s="378"/>
      <c r="M646" s="46" t="str">
        <f>IFERROR(CONCATENATE("VALID (",VLOOKUP(A646,'02_MASTER_KODE_FASYANKES'!B$3:L$20793,2,FALSE),")"),"N/A (BELUM VALID)")</f>
        <v>N/A (BELUM VALID)</v>
      </c>
      <c r="N646" s="374" t="str">
        <f>IFERROR(VLOOKUP(A646,'02_MASTER_KODE_FASYANKES'!B$3:L$20793,10,FALSE),"N/A (BELUM VALID)")</f>
        <v>N/A (BELUM VALID)</v>
      </c>
      <c r="O646" s="374" t="str">
        <f>IFERROR(VLOOKUP(A646,'02_MASTER_KODE_FASYANKES'!B$3:L$20793,11,FALSE),"N/A (BELUM VALID)")</f>
        <v>N/A (BELUM VALID)</v>
      </c>
      <c r="P646" s="374" t="str">
        <f>IFERROR(VLOOKUP(A646,'02_MASTER_KODE_FASYANKES'!B$3:L$20793,3,FALSE),"N/A (BELUM VALID)")</f>
        <v>N/A (BELUM VALID)</v>
      </c>
      <c r="Q646" s="46" t="str">
        <f>IFERROR(VLOOKUP(LEFT(G646,4),'04_MASTER_KODE_SDMK'!B$5:F$165,3,FALSE),"N/A (BELUM VALID)")</f>
        <v>N/A (BELUM VALID)</v>
      </c>
      <c r="R646" s="46" t="str">
        <f>IFERROR(VLOOKUP(LEFT(G646,4),'04_MASTER_KODE_SDMK'!B$5:F$165,4,FALSE),"N/A (BELUM VALID)")</f>
        <v>N/A (BELUM VALID)</v>
      </c>
      <c r="S646" s="46" t="str">
        <f>IFERROR(VLOOKUP(LEFT(G646,4),'04_MASTER_KODE_SDMK'!B$5:F$165,5,FALSE),"N/A (BELUM VALID)")</f>
        <v>N/A (BELUM VALID)</v>
      </c>
      <c r="T646" s="374" t="str">
        <f t="shared" si="80"/>
        <v>N/A (BELUM VALID)</v>
      </c>
      <c r="U646" s="46" t="str">
        <f t="shared" si="81"/>
        <v>N/A (BELUM VALID)</v>
      </c>
      <c r="V646" s="46" t="str">
        <f>IFERROR(VLOOKUP(L646,'03_MASTER_KODE_SEKOLAH_PT'!B$5:C$10030,2,FALSE),"N/A (BELUM VALID)")</f>
        <v>N/A (BELUM VALID)</v>
      </c>
      <c r="W646" s="46" t="str">
        <f>IFERROR(VLOOKUP(J646,'05_MASTER_KODE_PRODI'!B$3:E$5003,3,FALSE),"N/A (BELUM VALID)")</f>
        <v>N/A (BELUM VALID)</v>
      </c>
      <c r="X646" s="46" t="str">
        <f>IFERROR(CONCATENATE("VALID (",VLOOKUP(J646,'05_MASTER_KODE_PRODI'!B$3:F$5003,5,FALSE),")"),"N/A (BELUM VALID)")</f>
        <v>N/A (BELUM VALID)</v>
      </c>
      <c r="Y646" s="376">
        <f t="shared" si="82"/>
        <v>0</v>
      </c>
      <c r="Z646" s="377">
        <f t="shared" si="83"/>
        <v>0</v>
      </c>
      <c r="AA646" s="377">
        <f t="shared" si="84"/>
        <v>0</v>
      </c>
      <c r="AB646" s="377">
        <f t="shared" si="85"/>
        <v>0</v>
      </c>
      <c r="AC646" s="377">
        <f t="shared" si="86"/>
        <v>0</v>
      </c>
      <c r="AD646" s="383">
        <f t="shared" si="87"/>
        <v>0</v>
      </c>
    </row>
    <row r="647" spans="1:30">
      <c r="A647" s="378"/>
      <c r="B647" s="378"/>
      <c r="C647" s="378"/>
      <c r="D647" s="378"/>
      <c r="E647" s="378"/>
      <c r="F647" s="378"/>
      <c r="G647" s="378"/>
      <c r="H647" s="379"/>
      <c r="I647" s="379"/>
      <c r="J647" s="378"/>
      <c r="K647" s="380"/>
      <c r="L647" s="378"/>
      <c r="M647" s="46" t="str">
        <f>IFERROR(CONCATENATE("VALID (",VLOOKUP(A647,'02_MASTER_KODE_FASYANKES'!B$3:L$20793,2,FALSE),")"),"N/A (BELUM VALID)")</f>
        <v>N/A (BELUM VALID)</v>
      </c>
      <c r="N647" s="374" t="str">
        <f>IFERROR(VLOOKUP(A647,'02_MASTER_KODE_FASYANKES'!B$3:L$20793,10,FALSE),"N/A (BELUM VALID)")</f>
        <v>N/A (BELUM VALID)</v>
      </c>
      <c r="O647" s="374" t="str">
        <f>IFERROR(VLOOKUP(A647,'02_MASTER_KODE_FASYANKES'!B$3:L$20793,11,FALSE),"N/A (BELUM VALID)")</f>
        <v>N/A (BELUM VALID)</v>
      </c>
      <c r="P647" s="374" t="str">
        <f>IFERROR(VLOOKUP(A647,'02_MASTER_KODE_FASYANKES'!B$3:L$20793,3,FALSE),"N/A (BELUM VALID)")</f>
        <v>N/A (BELUM VALID)</v>
      </c>
      <c r="Q647" s="46" t="str">
        <f>IFERROR(VLOOKUP(LEFT(G647,4),'04_MASTER_KODE_SDMK'!B$5:F$165,3,FALSE),"N/A (BELUM VALID)")</f>
        <v>N/A (BELUM VALID)</v>
      </c>
      <c r="R647" s="46" t="str">
        <f>IFERROR(VLOOKUP(LEFT(G647,4),'04_MASTER_KODE_SDMK'!B$5:F$165,4,FALSE),"N/A (BELUM VALID)")</f>
        <v>N/A (BELUM VALID)</v>
      </c>
      <c r="S647" s="46" t="str">
        <f>IFERROR(VLOOKUP(LEFT(G647,4),'04_MASTER_KODE_SDMK'!B$5:F$165,5,FALSE),"N/A (BELUM VALID)")</f>
        <v>N/A (BELUM VALID)</v>
      </c>
      <c r="T647" s="374" t="str">
        <f t="shared" si="80"/>
        <v>N/A (BELUM VALID)</v>
      </c>
      <c r="U647" s="46" t="str">
        <f t="shared" si="81"/>
        <v>N/A (BELUM VALID)</v>
      </c>
      <c r="V647" s="46" t="str">
        <f>IFERROR(VLOOKUP(L647,'03_MASTER_KODE_SEKOLAH_PT'!B$5:C$10030,2,FALSE),"N/A (BELUM VALID)")</f>
        <v>N/A (BELUM VALID)</v>
      </c>
      <c r="W647" s="46" t="str">
        <f>IFERROR(VLOOKUP(J647,'05_MASTER_KODE_PRODI'!B$3:E$5003,3,FALSE),"N/A (BELUM VALID)")</f>
        <v>N/A (BELUM VALID)</v>
      </c>
      <c r="X647" s="46" t="str">
        <f>IFERROR(CONCATENATE("VALID (",VLOOKUP(J647,'05_MASTER_KODE_PRODI'!B$3:F$5003,5,FALSE),")"),"N/A (BELUM VALID)")</f>
        <v>N/A (BELUM VALID)</v>
      </c>
      <c r="Y647" s="376">
        <f t="shared" si="82"/>
        <v>0</v>
      </c>
      <c r="Z647" s="377">
        <f t="shared" si="83"/>
        <v>0</v>
      </c>
      <c r="AA647" s="377">
        <f t="shared" si="84"/>
        <v>0</v>
      </c>
      <c r="AB647" s="377">
        <f t="shared" si="85"/>
        <v>0</v>
      </c>
      <c r="AC647" s="377">
        <f t="shared" si="86"/>
        <v>0</v>
      </c>
      <c r="AD647" s="383">
        <f t="shared" si="87"/>
        <v>0</v>
      </c>
    </row>
    <row r="648" spans="1:30">
      <c r="A648" s="378"/>
      <c r="B648" s="378"/>
      <c r="C648" s="378"/>
      <c r="D648" s="378"/>
      <c r="E648" s="378"/>
      <c r="F648" s="378"/>
      <c r="G648" s="378"/>
      <c r="H648" s="379"/>
      <c r="I648" s="379"/>
      <c r="J648" s="378"/>
      <c r="K648" s="380"/>
      <c r="L648" s="378"/>
      <c r="M648" s="46" t="str">
        <f>IFERROR(CONCATENATE("VALID (",VLOOKUP(A648,'02_MASTER_KODE_FASYANKES'!B$3:L$20793,2,FALSE),")"),"N/A (BELUM VALID)")</f>
        <v>N/A (BELUM VALID)</v>
      </c>
      <c r="N648" s="374" t="str">
        <f>IFERROR(VLOOKUP(A648,'02_MASTER_KODE_FASYANKES'!B$3:L$20793,10,FALSE),"N/A (BELUM VALID)")</f>
        <v>N/A (BELUM VALID)</v>
      </c>
      <c r="O648" s="374" t="str">
        <f>IFERROR(VLOOKUP(A648,'02_MASTER_KODE_FASYANKES'!B$3:L$20793,11,FALSE),"N/A (BELUM VALID)")</f>
        <v>N/A (BELUM VALID)</v>
      </c>
      <c r="P648" s="374" t="str">
        <f>IFERROR(VLOOKUP(A648,'02_MASTER_KODE_FASYANKES'!B$3:L$20793,3,FALSE),"N/A (BELUM VALID)")</f>
        <v>N/A (BELUM VALID)</v>
      </c>
      <c r="Q648" s="46" t="str">
        <f>IFERROR(VLOOKUP(LEFT(G648,4),'04_MASTER_KODE_SDMK'!B$5:F$165,3,FALSE),"N/A (BELUM VALID)")</f>
        <v>N/A (BELUM VALID)</v>
      </c>
      <c r="R648" s="46" t="str">
        <f>IFERROR(VLOOKUP(LEFT(G648,4),'04_MASTER_KODE_SDMK'!B$5:F$165,4,FALSE),"N/A (BELUM VALID)")</f>
        <v>N/A (BELUM VALID)</v>
      </c>
      <c r="S648" s="46" t="str">
        <f>IFERROR(VLOOKUP(LEFT(G648,4),'04_MASTER_KODE_SDMK'!B$5:F$165,5,FALSE),"N/A (BELUM VALID)")</f>
        <v>N/A (BELUM VALID)</v>
      </c>
      <c r="T648" s="374" t="str">
        <f t="shared" si="80"/>
        <v>N/A (BELUM VALID)</v>
      </c>
      <c r="U648" s="46" t="str">
        <f t="shared" si="81"/>
        <v>N/A (BELUM VALID)</v>
      </c>
      <c r="V648" s="46" t="str">
        <f>IFERROR(VLOOKUP(L648,'03_MASTER_KODE_SEKOLAH_PT'!B$5:C$10030,2,FALSE),"N/A (BELUM VALID)")</f>
        <v>N/A (BELUM VALID)</v>
      </c>
      <c r="W648" s="46" t="str">
        <f>IFERROR(VLOOKUP(J648,'05_MASTER_KODE_PRODI'!B$3:E$5003,3,FALSE),"N/A (BELUM VALID)")</f>
        <v>N/A (BELUM VALID)</v>
      </c>
      <c r="X648" s="46" t="str">
        <f>IFERROR(CONCATENATE("VALID (",VLOOKUP(J648,'05_MASTER_KODE_PRODI'!B$3:F$5003,5,FALSE),")"),"N/A (BELUM VALID)")</f>
        <v>N/A (BELUM VALID)</v>
      </c>
      <c r="Y648" s="376">
        <f t="shared" si="82"/>
        <v>0</v>
      </c>
      <c r="Z648" s="377">
        <f t="shared" si="83"/>
        <v>0</v>
      </c>
      <c r="AA648" s="377">
        <f t="shared" si="84"/>
        <v>0</v>
      </c>
      <c r="AB648" s="377">
        <f t="shared" si="85"/>
        <v>0</v>
      </c>
      <c r="AC648" s="377">
        <f t="shared" si="86"/>
        <v>0</v>
      </c>
      <c r="AD648" s="383">
        <f t="shared" si="87"/>
        <v>0</v>
      </c>
    </row>
    <row r="649" spans="1:30">
      <c r="A649" s="378"/>
      <c r="B649" s="378"/>
      <c r="C649" s="378"/>
      <c r="D649" s="378"/>
      <c r="E649" s="378"/>
      <c r="F649" s="378"/>
      <c r="G649" s="378"/>
      <c r="H649" s="379"/>
      <c r="I649" s="379"/>
      <c r="J649" s="378"/>
      <c r="K649" s="380"/>
      <c r="L649" s="378"/>
      <c r="M649" s="46" t="str">
        <f>IFERROR(CONCATENATE("VALID (",VLOOKUP(A649,'02_MASTER_KODE_FASYANKES'!B$3:L$20793,2,FALSE),")"),"N/A (BELUM VALID)")</f>
        <v>N/A (BELUM VALID)</v>
      </c>
      <c r="N649" s="374" t="str">
        <f>IFERROR(VLOOKUP(A649,'02_MASTER_KODE_FASYANKES'!B$3:L$20793,10,FALSE),"N/A (BELUM VALID)")</f>
        <v>N/A (BELUM VALID)</v>
      </c>
      <c r="O649" s="374" t="str">
        <f>IFERROR(VLOOKUP(A649,'02_MASTER_KODE_FASYANKES'!B$3:L$20793,11,FALSE),"N/A (BELUM VALID)")</f>
        <v>N/A (BELUM VALID)</v>
      </c>
      <c r="P649" s="374" t="str">
        <f>IFERROR(VLOOKUP(A649,'02_MASTER_KODE_FASYANKES'!B$3:L$20793,3,FALSE),"N/A (BELUM VALID)")</f>
        <v>N/A (BELUM VALID)</v>
      </c>
      <c r="Q649" s="46" t="str">
        <f>IFERROR(VLOOKUP(LEFT(G649,4),'04_MASTER_KODE_SDMK'!B$5:F$165,3,FALSE),"N/A (BELUM VALID)")</f>
        <v>N/A (BELUM VALID)</v>
      </c>
      <c r="R649" s="46" t="str">
        <f>IFERROR(VLOOKUP(LEFT(G649,4),'04_MASTER_KODE_SDMK'!B$5:F$165,4,FALSE),"N/A (BELUM VALID)")</f>
        <v>N/A (BELUM VALID)</v>
      </c>
      <c r="S649" s="46" t="str">
        <f>IFERROR(VLOOKUP(LEFT(G649,4),'04_MASTER_KODE_SDMK'!B$5:F$165,5,FALSE),"N/A (BELUM VALID)")</f>
        <v>N/A (BELUM VALID)</v>
      </c>
      <c r="T649" s="374" t="str">
        <f t="shared" si="80"/>
        <v>N/A (BELUM VALID)</v>
      </c>
      <c r="U649" s="46" t="str">
        <f t="shared" si="81"/>
        <v>N/A (BELUM VALID)</v>
      </c>
      <c r="V649" s="46" t="str">
        <f>IFERROR(VLOOKUP(L649,'03_MASTER_KODE_SEKOLAH_PT'!B$5:C$10030,2,FALSE),"N/A (BELUM VALID)")</f>
        <v>N/A (BELUM VALID)</v>
      </c>
      <c r="W649" s="46" t="str">
        <f>IFERROR(VLOOKUP(J649,'05_MASTER_KODE_PRODI'!B$3:E$5003,3,FALSE),"N/A (BELUM VALID)")</f>
        <v>N/A (BELUM VALID)</v>
      </c>
      <c r="X649" s="46" t="str">
        <f>IFERROR(CONCATENATE("VALID (",VLOOKUP(J649,'05_MASTER_KODE_PRODI'!B$3:F$5003,5,FALSE),")"),"N/A (BELUM VALID)")</f>
        <v>N/A (BELUM VALID)</v>
      </c>
      <c r="Y649" s="376">
        <f t="shared" si="82"/>
        <v>0</v>
      </c>
      <c r="Z649" s="377">
        <f t="shared" si="83"/>
        <v>0</v>
      </c>
      <c r="AA649" s="377">
        <f t="shared" si="84"/>
        <v>0</v>
      </c>
      <c r="AB649" s="377">
        <f t="shared" si="85"/>
        <v>0</v>
      </c>
      <c r="AC649" s="377">
        <f t="shared" si="86"/>
        <v>0</v>
      </c>
      <c r="AD649" s="383">
        <f t="shared" si="87"/>
        <v>0</v>
      </c>
    </row>
    <row r="650" spans="1:30">
      <c r="A650" s="378"/>
      <c r="B650" s="378"/>
      <c r="C650" s="378"/>
      <c r="D650" s="378"/>
      <c r="E650" s="378"/>
      <c r="F650" s="378"/>
      <c r="G650" s="378"/>
      <c r="H650" s="379"/>
      <c r="I650" s="379"/>
      <c r="J650" s="378"/>
      <c r="K650" s="380"/>
      <c r="L650" s="378"/>
      <c r="M650" s="46" t="str">
        <f>IFERROR(CONCATENATE("VALID (",VLOOKUP(A650,'02_MASTER_KODE_FASYANKES'!B$3:L$20793,2,FALSE),")"),"N/A (BELUM VALID)")</f>
        <v>N/A (BELUM VALID)</v>
      </c>
      <c r="N650" s="374" t="str">
        <f>IFERROR(VLOOKUP(A650,'02_MASTER_KODE_FASYANKES'!B$3:L$20793,10,FALSE),"N/A (BELUM VALID)")</f>
        <v>N/A (BELUM VALID)</v>
      </c>
      <c r="O650" s="374" t="str">
        <f>IFERROR(VLOOKUP(A650,'02_MASTER_KODE_FASYANKES'!B$3:L$20793,11,FALSE),"N/A (BELUM VALID)")</f>
        <v>N/A (BELUM VALID)</v>
      </c>
      <c r="P650" s="374" t="str">
        <f>IFERROR(VLOOKUP(A650,'02_MASTER_KODE_FASYANKES'!B$3:L$20793,3,FALSE),"N/A (BELUM VALID)")</f>
        <v>N/A (BELUM VALID)</v>
      </c>
      <c r="Q650" s="46" t="str">
        <f>IFERROR(VLOOKUP(LEFT(G650,4),'04_MASTER_KODE_SDMK'!B$5:F$165,3,FALSE),"N/A (BELUM VALID)")</f>
        <v>N/A (BELUM VALID)</v>
      </c>
      <c r="R650" s="46" t="str">
        <f>IFERROR(VLOOKUP(LEFT(G650,4),'04_MASTER_KODE_SDMK'!B$5:F$165,4,FALSE),"N/A (BELUM VALID)")</f>
        <v>N/A (BELUM VALID)</v>
      </c>
      <c r="S650" s="46" t="str">
        <f>IFERROR(VLOOKUP(LEFT(G650,4),'04_MASTER_KODE_SDMK'!B$5:F$165,5,FALSE),"N/A (BELUM VALID)")</f>
        <v>N/A (BELUM VALID)</v>
      </c>
      <c r="T650" s="374" t="str">
        <f t="shared" si="80"/>
        <v>N/A (BELUM VALID)</v>
      </c>
      <c r="U650" s="46" t="str">
        <f t="shared" si="81"/>
        <v>N/A (BELUM VALID)</v>
      </c>
      <c r="V650" s="46" t="str">
        <f>IFERROR(VLOOKUP(L650,'03_MASTER_KODE_SEKOLAH_PT'!B$5:C$10030,2,FALSE),"N/A (BELUM VALID)")</f>
        <v>N/A (BELUM VALID)</v>
      </c>
      <c r="W650" s="46" t="str">
        <f>IFERROR(VLOOKUP(J650,'05_MASTER_KODE_PRODI'!B$3:E$5003,3,FALSE),"N/A (BELUM VALID)")</f>
        <v>N/A (BELUM VALID)</v>
      </c>
      <c r="X650" s="46" t="str">
        <f>IFERROR(CONCATENATE("VALID (",VLOOKUP(J650,'05_MASTER_KODE_PRODI'!B$3:F$5003,5,FALSE),")"),"N/A (BELUM VALID)")</f>
        <v>N/A (BELUM VALID)</v>
      </c>
      <c r="Y650" s="376">
        <f t="shared" si="82"/>
        <v>0</v>
      </c>
      <c r="Z650" s="377">
        <f t="shared" si="83"/>
        <v>0</v>
      </c>
      <c r="AA650" s="377">
        <f t="shared" si="84"/>
        <v>0</v>
      </c>
      <c r="AB650" s="377">
        <f t="shared" si="85"/>
        <v>0</v>
      </c>
      <c r="AC650" s="377">
        <f t="shared" si="86"/>
        <v>0</v>
      </c>
      <c r="AD650" s="383">
        <f t="shared" si="87"/>
        <v>0</v>
      </c>
    </row>
    <row r="651" spans="1:30">
      <c r="A651" s="378"/>
      <c r="B651" s="378"/>
      <c r="C651" s="378"/>
      <c r="D651" s="378"/>
      <c r="E651" s="378"/>
      <c r="F651" s="378"/>
      <c r="G651" s="378"/>
      <c r="H651" s="379"/>
      <c r="I651" s="379"/>
      <c r="J651" s="378"/>
      <c r="K651" s="380"/>
      <c r="L651" s="378"/>
      <c r="M651" s="46" t="str">
        <f>IFERROR(CONCATENATE("VALID (",VLOOKUP(A651,'02_MASTER_KODE_FASYANKES'!B$3:L$20793,2,FALSE),")"),"N/A (BELUM VALID)")</f>
        <v>N/A (BELUM VALID)</v>
      </c>
      <c r="N651" s="374" t="str">
        <f>IFERROR(VLOOKUP(A651,'02_MASTER_KODE_FASYANKES'!B$3:L$20793,10,FALSE),"N/A (BELUM VALID)")</f>
        <v>N/A (BELUM VALID)</v>
      </c>
      <c r="O651" s="374" t="str">
        <f>IFERROR(VLOOKUP(A651,'02_MASTER_KODE_FASYANKES'!B$3:L$20793,11,FALSE),"N/A (BELUM VALID)")</f>
        <v>N/A (BELUM VALID)</v>
      </c>
      <c r="P651" s="374" t="str">
        <f>IFERROR(VLOOKUP(A651,'02_MASTER_KODE_FASYANKES'!B$3:L$20793,3,FALSE),"N/A (BELUM VALID)")</f>
        <v>N/A (BELUM VALID)</v>
      </c>
      <c r="Q651" s="46" t="str">
        <f>IFERROR(VLOOKUP(LEFT(G651,4),'04_MASTER_KODE_SDMK'!B$5:F$165,3,FALSE),"N/A (BELUM VALID)")</f>
        <v>N/A (BELUM VALID)</v>
      </c>
      <c r="R651" s="46" t="str">
        <f>IFERROR(VLOOKUP(LEFT(G651,4),'04_MASTER_KODE_SDMK'!B$5:F$165,4,FALSE),"N/A (BELUM VALID)")</f>
        <v>N/A (BELUM VALID)</v>
      </c>
      <c r="S651" s="46" t="str">
        <f>IFERROR(VLOOKUP(LEFT(G651,4),'04_MASTER_KODE_SDMK'!B$5:F$165,5,FALSE),"N/A (BELUM VALID)")</f>
        <v>N/A (BELUM VALID)</v>
      </c>
      <c r="T651" s="374" t="str">
        <f t="shared" si="80"/>
        <v>N/A (BELUM VALID)</v>
      </c>
      <c r="U651" s="46" t="str">
        <f t="shared" si="81"/>
        <v>N/A (BELUM VALID)</v>
      </c>
      <c r="V651" s="46" t="str">
        <f>IFERROR(VLOOKUP(L651,'03_MASTER_KODE_SEKOLAH_PT'!B$5:C$10030,2,FALSE),"N/A (BELUM VALID)")</f>
        <v>N/A (BELUM VALID)</v>
      </c>
      <c r="W651" s="46" t="str">
        <f>IFERROR(VLOOKUP(J651,'05_MASTER_KODE_PRODI'!B$3:E$5003,3,FALSE),"N/A (BELUM VALID)")</f>
        <v>N/A (BELUM VALID)</v>
      </c>
      <c r="X651" s="46" t="str">
        <f>IFERROR(CONCATENATE("VALID (",VLOOKUP(J651,'05_MASTER_KODE_PRODI'!B$3:F$5003,5,FALSE),")"),"N/A (BELUM VALID)")</f>
        <v>N/A (BELUM VALID)</v>
      </c>
      <c r="Y651" s="376">
        <f t="shared" si="82"/>
        <v>0</v>
      </c>
      <c r="Z651" s="377">
        <f t="shared" si="83"/>
        <v>0</v>
      </c>
      <c r="AA651" s="377">
        <f t="shared" si="84"/>
        <v>0</v>
      </c>
      <c r="AB651" s="377">
        <f t="shared" si="85"/>
        <v>0</v>
      </c>
      <c r="AC651" s="377">
        <f t="shared" si="86"/>
        <v>0</v>
      </c>
      <c r="AD651" s="383">
        <f t="shared" si="87"/>
        <v>0</v>
      </c>
    </row>
    <row r="652" spans="1:30">
      <c r="A652" s="378"/>
      <c r="B652" s="378"/>
      <c r="C652" s="378"/>
      <c r="D652" s="378"/>
      <c r="E652" s="378"/>
      <c r="F652" s="378"/>
      <c r="G652" s="378"/>
      <c r="H652" s="379"/>
      <c r="I652" s="379"/>
      <c r="J652" s="378"/>
      <c r="K652" s="380"/>
      <c r="L652" s="378"/>
      <c r="M652" s="46" t="str">
        <f>IFERROR(CONCATENATE("VALID (",VLOOKUP(A652,'02_MASTER_KODE_FASYANKES'!B$3:L$20793,2,FALSE),")"),"N/A (BELUM VALID)")</f>
        <v>N/A (BELUM VALID)</v>
      </c>
      <c r="N652" s="374" t="str">
        <f>IFERROR(VLOOKUP(A652,'02_MASTER_KODE_FASYANKES'!B$3:L$20793,10,FALSE),"N/A (BELUM VALID)")</f>
        <v>N/A (BELUM VALID)</v>
      </c>
      <c r="O652" s="374" t="str">
        <f>IFERROR(VLOOKUP(A652,'02_MASTER_KODE_FASYANKES'!B$3:L$20793,11,FALSE),"N/A (BELUM VALID)")</f>
        <v>N/A (BELUM VALID)</v>
      </c>
      <c r="P652" s="374" t="str">
        <f>IFERROR(VLOOKUP(A652,'02_MASTER_KODE_FASYANKES'!B$3:L$20793,3,FALSE),"N/A (BELUM VALID)")</f>
        <v>N/A (BELUM VALID)</v>
      </c>
      <c r="Q652" s="46" t="str">
        <f>IFERROR(VLOOKUP(LEFT(G652,4),'04_MASTER_KODE_SDMK'!B$5:F$165,3,FALSE),"N/A (BELUM VALID)")</f>
        <v>N/A (BELUM VALID)</v>
      </c>
      <c r="R652" s="46" t="str">
        <f>IFERROR(VLOOKUP(LEFT(G652,4),'04_MASTER_KODE_SDMK'!B$5:F$165,4,FALSE),"N/A (BELUM VALID)")</f>
        <v>N/A (BELUM VALID)</v>
      </c>
      <c r="S652" s="46" t="str">
        <f>IFERROR(VLOOKUP(LEFT(G652,4),'04_MASTER_KODE_SDMK'!B$5:F$165,5,FALSE),"N/A (BELUM VALID)")</f>
        <v>N/A (BELUM VALID)</v>
      </c>
      <c r="T652" s="374" t="str">
        <f t="shared" si="80"/>
        <v>N/A (BELUM VALID)</v>
      </c>
      <c r="U652" s="46" t="str">
        <f t="shared" si="81"/>
        <v>N/A (BELUM VALID)</v>
      </c>
      <c r="V652" s="46" t="str">
        <f>IFERROR(VLOOKUP(L652,'03_MASTER_KODE_SEKOLAH_PT'!B$5:C$10030,2,FALSE),"N/A (BELUM VALID)")</f>
        <v>N/A (BELUM VALID)</v>
      </c>
      <c r="W652" s="46" t="str">
        <f>IFERROR(VLOOKUP(J652,'05_MASTER_KODE_PRODI'!B$3:E$5003,3,FALSE),"N/A (BELUM VALID)")</f>
        <v>N/A (BELUM VALID)</v>
      </c>
      <c r="X652" s="46" t="str">
        <f>IFERROR(CONCATENATE("VALID (",VLOOKUP(J652,'05_MASTER_KODE_PRODI'!B$3:F$5003,5,FALSE),")"),"N/A (BELUM VALID)")</f>
        <v>N/A (BELUM VALID)</v>
      </c>
      <c r="Y652" s="376">
        <f t="shared" si="82"/>
        <v>0</v>
      </c>
      <c r="Z652" s="377">
        <f t="shared" si="83"/>
        <v>0</v>
      </c>
      <c r="AA652" s="377">
        <f t="shared" si="84"/>
        <v>0</v>
      </c>
      <c r="AB652" s="377">
        <f t="shared" si="85"/>
        <v>0</v>
      </c>
      <c r="AC652" s="377">
        <f t="shared" si="86"/>
        <v>0</v>
      </c>
      <c r="AD652" s="383">
        <f t="shared" si="87"/>
        <v>0</v>
      </c>
    </row>
    <row r="653" spans="1:30">
      <c r="A653" s="378"/>
      <c r="B653" s="378"/>
      <c r="C653" s="378"/>
      <c r="D653" s="378"/>
      <c r="E653" s="378"/>
      <c r="F653" s="378"/>
      <c r="G653" s="378"/>
      <c r="H653" s="379"/>
      <c r="I653" s="379"/>
      <c r="J653" s="378"/>
      <c r="K653" s="380"/>
      <c r="L653" s="378"/>
      <c r="M653" s="46" t="str">
        <f>IFERROR(CONCATENATE("VALID (",VLOOKUP(A653,'02_MASTER_KODE_FASYANKES'!B$3:L$20793,2,FALSE),")"),"N/A (BELUM VALID)")</f>
        <v>N/A (BELUM VALID)</v>
      </c>
      <c r="N653" s="374" t="str">
        <f>IFERROR(VLOOKUP(A653,'02_MASTER_KODE_FASYANKES'!B$3:L$20793,10,FALSE),"N/A (BELUM VALID)")</f>
        <v>N/A (BELUM VALID)</v>
      </c>
      <c r="O653" s="374" t="str">
        <f>IFERROR(VLOOKUP(A653,'02_MASTER_KODE_FASYANKES'!B$3:L$20793,11,FALSE),"N/A (BELUM VALID)")</f>
        <v>N/A (BELUM VALID)</v>
      </c>
      <c r="P653" s="374" t="str">
        <f>IFERROR(VLOOKUP(A653,'02_MASTER_KODE_FASYANKES'!B$3:L$20793,3,FALSE),"N/A (BELUM VALID)")</f>
        <v>N/A (BELUM VALID)</v>
      </c>
      <c r="Q653" s="46" t="str">
        <f>IFERROR(VLOOKUP(LEFT(G653,4),'04_MASTER_KODE_SDMK'!B$5:F$165,3,FALSE),"N/A (BELUM VALID)")</f>
        <v>N/A (BELUM VALID)</v>
      </c>
      <c r="R653" s="46" t="str">
        <f>IFERROR(VLOOKUP(LEFT(G653,4),'04_MASTER_KODE_SDMK'!B$5:F$165,4,FALSE),"N/A (BELUM VALID)")</f>
        <v>N/A (BELUM VALID)</v>
      </c>
      <c r="S653" s="46" t="str">
        <f>IFERROR(VLOOKUP(LEFT(G653,4),'04_MASTER_KODE_SDMK'!B$5:F$165,5,FALSE),"N/A (BELUM VALID)")</f>
        <v>N/A (BELUM VALID)</v>
      </c>
      <c r="T653" s="374" t="str">
        <f t="shared" si="80"/>
        <v>N/A (BELUM VALID)</v>
      </c>
      <c r="U653" s="46" t="str">
        <f t="shared" si="81"/>
        <v>N/A (BELUM VALID)</v>
      </c>
      <c r="V653" s="46" t="str">
        <f>IFERROR(VLOOKUP(L653,'03_MASTER_KODE_SEKOLAH_PT'!B$5:C$10030,2,FALSE),"N/A (BELUM VALID)")</f>
        <v>N/A (BELUM VALID)</v>
      </c>
      <c r="W653" s="46" t="str">
        <f>IFERROR(VLOOKUP(J653,'05_MASTER_KODE_PRODI'!B$3:E$5003,3,FALSE),"N/A (BELUM VALID)")</f>
        <v>N/A (BELUM VALID)</v>
      </c>
      <c r="X653" s="46" t="str">
        <f>IFERROR(CONCATENATE("VALID (",VLOOKUP(J653,'05_MASTER_KODE_PRODI'!B$3:F$5003,5,FALSE),")"),"N/A (BELUM VALID)")</f>
        <v>N/A (BELUM VALID)</v>
      </c>
      <c r="Y653" s="376">
        <f t="shared" si="82"/>
        <v>0</v>
      </c>
      <c r="Z653" s="377">
        <f t="shared" si="83"/>
        <v>0</v>
      </c>
      <c r="AA653" s="377">
        <f t="shared" si="84"/>
        <v>0</v>
      </c>
      <c r="AB653" s="377">
        <f t="shared" si="85"/>
        <v>0</v>
      </c>
      <c r="AC653" s="377">
        <f t="shared" si="86"/>
        <v>0</v>
      </c>
      <c r="AD653" s="383">
        <f t="shared" si="87"/>
        <v>0</v>
      </c>
    </row>
    <row r="654" spans="1:30">
      <c r="A654" s="378"/>
      <c r="B654" s="378"/>
      <c r="C654" s="378"/>
      <c r="D654" s="378"/>
      <c r="E654" s="378"/>
      <c r="F654" s="378"/>
      <c r="G654" s="378"/>
      <c r="H654" s="379"/>
      <c r="I654" s="379"/>
      <c r="J654" s="378"/>
      <c r="K654" s="380"/>
      <c r="L654" s="378"/>
      <c r="M654" s="46" t="str">
        <f>IFERROR(CONCATENATE("VALID (",VLOOKUP(A654,'02_MASTER_KODE_FASYANKES'!B$3:L$20793,2,FALSE),")"),"N/A (BELUM VALID)")</f>
        <v>N/A (BELUM VALID)</v>
      </c>
      <c r="N654" s="374" t="str">
        <f>IFERROR(VLOOKUP(A654,'02_MASTER_KODE_FASYANKES'!B$3:L$20793,10,FALSE),"N/A (BELUM VALID)")</f>
        <v>N/A (BELUM VALID)</v>
      </c>
      <c r="O654" s="374" t="str">
        <f>IFERROR(VLOOKUP(A654,'02_MASTER_KODE_FASYANKES'!B$3:L$20793,11,FALSE),"N/A (BELUM VALID)")</f>
        <v>N/A (BELUM VALID)</v>
      </c>
      <c r="P654" s="374" t="str">
        <f>IFERROR(VLOOKUP(A654,'02_MASTER_KODE_FASYANKES'!B$3:L$20793,3,FALSE),"N/A (BELUM VALID)")</f>
        <v>N/A (BELUM VALID)</v>
      </c>
      <c r="Q654" s="46" t="str">
        <f>IFERROR(VLOOKUP(LEFT(G654,4),'04_MASTER_KODE_SDMK'!B$5:F$165,3,FALSE),"N/A (BELUM VALID)")</f>
        <v>N/A (BELUM VALID)</v>
      </c>
      <c r="R654" s="46" t="str">
        <f>IFERROR(VLOOKUP(LEFT(G654,4),'04_MASTER_KODE_SDMK'!B$5:F$165,4,FALSE),"N/A (BELUM VALID)")</f>
        <v>N/A (BELUM VALID)</v>
      </c>
      <c r="S654" s="46" t="str">
        <f>IFERROR(VLOOKUP(LEFT(G654,4),'04_MASTER_KODE_SDMK'!B$5:F$165,5,FALSE),"N/A (BELUM VALID)")</f>
        <v>N/A (BELUM VALID)</v>
      </c>
      <c r="T654" s="374" t="str">
        <f t="shared" si="80"/>
        <v>N/A (BELUM VALID)</v>
      </c>
      <c r="U654" s="46" t="str">
        <f t="shared" si="81"/>
        <v>N/A (BELUM VALID)</v>
      </c>
      <c r="V654" s="46" t="str">
        <f>IFERROR(VLOOKUP(L654,'03_MASTER_KODE_SEKOLAH_PT'!B$5:C$10030,2,FALSE),"N/A (BELUM VALID)")</f>
        <v>N/A (BELUM VALID)</v>
      </c>
      <c r="W654" s="46" t="str">
        <f>IFERROR(VLOOKUP(J654,'05_MASTER_KODE_PRODI'!B$3:E$5003,3,FALSE),"N/A (BELUM VALID)")</f>
        <v>N/A (BELUM VALID)</v>
      </c>
      <c r="X654" s="46" t="str">
        <f>IFERROR(CONCATENATE("VALID (",VLOOKUP(J654,'05_MASTER_KODE_PRODI'!B$3:F$5003,5,FALSE),")"),"N/A (BELUM VALID)")</f>
        <v>N/A (BELUM VALID)</v>
      </c>
      <c r="Y654" s="376">
        <f t="shared" si="82"/>
        <v>0</v>
      </c>
      <c r="Z654" s="377">
        <f t="shared" si="83"/>
        <v>0</v>
      </c>
      <c r="AA654" s="377">
        <f t="shared" si="84"/>
        <v>0</v>
      </c>
      <c r="AB654" s="377">
        <f t="shared" si="85"/>
        <v>0</v>
      </c>
      <c r="AC654" s="377">
        <f t="shared" si="86"/>
        <v>0</v>
      </c>
      <c r="AD654" s="383">
        <f t="shared" si="87"/>
        <v>0</v>
      </c>
    </row>
    <row r="655" spans="1:30">
      <c r="A655" s="378"/>
      <c r="B655" s="378"/>
      <c r="C655" s="378"/>
      <c r="D655" s="378"/>
      <c r="E655" s="378"/>
      <c r="F655" s="378"/>
      <c r="G655" s="378"/>
      <c r="H655" s="379"/>
      <c r="I655" s="379"/>
      <c r="J655" s="378"/>
      <c r="K655" s="380"/>
      <c r="L655" s="378"/>
      <c r="M655" s="46" t="str">
        <f>IFERROR(CONCATENATE("VALID (",VLOOKUP(A655,'02_MASTER_KODE_FASYANKES'!B$3:L$20793,2,FALSE),")"),"N/A (BELUM VALID)")</f>
        <v>N/A (BELUM VALID)</v>
      </c>
      <c r="N655" s="374" t="str">
        <f>IFERROR(VLOOKUP(A655,'02_MASTER_KODE_FASYANKES'!B$3:L$20793,10,FALSE),"N/A (BELUM VALID)")</f>
        <v>N/A (BELUM VALID)</v>
      </c>
      <c r="O655" s="374" t="str">
        <f>IFERROR(VLOOKUP(A655,'02_MASTER_KODE_FASYANKES'!B$3:L$20793,11,FALSE),"N/A (BELUM VALID)")</f>
        <v>N/A (BELUM VALID)</v>
      </c>
      <c r="P655" s="374" t="str">
        <f>IFERROR(VLOOKUP(A655,'02_MASTER_KODE_FASYANKES'!B$3:L$20793,3,FALSE),"N/A (BELUM VALID)")</f>
        <v>N/A (BELUM VALID)</v>
      </c>
      <c r="Q655" s="46" t="str">
        <f>IFERROR(VLOOKUP(LEFT(G655,4),'04_MASTER_KODE_SDMK'!B$5:F$165,3,FALSE),"N/A (BELUM VALID)")</f>
        <v>N/A (BELUM VALID)</v>
      </c>
      <c r="R655" s="46" t="str">
        <f>IFERROR(VLOOKUP(LEFT(G655,4),'04_MASTER_KODE_SDMK'!B$5:F$165,4,FALSE),"N/A (BELUM VALID)")</f>
        <v>N/A (BELUM VALID)</v>
      </c>
      <c r="S655" s="46" t="str">
        <f>IFERROR(VLOOKUP(LEFT(G655,4),'04_MASTER_KODE_SDMK'!B$5:F$165,5,FALSE),"N/A (BELUM VALID)")</f>
        <v>N/A (BELUM VALID)</v>
      </c>
      <c r="T655" s="374" t="str">
        <f t="shared" si="80"/>
        <v>N/A (BELUM VALID)</v>
      </c>
      <c r="U655" s="46" t="str">
        <f t="shared" si="81"/>
        <v>N/A (BELUM VALID)</v>
      </c>
      <c r="V655" s="46" t="str">
        <f>IFERROR(VLOOKUP(L655,'03_MASTER_KODE_SEKOLAH_PT'!B$5:C$10030,2,FALSE),"N/A (BELUM VALID)")</f>
        <v>N/A (BELUM VALID)</v>
      </c>
      <c r="W655" s="46" t="str">
        <f>IFERROR(VLOOKUP(J655,'05_MASTER_KODE_PRODI'!B$3:E$5003,3,FALSE),"N/A (BELUM VALID)")</f>
        <v>N/A (BELUM VALID)</v>
      </c>
      <c r="X655" s="46" t="str">
        <f>IFERROR(CONCATENATE("VALID (",VLOOKUP(J655,'05_MASTER_KODE_PRODI'!B$3:F$5003,5,FALSE),")"),"N/A (BELUM VALID)")</f>
        <v>N/A (BELUM VALID)</v>
      </c>
      <c r="Y655" s="376">
        <f t="shared" si="82"/>
        <v>0</v>
      </c>
      <c r="Z655" s="377">
        <f t="shared" si="83"/>
        <v>0</v>
      </c>
      <c r="AA655" s="377">
        <f t="shared" si="84"/>
        <v>0</v>
      </c>
      <c r="AB655" s="377">
        <f t="shared" si="85"/>
        <v>0</v>
      </c>
      <c r="AC655" s="377">
        <f t="shared" si="86"/>
        <v>0</v>
      </c>
      <c r="AD655" s="383">
        <f t="shared" si="87"/>
        <v>0</v>
      </c>
    </row>
    <row r="656" spans="1:30">
      <c r="A656" s="378"/>
      <c r="B656" s="378"/>
      <c r="C656" s="378"/>
      <c r="D656" s="378"/>
      <c r="E656" s="378"/>
      <c r="F656" s="378"/>
      <c r="G656" s="378"/>
      <c r="H656" s="379"/>
      <c r="I656" s="379"/>
      <c r="J656" s="378"/>
      <c r="K656" s="380"/>
      <c r="L656" s="378"/>
      <c r="M656" s="46" t="str">
        <f>IFERROR(CONCATENATE("VALID (",VLOOKUP(A656,'02_MASTER_KODE_FASYANKES'!B$3:L$20793,2,FALSE),")"),"N/A (BELUM VALID)")</f>
        <v>N/A (BELUM VALID)</v>
      </c>
      <c r="N656" s="374" t="str">
        <f>IFERROR(VLOOKUP(A656,'02_MASTER_KODE_FASYANKES'!B$3:L$20793,10,FALSE),"N/A (BELUM VALID)")</f>
        <v>N/A (BELUM VALID)</v>
      </c>
      <c r="O656" s="374" t="str">
        <f>IFERROR(VLOOKUP(A656,'02_MASTER_KODE_FASYANKES'!B$3:L$20793,11,FALSE),"N/A (BELUM VALID)")</f>
        <v>N/A (BELUM VALID)</v>
      </c>
      <c r="P656" s="374" t="str">
        <f>IFERROR(VLOOKUP(A656,'02_MASTER_KODE_FASYANKES'!B$3:L$20793,3,FALSE),"N/A (BELUM VALID)")</f>
        <v>N/A (BELUM VALID)</v>
      </c>
      <c r="Q656" s="46" t="str">
        <f>IFERROR(VLOOKUP(LEFT(G656,4),'04_MASTER_KODE_SDMK'!B$5:F$165,3,FALSE),"N/A (BELUM VALID)")</f>
        <v>N/A (BELUM VALID)</v>
      </c>
      <c r="R656" s="46" t="str">
        <f>IFERROR(VLOOKUP(LEFT(G656,4),'04_MASTER_KODE_SDMK'!B$5:F$165,4,FALSE),"N/A (BELUM VALID)")</f>
        <v>N/A (BELUM VALID)</v>
      </c>
      <c r="S656" s="46" t="str">
        <f>IFERROR(VLOOKUP(LEFT(G656,4),'04_MASTER_KODE_SDMK'!B$5:F$165,5,FALSE),"N/A (BELUM VALID)")</f>
        <v>N/A (BELUM VALID)</v>
      </c>
      <c r="T656" s="374" t="str">
        <f t="shared" si="80"/>
        <v>N/A (BELUM VALID)</v>
      </c>
      <c r="U656" s="46" t="str">
        <f t="shared" si="81"/>
        <v>N/A (BELUM VALID)</v>
      </c>
      <c r="V656" s="46" t="str">
        <f>IFERROR(VLOOKUP(L656,'03_MASTER_KODE_SEKOLAH_PT'!B$5:C$10030,2,FALSE),"N/A (BELUM VALID)")</f>
        <v>N/A (BELUM VALID)</v>
      </c>
      <c r="W656" s="46" t="str">
        <f>IFERROR(VLOOKUP(J656,'05_MASTER_KODE_PRODI'!B$3:E$5003,3,FALSE),"N/A (BELUM VALID)")</f>
        <v>N/A (BELUM VALID)</v>
      </c>
      <c r="X656" s="46" t="str">
        <f>IFERROR(CONCATENATE("VALID (",VLOOKUP(J656,'05_MASTER_KODE_PRODI'!B$3:F$5003,5,FALSE),")"),"N/A (BELUM VALID)")</f>
        <v>N/A (BELUM VALID)</v>
      </c>
      <c r="Y656" s="376">
        <f t="shared" si="82"/>
        <v>0</v>
      </c>
      <c r="Z656" s="377">
        <f t="shared" si="83"/>
        <v>0</v>
      </c>
      <c r="AA656" s="377">
        <f t="shared" si="84"/>
        <v>0</v>
      </c>
      <c r="AB656" s="377">
        <f t="shared" si="85"/>
        <v>0</v>
      </c>
      <c r="AC656" s="377">
        <f t="shared" si="86"/>
        <v>0</v>
      </c>
      <c r="AD656" s="383">
        <f t="shared" si="87"/>
        <v>0</v>
      </c>
    </row>
    <row r="657" spans="1:30">
      <c r="A657" s="378"/>
      <c r="B657" s="378"/>
      <c r="C657" s="378"/>
      <c r="D657" s="378"/>
      <c r="E657" s="378"/>
      <c r="F657" s="378"/>
      <c r="G657" s="378"/>
      <c r="H657" s="379"/>
      <c r="I657" s="379"/>
      <c r="J657" s="378"/>
      <c r="K657" s="380"/>
      <c r="L657" s="378"/>
      <c r="M657" s="46" t="str">
        <f>IFERROR(CONCATENATE("VALID (",VLOOKUP(A657,'02_MASTER_KODE_FASYANKES'!B$3:L$20793,2,FALSE),")"),"N/A (BELUM VALID)")</f>
        <v>N/A (BELUM VALID)</v>
      </c>
      <c r="N657" s="374" t="str">
        <f>IFERROR(VLOOKUP(A657,'02_MASTER_KODE_FASYANKES'!B$3:L$20793,10,FALSE),"N/A (BELUM VALID)")</f>
        <v>N/A (BELUM VALID)</v>
      </c>
      <c r="O657" s="374" t="str">
        <f>IFERROR(VLOOKUP(A657,'02_MASTER_KODE_FASYANKES'!B$3:L$20793,11,FALSE),"N/A (BELUM VALID)")</f>
        <v>N/A (BELUM VALID)</v>
      </c>
      <c r="P657" s="374" t="str">
        <f>IFERROR(VLOOKUP(A657,'02_MASTER_KODE_FASYANKES'!B$3:L$20793,3,FALSE),"N/A (BELUM VALID)")</f>
        <v>N/A (BELUM VALID)</v>
      </c>
      <c r="Q657" s="46" t="str">
        <f>IFERROR(VLOOKUP(LEFT(G657,4),'04_MASTER_KODE_SDMK'!B$5:F$165,3,FALSE),"N/A (BELUM VALID)")</f>
        <v>N/A (BELUM VALID)</v>
      </c>
      <c r="R657" s="46" t="str">
        <f>IFERROR(VLOOKUP(LEFT(G657,4),'04_MASTER_KODE_SDMK'!B$5:F$165,4,FALSE),"N/A (BELUM VALID)")</f>
        <v>N/A (BELUM VALID)</v>
      </c>
      <c r="S657" s="46" t="str">
        <f>IFERROR(VLOOKUP(LEFT(G657,4),'04_MASTER_KODE_SDMK'!B$5:F$165,5,FALSE),"N/A (BELUM VALID)")</f>
        <v>N/A (BELUM VALID)</v>
      </c>
      <c r="T657" s="374" t="str">
        <f t="shared" si="80"/>
        <v>N/A (BELUM VALID)</v>
      </c>
      <c r="U657" s="46" t="str">
        <f t="shared" si="81"/>
        <v>N/A (BELUM VALID)</v>
      </c>
      <c r="V657" s="46" t="str">
        <f>IFERROR(VLOOKUP(L657,'03_MASTER_KODE_SEKOLAH_PT'!B$5:C$10030,2,FALSE),"N/A (BELUM VALID)")</f>
        <v>N/A (BELUM VALID)</v>
      </c>
      <c r="W657" s="46" t="str">
        <f>IFERROR(VLOOKUP(J657,'05_MASTER_KODE_PRODI'!B$3:E$5003,3,FALSE),"N/A (BELUM VALID)")</f>
        <v>N/A (BELUM VALID)</v>
      </c>
      <c r="X657" s="46" t="str">
        <f>IFERROR(CONCATENATE("VALID (",VLOOKUP(J657,'05_MASTER_KODE_PRODI'!B$3:F$5003,5,FALSE),")"),"N/A (BELUM VALID)")</f>
        <v>N/A (BELUM VALID)</v>
      </c>
      <c r="Y657" s="376">
        <f t="shared" si="82"/>
        <v>0</v>
      </c>
      <c r="Z657" s="377">
        <f t="shared" si="83"/>
        <v>0</v>
      </c>
      <c r="AA657" s="377">
        <f t="shared" si="84"/>
        <v>0</v>
      </c>
      <c r="AB657" s="377">
        <f t="shared" si="85"/>
        <v>0</v>
      </c>
      <c r="AC657" s="377">
        <f t="shared" si="86"/>
        <v>0</v>
      </c>
      <c r="AD657" s="383">
        <f t="shared" si="87"/>
        <v>0</v>
      </c>
    </row>
    <row r="658" spans="1:30">
      <c r="A658" s="378"/>
      <c r="B658" s="378"/>
      <c r="C658" s="378"/>
      <c r="D658" s="378"/>
      <c r="E658" s="378"/>
      <c r="F658" s="378"/>
      <c r="G658" s="378"/>
      <c r="H658" s="379"/>
      <c r="I658" s="379"/>
      <c r="J658" s="378"/>
      <c r="K658" s="380"/>
      <c r="L658" s="378"/>
      <c r="M658" s="46" t="str">
        <f>IFERROR(CONCATENATE("VALID (",VLOOKUP(A658,'02_MASTER_KODE_FASYANKES'!B$3:L$20793,2,FALSE),")"),"N/A (BELUM VALID)")</f>
        <v>N/A (BELUM VALID)</v>
      </c>
      <c r="N658" s="374" t="str">
        <f>IFERROR(VLOOKUP(A658,'02_MASTER_KODE_FASYANKES'!B$3:L$20793,10,FALSE),"N/A (BELUM VALID)")</f>
        <v>N/A (BELUM VALID)</v>
      </c>
      <c r="O658" s="374" t="str">
        <f>IFERROR(VLOOKUP(A658,'02_MASTER_KODE_FASYANKES'!B$3:L$20793,11,FALSE),"N/A (BELUM VALID)")</f>
        <v>N/A (BELUM VALID)</v>
      </c>
      <c r="P658" s="374" t="str">
        <f>IFERROR(VLOOKUP(A658,'02_MASTER_KODE_FASYANKES'!B$3:L$20793,3,FALSE),"N/A (BELUM VALID)")</f>
        <v>N/A (BELUM VALID)</v>
      </c>
      <c r="Q658" s="46" t="str">
        <f>IFERROR(VLOOKUP(LEFT(G658,4),'04_MASTER_KODE_SDMK'!B$5:F$165,3,FALSE),"N/A (BELUM VALID)")</f>
        <v>N/A (BELUM VALID)</v>
      </c>
      <c r="R658" s="46" t="str">
        <f>IFERROR(VLOOKUP(LEFT(G658,4),'04_MASTER_KODE_SDMK'!B$5:F$165,4,FALSE),"N/A (BELUM VALID)")</f>
        <v>N/A (BELUM VALID)</v>
      </c>
      <c r="S658" s="46" t="str">
        <f>IFERROR(VLOOKUP(LEFT(G658,4),'04_MASTER_KODE_SDMK'!B$5:F$165,5,FALSE),"N/A (BELUM VALID)")</f>
        <v>N/A (BELUM VALID)</v>
      </c>
      <c r="T658" s="374" t="str">
        <f t="shared" si="80"/>
        <v>N/A (BELUM VALID)</v>
      </c>
      <c r="U658" s="46" t="str">
        <f t="shared" si="81"/>
        <v>N/A (BELUM VALID)</v>
      </c>
      <c r="V658" s="46" t="str">
        <f>IFERROR(VLOOKUP(L658,'03_MASTER_KODE_SEKOLAH_PT'!B$5:C$10030,2,FALSE),"N/A (BELUM VALID)")</f>
        <v>N/A (BELUM VALID)</v>
      </c>
      <c r="W658" s="46" t="str">
        <f>IFERROR(VLOOKUP(J658,'05_MASTER_KODE_PRODI'!B$3:E$5003,3,FALSE),"N/A (BELUM VALID)")</f>
        <v>N/A (BELUM VALID)</v>
      </c>
      <c r="X658" s="46" t="str">
        <f>IFERROR(CONCATENATE("VALID (",VLOOKUP(J658,'05_MASTER_KODE_PRODI'!B$3:F$5003,5,FALSE),")"),"N/A (BELUM VALID)")</f>
        <v>N/A (BELUM VALID)</v>
      </c>
      <c r="Y658" s="376">
        <f t="shared" si="82"/>
        <v>0</v>
      </c>
      <c r="Z658" s="377">
        <f t="shared" si="83"/>
        <v>0</v>
      </c>
      <c r="AA658" s="377">
        <f t="shared" si="84"/>
        <v>0</v>
      </c>
      <c r="AB658" s="377">
        <f t="shared" si="85"/>
        <v>0</v>
      </c>
      <c r="AC658" s="377">
        <f t="shared" si="86"/>
        <v>0</v>
      </c>
      <c r="AD658" s="383">
        <f t="shared" si="87"/>
        <v>0</v>
      </c>
    </row>
    <row r="659" spans="1:30">
      <c r="A659" s="378"/>
      <c r="B659" s="378"/>
      <c r="C659" s="378"/>
      <c r="D659" s="378"/>
      <c r="E659" s="378"/>
      <c r="F659" s="378"/>
      <c r="G659" s="378"/>
      <c r="H659" s="379"/>
      <c r="I659" s="379"/>
      <c r="J659" s="378"/>
      <c r="K659" s="380"/>
      <c r="L659" s="378"/>
      <c r="M659" s="46" t="str">
        <f>IFERROR(CONCATENATE("VALID (",VLOOKUP(A659,'02_MASTER_KODE_FASYANKES'!B$3:L$20793,2,FALSE),")"),"N/A (BELUM VALID)")</f>
        <v>N/A (BELUM VALID)</v>
      </c>
      <c r="N659" s="374" t="str">
        <f>IFERROR(VLOOKUP(A659,'02_MASTER_KODE_FASYANKES'!B$3:L$20793,10,FALSE),"N/A (BELUM VALID)")</f>
        <v>N/A (BELUM VALID)</v>
      </c>
      <c r="O659" s="374" t="str">
        <f>IFERROR(VLOOKUP(A659,'02_MASTER_KODE_FASYANKES'!B$3:L$20793,11,FALSE),"N/A (BELUM VALID)")</f>
        <v>N/A (BELUM VALID)</v>
      </c>
      <c r="P659" s="374" t="str">
        <f>IFERROR(VLOOKUP(A659,'02_MASTER_KODE_FASYANKES'!B$3:L$20793,3,FALSE),"N/A (BELUM VALID)")</f>
        <v>N/A (BELUM VALID)</v>
      </c>
      <c r="Q659" s="46" t="str">
        <f>IFERROR(VLOOKUP(LEFT(G659,4),'04_MASTER_KODE_SDMK'!B$5:F$165,3,FALSE),"N/A (BELUM VALID)")</f>
        <v>N/A (BELUM VALID)</v>
      </c>
      <c r="R659" s="46" t="str">
        <f>IFERROR(VLOOKUP(LEFT(G659,4),'04_MASTER_KODE_SDMK'!B$5:F$165,4,FALSE),"N/A (BELUM VALID)")</f>
        <v>N/A (BELUM VALID)</v>
      </c>
      <c r="S659" s="46" t="str">
        <f>IFERROR(VLOOKUP(LEFT(G659,4),'04_MASTER_KODE_SDMK'!B$5:F$165,5,FALSE),"N/A (BELUM VALID)")</f>
        <v>N/A (BELUM VALID)</v>
      </c>
      <c r="T659" s="374" t="str">
        <f t="shared" si="80"/>
        <v>N/A (BELUM VALID)</v>
      </c>
      <c r="U659" s="46" t="str">
        <f t="shared" si="81"/>
        <v>N/A (BELUM VALID)</v>
      </c>
      <c r="V659" s="46" t="str">
        <f>IFERROR(VLOOKUP(L659,'03_MASTER_KODE_SEKOLAH_PT'!B$5:C$10030,2,FALSE),"N/A (BELUM VALID)")</f>
        <v>N/A (BELUM VALID)</v>
      </c>
      <c r="W659" s="46" t="str">
        <f>IFERROR(VLOOKUP(J659,'05_MASTER_KODE_PRODI'!B$3:E$5003,3,FALSE),"N/A (BELUM VALID)")</f>
        <v>N/A (BELUM VALID)</v>
      </c>
      <c r="X659" s="46" t="str">
        <f>IFERROR(CONCATENATE("VALID (",VLOOKUP(J659,'05_MASTER_KODE_PRODI'!B$3:F$5003,5,FALSE),")"),"N/A (BELUM VALID)")</f>
        <v>N/A (BELUM VALID)</v>
      </c>
      <c r="Y659" s="376">
        <f t="shared" si="82"/>
        <v>0</v>
      </c>
      <c r="Z659" s="377">
        <f t="shared" si="83"/>
        <v>0</v>
      </c>
      <c r="AA659" s="377">
        <f t="shared" si="84"/>
        <v>0</v>
      </c>
      <c r="AB659" s="377">
        <f t="shared" si="85"/>
        <v>0</v>
      </c>
      <c r="AC659" s="377">
        <f t="shared" si="86"/>
        <v>0</v>
      </c>
      <c r="AD659" s="383">
        <f t="shared" si="87"/>
        <v>0</v>
      </c>
    </row>
    <row r="660" spans="1:30">
      <c r="A660" s="378"/>
      <c r="B660" s="378"/>
      <c r="C660" s="378"/>
      <c r="D660" s="378"/>
      <c r="E660" s="378"/>
      <c r="F660" s="378"/>
      <c r="G660" s="378"/>
      <c r="H660" s="379"/>
      <c r="I660" s="379"/>
      <c r="J660" s="378"/>
      <c r="K660" s="380"/>
      <c r="L660" s="378"/>
      <c r="M660" s="46" t="str">
        <f>IFERROR(CONCATENATE("VALID (",VLOOKUP(A660,'02_MASTER_KODE_FASYANKES'!B$3:L$20793,2,FALSE),")"),"N/A (BELUM VALID)")</f>
        <v>N/A (BELUM VALID)</v>
      </c>
      <c r="N660" s="374" t="str">
        <f>IFERROR(VLOOKUP(A660,'02_MASTER_KODE_FASYANKES'!B$3:L$20793,10,FALSE),"N/A (BELUM VALID)")</f>
        <v>N/A (BELUM VALID)</v>
      </c>
      <c r="O660" s="374" t="str">
        <f>IFERROR(VLOOKUP(A660,'02_MASTER_KODE_FASYANKES'!B$3:L$20793,11,FALSE),"N/A (BELUM VALID)")</f>
        <v>N/A (BELUM VALID)</v>
      </c>
      <c r="P660" s="374" t="str">
        <f>IFERROR(VLOOKUP(A660,'02_MASTER_KODE_FASYANKES'!B$3:L$20793,3,FALSE),"N/A (BELUM VALID)")</f>
        <v>N/A (BELUM VALID)</v>
      </c>
      <c r="Q660" s="46" t="str">
        <f>IFERROR(VLOOKUP(LEFT(G660,4),'04_MASTER_KODE_SDMK'!B$5:F$165,3,FALSE),"N/A (BELUM VALID)")</f>
        <v>N/A (BELUM VALID)</v>
      </c>
      <c r="R660" s="46" t="str">
        <f>IFERROR(VLOOKUP(LEFT(G660,4),'04_MASTER_KODE_SDMK'!B$5:F$165,4,FALSE),"N/A (BELUM VALID)")</f>
        <v>N/A (BELUM VALID)</v>
      </c>
      <c r="S660" s="46" t="str">
        <f>IFERROR(VLOOKUP(LEFT(G660,4),'04_MASTER_KODE_SDMK'!B$5:F$165,5,FALSE),"N/A (BELUM VALID)")</f>
        <v>N/A (BELUM VALID)</v>
      </c>
      <c r="T660" s="374" t="str">
        <f t="shared" si="80"/>
        <v>N/A (BELUM VALID)</v>
      </c>
      <c r="U660" s="46" t="str">
        <f t="shared" si="81"/>
        <v>N/A (BELUM VALID)</v>
      </c>
      <c r="V660" s="46" t="str">
        <f>IFERROR(VLOOKUP(L660,'03_MASTER_KODE_SEKOLAH_PT'!B$5:C$10030,2,FALSE),"N/A (BELUM VALID)")</f>
        <v>N/A (BELUM VALID)</v>
      </c>
      <c r="W660" s="46" t="str">
        <f>IFERROR(VLOOKUP(J660,'05_MASTER_KODE_PRODI'!B$3:E$5003,3,FALSE),"N/A (BELUM VALID)")</f>
        <v>N/A (BELUM VALID)</v>
      </c>
      <c r="X660" s="46" t="str">
        <f>IFERROR(CONCATENATE("VALID (",VLOOKUP(J660,'05_MASTER_KODE_PRODI'!B$3:F$5003,5,FALSE),")"),"N/A (BELUM VALID)")</f>
        <v>N/A (BELUM VALID)</v>
      </c>
      <c r="Y660" s="376">
        <f t="shared" si="82"/>
        <v>0</v>
      </c>
      <c r="Z660" s="377">
        <f t="shared" si="83"/>
        <v>0</v>
      </c>
      <c r="AA660" s="377">
        <f t="shared" si="84"/>
        <v>0</v>
      </c>
      <c r="AB660" s="377">
        <f t="shared" si="85"/>
        <v>0</v>
      </c>
      <c r="AC660" s="377">
        <f t="shared" si="86"/>
        <v>0</v>
      </c>
      <c r="AD660" s="383">
        <f t="shared" si="87"/>
        <v>0</v>
      </c>
    </row>
    <row r="661" spans="1:30">
      <c r="A661" s="378"/>
      <c r="B661" s="378"/>
      <c r="C661" s="378"/>
      <c r="D661" s="378"/>
      <c r="E661" s="378"/>
      <c r="F661" s="378"/>
      <c r="G661" s="378"/>
      <c r="H661" s="379"/>
      <c r="I661" s="379"/>
      <c r="J661" s="378"/>
      <c r="K661" s="380"/>
      <c r="L661" s="378"/>
      <c r="M661" s="46" t="str">
        <f>IFERROR(CONCATENATE("VALID (",VLOOKUP(A661,'02_MASTER_KODE_FASYANKES'!B$3:L$20793,2,FALSE),")"),"N/A (BELUM VALID)")</f>
        <v>N/A (BELUM VALID)</v>
      </c>
      <c r="N661" s="374" t="str">
        <f>IFERROR(VLOOKUP(A661,'02_MASTER_KODE_FASYANKES'!B$3:L$20793,10,FALSE),"N/A (BELUM VALID)")</f>
        <v>N/A (BELUM VALID)</v>
      </c>
      <c r="O661" s="374" t="str">
        <f>IFERROR(VLOOKUP(A661,'02_MASTER_KODE_FASYANKES'!B$3:L$20793,11,FALSE),"N/A (BELUM VALID)")</f>
        <v>N/A (BELUM VALID)</v>
      </c>
      <c r="P661" s="374" t="str">
        <f>IFERROR(VLOOKUP(A661,'02_MASTER_KODE_FASYANKES'!B$3:L$20793,3,FALSE),"N/A (BELUM VALID)")</f>
        <v>N/A (BELUM VALID)</v>
      </c>
      <c r="Q661" s="46" t="str">
        <f>IFERROR(VLOOKUP(LEFT(G661,4),'04_MASTER_KODE_SDMK'!B$5:F$165,3,FALSE),"N/A (BELUM VALID)")</f>
        <v>N/A (BELUM VALID)</v>
      </c>
      <c r="R661" s="46" t="str">
        <f>IFERROR(VLOOKUP(LEFT(G661,4),'04_MASTER_KODE_SDMK'!B$5:F$165,4,FALSE),"N/A (BELUM VALID)")</f>
        <v>N/A (BELUM VALID)</v>
      </c>
      <c r="S661" s="46" t="str">
        <f>IFERROR(VLOOKUP(LEFT(G661,4),'04_MASTER_KODE_SDMK'!B$5:F$165,5,FALSE),"N/A (BELUM VALID)")</f>
        <v>N/A (BELUM VALID)</v>
      </c>
      <c r="T661" s="374" t="str">
        <f t="shared" si="80"/>
        <v>N/A (BELUM VALID)</v>
      </c>
      <c r="U661" s="46" t="str">
        <f t="shared" si="81"/>
        <v>N/A (BELUM VALID)</v>
      </c>
      <c r="V661" s="46" t="str">
        <f>IFERROR(VLOOKUP(L661,'03_MASTER_KODE_SEKOLAH_PT'!B$5:C$10030,2,FALSE),"N/A (BELUM VALID)")</f>
        <v>N/A (BELUM VALID)</v>
      </c>
      <c r="W661" s="46" t="str">
        <f>IFERROR(VLOOKUP(J661,'05_MASTER_KODE_PRODI'!B$3:E$5003,3,FALSE),"N/A (BELUM VALID)")</f>
        <v>N/A (BELUM VALID)</v>
      </c>
      <c r="X661" s="46" t="str">
        <f>IFERROR(CONCATENATE("VALID (",VLOOKUP(J661,'05_MASTER_KODE_PRODI'!B$3:F$5003,5,FALSE),")"),"N/A (BELUM VALID)")</f>
        <v>N/A (BELUM VALID)</v>
      </c>
      <c r="Y661" s="376">
        <f t="shared" si="82"/>
        <v>0</v>
      </c>
      <c r="Z661" s="377">
        <f t="shared" si="83"/>
        <v>0</v>
      </c>
      <c r="AA661" s="377">
        <f t="shared" si="84"/>
        <v>0</v>
      </c>
      <c r="AB661" s="377">
        <f t="shared" si="85"/>
        <v>0</v>
      </c>
      <c r="AC661" s="377">
        <f t="shared" si="86"/>
        <v>0</v>
      </c>
      <c r="AD661" s="383">
        <f t="shared" si="87"/>
        <v>0</v>
      </c>
    </row>
    <row r="662" spans="1:30">
      <c r="A662" s="378"/>
      <c r="B662" s="378"/>
      <c r="C662" s="378"/>
      <c r="D662" s="378"/>
      <c r="E662" s="378"/>
      <c r="F662" s="378"/>
      <c r="G662" s="378"/>
      <c r="H662" s="379"/>
      <c r="I662" s="379"/>
      <c r="J662" s="378"/>
      <c r="K662" s="380"/>
      <c r="L662" s="378"/>
      <c r="M662" s="46" t="str">
        <f>IFERROR(CONCATENATE("VALID (",VLOOKUP(A662,'02_MASTER_KODE_FASYANKES'!B$3:L$20793,2,FALSE),")"),"N/A (BELUM VALID)")</f>
        <v>N/A (BELUM VALID)</v>
      </c>
      <c r="N662" s="374" t="str">
        <f>IFERROR(VLOOKUP(A662,'02_MASTER_KODE_FASYANKES'!B$3:L$20793,10,FALSE),"N/A (BELUM VALID)")</f>
        <v>N/A (BELUM VALID)</v>
      </c>
      <c r="O662" s="374" t="str">
        <f>IFERROR(VLOOKUP(A662,'02_MASTER_KODE_FASYANKES'!B$3:L$20793,11,FALSE),"N/A (BELUM VALID)")</f>
        <v>N/A (BELUM VALID)</v>
      </c>
      <c r="P662" s="374" t="str">
        <f>IFERROR(VLOOKUP(A662,'02_MASTER_KODE_FASYANKES'!B$3:L$20793,3,FALSE),"N/A (BELUM VALID)")</f>
        <v>N/A (BELUM VALID)</v>
      </c>
      <c r="Q662" s="46" t="str">
        <f>IFERROR(VLOOKUP(LEFT(G662,4),'04_MASTER_KODE_SDMK'!B$5:F$165,3,FALSE),"N/A (BELUM VALID)")</f>
        <v>N/A (BELUM VALID)</v>
      </c>
      <c r="R662" s="46" t="str">
        <f>IFERROR(VLOOKUP(LEFT(G662,4),'04_MASTER_KODE_SDMK'!B$5:F$165,4,FALSE),"N/A (BELUM VALID)")</f>
        <v>N/A (BELUM VALID)</v>
      </c>
      <c r="S662" s="46" t="str">
        <f>IFERROR(VLOOKUP(LEFT(G662,4),'04_MASTER_KODE_SDMK'!B$5:F$165,5,FALSE),"N/A (BELUM VALID)")</f>
        <v>N/A (BELUM VALID)</v>
      </c>
      <c r="T662" s="374" t="str">
        <f t="shared" ref="T662:T706" si="88">IF(LEN(B662)=16,"VALID","N/A (BELUM VALID)")</f>
        <v>N/A (BELUM VALID)</v>
      </c>
      <c r="U662" s="46" t="str">
        <f t="shared" ref="U662:U706" si="89">IF(E662="L","Laki-Laki",IF(E662="P","Perempuan","N/A (BELUM VALID)"))</f>
        <v>N/A (BELUM VALID)</v>
      </c>
      <c r="V662" s="46" t="str">
        <f>IFERROR(VLOOKUP(L662,'03_MASTER_KODE_SEKOLAH_PT'!B$5:C$10030,2,FALSE),"N/A (BELUM VALID)")</f>
        <v>N/A (BELUM VALID)</v>
      </c>
      <c r="W662" s="46" t="str">
        <f>IFERROR(VLOOKUP(J662,'05_MASTER_KODE_PRODI'!B$3:E$5003,3,FALSE),"N/A (BELUM VALID)")</f>
        <v>N/A (BELUM VALID)</v>
      </c>
      <c r="X662" s="46" t="str">
        <f>IFERROR(CONCATENATE("VALID (",VLOOKUP(J662,'05_MASTER_KODE_PRODI'!B$3:F$5003,5,FALSE),")"),"N/A (BELUM VALID)")</f>
        <v>N/A (BELUM VALID)</v>
      </c>
      <c r="Y662" s="376">
        <f t="shared" ref="Y662:Y706" si="90">IF(M662&lt;&gt;"N/A (BELUM VALID)",1,0)</f>
        <v>0</v>
      </c>
      <c r="Z662" s="377">
        <f t="shared" ref="Z662:Z706" si="91">IF(S662&lt;&gt;"N/A (BELUM VALID)",1,0)</f>
        <v>0</v>
      </c>
      <c r="AA662" s="377">
        <f t="shared" ref="AA662:AA706" si="92">IF(T662&lt;&gt;"N/A (BELUM VALID)",1,0)</f>
        <v>0</v>
      </c>
      <c r="AB662" s="377">
        <f t="shared" ref="AB662:AB706" si="93">IF(U662&lt;&gt;"N/A (BELUM VALID)",1,0)</f>
        <v>0</v>
      </c>
      <c r="AC662" s="377">
        <f t="shared" ref="AC662:AC706" si="94">IF(X662&lt;&gt;"N/A (BELUM VALID)",1,0)</f>
        <v>0</v>
      </c>
      <c r="AD662" s="383">
        <f t="shared" si="87"/>
        <v>0</v>
      </c>
    </row>
    <row r="663" spans="1:30">
      <c r="A663" s="378"/>
      <c r="B663" s="378"/>
      <c r="C663" s="378"/>
      <c r="D663" s="378"/>
      <c r="E663" s="378"/>
      <c r="F663" s="378"/>
      <c r="G663" s="378"/>
      <c r="H663" s="379"/>
      <c r="I663" s="379"/>
      <c r="J663" s="378"/>
      <c r="K663" s="380"/>
      <c r="L663" s="378"/>
      <c r="M663" s="46" t="str">
        <f>IFERROR(CONCATENATE("VALID (",VLOOKUP(A663,'02_MASTER_KODE_FASYANKES'!B$3:L$20793,2,FALSE),")"),"N/A (BELUM VALID)")</f>
        <v>N/A (BELUM VALID)</v>
      </c>
      <c r="N663" s="374" t="str">
        <f>IFERROR(VLOOKUP(A663,'02_MASTER_KODE_FASYANKES'!B$3:L$20793,10,FALSE),"N/A (BELUM VALID)")</f>
        <v>N/A (BELUM VALID)</v>
      </c>
      <c r="O663" s="374" t="str">
        <f>IFERROR(VLOOKUP(A663,'02_MASTER_KODE_FASYANKES'!B$3:L$20793,11,FALSE),"N/A (BELUM VALID)")</f>
        <v>N/A (BELUM VALID)</v>
      </c>
      <c r="P663" s="374" t="str">
        <f>IFERROR(VLOOKUP(A663,'02_MASTER_KODE_FASYANKES'!B$3:L$20793,3,FALSE),"N/A (BELUM VALID)")</f>
        <v>N/A (BELUM VALID)</v>
      </c>
      <c r="Q663" s="46" t="str">
        <f>IFERROR(VLOOKUP(LEFT(G663,4),'04_MASTER_KODE_SDMK'!B$5:F$165,3,FALSE),"N/A (BELUM VALID)")</f>
        <v>N/A (BELUM VALID)</v>
      </c>
      <c r="R663" s="46" t="str">
        <f>IFERROR(VLOOKUP(LEFT(G663,4),'04_MASTER_KODE_SDMK'!B$5:F$165,4,FALSE),"N/A (BELUM VALID)")</f>
        <v>N/A (BELUM VALID)</v>
      </c>
      <c r="S663" s="46" t="str">
        <f>IFERROR(VLOOKUP(LEFT(G663,4),'04_MASTER_KODE_SDMK'!B$5:F$165,5,FALSE),"N/A (BELUM VALID)")</f>
        <v>N/A (BELUM VALID)</v>
      </c>
      <c r="T663" s="374" t="str">
        <f t="shared" si="88"/>
        <v>N/A (BELUM VALID)</v>
      </c>
      <c r="U663" s="46" t="str">
        <f t="shared" si="89"/>
        <v>N/A (BELUM VALID)</v>
      </c>
      <c r="V663" s="46" t="str">
        <f>IFERROR(VLOOKUP(L663,'03_MASTER_KODE_SEKOLAH_PT'!B$5:C$10030,2,FALSE),"N/A (BELUM VALID)")</f>
        <v>N/A (BELUM VALID)</v>
      </c>
      <c r="W663" s="46" t="str">
        <f>IFERROR(VLOOKUP(J663,'05_MASTER_KODE_PRODI'!B$3:E$5003,3,FALSE),"N/A (BELUM VALID)")</f>
        <v>N/A (BELUM VALID)</v>
      </c>
      <c r="X663" s="46" t="str">
        <f>IFERROR(CONCATENATE("VALID (",VLOOKUP(J663,'05_MASTER_KODE_PRODI'!B$3:F$5003,5,FALSE),")"),"N/A (BELUM VALID)")</f>
        <v>N/A (BELUM VALID)</v>
      </c>
      <c r="Y663" s="376">
        <f t="shared" si="90"/>
        <v>0</v>
      </c>
      <c r="Z663" s="377">
        <f t="shared" si="91"/>
        <v>0</v>
      </c>
      <c r="AA663" s="377">
        <f t="shared" si="92"/>
        <v>0</v>
      </c>
      <c r="AB663" s="377">
        <f t="shared" si="93"/>
        <v>0</v>
      </c>
      <c r="AC663" s="377">
        <f t="shared" si="94"/>
        <v>0</v>
      </c>
      <c r="AD663" s="383">
        <f t="shared" si="87"/>
        <v>0</v>
      </c>
    </row>
    <row r="664" spans="1:30">
      <c r="A664" s="378"/>
      <c r="B664" s="378"/>
      <c r="C664" s="378"/>
      <c r="D664" s="378"/>
      <c r="E664" s="378"/>
      <c r="F664" s="378"/>
      <c r="G664" s="378"/>
      <c r="H664" s="379"/>
      <c r="I664" s="379"/>
      <c r="J664" s="378"/>
      <c r="K664" s="380"/>
      <c r="L664" s="378"/>
      <c r="M664" s="46" t="str">
        <f>IFERROR(CONCATENATE("VALID (",VLOOKUP(A664,'02_MASTER_KODE_FASYANKES'!B$3:L$20793,2,FALSE),")"),"N/A (BELUM VALID)")</f>
        <v>N/A (BELUM VALID)</v>
      </c>
      <c r="N664" s="374" t="str">
        <f>IFERROR(VLOOKUP(A664,'02_MASTER_KODE_FASYANKES'!B$3:L$20793,10,FALSE),"N/A (BELUM VALID)")</f>
        <v>N/A (BELUM VALID)</v>
      </c>
      <c r="O664" s="374" t="str">
        <f>IFERROR(VLOOKUP(A664,'02_MASTER_KODE_FASYANKES'!B$3:L$20793,11,FALSE),"N/A (BELUM VALID)")</f>
        <v>N/A (BELUM VALID)</v>
      </c>
      <c r="P664" s="374" t="str">
        <f>IFERROR(VLOOKUP(A664,'02_MASTER_KODE_FASYANKES'!B$3:L$20793,3,FALSE),"N/A (BELUM VALID)")</f>
        <v>N/A (BELUM VALID)</v>
      </c>
      <c r="Q664" s="46" t="str">
        <f>IFERROR(VLOOKUP(LEFT(G664,4),'04_MASTER_KODE_SDMK'!B$5:F$165,3,FALSE),"N/A (BELUM VALID)")</f>
        <v>N/A (BELUM VALID)</v>
      </c>
      <c r="R664" s="46" t="str">
        <f>IFERROR(VLOOKUP(LEFT(G664,4),'04_MASTER_KODE_SDMK'!B$5:F$165,4,FALSE),"N/A (BELUM VALID)")</f>
        <v>N/A (BELUM VALID)</v>
      </c>
      <c r="S664" s="46" t="str">
        <f>IFERROR(VLOOKUP(LEFT(G664,4),'04_MASTER_KODE_SDMK'!B$5:F$165,5,FALSE),"N/A (BELUM VALID)")</f>
        <v>N/A (BELUM VALID)</v>
      </c>
      <c r="T664" s="374" t="str">
        <f t="shared" si="88"/>
        <v>N/A (BELUM VALID)</v>
      </c>
      <c r="U664" s="46" t="str">
        <f t="shared" si="89"/>
        <v>N/A (BELUM VALID)</v>
      </c>
      <c r="V664" s="46" t="str">
        <f>IFERROR(VLOOKUP(L664,'03_MASTER_KODE_SEKOLAH_PT'!B$5:C$10030,2,FALSE),"N/A (BELUM VALID)")</f>
        <v>N/A (BELUM VALID)</v>
      </c>
      <c r="W664" s="46" t="str">
        <f>IFERROR(VLOOKUP(J664,'05_MASTER_KODE_PRODI'!B$3:E$5003,3,FALSE),"N/A (BELUM VALID)")</f>
        <v>N/A (BELUM VALID)</v>
      </c>
      <c r="X664" s="46" t="str">
        <f>IFERROR(CONCATENATE("VALID (",VLOOKUP(J664,'05_MASTER_KODE_PRODI'!B$3:F$5003,5,FALSE),")"),"N/A (BELUM VALID)")</f>
        <v>N/A (BELUM VALID)</v>
      </c>
      <c r="Y664" s="376">
        <f t="shared" si="90"/>
        <v>0</v>
      </c>
      <c r="Z664" s="377">
        <f t="shared" si="91"/>
        <v>0</v>
      </c>
      <c r="AA664" s="377">
        <f t="shared" si="92"/>
        <v>0</v>
      </c>
      <c r="AB664" s="377">
        <f t="shared" si="93"/>
        <v>0</v>
      </c>
      <c r="AC664" s="377">
        <f t="shared" si="94"/>
        <v>0</v>
      </c>
      <c r="AD664" s="383">
        <f t="shared" si="87"/>
        <v>0</v>
      </c>
    </row>
    <row r="665" spans="1:30">
      <c r="A665" s="378"/>
      <c r="B665" s="378"/>
      <c r="C665" s="378"/>
      <c r="D665" s="378"/>
      <c r="E665" s="378"/>
      <c r="F665" s="378"/>
      <c r="G665" s="378"/>
      <c r="H665" s="379"/>
      <c r="I665" s="379"/>
      <c r="J665" s="378"/>
      <c r="K665" s="380"/>
      <c r="L665" s="378"/>
      <c r="M665" s="46" t="str">
        <f>IFERROR(CONCATENATE("VALID (",VLOOKUP(A665,'02_MASTER_KODE_FASYANKES'!B$3:L$20793,2,FALSE),")"),"N/A (BELUM VALID)")</f>
        <v>N/A (BELUM VALID)</v>
      </c>
      <c r="N665" s="374" t="str">
        <f>IFERROR(VLOOKUP(A665,'02_MASTER_KODE_FASYANKES'!B$3:L$20793,10,FALSE),"N/A (BELUM VALID)")</f>
        <v>N/A (BELUM VALID)</v>
      </c>
      <c r="O665" s="374" t="str">
        <f>IFERROR(VLOOKUP(A665,'02_MASTER_KODE_FASYANKES'!B$3:L$20793,11,FALSE),"N/A (BELUM VALID)")</f>
        <v>N/A (BELUM VALID)</v>
      </c>
      <c r="P665" s="374" t="str">
        <f>IFERROR(VLOOKUP(A665,'02_MASTER_KODE_FASYANKES'!B$3:L$20793,3,FALSE),"N/A (BELUM VALID)")</f>
        <v>N/A (BELUM VALID)</v>
      </c>
      <c r="Q665" s="46" t="str">
        <f>IFERROR(VLOOKUP(LEFT(G665,4),'04_MASTER_KODE_SDMK'!B$5:F$165,3,FALSE),"N/A (BELUM VALID)")</f>
        <v>N/A (BELUM VALID)</v>
      </c>
      <c r="R665" s="46" t="str">
        <f>IFERROR(VLOOKUP(LEFT(G665,4),'04_MASTER_KODE_SDMK'!B$5:F$165,4,FALSE),"N/A (BELUM VALID)")</f>
        <v>N/A (BELUM VALID)</v>
      </c>
      <c r="S665" s="46" t="str">
        <f>IFERROR(VLOOKUP(LEFT(G665,4),'04_MASTER_KODE_SDMK'!B$5:F$165,5,FALSE),"N/A (BELUM VALID)")</f>
        <v>N/A (BELUM VALID)</v>
      </c>
      <c r="T665" s="374" t="str">
        <f t="shared" si="88"/>
        <v>N/A (BELUM VALID)</v>
      </c>
      <c r="U665" s="46" t="str">
        <f t="shared" si="89"/>
        <v>N/A (BELUM VALID)</v>
      </c>
      <c r="V665" s="46" t="str">
        <f>IFERROR(VLOOKUP(L665,'03_MASTER_KODE_SEKOLAH_PT'!B$5:C$10030,2,FALSE),"N/A (BELUM VALID)")</f>
        <v>N/A (BELUM VALID)</v>
      </c>
      <c r="W665" s="46" t="str">
        <f>IFERROR(VLOOKUP(J665,'05_MASTER_KODE_PRODI'!B$3:E$5003,3,FALSE),"N/A (BELUM VALID)")</f>
        <v>N/A (BELUM VALID)</v>
      </c>
      <c r="X665" s="46" t="str">
        <f>IFERROR(CONCATENATE("VALID (",VLOOKUP(J665,'05_MASTER_KODE_PRODI'!B$3:F$5003,5,FALSE),")"),"N/A (BELUM VALID)")</f>
        <v>N/A (BELUM VALID)</v>
      </c>
      <c r="Y665" s="376">
        <f t="shared" si="90"/>
        <v>0</v>
      </c>
      <c r="Z665" s="377">
        <f t="shared" si="91"/>
        <v>0</v>
      </c>
      <c r="AA665" s="377">
        <f t="shared" si="92"/>
        <v>0</v>
      </c>
      <c r="AB665" s="377">
        <f t="shared" si="93"/>
        <v>0</v>
      </c>
      <c r="AC665" s="377">
        <f t="shared" si="94"/>
        <v>0</v>
      </c>
      <c r="AD665" s="383">
        <f t="shared" si="87"/>
        <v>0</v>
      </c>
    </row>
    <row r="666" spans="1:30">
      <c r="A666" s="378"/>
      <c r="B666" s="378"/>
      <c r="C666" s="378"/>
      <c r="D666" s="378"/>
      <c r="E666" s="378"/>
      <c r="F666" s="378"/>
      <c r="G666" s="378"/>
      <c r="H666" s="379"/>
      <c r="I666" s="379"/>
      <c r="J666" s="378"/>
      <c r="K666" s="380"/>
      <c r="L666" s="378"/>
      <c r="M666" s="46" t="str">
        <f>IFERROR(CONCATENATE("VALID (",VLOOKUP(A666,'02_MASTER_KODE_FASYANKES'!B$3:L$20793,2,FALSE),")"),"N/A (BELUM VALID)")</f>
        <v>N/A (BELUM VALID)</v>
      </c>
      <c r="N666" s="374" t="str">
        <f>IFERROR(VLOOKUP(A666,'02_MASTER_KODE_FASYANKES'!B$3:L$20793,10,FALSE),"N/A (BELUM VALID)")</f>
        <v>N/A (BELUM VALID)</v>
      </c>
      <c r="O666" s="374" t="str">
        <f>IFERROR(VLOOKUP(A666,'02_MASTER_KODE_FASYANKES'!B$3:L$20793,11,FALSE),"N/A (BELUM VALID)")</f>
        <v>N/A (BELUM VALID)</v>
      </c>
      <c r="P666" s="374" t="str">
        <f>IFERROR(VLOOKUP(A666,'02_MASTER_KODE_FASYANKES'!B$3:L$20793,3,FALSE),"N/A (BELUM VALID)")</f>
        <v>N/A (BELUM VALID)</v>
      </c>
      <c r="Q666" s="46" t="str">
        <f>IFERROR(VLOOKUP(LEFT(G666,4),'04_MASTER_KODE_SDMK'!B$5:F$165,3,FALSE),"N/A (BELUM VALID)")</f>
        <v>N/A (BELUM VALID)</v>
      </c>
      <c r="R666" s="46" t="str">
        <f>IFERROR(VLOOKUP(LEFT(G666,4),'04_MASTER_KODE_SDMK'!B$5:F$165,4,FALSE),"N/A (BELUM VALID)")</f>
        <v>N/A (BELUM VALID)</v>
      </c>
      <c r="S666" s="46" t="str">
        <f>IFERROR(VLOOKUP(LEFT(G666,4),'04_MASTER_KODE_SDMK'!B$5:F$165,5,FALSE),"N/A (BELUM VALID)")</f>
        <v>N/A (BELUM VALID)</v>
      </c>
      <c r="T666" s="374" t="str">
        <f t="shared" si="88"/>
        <v>N/A (BELUM VALID)</v>
      </c>
      <c r="U666" s="46" t="str">
        <f t="shared" si="89"/>
        <v>N/A (BELUM VALID)</v>
      </c>
      <c r="V666" s="46" t="str">
        <f>IFERROR(VLOOKUP(L666,'03_MASTER_KODE_SEKOLAH_PT'!B$5:C$10030,2,FALSE),"N/A (BELUM VALID)")</f>
        <v>N/A (BELUM VALID)</v>
      </c>
      <c r="W666" s="46" t="str">
        <f>IFERROR(VLOOKUP(J666,'05_MASTER_KODE_PRODI'!B$3:E$5003,3,FALSE),"N/A (BELUM VALID)")</f>
        <v>N/A (BELUM VALID)</v>
      </c>
      <c r="X666" s="46" t="str">
        <f>IFERROR(CONCATENATE("VALID (",VLOOKUP(J666,'05_MASTER_KODE_PRODI'!B$3:F$5003,5,FALSE),")"),"N/A (BELUM VALID)")</f>
        <v>N/A (BELUM VALID)</v>
      </c>
      <c r="Y666" s="376">
        <f t="shared" si="90"/>
        <v>0</v>
      </c>
      <c r="Z666" s="377">
        <f t="shared" si="91"/>
        <v>0</v>
      </c>
      <c r="AA666" s="377">
        <f t="shared" si="92"/>
        <v>0</v>
      </c>
      <c r="AB666" s="377">
        <f t="shared" si="93"/>
        <v>0</v>
      </c>
      <c r="AC666" s="377">
        <f t="shared" si="94"/>
        <v>0</v>
      </c>
      <c r="AD666" s="383">
        <f t="shared" si="87"/>
        <v>0</v>
      </c>
    </row>
    <row r="667" spans="1:30">
      <c r="A667" s="378"/>
      <c r="B667" s="378"/>
      <c r="C667" s="378"/>
      <c r="D667" s="378"/>
      <c r="E667" s="378"/>
      <c r="F667" s="378"/>
      <c r="G667" s="378"/>
      <c r="H667" s="379"/>
      <c r="I667" s="379"/>
      <c r="J667" s="378"/>
      <c r="K667" s="380"/>
      <c r="L667" s="378"/>
      <c r="M667" s="46" t="str">
        <f>IFERROR(CONCATENATE("VALID (",VLOOKUP(A667,'02_MASTER_KODE_FASYANKES'!B$3:L$20793,2,FALSE),")"),"N/A (BELUM VALID)")</f>
        <v>N/A (BELUM VALID)</v>
      </c>
      <c r="N667" s="374" t="str">
        <f>IFERROR(VLOOKUP(A667,'02_MASTER_KODE_FASYANKES'!B$3:L$20793,10,FALSE),"N/A (BELUM VALID)")</f>
        <v>N/A (BELUM VALID)</v>
      </c>
      <c r="O667" s="374" t="str">
        <f>IFERROR(VLOOKUP(A667,'02_MASTER_KODE_FASYANKES'!B$3:L$20793,11,FALSE),"N/A (BELUM VALID)")</f>
        <v>N/A (BELUM VALID)</v>
      </c>
      <c r="P667" s="374" t="str">
        <f>IFERROR(VLOOKUP(A667,'02_MASTER_KODE_FASYANKES'!B$3:L$20793,3,FALSE),"N/A (BELUM VALID)")</f>
        <v>N/A (BELUM VALID)</v>
      </c>
      <c r="Q667" s="46" t="str">
        <f>IFERROR(VLOOKUP(LEFT(G667,4),'04_MASTER_KODE_SDMK'!B$5:F$165,3,FALSE),"N/A (BELUM VALID)")</f>
        <v>N/A (BELUM VALID)</v>
      </c>
      <c r="R667" s="46" t="str">
        <f>IFERROR(VLOOKUP(LEFT(G667,4),'04_MASTER_KODE_SDMK'!B$5:F$165,4,FALSE),"N/A (BELUM VALID)")</f>
        <v>N/A (BELUM VALID)</v>
      </c>
      <c r="S667" s="46" t="str">
        <f>IFERROR(VLOOKUP(LEFT(G667,4),'04_MASTER_KODE_SDMK'!B$5:F$165,5,FALSE),"N/A (BELUM VALID)")</f>
        <v>N/A (BELUM VALID)</v>
      </c>
      <c r="T667" s="374" t="str">
        <f t="shared" si="88"/>
        <v>N/A (BELUM VALID)</v>
      </c>
      <c r="U667" s="46" t="str">
        <f t="shared" si="89"/>
        <v>N/A (BELUM VALID)</v>
      </c>
      <c r="V667" s="46" t="str">
        <f>IFERROR(VLOOKUP(L667,'03_MASTER_KODE_SEKOLAH_PT'!B$5:C$10030,2,FALSE),"N/A (BELUM VALID)")</f>
        <v>N/A (BELUM VALID)</v>
      </c>
      <c r="W667" s="46" t="str">
        <f>IFERROR(VLOOKUP(J667,'05_MASTER_KODE_PRODI'!B$3:E$5003,3,FALSE),"N/A (BELUM VALID)")</f>
        <v>N/A (BELUM VALID)</v>
      </c>
      <c r="X667" s="46" t="str">
        <f>IFERROR(CONCATENATE("VALID (",VLOOKUP(J667,'05_MASTER_KODE_PRODI'!B$3:F$5003,5,FALSE),")"),"N/A (BELUM VALID)")</f>
        <v>N/A (BELUM VALID)</v>
      </c>
      <c r="Y667" s="376">
        <f t="shared" si="90"/>
        <v>0</v>
      </c>
      <c r="Z667" s="377">
        <f t="shared" si="91"/>
        <v>0</v>
      </c>
      <c r="AA667" s="377">
        <f t="shared" si="92"/>
        <v>0</v>
      </c>
      <c r="AB667" s="377">
        <f t="shared" si="93"/>
        <v>0</v>
      </c>
      <c r="AC667" s="377">
        <f t="shared" si="94"/>
        <v>0</v>
      </c>
      <c r="AD667" s="383">
        <f t="shared" si="87"/>
        <v>0</v>
      </c>
    </row>
    <row r="668" spans="1:30">
      <c r="A668" s="378"/>
      <c r="B668" s="378"/>
      <c r="C668" s="378"/>
      <c r="D668" s="378"/>
      <c r="E668" s="378"/>
      <c r="F668" s="378"/>
      <c r="G668" s="378"/>
      <c r="H668" s="379"/>
      <c r="I668" s="379"/>
      <c r="J668" s="378"/>
      <c r="K668" s="380"/>
      <c r="L668" s="378"/>
      <c r="M668" s="46" t="str">
        <f>IFERROR(CONCATENATE("VALID (",VLOOKUP(A668,'02_MASTER_KODE_FASYANKES'!B$3:L$20793,2,FALSE),")"),"N/A (BELUM VALID)")</f>
        <v>N/A (BELUM VALID)</v>
      </c>
      <c r="N668" s="374" t="str">
        <f>IFERROR(VLOOKUP(A668,'02_MASTER_KODE_FASYANKES'!B$3:L$20793,10,FALSE),"N/A (BELUM VALID)")</f>
        <v>N/A (BELUM VALID)</v>
      </c>
      <c r="O668" s="374" t="str">
        <f>IFERROR(VLOOKUP(A668,'02_MASTER_KODE_FASYANKES'!B$3:L$20793,11,FALSE),"N/A (BELUM VALID)")</f>
        <v>N/A (BELUM VALID)</v>
      </c>
      <c r="P668" s="374" t="str">
        <f>IFERROR(VLOOKUP(A668,'02_MASTER_KODE_FASYANKES'!B$3:L$20793,3,FALSE),"N/A (BELUM VALID)")</f>
        <v>N/A (BELUM VALID)</v>
      </c>
      <c r="Q668" s="46" t="str">
        <f>IFERROR(VLOOKUP(LEFT(G668,4),'04_MASTER_KODE_SDMK'!B$5:F$165,3,FALSE),"N/A (BELUM VALID)")</f>
        <v>N/A (BELUM VALID)</v>
      </c>
      <c r="R668" s="46" t="str">
        <f>IFERROR(VLOOKUP(LEFT(G668,4),'04_MASTER_KODE_SDMK'!B$5:F$165,4,FALSE),"N/A (BELUM VALID)")</f>
        <v>N/A (BELUM VALID)</v>
      </c>
      <c r="S668" s="46" t="str">
        <f>IFERROR(VLOOKUP(LEFT(G668,4),'04_MASTER_KODE_SDMK'!B$5:F$165,5,FALSE),"N/A (BELUM VALID)")</f>
        <v>N/A (BELUM VALID)</v>
      </c>
      <c r="T668" s="374" t="str">
        <f t="shared" si="88"/>
        <v>N/A (BELUM VALID)</v>
      </c>
      <c r="U668" s="46" t="str">
        <f t="shared" si="89"/>
        <v>N/A (BELUM VALID)</v>
      </c>
      <c r="V668" s="46" t="str">
        <f>IFERROR(VLOOKUP(L668,'03_MASTER_KODE_SEKOLAH_PT'!B$5:C$10030,2,FALSE),"N/A (BELUM VALID)")</f>
        <v>N/A (BELUM VALID)</v>
      </c>
      <c r="W668" s="46" t="str">
        <f>IFERROR(VLOOKUP(J668,'05_MASTER_KODE_PRODI'!B$3:E$5003,3,FALSE),"N/A (BELUM VALID)")</f>
        <v>N/A (BELUM VALID)</v>
      </c>
      <c r="X668" s="46" t="str">
        <f>IFERROR(CONCATENATE("VALID (",VLOOKUP(J668,'05_MASTER_KODE_PRODI'!B$3:F$5003,5,FALSE),")"),"N/A (BELUM VALID)")</f>
        <v>N/A (BELUM VALID)</v>
      </c>
      <c r="Y668" s="376">
        <f t="shared" si="90"/>
        <v>0</v>
      </c>
      <c r="Z668" s="377">
        <f t="shared" si="91"/>
        <v>0</v>
      </c>
      <c r="AA668" s="377">
        <f t="shared" si="92"/>
        <v>0</v>
      </c>
      <c r="AB668" s="377">
        <f t="shared" si="93"/>
        <v>0</v>
      </c>
      <c r="AC668" s="377">
        <f t="shared" si="94"/>
        <v>0</v>
      </c>
      <c r="AD668" s="383">
        <f t="shared" si="87"/>
        <v>0</v>
      </c>
    </row>
    <row r="669" spans="1:30">
      <c r="A669" s="378"/>
      <c r="B669" s="378"/>
      <c r="C669" s="378"/>
      <c r="D669" s="378"/>
      <c r="E669" s="378"/>
      <c r="F669" s="378"/>
      <c r="G669" s="378"/>
      <c r="H669" s="379"/>
      <c r="I669" s="379"/>
      <c r="J669" s="378"/>
      <c r="K669" s="380"/>
      <c r="L669" s="378"/>
      <c r="M669" s="46" t="str">
        <f>IFERROR(CONCATENATE("VALID (",VLOOKUP(A669,'02_MASTER_KODE_FASYANKES'!B$3:L$20793,2,FALSE),")"),"N/A (BELUM VALID)")</f>
        <v>N/A (BELUM VALID)</v>
      </c>
      <c r="N669" s="374" t="str">
        <f>IFERROR(VLOOKUP(A669,'02_MASTER_KODE_FASYANKES'!B$3:L$20793,10,FALSE),"N/A (BELUM VALID)")</f>
        <v>N/A (BELUM VALID)</v>
      </c>
      <c r="O669" s="374" t="str">
        <f>IFERROR(VLOOKUP(A669,'02_MASTER_KODE_FASYANKES'!B$3:L$20793,11,FALSE),"N/A (BELUM VALID)")</f>
        <v>N/A (BELUM VALID)</v>
      </c>
      <c r="P669" s="374" t="str">
        <f>IFERROR(VLOOKUP(A669,'02_MASTER_KODE_FASYANKES'!B$3:L$20793,3,FALSE),"N/A (BELUM VALID)")</f>
        <v>N/A (BELUM VALID)</v>
      </c>
      <c r="Q669" s="46" t="str">
        <f>IFERROR(VLOOKUP(LEFT(G669,4),'04_MASTER_KODE_SDMK'!B$5:F$165,3,FALSE),"N/A (BELUM VALID)")</f>
        <v>N/A (BELUM VALID)</v>
      </c>
      <c r="R669" s="46" t="str">
        <f>IFERROR(VLOOKUP(LEFT(G669,4),'04_MASTER_KODE_SDMK'!B$5:F$165,4,FALSE),"N/A (BELUM VALID)")</f>
        <v>N/A (BELUM VALID)</v>
      </c>
      <c r="S669" s="46" t="str">
        <f>IFERROR(VLOOKUP(LEFT(G669,4),'04_MASTER_KODE_SDMK'!B$5:F$165,5,FALSE),"N/A (BELUM VALID)")</f>
        <v>N/A (BELUM VALID)</v>
      </c>
      <c r="T669" s="374" t="str">
        <f t="shared" si="88"/>
        <v>N/A (BELUM VALID)</v>
      </c>
      <c r="U669" s="46" t="str">
        <f t="shared" si="89"/>
        <v>N/A (BELUM VALID)</v>
      </c>
      <c r="V669" s="46" t="str">
        <f>IFERROR(VLOOKUP(L669,'03_MASTER_KODE_SEKOLAH_PT'!B$5:C$10030,2,FALSE),"N/A (BELUM VALID)")</f>
        <v>N/A (BELUM VALID)</v>
      </c>
      <c r="W669" s="46" t="str">
        <f>IFERROR(VLOOKUP(J669,'05_MASTER_KODE_PRODI'!B$3:E$5003,3,FALSE),"N/A (BELUM VALID)")</f>
        <v>N/A (BELUM VALID)</v>
      </c>
      <c r="X669" s="46" t="str">
        <f>IFERROR(CONCATENATE("VALID (",VLOOKUP(J669,'05_MASTER_KODE_PRODI'!B$3:F$5003,5,FALSE),")"),"N/A (BELUM VALID)")</f>
        <v>N/A (BELUM VALID)</v>
      </c>
      <c r="Y669" s="376">
        <f t="shared" si="90"/>
        <v>0</v>
      </c>
      <c r="Z669" s="377">
        <f t="shared" si="91"/>
        <v>0</v>
      </c>
      <c r="AA669" s="377">
        <f t="shared" si="92"/>
        <v>0</v>
      </c>
      <c r="AB669" s="377">
        <f t="shared" si="93"/>
        <v>0</v>
      </c>
      <c r="AC669" s="377">
        <f t="shared" si="94"/>
        <v>0</v>
      </c>
      <c r="AD669" s="383">
        <f t="shared" si="87"/>
        <v>0</v>
      </c>
    </row>
    <row r="670" spans="1:30">
      <c r="A670" s="378"/>
      <c r="B670" s="378"/>
      <c r="C670" s="378"/>
      <c r="D670" s="378"/>
      <c r="E670" s="378"/>
      <c r="F670" s="378"/>
      <c r="G670" s="378"/>
      <c r="H670" s="379"/>
      <c r="I670" s="379"/>
      <c r="J670" s="378"/>
      <c r="K670" s="380"/>
      <c r="L670" s="378"/>
      <c r="M670" s="46" t="str">
        <f>IFERROR(CONCATENATE("VALID (",VLOOKUP(A670,'02_MASTER_KODE_FASYANKES'!B$3:L$20793,2,FALSE),")"),"N/A (BELUM VALID)")</f>
        <v>N/A (BELUM VALID)</v>
      </c>
      <c r="N670" s="374" t="str">
        <f>IFERROR(VLOOKUP(A670,'02_MASTER_KODE_FASYANKES'!B$3:L$20793,10,FALSE),"N/A (BELUM VALID)")</f>
        <v>N/A (BELUM VALID)</v>
      </c>
      <c r="O670" s="374" t="str">
        <f>IFERROR(VLOOKUP(A670,'02_MASTER_KODE_FASYANKES'!B$3:L$20793,11,FALSE),"N/A (BELUM VALID)")</f>
        <v>N/A (BELUM VALID)</v>
      </c>
      <c r="P670" s="374" t="str">
        <f>IFERROR(VLOOKUP(A670,'02_MASTER_KODE_FASYANKES'!B$3:L$20793,3,FALSE),"N/A (BELUM VALID)")</f>
        <v>N/A (BELUM VALID)</v>
      </c>
      <c r="Q670" s="46" t="str">
        <f>IFERROR(VLOOKUP(LEFT(G670,4),'04_MASTER_KODE_SDMK'!B$5:F$165,3,FALSE),"N/A (BELUM VALID)")</f>
        <v>N/A (BELUM VALID)</v>
      </c>
      <c r="R670" s="46" t="str">
        <f>IFERROR(VLOOKUP(LEFT(G670,4),'04_MASTER_KODE_SDMK'!B$5:F$165,4,FALSE),"N/A (BELUM VALID)")</f>
        <v>N/A (BELUM VALID)</v>
      </c>
      <c r="S670" s="46" t="str">
        <f>IFERROR(VLOOKUP(LEFT(G670,4),'04_MASTER_KODE_SDMK'!B$5:F$165,5,FALSE),"N/A (BELUM VALID)")</f>
        <v>N/A (BELUM VALID)</v>
      </c>
      <c r="T670" s="374" t="str">
        <f t="shared" si="88"/>
        <v>N/A (BELUM VALID)</v>
      </c>
      <c r="U670" s="46" t="str">
        <f t="shared" si="89"/>
        <v>N/A (BELUM VALID)</v>
      </c>
      <c r="V670" s="46" t="str">
        <f>IFERROR(VLOOKUP(L670,'03_MASTER_KODE_SEKOLAH_PT'!B$5:C$10030,2,FALSE),"N/A (BELUM VALID)")</f>
        <v>N/A (BELUM VALID)</v>
      </c>
      <c r="W670" s="46" t="str">
        <f>IFERROR(VLOOKUP(J670,'05_MASTER_KODE_PRODI'!B$3:E$5003,3,FALSE),"N/A (BELUM VALID)")</f>
        <v>N/A (BELUM VALID)</v>
      </c>
      <c r="X670" s="46" t="str">
        <f>IFERROR(CONCATENATE("VALID (",VLOOKUP(J670,'05_MASTER_KODE_PRODI'!B$3:F$5003,5,FALSE),")"),"N/A (BELUM VALID)")</f>
        <v>N/A (BELUM VALID)</v>
      </c>
      <c r="Y670" s="376">
        <f t="shared" si="90"/>
        <v>0</v>
      </c>
      <c r="Z670" s="377">
        <f t="shared" si="91"/>
        <v>0</v>
      </c>
      <c r="AA670" s="377">
        <f t="shared" si="92"/>
        <v>0</v>
      </c>
      <c r="AB670" s="377">
        <f t="shared" si="93"/>
        <v>0</v>
      </c>
      <c r="AC670" s="377">
        <f t="shared" si="94"/>
        <v>0</v>
      </c>
      <c r="AD670" s="383">
        <f t="shared" si="87"/>
        <v>0</v>
      </c>
    </row>
    <row r="671" spans="1:30">
      <c r="A671" s="378"/>
      <c r="B671" s="378"/>
      <c r="C671" s="378"/>
      <c r="D671" s="378"/>
      <c r="E671" s="378"/>
      <c r="F671" s="378"/>
      <c r="G671" s="378"/>
      <c r="H671" s="379"/>
      <c r="I671" s="379"/>
      <c r="J671" s="378"/>
      <c r="K671" s="380"/>
      <c r="L671" s="378"/>
      <c r="M671" s="46" t="str">
        <f>IFERROR(CONCATENATE("VALID (",VLOOKUP(A671,'02_MASTER_KODE_FASYANKES'!B$3:L$20793,2,FALSE),")"),"N/A (BELUM VALID)")</f>
        <v>N/A (BELUM VALID)</v>
      </c>
      <c r="N671" s="374" t="str">
        <f>IFERROR(VLOOKUP(A671,'02_MASTER_KODE_FASYANKES'!B$3:L$20793,10,FALSE),"N/A (BELUM VALID)")</f>
        <v>N/A (BELUM VALID)</v>
      </c>
      <c r="O671" s="374" t="str">
        <f>IFERROR(VLOOKUP(A671,'02_MASTER_KODE_FASYANKES'!B$3:L$20793,11,FALSE),"N/A (BELUM VALID)")</f>
        <v>N/A (BELUM VALID)</v>
      </c>
      <c r="P671" s="374" t="str">
        <f>IFERROR(VLOOKUP(A671,'02_MASTER_KODE_FASYANKES'!B$3:L$20793,3,FALSE),"N/A (BELUM VALID)")</f>
        <v>N/A (BELUM VALID)</v>
      </c>
      <c r="Q671" s="46" t="str">
        <f>IFERROR(VLOOKUP(LEFT(G671,4),'04_MASTER_KODE_SDMK'!B$5:F$165,3,FALSE),"N/A (BELUM VALID)")</f>
        <v>N/A (BELUM VALID)</v>
      </c>
      <c r="R671" s="46" t="str">
        <f>IFERROR(VLOOKUP(LEFT(G671,4),'04_MASTER_KODE_SDMK'!B$5:F$165,4,FALSE),"N/A (BELUM VALID)")</f>
        <v>N/A (BELUM VALID)</v>
      </c>
      <c r="S671" s="46" t="str">
        <f>IFERROR(VLOOKUP(LEFT(G671,4),'04_MASTER_KODE_SDMK'!B$5:F$165,5,FALSE),"N/A (BELUM VALID)")</f>
        <v>N/A (BELUM VALID)</v>
      </c>
      <c r="T671" s="374" t="str">
        <f t="shared" si="88"/>
        <v>N/A (BELUM VALID)</v>
      </c>
      <c r="U671" s="46" t="str">
        <f t="shared" si="89"/>
        <v>N/A (BELUM VALID)</v>
      </c>
      <c r="V671" s="46" t="str">
        <f>IFERROR(VLOOKUP(L671,'03_MASTER_KODE_SEKOLAH_PT'!B$5:C$10030,2,FALSE),"N/A (BELUM VALID)")</f>
        <v>N/A (BELUM VALID)</v>
      </c>
      <c r="W671" s="46" t="str">
        <f>IFERROR(VLOOKUP(J671,'05_MASTER_KODE_PRODI'!B$3:E$5003,3,FALSE),"N/A (BELUM VALID)")</f>
        <v>N/A (BELUM VALID)</v>
      </c>
      <c r="X671" s="46" t="str">
        <f>IFERROR(CONCATENATE("VALID (",VLOOKUP(J671,'05_MASTER_KODE_PRODI'!B$3:F$5003,5,FALSE),")"),"N/A (BELUM VALID)")</f>
        <v>N/A (BELUM VALID)</v>
      </c>
      <c r="Y671" s="376">
        <f t="shared" si="90"/>
        <v>0</v>
      </c>
      <c r="Z671" s="377">
        <f t="shared" si="91"/>
        <v>0</v>
      </c>
      <c r="AA671" s="377">
        <f t="shared" si="92"/>
        <v>0</v>
      </c>
      <c r="AB671" s="377">
        <f t="shared" si="93"/>
        <v>0</v>
      </c>
      <c r="AC671" s="377">
        <f t="shared" si="94"/>
        <v>0</v>
      </c>
      <c r="AD671" s="383">
        <f t="shared" si="87"/>
        <v>0</v>
      </c>
    </row>
    <row r="672" spans="1:30">
      <c r="A672" s="378"/>
      <c r="B672" s="378"/>
      <c r="C672" s="378"/>
      <c r="D672" s="378"/>
      <c r="E672" s="378"/>
      <c r="F672" s="378"/>
      <c r="G672" s="378"/>
      <c r="H672" s="379"/>
      <c r="I672" s="379"/>
      <c r="J672" s="378"/>
      <c r="K672" s="380"/>
      <c r="L672" s="378"/>
      <c r="M672" s="46" t="str">
        <f>IFERROR(CONCATENATE("VALID (",VLOOKUP(A672,'02_MASTER_KODE_FASYANKES'!B$3:L$20793,2,FALSE),")"),"N/A (BELUM VALID)")</f>
        <v>N/A (BELUM VALID)</v>
      </c>
      <c r="N672" s="374" t="str">
        <f>IFERROR(VLOOKUP(A672,'02_MASTER_KODE_FASYANKES'!B$3:L$20793,10,FALSE),"N/A (BELUM VALID)")</f>
        <v>N/A (BELUM VALID)</v>
      </c>
      <c r="O672" s="374" t="str">
        <f>IFERROR(VLOOKUP(A672,'02_MASTER_KODE_FASYANKES'!B$3:L$20793,11,FALSE),"N/A (BELUM VALID)")</f>
        <v>N/A (BELUM VALID)</v>
      </c>
      <c r="P672" s="374" t="str">
        <f>IFERROR(VLOOKUP(A672,'02_MASTER_KODE_FASYANKES'!B$3:L$20793,3,FALSE),"N/A (BELUM VALID)")</f>
        <v>N/A (BELUM VALID)</v>
      </c>
      <c r="Q672" s="46" t="str">
        <f>IFERROR(VLOOKUP(LEFT(G672,4),'04_MASTER_KODE_SDMK'!B$5:F$165,3,FALSE),"N/A (BELUM VALID)")</f>
        <v>N/A (BELUM VALID)</v>
      </c>
      <c r="R672" s="46" t="str">
        <f>IFERROR(VLOOKUP(LEFT(G672,4),'04_MASTER_KODE_SDMK'!B$5:F$165,4,FALSE),"N/A (BELUM VALID)")</f>
        <v>N/A (BELUM VALID)</v>
      </c>
      <c r="S672" s="46" t="str">
        <f>IFERROR(VLOOKUP(LEFT(G672,4),'04_MASTER_KODE_SDMK'!B$5:F$165,5,FALSE),"N/A (BELUM VALID)")</f>
        <v>N/A (BELUM VALID)</v>
      </c>
      <c r="T672" s="374" t="str">
        <f t="shared" si="88"/>
        <v>N/A (BELUM VALID)</v>
      </c>
      <c r="U672" s="46" t="str">
        <f t="shared" si="89"/>
        <v>N/A (BELUM VALID)</v>
      </c>
      <c r="V672" s="46" t="str">
        <f>IFERROR(VLOOKUP(L672,'03_MASTER_KODE_SEKOLAH_PT'!B$5:C$10030,2,FALSE),"N/A (BELUM VALID)")</f>
        <v>N/A (BELUM VALID)</v>
      </c>
      <c r="W672" s="46" t="str">
        <f>IFERROR(VLOOKUP(J672,'05_MASTER_KODE_PRODI'!B$3:E$5003,3,FALSE),"N/A (BELUM VALID)")</f>
        <v>N/A (BELUM VALID)</v>
      </c>
      <c r="X672" s="46" t="str">
        <f>IFERROR(CONCATENATE("VALID (",VLOOKUP(J672,'05_MASTER_KODE_PRODI'!B$3:F$5003,5,FALSE),")"),"N/A (BELUM VALID)")</f>
        <v>N/A (BELUM VALID)</v>
      </c>
      <c r="Y672" s="376">
        <f t="shared" si="90"/>
        <v>0</v>
      </c>
      <c r="Z672" s="377">
        <f t="shared" si="91"/>
        <v>0</v>
      </c>
      <c r="AA672" s="377">
        <f t="shared" si="92"/>
        <v>0</v>
      </c>
      <c r="AB672" s="377">
        <f t="shared" si="93"/>
        <v>0</v>
      </c>
      <c r="AC672" s="377">
        <f t="shared" si="94"/>
        <v>0</v>
      </c>
      <c r="AD672" s="383">
        <f t="shared" si="87"/>
        <v>0</v>
      </c>
    </row>
    <row r="673" spans="1:30">
      <c r="A673" s="378"/>
      <c r="B673" s="378"/>
      <c r="C673" s="378"/>
      <c r="D673" s="378"/>
      <c r="E673" s="378"/>
      <c r="F673" s="378"/>
      <c r="G673" s="378"/>
      <c r="H673" s="379"/>
      <c r="I673" s="379"/>
      <c r="J673" s="378"/>
      <c r="K673" s="380"/>
      <c r="L673" s="378"/>
      <c r="M673" s="46" t="str">
        <f>IFERROR(CONCATENATE("VALID (",VLOOKUP(A673,'02_MASTER_KODE_FASYANKES'!B$3:L$20793,2,FALSE),")"),"N/A (BELUM VALID)")</f>
        <v>N/A (BELUM VALID)</v>
      </c>
      <c r="N673" s="374" t="str">
        <f>IFERROR(VLOOKUP(A673,'02_MASTER_KODE_FASYANKES'!B$3:L$20793,10,FALSE),"N/A (BELUM VALID)")</f>
        <v>N/A (BELUM VALID)</v>
      </c>
      <c r="O673" s="374" t="str">
        <f>IFERROR(VLOOKUP(A673,'02_MASTER_KODE_FASYANKES'!B$3:L$20793,11,FALSE),"N/A (BELUM VALID)")</f>
        <v>N/A (BELUM VALID)</v>
      </c>
      <c r="P673" s="374" t="str">
        <f>IFERROR(VLOOKUP(A673,'02_MASTER_KODE_FASYANKES'!B$3:L$20793,3,FALSE),"N/A (BELUM VALID)")</f>
        <v>N/A (BELUM VALID)</v>
      </c>
      <c r="Q673" s="46" t="str">
        <f>IFERROR(VLOOKUP(LEFT(G673,4),'04_MASTER_KODE_SDMK'!B$5:F$165,3,FALSE),"N/A (BELUM VALID)")</f>
        <v>N/A (BELUM VALID)</v>
      </c>
      <c r="R673" s="46" t="str">
        <f>IFERROR(VLOOKUP(LEFT(G673,4),'04_MASTER_KODE_SDMK'!B$5:F$165,4,FALSE),"N/A (BELUM VALID)")</f>
        <v>N/A (BELUM VALID)</v>
      </c>
      <c r="S673" s="46" t="str">
        <f>IFERROR(VLOOKUP(LEFT(G673,4),'04_MASTER_KODE_SDMK'!B$5:F$165,5,FALSE),"N/A (BELUM VALID)")</f>
        <v>N/A (BELUM VALID)</v>
      </c>
      <c r="T673" s="374" t="str">
        <f t="shared" si="88"/>
        <v>N/A (BELUM VALID)</v>
      </c>
      <c r="U673" s="46" t="str">
        <f t="shared" si="89"/>
        <v>N/A (BELUM VALID)</v>
      </c>
      <c r="V673" s="46" t="str">
        <f>IFERROR(VLOOKUP(L673,'03_MASTER_KODE_SEKOLAH_PT'!B$5:C$10030,2,FALSE),"N/A (BELUM VALID)")</f>
        <v>N/A (BELUM VALID)</v>
      </c>
      <c r="W673" s="46" t="str">
        <f>IFERROR(VLOOKUP(J673,'05_MASTER_KODE_PRODI'!B$3:E$5003,3,FALSE),"N/A (BELUM VALID)")</f>
        <v>N/A (BELUM VALID)</v>
      </c>
      <c r="X673" s="46" t="str">
        <f>IFERROR(CONCATENATE("VALID (",VLOOKUP(J673,'05_MASTER_KODE_PRODI'!B$3:F$5003,5,FALSE),")"),"N/A (BELUM VALID)")</f>
        <v>N/A (BELUM VALID)</v>
      </c>
      <c r="Y673" s="376">
        <f t="shared" si="90"/>
        <v>0</v>
      </c>
      <c r="Z673" s="377">
        <f t="shared" si="91"/>
        <v>0</v>
      </c>
      <c r="AA673" s="377">
        <f t="shared" si="92"/>
        <v>0</v>
      </c>
      <c r="AB673" s="377">
        <f t="shared" si="93"/>
        <v>0</v>
      </c>
      <c r="AC673" s="377">
        <f t="shared" si="94"/>
        <v>0</v>
      </c>
      <c r="AD673" s="383">
        <f t="shared" si="87"/>
        <v>0</v>
      </c>
    </row>
    <row r="674" spans="1:30">
      <c r="A674" s="378"/>
      <c r="B674" s="378"/>
      <c r="C674" s="378"/>
      <c r="D674" s="378"/>
      <c r="E674" s="378"/>
      <c r="F674" s="378"/>
      <c r="G674" s="378"/>
      <c r="H674" s="379"/>
      <c r="I674" s="379"/>
      <c r="J674" s="378"/>
      <c r="K674" s="380"/>
      <c r="L674" s="378"/>
      <c r="M674" s="46" t="str">
        <f>IFERROR(CONCATENATE("VALID (",VLOOKUP(A674,'02_MASTER_KODE_FASYANKES'!B$3:L$20793,2,FALSE),")"),"N/A (BELUM VALID)")</f>
        <v>N/A (BELUM VALID)</v>
      </c>
      <c r="N674" s="374" t="str">
        <f>IFERROR(VLOOKUP(A674,'02_MASTER_KODE_FASYANKES'!B$3:L$20793,10,FALSE),"N/A (BELUM VALID)")</f>
        <v>N/A (BELUM VALID)</v>
      </c>
      <c r="O674" s="374" t="str">
        <f>IFERROR(VLOOKUP(A674,'02_MASTER_KODE_FASYANKES'!B$3:L$20793,11,FALSE),"N/A (BELUM VALID)")</f>
        <v>N/A (BELUM VALID)</v>
      </c>
      <c r="P674" s="374" t="str">
        <f>IFERROR(VLOOKUP(A674,'02_MASTER_KODE_FASYANKES'!B$3:L$20793,3,FALSE),"N/A (BELUM VALID)")</f>
        <v>N/A (BELUM VALID)</v>
      </c>
      <c r="Q674" s="46" t="str">
        <f>IFERROR(VLOOKUP(LEFT(G674,4),'04_MASTER_KODE_SDMK'!B$5:F$165,3,FALSE),"N/A (BELUM VALID)")</f>
        <v>N/A (BELUM VALID)</v>
      </c>
      <c r="R674" s="46" t="str">
        <f>IFERROR(VLOOKUP(LEFT(G674,4),'04_MASTER_KODE_SDMK'!B$5:F$165,4,FALSE),"N/A (BELUM VALID)")</f>
        <v>N/A (BELUM VALID)</v>
      </c>
      <c r="S674" s="46" t="str">
        <f>IFERROR(VLOOKUP(LEFT(G674,4),'04_MASTER_KODE_SDMK'!B$5:F$165,5,FALSE),"N/A (BELUM VALID)")</f>
        <v>N/A (BELUM VALID)</v>
      </c>
      <c r="T674" s="374" t="str">
        <f t="shared" si="88"/>
        <v>N/A (BELUM VALID)</v>
      </c>
      <c r="U674" s="46" t="str">
        <f t="shared" si="89"/>
        <v>N/A (BELUM VALID)</v>
      </c>
      <c r="V674" s="46" t="str">
        <f>IFERROR(VLOOKUP(L674,'03_MASTER_KODE_SEKOLAH_PT'!B$5:C$10030,2,FALSE),"N/A (BELUM VALID)")</f>
        <v>N/A (BELUM VALID)</v>
      </c>
      <c r="W674" s="46" t="str">
        <f>IFERROR(VLOOKUP(J674,'05_MASTER_KODE_PRODI'!B$3:E$5003,3,FALSE),"N/A (BELUM VALID)")</f>
        <v>N/A (BELUM VALID)</v>
      </c>
      <c r="X674" s="46" t="str">
        <f>IFERROR(CONCATENATE("VALID (",VLOOKUP(J674,'05_MASTER_KODE_PRODI'!B$3:F$5003,5,FALSE),")"),"N/A (BELUM VALID)")</f>
        <v>N/A (BELUM VALID)</v>
      </c>
      <c r="Y674" s="376">
        <f t="shared" si="90"/>
        <v>0</v>
      </c>
      <c r="Z674" s="377">
        <f t="shared" si="91"/>
        <v>0</v>
      </c>
      <c r="AA674" s="377">
        <f t="shared" si="92"/>
        <v>0</v>
      </c>
      <c r="AB674" s="377">
        <f t="shared" si="93"/>
        <v>0</v>
      </c>
      <c r="AC674" s="377">
        <f t="shared" si="94"/>
        <v>0</v>
      </c>
      <c r="AD674" s="383">
        <f t="shared" si="87"/>
        <v>0</v>
      </c>
    </row>
    <row r="675" spans="1:30">
      <c r="A675" s="378"/>
      <c r="B675" s="378"/>
      <c r="C675" s="378"/>
      <c r="D675" s="378"/>
      <c r="E675" s="378"/>
      <c r="F675" s="378"/>
      <c r="G675" s="378"/>
      <c r="H675" s="379"/>
      <c r="I675" s="379"/>
      <c r="J675" s="378"/>
      <c r="K675" s="380"/>
      <c r="L675" s="378"/>
      <c r="M675" s="46" t="str">
        <f>IFERROR(CONCATENATE("VALID (",VLOOKUP(A675,'02_MASTER_KODE_FASYANKES'!B$3:L$20793,2,FALSE),")"),"N/A (BELUM VALID)")</f>
        <v>N/A (BELUM VALID)</v>
      </c>
      <c r="N675" s="374" t="str">
        <f>IFERROR(VLOOKUP(A675,'02_MASTER_KODE_FASYANKES'!B$3:L$20793,10,FALSE),"N/A (BELUM VALID)")</f>
        <v>N/A (BELUM VALID)</v>
      </c>
      <c r="O675" s="374" t="str">
        <f>IFERROR(VLOOKUP(A675,'02_MASTER_KODE_FASYANKES'!B$3:L$20793,11,FALSE),"N/A (BELUM VALID)")</f>
        <v>N/A (BELUM VALID)</v>
      </c>
      <c r="P675" s="374" t="str">
        <f>IFERROR(VLOOKUP(A675,'02_MASTER_KODE_FASYANKES'!B$3:L$20793,3,FALSE),"N/A (BELUM VALID)")</f>
        <v>N/A (BELUM VALID)</v>
      </c>
      <c r="Q675" s="46" t="str">
        <f>IFERROR(VLOOKUP(LEFT(G675,4),'04_MASTER_KODE_SDMK'!B$5:F$165,3,FALSE),"N/A (BELUM VALID)")</f>
        <v>N/A (BELUM VALID)</v>
      </c>
      <c r="R675" s="46" t="str">
        <f>IFERROR(VLOOKUP(LEFT(G675,4),'04_MASTER_KODE_SDMK'!B$5:F$165,4,FALSE),"N/A (BELUM VALID)")</f>
        <v>N/A (BELUM VALID)</v>
      </c>
      <c r="S675" s="46" t="str">
        <f>IFERROR(VLOOKUP(LEFT(G675,4),'04_MASTER_KODE_SDMK'!B$5:F$165,5,FALSE),"N/A (BELUM VALID)")</f>
        <v>N/A (BELUM VALID)</v>
      </c>
      <c r="T675" s="374" t="str">
        <f t="shared" si="88"/>
        <v>N/A (BELUM VALID)</v>
      </c>
      <c r="U675" s="46" t="str">
        <f t="shared" si="89"/>
        <v>N/A (BELUM VALID)</v>
      </c>
      <c r="V675" s="46" t="str">
        <f>IFERROR(VLOOKUP(L675,'03_MASTER_KODE_SEKOLAH_PT'!B$5:C$10030,2,FALSE),"N/A (BELUM VALID)")</f>
        <v>N/A (BELUM VALID)</v>
      </c>
      <c r="W675" s="46" t="str">
        <f>IFERROR(VLOOKUP(J675,'05_MASTER_KODE_PRODI'!B$3:E$5003,3,FALSE),"N/A (BELUM VALID)")</f>
        <v>N/A (BELUM VALID)</v>
      </c>
      <c r="X675" s="46" t="str">
        <f>IFERROR(CONCATENATE("VALID (",VLOOKUP(J675,'05_MASTER_KODE_PRODI'!B$3:F$5003,5,FALSE),")"),"N/A (BELUM VALID)")</f>
        <v>N/A (BELUM VALID)</v>
      </c>
      <c r="Y675" s="376">
        <f t="shared" si="90"/>
        <v>0</v>
      </c>
      <c r="Z675" s="377">
        <f t="shared" si="91"/>
        <v>0</v>
      </c>
      <c r="AA675" s="377">
        <f t="shared" si="92"/>
        <v>0</v>
      </c>
      <c r="AB675" s="377">
        <f t="shared" si="93"/>
        <v>0</v>
      </c>
      <c r="AC675" s="377">
        <f t="shared" si="94"/>
        <v>0</v>
      </c>
      <c r="AD675" s="383">
        <f t="shared" si="87"/>
        <v>0</v>
      </c>
    </row>
    <row r="676" spans="1:30">
      <c r="A676" s="378"/>
      <c r="B676" s="378"/>
      <c r="C676" s="378"/>
      <c r="D676" s="378"/>
      <c r="E676" s="378"/>
      <c r="F676" s="378"/>
      <c r="G676" s="378"/>
      <c r="H676" s="379"/>
      <c r="I676" s="379"/>
      <c r="J676" s="378"/>
      <c r="K676" s="380"/>
      <c r="L676" s="378"/>
      <c r="M676" s="46" t="str">
        <f>IFERROR(CONCATENATE("VALID (",VLOOKUP(A676,'02_MASTER_KODE_FASYANKES'!B$3:L$20793,2,FALSE),")"),"N/A (BELUM VALID)")</f>
        <v>N/A (BELUM VALID)</v>
      </c>
      <c r="N676" s="374" t="str">
        <f>IFERROR(VLOOKUP(A676,'02_MASTER_KODE_FASYANKES'!B$3:L$20793,10,FALSE),"N/A (BELUM VALID)")</f>
        <v>N/A (BELUM VALID)</v>
      </c>
      <c r="O676" s="374" t="str">
        <f>IFERROR(VLOOKUP(A676,'02_MASTER_KODE_FASYANKES'!B$3:L$20793,11,FALSE),"N/A (BELUM VALID)")</f>
        <v>N/A (BELUM VALID)</v>
      </c>
      <c r="P676" s="374" t="str">
        <f>IFERROR(VLOOKUP(A676,'02_MASTER_KODE_FASYANKES'!B$3:L$20793,3,FALSE),"N/A (BELUM VALID)")</f>
        <v>N/A (BELUM VALID)</v>
      </c>
      <c r="Q676" s="46" t="str">
        <f>IFERROR(VLOOKUP(LEFT(G676,4),'04_MASTER_KODE_SDMK'!B$5:F$165,3,FALSE),"N/A (BELUM VALID)")</f>
        <v>N/A (BELUM VALID)</v>
      </c>
      <c r="R676" s="46" t="str">
        <f>IFERROR(VLOOKUP(LEFT(G676,4),'04_MASTER_KODE_SDMK'!B$5:F$165,4,FALSE),"N/A (BELUM VALID)")</f>
        <v>N/A (BELUM VALID)</v>
      </c>
      <c r="S676" s="46" t="str">
        <f>IFERROR(VLOOKUP(LEFT(G676,4),'04_MASTER_KODE_SDMK'!B$5:F$165,5,FALSE),"N/A (BELUM VALID)")</f>
        <v>N/A (BELUM VALID)</v>
      </c>
      <c r="T676" s="374" t="str">
        <f t="shared" si="88"/>
        <v>N/A (BELUM VALID)</v>
      </c>
      <c r="U676" s="46" t="str">
        <f t="shared" si="89"/>
        <v>N/A (BELUM VALID)</v>
      </c>
      <c r="V676" s="46" t="str">
        <f>IFERROR(VLOOKUP(L676,'03_MASTER_KODE_SEKOLAH_PT'!B$5:C$10030,2,FALSE),"N/A (BELUM VALID)")</f>
        <v>N/A (BELUM VALID)</v>
      </c>
      <c r="W676" s="46" t="str">
        <f>IFERROR(VLOOKUP(J676,'05_MASTER_KODE_PRODI'!B$3:E$5003,3,FALSE),"N/A (BELUM VALID)")</f>
        <v>N/A (BELUM VALID)</v>
      </c>
      <c r="X676" s="46" t="str">
        <f>IFERROR(CONCATENATE("VALID (",VLOOKUP(J676,'05_MASTER_KODE_PRODI'!B$3:F$5003,5,FALSE),")"),"N/A (BELUM VALID)")</f>
        <v>N/A (BELUM VALID)</v>
      </c>
      <c r="Y676" s="376">
        <f t="shared" si="90"/>
        <v>0</v>
      </c>
      <c r="Z676" s="377">
        <f t="shared" si="91"/>
        <v>0</v>
      </c>
      <c r="AA676" s="377">
        <f t="shared" si="92"/>
        <v>0</v>
      </c>
      <c r="AB676" s="377">
        <f t="shared" si="93"/>
        <v>0</v>
      </c>
      <c r="AC676" s="377">
        <f t="shared" si="94"/>
        <v>0</v>
      </c>
      <c r="AD676" s="383">
        <f t="shared" si="87"/>
        <v>0</v>
      </c>
    </row>
    <row r="677" spans="1:30">
      <c r="A677" s="378"/>
      <c r="B677" s="378"/>
      <c r="C677" s="378"/>
      <c r="D677" s="378"/>
      <c r="E677" s="378"/>
      <c r="F677" s="378"/>
      <c r="G677" s="378"/>
      <c r="H677" s="379"/>
      <c r="I677" s="379"/>
      <c r="J677" s="378"/>
      <c r="K677" s="380"/>
      <c r="L677" s="378"/>
      <c r="M677" s="46" t="str">
        <f>IFERROR(CONCATENATE("VALID (",VLOOKUP(A677,'02_MASTER_KODE_FASYANKES'!B$3:L$20793,2,FALSE),")"),"N/A (BELUM VALID)")</f>
        <v>N/A (BELUM VALID)</v>
      </c>
      <c r="N677" s="374" t="str">
        <f>IFERROR(VLOOKUP(A677,'02_MASTER_KODE_FASYANKES'!B$3:L$20793,10,FALSE),"N/A (BELUM VALID)")</f>
        <v>N/A (BELUM VALID)</v>
      </c>
      <c r="O677" s="374" t="str">
        <f>IFERROR(VLOOKUP(A677,'02_MASTER_KODE_FASYANKES'!B$3:L$20793,11,FALSE),"N/A (BELUM VALID)")</f>
        <v>N/A (BELUM VALID)</v>
      </c>
      <c r="P677" s="374" t="str">
        <f>IFERROR(VLOOKUP(A677,'02_MASTER_KODE_FASYANKES'!B$3:L$20793,3,FALSE),"N/A (BELUM VALID)")</f>
        <v>N/A (BELUM VALID)</v>
      </c>
      <c r="Q677" s="46" t="str">
        <f>IFERROR(VLOOKUP(LEFT(G677,4),'04_MASTER_KODE_SDMK'!B$5:F$165,3,FALSE),"N/A (BELUM VALID)")</f>
        <v>N/A (BELUM VALID)</v>
      </c>
      <c r="R677" s="46" t="str">
        <f>IFERROR(VLOOKUP(LEFT(G677,4),'04_MASTER_KODE_SDMK'!B$5:F$165,4,FALSE),"N/A (BELUM VALID)")</f>
        <v>N/A (BELUM VALID)</v>
      </c>
      <c r="S677" s="46" t="str">
        <f>IFERROR(VLOOKUP(LEFT(G677,4),'04_MASTER_KODE_SDMK'!B$5:F$165,5,FALSE),"N/A (BELUM VALID)")</f>
        <v>N/A (BELUM VALID)</v>
      </c>
      <c r="T677" s="374" t="str">
        <f t="shared" si="88"/>
        <v>N/A (BELUM VALID)</v>
      </c>
      <c r="U677" s="46" t="str">
        <f t="shared" si="89"/>
        <v>N/A (BELUM VALID)</v>
      </c>
      <c r="V677" s="46" t="str">
        <f>IFERROR(VLOOKUP(L677,'03_MASTER_KODE_SEKOLAH_PT'!B$5:C$10030,2,FALSE),"N/A (BELUM VALID)")</f>
        <v>N/A (BELUM VALID)</v>
      </c>
      <c r="W677" s="46" t="str">
        <f>IFERROR(VLOOKUP(J677,'05_MASTER_KODE_PRODI'!B$3:E$5003,3,FALSE),"N/A (BELUM VALID)")</f>
        <v>N/A (BELUM VALID)</v>
      </c>
      <c r="X677" s="46" t="str">
        <f>IFERROR(CONCATENATE("VALID (",VLOOKUP(J677,'05_MASTER_KODE_PRODI'!B$3:F$5003,5,FALSE),")"),"N/A (BELUM VALID)")</f>
        <v>N/A (BELUM VALID)</v>
      </c>
      <c r="Y677" s="376">
        <f t="shared" si="90"/>
        <v>0</v>
      </c>
      <c r="Z677" s="377">
        <f t="shared" si="91"/>
        <v>0</v>
      </c>
      <c r="AA677" s="377">
        <f t="shared" si="92"/>
        <v>0</v>
      </c>
      <c r="AB677" s="377">
        <f t="shared" si="93"/>
        <v>0</v>
      </c>
      <c r="AC677" s="377">
        <f t="shared" si="94"/>
        <v>0</v>
      </c>
      <c r="AD677" s="383">
        <f t="shared" si="87"/>
        <v>0</v>
      </c>
    </row>
    <row r="678" spans="1:30">
      <c r="A678" s="378"/>
      <c r="B678" s="378"/>
      <c r="C678" s="378"/>
      <c r="D678" s="378"/>
      <c r="E678" s="378"/>
      <c r="F678" s="378"/>
      <c r="G678" s="378"/>
      <c r="H678" s="379"/>
      <c r="I678" s="379"/>
      <c r="J678" s="378"/>
      <c r="K678" s="380"/>
      <c r="L678" s="378"/>
      <c r="M678" s="46" t="str">
        <f>IFERROR(CONCATENATE("VALID (",VLOOKUP(A678,'02_MASTER_KODE_FASYANKES'!B$3:L$20793,2,FALSE),")"),"N/A (BELUM VALID)")</f>
        <v>N/A (BELUM VALID)</v>
      </c>
      <c r="N678" s="374" t="str">
        <f>IFERROR(VLOOKUP(A678,'02_MASTER_KODE_FASYANKES'!B$3:L$20793,10,FALSE),"N/A (BELUM VALID)")</f>
        <v>N/A (BELUM VALID)</v>
      </c>
      <c r="O678" s="374" t="str">
        <f>IFERROR(VLOOKUP(A678,'02_MASTER_KODE_FASYANKES'!B$3:L$20793,11,FALSE),"N/A (BELUM VALID)")</f>
        <v>N/A (BELUM VALID)</v>
      </c>
      <c r="P678" s="374" t="str">
        <f>IFERROR(VLOOKUP(A678,'02_MASTER_KODE_FASYANKES'!B$3:L$20793,3,FALSE),"N/A (BELUM VALID)")</f>
        <v>N/A (BELUM VALID)</v>
      </c>
      <c r="Q678" s="46" t="str">
        <f>IFERROR(VLOOKUP(LEFT(G678,4),'04_MASTER_KODE_SDMK'!B$5:F$165,3,FALSE),"N/A (BELUM VALID)")</f>
        <v>N/A (BELUM VALID)</v>
      </c>
      <c r="R678" s="46" t="str">
        <f>IFERROR(VLOOKUP(LEFT(G678,4),'04_MASTER_KODE_SDMK'!B$5:F$165,4,FALSE),"N/A (BELUM VALID)")</f>
        <v>N/A (BELUM VALID)</v>
      </c>
      <c r="S678" s="46" t="str">
        <f>IFERROR(VLOOKUP(LEFT(G678,4),'04_MASTER_KODE_SDMK'!B$5:F$165,5,FALSE),"N/A (BELUM VALID)")</f>
        <v>N/A (BELUM VALID)</v>
      </c>
      <c r="T678" s="374" t="str">
        <f t="shared" si="88"/>
        <v>N/A (BELUM VALID)</v>
      </c>
      <c r="U678" s="46" t="str">
        <f t="shared" si="89"/>
        <v>N/A (BELUM VALID)</v>
      </c>
      <c r="V678" s="46" t="str">
        <f>IFERROR(VLOOKUP(L678,'03_MASTER_KODE_SEKOLAH_PT'!B$5:C$10030,2,FALSE),"N/A (BELUM VALID)")</f>
        <v>N/A (BELUM VALID)</v>
      </c>
      <c r="W678" s="46" t="str">
        <f>IFERROR(VLOOKUP(J678,'05_MASTER_KODE_PRODI'!B$3:E$5003,3,FALSE),"N/A (BELUM VALID)")</f>
        <v>N/A (BELUM VALID)</v>
      </c>
      <c r="X678" s="46" t="str">
        <f>IFERROR(CONCATENATE("VALID (",VLOOKUP(J678,'05_MASTER_KODE_PRODI'!B$3:F$5003,5,FALSE),")"),"N/A (BELUM VALID)")</f>
        <v>N/A (BELUM VALID)</v>
      </c>
      <c r="Y678" s="376">
        <f t="shared" si="90"/>
        <v>0</v>
      </c>
      <c r="Z678" s="377">
        <f t="shared" si="91"/>
        <v>0</v>
      </c>
      <c r="AA678" s="377">
        <f t="shared" si="92"/>
        <v>0</v>
      </c>
      <c r="AB678" s="377">
        <f t="shared" si="93"/>
        <v>0</v>
      </c>
      <c r="AC678" s="377">
        <f t="shared" si="94"/>
        <v>0</v>
      </c>
      <c r="AD678" s="383">
        <f t="shared" si="87"/>
        <v>0</v>
      </c>
    </row>
    <row r="679" spans="1:30">
      <c r="A679" s="378"/>
      <c r="B679" s="378"/>
      <c r="C679" s="378"/>
      <c r="D679" s="378"/>
      <c r="E679" s="378"/>
      <c r="F679" s="378"/>
      <c r="G679" s="378"/>
      <c r="H679" s="379"/>
      <c r="I679" s="379"/>
      <c r="J679" s="378"/>
      <c r="K679" s="380"/>
      <c r="L679" s="378"/>
      <c r="M679" s="46" t="str">
        <f>IFERROR(CONCATENATE("VALID (",VLOOKUP(A679,'02_MASTER_KODE_FASYANKES'!B$3:L$20793,2,FALSE),")"),"N/A (BELUM VALID)")</f>
        <v>N/A (BELUM VALID)</v>
      </c>
      <c r="N679" s="374" t="str">
        <f>IFERROR(VLOOKUP(A679,'02_MASTER_KODE_FASYANKES'!B$3:L$20793,10,FALSE),"N/A (BELUM VALID)")</f>
        <v>N/A (BELUM VALID)</v>
      </c>
      <c r="O679" s="374" t="str">
        <f>IFERROR(VLOOKUP(A679,'02_MASTER_KODE_FASYANKES'!B$3:L$20793,11,FALSE),"N/A (BELUM VALID)")</f>
        <v>N/A (BELUM VALID)</v>
      </c>
      <c r="P679" s="374" t="str">
        <f>IFERROR(VLOOKUP(A679,'02_MASTER_KODE_FASYANKES'!B$3:L$20793,3,FALSE),"N/A (BELUM VALID)")</f>
        <v>N/A (BELUM VALID)</v>
      </c>
      <c r="Q679" s="46" t="str">
        <f>IFERROR(VLOOKUP(LEFT(G679,4),'04_MASTER_KODE_SDMK'!B$5:F$165,3,FALSE),"N/A (BELUM VALID)")</f>
        <v>N/A (BELUM VALID)</v>
      </c>
      <c r="R679" s="46" t="str">
        <f>IFERROR(VLOOKUP(LEFT(G679,4),'04_MASTER_KODE_SDMK'!B$5:F$165,4,FALSE),"N/A (BELUM VALID)")</f>
        <v>N/A (BELUM VALID)</v>
      </c>
      <c r="S679" s="46" t="str">
        <f>IFERROR(VLOOKUP(LEFT(G679,4),'04_MASTER_KODE_SDMK'!B$5:F$165,5,FALSE),"N/A (BELUM VALID)")</f>
        <v>N/A (BELUM VALID)</v>
      </c>
      <c r="T679" s="374" t="str">
        <f t="shared" si="88"/>
        <v>N/A (BELUM VALID)</v>
      </c>
      <c r="U679" s="46" t="str">
        <f t="shared" si="89"/>
        <v>N/A (BELUM VALID)</v>
      </c>
      <c r="V679" s="46" t="str">
        <f>IFERROR(VLOOKUP(L679,'03_MASTER_KODE_SEKOLAH_PT'!B$5:C$10030,2,FALSE),"N/A (BELUM VALID)")</f>
        <v>N/A (BELUM VALID)</v>
      </c>
      <c r="W679" s="46" t="str">
        <f>IFERROR(VLOOKUP(J679,'05_MASTER_KODE_PRODI'!B$3:E$5003,3,FALSE),"N/A (BELUM VALID)")</f>
        <v>N/A (BELUM VALID)</v>
      </c>
      <c r="X679" s="46" t="str">
        <f>IFERROR(CONCATENATE("VALID (",VLOOKUP(J679,'05_MASTER_KODE_PRODI'!B$3:F$5003,5,FALSE),")"),"N/A (BELUM VALID)")</f>
        <v>N/A (BELUM VALID)</v>
      </c>
      <c r="Y679" s="376">
        <f t="shared" si="90"/>
        <v>0</v>
      </c>
      <c r="Z679" s="377">
        <f t="shared" si="91"/>
        <v>0</v>
      </c>
      <c r="AA679" s="377">
        <f t="shared" si="92"/>
        <v>0</v>
      </c>
      <c r="AB679" s="377">
        <f t="shared" si="93"/>
        <v>0</v>
      </c>
      <c r="AC679" s="377">
        <f t="shared" si="94"/>
        <v>0</v>
      </c>
      <c r="AD679" s="383">
        <f t="shared" si="87"/>
        <v>0</v>
      </c>
    </row>
    <row r="680" spans="1:30">
      <c r="A680" s="378"/>
      <c r="B680" s="378"/>
      <c r="C680" s="378"/>
      <c r="D680" s="378"/>
      <c r="E680" s="378"/>
      <c r="F680" s="378"/>
      <c r="G680" s="378"/>
      <c r="H680" s="379"/>
      <c r="I680" s="379"/>
      <c r="J680" s="378"/>
      <c r="K680" s="380"/>
      <c r="L680" s="378"/>
      <c r="M680" s="46" t="str">
        <f>IFERROR(CONCATENATE("VALID (",VLOOKUP(A680,'02_MASTER_KODE_FASYANKES'!B$3:L$20793,2,FALSE),")"),"N/A (BELUM VALID)")</f>
        <v>N/A (BELUM VALID)</v>
      </c>
      <c r="N680" s="374" t="str">
        <f>IFERROR(VLOOKUP(A680,'02_MASTER_KODE_FASYANKES'!B$3:L$20793,10,FALSE),"N/A (BELUM VALID)")</f>
        <v>N/A (BELUM VALID)</v>
      </c>
      <c r="O680" s="374" t="str">
        <f>IFERROR(VLOOKUP(A680,'02_MASTER_KODE_FASYANKES'!B$3:L$20793,11,FALSE),"N/A (BELUM VALID)")</f>
        <v>N/A (BELUM VALID)</v>
      </c>
      <c r="P680" s="374" t="str">
        <f>IFERROR(VLOOKUP(A680,'02_MASTER_KODE_FASYANKES'!B$3:L$20793,3,FALSE),"N/A (BELUM VALID)")</f>
        <v>N/A (BELUM VALID)</v>
      </c>
      <c r="Q680" s="46" t="str">
        <f>IFERROR(VLOOKUP(LEFT(G680,4),'04_MASTER_KODE_SDMK'!B$5:F$165,3,FALSE),"N/A (BELUM VALID)")</f>
        <v>N/A (BELUM VALID)</v>
      </c>
      <c r="R680" s="46" t="str">
        <f>IFERROR(VLOOKUP(LEFT(G680,4),'04_MASTER_KODE_SDMK'!B$5:F$165,4,FALSE),"N/A (BELUM VALID)")</f>
        <v>N/A (BELUM VALID)</v>
      </c>
      <c r="S680" s="46" t="str">
        <f>IFERROR(VLOOKUP(LEFT(G680,4),'04_MASTER_KODE_SDMK'!B$5:F$165,5,FALSE),"N/A (BELUM VALID)")</f>
        <v>N/A (BELUM VALID)</v>
      </c>
      <c r="T680" s="374" t="str">
        <f t="shared" si="88"/>
        <v>N/A (BELUM VALID)</v>
      </c>
      <c r="U680" s="46" t="str">
        <f t="shared" si="89"/>
        <v>N/A (BELUM VALID)</v>
      </c>
      <c r="V680" s="46" t="str">
        <f>IFERROR(VLOOKUP(L680,'03_MASTER_KODE_SEKOLAH_PT'!B$5:C$10030,2,FALSE),"N/A (BELUM VALID)")</f>
        <v>N/A (BELUM VALID)</v>
      </c>
      <c r="W680" s="46" t="str">
        <f>IFERROR(VLOOKUP(J680,'05_MASTER_KODE_PRODI'!B$3:E$5003,3,FALSE),"N/A (BELUM VALID)")</f>
        <v>N/A (BELUM VALID)</v>
      </c>
      <c r="X680" s="46" t="str">
        <f>IFERROR(CONCATENATE("VALID (",VLOOKUP(J680,'05_MASTER_KODE_PRODI'!B$3:F$5003,5,FALSE),")"),"N/A (BELUM VALID)")</f>
        <v>N/A (BELUM VALID)</v>
      </c>
      <c r="Y680" s="376">
        <f t="shared" si="90"/>
        <v>0</v>
      </c>
      <c r="Z680" s="377">
        <f t="shared" si="91"/>
        <v>0</v>
      </c>
      <c r="AA680" s="377">
        <f t="shared" si="92"/>
        <v>0</v>
      </c>
      <c r="AB680" s="377">
        <f t="shared" si="93"/>
        <v>0</v>
      </c>
      <c r="AC680" s="377">
        <f t="shared" si="94"/>
        <v>0</v>
      </c>
      <c r="AD680" s="383">
        <f t="shared" si="87"/>
        <v>0</v>
      </c>
    </row>
    <row r="681" spans="1:30">
      <c r="A681" s="378"/>
      <c r="B681" s="378"/>
      <c r="C681" s="378"/>
      <c r="D681" s="378"/>
      <c r="E681" s="378"/>
      <c r="F681" s="378"/>
      <c r="G681" s="378"/>
      <c r="H681" s="379"/>
      <c r="I681" s="379"/>
      <c r="J681" s="378"/>
      <c r="K681" s="380"/>
      <c r="L681" s="378"/>
      <c r="M681" s="46" t="str">
        <f>IFERROR(CONCATENATE("VALID (",VLOOKUP(A681,'02_MASTER_KODE_FASYANKES'!B$3:L$20793,2,FALSE),")"),"N/A (BELUM VALID)")</f>
        <v>N/A (BELUM VALID)</v>
      </c>
      <c r="N681" s="374" t="str">
        <f>IFERROR(VLOOKUP(A681,'02_MASTER_KODE_FASYANKES'!B$3:L$20793,10,FALSE),"N/A (BELUM VALID)")</f>
        <v>N/A (BELUM VALID)</v>
      </c>
      <c r="O681" s="374" t="str">
        <f>IFERROR(VLOOKUP(A681,'02_MASTER_KODE_FASYANKES'!B$3:L$20793,11,FALSE),"N/A (BELUM VALID)")</f>
        <v>N/A (BELUM VALID)</v>
      </c>
      <c r="P681" s="374" t="str">
        <f>IFERROR(VLOOKUP(A681,'02_MASTER_KODE_FASYANKES'!B$3:L$20793,3,FALSE),"N/A (BELUM VALID)")</f>
        <v>N/A (BELUM VALID)</v>
      </c>
      <c r="Q681" s="46" t="str">
        <f>IFERROR(VLOOKUP(LEFT(G681,4),'04_MASTER_KODE_SDMK'!B$5:F$165,3,FALSE),"N/A (BELUM VALID)")</f>
        <v>N/A (BELUM VALID)</v>
      </c>
      <c r="R681" s="46" t="str">
        <f>IFERROR(VLOOKUP(LEFT(G681,4),'04_MASTER_KODE_SDMK'!B$5:F$165,4,FALSE),"N/A (BELUM VALID)")</f>
        <v>N/A (BELUM VALID)</v>
      </c>
      <c r="S681" s="46" t="str">
        <f>IFERROR(VLOOKUP(LEFT(G681,4),'04_MASTER_KODE_SDMK'!B$5:F$165,5,FALSE),"N/A (BELUM VALID)")</f>
        <v>N/A (BELUM VALID)</v>
      </c>
      <c r="T681" s="374" t="str">
        <f t="shared" si="88"/>
        <v>N/A (BELUM VALID)</v>
      </c>
      <c r="U681" s="46" t="str">
        <f t="shared" si="89"/>
        <v>N/A (BELUM VALID)</v>
      </c>
      <c r="V681" s="46" t="str">
        <f>IFERROR(VLOOKUP(L681,'03_MASTER_KODE_SEKOLAH_PT'!B$5:C$10030,2,FALSE),"N/A (BELUM VALID)")</f>
        <v>N/A (BELUM VALID)</v>
      </c>
      <c r="W681" s="46" t="str">
        <f>IFERROR(VLOOKUP(J681,'05_MASTER_KODE_PRODI'!B$3:E$5003,3,FALSE),"N/A (BELUM VALID)")</f>
        <v>N/A (BELUM VALID)</v>
      </c>
      <c r="X681" s="46" t="str">
        <f>IFERROR(CONCATENATE("VALID (",VLOOKUP(J681,'05_MASTER_KODE_PRODI'!B$3:F$5003,5,FALSE),")"),"N/A (BELUM VALID)")</f>
        <v>N/A (BELUM VALID)</v>
      </c>
      <c r="Y681" s="376">
        <f t="shared" si="90"/>
        <v>0</v>
      </c>
      <c r="Z681" s="377">
        <f t="shared" si="91"/>
        <v>0</v>
      </c>
      <c r="AA681" s="377">
        <f t="shared" si="92"/>
        <v>0</v>
      </c>
      <c r="AB681" s="377">
        <f t="shared" si="93"/>
        <v>0</v>
      </c>
      <c r="AC681" s="377">
        <f t="shared" si="94"/>
        <v>0</v>
      </c>
      <c r="AD681" s="383">
        <f t="shared" si="87"/>
        <v>0</v>
      </c>
    </row>
    <row r="682" spans="1:30">
      <c r="A682" s="378"/>
      <c r="B682" s="378"/>
      <c r="C682" s="378"/>
      <c r="D682" s="378"/>
      <c r="E682" s="378"/>
      <c r="F682" s="378"/>
      <c r="G682" s="378"/>
      <c r="H682" s="379"/>
      <c r="I682" s="379"/>
      <c r="J682" s="378"/>
      <c r="K682" s="380"/>
      <c r="L682" s="378"/>
      <c r="M682" s="46" t="str">
        <f>IFERROR(CONCATENATE("VALID (",VLOOKUP(A682,'02_MASTER_KODE_FASYANKES'!B$3:L$20793,2,FALSE),")"),"N/A (BELUM VALID)")</f>
        <v>N/A (BELUM VALID)</v>
      </c>
      <c r="N682" s="374" t="str">
        <f>IFERROR(VLOOKUP(A682,'02_MASTER_KODE_FASYANKES'!B$3:L$20793,10,FALSE),"N/A (BELUM VALID)")</f>
        <v>N/A (BELUM VALID)</v>
      </c>
      <c r="O682" s="374" t="str">
        <f>IFERROR(VLOOKUP(A682,'02_MASTER_KODE_FASYANKES'!B$3:L$20793,11,FALSE),"N/A (BELUM VALID)")</f>
        <v>N/A (BELUM VALID)</v>
      </c>
      <c r="P682" s="374" t="str">
        <f>IFERROR(VLOOKUP(A682,'02_MASTER_KODE_FASYANKES'!B$3:L$20793,3,FALSE),"N/A (BELUM VALID)")</f>
        <v>N/A (BELUM VALID)</v>
      </c>
      <c r="Q682" s="46" t="str">
        <f>IFERROR(VLOOKUP(LEFT(G682,4),'04_MASTER_KODE_SDMK'!B$5:F$165,3,FALSE),"N/A (BELUM VALID)")</f>
        <v>N/A (BELUM VALID)</v>
      </c>
      <c r="R682" s="46" t="str">
        <f>IFERROR(VLOOKUP(LEFT(G682,4),'04_MASTER_KODE_SDMK'!B$5:F$165,4,FALSE),"N/A (BELUM VALID)")</f>
        <v>N/A (BELUM VALID)</v>
      </c>
      <c r="S682" s="46" t="str">
        <f>IFERROR(VLOOKUP(LEFT(G682,4),'04_MASTER_KODE_SDMK'!B$5:F$165,5,FALSE),"N/A (BELUM VALID)")</f>
        <v>N/A (BELUM VALID)</v>
      </c>
      <c r="T682" s="374" t="str">
        <f t="shared" si="88"/>
        <v>N/A (BELUM VALID)</v>
      </c>
      <c r="U682" s="46" t="str">
        <f t="shared" si="89"/>
        <v>N/A (BELUM VALID)</v>
      </c>
      <c r="V682" s="46" t="str">
        <f>IFERROR(VLOOKUP(L682,'03_MASTER_KODE_SEKOLAH_PT'!B$5:C$10030,2,FALSE),"N/A (BELUM VALID)")</f>
        <v>N/A (BELUM VALID)</v>
      </c>
      <c r="W682" s="46" t="str">
        <f>IFERROR(VLOOKUP(J682,'05_MASTER_KODE_PRODI'!B$3:E$5003,3,FALSE),"N/A (BELUM VALID)")</f>
        <v>N/A (BELUM VALID)</v>
      </c>
      <c r="X682" s="46" t="str">
        <f>IFERROR(CONCATENATE("VALID (",VLOOKUP(J682,'05_MASTER_KODE_PRODI'!B$3:F$5003,5,FALSE),")"),"N/A (BELUM VALID)")</f>
        <v>N/A (BELUM VALID)</v>
      </c>
      <c r="Y682" s="376">
        <f t="shared" si="90"/>
        <v>0</v>
      </c>
      <c r="Z682" s="377">
        <f t="shared" si="91"/>
        <v>0</v>
      </c>
      <c r="AA682" s="377">
        <f t="shared" si="92"/>
        <v>0</v>
      </c>
      <c r="AB682" s="377">
        <f t="shared" si="93"/>
        <v>0</v>
      </c>
      <c r="AC682" s="377">
        <f t="shared" si="94"/>
        <v>0</v>
      </c>
      <c r="AD682" s="383">
        <f t="shared" si="87"/>
        <v>0</v>
      </c>
    </row>
    <row r="683" spans="1:30">
      <c r="A683" s="378"/>
      <c r="B683" s="378"/>
      <c r="C683" s="378"/>
      <c r="D683" s="378"/>
      <c r="E683" s="378"/>
      <c r="F683" s="378"/>
      <c r="G683" s="378"/>
      <c r="H683" s="379"/>
      <c r="I683" s="379"/>
      <c r="J683" s="378"/>
      <c r="K683" s="380"/>
      <c r="L683" s="378"/>
      <c r="M683" s="46" t="str">
        <f>IFERROR(CONCATENATE("VALID (",VLOOKUP(A683,'02_MASTER_KODE_FASYANKES'!B$3:L$20793,2,FALSE),")"),"N/A (BELUM VALID)")</f>
        <v>N/A (BELUM VALID)</v>
      </c>
      <c r="N683" s="374" t="str">
        <f>IFERROR(VLOOKUP(A683,'02_MASTER_KODE_FASYANKES'!B$3:L$20793,10,FALSE),"N/A (BELUM VALID)")</f>
        <v>N/A (BELUM VALID)</v>
      </c>
      <c r="O683" s="374" t="str">
        <f>IFERROR(VLOOKUP(A683,'02_MASTER_KODE_FASYANKES'!B$3:L$20793,11,FALSE),"N/A (BELUM VALID)")</f>
        <v>N/A (BELUM VALID)</v>
      </c>
      <c r="P683" s="374" t="str">
        <f>IFERROR(VLOOKUP(A683,'02_MASTER_KODE_FASYANKES'!B$3:L$20793,3,FALSE),"N/A (BELUM VALID)")</f>
        <v>N/A (BELUM VALID)</v>
      </c>
      <c r="Q683" s="46" t="str">
        <f>IFERROR(VLOOKUP(LEFT(G683,4),'04_MASTER_KODE_SDMK'!B$5:F$165,3,FALSE),"N/A (BELUM VALID)")</f>
        <v>N/A (BELUM VALID)</v>
      </c>
      <c r="R683" s="46" t="str">
        <f>IFERROR(VLOOKUP(LEFT(G683,4),'04_MASTER_KODE_SDMK'!B$5:F$165,4,FALSE),"N/A (BELUM VALID)")</f>
        <v>N/A (BELUM VALID)</v>
      </c>
      <c r="S683" s="46" t="str">
        <f>IFERROR(VLOOKUP(LEFT(G683,4),'04_MASTER_KODE_SDMK'!B$5:F$165,5,FALSE),"N/A (BELUM VALID)")</f>
        <v>N/A (BELUM VALID)</v>
      </c>
      <c r="T683" s="374" t="str">
        <f t="shared" si="88"/>
        <v>N/A (BELUM VALID)</v>
      </c>
      <c r="U683" s="46" t="str">
        <f t="shared" si="89"/>
        <v>N/A (BELUM VALID)</v>
      </c>
      <c r="V683" s="46" t="str">
        <f>IFERROR(VLOOKUP(L683,'03_MASTER_KODE_SEKOLAH_PT'!B$5:C$10030,2,FALSE),"N/A (BELUM VALID)")</f>
        <v>N/A (BELUM VALID)</v>
      </c>
      <c r="W683" s="46" t="str">
        <f>IFERROR(VLOOKUP(J683,'05_MASTER_KODE_PRODI'!B$3:E$5003,3,FALSE),"N/A (BELUM VALID)")</f>
        <v>N/A (BELUM VALID)</v>
      </c>
      <c r="X683" s="46" t="str">
        <f>IFERROR(CONCATENATE("VALID (",VLOOKUP(J683,'05_MASTER_KODE_PRODI'!B$3:F$5003,5,FALSE),")"),"N/A (BELUM VALID)")</f>
        <v>N/A (BELUM VALID)</v>
      </c>
      <c r="Y683" s="376">
        <f t="shared" si="90"/>
        <v>0</v>
      </c>
      <c r="Z683" s="377">
        <f t="shared" si="91"/>
        <v>0</v>
      </c>
      <c r="AA683" s="377">
        <f t="shared" si="92"/>
        <v>0</v>
      </c>
      <c r="AB683" s="377">
        <f t="shared" si="93"/>
        <v>0</v>
      </c>
      <c r="AC683" s="377">
        <f t="shared" si="94"/>
        <v>0</v>
      </c>
      <c r="AD683" s="383">
        <f t="shared" si="87"/>
        <v>0</v>
      </c>
    </row>
    <row r="684" spans="1:30">
      <c r="A684" s="378"/>
      <c r="B684" s="378"/>
      <c r="C684" s="378"/>
      <c r="D684" s="378"/>
      <c r="E684" s="378"/>
      <c r="F684" s="378"/>
      <c r="G684" s="378"/>
      <c r="H684" s="379"/>
      <c r="I684" s="379"/>
      <c r="J684" s="378"/>
      <c r="K684" s="380"/>
      <c r="L684" s="378"/>
      <c r="M684" s="46" t="str">
        <f>IFERROR(CONCATENATE("VALID (",VLOOKUP(A684,'02_MASTER_KODE_FASYANKES'!B$3:L$20793,2,FALSE),")"),"N/A (BELUM VALID)")</f>
        <v>N/A (BELUM VALID)</v>
      </c>
      <c r="N684" s="374" t="str">
        <f>IFERROR(VLOOKUP(A684,'02_MASTER_KODE_FASYANKES'!B$3:L$20793,10,FALSE),"N/A (BELUM VALID)")</f>
        <v>N/A (BELUM VALID)</v>
      </c>
      <c r="O684" s="374" t="str">
        <f>IFERROR(VLOOKUP(A684,'02_MASTER_KODE_FASYANKES'!B$3:L$20793,11,FALSE),"N/A (BELUM VALID)")</f>
        <v>N/A (BELUM VALID)</v>
      </c>
      <c r="P684" s="374" t="str">
        <f>IFERROR(VLOOKUP(A684,'02_MASTER_KODE_FASYANKES'!B$3:L$20793,3,FALSE),"N/A (BELUM VALID)")</f>
        <v>N/A (BELUM VALID)</v>
      </c>
      <c r="Q684" s="46" t="str">
        <f>IFERROR(VLOOKUP(LEFT(G684,4),'04_MASTER_KODE_SDMK'!B$5:F$165,3,FALSE),"N/A (BELUM VALID)")</f>
        <v>N/A (BELUM VALID)</v>
      </c>
      <c r="R684" s="46" t="str">
        <f>IFERROR(VLOOKUP(LEFT(G684,4),'04_MASTER_KODE_SDMK'!B$5:F$165,4,FALSE),"N/A (BELUM VALID)")</f>
        <v>N/A (BELUM VALID)</v>
      </c>
      <c r="S684" s="46" t="str">
        <f>IFERROR(VLOOKUP(LEFT(G684,4),'04_MASTER_KODE_SDMK'!B$5:F$165,5,FALSE),"N/A (BELUM VALID)")</f>
        <v>N/A (BELUM VALID)</v>
      </c>
      <c r="T684" s="374" t="str">
        <f t="shared" si="88"/>
        <v>N/A (BELUM VALID)</v>
      </c>
      <c r="U684" s="46" t="str">
        <f t="shared" si="89"/>
        <v>N/A (BELUM VALID)</v>
      </c>
      <c r="V684" s="46" t="str">
        <f>IFERROR(VLOOKUP(L684,'03_MASTER_KODE_SEKOLAH_PT'!B$5:C$10030,2,FALSE),"N/A (BELUM VALID)")</f>
        <v>N/A (BELUM VALID)</v>
      </c>
      <c r="W684" s="46" t="str">
        <f>IFERROR(VLOOKUP(J684,'05_MASTER_KODE_PRODI'!B$3:E$5003,3,FALSE),"N/A (BELUM VALID)")</f>
        <v>N/A (BELUM VALID)</v>
      </c>
      <c r="X684" s="46" t="str">
        <f>IFERROR(CONCATENATE("VALID (",VLOOKUP(J684,'05_MASTER_KODE_PRODI'!B$3:F$5003,5,FALSE),")"),"N/A (BELUM VALID)")</f>
        <v>N/A (BELUM VALID)</v>
      </c>
      <c r="Y684" s="376">
        <f t="shared" si="90"/>
        <v>0</v>
      </c>
      <c r="Z684" s="377">
        <f t="shared" si="91"/>
        <v>0</v>
      </c>
      <c r="AA684" s="377">
        <f t="shared" si="92"/>
        <v>0</v>
      </c>
      <c r="AB684" s="377">
        <f t="shared" si="93"/>
        <v>0</v>
      </c>
      <c r="AC684" s="377">
        <f t="shared" si="94"/>
        <v>0</v>
      </c>
      <c r="AD684" s="383">
        <f t="shared" si="87"/>
        <v>0</v>
      </c>
    </row>
    <row r="685" spans="1:30">
      <c r="A685" s="378"/>
      <c r="B685" s="378"/>
      <c r="C685" s="378"/>
      <c r="D685" s="378"/>
      <c r="E685" s="378"/>
      <c r="F685" s="378"/>
      <c r="G685" s="378"/>
      <c r="H685" s="379"/>
      <c r="I685" s="379"/>
      <c r="J685" s="378"/>
      <c r="K685" s="380"/>
      <c r="L685" s="378"/>
      <c r="M685" s="46" t="str">
        <f>IFERROR(CONCATENATE("VALID (",VLOOKUP(A685,'02_MASTER_KODE_FASYANKES'!B$3:L$20793,2,FALSE),")"),"N/A (BELUM VALID)")</f>
        <v>N/A (BELUM VALID)</v>
      </c>
      <c r="N685" s="374" t="str">
        <f>IFERROR(VLOOKUP(A685,'02_MASTER_KODE_FASYANKES'!B$3:L$20793,10,FALSE),"N/A (BELUM VALID)")</f>
        <v>N/A (BELUM VALID)</v>
      </c>
      <c r="O685" s="374" t="str">
        <f>IFERROR(VLOOKUP(A685,'02_MASTER_KODE_FASYANKES'!B$3:L$20793,11,FALSE),"N/A (BELUM VALID)")</f>
        <v>N/A (BELUM VALID)</v>
      </c>
      <c r="P685" s="374" t="str">
        <f>IFERROR(VLOOKUP(A685,'02_MASTER_KODE_FASYANKES'!B$3:L$20793,3,FALSE),"N/A (BELUM VALID)")</f>
        <v>N/A (BELUM VALID)</v>
      </c>
      <c r="Q685" s="46" t="str">
        <f>IFERROR(VLOOKUP(LEFT(G685,4),'04_MASTER_KODE_SDMK'!B$5:F$165,3,FALSE),"N/A (BELUM VALID)")</f>
        <v>N/A (BELUM VALID)</v>
      </c>
      <c r="R685" s="46" t="str">
        <f>IFERROR(VLOOKUP(LEFT(G685,4),'04_MASTER_KODE_SDMK'!B$5:F$165,4,FALSE),"N/A (BELUM VALID)")</f>
        <v>N/A (BELUM VALID)</v>
      </c>
      <c r="S685" s="46" t="str">
        <f>IFERROR(VLOOKUP(LEFT(G685,4),'04_MASTER_KODE_SDMK'!B$5:F$165,5,FALSE),"N/A (BELUM VALID)")</f>
        <v>N/A (BELUM VALID)</v>
      </c>
      <c r="T685" s="374" t="str">
        <f t="shared" si="88"/>
        <v>N/A (BELUM VALID)</v>
      </c>
      <c r="U685" s="46" t="str">
        <f t="shared" si="89"/>
        <v>N/A (BELUM VALID)</v>
      </c>
      <c r="V685" s="46" t="str">
        <f>IFERROR(VLOOKUP(L685,'03_MASTER_KODE_SEKOLAH_PT'!B$5:C$10030,2,FALSE),"N/A (BELUM VALID)")</f>
        <v>N/A (BELUM VALID)</v>
      </c>
      <c r="W685" s="46" t="str">
        <f>IFERROR(VLOOKUP(J685,'05_MASTER_KODE_PRODI'!B$3:E$5003,3,FALSE),"N/A (BELUM VALID)")</f>
        <v>N/A (BELUM VALID)</v>
      </c>
      <c r="X685" s="46" t="str">
        <f>IFERROR(CONCATENATE("VALID (",VLOOKUP(J685,'05_MASTER_KODE_PRODI'!B$3:F$5003,5,FALSE),")"),"N/A (BELUM VALID)")</f>
        <v>N/A (BELUM VALID)</v>
      </c>
      <c r="Y685" s="376">
        <f t="shared" si="90"/>
        <v>0</v>
      </c>
      <c r="Z685" s="377">
        <f t="shared" si="91"/>
        <v>0</v>
      </c>
      <c r="AA685" s="377">
        <f t="shared" si="92"/>
        <v>0</v>
      </c>
      <c r="AB685" s="377">
        <f t="shared" si="93"/>
        <v>0</v>
      </c>
      <c r="AC685" s="377">
        <f t="shared" si="94"/>
        <v>0</v>
      </c>
      <c r="AD685" s="383">
        <f t="shared" si="87"/>
        <v>0</v>
      </c>
    </row>
    <row r="686" spans="1:30">
      <c r="A686" s="378"/>
      <c r="B686" s="378"/>
      <c r="C686" s="378"/>
      <c r="D686" s="378"/>
      <c r="E686" s="378"/>
      <c r="F686" s="378"/>
      <c r="G686" s="378"/>
      <c r="H686" s="379"/>
      <c r="I686" s="379"/>
      <c r="J686" s="378"/>
      <c r="K686" s="380"/>
      <c r="L686" s="378"/>
      <c r="M686" s="46" t="str">
        <f>IFERROR(CONCATENATE("VALID (",VLOOKUP(A686,'02_MASTER_KODE_FASYANKES'!B$3:L$20793,2,FALSE),")"),"N/A (BELUM VALID)")</f>
        <v>N/A (BELUM VALID)</v>
      </c>
      <c r="N686" s="374" t="str">
        <f>IFERROR(VLOOKUP(A686,'02_MASTER_KODE_FASYANKES'!B$3:L$20793,10,FALSE),"N/A (BELUM VALID)")</f>
        <v>N/A (BELUM VALID)</v>
      </c>
      <c r="O686" s="374" t="str">
        <f>IFERROR(VLOOKUP(A686,'02_MASTER_KODE_FASYANKES'!B$3:L$20793,11,FALSE),"N/A (BELUM VALID)")</f>
        <v>N/A (BELUM VALID)</v>
      </c>
      <c r="P686" s="374" t="str">
        <f>IFERROR(VLOOKUP(A686,'02_MASTER_KODE_FASYANKES'!B$3:L$20793,3,FALSE),"N/A (BELUM VALID)")</f>
        <v>N/A (BELUM VALID)</v>
      </c>
      <c r="Q686" s="46" t="str">
        <f>IFERROR(VLOOKUP(LEFT(G686,4),'04_MASTER_KODE_SDMK'!B$5:F$165,3,FALSE),"N/A (BELUM VALID)")</f>
        <v>N/A (BELUM VALID)</v>
      </c>
      <c r="R686" s="46" t="str">
        <f>IFERROR(VLOOKUP(LEFT(G686,4),'04_MASTER_KODE_SDMK'!B$5:F$165,4,FALSE),"N/A (BELUM VALID)")</f>
        <v>N/A (BELUM VALID)</v>
      </c>
      <c r="S686" s="46" t="str">
        <f>IFERROR(VLOOKUP(LEFT(G686,4),'04_MASTER_KODE_SDMK'!B$5:F$165,5,FALSE),"N/A (BELUM VALID)")</f>
        <v>N/A (BELUM VALID)</v>
      </c>
      <c r="T686" s="374" t="str">
        <f t="shared" si="88"/>
        <v>N/A (BELUM VALID)</v>
      </c>
      <c r="U686" s="46" t="str">
        <f t="shared" si="89"/>
        <v>N/A (BELUM VALID)</v>
      </c>
      <c r="V686" s="46" t="str">
        <f>IFERROR(VLOOKUP(L686,'03_MASTER_KODE_SEKOLAH_PT'!B$5:C$10030,2,FALSE),"N/A (BELUM VALID)")</f>
        <v>N/A (BELUM VALID)</v>
      </c>
      <c r="W686" s="46" t="str">
        <f>IFERROR(VLOOKUP(J686,'05_MASTER_KODE_PRODI'!B$3:E$5003,3,FALSE),"N/A (BELUM VALID)")</f>
        <v>N/A (BELUM VALID)</v>
      </c>
      <c r="X686" s="46" t="str">
        <f>IFERROR(CONCATENATE("VALID (",VLOOKUP(J686,'05_MASTER_KODE_PRODI'!B$3:F$5003,5,FALSE),")"),"N/A (BELUM VALID)")</f>
        <v>N/A (BELUM VALID)</v>
      </c>
      <c r="Y686" s="376">
        <f t="shared" si="90"/>
        <v>0</v>
      </c>
      <c r="Z686" s="377">
        <f t="shared" si="91"/>
        <v>0</v>
      </c>
      <c r="AA686" s="377">
        <f t="shared" si="92"/>
        <v>0</v>
      </c>
      <c r="AB686" s="377">
        <f t="shared" si="93"/>
        <v>0</v>
      </c>
      <c r="AC686" s="377">
        <f t="shared" si="94"/>
        <v>0</v>
      </c>
      <c r="AD686" s="383">
        <f t="shared" si="87"/>
        <v>0</v>
      </c>
    </row>
    <row r="687" spans="1:30">
      <c r="A687" s="378"/>
      <c r="B687" s="378"/>
      <c r="C687" s="378"/>
      <c r="D687" s="378"/>
      <c r="E687" s="378"/>
      <c r="F687" s="378"/>
      <c r="G687" s="378"/>
      <c r="H687" s="379"/>
      <c r="I687" s="379"/>
      <c r="J687" s="378"/>
      <c r="K687" s="380"/>
      <c r="L687" s="378"/>
      <c r="M687" s="46" t="str">
        <f>IFERROR(CONCATENATE("VALID (",VLOOKUP(A687,'02_MASTER_KODE_FASYANKES'!B$3:L$20793,2,FALSE),")"),"N/A (BELUM VALID)")</f>
        <v>N/A (BELUM VALID)</v>
      </c>
      <c r="N687" s="374" t="str">
        <f>IFERROR(VLOOKUP(A687,'02_MASTER_KODE_FASYANKES'!B$3:L$20793,10,FALSE),"N/A (BELUM VALID)")</f>
        <v>N/A (BELUM VALID)</v>
      </c>
      <c r="O687" s="374" t="str">
        <f>IFERROR(VLOOKUP(A687,'02_MASTER_KODE_FASYANKES'!B$3:L$20793,11,FALSE),"N/A (BELUM VALID)")</f>
        <v>N/A (BELUM VALID)</v>
      </c>
      <c r="P687" s="374" t="str">
        <f>IFERROR(VLOOKUP(A687,'02_MASTER_KODE_FASYANKES'!B$3:L$20793,3,FALSE),"N/A (BELUM VALID)")</f>
        <v>N/A (BELUM VALID)</v>
      </c>
      <c r="Q687" s="46" t="str">
        <f>IFERROR(VLOOKUP(LEFT(G687,4),'04_MASTER_KODE_SDMK'!B$5:F$165,3,FALSE),"N/A (BELUM VALID)")</f>
        <v>N/A (BELUM VALID)</v>
      </c>
      <c r="R687" s="46" t="str">
        <f>IFERROR(VLOOKUP(LEFT(G687,4),'04_MASTER_KODE_SDMK'!B$5:F$165,4,FALSE),"N/A (BELUM VALID)")</f>
        <v>N/A (BELUM VALID)</v>
      </c>
      <c r="S687" s="46" t="str">
        <f>IFERROR(VLOOKUP(LEFT(G687,4),'04_MASTER_KODE_SDMK'!B$5:F$165,5,FALSE),"N/A (BELUM VALID)")</f>
        <v>N/A (BELUM VALID)</v>
      </c>
      <c r="T687" s="374" t="str">
        <f t="shared" si="88"/>
        <v>N/A (BELUM VALID)</v>
      </c>
      <c r="U687" s="46" t="str">
        <f t="shared" si="89"/>
        <v>N/A (BELUM VALID)</v>
      </c>
      <c r="V687" s="46" t="str">
        <f>IFERROR(VLOOKUP(L687,'03_MASTER_KODE_SEKOLAH_PT'!B$5:C$10030,2,FALSE),"N/A (BELUM VALID)")</f>
        <v>N/A (BELUM VALID)</v>
      </c>
      <c r="W687" s="46" t="str">
        <f>IFERROR(VLOOKUP(J687,'05_MASTER_KODE_PRODI'!B$3:E$5003,3,FALSE),"N/A (BELUM VALID)")</f>
        <v>N/A (BELUM VALID)</v>
      </c>
      <c r="X687" s="46" t="str">
        <f>IFERROR(CONCATENATE("VALID (",VLOOKUP(J687,'05_MASTER_KODE_PRODI'!B$3:F$5003,5,FALSE),")"),"N/A (BELUM VALID)")</f>
        <v>N/A (BELUM VALID)</v>
      </c>
      <c r="Y687" s="376">
        <f t="shared" si="90"/>
        <v>0</v>
      </c>
      <c r="Z687" s="377">
        <f t="shared" si="91"/>
        <v>0</v>
      </c>
      <c r="AA687" s="377">
        <f t="shared" si="92"/>
        <v>0</v>
      </c>
      <c r="AB687" s="377">
        <f t="shared" si="93"/>
        <v>0</v>
      </c>
      <c r="AC687" s="377">
        <f t="shared" si="94"/>
        <v>0</v>
      </c>
      <c r="AD687" s="383">
        <f t="shared" si="87"/>
        <v>0</v>
      </c>
    </row>
    <row r="688" spans="1:30">
      <c r="A688" s="378"/>
      <c r="B688" s="378"/>
      <c r="C688" s="378"/>
      <c r="D688" s="378"/>
      <c r="E688" s="378"/>
      <c r="F688" s="378"/>
      <c r="G688" s="378"/>
      <c r="H688" s="379"/>
      <c r="I688" s="379"/>
      <c r="J688" s="378"/>
      <c r="K688" s="380"/>
      <c r="L688" s="378"/>
      <c r="M688" s="46" t="str">
        <f>IFERROR(CONCATENATE("VALID (",VLOOKUP(A688,'02_MASTER_KODE_FASYANKES'!B$3:L$20793,2,FALSE),")"),"N/A (BELUM VALID)")</f>
        <v>N/A (BELUM VALID)</v>
      </c>
      <c r="N688" s="374" t="str">
        <f>IFERROR(VLOOKUP(A688,'02_MASTER_KODE_FASYANKES'!B$3:L$20793,10,FALSE),"N/A (BELUM VALID)")</f>
        <v>N/A (BELUM VALID)</v>
      </c>
      <c r="O688" s="374" t="str">
        <f>IFERROR(VLOOKUP(A688,'02_MASTER_KODE_FASYANKES'!B$3:L$20793,11,FALSE),"N/A (BELUM VALID)")</f>
        <v>N/A (BELUM VALID)</v>
      </c>
      <c r="P688" s="374" t="str">
        <f>IFERROR(VLOOKUP(A688,'02_MASTER_KODE_FASYANKES'!B$3:L$20793,3,FALSE),"N/A (BELUM VALID)")</f>
        <v>N/A (BELUM VALID)</v>
      </c>
      <c r="Q688" s="46" t="str">
        <f>IFERROR(VLOOKUP(LEFT(G688,4),'04_MASTER_KODE_SDMK'!B$5:F$165,3,FALSE),"N/A (BELUM VALID)")</f>
        <v>N/A (BELUM VALID)</v>
      </c>
      <c r="R688" s="46" t="str">
        <f>IFERROR(VLOOKUP(LEFT(G688,4),'04_MASTER_KODE_SDMK'!B$5:F$165,4,FALSE),"N/A (BELUM VALID)")</f>
        <v>N/A (BELUM VALID)</v>
      </c>
      <c r="S688" s="46" t="str">
        <f>IFERROR(VLOOKUP(LEFT(G688,4),'04_MASTER_KODE_SDMK'!B$5:F$165,5,FALSE),"N/A (BELUM VALID)")</f>
        <v>N/A (BELUM VALID)</v>
      </c>
      <c r="T688" s="374" t="str">
        <f t="shared" si="88"/>
        <v>N/A (BELUM VALID)</v>
      </c>
      <c r="U688" s="46" t="str">
        <f t="shared" si="89"/>
        <v>N/A (BELUM VALID)</v>
      </c>
      <c r="V688" s="46" t="str">
        <f>IFERROR(VLOOKUP(L688,'03_MASTER_KODE_SEKOLAH_PT'!B$5:C$10030,2,FALSE),"N/A (BELUM VALID)")</f>
        <v>N/A (BELUM VALID)</v>
      </c>
      <c r="W688" s="46" t="str">
        <f>IFERROR(VLOOKUP(J688,'05_MASTER_KODE_PRODI'!B$3:E$5003,3,FALSE),"N/A (BELUM VALID)")</f>
        <v>N/A (BELUM VALID)</v>
      </c>
      <c r="X688" s="46" t="str">
        <f>IFERROR(CONCATENATE("VALID (",VLOOKUP(J688,'05_MASTER_KODE_PRODI'!B$3:F$5003,5,FALSE),")"),"N/A (BELUM VALID)")</f>
        <v>N/A (BELUM VALID)</v>
      </c>
      <c r="Y688" s="376">
        <f t="shared" si="90"/>
        <v>0</v>
      </c>
      <c r="Z688" s="377">
        <f t="shared" si="91"/>
        <v>0</v>
      </c>
      <c r="AA688" s="377">
        <f t="shared" si="92"/>
        <v>0</v>
      </c>
      <c r="AB688" s="377">
        <f t="shared" si="93"/>
        <v>0</v>
      </c>
      <c r="AC688" s="377">
        <f t="shared" si="94"/>
        <v>0</v>
      </c>
      <c r="AD688" s="383">
        <f t="shared" si="87"/>
        <v>0</v>
      </c>
    </row>
    <row r="689" spans="1:30">
      <c r="A689" s="378"/>
      <c r="B689" s="378"/>
      <c r="C689" s="378"/>
      <c r="D689" s="378"/>
      <c r="E689" s="378"/>
      <c r="F689" s="378"/>
      <c r="G689" s="378"/>
      <c r="H689" s="379"/>
      <c r="I689" s="379"/>
      <c r="J689" s="378"/>
      <c r="K689" s="380"/>
      <c r="L689" s="378"/>
      <c r="M689" s="46" t="str">
        <f>IFERROR(CONCATENATE("VALID (",VLOOKUP(A689,'02_MASTER_KODE_FASYANKES'!B$3:L$20793,2,FALSE),")"),"N/A (BELUM VALID)")</f>
        <v>N/A (BELUM VALID)</v>
      </c>
      <c r="N689" s="374" t="str">
        <f>IFERROR(VLOOKUP(A689,'02_MASTER_KODE_FASYANKES'!B$3:L$20793,10,FALSE),"N/A (BELUM VALID)")</f>
        <v>N/A (BELUM VALID)</v>
      </c>
      <c r="O689" s="374" t="str">
        <f>IFERROR(VLOOKUP(A689,'02_MASTER_KODE_FASYANKES'!B$3:L$20793,11,FALSE),"N/A (BELUM VALID)")</f>
        <v>N/A (BELUM VALID)</v>
      </c>
      <c r="P689" s="374" t="str">
        <f>IFERROR(VLOOKUP(A689,'02_MASTER_KODE_FASYANKES'!B$3:L$20793,3,FALSE),"N/A (BELUM VALID)")</f>
        <v>N/A (BELUM VALID)</v>
      </c>
      <c r="Q689" s="46" t="str">
        <f>IFERROR(VLOOKUP(LEFT(G689,4),'04_MASTER_KODE_SDMK'!B$5:F$165,3,FALSE),"N/A (BELUM VALID)")</f>
        <v>N/A (BELUM VALID)</v>
      </c>
      <c r="R689" s="46" t="str">
        <f>IFERROR(VLOOKUP(LEFT(G689,4),'04_MASTER_KODE_SDMK'!B$5:F$165,4,FALSE),"N/A (BELUM VALID)")</f>
        <v>N/A (BELUM VALID)</v>
      </c>
      <c r="S689" s="46" t="str">
        <f>IFERROR(VLOOKUP(LEFT(G689,4),'04_MASTER_KODE_SDMK'!B$5:F$165,5,FALSE),"N/A (BELUM VALID)")</f>
        <v>N/A (BELUM VALID)</v>
      </c>
      <c r="T689" s="374" t="str">
        <f t="shared" si="88"/>
        <v>N/A (BELUM VALID)</v>
      </c>
      <c r="U689" s="46" t="str">
        <f t="shared" si="89"/>
        <v>N/A (BELUM VALID)</v>
      </c>
      <c r="V689" s="46" t="str">
        <f>IFERROR(VLOOKUP(L689,'03_MASTER_KODE_SEKOLAH_PT'!B$5:C$10030,2,FALSE),"N/A (BELUM VALID)")</f>
        <v>N/A (BELUM VALID)</v>
      </c>
      <c r="W689" s="46" t="str">
        <f>IFERROR(VLOOKUP(J689,'05_MASTER_KODE_PRODI'!B$3:E$5003,3,FALSE),"N/A (BELUM VALID)")</f>
        <v>N/A (BELUM VALID)</v>
      </c>
      <c r="X689" s="46" t="str">
        <f>IFERROR(CONCATENATE("VALID (",VLOOKUP(J689,'05_MASTER_KODE_PRODI'!B$3:F$5003,5,FALSE),")"),"N/A (BELUM VALID)")</f>
        <v>N/A (BELUM VALID)</v>
      </c>
      <c r="Y689" s="376">
        <f t="shared" si="90"/>
        <v>0</v>
      </c>
      <c r="Z689" s="377">
        <f t="shared" si="91"/>
        <v>0</v>
      </c>
      <c r="AA689" s="377">
        <f t="shared" si="92"/>
        <v>0</v>
      </c>
      <c r="AB689" s="377">
        <f t="shared" si="93"/>
        <v>0</v>
      </c>
      <c r="AC689" s="377">
        <f t="shared" si="94"/>
        <v>0</v>
      </c>
      <c r="AD689" s="383">
        <f t="shared" si="87"/>
        <v>0</v>
      </c>
    </row>
    <row r="690" spans="1:30">
      <c r="A690" s="378"/>
      <c r="B690" s="378"/>
      <c r="C690" s="378"/>
      <c r="D690" s="378"/>
      <c r="E690" s="378"/>
      <c r="F690" s="378"/>
      <c r="G690" s="378"/>
      <c r="H690" s="379"/>
      <c r="I690" s="379"/>
      <c r="J690" s="378"/>
      <c r="K690" s="380"/>
      <c r="L690" s="378"/>
      <c r="M690" s="46" t="str">
        <f>IFERROR(CONCATENATE("VALID (",VLOOKUP(A690,'02_MASTER_KODE_FASYANKES'!B$3:L$20793,2,FALSE),")"),"N/A (BELUM VALID)")</f>
        <v>N/A (BELUM VALID)</v>
      </c>
      <c r="N690" s="374" t="str">
        <f>IFERROR(VLOOKUP(A690,'02_MASTER_KODE_FASYANKES'!B$3:L$20793,10,FALSE),"N/A (BELUM VALID)")</f>
        <v>N/A (BELUM VALID)</v>
      </c>
      <c r="O690" s="374" t="str">
        <f>IFERROR(VLOOKUP(A690,'02_MASTER_KODE_FASYANKES'!B$3:L$20793,11,FALSE),"N/A (BELUM VALID)")</f>
        <v>N/A (BELUM VALID)</v>
      </c>
      <c r="P690" s="374" t="str">
        <f>IFERROR(VLOOKUP(A690,'02_MASTER_KODE_FASYANKES'!B$3:L$20793,3,FALSE),"N/A (BELUM VALID)")</f>
        <v>N/A (BELUM VALID)</v>
      </c>
      <c r="Q690" s="46" t="str">
        <f>IFERROR(VLOOKUP(LEFT(G690,4),'04_MASTER_KODE_SDMK'!B$5:F$165,3,FALSE),"N/A (BELUM VALID)")</f>
        <v>N/A (BELUM VALID)</v>
      </c>
      <c r="R690" s="46" t="str">
        <f>IFERROR(VLOOKUP(LEFT(G690,4),'04_MASTER_KODE_SDMK'!B$5:F$165,4,FALSE),"N/A (BELUM VALID)")</f>
        <v>N/A (BELUM VALID)</v>
      </c>
      <c r="S690" s="46" t="str">
        <f>IFERROR(VLOOKUP(LEFT(G690,4),'04_MASTER_KODE_SDMK'!B$5:F$165,5,FALSE),"N/A (BELUM VALID)")</f>
        <v>N/A (BELUM VALID)</v>
      </c>
      <c r="T690" s="374" t="str">
        <f t="shared" si="88"/>
        <v>N/A (BELUM VALID)</v>
      </c>
      <c r="U690" s="46" t="str">
        <f t="shared" si="89"/>
        <v>N/A (BELUM VALID)</v>
      </c>
      <c r="V690" s="46" t="str">
        <f>IFERROR(VLOOKUP(L690,'03_MASTER_KODE_SEKOLAH_PT'!B$5:C$10030,2,FALSE),"N/A (BELUM VALID)")</f>
        <v>N/A (BELUM VALID)</v>
      </c>
      <c r="W690" s="46" t="str">
        <f>IFERROR(VLOOKUP(J690,'05_MASTER_KODE_PRODI'!B$3:E$5003,3,FALSE),"N/A (BELUM VALID)")</f>
        <v>N/A (BELUM VALID)</v>
      </c>
      <c r="X690" s="46" t="str">
        <f>IFERROR(CONCATENATE("VALID (",VLOOKUP(J690,'05_MASTER_KODE_PRODI'!B$3:F$5003,5,FALSE),")"),"N/A (BELUM VALID)")</f>
        <v>N/A (BELUM VALID)</v>
      </c>
      <c r="Y690" s="376">
        <f t="shared" si="90"/>
        <v>0</v>
      </c>
      <c r="Z690" s="377">
        <f t="shared" si="91"/>
        <v>0</v>
      </c>
      <c r="AA690" s="377">
        <f t="shared" si="92"/>
        <v>0</v>
      </c>
      <c r="AB690" s="377">
        <f t="shared" si="93"/>
        <v>0</v>
      </c>
      <c r="AC690" s="377">
        <f t="shared" si="94"/>
        <v>0</v>
      </c>
      <c r="AD690" s="383">
        <f t="shared" si="87"/>
        <v>0</v>
      </c>
    </row>
    <row r="691" spans="1:30">
      <c r="A691" s="378"/>
      <c r="B691" s="378"/>
      <c r="C691" s="378"/>
      <c r="D691" s="378"/>
      <c r="E691" s="378"/>
      <c r="F691" s="378"/>
      <c r="G691" s="378"/>
      <c r="H691" s="379"/>
      <c r="I691" s="379"/>
      <c r="J691" s="378"/>
      <c r="K691" s="380"/>
      <c r="L691" s="378"/>
      <c r="M691" s="46" t="str">
        <f>IFERROR(CONCATENATE("VALID (",VLOOKUP(A691,'02_MASTER_KODE_FASYANKES'!B$3:L$20793,2,FALSE),")"),"N/A (BELUM VALID)")</f>
        <v>N/A (BELUM VALID)</v>
      </c>
      <c r="N691" s="374" t="str">
        <f>IFERROR(VLOOKUP(A691,'02_MASTER_KODE_FASYANKES'!B$3:L$20793,10,FALSE),"N/A (BELUM VALID)")</f>
        <v>N/A (BELUM VALID)</v>
      </c>
      <c r="O691" s="374" t="str">
        <f>IFERROR(VLOOKUP(A691,'02_MASTER_KODE_FASYANKES'!B$3:L$20793,11,FALSE),"N/A (BELUM VALID)")</f>
        <v>N/A (BELUM VALID)</v>
      </c>
      <c r="P691" s="374" t="str">
        <f>IFERROR(VLOOKUP(A691,'02_MASTER_KODE_FASYANKES'!B$3:L$20793,3,FALSE),"N/A (BELUM VALID)")</f>
        <v>N/A (BELUM VALID)</v>
      </c>
      <c r="Q691" s="46" t="str">
        <f>IFERROR(VLOOKUP(LEFT(G691,4),'04_MASTER_KODE_SDMK'!B$5:F$165,3,FALSE),"N/A (BELUM VALID)")</f>
        <v>N/A (BELUM VALID)</v>
      </c>
      <c r="R691" s="46" t="str">
        <f>IFERROR(VLOOKUP(LEFT(G691,4),'04_MASTER_KODE_SDMK'!B$5:F$165,4,FALSE),"N/A (BELUM VALID)")</f>
        <v>N/A (BELUM VALID)</v>
      </c>
      <c r="S691" s="46" t="str">
        <f>IFERROR(VLOOKUP(LEFT(G691,4),'04_MASTER_KODE_SDMK'!B$5:F$165,5,FALSE),"N/A (BELUM VALID)")</f>
        <v>N/A (BELUM VALID)</v>
      </c>
      <c r="T691" s="374" t="str">
        <f t="shared" si="88"/>
        <v>N/A (BELUM VALID)</v>
      </c>
      <c r="U691" s="46" t="str">
        <f t="shared" si="89"/>
        <v>N/A (BELUM VALID)</v>
      </c>
      <c r="V691" s="46" t="str">
        <f>IFERROR(VLOOKUP(L691,'03_MASTER_KODE_SEKOLAH_PT'!B$5:C$10030,2,FALSE),"N/A (BELUM VALID)")</f>
        <v>N/A (BELUM VALID)</v>
      </c>
      <c r="W691" s="46" t="str">
        <f>IFERROR(VLOOKUP(J691,'05_MASTER_KODE_PRODI'!B$3:E$5003,3,FALSE),"N/A (BELUM VALID)")</f>
        <v>N/A (BELUM VALID)</v>
      </c>
      <c r="X691" s="46" t="str">
        <f>IFERROR(CONCATENATE("VALID (",VLOOKUP(J691,'05_MASTER_KODE_PRODI'!B$3:F$5003,5,FALSE),")"),"N/A (BELUM VALID)")</f>
        <v>N/A (BELUM VALID)</v>
      </c>
      <c r="Y691" s="376">
        <f t="shared" si="90"/>
        <v>0</v>
      </c>
      <c r="Z691" s="377">
        <f t="shared" si="91"/>
        <v>0</v>
      </c>
      <c r="AA691" s="377">
        <f t="shared" si="92"/>
        <v>0</v>
      </c>
      <c r="AB691" s="377">
        <f t="shared" si="93"/>
        <v>0</v>
      </c>
      <c r="AC691" s="377">
        <f t="shared" si="94"/>
        <v>0</v>
      </c>
      <c r="AD691" s="383">
        <f t="shared" si="87"/>
        <v>0</v>
      </c>
    </row>
    <row r="692" spans="1:30">
      <c r="A692" s="378"/>
      <c r="B692" s="378"/>
      <c r="C692" s="378"/>
      <c r="D692" s="378"/>
      <c r="E692" s="378"/>
      <c r="F692" s="378"/>
      <c r="G692" s="378"/>
      <c r="H692" s="379"/>
      <c r="I692" s="379"/>
      <c r="J692" s="378"/>
      <c r="K692" s="380"/>
      <c r="L692" s="378"/>
      <c r="M692" s="46" t="str">
        <f>IFERROR(CONCATENATE("VALID (",VLOOKUP(A692,'02_MASTER_KODE_FASYANKES'!B$3:L$20793,2,FALSE),")"),"N/A (BELUM VALID)")</f>
        <v>N/A (BELUM VALID)</v>
      </c>
      <c r="N692" s="374" t="str">
        <f>IFERROR(VLOOKUP(A692,'02_MASTER_KODE_FASYANKES'!B$3:L$20793,10,FALSE),"N/A (BELUM VALID)")</f>
        <v>N/A (BELUM VALID)</v>
      </c>
      <c r="O692" s="374" t="str">
        <f>IFERROR(VLOOKUP(A692,'02_MASTER_KODE_FASYANKES'!B$3:L$20793,11,FALSE),"N/A (BELUM VALID)")</f>
        <v>N/A (BELUM VALID)</v>
      </c>
      <c r="P692" s="374" t="str">
        <f>IFERROR(VLOOKUP(A692,'02_MASTER_KODE_FASYANKES'!B$3:L$20793,3,FALSE),"N/A (BELUM VALID)")</f>
        <v>N/A (BELUM VALID)</v>
      </c>
      <c r="Q692" s="46" t="str">
        <f>IFERROR(VLOOKUP(LEFT(G692,4),'04_MASTER_KODE_SDMK'!B$5:F$165,3,FALSE),"N/A (BELUM VALID)")</f>
        <v>N/A (BELUM VALID)</v>
      </c>
      <c r="R692" s="46" t="str">
        <f>IFERROR(VLOOKUP(LEFT(G692,4),'04_MASTER_KODE_SDMK'!B$5:F$165,4,FALSE),"N/A (BELUM VALID)")</f>
        <v>N/A (BELUM VALID)</v>
      </c>
      <c r="S692" s="46" t="str">
        <f>IFERROR(VLOOKUP(LEFT(G692,4),'04_MASTER_KODE_SDMK'!B$5:F$165,5,FALSE),"N/A (BELUM VALID)")</f>
        <v>N/A (BELUM VALID)</v>
      </c>
      <c r="T692" s="374" t="str">
        <f t="shared" si="88"/>
        <v>N/A (BELUM VALID)</v>
      </c>
      <c r="U692" s="46" t="str">
        <f t="shared" si="89"/>
        <v>N/A (BELUM VALID)</v>
      </c>
      <c r="V692" s="46" t="str">
        <f>IFERROR(VLOOKUP(L692,'03_MASTER_KODE_SEKOLAH_PT'!B$5:C$10030,2,FALSE),"N/A (BELUM VALID)")</f>
        <v>N/A (BELUM VALID)</v>
      </c>
      <c r="W692" s="46" t="str">
        <f>IFERROR(VLOOKUP(J692,'05_MASTER_KODE_PRODI'!B$3:E$5003,3,FALSE),"N/A (BELUM VALID)")</f>
        <v>N/A (BELUM VALID)</v>
      </c>
      <c r="X692" s="46" t="str">
        <f>IFERROR(CONCATENATE("VALID (",VLOOKUP(J692,'05_MASTER_KODE_PRODI'!B$3:F$5003,5,FALSE),")"),"N/A (BELUM VALID)")</f>
        <v>N/A (BELUM VALID)</v>
      </c>
      <c r="Y692" s="376">
        <f t="shared" si="90"/>
        <v>0</v>
      </c>
      <c r="Z692" s="377">
        <f t="shared" si="91"/>
        <v>0</v>
      </c>
      <c r="AA692" s="377">
        <f t="shared" si="92"/>
        <v>0</v>
      </c>
      <c r="AB692" s="377">
        <f t="shared" si="93"/>
        <v>0</v>
      </c>
      <c r="AC692" s="377">
        <f t="shared" si="94"/>
        <v>0</v>
      </c>
      <c r="AD692" s="383">
        <f t="shared" si="87"/>
        <v>0</v>
      </c>
    </row>
    <row r="693" spans="1:30">
      <c r="A693" s="378"/>
      <c r="B693" s="378"/>
      <c r="C693" s="378"/>
      <c r="D693" s="378"/>
      <c r="E693" s="378"/>
      <c r="F693" s="378"/>
      <c r="G693" s="378"/>
      <c r="H693" s="379"/>
      <c r="I693" s="379"/>
      <c r="J693" s="378"/>
      <c r="K693" s="380"/>
      <c r="L693" s="378"/>
      <c r="M693" s="46" t="str">
        <f>IFERROR(CONCATENATE("VALID (",VLOOKUP(A693,'02_MASTER_KODE_FASYANKES'!B$3:L$20793,2,FALSE),")"),"N/A (BELUM VALID)")</f>
        <v>N/A (BELUM VALID)</v>
      </c>
      <c r="N693" s="374" t="str">
        <f>IFERROR(VLOOKUP(A693,'02_MASTER_KODE_FASYANKES'!B$3:L$20793,10,FALSE),"N/A (BELUM VALID)")</f>
        <v>N/A (BELUM VALID)</v>
      </c>
      <c r="O693" s="374" t="str">
        <f>IFERROR(VLOOKUP(A693,'02_MASTER_KODE_FASYANKES'!B$3:L$20793,11,FALSE),"N/A (BELUM VALID)")</f>
        <v>N/A (BELUM VALID)</v>
      </c>
      <c r="P693" s="374" t="str">
        <f>IFERROR(VLOOKUP(A693,'02_MASTER_KODE_FASYANKES'!B$3:L$20793,3,FALSE),"N/A (BELUM VALID)")</f>
        <v>N/A (BELUM VALID)</v>
      </c>
      <c r="Q693" s="46" t="str">
        <f>IFERROR(VLOOKUP(LEFT(G693,4),'04_MASTER_KODE_SDMK'!B$5:F$165,3,FALSE),"N/A (BELUM VALID)")</f>
        <v>N/A (BELUM VALID)</v>
      </c>
      <c r="R693" s="46" t="str">
        <f>IFERROR(VLOOKUP(LEFT(G693,4),'04_MASTER_KODE_SDMK'!B$5:F$165,4,FALSE),"N/A (BELUM VALID)")</f>
        <v>N/A (BELUM VALID)</v>
      </c>
      <c r="S693" s="46" t="str">
        <f>IFERROR(VLOOKUP(LEFT(G693,4),'04_MASTER_KODE_SDMK'!B$5:F$165,5,FALSE),"N/A (BELUM VALID)")</f>
        <v>N/A (BELUM VALID)</v>
      </c>
      <c r="T693" s="374" t="str">
        <f t="shared" si="88"/>
        <v>N/A (BELUM VALID)</v>
      </c>
      <c r="U693" s="46" t="str">
        <f t="shared" si="89"/>
        <v>N/A (BELUM VALID)</v>
      </c>
      <c r="V693" s="46" t="str">
        <f>IFERROR(VLOOKUP(L693,'03_MASTER_KODE_SEKOLAH_PT'!B$5:C$10030,2,FALSE),"N/A (BELUM VALID)")</f>
        <v>N/A (BELUM VALID)</v>
      </c>
      <c r="W693" s="46" t="str">
        <f>IFERROR(VLOOKUP(J693,'05_MASTER_KODE_PRODI'!B$3:E$5003,3,FALSE),"N/A (BELUM VALID)")</f>
        <v>N/A (BELUM VALID)</v>
      </c>
      <c r="X693" s="46" t="str">
        <f>IFERROR(CONCATENATE("VALID (",VLOOKUP(J693,'05_MASTER_KODE_PRODI'!B$3:F$5003,5,FALSE),")"),"N/A (BELUM VALID)")</f>
        <v>N/A (BELUM VALID)</v>
      </c>
      <c r="Y693" s="376">
        <f t="shared" si="90"/>
        <v>0</v>
      </c>
      <c r="Z693" s="377">
        <f t="shared" si="91"/>
        <v>0</v>
      </c>
      <c r="AA693" s="377">
        <f t="shared" si="92"/>
        <v>0</v>
      </c>
      <c r="AB693" s="377">
        <f t="shared" si="93"/>
        <v>0</v>
      </c>
      <c r="AC693" s="377">
        <f t="shared" si="94"/>
        <v>0</v>
      </c>
      <c r="AD693" s="383">
        <f t="shared" si="87"/>
        <v>0</v>
      </c>
    </row>
    <row r="694" spans="1:30">
      <c r="A694" s="378"/>
      <c r="B694" s="378"/>
      <c r="C694" s="378"/>
      <c r="D694" s="378"/>
      <c r="E694" s="378"/>
      <c r="F694" s="378"/>
      <c r="G694" s="378"/>
      <c r="H694" s="379"/>
      <c r="I694" s="379"/>
      <c r="J694" s="378"/>
      <c r="K694" s="380"/>
      <c r="L694" s="378"/>
      <c r="M694" s="46" t="str">
        <f>IFERROR(CONCATENATE("VALID (",VLOOKUP(A694,'02_MASTER_KODE_FASYANKES'!B$3:L$20793,2,FALSE),")"),"N/A (BELUM VALID)")</f>
        <v>N/A (BELUM VALID)</v>
      </c>
      <c r="N694" s="374" t="str">
        <f>IFERROR(VLOOKUP(A694,'02_MASTER_KODE_FASYANKES'!B$3:L$20793,10,FALSE),"N/A (BELUM VALID)")</f>
        <v>N/A (BELUM VALID)</v>
      </c>
      <c r="O694" s="374" t="str">
        <f>IFERROR(VLOOKUP(A694,'02_MASTER_KODE_FASYANKES'!B$3:L$20793,11,FALSE),"N/A (BELUM VALID)")</f>
        <v>N/A (BELUM VALID)</v>
      </c>
      <c r="P694" s="374" t="str">
        <f>IFERROR(VLOOKUP(A694,'02_MASTER_KODE_FASYANKES'!B$3:L$20793,3,FALSE),"N/A (BELUM VALID)")</f>
        <v>N/A (BELUM VALID)</v>
      </c>
      <c r="Q694" s="46" t="str">
        <f>IFERROR(VLOOKUP(LEFT(G694,4),'04_MASTER_KODE_SDMK'!B$5:F$165,3,FALSE),"N/A (BELUM VALID)")</f>
        <v>N/A (BELUM VALID)</v>
      </c>
      <c r="R694" s="46" t="str">
        <f>IFERROR(VLOOKUP(LEFT(G694,4),'04_MASTER_KODE_SDMK'!B$5:F$165,4,FALSE),"N/A (BELUM VALID)")</f>
        <v>N/A (BELUM VALID)</v>
      </c>
      <c r="S694" s="46" t="str">
        <f>IFERROR(VLOOKUP(LEFT(G694,4),'04_MASTER_KODE_SDMK'!B$5:F$165,5,FALSE),"N/A (BELUM VALID)")</f>
        <v>N/A (BELUM VALID)</v>
      </c>
      <c r="T694" s="374" t="str">
        <f t="shared" si="88"/>
        <v>N/A (BELUM VALID)</v>
      </c>
      <c r="U694" s="46" t="str">
        <f t="shared" si="89"/>
        <v>N/A (BELUM VALID)</v>
      </c>
      <c r="V694" s="46" t="str">
        <f>IFERROR(VLOOKUP(L694,'03_MASTER_KODE_SEKOLAH_PT'!B$5:C$10030,2,FALSE),"N/A (BELUM VALID)")</f>
        <v>N/A (BELUM VALID)</v>
      </c>
      <c r="W694" s="46" t="str">
        <f>IFERROR(VLOOKUP(J694,'05_MASTER_KODE_PRODI'!B$3:E$5003,3,FALSE),"N/A (BELUM VALID)")</f>
        <v>N/A (BELUM VALID)</v>
      </c>
      <c r="X694" s="46" t="str">
        <f>IFERROR(CONCATENATE("VALID (",VLOOKUP(J694,'05_MASTER_KODE_PRODI'!B$3:F$5003,5,FALSE),")"),"N/A (BELUM VALID)")</f>
        <v>N/A (BELUM VALID)</v>
      </c>
      <c r="Y694" s="376">
        <f t="shared" si="90"/>
        <v>0</v>
      </c>
      <c r="Z694" s="377">
        <f t="shared" si="91"/>
        <v>0</v>
      </c>
      <c r="AA694" s="377">
        <f t="shared" si="92"/>
        <v>0</v>
      </c>
      <c r="AB694" s="377">
        <f t="shared" si="93"/>
        <v>0</v>
      </c>
      <c r="AC694" s="377">
        <f t="shared" si="94"/>
        <v>0</v>
      </c>
      <c r="AD694" s="383">
        <f t="shared" si="87"/>
        <v>0</v>
      </c>
    </row>
    <row r="695" spans="1:30">
      <c r="A695" s="378"/>
      <c r="B695" s="378"/>
      <c r="C695" s="378"/>
      <c r="D695" s="378"/>
      <c r="E695" s="378"/>
      <c r="F695" s="378"/>
      <c r="G695" s="378"/>
      <c r="H695" s="379"/>
      <c r="I695" s="379"/>
      <c r="J695" s="378"/>
      <c r="K695" s="380"/>
      <c r="L695" s="378"/>
      <c r="M695" s="46" t="str">
        <f>IFERROR(CONCATENATE("VALID (",VLOOKUP(A695,'02_MASTER_KODE_FASYANKES'!B$3:L$20793,2,FALSE),")"),"N/A (BELUM VALID)")</f>
        <v>N/A (BELUM VALID)</v>
      </c>
      <c r="N695" s="374" t="str">
        <f>IFERROR(VLOOKUP(A695,'02_MASTER_KODE_FASYANKES'!B$3:L$20793,10,FALSE),"N/A (BELUM VALID)")</f>
        <v>N/A (BELUM VALID)</v>
      </c>
      <c r="O695" s="374" t="str">
        <f>IFERROR(VLOOKUP(A695,'02_MASTER_KODE_FASYANKES'!B$3:L$20793,11,FALSE),"N/A (BELUM VALID)")</f>
        <v>N/A (BELUM VALID)</v>
      </c>
      <c r="P695" s="374" t="str">
        <f>IFERROR(VLOOKUP(A695,'02_MASTER_KODE_FASYANKES'!B$3:L$20793,3,FALSE),"N/A (BELUM VALID)")</f>
        <v>N/A (BELUM VALID)</v>
      </c>
      <c r="Q695" s="46" t="str">
        <f>IFERROR(VLOOKUP(LEFT(G695,4),'04_MASTER_KODE_SDMK'!B$5:F$165,3,FALSE),"N/A (BELUM VALID)")</f>
        <v>N/A (BELUM VALID)</v>
      </c>
      <c r="R695" s="46" t="str">
        <f>IFERROR(VLOOKUP(LEFT(G695,4),'04_MASTER_KODE_SDMK'!B$5:F$165,4,FALSE),"N/A (BELUM VALID)")</f>
        <v>N/A (BELUM VALID)</v>
      </c>
      <c r="S695" s="46" t="str">
        <f>IFERROR(VLOOKUP(LEFT(G695,4),'04_MASTER_KODE_SDMK'!B$5:F$165,5,FALSE),"N/A (BELUM VALID)")</f>
        <v>N/A (BELUM VALID)</v>
      </c>
      <c r="T695" s="374" t="str">
        <f t="shared" si="88"/>
        <v>N/A (BELUM VALID)</v>
      </c>
      <c r="U695" s="46" t="str">
        <f t="shared" si="89"/>
        <v>N/A (BELUM VALID)</v>
      </c>
      <c r="V695" s="46" t="str">
        <f>IFERROR(VLOOKUP(L695,'03_MASTER_KODE_SEKOLAH_PT'!B$5:C$10030,2,FALSE),"N/A (BELUM VALID)")</f>
        <v>N/A (BELUM VALID)</v>
      </c>
      <c r="W695" s="46" t="str">
        <f>IFERROR(VLOOKUP(J695,'05_MASTER_KODE_PRODI'!B$3:E$5003,3,FALSE),"N/A (BELUM VALID)")</f>
        <v>N/A (BELUM VALID)</v>
      </c>
      <c r="X695" s="46" t="str">
        <f>IFERROR(CONCATENATE("VALID (",VLOOKUP(J695,'05_MASTER_KODE_PRODI'!B$3:F$5003,5,FALSE),")"),"N/A (BELUM VALID)")</f>
        <v>N/A (BELUM VALID)</v>
      </c>
      <c r="Y695" s="376">
        <f t="shared" si="90"/>
        <v>0</v>
      </c>
      <c r="Z695" s="377">
        <f t="shared" si="91"/>
        <v>0</v>
      </c>
      <c r="AA695" s="377">
        <f t="shared" si="92"/>
        <v>0</v>
      </c>
      <c r="AB695" s="377">
        <f t="shared" si="93"/>
        <v>0</v>
      </c>
      <c r="AC695" s="377">
        <f t="shared" si="94"/>
        <v>0</v>
      </c>
      <c r="AD695" s="383">
        <f t="shared" si="87"/>
        <v>0</v>
      </c>
    </row>
    <row r="696" spans="1:30">
      <c r="A696" s="378"/>
      <c r="B696" s="378"/>
      <c r="C696" s="378"/>
      <c r="D696" s="378"/>
      <c r="E696" s="378"/>
      <c r="F696" s="378"/>
      <c r="G696" s="378"/>
      <c r="H696" s="379"/>
      <c r="I696" s="379"/>
      <c r="J696" s="378"/>
      <c r="K696" s="380"/>
      <c r="L696" s="378"/>
      <c r="M696" s="46" t="str">
        <f>IFERROR(CONCATENATE("VALID (",VLOOKUP(A696,'02_MASTER_KODE_FASYANKES'!B$3:L$20793,2,FALSE),")"),"N/A (BELUM VALID)")</f>
        <v>N/A (BELUM VALID)</v>
      </c>
      <c r="N696" s="374" t="str">
        <f>IFERROR(VLOOKUP(A696,'02_MASTER_KODE_FASYANKES'!B$3:L$20793,10,FALSE),"N/A (BELUM VALID)")</f>
        <v>N/A (BELUM VALID)</v>
      </c>
      <c r="O696" s="374" t="str">
        <f>IFERROR(VLOOKUP(A696,'02_MASTER_KODE_FASYANKES'!B$3:L$20793,11,FALSE),"N/A (BELUM VALID)")</f>
        <v>N/A (BELUM VALID)</v>
      </c>
      <c r="P696" s="374" t="str">
        <f>IFERROR(VLOOKUP(A696,'02_MASTER_KODE_FASYANKES'!B$3:L$20793,3,FALSE),"N/A (BELUM VALID)")</f>
        <v>N/A (BELUM VALID)</v>
      </c>
      <c r="Q696" s="46" t="str">
        <f>IFERROR(VLOOKUP(LEFT(G696,4),'04_MASTER_KODE_SDMK'!B$5:F$165,3,FALSE),"N/A (BELUM VALID)")</f>
        <v>N/A (BELUM VALID)</v>
      </c>
      <c r="R696" s="46" t="str">
        <f>IFERROR(VLOOKUP(LEFT(G696,4),'04_MASTER_KODE_SDMK'!B$5:F$165,4,FALSE),"N/A (BELUM VALID)")</f>
        <v>N/A (BELUM VALID)</v>
      </c>
      <c r="S696" s="46" t="str">
        <f>IFERROR(VLOOKUP(LEFT(G696,4),'04_MASTER_KODE_SDMK'!B$5:F$165,5,FALSE),"N/A (BELUM VALID)")</f>
        <v>N/A (BELUM VALID)</v>
      </c>
      <c r="T696" s="374" t="str">
        <f t="shared" si="88"/>
        <v>N/A (BELUM VALID)</v>
      </c>
      <c r="U696" s="46" t="str">
        <f t="shared" si="89"/>
        <v>N/A (BELUM VALID)</v>
      </c>
      <c r="V696" s="46" t="str">
        <f>IFERROR(VLOOKUP(L696,'03_MASTER_KODE_SEKOLAH_PT'!B$5:C$10030,2,FALSE),"N/A (BELUM VALID)")</f>
        <v>N/A (BELUM VALID)</v>
      </c>
      <c r="W696" s="46" t="str">
        <f>IFERROR(VLOOKUP(J696,'05_MASTER_KODE_PRODI'!B$3:E$5003,3,FALSE),"N/A (BELUM VALID)")</f>
        <v>N/A (BELUM VALID)</v>
      </c>
      <c r="X696" s="46" t="str">
        <f>IFERROR(CONCATENATE("VALID (",VLOOKUP(J696,'05_MASTER_KODE_PRODI'!B$3:F$5003,5,FALSE),")"),"N/A (BELUM VALID)")</f>
        <v>N/A (BELUM VALID)</v>
      </c>
      <c r="Y696" s="376">
        <f t="shared" si="90"/>
        <v>0</v>
      </c>
      <c r="Z696" s="377">
        <f t="shared" si="91"/>
        <v>0</v>
      </c>
      <c r="AA696" s="377">
        <f t="shared" si="92"/>
        <v>0</v>
      </c>
      <c r="AB696" s="377">
        <f t="shared" si="93"/>
        <v>0</v>
      </c>
      <c r="AC696" s="377">
        <f t="shared" si="94"/>
        <v>0</v>
      </c>
      <c r="AD696" s="383">
        <f t="shared" si="87"/>
        <v>0</v>
      </c>
    </row>
    <row r="697" spans="1:30">
      <c r="A697" s="378"/>
      <c r="B697" s="378"/>
      <c r="C697" s="378"/>
      <c r="D697" s="378"/>
      <c r="E697" s="378"/>
      <c r="F697" s="378"/>
      <c r="G697" s="378"/>
      <c r="H697" s="379"/>
      <c r="I697" s="379"/>
      <c r="J697" s="378"/>
      <c r="K697" s="380"/>
      <c r="L697" s="378"/>
      <c r="M697" s="46" t="str">
        <f>IFERROR(CONCATENATE("VALID (",VLOOKUP(A697,'02_MASTER_KODE_FASYANKES'!B$3:L$20793,2,FALSE),")"),"N/A (BELUM VALID)")</f>
        <v>N/A (BELUM VALID)</v>
      </c>
      <c r="N697" s="374" t="str">
        <f>IFERROR(VLOOKUP(A697,'02_MASTER_KODE_FASYANKES'!B$3:L$20793,10,FALSE),"N/A (BELUM VALID)")</f>
        <v>N/A (BELUM VALID)</v>
      </c>
      <c r="O697" s="374" t="str">
        <f>IFERROR(VLOOKUP(A697,'02_MASTER_KODE_FASYANKES'!B$3:L$20793,11,FALSE),"N/A (BELUM VALID)")</f>
        <v>N/A (BELUM VALID)</v>
      </c>
      <c r="P697" s="374" t="str">
        <f>IFERROR(VLOOKUP(A697,'02_MASTER_KODE_FASYANKES'!B$3:L$20793,3,FALSE),"N/A (BELUM VALID)")</f>
        <v>N/A (BELUM VALID)</v>
      </c>
      <c r="Q697" s="46" t="str">
        <f>IFERROR(VLOOKUP(LEFT(G697,4),'04_MASTER_KODE_SDMK'!B$5:F$165,3,FALSE),"N/A (BELUM VALID)")</f>
        <v>N/A (BELUM VALID)</v>
      </c>
      <c r="R697" s="46" t="str">
        <f>IFERROR(VLOOKUP(LEFT(G697,4),'04_MASTER_KODE_SDMK'!B$5:F$165,4,FALSE),"N/A (BELUM VALID)")</f>
        <v>N/A (BELUM VALID)</v>
      </c>
      <c r="S697" s="46" t="str">
        <f>IFERROR(VLOOKUP(LEFT(G697,4),'04_MASTER_KODE_SDMK'!B$5:F$165,5,FALSE),"N/A (BELUM VALID)")</f>
        <v>N/A (BELUM VALID)</v>
      </c>
      <c r="T697" s="374" t="str">
        <f t="shared" si="88"/>
        <v>N/A (BELUM VALID)</v>
      </c>
      <c r="U697" s="46" t="str">
        <f t="shared" si="89"/>
        <v>N/A (BELUM VALID)</v>
      </c>
      <c r="V697" s="46" t="str">
        <f>IFERROR(VLOOKUP(L697,'03_MASTER_KODE_SEKOLAH_PT'!B$5:C$10030,2,FALSE),"N/A (BELUM VALID)")</f>
        <v>N/A (BELUM VALID)</v>
      </c>
      <c r="W697" s="46" t="str">
        <f>IFERROR(VLOOKUP(J697,'05_MASTER_KODE_PRODI'!B$3:E$5003,3,FALSE),"N/A (BELUM VALID)")</f>
        <v>N/A (BELUM VALID)</v>
      </c>
      <c r="X697" s="46" t="str">
        <f>IFERROR(CONCATENATE("VALID (",VLOOKUP(J697,'05_MASTER_KODE_PRODI'!B$3:F$5003,5,FALSE),")"),"N/A (BELUM VALID)")</f>
        <v>N/A (BELUM VALID)</v>
      </c>
      <c r="Y697" s="376">
        <f t="shared" si="90"/>
        <v>0</v>
      </c>
      <c r="Z697" s="377">
        <f t="shared" si="91"/>
        <v>0</v>
      </c>
      <c r="AA697" s="377">
        <f t="shared" si="92"/>
        <v>0</v>
      </c>
      <c r="AB697" s="377">
        <f t="shared" si="93"/>
        <v>0</v>
      </c>
      <c r="AC697" s="377">
        <f t="shared" si="94"/>
        <v>0</v>
      </c>
      <c r="AD697" s="383">
        <f t="shared" si="87"/>
        <v>0</v>
      </c>
    </row>
    <row r="698" spans="1:30">
      <c r="A698" s="378"/>
      <c r="B698" s="378"/>
      <c r="C698" s="378"/>
      <c r="D698" s="378"/>
      <c r="E698" s="378"/>
      <c r="F698" s="378"/>
      <c r="G698" s="378"/>
      <c r="H698" s="379"/>
      <c r="I698" s="379"/>
      <c r="J698" s="378"/>
      <c r="K698" s="380"/>
      <c r="L698" s="378"/>
      <c r="M698" s="46" t="str">
        <f>IFERROR(CONCATENATE("VALID (",VLOOKUP(A698,'02_MASTER_KODE_FASYANKES'!B$3:L$20793,2,FALSE),")"),"N/A (BELUM VALID)")</f>
        <v>N/A (BELUM VALID)</v>
      </c>
      <c r="N698" s="374" t="str">
        <f>IFERROR(VLOOKUP(A698,'02_MASTER_KODE_FASYANKES'!B$3:L$20793,10,FALSE),"N/A (BELUM VALID)")</f>
        <v>N/A (BELUM VALID)</v>
      </c>
      <c r="O698" s="374" t="str">
        <f>IFERROR(VLOOKUP(A698,'02_MASTER_KODE_FASYANKES'!B$3:L$20793,11,FALSE),"N/A (BELUM VALID)")</f>
        <v>N/A (BELUM VALID)</v>
      </c>
      <c r="P698" s="374" t="str">
        <f>IFERROR(VLOOKUP(A698,'02_MASTER_KODE_FASYANKES'!B$3:L$20793,3,FALSE),"N/A (BELUM VALID)")</f>
        <v>N/A (BELUM VALID)</v>
      </c>
      <c r="Q698" s="46" t="str">
        <f>IFERROR(VLOOKUP(LEFT(G698,4),'04_MASTER_KODE_SDMK'!B$5:F$165,3,FALSE),"N/A (BELUM VALID)")</f>
        <v>N/A (BELUM VALID)</v>
      </c>
      <c r="R698" s="46" t="str">
        <f>IFERROR(VLOOKUP(LEFT(G698,4),'04_MASTER_KODE_SDMK'!B$5:F$165,4,FALSE),"N/A (BELUM VALID)")</f>
        <v>N/A (BELUM VALID)</v>
      </c>
      <c r="S698" s="46" t="str">
        <f>IFERROR(VLOOKUP(LEFT(G698,4),'04_MASTER_KODE_SDMK'!B$5:F$165,5,FALSE),"N/A (BELUM VALID)")</f>
        <v>N/A (BELUM VALID)</v>
      </c>
      <c r="T698" s="374" t="str">
        <f t="shared" si="88"/>
        <v>N/A (BELUM VALID)</v>
      </c>
      <c r="U698" s="46" t="str">
        <f t="shared" si="89"/>
        <v>N/A (BELUM VALID)</v>
      </c>
      <c r="V698" s="46" t="str">
        <f>IFERROR(VLOOKUP(L698,'03_MASTER_KODE_SEKOLAH_PT'!B$5:C$10030,2,FALSE),"N/A (BELUM VALID)")</f>
        <v>N/A (BELUM VALID)</v>
      </c>
      <c r="W698" s="46" t="str">
        <f>IFERROR(VLOOKUP(J698,'05_MASTER_KODE_PRODI'!B$3:E$5003,3,FALSE),"N/A (BELUM VALID)")</f>
        <v>N/A (BELUM VALID)</v>
      </c>
      <c r="X698" s="46" t="str">
        <f>IFERROR(CONCATENATE("VALID (",VLOOKUP(J698,'05_MASTER_KODE_PRODI'!B$3:F$5003,5,FALSE),")"),"N/A (BELUM VALID)")</f>
        <v>N/A (BELUM VALID)</v>
      </c>
      <c r="Y698" s="376">
        <f t="shared" si="90"/>
        <v>0</v>
      </c>
      <c r="Z698" s="377">
        <f t="shared" si="91"/>
        <v>0</v>
      </c>
      <c r="AA698" s="377">
        <f t="shared" si="92"/>
        <v>0</v>
      </c>
      <c r="AB698" s="377">
        <f t="shared" si="93"/>
        <v>0</v>
      </c>
      <c r="AC698" s="377">
        <f t="shared" si="94"/>
        <v>0</v>
      </c>
      <c r="AD698" s="383">
        <f t="shared" si="87"/>
        <v>0</v>
      </c>
    </row>
    <row r="699" spans="1:30">
      <c r="A699" s="378"/>
      <c r="B699" s="378"/>
      <c r="C699" s="378"/>
      <c r="D699" s="378"/>
      <c r="E699" s="378"/>
      <c r="F699" s="378"/>
      <c r="G699" s="378"/>
      <c r="H699" s="379"/>
      <c r="I699" s="379"/>
      <c r="J699" s="378"/>
      <c r="K699" s="380"/>
      <c r="L699" s="378"/>
      <c r="M699" s="46" t="str">
        <f>IFERROR(CONCATENATE("VALID (",VLOOKUP(A699,'02_MASTER_KODE_FASYANKES'!B$3:L$20793,2,FALSE),")"),"N/A (BELUM VALID)")</f>
        <v>N/A (BELUM VALID)</v>
      </c>
      <c r="N699" s="374" t="str">
        <f>IFERROR(VLOOKUP(A699,'02_MASTER_KODE_FASYANKES'!B$3:L$20793,10,FALSE),"N/A (BELUM VALID)")</f>
        <v>N/A (BELUM VALID)</v>
      </c>
      <c r="O699" s="374" t="str">
        <f>IFERROR(VLOOKUP(A699,'02_MASTER_KODE_FASYANKES'!B$3:L$20793,11,FALSE),"N/A (BELUM VALID)")</f>
        <v>N/A (BELUM VALID)</v>
      </c>
      <c r="P699" s="374" t="str">
        <f>IFERROR(VLOOKUP(A699,'02_MASTER_KODE_FASYANKES'!B$3:L$20793,3,FALSE),"N/A (BELUM VALID)")</f>
        <v>N/A (BELUM VALID)</v>
      </c>
      <c r="Q699" s="46" t="str">
        <f>IFERROR(VLOOKUP(LEFT(G699,4),'04_MASTER_KODE_SDMK'!B$5:F$165,3,FALSE),"N/A (BELUM VALID)")</f>
        <v>N/A (BELUM VALID)</v>
      </c>
      <c r="R699" s="46" t="str">
        <f>IFERROR(VLOOKUP(LEFT(G699,4),'04_MASTER_KODE_SDMK'!B$5:F$165,4,FALSE),"N/A (BELUM VALID)")</f>
        <v>N/A (BELUM VALID)</v>
      </c>
      <c r="S699" s="46" t="str">
        <f>IFERROR(VLOOKUP(LEFT(G699,4),'04_MASTER_KODE_SDMK'!B$5:F$165,5,FALSE),"N/A (BELUM VALID)")</f>
        <v>N/A (BELUM VALID)</v>
      </c>
      <c r="T699" s="374" t="str">
        <f t="shared" si="88"/>
        <v>N/A (BELUM VALID)</v>
      </c>
      <c r="U699" s="46" t="str">
        <f t="shared" si="89"/>
        <v>N/A (BELUM VALID)</v>
      </c>
      <c r="V699" s="46" t="str">
        <f>IFERROR(VLOOKUP(L699,'03_MASTER_KODE_SEKOLAH_PT'!B$5:C$10030,2,FALSE),"N/A (BELUM VALID)")</f>
        <v>N/A (BELUM VALID)</v>
      </c>
      <c r="W699" s="46" t="str">
        <f>IFERROR(VLOOKUP(J699,'05_MASTER_KODE_PRODI'!B$3:E$5003,3,FALSE),"N/A (BELUM VALID)")</f>
        <v>N/A (BELUM VALID)</v>
      </c>
      <c r="X699" s="46" t="str">
        <f>IFERROR(CONCATENATE("VALID (",VLOOKUP(J699,'05_MASTER_KODE_PRODI'!B$3:F$5003,5,FALSE),")"),"N/A (BELUM VALID)")</f>
        <v>N/A (BELUM VALID)</v>
      </c>
      <c r="Y699" s="376">
        <f t="shared" si="90"/>
        <v>0</v>
      </c>
      <c r="Z699" s="377">
        <f t="shared" si="91"/>
        <v>0</v>
      </c>
      <c r="AA699" s="377">
        <f t="shared" si="92"/>
        <v>0</v>
      </c>
      <c r="AB699" s="377">
        <f t="shared" si="93"/>
        <v>0</v>
      </c>
      <c r="AC699" s="377">
        <f t="shared" si="94"/>
        <v>0</v>
      </c>
      <c r="AD699" s="383">
        <f t="shared" si="87"/>
        <v>0</v>
      </c>
    </row>
    <row r="700" spans="1:30">
      <c r="A700" s="378"/>
      <c r="B700" s="378"/>
      <c r="C700" s="378"/>
      <c r="D700" s="378"/>
      <c r="E700" s="378"/>
      <c r="F700" s="378"/>
      <c r="G700" s="378"/>
      <c r="H700" s="379"/>
      <c r="I700" s="379"/>
      <c r="J700" s="378"/>
      <c r="K700" s="380"/>
      <c r="L700" s="378"/>
      <c r="M700" s="46" t="str">
        <f>IFERROR(CONCATENATE("VALID (",VLOOKUP(A700,'02_MASTER_KODE_FASYANKES'!B$3:L$20793,2,FALSE),")"),"N/A (BELUM VALID)")</f>
        <v>N/A (BELUM VALID)</v>
      </c>
      <c r="N700" s="374" t="str">
        <f>IFERROR(VLOOKUP(A700,'02_MASTER_KODE_FASYANKES'!B$3:L$20793,10,FALSE),"N/A (BELUM VALID)")</f>
        <v>N/A (BELUM VALID)</v>
      </c>
      <c r="O700" s="374" t="str">
        <f>IFERROR(VLOOKUP(A700,'02_MASTER_KODE_FASYANKES'!B$3:L$20793,11,FALSE),"N/A (BELUM VALID)")</f>
        <v>N/A (BELUM VALID)</v>
      </c>
      <c r="P700" s="374" t="str">
        <f>IFERROR(VLOOKUP(A700,'02_MASTER_KODE_FASYANKES'!B$3:L$20793,3,FALSE),"N/A (BELUM VALID)")</f>
        <v>N/A (BELUM VALID)</v>
      </c>
      <c r="Q700" s="46" t="str">
        <f>IFERROR(VLOOKUP(LEFT(G700,4),'04_MASTER_KODE_SDMK'!B$5:F$165,3,FALSE),"N/A (BELUM VALID)")</f>
        <v>N/A (BELUM VALID)</v>
      </c>
      <c r="R700" s="46" t="str">
        <f>IFERROR(VLOOKUP(LEFT(G700,4),'04_MASTER_KODE_SDMK'!B$5:F$165,4,FALSE),"N/A (BELUM VALID)")</f>
        <v>N/A (BELUM VALID)</v>
      </c>
      <c r="S700" s="46" t="str">
        <f>IFERROR(VLOOKUP(LEFT(G700,4),'04_MASTER_KODE_SDMK'!B$5:F$165,5,FALSE),"N/A (BELUM VALID)")</f>
        <v>N/A (BELUM VALID)</v>
      </c>
      <c r="T700" s="374" t="str">
        <f t="shared" si="88"/>
        <v>N/A (BELUM VALID)</v>
      </c>
      <c r="U700" s="46" t="str">
        <f t="shared" si="89"/>
        <v>N/A (BELUM VALID)</v>
      </c>
      <c r="V700" s="46" t="str">
        <f>IFERROR(VLOOKUP(L700,'03_MASTER_KODE_SEKOLAH_PT'!B$5:C$10030,2,FALSE),"N/A (BELUM VALID)")</f>
        <v>N/A (BELUM VALID)</v>
      </c>
      <c r="W700" s="46" t="str">
        <f>IFERROR(VLOOKUP(J700,'05_MASTER_KODE_PRODI'!B$3:E$5003,3,FALSE),"N/A (BELUM VALID)")</f>
        <v>N/A (BELUM VALID)</v>
      </c>
      <c r="X700" s="46" t="str">
        <f>IFERROR(CONCATENATE("VALID (",VLOOKUP(J700,'05_MASTER_KODE_PRODI'!B$3:F$5003,5,FALSE),")"),"N/A (BELUM VALID)")</f>
        <v>N/A (BELUM VALID)</v>
      </c>
      <c r="Y700" s="376">
        <f t="shared" si="90"/>
        <v>0</v>
      </c>
      <c r="Z700" s="377">
        <f t="shared" si="91"/>
        <v>0</v>
      </c>
      <c r="AA700" s="377">
        <f t="shared" si="92"/>
        <v>0</v>
      </c>
      <c r="AB700" s="377">
        <f t="shared" si="93"/>
        <v>0</v>
      </c>
      <c r="AC700" s="377">
        <f t="shared" si="94"/>
        <v>0</v>
      </c>
      <c r="AD700" s="383">
        <f t="shared" si="87"/>
        <v>0</v>
      </c>
    </row>
    <row r="701" spans="1:30">
      <c r="A701" s="378"/>
      <c r="B701" s="378"/>
      <c r="C701" s="378"/>
      <c r="D701" s="378"/>
      <c r="E701" s="378"/>
      <c r="F701" s="378"/>
      <c r="G701" s="378"/>
      <c r="H701" s="379"/>
      <c r="I701" s="379"/>
      <c r="J701" s="378"/>
      <c r="K701" s="380"/>
      <c r="L701" s="378"/>
      <c r="M701" s="46" t="str">
        <f>IFERROR(CONCATENATE("VALID (",VLOOKUP(A701,'02_MASTER_KODE_FASYANKES'!B$3:L$20793,2,FALSE),")"),"N/A (BELUM VALID)")</f>
        <v>N/A (BELUM VALID)</v>
      </c>
      <c r="N701" s="374" t="str">
        <f>IFERROR(VLOOKUP(A701,'02_MASTER_KODE_FASYANKES'!B$3:L$20793,10,FALSE),"N/A (BELUM VALID)")</f>
        <v>N/A (BELUM VALID)</v>
      </c>
      <c r="O701" s="374" t="str">
        <f>IFERROR(VLOOKUP(A701,'02_MASTER_KODE_FASYANKES'!B$3:L$20793,11,FALSE),"N/A (BELUM VALID)")</f>
        <v>N/A (BELUM VALID)</v>
      </c>
      <c r="P701" s="374" t="str">
        <f>IFERROR(VLOOKUP(A701,'02_MASTER_KODE_FASYANKES'!B$3:L$20793,3,FALSE),"N/A (BELUM VALID)")</f>
        <v>N/A (BELUM VALID)</v>
      </c>
      <c r="Q701" s="46" t="str">
        <f>IFERROR(VLOOKUP(LEFT(G701,4),'04_MASTER_KODE_SDMK'!B$5:F$165,3,FALSE),"N/A (BELUM VALID)")</f>
        <v>N/A (BELUM VALID)</v>
      </c>
      <c r="R701" s="46" t="str">
        <f>IFERROR(VLOOKUP(LEFT(G701,4),'04_MASTER_KODE_SDMK'!B$5:F$165,4,FALSE),"N/A (BELUM VALID)")</f>
        <v>N/A (BELUM VALID)</v>
      </c>
      <c r="S701" s="46" t="str">
        <f>IFERROR(VLOOKUP(LEFT(G701,4),'04_MASTER_KODE_SDMK'!B$5:F$165,5,FALSE),"N/A (BELUM VALID)")</f>
        <v>N/A (BELUM VALID)</v>
      </c>
      <c r="T701" s="374" t="str">
        <f t="shared" si="88"/>
        <v>N/A (BELUM VALID)</v>
      </c>
      <c r="U701" s="46" t="str">
        <f t="shared" si="89"/>
        <v>N/A (BELUM VALID)</v>
      </c>
      <c r="V701" s="46" t="str">
        <f>IFERROR(VLOOKUP(L701,'03_MASTER_KODE_SEKOLAH_PT'!B$5:C$10030,2,FALSE),"N/A (BELUM VALID)")</f>
        <v>N/A (BELUM VALID)</v>
      </c>
      <c r="W701" s="46" t="str">
        <f>IFERROR(VLOOKUP(J701,'05_MASTER_KODE_PRODI'!B$3:E$5003,3,FALSE),"N/A (BELUM VALID)")</f>
        <v>N/A (BELUM VALID)</v>
      </c>
      <c r="X701" s="46" t="str">
        <f>IFERROR(CONCATENATE("VALID (",VLOOKUP(J701,'05_MASTER_KODE_PRODI'!B$3:F$5003,5,FALSE),")"),"N/A (BELUM VALID)")</f>
        <v>N/A (BELUM VALID)</v>
      </c>
      <c r="Y701" s="376">
        <f t="shared" si="90"/>
        <v>0</v>
      </c>
      <c r="Z701" s="377">
        <f t="shared" si="91"/>
        <v>0</v>
      </c>
      <c r="AA701" s="377">
        <f t="shared" si="92"/>
        <v>0</v>
      </c>
      <c r="AB701" s="377">
        <f t="shared" si="93"/>
        <v>0</v>
      </c>
      <c r="AC701" s="377">
        <f t="shared" si="94"/>
        <v>0</v>
      </c>
      <c r="AD701" s="383">
        <f t="shared" si="87"/>
        <v>0</v>
      </c>
    </row>
    <row r="702" spans="1:30">
      <c r="A702" s="378"/>
      <c r="B702" s="378"/>
      <c r="C702" s="378"/>
      <c r="D702" s="378"/>
      <c r="E702" s="378"/>
      <c r="F702" s="378"/>
      <c r="G702" s="378"/>
      <c r="H702" s="379"/>
      <c r="I702" s="379"/>
      <c r="J702" s="378"/>
      <c r="K702" s="380"/>
      <c r="L702" s="378"/>
      <c r="M702" s="46" t="str">
        <f>IFERROR(CONCATENATE("VALID (",VLOOKUP(A702,'02_MASTER_KODE_FASYANKES'!B$3:L$20793,2,FALSE),")"),"N/A (BELUM VALID)")</f>
        <v>N/A (BELUM VALID)</v>
      </c>
      <c r="N702" s="374" t="str">
        <f>IFERROR(VLOOKUP(A702,'02_MASTER_KODE_FASYANKES'!B$3:L$20793,10,FALSE),"N/A (BELUM VALID)")</f>
        <v>N/A (BELUM VALID)</v>
      </c>
      <c r="O702" s="374" t="str">
        <f>IFERROR(VLOOKUP(A702,'02_MASTER_KODE_FASYANKES'!B$3:L$20793,11,FALSE),"N/A (BELUM VALID)")</f>
        <v>N/A (BELUM VALID)</v>
      </c>
      <c r="P702" s="374" t="str">
        <f>IFERROR(VLOOKUP(A702,'02_MASTER_KODE_FASYANKES'!B$3:L$20793,3,FALSE),"N/A (BELUM VALID)")</f>
        <v>N/A (BELUM VALID)</v>
      </c>
      <c r="Q702" s="46" t="str">
        <f>IFERROR(VLOOKUP(LEFT(G702,4),'04_MASTER_KODE_SDMK'!B$5:F$165,3,FALSE),"N/A (BELUM VALID)")</f>
        <v>N/A (BELUM VALID)</v>
      </c>
      <c r="R702" s="46" t="str">
        <f>IFERROR(VLOOKUP(LEFT(G702,4),'04_MASTER_KODE_SDMK'!B$5:F$165,4,FALSE),"N/A (BELUM VALID)")</f>
        <v>N/A (BELUM VALID)</v>
      </c>
      <c r="S702" s="46" t="str">
        <f>IFERROR(VLOOKUP(LEFT(G702,4),'04_MASTER_KODE_SDMK'!B$5:F$165,5,FALSE),"N/A (BELUM VALID)")</f>
        <v>N/A (BELUM VALID)</v>
      </c>
      <c r="T702" s="374" t="str">
        <f t="shared" si="88"/>
        <v>N/A (BELUM VALID)</v>
      </c>
      <c r="U702" s="46" t="str">
        <f t="shared" si="89"/>
        <v>N/A (BELUM VALID)</v>
      </c>
      <c r="V702" s="46" t="str">
        <f>IFERROR(VLOOKUP(L702,'03_MASTER_KODE_SEKOLAH_PT'!B$5:C$10030,2,FALSE),"N/A (BELUM VALID)")</f>
        <v>N/A (BELUM VALID)</v>
      </c>
      <c r="W702" s="46" t="str">
        <f>IFERROR(VLOOKUP(J702,'05_MASTER_KODE_PRODI'!B$3:E$5003,3,FALSE),"N/A (BELUM VALID)")</f>
        <v>N/A (BELUM VALID)</v>
      </c>
      <c r="X702" s="46" t="str">
        <f>IFERROR(CONCATENATE("VALID (",VLOOKUP(J702,'05_MASTER_KODE_PRODI'!B$3:F$5003,5,FALSE),")"),"N/A (BELUM VALID)")</f>
        <v>N/A (BELUM VALID)</v>
      </c>
      <c r="Y702" s="376">
        <f t="shared" si="90"/>
        <v>0</v>
      </c>
      <c r="Z702" s="377">
        <f t="shared" si="91"/>
        <v>0</v>
      </c>
      <c r="AA702" s="377">
        <f t="shared" si="92"/>
        <v>0</v>
      </c>
      <c r="AB702" s="377">
        <f t="shared" si="93"/>
        <v>0</v>
      </c>
      <c r="AC702" s="377">
        <f t="shared" si="94"/>
        <v>0</v>
      </c>
      <c r="AD702" s="383">
        <f t="shared" si="87"/>
        <v>0</v>
      </c>
    </row>
    <row r="703" spans="1:30">
      <c r="A703" s="378"/>
      <c r="B703" s="378"/>
      <c r="C703" s="378"/>
      <c r="D703" s="378"/>
      <c r="E703" s="378"/>
      <c r="F703" s="378"/>
      <c r="G703" s="378"/>
      <c r="H703" s="379"/>
      <c r="I703" s="379"/>
      <c r="J703" s="378"/>
      <c r="K703" s="380"/>
      <c r="L703" s="378"/>
      <c r="M703" s="46" t="str">
        <f>IFERROR(CONCATENATE("VALID (",VLOOKUP(A703,'02_MASTER_KODE_FASYANKES'!B$3:L$20793,2,FALSE),")"),"N/A (BELUM VALID)")</f>
        <v>N/A (BELUM VALID)</v>
      </c>
      <c r="N703" s="374" t="str">
        <f>IFERROR(VLOOKUP(A703,'02_MASTER_KODE_FASYANKES'!B$3:L$20793,10,FALSE),"N/A (BELUM VALID)")</f>
        <v>N/A (BELUM VALID)</v>
      </c>
      <c r="O703" s="374" t="str">
        <f>IFERROR(VLOOKUP(A703,'02_MASTER_KODE_FASYANKES'!B$3:L$20793,11,FALSE),"N/A (BELUM VALID)")</f>
        <v>N/A (BELUM VALID)</v>
      </c>
      <c r="P703" s="374" t="str">
        <f>IFERROR(VLOOKUP(A703,'02_MASTER_KODE_FASYANKES'!B$3:L$20793,3,FALSE),"N/A (BELUM VALID)")</f>
        <v>N/A (BELUM VALID)</v>
      </c>
      <c r="Q703" s="46" t="str">
        <f>IFERROR(VLOOKUP(LEFT(G703,4),'04_MASTER_KODE_SDMK'!B$5:F$165,3,FALSE),"N/A (BELUM VALID)")</f>
        <v>N/A (BELUM VALID)</v>
      </c>
      <c r="R703" s="46" t="str">
        <f>IFERROR(VLOOKUP(LEFT(G703,4),'04_MASTER_KODE_SDMK'!B$5:F$165,4,FALSE),"N/A (BELUM VALID)")</f>
        <v>N/A (BELUM VALID)</v>
      </c>
      <c r="S703" s="46" t="str">
        <f>IFERROR(VLOOKUP(LEFT(G703,4),'04_MASTER_KODE_SDMK'!B$5:F$165,5,FALSE),"N/A (BELUM VALID)")</f>
        <v>N/A (BELUM VALID)</v>
      </c>
      <c r="T703" s="374" t="str">
        <f t="shared" si="88"/>
        <v>N/A (BELUM VALID)</v>
      </c>
      <c r="U703" s="46" t="str">
        <f t="shared" si="89"/>
        <v>N/A (BELUM VALID)</v>
      </c>
      <c r="V703" s="46" t="str">
        <f>IFERROR(VLOOKUP(L703,'03_MASTER_KODE_SEKOLAH_PT'!B$5:C$10030,2,FALSE),"N/A (BELUM VALID)")</f>
        <v>N/A (BELUM VALID)</v>
      </c>
      <c r="W703" s="46" t="str">
        <f>IFERROR(VLOOKUP(J703,'05_MASTER_KODE_PRODI'!B$3:E$5003,3,FALSE),"N/A (BELUM VALID)")</f>
        <v>N/A (BELUM VALID)</v>
      </c>
      <c r="X703" s="46" t="str">
        <f>IFERROR(CONCATENATE("VALID (",VLOOKUP(J703,'05_MASTER_KODE_PRODI'!B$3:F$5003,5,FALSE),")"),"N/A (BELUM VALID)")</f>
        <v>N/A (BELUM VALID)</v>
      </c>
      <c r="Y703" s="376">
        <f t="shared" si="90"/>
        <v>0</v>
      </c>
      <c r="Z703" s="377">
        <f t="shared" si="91"/>
        <v>0</v>
      </c>
      <c r="AA703" s="377">
        <f t="shared" si="92"/>
        <v>0</v>
      </c>
      <c r="AB703" s="377">
        <f t="shared" si="93"/>
        <v>0</v>
      </c>
      <c r="AC703" s="377">
        <f t="shared" si="94"/>
        <v>0</v>
      </c>
      <c r="AD703" s="383">
        <f t="shared" si="87"/>
        <v>0</v>
      </c>
    </row>
    <row r="704" spans="1:30">
      <c r="A704" s="378"/>
      <c r="B704" s="378"/>
      <c r="C704" s="378"/>
      <c r="D704" s="378"/>
      <c r="E704" s="378"/>
      <c r="F704" s="378"/>
      <c r="G704" s="378"/>
      <c r="H704" s="379"/>
      <c r="I704" s="379"/>
      <c r="J704" s="378"/>
      <c r="K704" s="380"/>
      <c r="L704" s="378"/>
      <c r="M704" s="46" t="str">
        <f>IFERROR(CONCATENATE("VALID (",VLOOKUP(A704,'02_MASTER_KODE_FASYANKES'!B$3:L$20793,2,FALSE),")"),"N/A (BELUM VALID)")</f>
        <v>N/A (BELUM VALID)</v>
      </c>
      <c r="N704" s="374" t="str">
        <f>IFERROR(VLOOKUP(A704,'02_MASTER_KODE_FASYANKES'!B$3:L$20793,10,FALSE),"N/A (BELUM VALID)")</f>
        <v>N/A (BELUM VALID)</v>
      </c>
      <c r="O704" s="374" t="str">
        <f>IFERROR(VLOOKUP(A704,'02_MASTER_KODE_FASYANKES'!B$3:L$20793,11,FALSE),"N/A (BELUM VALID)")</f>
        <v>N/A (BELUM VALID)</v>
      </c>
      <c r="P704" s="374" t="str">
        <f>IFERROR(VLOOKUP(A704,'02_MASTER_KODE_FASYANKES'!B$3:L$20793,3,FALSE),"N/A (BELUM VALID)")</f>
        <v>N/A (BELUM VALID)</v>
      </c>
      <c r="Q704" s="46" t="str">
        <f>IFERROR(VLOOKUP(LEFT(G704,4),'04_MASTER_KODE_SDMK'!B$5:F$165,3,FALSE),"N/A (BELUM VALID)")</f>
        <v>N/A (BELUM VALID)</v>
      </c>
      <c r="R704" s="46" t="str">
        <f>IFERROR(VLOOKUP(LEFT(G704,4),'04_MASTER_KODE_SDMK'!B$5:F$165,4,FALSE),"N/A (BELUM VALID)")</f>
        <v>N/A (BELUM VALID)</v>
      </c>
      <c r="S704" s="46" t="str">
        <f>IFERROR(VLOOKUP(LEFT(G704,4),'04_MASTER_KODE_SDMK'!B$5:F$165,5,FALSE),"N/A (BELUM VALID)")</f>
        <v>N/A (BELUM VALID)</v>
      </c>
      <c r="T704" s="374" t="str">
        <f t="shared" si="88"/>
        <v>N/A (BELUM VALID)</v>
      </c>
      <c r="U704" s="46" t="str">
        <f t="shared" si="89"/>
        <v>N/A (BELUM VALID)</v>
      </c>
      <c r="V704" s="46" t="str">
        <f>IFERROR(VLOOKUP(L704,'03_MASTER_KODE_SEKOLAH_PT'!B$5:C$10030,2,FALSE),"N/A (BELUM VALID)")</f>
        <v>N/A (BELUM VALID)</v>
      </c>
      <c r="W704" s="46" t="str">
        <f>IFERROR(VLOOKUP(J704,'05_MASTER_KODE_PRODI'!B$3:E$5003,3,FALSE),"N/A (BELUM VALID)")</f>
        <v>N/A (BELUM VALID)</v>
      </c>
      <c r="X704" s="46" t="str">
        <f>IFERROR(CONCATENATE("VALID (",VLOOKUP(J704,'05_MASTER_KODE_PRODI'!B$3:F$5003,5,FALSE),")"),"N/A (BELUM VALID)")</f>
        <v>N/A (BELUM VALID)</v>
      </c>
      <c r="Y704" s="376">
        <f t="shared" si="90"/>
        <v>0</v>
      </c>
      <c r="Z704" s="377">
        <f t="shared" si="91"/>
        <v>0</v>
      </c>
      <c r="AA704" s="377">
        <f t="shared" si="92"/>
        <v>0</v>
      </c>
      <c r="AB704" s="377">
        <f t="shared" si="93"/>
        <v>0</v>
      </c>
      <c r="AC704" s="377">
        <f t="shared" si="94"/>
        <v>0</v>
      </c>
      <c r="AD704" s="383">
        <f t="shared" si="87"/>
        <v>0</v>
      </c>
    </row>
    <row r="705" spans="1:30">
      <c r="A705" s="378"/>
      <c r="B705" s="378"/>
      <c r="C705" s="378"/>
      <c r="D705" s="378"/>
      <c r="E705" s="378"/>
      <c r="F705" s="378"/>
      <c r="G705" s="378"/>
      <c r="H705" s="379"/>
      <c r="I705" s="379"/>
      <c r="J705" s="378"/>
      <c r="K705" s="380"/>
      <c r="L705" s="378"/>
      <c r="M705" s="46" t="str">
        <f>IFERROR(CONCATENATE("VALID (",VLOOKUP(A705,'02_MASTER_KODE_FASYANKES'!B$3:L$20793,2,FALSE),")"),"N/A (BELUM VALID)")</f>
        <v>N/A (BELUM VALID)</v>
      </c>
      <c r="N705" s="374" t="str">
        <f>IFERROR(VLOOKUP(A705,'02_MASTER_KODE_FASYANKES'!B$3:L$20793,10,FALSE),"N/A (BELUM VALID)")</f>
        <v>N/A (BELUM VALID)</v>
      </c>
      <c r="O705" s="374" t="str">
        <f>IFERROR(VLOOKUP(A705,'02_MASTER_KODE_FASYANKES'!B$3:L$20793,11,FALSE),"N/A (BELUM VALID)")</f>
        <v>N/A (BELUM VALID)</v>
      </c>
      <c r="P705" s="374" t="str">
        <f>IFERROR(VLOOKUP(A705,'02_MASTER_KODE_FASYANKES'!B$3:L$20793,3,FALSE),"N/A (BELUM VALID)")</f>
        <v>N/A (BELUM VALID)</v>
      </c>
      <c r="Q705" s="46" t="str">
        <f>IFERROR(VLOOKUP(LEFT(G705,4),'04_MASTER_KODE_SDMK'!B$5:F$165,3,FALSE),"N/A (BELUM VALID)")</f>
        <v>N/A (BELUM VALID)</v>
      </c>
      <c r="R705" s="46" t="str">
        <f>IFERROR(VLOOKUP(LEFT(G705,4),'04_MASTER_KODE_SDMK'!B$5:F$165,4,FALSE),"N/A (BELUM VALID)")</f>
        <v>N/A (BELUM VALID)</v>
      </c>
      <c r="S705" s="46" t="str">
        <f>IFERROR(VLOOKUP(LEFT(G705,4),'04_MASTER_KODE_SDMK'!B$5:F$165,5,FALSE),"N/A (BELUM VALID)")</f>
        <v>N/A (BELUM VALID)</v>
      </c>
      <c r="T705" s="374" t="str">
        <f t="shared" si="88"/>
        <v>N/A (BELUM VALID)</v>
      </c>
      <c r="U705" s="46" t="str">
        <f t="shared" si="89"/>
        <v>N/A (BELUM VALID)</v>
      </c>
      <c r="V705" s="46" t="str">
        <f>IFERROR(VLOOKUP(L705,'03_MASTER_KODE_SEKOLAH_PT'!B$5:C$10030,2,FALSE),"N/A (BELUM VALID)")</f>
        <v>N/A (BELUM VALID)</v>
      </c>
      <c r="W705" s="46" t="str">
        <f>IFERROR(VLOOKUP(J705,'05_MASTER_KODE_PRODI'!B$3:E$5003,3,FALSE),"N/A (BELUM VALID)")</f>
        <v>N/A (BELUM VALID)</v>
      </c>
      <c r="X705" s="46" t="str">
        <f>IFERROR(CONCATENATE("VALID (",VLOOKUP(J705,'05_MASTER_KODE_PRODI'!B$3:F$5003,5,FALSE),")"),"N/A (BELUM VALID)")</f>
        <v>N/A (BELUM VALID)</v>
      </c>
      <c r="Y705" s="376">
        <f t="shared" si="90"/>
        <v>0</v>
      </c>
      <c r="Z705" s="377">
        <f t="shared" si="91"/>
        <v>0</v>
      </c>
      <c r="AA705" s="377">
        <f t="shared" si="92"/>
        <v>0</v>
      </c>
      <c r="AB705" s="377">
        <f t="shared" si="93"/>
        <v>0</v>
      </c>
      <c r="AC705" s="377">
        <f t="shared" si="94"/>
        <v>0</v>
      </c>
      <c r="AD705" s="383">
        <f t="shared" si="87"/>
        <v>0</v>
      </c>
    </row>
    <row r="706" spans="1:30">
      <c r="A706" s="378"/>
      <c r="B706" s="378"/>
      <c r="C706" s="378"/>
      <c r="D706" s="378"/>
      <c r="E706" s="378"/>
      <c r="F706" s="378"/>
      <c r="G706" s="378"/>
      <c r="H706" s="379"/>
      <c r="I706" s="379"/>
      <c r="J706" s="378"/>
      <c r="K706" s="380"/>
      <c r="L706" s="378"/>
      <c r="M706" s="46" t="str">
        <f>IFERROR(CONCATENATE("VALID (",VLOOKUP(A706,'02_MASTER_KODE_FASYANKES'!B$3:L$20793,2,FALSE),")"),"N/A (BELUM VALID)")</f>
        <v>N/A (BELUM VALID)</v>
      </c>
      <c r="N706" s="374" t="str">
        <f>IFERROR(VLOOKUP(A706,'02_MASTER_KODE_FASYANKES'!B$3:L$20793,10,FALSE),"N/A (BELUM VALID)")</f>
        <v>N/A (BELUM VALID)</v>
      </c>
      <c r="O706" s="374" t="str">
        <f>IFERROR(VLOOKUP(A706,'02_MASTER_KODE_FASYANKES'!B$3:L$20793,11,FALSE),"N/A (BELUM VALID)")</f>
        <v>N/A (BELUM VALID)</v>
      </c>
      <c r="P706" s="374" t="str">
        <f>IFERROR(VLOOKUP(A706,'02_MASTER_KODE_FASYANKES'!B$3:L$20793,3,FALSE),"N/A (BELUM VALID)")</f>
        <v>N/A (BELUM VALID)</v>
      </c>
      <c r="Q706" s="46" t="str">
        <f>IFERROR(VLOOKUP(LEFT(G706,4),'04_MASTER_KODE_SDMK'!B$5:F$165,3,FALSE),"N/A (BELUM VALID)")</f>
        <v>N/A (BELUM VALID)</v>
      </c>
      <c r="R706" s="46" t="str">
        <f>IFERROR(VLOOKUP(LEFT(G706,4),'04_MASTER_KODE_SDMK'!B$5:F$165,4,FALSE),"N/A (BELUM VALID)")</f>
        <v>N/A (BELUM VALID)</v>
      </c>
      <c r="S706" s="46" t="str">
        <f>IFERROR(VLOOKUP(LEFT(G706,4),'04_MASTER_KODE_SDMK'!B$5:F$165,5,FALSE),"N/A (BELUM VALID)")</f>
        <v>N/A (BELUM VALID)</v>
      </c>
      <c r="T706" s="374" t="str">
        <f t="shared" si="88"/>
        <v>N/A (BELUM VALID)</v>
      </c>
      <c r="U706" s="46" t="str">
        <f t="shared" si="89"/>
        <v>N/A (BELUM VALID)</v>
      </c>
      <c r="V706" s="46" t="str">
        <f>IFERROR(VLOOKUP(L706,'03_MASTER_KODE_SEKOLAH_PT'!B$5:C$10030,2,FALSE),"N/A (BELUM VALID)")</f>
        <v>N/A (BELUM VALID)</v>
      </c>
      <c r="W706" s="46" t="str">
        <f>IFERROR(VLOOKUP(J706,'05_MASTER_KODE_PRODI'!B$3:E$5003,3,FALSE),"N/A (BELUM VALID)")</f>
        <v>N/A (BELUM VALID)</v>
      </c>
      <c r="X706" s="46" t="str">
        <f>IFERROR(CONCATENATE("VALID (",VLOOKUP(J706,'05_MASTER_KODE_PRODI'!B$3:F$5003,5,FALSE),")"),"N/A (BELUM VALID)")</f>
        <v>N/A (BELUM VALID)</v>
      </c>
      <c r="Y706" s="376">
        <f t="shared" si="90"/>
        <v>0</v>
      </c>
      <c r="Z706" s="377">
        <f t="shared" si="91"/>
        <v>0</v>
      </c>
      <c r="AA706" s="377">
        <f t="shared" si="92"/>
        <v>0</v>
      </c>
      <c r="AB706" s="377">
        <f t="shared" si="93"/>
        <v>0</v>
      </c>
      <c r="AC706" s="377">
        <f t="shared" si="94"/>
        <v>0</v>
      </c>
      <c r="AD706" s="383">
        <f t="shared" si="87"/>
        <v>0</v>
      </c>
    </row>
    <row r="707" spans="1:30">
      <c r="A707" s="378"/>
      <c r="B707" s="461"/>
      <c r="C707" s="378"/>
      <c r="D707" s="378"/>
      <c r="E707" s="378"/>
      <c r="F707" s="378"/>
      <c r="G707" s="378"/>
      <c r="H707" s="379"/>
      <c r="I707" s="379"/>
      <c r="J707" s="378"/>
      <c r="K707" s="380"/>
      <c r="L707" s="378"/>
      <c r="M707" s="46" t="str">
        <f>IFERROR(CONCATENATE("VALID (",VLOOKUP(A707,'02_MASTER_KODE_FASYANKES'!B$3:L$20793,2,FALSE),")"),"N/A (BELUM VALID)")</f>
        <v>N/A (BELUM VALID)</v>
      </c>
      <c r="N707" s="374" t="str">
        <f>IFERROR(VLOOKUP(A707,'02_MASTER_KODE_FASYANKES'!B$3:L$20793,10,FALSE),"N/A (BELUM VALID)")</f>
        <v>N/A (BELUM VALID)</v>
      </c>
      <c r="O707" s="374" t="str">
        <f>IFERROR(VLOOKUP(A707,'02_MASTER_KODE_FASYANKES'!B$3:L$20793,11,FALSE),"N/A (BELUM VALID)")</f>
        <v>N/A (BELUM VALID)</v>
      </c>
      <c r="P707" s="374" t="str">
        <f>IFERROR(VLOOKUP(A707,'02_MASTER_KODE_FASYANKES'!B$3:L$20793,3,FALSE),"N/A (BELUM VALID)")</f>
        <v>N/A (BELUM VALID)</v>
      </c>
      <c r="Q707" s="46" t="str">
        <f>IFERROR(VLOOKUP(LEFT(G707,4),'04_MASTER_KODE_SDMK'!B$5:F$165,3,FALSE),"N/A (BELUM VALID)")</f>
        <v>N/A (BELUM VALID)</v>
      </c>
      <c r="R707" s="46" t="str">
        <f>IFERROR(VLOOKUP(LEFT(G707,4),'04_MASTER_KODE_SDMK'!B$5:F$165,4,FALSE),"N/A (BELUM VALID)")</f>
        <v>N/A (BELUM VALID)</v>
      </c>
      <c r="S707" s="46" t="str">
        <f>IFERROR(VLOOKUP(LEFT(G707,4),'04_MASTER_KODE_SDMK'!B$5:F$165,5,FALSE),"N/A (BELUM VALID)")</f>
        <v>N/A (BELUM VALID)</v>
      </c>
      <c r="T707" s="374" t="str">
        <f t="shared" ref="T707:T710" si="95">IF(LEN(B707)=16,"VALID","N/A (BELUM VALID)")</f>
        <v>N/A (BELUM VALID)</v>
      </c>
      <c r="U707" s="46" t="str">
        <f t="shared" ref="U707:U710" si="96">IF(E707="L","Laki-Laki",IF(E707="P","Perempuan","N/A (BELUM VALID)"))</f>
        <v>N/A (BELUM VALID)</v>
      </c>
      <c r="V707" s="46" t="str">
        <f>IFERROR(VLOOKUP(L707,'03_MASTER_KODE_SEKOLAH_PT'!B$5:C$10030,2,FALSE),"N/A (BELUM VALID)")</f>
        <v>N/A (BELUM VALID)</v>
      </c>
      <c r="W707" s="46" t="str">
        <f>IFERROR(VLOOKUP(J707,'05_MASTER_KODE_PRODI'!B$3:E$5003,3,FALSE),"N/A (BELUM VALID)")</f>
        <v>N/A (BELUM VALID)</v>
      </c>
      <c r="X707" s="46" t="str">
        <f>IFERROR(CONCATENATE("VALID (",VLOOKUP(J707,'05_MASTER_KODE_PRODI'!B$3:F$5003,5,FALSE),")"),"N/A (BELUM VALID)")</f>
        <v>N/A (BELUM VALID)</v>
      </c>
      <c r="Y707" s="376">
        <f t="shared" ref="Y707:Y710" si="97">IF(M707&lt;&gt;"N/A (BELUM VALID)",1,0)</f>
        <v>0</v>
      </c>
      <c r="Z707" s="377">
        <f t="shared" ref="Z707:Z710" si="98">IF(S707&lt;&gt;"N/A (BELUM VALID)",1,0)</f>
        <v>0</v>
      </c>
      <c r="AA707" s="377">
        <f t="shared" ref="AA707:AA710" si="99">IF(T707&lt;&gt;"N/A (BELUM VALID)",1,0)</f>
        <v>0</v>
      </c>
      <c r="AB707" s="377">
        <f t="shared" ref="AB707:AB710" si="100">IF(U707&lt;&gt;"N/A (BELUM VALID)",1,0)</f>
        <v>0</v>
      </c>
      <c r="AC707" s="377">
        <f t="shared" ref="AC707:AC710" si="101">IF(X707&lt;&gt;"N/A (BELUM VALID)",1,0)</f>
        <v>0</v>
      </c>
      <c r="AD707" s="383">
        <f t="shared" ref="AD707:AD710" si="102">SUM(Y707:AC707)/5*100</f>
        <v>0</v>
      </c>
    </row>
    <row r="708" spans="1:30">
      <c r="A708" s="378"/>
      <c r="B708" s="461"/>
      <c r="C708" s="378"/>
      <c r="D708" s="378"/>
      <c r="E708" s="378"/>
      <c r="F708" s="378"/>
      <c r="G708" s="378"/>
      <c r="H708" s="379"/>
      <c r="I708" s="379"/>
      <c r="J708" s="378"/>
      <c r="K708" s="380"/>
      <c r="L708" s="378"/>
      <c r="M708" s="46" t="str">
        <f>IFERROR(CONCATENATE("VALID (",VLOOKUP(A708,'02_MASTER_KODE_FASYANKES'!B$3:L$20793,2,FALSE),")"),"N/A (BELUM VALID)")</f>
        <v>N/A (BELUM VALID)</v>
      </c>
      <c r="N708" s="374" t="str">
        <f>IFERROR(VLOOKUP(A708,'02_MASTER_KODE_FASYANKES'!B$3:L$20793,10,FALSE),"N/A (BELUM VALID)")</f>
        <v>N/A (BELUM VALID)</v>
      </c>
      <c r="O708" s="374" t="str">
        <f>IFERROR(VLOOKUP(A708,'02_MASTER_KODE_FASYANKES'!B$3:L$20793,11,FALSE),"N/A (BELUM VALID)")</f>
        <v>N/A (BELUM VALID)</v>
      </c>
      <c r="P708" s="374" t="str">
        <f>IFERROR(VLOOKUP(A708,'02_MASTER_KODE_FASYANKES'!B$3:L$20793,3,FALSE),"N/A (BELUM VALID)")</f>
        <v>N/A (BELUM VALID)</v>
      </c>
      <c r="Q708" s="46" t="str">
        <f>IFERROR(VLOOKUP(LEFT(G708,4),'04_MASTER_KODE_SDMK'!B$5:F$165,3,FALSE),"N/A (BELUM VALID)")</f>
        <v>N/A (BELUM VALID)</v>
      </c>
      <c r="R708" s="46" t="str">
        <f>IFERROR(VLOOKUP(LEFT(G708,4),'04_MASTER_KODE_SDMK'!B$5:F$165,4,FALSE),"N/A (BELUM VALID)")</f>
        <v>N/A (BELUM VALID)</v>
      </c>
      <c r="S708" s="46" t="str">
        <f>IFERROR(VLOOKUP(LEFT(G708,4),'04_MASTER_KODE_SDMK'!B$5:F$165,5,FALSE),"N/A (BELUM VALID)")</f>
        <v>N/A (BELUM VALID)</v>
      </c>
      <c r="T708" s="374" t="str">
        <f t="shared" si="95"/>
        <v>N/A (BELUM VALID)</v>
      </c>
      <c r="U708" s="46" t="str">
        <f t="shared" si="96"/>
        <v>N/A (BELUM VALID)</v>
      </c>
      <c r="V708" s="46" t="str">
        <f>IFERROR(VLOOKUP(L708,'03_MASTER_KODE_SEKOLAH_PT'!B$5:C$10030,2,FALSE),"N/A (BELUM VALID)")</f>
        <v>N/A (BELUM VALID)</v>
      </c>
      <c r="W708" s="46" t="str">
        <f>IFERROR(VLOOKUP(J708,'05_MASTER_KODE_PRODI'!B$3:E$5003,3,FALSE),"N/A (BELUM VALID)")</f>
        <v>N/A (BELUM VALID)</v>
      </c>
      <c r="X708" s="46" t="str">
        <f>IFERROR(CONCATENATE("VALID (",VLOOKUP(J708,'05_MASTER_KODE_PRODI'!B$3:F$5003,5,FALSE),")"),"N/A (BELUM VALID)")</f>
        <v>N/A (BELUM VALID)</v>
      </c>
      <c r="Y708" s="376">
        <f t="shared" si="97"/>
        <v>0</v>
      </c>
      <c r="Z708" s="377">
        <f t="shared" si="98"/>
        <v>0</v>
      </c>
      <c r="AA708" s="377">
        <f t="shared" si="99"/>
        <v>0</v>
      </c>
      <c r="AB708" s="377">
        <f t="shared" si="100"/>
        <v>0</v>
      </c>
      <c r="AC708" s="377">
        <f t="shared" si="101"/>
        <v>0</v>
      </c>
      <c r="AD708" s="383">
        <f t="shared" si="102"/>
        <v>0</v>
      </c>
    </row>
    <row r="709" spans="1:30">
      <c r="A709" s="378"/>
      <c r="B709" s="461"/>
      <c r="C709" s="378"/>
      <c r="D709" s="378"/>
      <c r="E709" s="378"/>
      <c r="F709" s="378"/>
      <c r="G709" s="378"/>
      <c r="H709" s="379"/>
      <c r="I709" s="379"/>
      <c r="J709" s="378"/>
      <c r="K709" s="380"/>
      <c r="L709" s="378"/>
      <c r="M709" s="46" t="str">
        <f>IFERROR(CONCATENATE("VALID (",VLOOKUP(A709,'02_MASTER_KODE_FASYANKES'!B$3:L$20793,2,FALSE),")"),"N/A (BELUM VALID)")</f>
        <v>N/A (BELUM VALID)</v>
      </c>
      <c r="N709" s="374" t="str">
        <f>IFERROR(VLOOKUP(A709,'02_MASTER_KODE_FASYANKES'!B$3:L$20793,10,FALSE),"N/A (BELUM VALID)")</f>
        <v>N/A (BELUM VALID)</v>
      </c>
      <c r="O709" s="374" t="str">
        <f>IFERROR(VLOOKUP(A709,'02_MASTER_KODE_FASYANKES'!B$3:L$20793,11,FALSE),"N/A (BELUM VALID)")</f>
        <v>N/A (BELUM VALID)</v>
      </c>
      <c r="P709" s="374" t="str">
        <f>IFERROR(VLOOKUP(A709,'02_MASTER_KODE_FASYANKES'!B$3:L$20793,3,FALSE),"N/A (BELUM VALID)")</f>
        <v>N/A (BELUM VALID)</v>
      </c>
      <c r="Q709" s="46" t="str">
        <f>IFERROR(VLOOKUP(LEFT(G709,4),'04_MASTER_KODE_SDMK'!B$5:F$165,3,FALSE),"N/A (BELUM VALID)")</f>
        <v>N/A (BELUM VALID)</v>
      </c>
      <c r="R709" s="46" t="str">
        <f>IFERROR(VLOOKUP(LEFT(G709,4),'04_MASTER_KODE_SDMK'!B$5:F$165,4,FALSE),"N/A (BELUM VALID)")</f>
        <v>N/A (BELUM VALID)</v>
      </c>
      <c r="S709" s="46" t="str">
        <f>IFERROR(VLOOKUP(LEFT(G709,4),'04_MASTER_KODE_SDMK'!B$5:F$165,5,FALSE),"N/A (BELUM VALID)")</f>
        <v>N/A (BELUM VALID)</v>
      </c>
      <c r="T709" s="374" t="str">
        <f t="shared" si="95"/>
        <v>N/A (BELUM VALID)</v>
      </c>
      <c r="U709" s="46" t="str">
        <f t="shared" si="96"/>
        <v>N/A (BELUM VALID)</v>
      </c>
      <c r="V709" s="46" t="str">
        <f>IFERROR(VLOOKUP(L709,'03_MASTER_KODE_SEKOLAH_PT'!B$5:C$10030,2,FALSE),"N/A (BELUM VALID)")</f>
        <v>N/A (BELUM VALID)</v>
      </c>
      <c r="W709" s="46" t="str">
        <f>IFERROR(VLOOKUP(J709,'05_MASTER_KODE_PRODI'!B$3:E$5003,3,FALSE),"N/A (BELUM VALID)")</f>
        <v>N/A (BELUM VALID)</v>
      </c>
      <c r="X709" s="46" t="str">
        <f>IFERROR(CONCATENATE("VALID (",VLOOKUP(J709,'05_MASTER_KODE_PRODI'!B$3:F$5003,5,FALSE),")"),"N/A (BELUM VALID)")</f>
        <v>N/A (BELUM VALID)</v>
      </c>
      <c r="Y709" s="376">
        <f t="shared" si="97"/>
        <v>0</v>
      </c>
      <c r="Z709" s="377">
        <f t="shared" si="98"/>
        <v>0</v>
      </c>
      <c r="AA709" s="377">
        <f t="shared" si="99"/>
        <v>0</v>
      </c>
      <c r="AB709" s="377">
        <f t="shared" si="100"/>
        <v>0</v>
      </c>
      <c r="AC709" s="377">
        <f t="shared" si="101"/>
        <v>0</v>
      </c>
      <c r="AD709" s="383">
        <f t="shared" si="102"/>
        <v>0</v>
      </c>
    </row>
    <row r="710" spans="1:30">
      <c r="A710" s="378"/>
      <c r="B710" s="461"/>
      <c r="C710" s="378"/>
      <c r="D710" s="378"/>
      <c r="E710" s="378"/>
      <c r="F710" s="378"/>
      <c r="G710" s="378"/>
      <c r="H710" s="379"/>
      <c r="I710" s="379"/>
      <c r="J710" s="378"/>
      <c r="K710" s="380"/>
      <c r="L710" s="378"/>
      <c r="M710" s="46" t="str">
        <f>IFERROR(CONCATENATE("VALID (",VLOOKUP(A710,'02_MASTER_KODE_FASYANKES'!B$3:L$20793,2,FALSE),")"),"N/A (BELUM VALID)")</f>
        <v>N/A (BELUM VALID)</v>
      </c>
      <c r="N710" s="374" t="str">
        <f>IFERROR(VLOOKUP(A710,'02_MASTER_KODE_FASYANKES'!B$3:L$20793,10,FALSE),"N/A (BELUM VALID)")</f>
        <v>N/A (BELUM VALID)</v>
      </c>
      <c r="O710" s="374" t="str">
        <f>IFERROR(VLOOKUP(A710,'02_MASTER_KODE_FASYANKES'!B$3:L$20793,11,FALSE),"N/A (BELUM VALID)")</f>
        <v>N/A (BELUM VALID)</v>
      </c>
      <c r="P710" s="374" t="str">
        <f>IFERROR(VLOOKUP(A710,'02_MASTER_KODE_FASYANKES'!B$3:L$20793,3,FALSE),"N/A (BELUM VALID)")</f>
        <v>N/A (BELUM VALID)</v>
      </c>
      <c r="Q710" s="46" t="str">
        <f>IFERROR(VLOOKUP(LEFT(G710,4),'04_MASTER_KODE_SDMK'!B$5:F$165,3,FALSE),"N/A (BELUM VALID)")</f>
        <v>N/A (BELUM VALID)</v>
      </c>
      <c r="R710" s="46" t="str">
        <f>IFERROR(VLOOKUP(LEFT(G710,4),'04_MASTER_KODE_SDMK'!B$5:F$165,4,FALSE),"N/A (BELUM VALID)")</f>
        <v>N/A (BELUM VALID)</v>
      </c>
      <c r="S710" s="46" t="str">
        <f>IFERROR(VLOOKUP(LEFT(G710,4),'04_MASTER_KODE_SDMK'!B$5:F$165,5,FALSE),"N/A (BELUM VALID)")</f>
        <v>N/A (BELUM VALID)</v>
      </c>
      <c r="T710" s="374" t="str">
        <f t="shared" si="95"/>
        <v>N/A (BELUM VALID)</v>
      </c>
      <c r="U710" s="46" t="str">
        <f t="shared" si="96"/>
        <v>N/A (BELUM VALID)</v>
      </c>
      <c r="V710" s="46" t="str">
        <f>IFERROR(VLOOKUP(L710,'03_MASTER_KODE_SEKOLAH_PT'!B$5:C$10030,2,FALSE),"N/A (BELUM VALID)")</f>
        <v>N/A (BELUM VALID)</v>
      </c>
      <c r="W710" s="46" t="str">
        <f>IFERROR(VLOOKUP(J710,'05_MASTER_KODE_PRODI'!B$3:E$5003,3,FALSE),"N/A (BELUM VALID)")</f>
        <v>N/A (BELUM VALID)</v>
      </c>
      <c r="X710" s="46" t="str">
        <f>IFERROR(CONCATENATE("VALID (",VLOOKUP(J710,'05_MASTER_KODE_PRODI'!B$3:F$5003,5,FALSE),")"),"N/A (BELUM VALID)")</f>
        <v>N/A (BELUM VALID)</v>
      </c>
      <c r="Y710" s="376">
        <f t="shared" si="97"/>
        <v>0</v>
      </c>
      <c r="Z710" s="377">
        <f t="shared" si="98"/>
        <v>0</v>
      </c>
      <c r="AA710" s="377">
        <f t="shared" si="99"/>
        <v>0</v>
      </c>
      <c r="AB710" s="377">
        <f t="shared" si="100"/>
        <v>0</v>
      </c>
      <c r="AC710" s="377">
        <f t="shared" si="101"/>
        <v>0</v>
      </c>
      <c r="AD710" s="383">
        <f t="shared" si="102"/>
        <v>0</v>
      </c>
    </row>
    <row r="711" spans="1:30">
      <c r="A711" s="378"/>
      <c r="B711" s="378"/>
      <c r="C711" s="378"/>
      <c r="D711" s="378"/>
      <c r="E711" s="378"/>
      <c r="F711" s="378"/>
      <c r="G711" s="378"/>
      <c r="H711" s="379"/>
      <c r="I711" s="379"/>
      <c r="J711" s="378"/>
      <c r="K711" s="380"/>
      <c r="L711" s="378"/>
      <c r="M711" s="46"/>
      <c r="N711" s="374"/>
      <c r="O711" s="374"/>
      <c r="P711" s="374"/>
      <c r="Q711" s="46"/>
      <c r="R711" s="46"/>
      <c r="S711" s="46"/>
      <c r="T711" s="374"/>
      <c r="U711" s="46"/>
      <c r="V711" s="46"/>
      <c r="W711" s="46"/>
      <c r="X711" s="46"/>
      <c r="Y711" s="376"/>
      <c r="Z711" s="377"/>
      <c r="AA711" s="377"/>
      <c r="AB711" s="377"/>
      <c r="AC711" s="377"/>
      <c r="AD711" s="383"/>
    </row>
    <row r="712" spans="1:30">
      <c r="A712" s="378"/>
      <c r="B712" s="378"/>
      <c r="C712" s="378"/>
      <c r="D712" s="378"/>
      <c r="E712" s="378"/>
      <c r="F712" s="378"/>
      <c r="G712" s="378"/>
      <c r="H712" s="379"/>
      <c r="I712" s="379"/>
      <c r="J712" s="378"/>
      <c r="K712" s="380"/>
      <c r="L712" s="378"/>
      <c r="M712" s="46"/>
      <c r="N712" s="374"/>
      <c r="O712" s="374"/>
      <c r="P712" s="374"/>
      <c r="Q712" s="46"/>
      <c r="R712" s="46"/>
      <c r="S712" s="46"/>
      <c r="T712" s="374"/>
      <c r="U712" s="46"/>
      <c r="V712" s="46"/>
      <c r="W712" s="46"/>
      <c r="X712" s="46"/>
      <c r="Y712" s="376"/>
      <c r="Z712" s="377"/>
      <c r="AA712" s="377"/>
      <c r="AB712" s="377"/>
      <c r="AC712" s="377"/>
      <c r="AD712" s="383"/>
    </row>
    <row r="713" spans="1:30">
      <c r="A713" s="378"/>
      <c r="B713" s="378"/>
      <c r="C713" s="378"/>
      <c r="D713" s="378"/>
      <c r="E713" s="378"/>
      <c r="F713" s="378"/>
      <c r="G713" s="378"/>
      <c r="H713" s="379"/>
      <c r="I713" s="379"/>
      <c r="J713" s="378"/>
      <c r="K713" s="380"/>
      <c r="L713" s="378"/>
      <c r="M713" s="46"/>
      <c r="N713" s="374"/>
      <c r="O713" s="374"/>
      <c r="P713" s="374"/>
      <c r="Q713" s="46"/>
      <c r="R713" s="46"/>
      <c r="S713" s="46"/>
      <c r="T713" s="374"/>
      <c r="U713" s="46"/>
      <c r="V713" s="46"/>
      <c r="W713" s="46"/>
      <c r="X713" s="46"/>
      <c r="Y713" s="376"/>
      <c r="Z713" s="377"/>
      <c r="AA713" s="377"/>
      <c r="AB713" s="377"/>
      <c r="AC713" s="377"/>
      <c r="AD713" s="383"/>
    </row>
    <row r="714" spans="1:30">
      <c r="A714" s="378"/>
      <c r="B714" s="378"/>
      <c r="C714" s="378"/>
      <c r="D714" s="378"/>
      <c r="E714" s="378"/>
      <c r="F714" s="378"/>
      <c r="G714" s="378"/>
      <c r="H714" s="379"/>
      <c r="I714" s="379"/>
      <c r="J714" s="378"/>
      <c r="K714" s="380"/>
      <c r="L714" s="378"/>
      <c r="M714" s="46"/>
      <c r="N714" s="374"/>
      <c r="O714" s="374"/>
      <c r="P714" s="374"/>
      <c r="Q714" s="46"/>
      <c r="R714" s="46"/>
      <c r="S714" s="46"/>
      <c r="T714" s="374"/>
      <c r="U714" s="46"/>
      <c r="V714" s="46"/>
      <c r="W714" s="46"/>
      <c r="X714" s="46"/>
      <c r="Y714" s="376"/>
      <c r="Z714" s="377"/>
      <c r="AA714" s="377"/>
      <c r="AB714" s="377"/>
      <c r="AC714" s="377"/>
      <c r="AD714" s="383"/>
    </row>
    <row r="715" spans="1:30">
      <c r="A715" s="378"/>
      <c r="B715" s="378"/>
      <c r="C715" s="378"/>
      <c r="D715" s="378"/>
      <c r="E715" s="378"/>
      <c r="F715" s="378"/>
      <c r="G715" s="378"/>
      <c r="H715" s="379"/>
      <c r="I715" s="379"/>
      <c r="J715" s="378"/>
      <c r="K715" s="380"/>
      <c r="L715" s="378"/>
      <c r="M715" s="46"/>
      <c r="N715" s="374"/>
      <c r="O715" s="374"/>
      <c r="P715" s="374"/>
      <c r="Q715" s="46"/>
      <c r="R715" s="46"/>
      <c r="S715" s="46"/>
      <c r="T715" s="374"/>
      <c r="U715" s="46"/>
      <c r="V715" s="46"/>
      <c r="W715" s="46"/>
      <c r="X715" s="46"/>
      <c r="Y715" s="376"/>
      <c r="Z715" s="377"/>
      <c r="AA715" s="377"/>
      <c r="AB715" s="377"/>
      <c r="AC715" s="377"/>
      <c r="AD715" s="383"/>
    </row>
    <row r="716" spans="1:30">
      <c r="A716" s="378"/>
      <c r="B716" s="378"/>
      <c r="C716" s="378"/>
      <c r="D716" s="378"/>
      <c r="E716" s="378"/>
      <c r="F716" s="378"/>
      <c r="G716" s="378"/>
      <c r="H716" s="379"/>
      <c r="I716" s="379"/>
      <c r="J716" s="378"/>
      <c r="K716" s="380"/>
      <c r="L716" s="378"/>
      <c r="M716" s="46"/>
      <c r="N716" s="374"/>
      <c r="O716" s="374"/>
      <c r="P716" s="374"/>
      <c r="Q716" s="46"/>
      <c r="R716" s="46"/>
      <c r="S716" s="46"/>
      <c r="T716" s="374"/>
      <c r="U716" s="46"/>
      <c r="V716" s="46"/>
      <c r="W716" s="46"/>
      <c r="X716" s="46"/>
      <c r="Y716" s="376"/>
      <c r="Z716" s="377"/>
      <c r="AA716" s="377"/>
      <c r="AB716" s="377"/>
      <c r="AC716" s="377"/>
      <c r="AD716" s="383"/>
    </row>
    <row r="717" spans="1:30">
      <c r="A717" s="378"/>
      <c r="B717" s="378"/>
      <c r="C717" s="378"/>
      <c r="D717" s="378"/>
      <c r="E717" s="378"/>
      <c r="F717" s="378"/>
      <c r="G717" s="378"/>
      <c r="H717" s="379"/>
      <c r="I717" s="379"/>
      <c r="J717" s="378"/>
      <c r="K717" s="380"/>
      <c r="L717" s="378"/>
      <c r="M717" s="46"/>
      <c r="N717" s="374"/>
      <c r="O717" s="374"/>
      <c r="P717" s="374"/>
      <c r="Q717" s="46"/>
      <c r="R717" s="46"/>
      <c r="S717" s="46"/>
      <c r="T717" s="374"/>
      <c r="U717" s="46"/>
      <c r="V717" s="46"/>
      <c r="W717" s="46"/>
      <c r="X717" s="46"/>
      <c r="Y717" s="376"/>
      <c r="Z717" s="377"/>
      <c r="AA717" s="377"/>
      <c r="AB717" s="377"/>
      <c r="AC717" s="377"/>
      <c r="AD717" s="383"/>
    </row>
    <row r="718" spans="1:30">
      <c r="A718" s="378"/>
      <c r="B718" s="378"/>
      <c r="C718" s="378"/>
      <c r="D718" s="378"/>
      <c r="E718" s="378"/>
      <c r="F718" s="378"/>
      <c r="G718" s="378"/>
      <c r="H718" s="379"/>
      <c r="I718" s="379"/>
      <c r="J718" s="378"/>
      <c r="K718" s="380"/>
      <c r="L718" s="378"/>
      <c r="M718" s="46"/>
      <c r="N718" s="374"/>
      <c r="O718" s="374"/>
      <c r="P718" s="374"/>
      <c r="Q718" s="46"/>
      <c r="R718" s="46"/>
      <c r="S718" s="46"/>
      <c r="T718" s="374"/>
      <c r="U718" s="46"/>
      <c r="V718" s="46"/>
      <c r="W718" s="46"/>
      <c r="X718" s="46"/>
      <c r="Y718" s="376"/>
      <c r="Z718" s="377"/>
      <c r="AA718" s="377"/>
      <c r="AB718" s="377"/>
      <c r="AC718" s="377"/>
      <c r="AD718" s="383"/>
    </row>
    <row r="719" spans="1:30">
      <c r="A719" s="378"/>
      <c r="B719" s="378"/>
      <c r="C719" s="378"/>
      <c r="D719" s="378"/>
      <c r="E719" s="378"/>
      <c r="F719" s="378"/>
      <c r="G719" s="378"/>
      <c r="H719" s="379"/>
      <c r="I719" s="379"/>
      <c r="J719" s="378"/>
      <c r="K719" s="380"/>
      <c r="L719" s="378"/>
      <c r="M719" s="46"/>
      <c r="N719" s="374"/>
      <c r="O719" s="374"/>
      <c r="P719" s="374"/>
      <c r="Q719" s="46"/>
      <c r="R719" s="46"/>
      <c r="S719" s="46"/>
      <c r="T719" s="374"/>
      <c r="U719" s="46"/>
      <c r="V719" s="46"/>
      <c r="W719" s="46"/>
      <c r="X719" s="46"/>
      <c r="Y719" s="376"/>
      <c r="Z719" s="377"/>
      <c r="AA719" s="377"/>
      <c r="AB719" s="377"/>
      <c r="AC719" s="377"/>
      <c r="AD719" s="383"/>
    </row>
    <row r="720" spans="1:30">
      <c r="A720" s="378"/>
      <c r="B720" s="378"/>
      <c r="C720" s="378"/>
      <c r="D720" s="378"/>
      <c r="E720" s="378"/>
      <c r="F720" s="378"/>
      <c r="G720" s="378"/>
      <c r="H720" s="379"/>
      <c r="I720" s="379"/>
      <c r="J720" s="378"/>
      <c r="K720" s="380"/>
      <c r="L720" s="378"/>
      <c r="M720" s="46"/>
      <c r="N720" s="374"/>
      <c r="O720" s="374"/>
      <c r="P720" s="374"/>
      <c r="Q720" s="46"/>
      <c r="R720" s="46"/>
      <c r="S720" s="46"/>
      <c r="T720" s="374"/>
      <c r="U720" s="46"/>
      <c r="V720" s="46"/>
      <c r="W720" s="46"/>
      <c r="X720" s="46"/>
      <c r="Y720" s="376"/>
      <c r="Z720" s="377"/>
      <c r="AA720" s="377"/>
      <c r="AB720" s="377"/>
      <c r="AC720" s="377"/>
      <c r="AD720" s="383"/>
    </row>
    <row r="721" spans="1:30">
      <c r="A721" s="378"/>
      <c r="B721" s="378"/>
      <c r="C721" s="378"/>
      <c r="D721" s="378"/>
      <c r="E721" s="378"/>
      <c r="F721" s="378"/>
      <c r="G721" s="378"/>
      <c r="H721" s="379"/>
      <c r="I721" s="379"/>
      <c r="J721" s="378"/>
      <c r="K721" s="380"/>
      <c r="L721" s="378"/>
      <c r="M721" s="46"/>
      <c r="N721" s="374"/>
      <c r="O721" s="374"/>
      <c r="P721" s="374"/>
      <c r="Q721" s="46"/>
      <c r="R721" s="46"/>
      <c r="S721" s="46"/>
      <c r="T721" s="374"/>
      <c r="U721" s="46"/>
      <c r="V721" s="46"/>
      <c r="W721" s="46"/>
      <c r="X721" s="46"/>
      <c r="Y721" s="376"/>
      <c r="Z721" s="377"/>
      <c r="AA721" s="377"/>
      <c r="AB721" s="377"/>
      <c r="AC721" s="377"/>
      <c r="AD721" s="383"/>
    </row>
    <row r="722" spans="1:30">
      <c r="A722" s="378"/>
      <c r="B722" s="378"/>
      <c r="C722" s="378"/>
      <c r="D722" s="378"/>
      <c r="E722" s="378"/>
      <c r="F722" s="378"/>
      <c r="G722" s="378"/>
      <c r="H722" s="379"/>
      <c r="I722" s="379"/>
      <c r="J722" s="378"/>
      <c r="K722" s="380"/>
      <c r="L722" s="378"/>
      <c r="M722" s="46"/>
      <c r="N722" s="374"/>
      <c r="O722" s="374"/>
      <c r="P722" s="374"/>
      <c r="Q722" s="46"/>
      <c r="R722" s="46"/>
      <c r="S722" s="46"/>
      <c r="T722" s="374"/>
      <c r="U722" s="46"/>
      <c r="V722" s="46"/>
      <c r="W722" s="46"/>
      <c r="X722" s="46"/>
      <c r="Y722" s="376"/>
      <c r="Z722" s="377"/>
      <c r="AA722" s="377"/>
      <c r="AB722" s="377"/>
      <c r="AC722" s="377"/>
      <c r="AD722" s="383"/>
    </row>
    <row r="723" spans="1:30">
      <c r="A723" s="378"/>
      <c r="B723" s="378"/>
      <c r="C723" s="378"/>
      <c r="D723" s="378"/>
      <c r="E723" s="378"/>
      <c r="F723" s="378"/>
      <c r="G723" s="378"/>
      <c r="H723" s="379"/>
      <c r="I723" s="379"/>
      <c r="J723" s="378"/>
      <c r="K723" s="380"/>
      <c r="L723" s="378"/>
      <c r="M723" s="46"/>
      <c r="N723" s="374"/>
      <c r="O723" s="374"/>
      <c r="P723" s="374"/>
      <c r="Q723" s="46"/>
      <c r="R723" s="46"/>
      <c r="S723" s="46"/>
      <c r="T723" s="374"/>
      <c r="U723" s="46"/>
      <c r="V723" s="46"/>
      <c r="W723" s="46"/>
      <c r="X723" s="46"/>
      <c r="Y723" s="376"/>
      <c r="Z723" s="377"/>
      <c r="AA723" s="377"/>
      <c r="AB723" s="377"/>
      <c r="AC723" s="377"/>
      <c r="AD723" s="383"/>
    </row>
    <row r="724" spans="1:30">
      <c r="A724" s="378"/>
      <c r="B724" s="378"/>
      <c r="C724" s="378"/>
      <c r="D724" s="378"/>
      <c r="E724" s="378"/>
      <c r="F724" s="378"/>
      <c r="G724" s="378"/>
      <c r="H724" s="379"/>
      <c r="I724" s="379"/>
      <c r="J724" s="378"/>
      <c r="K724" s="380"/>
      <c r="L724" s="378"/>
      <c r="M724" s="46"/>
      <c r="N724" s="374"/>
      <c r="O724" s="374"/>
      <c r="P724" s="374"/>
      <c r="Q724" s="46"/>
      <c r="R724" s="46"/>
      <c r="S724" s="46"/>
      <c r="T724" s="374"/>
      <c r="U724" s="46"/>
      <c r="V724" s="46"/>
      <c r="W724" s="46"/>
      <c r="X724" s="46"/>
      <c r="Y724" s="376"/>
      <c r="Z724" s="377"/>
      <c r="AA724" s="377"/>
      <c r="AB724" s="377"/>
      <c r="AC724" s="377"/>
      <c r="AD724" s="383"/>
    </row>
    <row r="725" spans="1:30">
      <c r="A725" s="378"/>
      <c r="B725" s="378"/>
      <c r="C725" s="378"/>
      <c r="D725" s="378"/>
      <c r="E725" s="378"/>
      <c r="F725" s="378"/>
      <c r="G725" s="378"/>
      <c r="H725" s="379"/>
      <c r="I725" s="379"/>
      <c r="J725" s="378"/>
      <c r="K725" s="380"/>
      <c r="L725" s="378"/>
      <c r="M725" s="46"/>
      <c r="N725" s="374"/>
      <c r="O725" s="374"/>
      <c r="P725" s="374"/>
      <c r="Q725" s="46"/>
      <c r="R725" s="46"/>
      <c r="S725" s="46"/>
      <c r="T725" s="374"/>
      <c r="U725" s="46"/>
      <c r="V725" s="46"/>
      <c r="W725" s="46"/>
      <c r="X725" s="46"/>
      <c r="Y725" s="376"/>
      <c r="Z725" s="377"/>
      <c r="AA725" s="377"/>
      <c r="AB725" s="377"/>
      <c r="AC725" s="377"/>
      <c r="AD725" s="383"/>
    </row>
    <row r="726" spans="1:30">
      <c r="A726" s="378"/>
      <c r="B726" s="378"/>
      <c r="C726" s="378"/>
      <c r="D726" s="378"/>
      <c r="E726" s="378"/>
      <c r="F726" s="378"/>
      <c r="G726" s="378"/>
      <c r="H726" s="379"/>
      <c r="I726" s="379"/>
      <c r="J726" s="378"/>
      <c r="K726" s="380"/>
      <c r="L726" s="378"/>
      <c r="M726" s="46"/>
      <c r="N726" s="374"/>
      <c r="O726" s="374"/>
      <c r="P726" s="374"/>
      <c r="Q726" s="46"/>
      <c r="R726" s="46"/>
      <c r="S726" s="46"/>
      <c r="T726" s="374"/>
      <c r="U726" s="46"/>
      <c r="V726" s="46"/>
      <c r="W726" s="46"/>
      <c r="X726" s="46"/>
      <c r="Y726" s="376"/>
      <c r="Z726" s="377"/>
      <c r="AA726" s="377"/>
      <c r="AB726" s="377"/>
      <c r="AC726" s="377"/>
      <c r="AD726" s="383"/>
    </row>
    <row r="727" spans="1:30">
      <c r="A727" s="378"/>
      <c r="B727" s="378"/>
      <c r="C727" s="378"/>
      <c r="D727" s="378"/>
      <c r="E727" s="378"/>
      <c r="F727" s="378"/>
      <c r="G727" s="378"/>
      <c r="H727" s="379"/>
      <c r="I727" s="379"/>
      <c r="J727" s="378"/>
      <c r="K727" s="380"/>
      <c r="L727" s="378"/>
      <c r="M727" s="46"/>
      <c r="N727" s="374"/>
      <c r="O727" s="374"/>
      <c r="P727" s="374"/>
      <c r="Q727" s="46"/>
      <c r="R727" s="46"/>
      <c r="S727" s="46"/>
      <c r="T727" s="374"/>
      <c r="U727" s="46"/>
      <c r="V727" s="46"/>
      <c r="W727" s="46"/>
      <c r="X727" s="46"/>
      <c r="Y727" s="376"/>
      <c r="Z727" s="377"/>
      <c r="AA727" s="377"/>
      <c r="AB727" s="377"/>
      <c r="AC727" s="377"/>
      <c r="AD727" s="383"/>
    </row>
    <row r="728" spans="1:30">
      <c r="A728" s="378"/>
      <c r="B728" s="378"/>
      <c r="C728" s="378"/>
      <c r="D728" s="378"/>
      <c r="E728" s="378"/>
      <c r="F728" s="378"/>
      <c r="G728" s="378"/>
      <c r="H728" s="379"/>
      <c r="I728" s="379"/>
      <c r="J728" s="378"/>
      <c r="K728" s="380"/>
      <c r="L728" s="378"/>
      <c r="M728" s="46"/>
      <c r="N728" s="374"/>
      <c r="O728" s="374"/>
      <c r="P728" s="374"/>
      <c r="Q728" s="46"/>
      <c r="R728" s="46"/>
      <c r="S728" s="46"/>
      <c r="T728" s="374"/>
      <c r="U728" s="46"/>
      <c r="V728" s="46"/>
      <c r="W728" s="46"/>
      <c r="X728" s="46"/>
      <c r="Y728" s="376"/>
      <c r="Z728" s="377"/>
      <c r="AA728" s="377"/>
      <c r="AB728" s="377"/>
      <c r="AC728" s="377"/>
      <c r="AD728" s="383"/>
    </row>
    <row r="729" spans="1:30">
      <c r="A729" s="378"/>
      <c r="B729" s="378"/>
      <c r="C729" s="378"/>
      <c r="D729" s="378"/>
      <c r="E729" s="378"/>
      <c r="F729" s="378"/>
      <c r="G729" s="378"/>
      <c r="H729" s="379"/>
      <c r="I729" s="379"/>
      <c r="J729" s="378"/>
      <c r="K729" s="380"/>
      <c r="L729" s="378"/>
      <c r="M729" s="46"/>
      <c r="N729" s="374"/>
      <c r="O729" s="374"/>
      <c r="P729" s="374"/>
      <c r="Q729" s="46"/>
      <c r="R729" s="46"/>
      <c r="S729" s="46"/>
      <c r="T729" s="374"/>
      <c r="U729" s="46"/>
      <c r="V729" s="46"/>
      <c r="W729" s="46"/>
      <c r="X729" s="46"/>
      <c r="Y729" s="376"/>
      <c r="Z729" s="377"/>
      <c r="AA729" s="377"/>
      <c r="AB729" s="377"/>
      <c r="AC729" s="377"/>
      <c r="AD729" s="383"/>
    </row>
    <row r="730" spans="1:30">
      <c r="A730" s="378"/>
      <c r="B730" s="378"/>
      <c r="C730" s="378"/>
      <c r="D730" s="378"/>
      <c r="E730" s="378"/>
      <c r="F730" s="378"/>
      <c r="G730" s="378"/>
      <c r="H730" s="379"/>
      <c r="I730" s="379"/>
      <c r="J730" s="378"/>
      <c r="K730" s="380"/>
      <c r="L730" s="378"/>
      <c r="M730" s="46"/>
      <c r="N730" s="374"/>
      <c r="O730" s="374"/>
      <c r="P730" s="374"/>
      <c r="Q730" s="46"/>
      <c r="R730" s="46"/>
      <c r="S730" s="46"/>
      <c r="T730" s="374"/>
      <c r="U730" s="46"/>
      <c r="V730" s="46"/>
      <c r="W730" s="46"/>
      <c r="X730" s="46"/>
      <c r="Y730" s="376"/>
      <c r="Z730" s="377"/>
      <c r="AA730" s="377"/>
      <c r="AB730" s="377"/>
      <c r="AC730" s="377"/>
      <c r="AD730" s="383"/>
    </row>
    <row r="731" spans="1:30">
      <c r="A731" s="378"/>
      <c r="B731" s="378"/>
      <c r="C731" s="378"/>
      <c r="D731" s="378"/>
      <c r="E731" s="378"/>
      <c r="F731" s="378"/>
      <c r="G731" s="378"/>
      <c r="H731" s="379"/>
      <c r="I731" s="379"/>
      <c r="J731" s="378"/>
      <c r="K731" s="380"/>
      <c r="L731" s="378"/>
      <c r="M731" s="46"/>
      <c r="N731" s="374"/>
      <c r="O731" s="374"/>
      <c r="P731" s="374"/>
      <c r="Q731" s="46"/>
      <c r="R731" s="46"/>
      <c r="S731" s="46"/>
      <c r="T731" s="374"/>
      <c r="U731" s="46"/>
      <c r="V731" s="46"/>
      <c r="W731" s="46"/>
      <c r="X731" s="46"/>
      <c r="Y731" s="376"/>
      <c r="Z731" s="377"/>
      <c r="AA731" s="377"/>
      <c r="AB731" s="377"/>
      <c r="AC731" s="377"/>
      <c r="AD731" s="383"/>
    </row>
    <row r="732" spans="1:30">
      <c r="A732" s="378"/>
      <c r="B732" s="378"/>
      <c r="C732" s="378"/>
      <c r="D732" s="378"/>
      <c r="E732" s="378"/>
      <c r="F732" s="378"/>
      <c r="G732" s="378"/>
      <c r="H732" s="379"/>
      <c r="I732" s="379"/>
      <c r="J732" s="378"/>
      <c r="K732" s="380"/>
      <c r="L732" s="378"/>
      <c r="M732" s="46"/>
      <c r="N732" s="374"/>
      <c r="O732" s="374"/>
      <c r="P732" s="374"/>
      <c r="Q732" s="46"/>
      <c r="R732" s="46"/>
      <c r="S732" s="46"/>
      <c r="T732" s="374"/>
      <c r="U732" s="46"/>
      <c r="V732" s="46"/>
      <c r="W732" s="46"/>
      <c r="X732" s="46"/>
      <c r="Y732" s="376"/>
      <c r="Z732" s="377"/>
      <c r="AA732" s="377"/>
      <c r="AB732" s="377"/>
      <c r="AC732" s="377"/>
      <c r="AD732" s="383"/>
    </row>
    <row r="733" spans="1:30">
      <c r="A733" s="378"/>
      <c r="B733" s="378"/>
      <c r="C733" s="378"/>
      <c r="D733" s="378"/>
      <c r="E733" s="378"/>
      <c r="F733" s="378"/>
      <c r="G733" s="378"/>
      <c r="H733" s="379"/>
      <c r="I733" s="379"/>
      <c r="J733" s="378"/>
      <c r="K733" s="380"/>
      <c r="L733" s="378"/>
      <c r="M733" s="46"/>
      <c r="N733" s="374"/>
      <c r="O733" s="374"/>
      <c r="P733" s="374"/>
      <c r="Q733" s="46"/>
      <c r="R733" s="46"/>
      <c r="S733" s="46"/>
      <c r="T733" s="374"/>
      <c r="U733" s="46"/>
      <c r="V733" s="46"/>
      <c r="W733" s="46"/>
      <c r="X733" s="46"/>
      <c r="Y733" s="376"/>
      <c r="Z733" s="377"/>
      <c r="AA733" s="377"/>
      <c r="AB733" s="377"/>
      <c r="AC733" s="377"/>
      <c r="AD733" s="383"/>
    </row>
    <row r="734" spans="1:30">
      <c r="A734" s="378"/>
      <c r="B734" s="378"/>
      <c r="C734" s="378"/>
      <c r="D734" s="378"/>
      <c r="E734" s="378"/>
      <c r="F734" s="378"/>
      <c r="G734" s="378"/>
      <c r="H734" s="379"/>
      <c r="I734" s="379"/>
      <c r="J734" s="378"/>
      <c r="K734" s="380"/>
      <c r="L734" s="378"/>
      <c r="M734" s="46"/>
      <c r="N734" s="374"/>
      <c r="O734" s="374"/>
      <c r="P734" s="374"/>
      <c r="Q734" s="46"/>
      <c r="R734" s="46"/>
      <c r="S734" s="46"/>
      <c r="T734" s="374"/>
      <c r="U734" s="46"/>
      <c r="V734" s="46"/>
      <c r="W734" s="46"/>
      <c r="X734" s="46"/>
      <c r="Y734" s="376"/>
      <c r="Z734" s="377"/>
      <c r="AA734" s="377"/>
      <c r="AB734" s="377"/>
      <c r="AC734" s="377"/>
      <c r="AD734" s="383"/>
    </row>
    <row r="735" spans="1:30">
      <c r="A735" s="378"/>
      <c r="B735" s="378"/>
      <c r="C735" s="378"/>
      <c r="D735" s="378"/>
      <c r="E735" s="378"/>
      <c r="F735" s="378"/>
      <c r="G735" s="378"/>
      <c r="H735" s="379"/>
      <c r="I735" s="379"/>
      <c r="J735" s="378"/>
      <c r="K735" s="380"/>
      <c r="L735" s="378"/>
      <c r="M735" s="46"/>
      <c r="N735" s="374"/>
      <c r="O735" s="374"/>
      <c r="P735" s="374"/>
      <c r="Q735" s="46"/>
      <c r="R735" s="46"/>
      <c r="S735" s="46"/>
      <c r="T735" s="374"/>
      <c r="U735" s="46"/>
      <c r="V735" s="46"/>
      <c r="W735" s="46"/>
      <c r="X735" s="46"/>
      <c r="Y735" s="376"/>
      <c r="Z735" s="377"/>
      <c r="AA735" s="377"/>
      <c r="AB735" s="377"/>
      <c r="AC735" s="377"/>
      <c r="AD735" s="383"/>
    </row>
    <row r="736" spans="1:30">
      <c r="A736" s="378"/>
      <c r="B736" s="378"/>
      <c r="C736" s="378"/>
      <c r="D736" s="378"/>
      <c r="E736" s="378"/>
      <c r="F736" s="378"/>
      <c r="G736" s="378"/>
      <c r="H736" s="379"/>
      <c r="I736" s="379"/>
      <c r="J736" s="378"/>
      <c r="K736" s="380"/>
      <c r="L736" s="378"/>
      <c r="M736" s="46"/>
      <c r="N736" s="374"/>
      <c r="O736" s="374"/>
      <c r="P736" s="374"/>
      <c r="Q736" s="46"/>
      <c r="R736" s="46"/>
      <c r="S736" s="46"/>
      <c r="T736" s="374"/>
      <c r="U736" s="46"/>
      <c r="V736" s="46"/>
      <c r="W736" s="46"/>
      <c r="X736" s="46"/>
      <c r="Y736" s="376"/>
      <c r="Z736" s="377"/>
      <c r="AA736" s="377"/>
      <c r="AB736" s="377"/>
      <c r="AC736" s="377"/>
      <c r="AD736" s="383"/>
    </row>
    <row r="737" spans="1:30">
      <c r="A737" s="378"/>
      <c r="B737" s="378"/>
      <c r="C737" s="378"/>
      <c r="D737" s="378"/>
      <c r="E737" s="378"/>
      <c r="F737" s="378"/>
      <c r="G737" s="378"/>
      <c r="H737" s="379"/>
      <c r="I737" s="379"/>
      <c r="J737" s="378"/>
      <c r="K737" s="380"/>
      <c r="L737" s="378"/>
      <c r="M737" s="46"/>
      <c r="N737" s="374"/>
      <c r="O737" s="374"/>
      <c r="P737" s="374"/>
      <c r="Q737" s="46"/>
      <c r="R737" s="46"/>
      <c r="S737" s="46"/>
      <c r="T737" s="374"/>
      <c r="U737" s="46"/>
      <c r="V737" s="46"/>
      <c r="W737" s="46"/>
      <c r="X737" s="46"/>
      <c r="Y737" s="376"/>
      <c r="Z737" s="377"/>
      <c r="AA737" s="377"/>
      <c r="AB737" s="377"/>
      <c r="AC737" s="377"/>
      <c r="AD737" s="383"/>
    </row>
    <row r="738" spans="1:30">
      <c r="A738" s="378"/>
      <c r="B738" s="378"/>
      <c r="C738" s="378"/>
      <c r="D738" s="378"/>
      <c r="E738" s="378"/>
      <c r="F738" s="378"/>
      <c r="G738" s="378"/>
      <c r="H738" s="379"/>
      <c r="I738" s="379"/>
      <c r="J738" s="378"/>
      <c r="K738" s="380"/>
      <c r="L738" s="378"/>
      <c r="M738" s="46"/>
      <c r="N738" s="374"/>
      <c r="O738" s="374"/>
      <c r="P738" s="374"/>
      <c r="Q738" s="46"/>
      <c r="R738" s="46"/>
      <c r="S738" s="46"/>
      <c r="T738" s="374"/>
      <c r="U738" s="46"/>
      <c r="V738" s="46"/>
      <c r="W738" s="46"/>
      <c r="X738" s="46"/>
      <c r="Y738" s="376"/>
      <c r="Z738" s="377"/>
      <c r="AA738" s="377"/>
      <c r="AB738" s="377"/>
      <c r="AC738" s="377"/>
      <c r="AD738" s="383"/>
    </row>
    <row r="739" spans="1:30">
      <c r="A739" s="378"/>
      <c r="B739" s="378"/>
      <c r="C739" s="378"/>
      <c r="D739" s="378"/>
      <c r="E739" s="378"/>
      <c r="F739" s="378"/>
      <c r="G739" s="378"/>
      <c r="H739" s="379"/>
      <c r="I739" s="379"/>
      <c r="J739" s="378"/>
      <c r="K739" s="380"/>
      <c r="L739" s="378"/>
      <c r="M739" s="46"/>
      <c r="N739" s="374"/>
      <c r="O739" s="374"/>
      <c r="P739" s="374"/>
      <c r="Q739" s="46"/>
      <c r="R739" s="46"/>
      <c r="S739" s="46"/>
      <c r="T739" s="374"/>
      <c r="U739" s="46"/>
      <c r="V739" s="46"/>
      <c r="W739" s="46"/>
      <c r="X739" s="46"/>
      <c r="Y739" s="376"/>
      <c r="Z739" s="377"/>
      <c r="AA739" s="377"/>
      <c r="AB739" s="377"/>
      <c r="AC739" s="377"/>
      <c r="AD739" s="383"/>
    </row>
    <row r="740" spans="1:30">
      <c r="A740" s="378"/>
      <c r="B740" s="378"/>
      <c r="C740" s="378"/>
      <c r="D740" s="378"/>
      <c r="E740" s="378"/>
      <c r="F740" s="378"/>
      <c r="G740" s="378"/>
      <c r="H740" s="379"/>
      <c r="I740" s="379"/>
      <c r="J740" s="378"/>
      <c r="K740" s="380"/>
      <c r="L740" s="378"/>
      <c r="M740" s="46"/>
      <c r="N740" s="374"/>
      <c r="O740" s="374"/>
      <c r="P740" s="374"/>
      <c r="Q740" s="46"/>
      <c r="R740" s="46"/>
      <c r="S740" s="46"/>
      <c r="T740" s="374"/>
      <c r="U740" s="46"/>
      <c r="V740" s="46"/>
      <c r="W740" s="46"/>
      <c r="X740" s="46"/>
      <c r="Y740" s="376"/>
      <c r="Z740" s="377"/>
      <c r="AA740" s="377"/>
      <c r="AB740" s="377"/>
      <c r="AC740" s="377"/>
      <c r="AD740" s="383"/>
    </row>
    <row r="741" spans="1:30">
      <c r="A741" s="378"/>
      <c r="B741" s="378"/>
      <c r="C741" s="378"/>
      <c r="D741" s="378"/>
      <c r="E741" s="378"/>
      <c r="F741" s="378"/>
      <c r="G741" s="378"/>
      <c r="H741" s="379"/>
      <c r="I741" s="379"/>
      <c r="J741" s="378"/>
      <c r="K741" s="380"/>
      <c r="L741" s="378"/>
      <c r="M741" s="46"/>
      <c r="N741" s="374"/>
      <c r="O741" s="374"/>
      <c r="P741" s="374"/>
      <c r="Q741" s="46"/>
      <c r="R741" s="46"/>
      <c r="S741" s="46"/>
      <c r="T741" s="374"/>
      <c r="U741" s="46"/>
      <c r="V741" s="46"/>
      <c r="W741" s="46"/>
      <c r="X741" s="46"/>
      <c r="Y741" s="376"/>
      <c r="Z741" s="377"/>
      <c r="AA741" s="377"/>
      <c r="AB741" s="377"/>
      <c r="AC741" s="377"/>
      <c r="AD741" s="383"/>
    </row>
    <row r="742" spans="1:30">
      <c r="A742" s="378"/>
      <c r="B742" s="378"/>
      <c r="C742" s="378"/>
      <c r="D742" s="378"/>
      <c r="E742" s="378"/>
      <c r="F742" s="378"/>
      <c r="G742" s="378"/>
      <c r="H742" s="379"/>
      <c r="I742" s="379"/>
      <c r="J742" s="378"/>
      <c r="K742" s="380"/>
      <c r="L742" s="378"/>
      <c r="M742" s="46"/>
      <c r="N742" s="374"/>
      <c r="O742" s="374"/>
      <c r="P742" s="374"/>
      <c r="Q742" s="46"/>
      <c r="R742" s="46"/>
      <c r="S742" s="46"/>
      <c r="T742" s="374"/>
      <c r="U742" s="46"/>
      <c r="V742" s="46"/>
      <c r="W742" s="46"/>
      <c r="X742" s="46"/>
      <c r="Y742" s="376"/>
      <c r="Z742" s="377"/>
      <c r="AA742" s="377"/>
      <c r="AB742" s="377"/>
      <c r="AC742" s="377"/>
      <c r="AD742" s="383"/>
    </row>
    <row r="743" spans="1:30">
      <c r="A743" s="378"/>
      <c r="B743" s="378"/>
      <c r="C743" s="378"/>
      <c r="D743" s="378"/>
      <c r="E743" s="378"/>
      <c r="F743" s="378"/>
      <c r="G743" s="378"/>
      <c r="H743" s="379"/>
      <c r="I743" s="379"/>
      <c r="J743" s="378"/>
      <c r="K743" s="380"/>
      <c r="L743" s="378"/>
      <c r="M743" s="46"/>
      <c r="N743" s="374"/>
      <c r="O743" s="374"/>
      <c r="P743" s="374"/>
      <c r="Q743" s="46"/>
      <c r="R743" s="46"/>
      <c r="S743" s="46"/>
      <c r="T743" s="374"/>
      <c r="U743" s="46"/>
      <c r="V743" s="46"/>
      <c r="W743" s="46"/>
      <c r="X743" s="46"/>
      <c r="Y743" s="376"/>
      <c r="Z743" s="377"/>
      <c r="AA743" s="377"/>
      <c r="AB743" s="377"/>
      <c r="AC743" s="377"/>
      <c r="AD743" s="383"/>
    </row>
    <row r="744" spans="1:30">
      <c r="A744" s="378"/>
      <c r="B744" s="378"/>
      <c r="C744" s="378"/>
      <c r="D744" s="378"/>
      <c r="E744" s="378"/>
      <c r="F744" s="378"/>
      <c r="G744" s="378"/>
      <c r="H744" s="379"/>
      <c r="I744" s="379"/>
      <c r="J744" s="378"/>
      <c r="K744" s="380"/>
      <c r="L744" s="378"/>
      <c r="M744" s="46"/>
      <c r="N744" s="374"/>
      <c r="O744" s="374"/>
      <c r="P744" s="374"/>
      <c r="Q744" s="46"/>
      <c r="R744" s="46"/>
      <c r="S744" s="46"/>
      <c r="T744" s="374"/>
      <c r="U744" s="46"/>
      <c r="V744" s="46"/>
      <c r="W744" s="46"/>
      <c r="X744" s="46"/>
      <c r="Y744" s="376"/>
      <c r="Z744" s="377"/>
      <c r="AA744" s="377"/>
      <c r="AB744" s="377"/>
      <c r="AC744" s="377"/>
      <c r="AD744" s="383"/>
    </row>
    <row r="745" spans="1:30">
      <c r="A745" s="378"/>
      <c r="B745" s="378"/>
      <c r="C745" s="378"/>
      <c r="D745" s="378"/>
      <c r="E745" s="378"/>
      <c r="F745" s="378"/>
      <c r="G745" s="378"/>
      <c r="H745" s="379"/>
      <c r="I745" s="379"/>
      <c r="J745" s="378"/>
      <c r="K745" s="380"/>
      <c r="L745" s="378"/>
      <c r="M745" s="46"/>
      <c r="N745" s="374"/>
      <c r="O745" s="374"/>
      <c r="P745" s="374"/>
      <c r="Q745" s="46"/>
      <c r="R745" s="46"/>
      <c r="S745" s="46"/>
      <c r="T745" s="374"/>
      <c r="U745" s="46"/>
      <c r="V745" s="46"/>
      <c r="W745" s="46"/>
      <c r="X745" s="46"/>
      <c r="Y745" s="376"/>
      <c r="Z745" s="377"/>
      <c r="AA745" s="377"/>
      <c r="AB745" s="377"/>
      <c r="AC745" s="377"/>
      <c r="AD745" s="383"/>
    </row>
    <row r="746" spans="1:30">
      <c r="A746" s="378"/>
      <c r="B746" s="378"/>
      <c r="C746" s="378"/>
      <c r="D746" s="378"/>
      <c r="E746" s="378"/>
      <c r="F746" s="378"/>
      <c r="G746" s="378"/>
      <c r="H746" s="379"/>
      <c r="I746" s="379"/>
      <c r="J746" s="378"/>
      <c r="K746" s="380"/>
      <c r="L746" s="378"/>
      <c r="M746" s="46"/>
      <c r="N746" s="374"/>
      <c r="O746" s="374"/>
      <c r="P746" s="374"/>
      <c r="Q746" s="46"/>
      <c r="R746" s="46"/>
      <c r="S746" s="46"/>
      <c r="T746" s="374"/>
      <c r="U746" s="46"/>
      <c r="V746" s="46"/>
      <c r="W746" s="46"/>
      <c r="X746" s="46"/>
      <c r="Y746" s="376"/>
      <c r="Z746" s="377"/>
      <c r="AA746" s="377"/>
      <c r="AB746" s="377"/>
      <c r="AC746" s="377"/>
      <c r="AD746" s="383"/>
    </row>
    <row r="747" spans="1:30">
      <c r="A747" s="378"/>
      <c r="B747" s="378"/>
      <c r="C747" s="378"/>
      <c r="D747" s="378"/>
      <c r="E747" s="378"/>
      <c r="F747" s="378"/>
      <c r="G747" s="378"/>
      <c r="H747" s="379"/>
      <c r="I747" s="379"/>
      <c r="J747" s="378"/>
      <c r="K747" s="380"/>
      <c r="L747" s="378"/>
      <c r="M747" s="46"/>
      <c r="N747" s="374"/>
      <c r="O747" s="374"/>
      <c r="P747" s="374"/>
      <c r="Q747" s="46"/>
      <c r="R747" s="46"/>
      <c r="S747" s="46"/>
      <c r="T747" s="374"/>
      <c r="U747" s="46"/>
      <c r="V747" s="46"/>
      <c r="W747" s="46"/>
      <c r="X747" s="46"/>
      <c r="Y747" s="376"/>
      <c r="Z747" s="377"/>
      <c r="AA747" s="377"/>
      <c r="AB747" s="377"/>
      <c r="AC747" s="377"/>
      <c r="AD747" s="383"/>
    </row>
    <row r="748" spans="1:30">
      <c r="A748" s="378"/>
      <c r="B748" s="378"/>
      <c r="C748" s="378"/>
      <c r="D748" s="378"/>
      <c r="E748" s="378"/>
      <c r="F748" s="378"/>
      <c r="G748" s="378"/>
      <c r="H748" s="379"/>
      <c r="I748" s="379"/>
      <c r="J748" s="378"/>
      <c r="K748" s="380"/>
      <c r="L748" s="378"/>
      <c r="M748" s="46"/>
      <c r="N748" s="374"/>
      <c r="O748" s="374"/>
      <c r="P748" s="374"/>
      <c r="Q748" s="46"/>
      <c r="R748" s="46"/>
      <c r="S748" s="46"/>
      <c r="T748" s="374"/>
      <c r="U748" s="46"/>
      <c r="V748" s="46"/>
      <c r="W748" s="46"/>
      <c r="X748" s="46"/>
      <c r="Y748" s="376"/>
      <c r="Z748" s="377"/>
      <c r="AA748" s="377"/>
      <c r="AB748" s="377"/>
      <c r="AC748" s="377"/>
      <c r="AD748" s="383"/>
    </row>
    <row r="749" spans="1:30">
      <c r="A749" s="378"/>
      <c r="B749" s="378"/>
      <c r="C749" s="378"/>
      <c r="D749" s="378"/>
      <c r="E749" s="378"/>
      <c r="F749" s="378"/>
      <c r="G749" s="378"/>
      <c r="H749" s="379"/>
      <c r="I749" s="379"/>
      <c r="J749" s="378"/>
      <c r="K749" s="380"/>
      <c r="L749" s="378"/>
      <c r="M749" s="46"/>
      <c r="N749" s="374"/>
      <c r="O749" s="374"/>
      <c r="P749" s="374"/>
      <c r="Q749" s="46"/>
      <c r="R749" s="46"/>
      <c r="S749" s="46"/>
      <c r="T749" s="374"/>
      <c r="U749" s="46"/>
      <c r="V749" s="46"/>
      <c r="W749" s="46"/>
      <c r="X749" s="46"/>
      <c r="Y749" s="376"/>
      <c r="Z749" s="377"/>
      <c r="AA749" s="377"/>
      <c r="AB749" s="377"/>
      <c r="AC749" s="377"/>
      <c r="AD749" s="383"/>
    </row>
    <row r="750" spans="1:30">
      <c r="A750" s="378"/>
      <c r="B750" s="378"/>
      <c r="C750" s="378"/>
      <c r="D750" s="378"/>
      <c r="E750" s="378"/>
      <c r="F750" s="378"/>
      <c r="G750" s="378"/>
      <c r="H750" s="379"/>
      <c r="I750" s="379"/>
      <c r="J750" s="378"/>
      <c r="K750" s="380"/>
      <c r="L750" s="378"/>
      <c r="M750" s="46"/>
      <c r="N750" s="374"/>
      <c r="O750" s="374"/>
      <c r="P750" s="374"/>
      <c r="Q750" s="46"/>
      <c r="R750" s="46"/>
      <c r="S750" s="46"/>
      <c r="T750" s="374"/>
      <c r="U750" s="46"/>
      <c r="V750" s="46"/>
      <c r="W750" s="46"/>
      <c r="X750" s="46"/>
      <c r="Y750" s="376"/>
      <c r="Z750" s="377"/>
      <c r="AA750" s="377"/>
      <c r="AB750" s="377"/>
      <c r="AC750" s="377"/>
      <c r="AD750" s="383"/>
    </row>
    <row r="751" spans="1:30">
      <c r="A751" s="378"/>
      <c r="B751" s="378"/>
      <c r="C751" s="378"/>
      <c r="D751" s="378"/>
      <c r="E751" s="378"/>
      <c r="F751" s="378"/>
      <c r="G751" s="378"/>
      <c r="H751" s="379"/>
      <c r="I751" s="379"/>
      <c r="J751" s="378"/>
      <c r="K751" s="380"/>
      <c r="L751" s="378"/>
      <c r="M751" s="46"/>
      <c r="N751" s="374"/>
      <c r="O751" s="374"/>
      <c r="P751" s="374"/>
      <c r="Q751" s="46"/>
      <c r="R751" s="46"/>
      <c r="S751" s="46"/>
      <c r="T751" s="374"/>
      <c r="U751" s="46"/>
      <c r="V751" s="46"/>
      <c r="W751" s="46"/>
      <c r="X751" s="46"/>
      <c r="Y751" s="376"/>
      <c r="Z751" s="377"/>
      <c r="AA751" s="377"/>
      <c r="AB751" s="377"/>
      <c r="AC751" s="377"/>
      <c r="AD751" s="383"/>
    </row>
    <row r="752" spans="1:30">
      <c r="A752" s="378"/>
      <c r="B752" s="378"/>
      <c r="C752" s="378"/>
      <c r="D752" s="378"/>
      <c r="E752" s="378"/>
      <c r="F752" s="378"/>
      <c r="G752" s="378"/>
      <c r="H752" s="379"/>
      <c r="I752" s="379"/>
      <c r="J752" s="378"/>
      <c r="K752" s="380"/>
      <c r="L752" s="378"/>
      <c r="M752" s="46"/>
      <c r="N752" s="374"/>
      <c r="O752" s="374"/>
      <c r="P752" s="374"/>
      <c r="Q752" s="46"/>
      <c r="R752" s="46"/>
      <c r="S752" s="46"/>
      <c r="T752" s="374"/>
      <c r="U752" s="46"/>
      <c r="V752" s="46"/>
      <c r="W752" s="46"/>
      <c r="X752" s="46"/>
      <c r="Y752" s="376"/>
      <c r="Z752" s="377"/>
      <c r="AA752" s="377"/>
      <c r="AB752" s="377"/>
      <c r="AC752" s="377"/>
      <c r="AD752" s="383"/>
    </row>
    <row r="753" spans="1:30">
      <c r="A753" s="378"/>
      <c r="B753" s="378"/>
      <c r="C753" s="378"/>
      <c r="D753" s="378"/>
      <c r="E753" s="378"/>
      <c r="F753" s="378"/>
      <c r="G753" s="378"/>
      <c r="H753" s="379"/>
      <c r="I753" s="379"/>
      <c r="J753" s="378"/>
      <c r="K753" s="380"/>
      <c r="L753" s="378"/>
      <c r="M753" s="46"/>
      <c r="N753" s="374"/>
      <c r="O753" s="374"/>
      <c r="P753" s="374"/>
      <c r="Q753" s="46"/>
      <c r="R753" s="46"/>
      <c r="S753" s="46"/>
      <c r="T753" s="374"/>
      <c r="U753" s="46"/>
      <c r="V753" s="46"/>
      <c r="W753" s="46"/>
      <c r="X753" s="46"/>
      <c r="Y753" s="376"/>
      <c r="Z753" s="377"/>
      <c r="AA753" s="377"/>
      <c r="AB753" s="377"/>
      <c r="AC753" s="377"/>
      <c r="AD753" s="383"/>
    </row>
    <row r="754" spans="1:30">
      <c r="A754" s="378"/>
      <c r="B754" s="378"/>
      <c r="C754" s="378"/>
      <c r="D754" s="378"/>
      <c r="E754" s="378"/>
      <c r="F754" s="378"/>
      <c r="G754" s="378"/>
      <c r="H754" s="379"/>
      <c r="I754" s="379"/>
      <c r="J754" s="378"/>
      <c r="K754" s="380"/>
      <c r="L754" s="378"/>
      <c r="M754" s="46"/>
      <c r="N754" s="374"/>
      <c r="O754" s="374"/>
      <c r="P754" s="374"/>
      <c r="Q754" s="46"/>
      <c r="R754" s="46"/>
      <c r="S754" s="46"/>
      <c r="T754" s="374"/>
      <c r="U754" s="46"/>
      <c r="V754" s="46"/>
      <c r="W754" s="46"/>
      <c r="X754" s="46"/>
      <c r="Y754" s="376"/>
      <c r="Z754" s="377"/>
      <c r="AA754" s="377"/>
      <c r="AB754" s="377"/>
      <c r="AC754" s="377"/>
      <c r="AD754" s="383"/>
    </row>
    <row r="755" spans="1:30">
      <c r="A755" s="378"/>
      <c r="B755" s="378"/>
      <c r="C755" s="378"/>
      <c r="D755" s="378"/>
      <c r="E755" s="378"/>
      <c r="F755" s="378"/>
      <c r="G755" s="378"/>
      <c r="H755" s="379"/>
      <c r="I755" s="379"/>
      <c r="J755" s="378"/>
      <c r="K755" s="380"/>
      <c r="L755" s="378"/>
      <c r="M755" s="46"/>
      <c r="N755" s="374"/>
      <c r="O755" s="374"/>
      <c r="P755" s="374"/>
      <c r="Q755" s="46"/>
      <c r="R755" s="46"/>
      <c r="S755" s="46"/>
      <c r="T755" s="374"/>
      <c r="U755" s="46"/>
      <c r="V755" s="46"/>
      <c r="W755" s="46"/>
      <c r="X755" s="46"/>
      <c r="Y755" s="376"/>
      <c r="Z755" s="377"/>
      <c r="AA755" s="377"/>
      <c r="AB755" s="377"/>
      <c r="AC755" s="377"/>
      <c r="AD755" s="383"/>
    </row>
    <row r="756" spans="1:30">
      <c r="A756" s="378"/>
      <c r="B756" s="378"/>
      <c r="C756" s="378"/>
      <c r="D756" s="378"/>
      <c r="E756" s="378"/>
      <c r="F756" s="378"/>
      <c r="G756" s="378"/>
      <c r="H756" s="379"/>
      <c r="I756" s="379"/>
      <c r="J756" s="378"/>
      <c r="K756" s="380"/>
      <c r="L756" s="378"/>
      <c r="M756" s="46"/>
      <c r="N756" s="374"/>
      <c r="O756" s="374"/>
      <c r="P756" s="374"/>
      <c r="Q756" s="46"/>
      <c r="R756" s="46"/>
      <c r="S756" s="46"/>
      <c r="T756" s="374"/>
      <c r="U756" s="46"/>
      <c r="V756" s="46"/>
      <c r="W756" s="46"/>
      <c r="X756" s="46"/>
      <c r="Y756" s="376"/>
      <c r="Z756" s="377"/>
      <c r="AA756" s="377"/>
      <c r="AB756" s="377"/>
      <c r="AC756" s="377"/>
      <c r="AD756" s="383"/>
    </row>
    <row r="757" spans="1:30">
      <c r="A757" s="378"/>
      <c r="B757" s="378"/>
      <c r="C757" s="378"/>
      <c r="D757" s="378"/>
      <c r="E757" s="378"/>
      <c r="F757" s="378"/>
      <c r="G757" s="378"/>
      <c r="H757" s="379"/>
      <c r="I757" s="379"/>
      <c r="J757" s="378"/>
      <c r="K757" s="380"/>
      <c r="L757" s="378"/>
      <c r="M757" s="46"/>
      <c r="N757" s="374"/>
      <c r="O757" s="374"/>
      <c r="P757" s="374"/>
      <c r="Q757" s="46"/>
      <c r="R757" s="46"/>
      <c r="S757" s="46"/>
      <c r="T757" s="374"/>
      <c r="U757" s="46"/>
      <c r="V757" s="46"/>
      <c r="W757" s="46"/>
      <c r="X757" s="46"/>
      <c r="Y757" s="376"/>
      <c r="Z757" s="377"/>
      <c r="AA757" s="377"/>
      <c r="AB757" s="377"/>
      <c r="AC757" s="377"/>
      <c r="AD757" s="383"/>
    </row>
    <row r="758" spans="1:30">
      <c r="A758" s="378"/>
      <c r="B758" s="378"/>
      <c r="C758" s="378"/>
      <c r="D758" s="378"/>
      <c r="E758" s="378"/>
      <c r="F758" s="378"/>
      <c r="G758" s="378"/>
      <c r="H758" s="379"/>
      <c r="I758" s="379"/>
      <c r="J758" s="378"/>
      <c r="K758" s="380"/>
      <c r="L758" s="378"/>
      <c r="M758" s="46"/>
      <c r="N758" s="374"/>
      <c r="O758" s="374"/>
      <c r="P758" s="374"/>
      <c r="Q758" s="46"/>
      <c r="R758" s="46"/>
      <c r="S758" s="46"/>
      <c r="T758" s="374"/>
      <c r="U758" s="46"/>
      <c r="V758" s="46"/>
      <c r="W758" s="46"/>
      <c r="X758" s="46"/>
      <c r="Y758" s="376"/>
      <c r="Z758" s="377"/>
      <c r="AA758" s="377"/>
      <c r="AB758" s="377"/>
      <c r="AC758" s="377"/>
      <c r="AD758" s="383"/>
    </row>
    <row r="759" spans="1:30">
      <c r="M759" s="46"/>
      <c r="N759" s="374"/>
      <c r="O759" s="374"/>
      <c r="P759" s="374"/>
      <c r="Q759" s="46"/>
      <c r="R759" s="46"/>
      <c r="S759" s="46"/>
      <c r="T759" s="374"/>
      <c r="U759" s="46"/>
      <c r="V759" s="46"/>
      <c r="W759" s="46"/>
      <c r="X759" s="46"/>
      <c r="Y759" s="376"/>
      <c r="Z759" s="377"/>
      <c r="AA759" s="377"/>
      <c r="AB759" s="377"/>
      <c r="AC759" s="377"/>
      <c r="AD759" s="383"/>
    </row>
    <row r="760" spans="1:30">
      <c r="M760" s="46"/>
      <c r="N760" s="374"/>
      <c r="O760" s="374"/>
      <c r="P760" s="374"/>
      <c r="Q760" s="46"/>
      <c r="R760" s="46"/>
      <c r="S760" s="46"/>
      <c r="T760" s="374"/>
      <c r="U760" s="46"/>
      <c r="V760" s="46"/>
      <c r="W760" s="46"/>
      <c r="X760" s="46"/>
      <c r="Y760" s="376"/>
      <c r="Z760" s="377"/>
      <c r="AA760" s="377"/>
      <c r="AB760" s="377"/>
      <c r="AC760" s="377"/>
      <c r="AD760" s="383"/>
    </row>
    <row r="761" spans="1:30">
      <c r="M761" s="46"/>
      <c r="N761" s="374"/>
      <c r="O761" s="374"/>
      <c r="P761" s="374"/>
      <c r="Q761" s="46"/>
      <c r="R761" s="46"/>
      <c r="S761" s="46"/>
      <c r="T761" s="374"/>
      <c r="U761" s="46"/>
      <c r="V761" s="46"/>
      <c r="W761" s="46"/>
      <c r="X761" s="46"/>
      <c r="Y761" s="376"/>
      <c r="Z761" s="377"/>
      <c r="AA761" s="377"/>
      <c r="AB761" s="377"/>
      <c r="AC761" s="377"/>
      <c r="AD761" s="383"/>
    </row>
    <row r="762" spans="1:30">
      <c r="M762" s="46"/>
      <c r="N762" s="374"/>
      <c r="O762" s="374"/>
      <c r="P762" s="374"/>
      <c r="Q762" s="46"/>
      <c r="R762" s="46"/>
      <c r="S762" s="46"/>
      <c r="T762" s="374"/>
      <c r="U762" s="46"/>
      <c r="V762" s="46"/>
      <c r="W762" s="46"/>
      <c r="X762" s="46"/>
      <c r="Y762" s="376"/>
      <c r="Z762" s="377"/>
      <c r="AA762" s="377"/>
      <c r="AB762" s="377"/>
      <c r="AC762" s="377"/>
      <c r="AD762" s="383"/>
    </row>
    <row r="763" spans="1:30">
      <c r="M763" s="46"/>
      <c r="N763" s="374"/>
      <c r="O763" s="374"/>
      <c r="P763" s="374"/>
      <c r="Q763" s="46"/>
      <c r="R763" s="46"/>
      <c r="S763" s="46"/>
      <c r="T763" s="374"/>
      <c r="U763" s="46"/>
      <c r="V763" s="46"/>
      <c r="W763" s="46"/>
      <c r="X763" s="46"/>
      <c r="Y763" s="376"/>
      <c r="Z763" s="377"/>
      <c r="AA763" s="377"/>
      <c r="AB763" s="377"/>
      <c r="AC763" s="377"/>
      <c r="AD763" s="383"/>
    </row>
    <row r="764" spans="1:30">
      <c r="M764" s="46"/>
      <c r="N764" s="374"/>
      <c r="O764" s="374"/>
      <c r="P764" s="374"/>
      <c r="Q764" s="46"/>
      <c r="R764" s="46"/>
      <c r="S764" s="46"/>
      <c r="T764" s="374"/>
      <c r="U764" s="46"/>
      <c r="V764" s="46"/>
      <c r="W764" s="46"/>
      <c r="X764" s="46"/>
      <c r="Y764" s="376"/>
      <c r="Z764" s="377"/>
      <c r="AA764" s="377"/>
      <c r="AB764" s="377"/>
      <c r="AC764" s="377"/>
      <c r="AD764" s="383"/>
    </row>
    <row r="765" spans="1:30">
      <c r="M765" s="46"/>
      <c r="N765" s="374"/>
      <c r="O765" s="374"/>
      <c r="P765" s="374"/>
      <c r="Q765" s="46"/>
      <c r="R765" s="46"/>
      <c r="S765" s="46"/>
      <c r="T765" s="374"/>
      <c r="U765" s="46"/>
      <c r="V765" s="46"/>
      <c r="W765" s="46"/>
      <c r="X765" s="46"/>
      <c r="Y765" s="376"/>
      <c r="Z765" s="377"/>
      <c r="AA765" s="377"/>
      <c r="AB765" s="377"/>
      <c r="AC765" s="377"/>
      <c r="AD765" s="383"/>
    </row>
    <row r="766" spans="1:30">
      <c r="M766" s="46"/>
      <c r="N766" s="374"/>
      <c r="O766" s="374"/>
      <c r="P766" s="374"/>
      <c r="Q766" s="46"/>
      <c r="R766" s="46"/>
      <c r="S766" s="46"/>
      <c r="T766" s="374"/>
      <c r="U766" s="46"/>
      <c r="V766" s="46"/>
      <c r="W766" s="46"/>
      <c r="X766" s="46"/>
      <c r="Y766" s="376"/>
      <c r="Z766" s="377"/>
      <c r="AA766" s="377"/>
      <c r="AB766" s="377"/>
      <c r="AC766" s="377"/>
      <c r="AD766" s="383"/>
    </row>
    <row r="767" spans="1:30">
      <c r="M767" s="46"/>
      <c r="N767" s="374"/>
      <c r="O767" s="374"/>
      <c r="P767" s="374"/>
      <c r="Q767" s="46"/>
      <c r="R767" s="46"/>
      <c r="S767" s="46"/>
      <c r="T767" s="374"/>
      <c r="U767" s="46"/>
      <c r="V767" s="46"/>
      <c r="W767" s="46"/>
      <c r="X767" s="46"/>
      <c r="Y767" s="376"/>
      <c r="Z767" s="377"/>
      <c r="AA767" s="377"/>
      <c r="AB767" s="377"/>
      <c r="AC767" s="377"/>
      <c r="AD767" s="383"/>
    </row>
    <row r="768" spans="1:30">
      <c r="M768" s="46"/>
      <c r="N768" s="374"/>
      <c r="O768" s="374"/>
      <c r="P768" s="374"/>
      <c r="Q768" s="46"/>
      <c r="R768" s="46"/>
      <c r="S768" s="46"/>
      <c r="T768" s="374"/>
      <c r="U768" s="46"/>
      <c r="V768" s="46"/>
      <c r="W768" s="46"/>
      <c r="X768" s="46"/>
      <c r="Y768" s="376"/>
      <c r="Z768" s="377"/>
      <c r="AA768" s="377"/>
      <c r="AB768" s="377"/>
      <c r="AC768" s="377"/>
      <c r="AD768" s="383"/>
    </row>
    <row r="769" spans="13:30">
      <c r="M769" s="46"/>
      <c r="N769" s="374"/>
      <c r="O769" s="374"/>
      <c r="P769" s="374"/>
      <c r="Q769" s="46"/>
      <c r="R769" s="46"/>
      <c r="S769" s="46"/>
      <c r="T769" s="374"/>
      <c r="U769" s="46"/>
      <c r="V769" s="46"/>
      <c r="W769" s="46"/>
      <c r="X769" s="46"/>
      <c r="Y769" s="376"/>
      <c r="Z769" s="377"/>
      <c r="AA769" s="377"/>
      <c r="AB769" s="377"/>
      <c r="AC769" s="377"/>
      <c r="AD769" s="383"/>
    </row>
    <row r="770" spans="13:30">
      <c r="M770" s="46"/>
      <c r="N770" s="374"/>
      <c r="O770" s="374"/>
      <c r="P770" s="374"/>
      <c r="Q770" s="46"/>
      <c r="R770" s="46"/>
      <c r="S770" s="46"/>
      <c r="T770" s="374"/>
      <c r="U770" s="46"/>
      <c r="V770" s="46"/>
      <c r="W770" s="46"/>
      <c r="X770" s="46"/>
      <c r="Y770" s="376"/>
      <c r="Z770" s="377"/>
      <c r="AA770" s="377"/>
      <c r="AB770" s="377"/>
      <c r="AC770" s="377"/>
      <c r="AD770" s="383"/>
    </row>
    <row r="771" spans="13:30">
      <c r="M771" s="46"/>
      <c r="N771" s="374"/>
      <c r="O771" s="374"/>
      <c r="P771" s="374"/>
      <c r="Q771" s="46"/>
      <c r="R771" s="46"/>
      <c r="S771" s="46"/>
      <c r="T771" s="374"/>
      <c r="U771" s="46"/>
      <c r="V771" s="46"/>
      <c r="W771" s="46"/>
      <c r="X771" s="46"/>
      <c r="Y771" s="376"/>
      <c r="Z771" s="377"/>
      <c r="AA771" s="377"/>
      <c r="AB771" s="377"/>
      <c r="AC771" s="377"/>
      <c r="AD771" s="383"/>
    </row>
    <row r="772" spans="13:30">
      <c r="M772" s="46"/>
      <c r="N772" s="374"/>
      <c r="O772" s="374"/>
      <c r="P772" s="374"/>
      <c r="Q772" s="46"/>
      <c r="R772" s="46"/>
      <c r="S772" s="46"/>
      <c r="T772" s="374"/>
      <c r="U772" s="46"/>
      <c r="V772" s="46"/>
      <c r="W772" s="46"/>
      <c r="X772" s="46"/>
      <c r="Y772" s="376"/>
      <c r="Z772" s="377"/>
      <c r="AA772" s="377"/>
      <c r="AB772" s="377"/>
      <c r="AC772" s="377"/>
      <c r="AD772" s="383"/>
    </row>
    <row r="773" spans="13:30">
      <c r="M773" s="46"/>
      <c r="N773" s="374"/>
      <c r="O773" s="374"/>
      <c r="P773" s="374"/>
      <c r="Q773" s="46"/>
      <c r="R773" s="46"/>
      <c r="S773" s="46"/>
      <c r="T773" s="374"/>
      <c r="U773" s="46"/>
      <c r="V773" s="46"/>
      <c r="W773" s="46"/>
      <c r="X773" s="46"/>
      <c r="Y773" s="376"/>
      <c r="Z773" s="377"/>
      <c r="AA773" s="377"/>
      <c r="AB773" s="377"/>
      <c r="AC773" s="377"/>
      <c r="AD773" s="383"/>
    </row>
    <row r="774" spans="13:30">
      <c r="M774" s="46"/>
      <c r="N774" s="374"/>
      <c r="O774" s="374"/>
      <c r="P774" s="374"/>
      <c r="Q774" s="46"/>
      <c r="R774" s="46"/>
      <c r="S774" s="46"/>
      <c r="T774" s="374"/>
      <c r="U774" s="46"/>
      <c r="V774" s="46"/>
      <c r="W774" s="46"/>
      <c r="X774" s="46"/>
      <c r="Y774" s="376"/>
      <c r="Z774" s="377"/>
      <c r="AA774" s="377"/>
      <c r="AB774" s="377"/>
      <c r="AC774" s="377"/>
      <c r="AD774" s="383"/>
    </row>
    <row r="775" spans="13:30">
      <c r="M775" s="46"/>
      <c r="N775" s="374"/>
      <c r="O775" s="374"/>
      <c r="P775" s="374"/>
      <c r="Q775" s="46"/>
      <c r="R775" s="46"/>
      <c r="S775" s="46"/>
      <c r="T775" s="374"/>
      <c r="U775" s="46"/>
      <c r="V775" s="46"/>
      <c r="W775" s="46"/>
      <c r="X775" s="46"/>
      <c r="Y775" s="376"/>
      <c r="Z775" s="377"/>
      <c r="AA775" s="377"/>
      <c r="AB775" s="377"/>
      <c r="AC775" s="377"/>
      <c r="AD775" s="383"/>
    </row>
    <row r="776" spans="13:30">
      <c r="M776" s="46"/>
      <c r="N776" s="374"/>
      <c r="O776" s="374"/>
      <c r="P776" s="374"/>
      <c r="Q776" s="46"/>
      <c r="R776" s="46"/>
      <c r="S776" s="46"/>
      <c r="T776" s="374"/>
      <c r="U776" s="46"/>
      <c r="V776" s="46"/>
      <c r="W776" s="46"/>
      <c r="X776" s="46"/>
      <c r="Y776" s="376"/>
      <c r="Z776" s="377"/>
      <c r="AA776" s="377"/>
      <c r="AB776" s="377"/>
      <c r="AC776" s="377"/>
      <c r="AD776" s="383"/>
    </row>
    <row r="777" spans="13:30">
      <c r="M777" s="46"/>
      <c r="N777" s="374"/>
      <c r="O777" s="374"/>
      <c r="P777" s="374"/>
      <c r="Q777" s="46"/>
      <c r="R777" s="46"/>
      <c r="S777" s="46"/>
      <c r="T777" s="374"/>
      <c r="U777" s="46"/>
      <c r="V777" s="46"/>
      <c r="W777" s="46"/>
      <c r="X777" s="46"/>
      <c r="Y777" s="376"/>
      <c r="Z777" s="377"/>
      <c r="AA777" s="377"/>
      <c r="AB777" s="377"/>
      <c r="AC777" s="377"/>
      <c r="AD777" s="383"/>
    </row>
    <row r="778" spans="13:30">
      <c r="M778" s="46"/>
      <c r="N778" s="374"/>
      <c r="O778" s="374"/>
      <c r="P778" s="374"/>
      <c r="Q778" s="46"/>
      <c r="R778" s="46"/>
      <c r="S778" s="46"/>
      <c r="T778" s="374"/>
      <c r="U778" s="46"/>
      <c r="V778" s="46"/>
      <c r="W778" s="46"/>
      <c r="X778" s="46"/>
      <c r="Y778" s="376"/>
      <c r="Z778" s="377"/>
      <c r="AA778" s="377"/>
      <c r="AB778" s="377"/>
      <c r="AC778" s="377"/>
      <c r="AD778" s="383"/>
    </row>
    <row r="779" spans="13:30">
      <c r="M779" s="46"/>
      <c r="N779" s="374"/>
      <c r="O779" s="374"/>
      <c r="P779" s="374"/>
      <c r="Q779" s="46"/>
      <c r="R779" s="46"/>
      <c r="S779" s="46"/>
      <c r="T779" s="374"/>
      <c r="U779" s="46"/>
      <c r="V779" s="46"/>
      <c r="W779" s="46"/>
      <c r="X779" s="46"/>
      <c r="Y779" s="376"/>
      <c r="Z779" s="377"/>
      <c r="AA779" s="377"/>
      <c r="AB779" s="377"/>
      <c r="AC779" s="377"/>
      <c r="AD779" s="383"/>
    </row>
    <row r="780" spans="13:30">
      <c r="M780" s="46"/>
      <c r="N780" s="374"/>
      <c r="O780" s="374"/>
      <c r="P780" s="374"/>
      <c r="Q780" s="46"/>
      <c r="R780" s="46"/>
      <c r="S780" s="46"/>
      <c r="T780" s="374"/>
      <c r="U780" s="46"/>
      <c r="V780" s="46"/>
      <c r="W780" s="46"/>
      <c r="X780" s="46"/>
      <c r="Y780" s="376"/>
      <c r="Z780" s="377"/>
      <c r="AA780" s="377"/>
      <c r="AB780" s="377"/>
      <c r="AC780" s="377"/>
      <c r="AD780" s="383"/>
    </row>
    <row r="781" spans="13:30">
      <c r="M781" s="46"/>
      <c r="N781" s="374"/>
      <c r="O781" s="374"/>
      <c r="P781" s="374"/>
      <c r="Q781" s="46"/>
      <c r="R781" s="46"/>
      <c r="S781" s="46"/>
      <c r="T781" s="374"/>
      <c r="U781" s="46"/>
      <c r="V781" s="46"/>
      <c r="W781" s="46"/>
      <c r="X781" s="46"/>
      <c r="Y781" s="376"/>
      <c r="Z781" s="377"/>
      <c r="AA781" s="377"/>
      <c r="AB781" s="377"/>
      <c r="AC781" s="377"/>
      <c r="AD781" s="383"/>
    </row>
    <row r="782" spans="13:30">
      <c r="M782" s="46"/>
      <c r="N782" s="374"/>
      <c r="O782" s="374"/>
      <c r="P782" s="374"/>
      <c r="Q782" s="46"/>
      <c r="R782" s="46"/>
      <c r="S782" s="46"/>
      <c r="T782" s="374"/>
      <c r="U782" s="46"/>
      <c r="V782" s="46"/>
      <c r="W782" s="46"/>
      <c r="X782" s="46"/>
      <c r="Y782" s="376"/>
      <c r="Z782" s="377"/>
      <c r="AA782" s="377"/>
      <c r="AB782" s="377"/>
      <c r="AC782" s="377"/>
      <c r="AD782" s="383"/>
    </row>
    <row r="783" spans="13:30">
      <c r="M783" s="46"/>
      <c r="N783" s="374"/>
      <c r="O783" s="374"/>
      <c r="P783" s="374"/>
      <c r="Q783" s="46"/>
      <c r="R783" s="46"/>
      <c r="S783" s="46"/>
      <c r="T783" s="374"/>
      <c r="U783" s="46"/>
      <c r="V783" s="46"/>
      <c r="W783" s="46"/>
      <c r="X783" s="46"/>
      <c r="Y783" s="376"/>
      <c r="Z783" s="377"/>
      <c r="AA783" s="377"/>
      <c r="AB783" s="377"/>
      <c r="AC783" s="377"/>
      <c r="AD783" s="383"/>
    </row>
    <row r="784" spans="13:30">
      <c r="M784" s="46"/>
      <c r="N784" s="374"/>
      <c r="O784" s="374"/>
      <c r="P784" s="374"/>
      <c r="Q784" s="46"/>
      <c r="R784" s="46"/>
      <c r="S784" s="46"/>
      <c r="T784" s="374"/>
      <c r="U784" s="46"/>
      <c r="V784" s="46"/>
      <c r="W784" s="46"/>
      <c r="X784" s="46"/>
      <c r="Y784" s="376"/>
      <c r="Z784" s="377"/>
      <c r="AA784" s="377"/>
      <c r="AB784" s="377"/>
      <c r="AC784" s="377"/>
      <c r="AD784" s="383"/>
    </row>
    <row r="785" spans="13:30">
      <c r="M785" s="46"/>
      <c r="N785" s="374"/>
      <c r="O785" s="374"/>
      <c r="P785" s="374"/>
      <c r="Q785" s="46"/>
      <c r="R785" s="46"/>
      <c r="S785" s="46"/>
      <c r="T785" s="374"/>
      <c r="U785" s="46"/>
      <c r="V785" s="46"/>
      <c r="W785" s="46"/>
      <c r="X785" s="46"/>
      <c r="Y785" s="376"/>
      <c r="Z785" s="377"/>
      <c r="AA785" s="377"/>
      <c r="AB785" s="377"/>
      <c r="AC785" s="377"/>
      <c r="AD785" s="383"/>
    </row>
    <row r="786" spans="13:30">
      <c r="M786" s="46"/>
      <c r="N786" s="374"/>
      <c r="O786" s="374"/>
      <c r="P786" s="374"/>
      <c r="Q786" s="46"/>
      <c r="R786" s="46"/>
      <c r="S786" s="46"/>
      <c r="T786" s="374"/>
      <c r="U786" s="46"/>
      <c r="V786" s="46"/>
      <c r="W786" s="46"/>
      <c r="X786" s="46"/>
      <c r="Y786" s="376"/>
      <c r="Z786" s="377"/>
      <c r="AA786" s="377"/>
      <c r="AB786" s="377"/>
      <c r="AC786" s="377"/>
      <c r="AD786" s="383"/>
    </row>
    <row r="787" spans="13:30">
      <c r="M787" s="46"/>
      <c r="N787" s="374"/>
      <c r="O787" s="374"/>
      <c r="P787" s="374"/>
      <c r="Q787" s="46"/>
      <c r="R787" s="46"/>
      <c r="S787" s="46"/>
      <c r="T787" s="374"/>
      <c r="U787" s="46"/>
      <c r="V787" s="46"/>
      <c r="W787" s="46"/>
      <c r="X787" s="46"/>
      <c r="Y787" s="376"/>
      <c r="Z787" s="377"/>
      <c r="AA787" s="377"/>
      <c r="AB787" s="377"/>
      <c r="AC787" s="377"/>
      <c r="AD787" s="383"/>
    </row>
    <row r="788" spans="13:30">
      <c r="M788" s="46"/>
      <c r="N788" s="374"/>
      <c r="O788" s="374"/>
      <c r="P788" s="374"/>
      <c r="Q788" s="46"/>
      <c r="R788" s="46"/>
      <c r="S788" s="46"/>
      <c r="T788" s="374"/>
      <c r="U788" s="46"/>
      <c r="V788" s="46"/>
      <c r="W788" s="46"/>
      <c r="X788" s="46"/>
      <c r="Y788" s="376"/>
      <c r="Z788" s="377"/>
      <c r="AA788" s="377"/>
      <c r="AB788" s="377"/>
      <c r="AC788" s="377"/>
      <c r="AD788" s="383"/>
    </row>
    <row r="789" spans="13:30">
      <c r="M789" s="46"/>
      <c r="N789" s="374"/>
      <c r="O789" s="374"/>
      <c r="P789" s="374"/>
      <c r="Q789" s="46"/>
      <c r="R789" s="46"/>
      <c r="S789" s="46"/>
      <c r="T789" s="374"/>
      <c r="U789" s="46"/>
      <c r="V789" s="46"/>
      <c r="W789" s="46"/>
      <c r="X789" s="46"/>
      <c r="Y789" s="376"/>
      <c r="Z789" s="377"/>
      <c r="AA789" s="377"/>
      <c r="AB789" s="377"/>
      <c r="AC789" s="377"/>
      <c r="AD789" s="383"/>
    </row>
    <row r="790" spans="13:30">
      <c r="M790" s="46"/>
      <c r="N790" s="374"/>
      <c r="O790" s="374"/>
      <c r="P790" s="374"/>
      <c r="Q790" s="46"/>
      <c r="R790" s="46"/>
      <c r="S790" s="46"/>
      <c r="T790" s="374"/>
      <c r="U790" s="46"/>
      <c r="V790" s="46"/>
      <c r="W790" s="46"/>
      <c r="X790" s="46"/>
      <c r="Y790" s="376"/>
      <c r="Z790" s="377"/>
      <c r="AA790" s="377"/>
      <c r="AB790" s="377"/>
      <c r="AC790" s="377"/>
      <c r="AD790" s="383"/>
    </row>
    <row r="791" spans="13:30">
      <c r="M791" s="46"/>
      <c r="N791" s="374"/>
      <c r="O791" s="374"/>
      <c r="P791" s="374"/>
      <c r="Q791" s="46"/>
      <c r="R791" s="46"/>
      <c r="S791" s="46"/>
      <c r="T791" s="374"/>
      <c r="U791" s="46"/>
      <c r="V791" s="46"/>
      <c r="W791" s="46"/>
      <c r="X791" s="46"/>
      <c r="Y791" s="376"/>
      <c r="Z791" s="377"/>
      <c r="AA791" s="377"/>
      <c r="AB791" s="377"/>
      <c r="AC791" s="377"/>
      <c r="AD791" s="383"/>
    </row>
    <row r="792" spans="13:30">
      <c r="M792" s="46"/>
      <c r="N792" s="374"/>
      <c r="O792" s="374"/>
      <c r="P792" s="374"/>
      <c r="Q792" s="46"/>
      <c r="R792" s="46"/>
      <c r="S792" s="46"/>
      <c r="T792" s="374"/>
      <c r="U792" s="46"/>
      <c r="V792" s="46"/>
      <c r="W792" s="46"/>
      <c r="X792" s="46"/>
      <c r="Y792" s="376"/>
      <c r="Z792" s="377"/>
      <c r="AA792" s="377"/>
      <c r="AB792" s="377"/>
      <c r="AC792" s="377"/>
      <c r="AD792" s="383"/>
    </row>
    <row r="793" spans="13:30">
      <c r="M793" s="46"/>
      <c r="N793" s="374"/>
      <c r="O793" s="374"/>
      <c r="P793" s="374"/>
      <c r="Q793" s="46"/>
      <c r="R793" s="46"/>
      <c r="S793" s="46"/>
      <c r="T793" s="374"/>
      <c r="U793" s="46"/>
      <c r="V793" s="46"/>
      <c r="W793" s="46"/>
      <c r="X793" s="46"/>
      <c r="Y793" s="376"/>
      <c r="Z793" s="377"/>
      <c r="AA793" s="377"/>
      <c r="AB793" s="377"/>
      <c r="AC793" s="377"/>
      <c r="AD793" s="383"/>
    </row>
    <row r="794" spans="13:30">
      <c r="M794" s="46"/>
      <c r="N794" s="374"/>
      <c r="O794" s="374"/>
      <c r="P794" s="374"/>
      <c r="Q794" s="46"/>
      <c r="R794" s="46"/>
      <c r="S794" s="46"/>
      <c r="T794" s="374"/>
      <c r="U794" s="46"/>
      <c r="V794" s="46"/>
      <c r="W794" s="46"/>
      <c r="X794" s="46"/>
      <c r="Y794" s="376"/>
      <c r="Z794" s="377"/>
      <c r="AA794" s="377"/>
      <c r="AB794" s="377"/>
      <c r="AC794" s="377"/>
      <c r="AD794" s="383"/>
    </row>
    <row r="795" spans="13:30">
      <c r="M795" s="46"/>
      <c r="N795" s="374"/>
      <c r="O795" s="374"/>
      <c r="P795" s="374"/>
      <c r="Q795" s="46"/>
      <c r="R795" s="46"/>
      <c r="S795" s="46"/>
      <c r="T795" s="374"/>
      <c r="U795" s="46"/>
      <c r="V795" s="46"/>
      <c r="W795" s="46"/>
      <c r="X795" s="46"/>
      <c r="Y795" s="376"/>
      <c r="Z795" s="377"/>
      <c r="AA795" s="377"/>
      <c r="AB795" s="377"/>
      <c r="AC795" s="377"/>
      <c r="AD795" s="383"/>
    </row>
    <row r="796" spans="13:30">
      <c r="M796" s="46"/>
      <c r="N796" s="374"/>
      <c r="O796" s="374"/>
      <c r="P796" s="374"/>
      <c r="Q796" s="46"/>
      <c r="R796" s="46"/>
      <c r="S796" s="46"/>
      <c r="T796" s="374"/>
      <c r="U796" s="46"/>
      <c r="V796" s="46"/>
      <c r="W796" s="46"/>
      <c r="X796" s="46"/>
      <c r="Y796" s="376"/>
      <c r="Z796" s="377"/>
      <c r="AA796" s="377"/>
      <c r="AB796" s="377"/>
      <c r="AC796" s="377"/>
      <c r="AD796" s="383"/>
    </row>
    <row r="797" spans="13:30">
      <c r="M797" s="46"/>
      <c r="N797" s="374"/>
      <c r="O797" s="374"/>
      <c r="P797" s="374"/>
      <c r="Q797" s="46"/>
      <c r="R797" s="46"/>
      <c r="S797" s="46"/>
      <c r="T797" s="374"/>
      <c r="U797" s="46"/>
      <c r="V797" s="46"/>
      <c r="W797" s="46"/>
      <c r="X797" s="46"/>
      <c r="Y797" s="376"/>
      <c r="Z797" s="377"/>
      <c r="AA797" s="377"/>
      <c r="AB797" s="377"/>
      <c r="AC797" s="377"/>
      <c r="AD797" s="383"/>
    </row>
    <row r="798" spans="13:30">
      <c r="M798" s="46"/>
      <c r="N798" s="374"/>
      <c r="O798" s="374"/>
      <c r="P798" s="374"/>
      <c r="Q798" s="46"/>
      <c r="R798" s="46"/>
      <c r="S798" s="46"/>
      <c r="T798" s="374"/>
      <c r="U798" s="46"/>
      <c r="V798" s="46"/>
      <c r="W798" s="46"/>
      <c r="X798" s="46"/>
      <c r="Y798" s="376"/>
      <c r="Z798" s="377"/>
      <c r="AA798" s="377"/>
      <c r="AB798" s="377"/>
      <c r="AC798" s="377"/>
      <c r="AD798" s="383"/>
    </row>
    <row r="799" spans="13:30">
      <c r="M799" s="46"/>
      <c r="N799" s="374"/>
      <c r="O799" s="374"/>
      <c r="P799" s="374"/>
      <c r="Q799" s="46"/>
      <c r="R799" s="46"/>
      <c r="S799" s="46"/>
      <c r="T799" s="374"/>
      <c r="U799" s="46"/>
      <c r="V799" s="46"/>
      <c r="W799" s="46"/>
      <c r="X799" s="46"/>
      <c r="Y799" s="376"/>
      <c r="Z799" s="377"/>
      <c r="AA799" s="377"/>
      <c r="AB799" s="377"/>
      <c r="AC799" s="377"/>
      <c r="AD799" s="383"/>
    </row>
    <row r="800" spans="13:30">
      <c r="M800" s="46"/>
      <c r="N800" s="374"/>
      <c r="O800" s="374"/>
      <c r="P800" s="374"/>
      <c r="Q800" s="46"/>
      <c r="R800" s="46"/>
      <c r="S800" s="46"/>
      <c r="T800" s="374"/>
      <c r="U800" s="46"/>
      <c r="V800" s="46"/>
      <c r="W800" s="46"/>
      <c r="X800" s="46"/>
      <c r="Y800" s="376"/>
      <c r="Z800" s="377"/>
      <c r="AA800" s="377"/>
      <c r="AB800" s="377"/>
      <c r="AC800" s="377"/>
      <c r="AD800" s="383"/>
    </row>
    <row r="801" spans="13:30">
      <c r="M801" s="46"/>
      <c r="N801" s="374"/>
      <c r="O801" s="374"/>
      <c r="P801" s="374"/>
      <c r="Q801" s="46"/>
      <c r="R801" s="46"/>
      <c r="S801" s="46"/>
      <c r="T801" s="374"/>
      <c r="U801" s="46"/>
      <c r="V801" s="46"/>
      <c r="W801" s="46"/>
      <c r="X801" s="46"/>
      <c r="Y801" s="376"/>
      <c r="Z801" s="377"/>
      <c r="AA801" s="377"/>
      <c r="AB801" s="377"/>
      <c r="AC801" s="377"/>
      <c r="AD801" s="383"/>
    </row>
    <row r="802" spans="13:30">
      <c r="M802" s="46"/>
      <c r="N802" s="374"/>
      <c r="O802" s="374"/>
      <c r="P802" s="374"/>
      <c r="Q802" s="46"/>
      <c r="R802" s="46"/>
      <c r="S802" s="46"/>
      <c r="T802" s="374"/>
      <c r="U802" s="46"/>
      <c r="V802" s="46"/>
      <c r="W802" s="46"/>
      <c r="X802" s="46"/>
      <c r="Y802" s="376"/>
      <c r="Z802" s="377"/>
      <c r="AA802" s="377"/>
      <c r="AB802" s="377"/>
      <c r="AC802" s="377"/>
      <c r="AD802" s="383"/>
    </row>
    <row r="803" spans="13:30">
      <c r="M803" s="46"/>
      <c r="N803" s="374"/>
      <c r="O803" s="374"/>
      <c r="P803" s="374"/>
      <c r="Q803" s="46"/>
      <c r="R803" s="46"/>
      <c r="S803" s="46"/>
      <c r="T803" s="374"/>
      <c r="U803" s="46"/>
      <c r="V803" s="46"/>
      <c r="W803" s="46"/>
      <c r="X803" s="46"/>
      <c r="Y803" s="376"/>
      <c r="Z803" s="377"/>
      <c r="AA803" s="377"/>
      <c r="AB803" s="377"/>
      <c r="AC803" s="377"/>
      <c r="AD803" s="383"/>
    </row>
    <row r="804" spans="13:30">
      <c r="M804" s="46"/>
      <c r="N804" s="374"/>
      <c r="O804" s="374"/>
      <c r="P804" s="374"/>
      <c r="Q804" s="46"/>
      <c r="R804" s="46"/>
      <c r="S804" s="46"/>
      <c r="T804" s="374"/>
      <c r="U804" s="46"/>
      <c r="V804" s="46"/>
      <c r="W804" s="46"/>
      <c r="X804" s="46"/>
      <c r="Y804" s="376"/>
      <c r="Z804" s="377"/>
      <c r="AA804" s="377"/>
      <c r="AB804" s="377"/>
      <c r="AC804" s="377"/>
      <c r="AD804" s="383"/>
    </row>
    <row r="805" spans="13:30">
      <c r="M805" s="46"/>
      <c r="N805" s="374"/>
      <c r="O805" s="374"/>
      <c r="P805" s="374"/>
      <c r="Q805" s="46"/>
      <c r="R805" s="46"/>
      <c r="S805" s="46"/>
      <c r="T805" s="374"/>
      <c r="U805" s="46"/>
      <c r="V805" s="46"/>
      <c r="W805" s="46"/>
      <c r="X805" s="46"/>
      <c r="Y805" s="376"/>
      <c r="Z805" s="377"/>
      <c r="AA805" s="377"/>
      <c r="AB805" s="377"/>
      <c r="AC805" s="377"/>
      <c r="AD805" s="383"/>
    </row>
    <row r="806" spans="13:30">
      <c r="M806" s="46"/>
      <c r="N806" s="374"/>
      <c r="O806" s="374"/>
      <c r="P806" s="374"/>
      <c r="Q806" s="46"/>
      <c r="R806" s="46"/>
      <c r="S806" s="46"/>
      <c r="T806" s="374"/>
      <c r="U806" s="46"/>
      <c r="V806" s="46"/>
      <c r="W806" s="46"/>
      <c r="X806" s="46"/>
      <c r="Y806" s="376"/>
      <c r="Z806" s="377"/>
      <c r="AA806" s="377"/>
      <c r="AB806" s="377"/>
      <c r="AC806" s="377"/>
      <c r="AD806" s="383"/>
    </row>
    <row r="807" spans="13:30">
      <c r="M807" s="46"/>
      <c r="N807" s="374"/>
      <c r="O807" s="374"/>
      <c r="P807" s="374"/>
      <c r="Q807" s="46"/>
      <c r="R807" s="46"/>
      <c r="S807" s="46"/>
      <c r="T807" s="374"/>
      <c r="U807" s="46"/>
      <c r="V807" s="46"/>
      <c r="W807" s="46"/>
      <c r="X807" s="46"/>
      <c r="Y807" s="376"/>
      <c r="Z807" s="377"/>
      <c r="AA807" s="377"/>
      <c r="AB807" s="377"/>
      <c r="AC807" s="377"/>
      <c r="AD807" s="383"/>
    </row>
    <row r="808" spans="13:30">
      <c r="M808" s="46"/>
      <c r="N808" s="374"/>
      <c r="O808" s="374"/>
      <c r="P808" s="374"/>
      <c r="Q808" s="46"/>
      <c r="R808" s="46"/>
      <c r="S808" s="46"/>
      <c r="T808" s="374"/>
      <c r="U808" s="46"/>
      <c r="V808" s="46"/>
      <c r="W808" s="46"/>
      <c r="X808" s="46"/>
      <c r="Y808" s="376"/>
      <c r="Z808" s="377"/>
      <c r="AA808" s="377"/>
      <c r="AB808" s="377"/>
      <c r="AC808" s="377"/>
      <c r="AD808" s="383"/>
    </row>
    <row r="809" spans="13:30">
      <c r="M809" s="46"/>
      <c r="N809" s="374"/>
      <c r="O809" s="374"/>
      <c r="P809" s="374"/>
      <c r="Q809" s="46"/>
      <c r="R809" s="46"/>
      <c r="S809" s="46"/>
      <c r="T809" s="374"/>
      <c r="U809" s="46"/>
      <c r="V809" s="46"/>
      <c r="W809" s="46"/>
      <c r="X809" s="46"/>
      <c r="Y809" s="376"/>
      <c r="Z809" s="377"/>
      <c r="AA809" s="377"/>
      <c r="AB809" s="377"/>
      <c r="AC809" s="377"/>
      <c r="AD809" s="383"/>
    </row>
    <row r="810" spans="13:30">
      <c r="M810" s="46"/>
      <c r="N810" s="374"/>
      <c r="O810" s="374"/>
      <c r="P810" s="374"/>
      <c r="Q810" s="46"/>
      <c r="R810" s="46"/>
      <c r="S810" s="46"/>
      <c r="T810" s="374"/>
      <c r="U810" s="46"/>
      <c r="V810" s="46"/>
      <c r="W810" s="46"/>
      <c r="X810" s="46"/>
      <c r="Y810" s="376"/>
      <c r="Z810" s="377"/>
      <c r="AA810" s="377"/>
      <c r="AB810" s="377"/>
      <c r="AC810" s="377"/>
      <c r="AD810" s="383"/>
    </row>
    <row r="811" spans="13:30">
      <c r="M811" s="46"/>
      <c r="N811" s="374"/>
      <c r="O811" s="374"/>
      <c r="P811" s="374"/>
      <c r="Q811" s="46"/>
      <c r="R811" s="46"/>
      <c r="S811" s="46"/>
      <c r="T811" s="374"/>
      <c r="U811" s="46"/>
      <c r="V811" s="46"/>
      <c r="W811" s="46"/>
      <c r="X811" s="46"/>
      <c r="Y811" s="376"/>
      <c r="Z811" s="377"/>
      <c r="AA811" s="377"/>
      <c r="AB811" s="377"/>
      <c r="AC811" s="377"/>
      <c r="AD811" s="383"/>
    </row>
    <row r="812" spans="13:30">
      <c r="M812" s="46"/>
      <c r="N812" s="374"/>
      <c r="O812" s="374"/>
      <c r="P812" s="374"/>
      <c r="Q812" s="46"/>
      <c r="R812" s="46"/>
      <c r="S812" s="46"/>
      <c r="T812" s="374"/>
      <c r="U812" s="46"/>
      <c r="V812" s="46"/>
      <c r="W812" s="46"/>
      <c r="X812" s="46"/>
      <c r="Y812" s="376"/>
      <c r="Z812" s="377"/>
      <c r="AA812" s="377"/>
      <c r="AB812" s="377"/>
      <c r="AC812" s="377"/>
      <c r="AD812" s="383"/>
    </row>
    <row r="813" spans="13:30">
      <c r="M813" s="46"/>
      <c r="N813" s="374"/>
      <c r="O813" s="374"/>
      <c r="P813" s="374"/>
      <c r="Q813" s="46"/>
      <c r="R813" s="46"/>
      <c r="S813" s="46"/>
      <c r="T813" s="374"/>
      <c r="U813" s="46"/>
      <c r="V813" s="46"/>
      <c r="W813" s="46"/>
      <c r="X813" s="46"/>
      <c r="Y813" s="376"/>
      <c r="Z813" s="377"/>
      <c r="AA813" s="377"/>
      <c r="AB813" s="377"/>
      <c r="AC813" s="377"/>
      <c r="AD813" s="383"/>
    </row>
    <row r="814" spans="13:30">
      <c r="M814" s="46"/>
      <c r="N814" s="374"/>
      <c r="O814" s="374"/>
      <c r="P814" s="374"/>
      <c r="Q814" s="46"/>
      <c r="R814" s="46"/>
      <c r="S814" s="46"/>
      <c r="T814" s="374"/>
      <c r="U814" s="46"/>
      <c r="V814" s="46"/>
      <c r="W814" s="46"/>
      <c r="X814" s="46"/>
      <c r="Y814" s="376"/>
      <c r="Z814" s="377"/>
      <c r="AA814" s="377"/>
      <c r="AB814" s="377"/>
      <c r="AC814" s="377"/>
      <c r="AD814" s="383"/>
    </row>
    <row r="815" spans="13:30">
      <c r="M815" s="46"/>
      <c r="N815" s="374"/>
      <c r="O815" s="374"/>
      <c r="P815" s="374"/>
      <c r="Q815" s="46"/>
      <c r="R815" s="46"/>
      <c r="S815" s="46"/>
      <c r="T815" s="374"/>
      <c r="U815" s="46"/>
      <c r="V815" s="46"/>
      <c r="W815" s="46"/>
      <c r="X815" s="46"/>
      <c r="Y815" s="376"/>
      <c r="Z815" s="377"/>
      <c r="AA815" s="377"/>
      <c r="AB815" s="377"/>
      <c r="AC815" s="377"/>
      <c r="AD815" s="383"/>
    </row>
    <row r="816" spans="13:30">
      <c r="M816" s="46"/>
      <c r="N816" s="374"/>
      <c r="O816" s="374"/>
      <c r="P816" s="374"/>
      <c r="Q816" s="46"/>
      <c r="R816" s="46"/>
      <c r="S816" s="46"/>
      <c r="T816" s="374"/>
      <c r="U816" s="46"/>
      <c r="V816" s="46"/>
      <c r="W816" s="46"/>
      <c r="X816" s="46"/>
      <c r="Y816" s="376"/>
      <c r="Z816" s="377"/>
      <c r="AA816" s="377"/>
      <c r="AB816" s="377"/>
      <c r="AC816" s="377"/>
      <c r="AD816" s="383"/>
    </row>
    <row r="817" spans="13:30">
      <c r="M817" s="46"/>
      <c r="N817" s="374"/>
      <c r="O817" s="374"/>
      <c r="P817" s="374"/>
      <c r="Q817" s="46"/>
      <c r="R817" s="46"/>
      <c r="S817" s="46"/>
      <c r="T817" s="374"/>
      <c r="U817" s="46"/>
      <c r="V817" s="46"/>
      <c r="W817" s="46"/>
      <c r="X817" s="46"/>
      <c r="Y817" s="376"/>
      <c r="Z817" s="377"/>
      <c r="AA817" s="377"/>
      <c r="AB817" s="377"/>
      <c r="AC817" s="377"/>
      <c r="AD817" s="383"/>
    </row>
    <row r="818" spans="13:30">
      <c r="M818" s="46"/>
      <c r="N818" s="374"/>
      <c r="O818" s="374"/>
      <c r="P818" s="374"/>
      <c r="Q818" s="46"/>
      <c r="R818" s="46"/>
      <c r="S818" s="46"/>
      <c r="T818" s="374"/>
      <c r="U818" s="46"/>
      <c r="V818" s="46"/>
      <c r="W818" s="46"/>
      <c r="X818" s="46"/>
      <c r="Y818" s="376"/>
      <c r="Z818" s="377"/>
      <c r="AA818" s="377"/>
      <c r="AB818" s="377"/>
      <c r="AC818" s="377"/>
      <c r="AD818" s="383"/>
    </row>
    <row r="819" spans="13:30">
      <c r="M819" s="46"/>
      <c r="N819" s="374"/>
      <c r="O819" s="374"/>
      <c r="P819" s="374"/>
      <c r="Q819" s="46"/>
      <c r="R819" s="46"/>
      <c r="S819" s="46"/>
      <c r="T819" s="374"/>
      <c r="U819" s="46"/>
      <c r="V819" s="46"/>
      <c r="W819" s="46"/>
      <c r="X819" s="46"/>
      <c r="Y819" s="376"/>
      <c r="Z819" s="377"/>
      <c r="AA819" s="377"/>
      <c r="AB819" s="377"/>
      <c r="AC819" s="377"/>
      <c r="AD819" s="383"/>
    </row>
    <row r="820" spans="13:30">
      <c r="M820" s="46"/>
      <c r="N820" s="374"/>
      <c r="O820" s="374"/>
      <c r="P820" s="374"/>
      <c r="Q820" s="46"/>
      <c r="R820" s="46"/>
      <c r="S820" s="46"/>
      <c r="T820" s="374"/>
      <c r="U820" s="46"/>
      <c r="V820" s="46"/>
      <c r="W820" s="46"/>
      <c r="X820" s="46"/>
      <c r="Y820" s="376"/>
      <c r="Z820" s="377"/>
      <c r="AA820" s="377"/>
      <c r="AB820" s="377"/>
      <c r="AC820" s="377"/>
      <c r="AD820" s="383"/>
    </row>
    <row r="821" spans="13:30">
      <c r="M821" s="46"/>
      <c r="N821" s="374"/>
      <c r="O821" s="374"/>
      <c r="P821" s="374"/>
      <c r="Q821" s="46"/>
      <c r="R821" s="46"/>
      <c r="S821" s="46"/>
      <c r="T821" s="374"/>
      <c r="U821" s="46"/>
      <c r="V821" s="46"/>
      <c r="W821" s="46"/>
      <c r="X821" s="46"/>
      <c r="Y821" s="376"/>
      <c r="Z821" s="377"/>
      <c r="AA821" s="377"/>
      <c r="AB821" s="377"/>
      <c r="AC821" s="377"/>
      <c r="AD821" s="383"/>
    </row>
    <row r="822" spans="13:30">
      <c r="M822" s="46"/>
      <c r="N822" s="374"/>
      <c r="O822" s="374"/>
      <c r="P822" s="374"/>
      <c r="Q822" s="46"/>
      <c r="R822" s="46"/>
      <c r="S822" s="46"/>
      <c r="T822" s="374"/>
      <c r="U822" s="46"/>
      <c r="V822" s="46"/>
      <c r="W822" s="46"/>
      <c r="X822" s="46"/>
      <c r="Y822" s="376"/>
      <c r="Z822" s="377"/>
      <c r="AA822" s="377"/>
      <c r="AB822" s="377"/>
      <c r="AC822" s="377"/>
      <c r="AD822" s="383"/>
    </row>
    <row r="823" spans="13:30">
      <c r="M823" s="46"/>
      <c r="N823" s="374"/>
      <c r="O823" s="374"/>
      <c r="P823" s="374"/>
      <c r="Q823" s="46"/>
      <c r="R823" s="46"/>
      <c r="S823" s="46"/>
      <c r="T823" s="374"/>
      <c r="U823" s="46"/>
      <c r="V823" s="46"/>
      <c r="W823" s="46"/>
      <c r="X823" s="46"/>
      <c r="Y823" s="376"/>
      <c r="Z823" s="377"/>
      <c r="AA823" s="377"/>
      <c r="AB823" s="377"/>
      <c r="AC823" s="377"/>
      <c r="AD823" s="383"/>
    </row>
    <row r="824" spans="13:30">
      <c r="M824" s="46"/>
      <c r="N824" s="374"/>
      <c r="O824" s="374"/>
      <c r="P824" s="374"/>
      <c r="Q824" s="46"/>
      <c r="R824" s="46"/>
      <c r="S824" s="46"/>
      <c r="T824" s="374"/>
      <c r="U824" s="46"/>
      <c r="V824" s="46"/>
      <c r="W824" s="46"/>
      <c r="X824" s="46"/>
      <c r="Y824" s="376"/>
      <c r="Z824" s="377"/>
      <c r="AA824" s="377"/>
      <c r="AB824" s="377"/>
      <c r="AC824" s="377"/>
      <c r="AD824" s="383"/>
    </row>
    <row r="825" spans="13:30">
      <c r="M825" s="46"/>
      <c r="N825" s="374"/>
      <c r="O825" s="374"/>
      <c r="P825" s="374"/>
      <c r="Q825" s="46"/>
      <c r="R825" s="46"/>
      <c r="S825" s="46"/>
      <c r="T825" s="374"/>
      <c r="U825" s="46"/>
      <c r="V825" s="46"/>
      <c r="W825" s="46"/>
      <c r="X825" s="46"/>
      <c r="Y825" s="376"/>
      <c r="Z825" s="377"/>
      <c r="AA825" s="377"/>
      <c r="AB825" s="377"/>
      <c r="AC825" s="377"/>
      <c r="AD825" s="383"/>
    </row>
    <row r="826" spans="13:30">
      <c r="M826" s="46"/>
      <c r="N826" s="374"/>
      <c r="O826" s="374"/>
      <c r="P826" s="374"/>
      <c r="Q826" s="46"/>
      <c r="R826" s="46"/>
      <c r="S826" s="46"/>
      <c r="T826" s="374"/>
      <c r="U826" s="46"/>
      <c r="V826" s="46"/>
      <c r="W826" s="46"/>
      <c r="X826" s="46"/>
      <c r="Y826" s="376"/>
      <c r="Z826" s="377"/>
      <c r="AA826" s="377"/>
      <c r="AB826" s="377"/>
      <c r="AC826" s="377"/>
      <c r="AD826" s="383"/>
    </row>
    <row r="827" spans="13:30">
      <c r="M827" s="46"/>
      <c r="N827" s="374"/>
      <c r="O827" s="374"/>
      <c r="P827" s="374"/>
      <c r="Q827" s="46"/>
      <c r="R827" s="46"/>
      <c r="S827" s="46"/>
      <c r="T827" s="374"/>
      <c r="U827" s="46"/>
      <c r="V827" s="46"/>
      <c r="W827" s="46"/>
      <c r="X827" s="46"/>
      <c r="Y827" s="376"/>
      <c r="Z827" s="377"/>
      <c r="AA827" s="377"/>
      <c r="AB827" s="377"/>
      <c r="AC827" s="377"/>
      <c r="AD827" s="383"/>
    </row>
    <row r="828" spans="13:30">
      <c r="M828" s="46"/>
      <c r="N828" s="374"/>
      <c r="O828" s="374"/>
      <c r="P828" s="374"/>
      <c r="Q828" s="46"/>
      <c r="R828" s="46"/>
      <c r="S828" s="46"/>
      <c r="T828" s="374"/>
      <c r="U828" s="46"/>
      <c r="V828" s="46"/>
      <c r="W828" s="46"/>
      <c r="X828" s="46"/>
      <c r="Y828" s="376"/>
      <c r="Z828" s="377"/>
      <c r="AA828" s="377"/>
      <c r="AB828" s="377"/>
      <c r="AC828" s="377"/>
      <c r="AD828" s="383"/>
    </row>
    <row r="829" spans="13:30">
      <c r="M829" s="46"/>
      <c r="N829" s="374"/>
      <c r="O829" s="374"/>
      <c r="P829" s="374"/>
      <c r="Q829" s="46"/>
      <c r="R829" s="46"/>
      <c r="S829" s="46"/>
      <c r="T829" s="374"/>
      <c r="U829" s="46"/>
      <c r="V829" s="46"/>
      <c r="W829" s="46"/>
      <c r="X829" s="46"/>
      <c r="Y829" s="376"/>
      <c r="Z829" s="377"/>
      <c r="AA829" s="377"/>
      <c r="AB829" s="377"/>
      <c r="AC829" s="377"/>
      <c r="AD829" s="383"/>
    </row>
    <row r="830" spans="13:30">
      <c r="M830" s="46"/>
      <c r="N830" s="374"/>
      <c r="O830" s="374"/>
      <c r="P830" s="374"/>
      <c r="Q830" s="46"/>
      <c r="R830" s="46"/>
      <c r="S830" s="46"/>
      <c r="T830" s="374"/>
      <c r="U830" s="46"/>
      <c r="V830" s="46"/>
      <c r="W830" s="46"/>
      <c r="X830" s="46"/>
      <c r="Y830" s="376"/>
      <c r="Z830" s="377"/>
      <c r="AA830" s="377"/>
      <c r="AB830" s="377"/>
      <c r="AC830" s="377"/>
      <c r="AD830" s="383"/>
    </row>
    <row r="831" spans="13:30">
      <c r="M831" s="46"/>
      <c r="N831" s="374"/>
      <c r="O831" s="374"/>
      <c r="P831" s="374"/>
      <c r="Q831" s="46"/>
      <c r="R831" s="46"/>
      <c r="S831" s="46"/>
      <c r="T831" s="374"/>
      <c r="U831" s="46"/>
      <c r="V831" s="46"/>
      <c r="W831" s="46"/>
      <c r="X831" s="46"/>
      <c r="Y831" s="376"/>
      <c r="Z831" s="377"/>
      <c r="AA831" s="377"/>
      <c r="AB831" s="377"/>
      <c r="AC831" s="377"/>
      <c r="AD831" s="383"/>
    </row>
    <row r="832" spans="13:30">
      <c r="M832" s="46"/>
      <c r="N832" s="374"/>
      <c r="O832" s="374"/>
      <c r="P832" s="374"/>
      <c r="Q832" s="46"/>
      <c r="R832" s="46"/>
      <c r="S832" s="46"/>
      <c r="T832" s="374"/>
      <c r="U832" s="46"/>
      <c r="V832" s="46"/>
      <c r="W832" s="46"/>
      <c r="X832" s="46"/>
      <c r="Y832" s="376"/>
      <c r="Z832" s="377"/>
      <c r="AA832" s="377"/>
      <c r="AB832" s="377"/>
      <c r="AC832" s="377"/>
      <c r="AD832" s="383"/>
    </row>
    <row r="833" spans="13:30">
      <c r="M833" s="46"/>
      <c r="N833" s="374"/>
      <c r="O833" s="374"/>
      <c r="P833" s="374"/>
      <c r="Q833" s="46"/>
      <c r="R833" s="46"/>
      <c r="S833" s="46"/>
      <c r="T833" s="374"/>
      <c r="U833" s="46"/>
      <c r="V833" s="46"/>
      <c r="W833" s="46"/>
      <c r="X833" s="46"/>
      <c r="Y833" s="376"/>
      <c r="Z833" s="377"/>
      <c r="AA833" s="377"/>
      <c r="AB833" s="377"/>
      <c r="AC833" s="377"/>
      <c r="AD833" s="383"/>
    </row>
    <row r="834" spans="13:30">
      <c r="M834" s="46"/>
      <c r="N834" s="374"/>
      <c r="O834" s="374"/>
      <c r="P834" s="374"/>
      <c r="Q834" s="46"/>
      <c r="R834" s="46"/>
      <c r="S834" s="46"/>
      <c r="T834" s="374"/>
      <c r="U834" s="46"/>
      <c r="V834" s="46"/>
      <c r="W834" s="46"/>
      <c r="X834" s="46"/>
      <c r="Y834" s="376"/>
      <c r="Z834" s="377"/>
      <c r="AA834" s="377"/>
      <c r="AB834" s="377"/>
      <c r="AC834" s="377"/>
      <c r="AD834" s="383"/>
    </row>
    <row r="835" spans="13:30">
      <c r="M835" s="46"/>
      <c r="N835" s="374"/>
      <c r="O835" s="374"/>
      <c r="P835" s="374"/>
      <c r="Q835" s="46"/>
      <c r="R835" s="46"/>
      <c r="S835" s="46"/>
      <c r="T835" s="374"/>
      <c r="U835" s="46"/>
      <c r="V835" s="46"/>
      <c r="W835" s="46"/>
      <c r="X835" s="46"/>
      <c r="Y835" s="376"/>
      <c r="Z835" s="377"/>
      <c r="AA835" s="377"/>
      <c r="AB835" s="377"/>
      <c r="AC835" s="377"/>
      <c r="AD835" s="383"/>
    </row>
    <row r="836" spans="13:30">
      <c r="M836" s="46"/>
      <c r="N836" s="374"/>
      <c r="O836" s="374"/>
      <c r="P836" s="374"/>
      <c r="Q836" s="46"/>
      <c r="R836" s="46"/>
      <c r="S836" s="46"/>
      <c r="T836" s="374"/>
      <c r="U836" s="46"/>
      <c r="V836" s="46"/>
      <c r="W836" s="46"/>
      <c r="X836" s="46"/>
      <c r="Y836" s="376"/>
      <c r="Z836" s="377"/>
      <c r="AA836" s="377"/>
      <c r="AB836" s="377"/>
      <c r="AC836" s="377"/>
      <c r="AD836" s="383"/>
    </row>
    <row r="837" spans="13:30">
      <c r="M837" s="46"/>
      <c r="N837" s="374"/>
      <c r="O837" s="374"/>
      <c r="P837" s="374"/>
      <c r="Q837" s="46"/>
      <c r="R837" s="46"/>
      <c r="S837" s="46"/>
      <c r="T837" s="374"/>
      <c r="U837" s="46"/>
      <c r="V837" s="46"/>
      <c r="W837" s="46"/>
      <c r="X837" s="46"/>
      <c r="Y837" s="376"/>
      <c r="Z837" s="377"/>
      <c r="AA837" s="377"/>
      <c r="AB837" s="377"/>
      <c r="AC837" s="377"/>
      <c r="AD837" s="383"/>
    </row>
    <row r="838" spans="13:30">
      <c r="M838" s="46"/>
      <c r="N838" s="374"/>
      <c r="O838" s="374"/>
      <c r="P838" s="374"/>
      <c r="Q838" s="46"/>
      <c r="R838" s="46"/>
      <c r="S838" s="46"/>
      <c r="T838" s="374"/>
      <c r="U838" s="46"/>
      <c r="V838" s="46"/>
      <c r="W838" s="46"/>
      <c r="X838" s="46"/>
      <c r="Y838" s="376"/>
      <c r="Z838" s="377"/>
      <c r="AA838" s="377"/>
      <c r="AB838" s="377"/>
      <c r="AC838" s="377"/>
      <c r="AD838" s="383"/>
    </row>
    <row r="839" spans="13:30">
      <c r="M839" s="46"/>
      <c r="N839" s="374"/>
      <c r="O839" s="374"/>
      <c r="P839" s="374"/>
      <c r="Q839" s="46"/>
      <c r="R839" s="46"/>
      <c r="S839" s="46"/>
      <c r="T839" s="374"/>
      <c r="U839" s="46"/>
      <c r="V839" s="46"/>
      <c r="W839" s="46"/>
      <c r="X839" s="46"/>
      <c r="Y839" s="376"/>
      <c r="Z839" s="377"/>
      <c r="AA839" s="377"/>
      <c r="AB839" s="377"/>
      <c r="AC839" s="377"/>
      <c r="AD839" s="383"/>
    </row>
    <row r="840" spans="13:30">
      <c r="M840" s="46"/>
      <c r="N840" s="374"/>
      <c r="O840" s="374"/>
      <c r="P840" s="374"/>
      <c r="Q840" s="46"/>
      <c r="R840" s="46"/>
      <c r="S840" s="46"/>
      <c r="T840" s="374"/>
      <c r="U840" s="46"/>
      <c r="V840" s="46"/>
      <c r="W840" s="46"/>
      <c r="X840" s="46"/>
      <c r="Y840" s="376"/>
      <c r="Z840" s="377"/>
      <c r="AA840" s="377"/>
      <c r="AB840" s="377"/>
      <c r="AC840" s="377"/>
      <c r="AD840" s="383"/>
    </row>
    <row r="841" spans="13:30">
      <c r="M841" s="46"/>
      <c r="N841" s="374"/>
      <c r="O841" s="374"/>
      <c r="P841" s="374"/>
      <c r="Q841" s="46"/>
      <c r="R841" s="46"/>
      <c r="S841" s="46"/>
      <c r="T841" s="374"/>
      <c r="U841" s="46"/>
      <c r="V841" s="46"/>
      <c r="W841" s="46"/>
      <c r="X841" s="46"/>
      <c r="Y841" s="376"/>
      <c r="Z841" s="377"/>
      <c r="AA841" s="377"/>
      <c r="AB841" s="377"/>
      <c r="AC841" s="377"/>
      <c r="AD841" s="383"/>
    </row>
    <row r="842" spans="13:30">
      <c r="M842" s="46"/>
      <c r="N842" s="374"/>
      <c r="O842" s="374"/>
      <c r="P842" s="374"/>
      <c r="Q842" s="46"/>
      <c r="R842" s="46"/>
      <c r="S842" s="46"/>
      <c r="T842" s="374"/>
      <c r="U842" s="46"/>
      <c r="V842" s="46"/>
      <c r="W842" s="46"/>
      <c r="X842" s="46"/>
      <c r="Y842" s="376"/>
      <c r="Z842" s="377"/>
      <c r="AA842" s="377"/>
      <c r="AB842" s="377"/>
      <c r="AC842" s="377"/>
      <c r="AD842" s="383"/>
    </row>
    <row r="843" spans="13:30">
      <c r="M843" s="46"/>
      <c r="N843" s="374"/>
      <c r="O843" s="374"/>
      <c r="P843" s="374"/>
      <c r="Q843" s="46"/>
      <c r="R843" s="46"/>
      <c r="S843" s="46"/>
      <c r="T843" s="374"/>
      <c r="U843" s="46"/>
      <c r="V843" s="46"/>
      <c r="W843" s="46"/>
      <c r="X843" s="46"/>
      <c r="Y843" s="376"/>
      <c r="Z843" s="377"/>
      <c r="AA843" s="377"/>
      <c r="AB843" s="377"/>
      <c r="AC843" s="377"/>
      <c r="AD843" s="383"/>
    </row>
    <row r="844" spans="13:30">
      <c r="M844" s="46"/>
      <c r="N844" s="374"/>
      <c r="O844" s="374"/>
      <c r="P844" s="374"/>
      <c r="Q844" s="46"/>
      <c r="R844" s="46"/>
      <c r="S844" s="46"/>
      <c r="T844" s="374"/>
      <c r="U844" s="46"/>
      <c r="V844" s="46"/>
      <c r="W844" s="46"/>
      <c r="X844" s="46"/>
      <c r="Y844" s="376"/>
      <c r="Z844" s="377"/>
      <c r="AA844" s="377"/>
      <c r="AB844" s="377"/>
      <c r="AC844" s="377"/>
      <c r="AD844" s="383"/>
    </row>
    <row r="845" spans="13:30">
      <c r="M845" s="46"/>
      <c r="N845" s="374"/>
      <c r="O845" s="374"/>
      <c r="P845" s="374"/>
      <c r="Q845" s="46"/>
      <c r="R845" s="46"/>
      <c r="S845" s="46"/>
      <c r="T845" s="374"/>
      <c r="U845" s="46"/>
      <c r="V845" s="46"/>
      <c r="W845" s="46"/>
      <c r="X845" s="46"/>
      <c r="Y845" s="376"/>
      <c r="Z845" s="377"/>
      <c r="AA845" s="377"/>
      <c r="AB845" s="377"/>
      <c r="AC845" s="377"/>
      <c r="AD845" s="383"/>
    </row>
    <row r="846" spans="13:30">
      <c r="M846" s="46"/>
      <c r="N846" s="374"/>
      <c r="O846" s="374"/>
      <c r="P846" s="374"/>
      <c r="Q846" s="46"/>
      <c r="R846" s="46"/>
      <c r="S846" s="46"/>
      <c r="T846" s="374"/>
      <c r="U846" s="46"/>
      <c r="V846" s="46"/>
      <c r="W846" s="46"/>
      <c r="X846" s="46"/>
      <c r="Y846" s="376"/>
      <c r="Z846" s="377"/>
      <c r="AA846" s="377"/>
      <c r="AB846" s="377"/>
      <c r="AC846" s="377"/>
      <c r="AD846" s="383"/>
    </row>
    <row r="847" spans="13:30">
      <c r="M847" s="46"/>
      <c r="N847" s="374"/>
      <c r="O847" s="374"/>
      <c r="P847" s="374"/>
      <c r="Q847" s="46"/>
      <c r="R847" s="46"/>
      <c r="S847" s="46"/>
      <c r="T847" s="374"/>
      <c r="U847" s="46"/>
      <c r="V847" s="46"/>
      <c r="W847" s="46"/>
      <c r="X847" s="46"/>
      <c r="Y847" s="376"/>
      <c r="Z847" s="377"/>
      <c r="AA847" s="377"/>
      <c r="AB847" s="377"/>
      <c r="AC847" s="377"/>
      <c r="AD847" s="383"/>
    </row>
    <row r="848" spans="13:30">
      <c r="M848" s="46"/>
      <c r="N848" s="374"/>
      <c r="O848" s="374"/>
      <c r="P848" s="374"/>
      <c r="Q848" s="46"/>
      <c r="R848" s="46"/>
      <c r="S848" s="46"/>
      <c r="T848" s="374"/>
      <c r="U848" s="46"/>
      <c r="V848" s="46"/>
      <c r="W848" s="46"/>
      <c r="X848" s="46"/>
      <c r="Y848" s="376"/>
      <c r="Z848" s="377"/>
      <c r="AA848" s="377"/>
      <c r="AB848" s="377"/>
      <c r="AC848" s="377"/>
      <c r="AD848" s="383"/>
    </row>
    <row r="849" spans="13:30">
      <c r="M849" s="46"/>
      <c r="N849" s="374"/>
      <c r="O849" s="374"/>
      <c r="P849" s="374"/>
      <c r="Q849" s="46"/>
      <c r="R849" s="46"/>
      <c r="S849" s="46"/>
      <c r="T849" s="374"/>
      <c r="U849" s="46"/>
      <c r="V849" s="46"/>
      <c r="W849" s="46"/>
      <c r="X849" s="46"/>
      <c r="Y849" s="376"/>
      <c r="Z849" s="377"/>
      <c r="AA849" s="377"/>
      <c r="AB849" s="377"/>
      <c r="AC849" s="377"/>
      <c r="AD849" s="383"/>
    </row>
    <row r="850" spans="13:30">
      <c r="M850" s="46"/>
      <c r="N850" s="374"/>
      <c r="O850" s="374"/>
      <c r="P850" s="374"/>
      <c r="Q850" s="46"/>
      <c r="R850" s="46"/>
      <c r="S850" s="46"/>
      <c r="T850" s="374"/>
      <c r="U850" s="46"/>
      <c r="V850" s="46"/>
      <c r="W850" s="46"/>
      <c r="X850" s="46"/>
      <c r="Y850" s="376"/>
      <c r="Z850" s="377"/>
      <c r="AA850" s="377"/>
      <c r="AB850" s="377"/>
      <c r="AC850" s="377"/>
      <c r="AD850" s="383"/>
    </row>
    <row r="851" spans="13:30">
      <c r="M851" s="46"/>
      <c r="N851" s="374"/>
      <c r="O851" s="374"/>
      <c r="P851" s="374"/>
      <c r="Q851" s="46"/>
      <c r="R851" s="46"/>
      <c r="S851" s="46"/>
      <c r="T851" s="374"/>
      <c r="U851" s="46"/>
      <c r="V851" s="46"/>
      <c r="W851" s="46"/>
      <c r="X851" s="46"/>
      <c r="Y851" s="376"/>
      <c r="Z851" s="377"/>
      <c r="AA851" s="377"/>
      <c r="AB851" s="377"/>
      <c r="AC851" s="377"/>
      <c r="AD851" s="383"/>
    </row>
    <row r="852" spans="13:30">
      <c r="M852" s="46"/>
      <c r="N852" s="374"/>
      <c r="O852" s="374"/>
      <c r="P852" s="374"/>
      <c r="Q852" s="46"/>
      <c r="R852" s="46"/>
      <c r="S852" s="46"/>
      <c r="T852" s="374"/>
      <c r="U852" s="46"/>
      <c r="V852" s="46"/>
      <c r="W852" s="46"/>
      <c r="X852" s="46"/>
      <c r="Y852" s="376"/>
      <c r="Z852" s="377"/>
      <c r="AA852" s="377"/>
      <c r="AB852" s="377"/>
      <c r="AC852" s="377"/>
      <c r="AD852" s="383"/>
    </row>
    <row r="853" spans="13:30">
      <c r="M853" s="46"/>
      <c r="N853" s="374"/>
      <c r="O853" s="374"/>
      <c r="P853" s="374"/>
      <c r="Q853" s="46"/>
      <c r="R853" s="46"/>
      <c r="S853" s="46"/>
      <c r="T853" s="374"/>
      <c r="U853" s="46"/>
      <c r="V853" s="46"/>
      <c r="W853" s="46"/>
      <c r="X853" s="46"/>
      <c r="Y853" s="376"/>
      <c r="Z853" s="377"/>
      <c r="AA853" s="377"/>
      <c r="AB853" s="377"/>
      <c r="AC853" s="377"/>
      <c r="AD853" s="383"/>
    </row>
    <row r="854" spans="13:30">
      <c r="M854" s="46"/>
      <c r="N854" s="374"/>
      <c r="O854" s="374"/>
      <c r="P854" s="374"/>
      <c r="Q854" s="46"/>
      <c r="R854" s="46"/>
      <c r="S854" s="46"/>
      <c r="T854" s="374"/>
      <c r="U854" s="46"/>
      <c r="V854" s="46"/>
      <c r="W854" s="46"/>
      <c r="X854" s="46"/>
      <c r="Y854" s="376"/>
      <c r="Z854" s="377"/>
      <c r="AA854" s="377"/>
      <c r="AB854" s="377"/>
      <c r="AC854" s="377"/>
      <c r="AD854" s="383"/>
    </row>
    <row r="855" spans="13:30">
      <c r="M855" s="46"/>
      <c r="N855" s="374"/>
      <c r="O855" s="374"/>
      <c r="P855" s="374"/>
      <c r="Q855" s="46"/>
      <c r="R855" s="46"/>
      <c r="S855" s="46"/>
      <c r="T855" s="374"/>
      <c r="U855" s="46"/>
      <c r="V855" s="46"/>
      <c r="W855" s="46"/>
      <c r="X855" s="46"/>
      <c r="Y855" s="376"/>
      <c r="Z855" s="377"/>
      <c r="AA855" s="377"/>
      <c r="AB855" s="377"/>
      <c r="AC855" s="377"/>
      <c r="AD855" s="383"/>
    </row>
    <row r="856" spans="13:30">
      <c r="M856" s="46"/>
      <c r="N856" s="374"/>
      <c r="O856" s="374"/>
      <c r="P856" s="374"/>
      <c r="Q856" s="46"/>
      <c r="R856" s="46"/>
      <c r="S856" s="46"/>
      <c r="T856" s="374"/>
      <c r="U856" s="46"/>
      <c r="V856" s="46"/>
      <c r="W856" s="46"/>
      <c r="X856" s="46"/>
      <c r="Y856" s="376"/>
      <c r="Z856" s="377"/>
      <c r="AA856" s="377"/>
      <c r="AB856" s="377"/>
      <c r="AC856" s="377"/>
      <c r="AD856" s="383"/>
    </row>
    <row r="857" spans="13:30">
      <c r="M857" s="46"/>
      <c r="N857" s="374"/>
      <c r="O857" s="374"/>
      <c r="P857" s="374"/>
      <c r="Q857" s="46"/>
      <c r="R857" s="46"/>
      <c r="S857" s="46"/>
      <c r="T857" s="374"/>
      <c r="U857" s="46"/>
      <c r="V857" s="46"/>
      <c r="W857" s="46"/>
      <c r="X857" s="46"/>
      <c r="Y857" s="376"/>
      <c r="Z857" s="377"/>
      <c r="AA857" s="377"/>
      <c r="AB857" s="377"/>
      <c r="AC857" s="377"/>
      <c r="AD857" s="383"/>
    </row>
    <row r="858" spans="13:30">
      <c r="M858" s="46"/>
      <c r="N858" s="374"/>
      <c r="O858" s="374"/>
      <c r="P858" s="374"/>
      <c r="Q858" s="46"/>
      <c r="R858" s="46"/>
      <c r="S858" s="46"/>
      <c r="T858" s="374"/>
      <c r="U858" s="46"/>
      <c r="V858" s="46"/>
      <c r="W858" s="46"/>
      <c r="X858" s="46"/>
      <c r="Y858" s="376"/>
      <c r="Z858" s="377"/>
      <c r="AA858" s="377"/>
      <c r="AB858" s="377"/>
      <c r="AC858" s="377"/>
      <c r="AD858" s="383"/>
    </row>
    <row r="859" spans="13:30">
      <c r="M859" s="46"/>
      <c r="N859" s="374"/>
      <c r="O859" s="374"/>
      <c r="P859" s="374"/>
      <c r="Q859" s="46"/>
      <c r="R859" s="46"/>
      <c r="S859" s="46"/>
      <c r="T859" s="374"/>
      <c r="U859" s="46"/>
      <c r="V859" s="46"/>
      <c r="W859" s="46"/>
      <c r="X859" s="46"/>
      <c r="Y859" s="376"/>
      <c r="Z859" s="377"/>
      <c r="AA859" s="377"/>
      <c r="AB859" s="377"/>
      <c r="AC859" s="377"/>
      <c r="AD859" s="383"/>
    </row>
    <row r="860" spans="13:30">
      <c r="M860" s="46"/>
      <c r="N860" s="374"/>
      <c r="O860" s="374"/>
      <c r="P860" s="374"/>
      <c r="Q860" s="46"/>
      <c r="R860" s="46"/>
      <c r="S860" s="46"/>
      <c r="T860" s="374"/>
      <c r="U860" s="46"/>
      <c r="V860" s="46"/>
      <c r="W860" s="46"/>
      <c r="X860" s="46"/>
      <c r="Y860" s="376"/>
      <c r="Z860" s="377"/>
      <c r="AA860" s="377"/>
      <c r="AB860" s="377"/>
      <c r="AC860" s="377"/>
      <c r="AD860" s="383"/>
    </row>
    <row r="861" spans="13:30">
      <c r="M861" s="46"/>
      <c r="N861" s="374"/>
      <c r="O861" s="374"/>
      <c r="P861" s="374"/>
      <c r="Q861" s="46"/>
      <c r="R861" s="46"/>
      <c r="S861" s="46"/>
      <c r="T861" s="374"/>
      <c r="U861" s="46"/>
      <c r="V861" s="46"/>
      <c r="W861" s="46"/>
      <c r="X861" s="46"/>
      <c r="Y861" s="376"/>
      <c r="Z861" s="377"/>
      <c r="AA861" s="377"/>
      <c r="AB861" s="377"/>
      <c r="AC861" s="377"/>
      <c r="AD861" s="383"/>
    </row>
    <row r="862" spans="13:30">
      <c r="M862" s="46"/>
      <c r="N862" s="374"/>
      <c r="O862" s="374"/>
      <c r="P862" s="374"/>
      <c r="Q862" s="46"/>
      <c r="R862" s="46"/>
      <c r="S862" s="46"/>
      <c r="T862" s="374"/>
      <c r="U862" s="46"/>
      <c r="V862" s="46"/>
      <c r="W862" s="46"/>
      <c r="X862" s="46"/>
      <c r="Y862" s="376"/>
      <c r="Z862" s="377"/>
      <c r="AA862" s="377"/>
      <c r="AB862" s="377"/>
      <c r="AC862" s="377"/>
      <c r="AD862" s="383"/>
    </row>
    <row r="863" spans="13:30">
      <c r="M863" s="46"/>
      <c r="N863" s="374"/>
      <c r="O863" s="374"/>
      <c r="P863" s="374"/>
      <c r="Q863" s="46"/>
      <c r="R863" s="46"/>
      <c r="S863" s="46"/>
      <c r="T863" s="374"/>
      <c r="U863" s="46"/>
      <c r="V863" s="46"/>
      <c r="W863" s="46"/>
      <c r="X863" s="46"/>
      <c r="Y863" s="376"/>
      <c r="Z863" s="377"/>
      <c r="AA863" s="377"/>
      <c r="AB863" s="377"/>
      <c r="AC863" s="377"/>
      <c r="AD863" s="383"/>
    </row>
    <row r="864" spans="13:30">
      <c r="M864" s="46"/>
      <c r="N864" s="374"/>
      <c r="O864" s="374"/>
      <c r="P864" s="374"/>
      <c r="Q864" s="46"/>
      <c r="R864" s="46"/>
      <c r="S864" s="46"/>
      <c r="T864" s="374"/>
      <c r="U864" s="46"/>
      <c r="V864" s="46"/>
      <c r="W864" s="46"/>
      <c r="X864" s="46"/>
      <c r="Y864" s="376"/>
      <c r="Z864" s="377"/>
      <c r="AA864" s="377"/>
      <c r="AB864" s="377"/>
      <c r="AC864" s="377"/>
      <c r="AD864" s="383"/>
    </row>
    <row r="865" spans="13:30">
      <c r="M865" s="46"/>
      <c r="N865" s="374"/>
      <c r="O865" s="374"/>
      <c r="P865" s="374"/>
      <c r="Q865" s="46"/>
      <c r="R865" s="46"/>
      <c r="S865" s="46"/>
      <c r="T865" s="374"/>
      <c r="U865" s="46"/>
      <c r="V865" s="46"/>
      <c r="W865" s="46"/>
      <c r="X865" s="46"/>
      <c r="Y865" s="376"/>
      <c r="Z865" s="377"/>
      <c r="AA865" s="377"/>
      <c r="AB865" s="377"/>
      <c r="AC865" s="377"/>
      <c r="AD865" s="383"/>
    </row>
    <row r="866" spans="13:30">
      <c r="M866" s="46"/>
      <c r="N866" s="374"/>
      <c r="O866" s="374"/>
      <c r="P866" s="374"/>
      <c r="Q866" s="46"/>
      <c r="R866" s="46"/>
      <c r="S866" s="46"/>
      <c r="T866" s="374"/>
      <c r="U866" s="46"/>
      <c r="V866" s="46"/>
      <c r="W866" s="46"/>
      <c r="X866" s="46"/>
      <c r="Y866" s="376"/>
      <c r="Z866" s="377"/>
      <c r="AA866" s="377"/>
      <c r="AB866" s="377"/>
      <c r="AC866" s="377"/>
      <c r="AD866" s="383"/>
    </row>
    <row r="867" spans="13:30">
      <c r="M867" s="46"/>
      <c r="N867" s="374"/>
      <c r="O867" s="374"/>
      <c r="P867" s="374"/>
      <c r="Q867" s="46"/>
      <c r="R867" s="46"/>
      <c r="S867" s="46"/>
      <c r="T867" s="374"/>
      <c r="U867" s="46"/>
      <c r="V867" s="46"/>
      <c r="W867" s="46"/>
      <c r="X867" s="46"/>
      <c r="Y867" s="376"/>
      <c r="Z867" s="377"/>
      <c r="AA867" s="377"/>
      <c r="AB867" s="377"/>
      <c r="AC867" s="377"/>
      <c r="AD867" s="383"/>
    </row>
    <row r="868" spans="13:30">
      <c r="M868" s="46"/>
      <c r="N868" s="374"/>
      <c r="O868" s="374"/>
      <c r="P868" s="374"/>
      <c r="Q868" s="46"/>
      <c r="R868" s="46"/>
      <c r="S868" s="46"/>
      <c r="T868" s="374"/>
      <c r="U868" s="46"/>
      <c r="V868" s="46"/>
      <c r="W868" s="46"/>
      <c r="X868" s="46"/>
      <c r="Y868" s="376"/>
      <c r="Z868" s="377"/>
      <c r="AA868" s="377"/>
      <c r="AB868" s="377"/>
      <c r="AC868" s="377"/>
      <c r="AD868" s="383"/>
    </row>
    <row r="869" spans="13:30">
      <c r="M869" s="46"/>
      <c r="N869" s="374"/>
      <c r="O869" s="374"/>
      <c r="P869" s="374"/>
      <c r="Q869" s="46"/>
      <c r="R869" s="46"/>
      <c r="S869" s="46"/>
      <c r="T869" s="374"/>
      <c r="U869" s="46"/>
      <c r="V869" s="46"/>
      <c r="W869" s="46"/>
      <c r="X869" s="46"/>
      <c r="Y869" s="376"/>
      <c r="Z869" s="377"/>
      <c r="AA869" s="377"/>
      <c r="AB869" s="377"/>
      <c r="AC869" s="377"/>
      <c r="AD869" s="383"/>
    </row>
    <row r="870" spans="13:30">
      <c r="M870" s="46"/>
      <c r="N870" s="374"/>
      <c r="O870" s="374"/>
      <c r="P870" s="374"/>
      <c r="Q870" s="46"/>
      <c r="R870" s="46"/>
      <c r="S870" s="46"/>
      <c r="T870" s="374"/>
      <c r="U870" s="46"/>
      <c r="V870" s="46"/>
      <c r="W870" s="46"/>
      <c r="X870" s="46"/>
      <c r="Y870" s="376"/>
      <c r="Z870" s="377"/>
      <c r="AA870" s="377"/>
      <c r="AB870" s="377"/>
      <c r="AC870" s="377"/>
      <c r="AD870" s="383"/>
    </row>
    <row r="871" spans="13:30">
      <c r="M871" s="46"/>
      <c r="N871" s="374"/>
      <c r="O871" s="374"/>
      <c r="P871" s="374"/>
      <c r="Q871" s="46"/>
      <c r="R871" s="46"/>
      <c r="S871" s="46"/>
      <c r="T871" s="374"/>
      <c r="U871" s="46"/>
      <c r="V871" s="46"/>
      <c r="W871" s="46"/>
      <c r="X871" s="46"/>
      <c r="Y871" s="376"/>
      <c r="Z871" s="377"/>
      <c r="AA871" s="377"/>
      <c r="AB871" s="377"/>
      <c r="AC871" s="377"/>
      <c r="AD871" s="383"/>
    </row>
    <row r="872" spans="13:30">
      <c r="M872" s="46"/>
      <c r="N872" s="374"/>
      <c r="O872" s="374"/>
      <c r="P872" s="374"/>
      <c r="Q872" s="46"/>
      <c r="R872" s="46"/>
      <c r="S872" s="46"/>
      <c r="T872" s="374"/>
      <c r="U872" s="46"/>
      <c r="V872" s="46"/>
      <c r="W872" s="46"/>
      <c r="X872" s="46"/>
      <c r="Y872" s="376"/>
      <c r="Z872" s="377"/>
      <c r="AA872" s="377"/>
      <c r="AB872" s="377"/>
      <c r="AC872" s="377"/>
      <c r="AD872" s="383"/>
    </row>
    <row r="873" spans="13:30">
      <c r="M873" s="46"/>
      <c r="N873" s="374"/>
      <c r="O873" s="374"/>
      <c r="P873" s="374"/>
      <c r="Q873" s="46"/>
      <c r="R873" s="46"/>
      <c r="S873" s="46"/>
      <c r="T873" s="374"/>
      <c r="U873" s="46"/>
      <c r="V873" s="46"/>
      <c r="W873" s="46"/>
      <c r="X873" s="46"/>
      <c r="Y873" s="376"/>
      <c r="Z873" s="377"/>
      <c r="AA873" s="377"/>
      <c r="AB873" s="377"/>
      <c r="AC873" s="377"/>
      <c r="AD873" s="383"/>
    </row>
    <row r="874" spans="13:30">
      <c r="M874" s="46"/>
      <c r="N874" s="374"/>
      <c r="O874" s="374"/>
      <c r="P874" s="374"/>
      <c r="Q874" s="46"/>
      <c r="R874" s="46"/>
      <c r="S874" s="46"/>
      <c r="T874" s="374"/>
      <c r="U874" s="46"/>
      <c r="V874" s="46"/>
      <c r="W874" s="46"/>
      <c r="X874" s="46"/>
      <c r="Y874" s="376"/>
      <c r="Z874" s="377"/>
      <c r="AA874" s="377"/>
      <c r="AB874" s="377"/>
      <c r="AC874" s="377"/>
      <c r="AD874" s="383"/>
    </row>
    <row r="875" spans="13:30">
      <c r="M875" s="46"/>
      <c r="N875" s="374"/>
      <c r="O875" s="374"/>
      <c r="P875" s="374"/>
      <c r="Q875" s="46"/>
      <c r="R875" s="46"/>
      <c r="S875" s="46"/>
      <c r="T875" s="374"/>
      <c r="U875" s="46"/>
      <c r="V875" s="46"/>
      <c r="W875" s="46"/>
      <c r="X875" s="46"/>
      <c r="Y875" s="376"/>
      <c r="Z875" s="377"/>
      <c r="AA875" s="377"/>
      <c r="AB875" s="377"/>
      <c r="AC875" s="377"/>
      <c r="AD875" s="383"/>
    </row>
    <row r="876" spans="13:30">
      <c r="M876" s="46"/>
      <c r="N876" s="374"/>
      <c r="O876" s="374"/>
      <c r="P876" s="374"/>
      <c r="Q876" s="46"/>
      <c r="R876" s="46"/>
      <c r="S876" s="46"/>
      <c r="T876" s="374"/>
      <c r="U876" s="46"/>
      <c r="V876" s="46"/>
      <c r="W876" s="46"/>
      <c r="X876" s="46"/>
      <c r="Y876" s="376"/>
      <c r="Z876" s="377"/>
      <c r="AA876" s="377"/>
      <c r="AB876" s="377"/>
      <c r="AC876" s="377"/>
      <c r="AD876" s="383"/>
    </row>
    <row r="877" spans="13:30">
      <c r="M877" s="46"/>
      <c r="N877" s="374"/>
      <c r="O877" s="374"/>
      <c r="P877" s="374"/>
      <c r="Q877" s="46"/>
      <c r="R877" s="46"/>
      <c r="S877" s="46"/>
      <c r="T877" s="374"/>
      <c r="U877" s="46"/>
      <c r="V877" s="46"/>
      <c r="W877" s="46"/>
      <c r="X877" s="46"/>
      <c r="Y877" s="376"/>
      <c r="Z877" s="377"/>
      <c r="AA877" s="377"/>
      <c r="AB877" s="377"/>
      <c r="AC877" s="377"/>
      <c r="AD877" s="383"/>
    </row>
    <row r="878" spans="13:30">
      <c r="M878" s="46"/>
      <c r="N878" s="374"/>
      <c r="O878" s="374"/>
      <c r="P878" s="374"/>
      <c r="Q878" s="46"/>
      <c r="R878" s="46"/>
      <c r="S878" s="46"/>
      <c r="T878" s="374"/>
      <c r="U878" s="46"/>
      <c r="V878" s="46"/>
      <c r="W878" s="46"/>
      <c r="X878" s="46"/>
      <c r="Y878" s="376"/>
      <c r="Z878" s="377"/>
      <c r="AA878" s="377"/>
      <c r="AB878" s="377"/>
      <c r="AC878" s="377"/>
      <c r="AD878" s="383"/>
    </row>
    <row r="879" spans="13:30">
      <c r="M879" s="46"/>
      <c r="N879" s="374"/>
      <c r="O879" s="374"/>
      <c r="P879" s="374"/>
      <c r="Q879" s="46"/>
      <c r="R879" s="46"/>
      <c r="S879" s="46"/>
      <c r="T879" s="374"/>
      <c r="U879" s="46"/>
      <c r="V879" s="46"/>
      <c r="W879" s="46"/>
      <c r="X879" s="46"/>
      <c r="Y879" s="376"/>
      <c r="Z879" s="377"/>
      <c r="AA879" s="377"/>
      <c r="AB879" s="377"/>
      <c r="AC879" s="377"/>
      <c r="AD879" s="383"/>
    </row>
    <row r="880" spans="13:30">
      <c r="M880" s="46"/>
      <c r="N880" s="374"/>
      <c r="O880" s="374"/>
      <c r="P880" s="374"/>
      <c r="Q880" s="46"/>
      <c r="R880" s="46"/>
      <c r="S880" s="46"/>
      <c r="T880" s="374"/>
      <c r="U880" s="46"/>
      <c r="V880" s="46"/>
      <c r="W880" s="46"/>
      <c r="X880" s="46"/>
      <c r="Y880" s="376"/>
      <c r="Z880" s="377"/>
      <c r="AA880" s="377"/>
      <c r="AB880" s="377"/>
      <c r="AC880" s="377"/>
      <c r="AD880" s="383"/>
    </row>
    <row r="881" spans="13:30">
      <c r="M881" s="46"/>
      <c r="N881" s="374"/>
      <c r="O881" s="374"/>
      <c r="P881" s="374"/>
      <c r="Q881" s="46"/>
      <c r="R881" s="46"/>
      <c r="S881" s="46"/>
      <c r="T881" s="374"/>
      <c r="U881" s="46"/>
      <c r="V881" s="46"/>
      <c r="W881" s="46"/>
      <c r="X881" s="46"/>
      <c r="Y881" s="376"/>
      <c r="Z881" s="377"/>
      <c r="AA881" s="377"/>
      <c r="AB881" s="377"/>
      <c r="AC881" s="377"/>
      <c r="AD881" s="383"/>
    </row>
    <row r="882" spans="13:30">
      <c r="M882" s="46"/>
      <c r="N882" s="374"/>
      <c r="O882" s="374"/>
      <c r="P882" s="374"/>
      <c r="Q882" s="46"/>
      <c r="R882" s="46"/>
      <c r="S882" s="46"/>
      <c r="T882" s="374"/>
      <c r="U882" s="46"/>
      <c r="V882" s="46"/>
      <c r="W882" s="46"/>
      <c r="X882" s="46"/>
      <c r="Y882" s="376"/>
      <c r="Z882" s="377"/>
      <c r="AA882" s="377"/>
      <c r="AB882" s="377"/>
      <c r="AC882" s="377"/>
      <c r="AD882" s="383"/>
    </row>
    <row r="883" spans="13:30">
      <c r="M883" s="46"/>
      <c r="N883" s="374"/>
      <c r="O883" s="374"/>
      <c r="P883" s="374"/>
      <c r="Q883" s="46"/>
      <c r="R883" s="46"/>
      <c r="S883" s="46"/>
      <c r="T883" s="374"/>
      <c r="U883" s="46"/>
      <c r="V883" s="46"/>
      <c r="W883" s="46"/>
      <c r="X883" s="46"/>
      <c r="Y883" s="376"/>
      <c r="Z883" s="377"/>
      <c r="AA883" s="377"/>
      <c r="AB883" s="377"/>
      <c r="AC883" s="377"/>
      <c r="AD883" s="383"/>
    </row>
    <row r="884" spans="13:30">
      <c r="M884" s="46"/>
      <c r="N884" s="374"/>
      <c r="O884" s="374"/>
      <c r="P884" s="374"/>
      <c r="Q884" s="46"/>
      <c r="R884" s="46"/>
      <c r="S884" s="46"/>
      <c r="T884" s="374"/>
      <c r="U884" s="46"/>
      <c r="V884" s="46"/>
      <c r="W884" s="46"/>
      <c r="X884" s="46"/>
      <c r="Y884" s="376"/>
      <c r="Z884" s="377"/>
      <c r="AA884" s="377"/>
      <c r="AB884" s="377"/>
      <c r="AC884" s="377"/>
      <c r="AD884" s="383"/>
    </row>
    <row r="885" spans="13:30">
      <c r="M885" s="46"/>
      <c r="N885" s="374"/>
      <c r="O885" s="374"/>
      <c r="P885" s="374"/>
      <c r="Q885" s="46"/>
      <c r="R885" s="46"/>
      <c r="S885" s="46"/>
      <c r="T885" s="374"/>
      <c r="U885" s="46"/>
      <c r="V885" s="46"/>
      <c r="W885" s="46"/>
      <c r="X885" s="46"/>
      <c r="Y885" s="376"/>
      <c r="Z885" s="377"/>
      <c r="AA885" s="377"/>
      <c r="AB885" s="377"/>
      <c r="AC885" s="377"/>
      <c r="AD885" s="383"/>
    </row>
    <row r="886" spans="13:30">
      <c r="M886" s="46"/>
      <c r="N886" s="374"/>
      <c r="O886" s="374"/>
      <c r="P886" s="374"/>
      <c r="Q886" s="46"/>
      <c r="R886" s="46"/>
      <c r="S886" s="46"/>
      <c r="T886" s="374"/>
      <c r="U886" s="46"/>
      <c r="V886" s="46"/>
      <c r="W886" s="46"/>
      <c r="X886" s="46"/>
      <c r="Y886" s="376"/>
      <c r="Z886" s="377"/>
      <c r="AA886" s="377"/>
      <c r="AB886" s="377"/>
      <c r="AC886" s="377"/>
      <c r="AD886" s="383"/>
    </row>
    <row r="887" spans="13:30">
      <c r="M887" s="46"/>
      <c r="N887" s="374"/>
      <c r="O887" s="374"/>
      <c r="P887" s="374"/>
      <c r="Q887" s="46"/>
      <c r="R887" s="46"/>
      <c r="S887" s="46"/>
      <c r="T887" s="374"/>
      <c r="U887" s="46"/>
      <c r="V887" s="46"/>
      <c r="W887" s="46"/>
      <c r="X887" s="46"/>
      <c r="Y887" s="376"/>
      <c r="Z887" s="377"/>
      <c r="AA887" s="377"/>
      <c r="AB887" s="377"/>
      <c r="AC887" s="377"/>
      <c r="AD887" s="383"/>
    </row>
    <row r="888" spans="13:30">
      <c r="M888" s="46"/>
      <c r="N888" s="374"/>
      <c r="O888" s="374"/>
      <c r="P888" s="374"/>
      <c r="Q888" s="46"/>
      <c r="R888" s="46"/>
      <c r="S888" s="46"/>
      <c r="T888" s="374"/>
      <c r="U888" s="46"/>
      <c r="V888" s="46"/>
      <c r="W888" s="46"/>
      <c r="X888" s="46"/>
      <c r="Y888" s="376"/>
      <c r="Z888" s="377"/>
      <c r="AA888" s="377"/>
      <c r="AB888" s="377"/>
      <c r="AC888" s="377"/>
      <c r="AD888" s="383"/>
    </row>
    <row r="889" spans="13:30">
      <c r="M889" s="46"/>
      <c r="N889" s="374"/>
      <c r="O889" s="374"/>
      <c r="P889" s="374"/>
      <c r="Q889" s="46"/>
      <c r="R889" s="46"/>
      <c r="S889" s="46"/>
      <c r="T889" s="374"/>
      <c r="U889" s="46"/>
      <c r="V889" s="46"/>
      <c r="W889" s="46"/>
      <c r="X889" s="46"/>
      <c r="Y889" s="376"/>
      <c r="Z889" s="377"/>
      <c r="AA889" s="377"/>
      <c r="AB889" s="377"/>
      <c r="AC889" s="377"/>
      <c r="AD889" s="383"/>
    </row>
    <row r="890" spans="13:30">
      <c r="M890" s="46"/>
      <c r="N890" s="374"/>
      <c r="O890" s="374"/>
      <c r="P890" s="374"/>
      <c r="Q890" s="46"/>
      <c r="R890" s="46"/>
      <c r="S890" s="46"/>
      <c r="T890" s="374"/>
      <c r="U890" s="46"/>
      <c r="V890" s="46"/>
      <c r="W890" s="46"/>
      <c r="X890" s="46"/>
      <c r="Y890" s="376"/>
      <c r="Z890" s="377"/>
      <c r="AA890" s="377"/>
      <c r="AB890" s="377"/>
      <c r="AC890" s="377"/>
      <c r="AD890" s="383"/>
    </row>
    <row r="891" spans="13:30">
      <c r="M891" s="46"/>
      <c r="N891" s="374"/>
      <c r="O891" s="374"/>
      <c r="P891" s="374"/>
      <c r="Q891" s="46"/>
      <c r="R891" s="46"/>
      <c r="S891" s="46"/>
      <c r="T891" s="374"/>
      <c r="U891" s="46"/>
      <c r="V891" s="46"/>
      <c r="W891" s="46"/>
      <c r="X891" s="46"/>
      <c r="Y891" s="376"/>
      <c r="Z891" s="377"/>
      <c r="AA891" s="377"/>
      <c r="AB891" s="377"/>
      <c r="AC891" s="377"/>
      <c r="AD891" s="383"/>
    </row>
    <row r="892" spans="13:30">
      <c r="M892" s="46"/>
      <c r="N892" s="374"/>
      <c r="O892" s="374"/>
      <c r="P892" s="374"/>
      <c r="Q892" s="46"/>
      <c r="R892" s="46"/>
      <c r="S892" s="46"/>
      <c r="T892" s="374"/>
      <c r="U892" s="46"/>
      <c r="V892" s="46"/>
      <c r="W892" s="46"/>
      <c r="X892" s="46"/>
      <c r="Y892" s="376"/>
      <c r="Z892" s="377"/>
      <c r="AA892" s="377"/>
      <c r="AB892" s="377"/>
      <c r="AC892" s="377"/>
      <c r="AD892" s="383"/>
    </row>
    <row r="893" spans="13:30">
      <c r="M893" s="46"/>
      <c r="N893" s="374"/>
      <c r="O893" s="374"/>
      <c r="P893" s="374"/>
      <c r="Q893" s="46"/>
      <c r="R893" s="46"/>
      <c r="S893" s="46"/>
      <c r="T893" s="374"/>
      <c r="U893" s="46"/>
      <c r="V893" s="46"/>
      <c r="W893" s="46"/>
      <c r="X893" s="46"/>
      <c r="Y893" s="376"/>
      <c r="Z893" s="377"/>
      <c r="AA893" s="377"/>
      <c r="AB893" s="377"/>
      <c r="AC893" s="377"/>
      <c r="AD893" s="383"/>
    </row>
    <row r="894" spans="13:30">
      <c r="M894" s="46"/>
      <c r="N894" s="374"/>
      <c r="O894" s="374"/>
      <c r="P894" s="374"/>
      <c r="Q894" s="46"/>
      <c r="R894" s="46"/>
      <c r="S894" s="46"/>
      <c r="T894" s="374"/>
      <c r="U894" s="46"/>
      <c r="V894" s="46"/>
      <c r="W894" s="46"/>
      <c r="X894" s="46"/>
      <c r="Y894" s="376"/>
      <c r="Z894" s="377"/>
      <c r="AA894" s="377"/>
      <c r="AB894" s="377"/>
      <c r="AC894" s="377"/>
      <c r="AD894" s="383"/>
    </row>
    <row r="895" spans="13:30">
      <c r="M895" s="46"/>
      <c r="N895" s="374"/>
      <c r="O895" s="374"/>
      <c r="P895" s="374"/>
      <c r="Q895" s="46"/>
      <c r="R895" s="46"/>
      <c r="S895" s="46"/>
      <c r="T895" s="374"/>
      <c r="U895" s="46"/>
      <c r="V895" s="46"/>
      <c r="W895" s="46"/>
      <c r="X895" s="46"/>
      <c r="Y895" s="376"/>
      <c r="Z895" s="377"/>
      <c r="AA895" s="377"/>
      <c r="AB895" s="377"/>
      <c r="AC895" s="377"/>
      <c r="AD895" s="383"/>
    </row>
    <row r="896" spans="13:30">
      <c r="M896" s="46"/>
      <c r="N896" s="374"/>
      <c r="O896" s="374"/>
      <c r="P896" s="374"/>
      <c r="Q896" s="46"/>
      <c r="R896" s="46"/>
      <c r="S896" s="46"/>
      <c r="T896" s="374"/>
      <c r="U896" s="46"/>
      <c r="V896" s="46"/>
      <c r="W896" s="46"/>
      <c r="X896" s="46"/>
      <c r="Y896" s="376"/>
      <c r="Z896" s="377"/>
      <c r="AA896" s="377"/>
      <c r="AB896" s="377"/>
      <c r="AC896" s="377"/>
      <c r="AD896" s="383"/>
    </row>
    <row r="897" spans="13:30">
      <c r="M897" s="46"/>
      <c r="N897" s="374"/>
      <c r="O897" s="374"/>
      <c r="P897" s="374"/>
      <c r="Q897" s="46"/>
      <c r="R897" s="46"/>
      <c r="S897" s="46"/>
      <c r="T897" s="374"/>
      <c r="U897" s="46"/>
      <c r="V897" s="46"/>
      <c r="W897" s="46"/>
      <c r="X897" s="46"/>
      <c r="Y897" s="376"/>
      <c r="Z897" s="377"/>
      <c r="AA897" s="377"/>
      <c r="AB897" s="377"/>
      <c r="AC897" s="377"/>
      <c r="AD897" s="383"/>
    </row>
    <row r="898" spans="13:30">
      <c r="M898" s="46"/>
      <c r="N898" s="374"/>
      <c r="O898" s="374"/>
      <c r="P898" s="374"/>
      <c r="Q898" s="46"/>
      <c r="R898" s="46"/>
      <c r="S898" s="46"/>
      <c r="T898" s="374"/>
      <c r="U898" s="46"/>
      <c r="V898" s="46"/>
      <c r="W898" s="46"/>
      <c r="X898" s="46"/>
      <c r="Y898" s="376"/>
      <c r="Z898" s="377"/>
      <c r="AA898" s="377"/>
      <c r="AB898" s="377"/>
      <c r="AC898" s="377"/>
      <c r="AD898" s="383"/>
    </row>
    <row r="899" spans="13:30">
      <c r="M899" s="46"/>
      <c r="N899" s="374"/>
      <c r="O899" s="374"/>
      <c r="P899" s="374"/>
      <c r="Q899" s="46"/>
      <c r="R899" s="46"/>
      <c r="S899" s="46"/>
      <c r="T899" s="374"/>
      <c r="U899" s="46"/>
      <c r="V899" s="46"/>
      <c r="W899" s="46"/>
      <c r="X899" s="46"/>
      <c r="Y899" s="376"/>
      <c r="Z899" s="377"/>
      <c r="AA899" s="377"/>
      <c r="AB899" s="377"/>
      <c r="AC899" s="377"/>
      <c r="AD899" s="383"/>
    </row>
    <row r="900" spans="13:30">
      <c r="M900" s="46"/>
      <c r="N900" s="374"/>
      <c r="O900" s="374"/>
      <c r="P900" s="374"/>
      <c r="Q900" s="46"/>
      <c r="R900" s="46"/>
      <c r="S900" s="46"/>
      <c r="T900" s="374"/>
      <c r="U900" s="46"/>
      <c r="V900" s="46"/>
      <c r="W900" s="46"/>
      <c r="X900" s="46"/>
      <c r="Y900" s="376"/>
      <c r="Z900" s="377"/>
      <c r="AA900" s="377"/>
      <c r="AB900" s="377"/>
      <c r="AC900" s="377"/>
      <c r="AD900" s="383"/>
    </row>
    <row r="901" spans="13:30">
      <c r="M901" s="46"/>
      <c r="N901" s="374"/>
      <c r="O901" s="374"/>
      <c r="P901" s="374"/>
      <c r="Q901" s="46"/>
      <c r="R901" s="46"/>
      <c r="S901" s="46"/>
      <c r="T901" s="374"/>
      <c r="U901" s="46"/>
      <c r="V901" s="46"/>
      <c r="W901" s="46"/>
      <c r="X901" s="46"/>
      <c r="Y901" s="376"/>
      <c r="Z901" s="377"/>
      <c r="AA901" s="377"/>
      <c r="AB901" s="377"/>
      <c r="AC901" s="377"/>
      <c r="AD901" s="383"/>
    </row>
    <row r="902" spans="13:30">
      <c r="M902" s="46"/>
      <c r="N902" s="374"/>
      <c r="O902" s="374"/>
      <c r="P902" s="374"/>
      <c r="Q902" s="46"/>
      <c r="R902" s="46"/>
      <c r="S902" s="46"/>
      <c r="T902" s="374"/>
      <c r="U902" s="46"/>
      <c r="V902" s="46"/>
      <c r="W902" s="46"/>
      <c r="X902" s="46"/>
      <c r="Y902" s="376"/>
      <c r="Z902" s="377"/>
      <c r="AA902" s="377"/>
      <c r="AB902" s="377"/>
      <c r="AC902" s="377"/>
      <c r="AD902" s="383"/>
    </row>
    <row r="903" spans="13:30">
      <c r="M903" s="46"/>
      <c r="N903" s="374"/>
      <c r="O903" s="374"/>
      <c r="P903" s="374"/>
      <c r="Q903" s="46"/>
      <c r="R903" s="46"/>
      <c r="S903" s="46"/>
      <c r="T903" s="374"/>
      <c r="U903" s="46"/>
      <c r="V903" s="46"/>
      <c r="W903" s="46"/>
      <c r="X903" s="46"/>
      <c r="Y903" s="376"/>
      <c r="Z903" s="377"/>
      <c r="AA903" s="377"/>
      <c r="AB903" s="377"/>
      <c r="AC903" s="377"/>
      <c r="AD903" s="383"/>
    </row>
    <row r="904" spans="13:30">
      <c r="M904" s="46"/>
      <c r="N904" s="374"/>
      <c r="O904" s="374"/>
      <c r="P904" s="374"/>
      <c r="Q904" s="46"/>
      <c r="R904" s="46"/>
      <c r="S904" s="46"/>
      <c r="T904" s="374"/>
      <c r="U904" s="46"/>
      <c r="V904" s="46"/>
      <c r="W904" s="46"/>
      <c r="X904" s="46"/>
      <c r="Y904" s="376"/>
      <c r="Z904" s="377"/>
      <c r="AA904" s="377"/>
      <c r="AB904" s="377"/>
      <c r="AC904" s="377"/>
      <c r="AD904" s="383"/>
    </row>
    <row r="905" spans="13:30">
      <c r="M905" s="46"/>
      <c r="N905" s="374"/>
      <c r="O905" s="374"/>
      <c r="P905" s="374"/>
      <c r="Q905" s="46"/>
      <c r="R905" s="46"/>
      <c r="S905" s="46"/>
      <c r="T905" s="374"/>
      <c r="U905" s="46"/>
      <c r="V905" s="46"/>
      <c r="W905" s="46"/>
      <c r="X905" s="46"/>
      <c r="Y905" s="376"/>
      <c r="Z905" s="377"/>
      <c r="AA905" s="377"/>
      <c r="AB905" s="377"/>
      <c r="AC905" s="377"/>
      <c r="AD905" s="383"/>
    </row>
    <row r="906" spans="13:30">
      <c r="M906" s="46"/>
      <c r="N906" s="374"/>
      <c r="O906" s="374"/>
      <c r="P906" s="374"/>
      <c r="Q906" s="46"/>
      <c r="R906" s="46"/>
      <c r="S906" s="46"/>
      <c r="T906" s="374"/>
      <c r="U906" s="46"/>
      <c r="V906" s="46"/>
      <c r="W906" s="46"/>
      <c r="X906" s="46"/>
      <c r="Y906" s="376"/>
      <c r="Z906" s="377"/>
      <c r="AA906" s="377"/>
      <c r="AB906" s="377"/>
      <c r="AC906" s="377"/>
      <c r="AD906" s="383"/>
    </row>
    <row r="907" spans="13:30">
      <c r="M907" s="46"/>
      <c r="N907" s="374"/>
      <c r="O907" s="374"/>
      <c r="P907" s="374"/>
      <c r="Q907" s="46"/>
      <c r="R907" s="46"/>
      <c r="S907" s="46"/>
      <c r="T907" s="374"/>
      <c r="U907" s="46"/>
      <c r="V907" s="46"/>
      <c r="W907" s="46"/>
      <c r="X907" s="46"/>
      <c r="Y907" s="376"/>
      <c r="Z907" s="377"/>
      <c r="AA907" s="377"/>
      <c r="AB907" s="377"/>
      <c r="AC907" s="377"/>
      <c r="AD907" s="383"/>
    </row>
    <row r="908" spans="13:30">
      <c r="M908" s="46"/>
      <c r="N908" s="374"/>
      <c r="O908" s="374"/>
      <c r="P908" s="374"/>
      <c r="Q908" s="46"/>
      <c r="R908" s="46"/>
      <c r="S908" s="46"/>
      <c r="T908" s="374"/>
      <c r="U908" s="46"/>
      <c r="V908" s="46"/>
      <c r="W908" s="46"/>
      <c r="X908" s="46"/>
      <c r="Y908" s="376"/>
      <c r="Z908" s="377"/>
      <c r="AA908" s="377"/>
      <c r="AB908" s="377"/>
      <c r="AC908" s="377"/>
      <c r="AD908" s="383"/>
    </row>
    <row r="909" spans="13:30">
      <c r="M909" s="46"/>
      <c r="N909" s="374"/>
      <c r="O909" s="374"/>
      <c r="P909" s="374"/>
      <c r="Q909" s="46"/>
      <c r="R909" s="46"/>
      <c r="S909" s="46"/>
      <c r="T909" s="374"/>
      <c r="U909" s="46"/>
      <c r="V909" s="46"/>
      <c r="W909" s="46"/>
      <c r="X909" s="46"/>
      <c r="Y909" s="376"/>
      <c r="Z909" s="377"/>
      <c r="AA909" s="377"/>
      <c r="AB909" s="377"/>
      <c r="AC909" s="377"/>
      <c r="AD909" s="383"/>
    </row>
    <row r="910" spans="13:30">
      <c r="M910" s="46"/>
      <c r="N910" s="374"/>
      <c r="O910" s="374"/>
      <c r="P910" s="374"/>
      <c r="Q910" s="46"/>
      <c r="R910" s="46"/>
      <c r="S910" s="46"/>
      <c r="T910" s="374"/>
      <c r="U910" s="46"/>
      <c r="V910" s="46"/>
      <c r="W910" s="46"/>
      <c r="X910" s="46"/>
      <c r="Y910" s="376"/>
      <c r="Z910" s="377"/>
      <c r="AA910" s="377"/>
      <c r="AB910" s="377"/>
      <c r="AC910" s="377"/>
      <c r="AD910" s="383"/>
    </row>
    <row r="911" spans="13:30">
      <c r="M911" s="46"/>
      <c r="N911" s="374"/>
      <c r="O911" s="374"/>
      <c r="P911" s="374"/>
      <c r="Q911" s="46"/>
      <c r="R911" s="46"/>
      <c r="S911" s="46"/>
      <c r="T911" s="374"/>
      <c r="U911" s="46"/>
      <c r="V911" s="46"/>
      <c r="W911" s="46"/>
      <c r="X911" s="46"/>
      <c r="Y911" s="376"/>
      <c r="Z911" s="377"/>
      <c r="AA911" s="377"/>
      <c r="AB911" s="377"/>
      <c r="AC911" s="377"/>
      <c r="AD911" s="383"/>
    </row>
    <row r="912" spans="13:30">
      <c r="M912" s="46"/>
      <c r="N912" s="374"/>
      <c r="O912" s="374"/>
      <c r="P912" s="374"/>
      <c r="Q912" s="46"/>
      <c r="R912" s="46"/>
      <c r="S912" s="46"/>
      <c r="T912" s="374"/>
      <c r="U912" s="46"/>
      <c r="V912" s="46"/>
      <c r="W912" s="46"/>
      <c r="X912" s="46"/>
      <c r="Y912" s="376"/>
      <c r="Z912" s="377"/>
      <c r="AA912" s="377"/>
      <c r="AB912" s="377"/>
      <c r="AC912" s="377"/>
      <c r="AD912" s="383"/>
    </row>
    <row r="913" spans="13:30">
      <c r="M913" s="46"/>
      <c r="N913" s="374"/>
      <c r="O913" s="374"/>
      <c r="P913" s="374"/>
      <c r="Q913" s="46"/>
      <c r="R913" s="46"/>
      <c r="S913" s="46"/>
      <c r="T913" s="374"/>
      <c r="U913" s="46"/>
      <c r="V913" s="46"/>
      <c r="W913" s="46"/>
      <c r="X913" s="46"/>
      <c r="Y913" s="376"/>
      <c r="Z913" s="377"/>
      <c r="AA913" s="377"/>
      <c r="AB913" s="377"/>
      <c r="AC913" s="377"/>
      <c r="AD913" s="383"/>
    </row>
    <row r="914" spans="13:30">
      <c r="M914" s="46"/>
      <c r="N914" s="374"/>
      <c r="O914" s="374"/>
      <c r="P914" s="374"/>
      <c r="Q914" s="46"/>
      <c r="R914" s="46"/>
      <c r="S914" s="46"/>
      <c r="T914" s="374"/>
      <c r="U914" s="46"/>
      <c r="V914" s="46"/>
      <c r="W914" s="46"/>
      <c r="X914" s="46"/>
      <c r="Y914" s="376"/>
      <c r="Z914" s="377"/>
      <c r="AA914" s="377"/>
      <c r="AB914" s="377"/>
      <c r="AC914" s="377"/>
      <c r="AD914" s="383"/>
    </row>
    <row r="915" spans="13:30">
      <c r="M915" s="46"/>
      <c r="N915" s="374"/>
      <c r="O915" s="374"/>
      <c r="P915" s="374"/>
      <c r="Q915" s="46"/>
      <c r="R915" s="46"/>
      <c r="S915" s="46"/>
      <c r="T915" s="374"/>
      <c r="U915" s="46"/>
      <c r="V915" s="46"/>
      <c r="W915" s="46"/>
      <c r="X915" s="46"/>
      <c r="Y915" s="376"/>
      <c r="Z915" s="377"/>
      <c r="AA915" s="377"/>
      <c r="AB915" s="377"/>
      <c r="AC915" s="377"/>
      <c r="AD915" s="383"/>
    </row>
    <row r="916" spans="13:30">
      <c r="M916" s="46"/>
      <c r="N916" s="374"/>
      <c r="O916" s="374"/>
      <c r="P916" s="374"/>
      <c r="Q916" s="46"/>
      <c r="R916" s="46"/>
      <c r="S916" s="46"/>
      <c r="T916" s="374"/>
      <c r="U916" s="46"/>
      <c r="V916" s="46"/>
      <c r="W916" s="46"/>
      <c r="X916" s="46"/>
      <c r="Y916" s="376"/>
      <c r="Z916" s="377"/>
      <c r="AA916" s="377"/>
      <c r="AB916" s="377"/>
      <c r="AC916" s="377"/>
      <c r="AD916" s="383"/>
    </row>
    <row r="917" spans="13:30">
      <c r="M917" s="46"/>
      <c r="N917" s="374"/>
      <c r="O917" s="374"/>
      <c r="P917" s="374"/>
      <c r="Q917" s="46"/>
      <c r="R917" s="46"/>
      <c r="S917" s="46"/>
      <c r="T917" s="374"/>
      <c r="U917" s="46"/>
      <c r="V917" s="46"/>
      <c r="W917" s="46"/>
      <c r="X917" s="46"/>
      <c r="Y917" s="376"/>
      <c r="Z917" s="377"/>
      <c r="AA917" s="377"/>
      <c r="AB917" s="377"/>
      <c r="AC917" s="377"/>
      <c r="AD917" s="383"/>
    </row>
    <row r="918" spans="13:30">
      <c r="M918" s="46"/>
      <c r="N918" s="374"/>
      <c r="O918" s="374"/>
      <c r="P918" s="374"/>
      <c r="Q918" s="46"/>
      <c r="R918" s="46"/>
      <c r="S918" s="46"/>
      <c r="T918" s="374"/>
      <c r="U918" s="46"/>
      <c r="V918" s="46"/>
      <c r="W918" s="46"/>
      <c r="X918" s="46"/>
      <c r="Y918" s="376"/>
      <c r="Z918" s="377"/>
      <c r="AA918" s="377"/>
      <c r="AB918" s="377"/>
      <c r="AC918" s="377"/>
      <c r="AD918" s="383"/>
    </row>
  </sheetData>
  <autoFilter ref="A3:AD758"/>
  <mergeCells count="3">
    <mergeCell ref="G2:I2"/>
    <mergeCell ref="J2:L2"/>
    <mergeCell ref="M2:AD2"/>
  </mergeCells>
  <conditionalFormatting sqref="B4">
    <cfRule type="duplicateValues" dxfId="0" priority="1"/>
  </conditionalFormatting>
  <dataValidations count="2">
    <dataValidation type="list" allowBlank="1" showInputMessage="1" showErrorMessage="1" sqref="E4:E14 E72:E87">
      <formula1>"L,P"</formula1>
    </dataValidation>
    <dataValidation type="list" allowBlank="1" showInputMessage="1" showErrorMessage="1" sqref="F4:F14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BN195"/>
  <sheetViews>
    <sheetView topLeftCell="AS1" zoomScale="85" zoomScaleNormal="85" workbookViewId="0">
      <pane ySplit="4" topLeftCell="A5" activePane="bottomLeft" state="frozen"/>
      <selection activeCell="AS1" sqref="AS1"/>
      <selection pane="bottomLeft" activeCell="BJ15" sqref="BJ15"/>
    </sheetView>
  </sheetViews>
  <sheetFormatPr defaultColWidth="9.140625" defaultRowHeight="12.75"/>
  <cols>
    <col min="1" max="1" width="3.5703125" style="132" customWidth="1"/>
    <col min="2" max="2" width="33" style="463" customWidth="1"/>
    <col min="3" max="3" width="16.5703125" style="132" customWidth="1"/>
    <col min="4" max="4" width="12" style="132" customWidth="1"/>
    <col min="5" max="5" width="10" style="132" customWidth="1"/>
    <col min="6" max="6" width="9.42578125" style="132" customWidth="1"/>
    <col min="7" max="7" width="9.85546875" style="132" customWidth="1"/>
    <col min="8" max="8" width="9.7109375" style="132" customWidth="1"/>
    <col min="9" max="9" width="2.85546875" style="132" customWidth="1"/>
    <col min="10" max="10" width="3.7109375" style="132" customWidth="1"/>
    <col min="11" max="11" width="13.42578125" style="132" customWidth="1"/>
    <col min="12" max="12" width="28.140625" style="132" customWidth="1"/>
    <col min="13" max="13" width="14" style="132" bestFit="1" customWidth="1"/>
    <col min="14" max="14" width="9.140625" style="132" bestFit="1" customWidth="1"/>
    <col min="15" max="15" width="24.5703125" style="132" customWidth="1"/>
    <col min="16" max="16" width="7.42578125" style="132" customWidth="1"/>
    <col min="17" max="17" width="10.140625" style="132" bestFit="1" customWidth="1"/>
    <col min="18" max="18" width="15.140625" style="132" customWidth="1"/>
    <col min="19" max="19" width="21.140625" style="132" bestFit="1" customWidth="1"/>
    <col min="20" max="20" width="10.7109375" style="132" customWidth="1"/>
    <col min="21" max="21" width="9.85546875" style="132" customWidth="1"/>
    <col min="22" max="22" width="10.5703125" style="132" customWidth="1"/>
    <col min="23" max="25" width="9.140625" style="132" customWidth="1"/>
    <col min="26" max="26" width="10.5703125" style="132" customWidth="1"/>
    <col min="27" max="29" width="9.140625" style="132" customWidth="1"/>
    <col min="30" max="30" width="10.5703125" style="132" customWidth="1"/>
    <col min="31" max="33" width="9.140625" style="132" customWidth="1"/>
    <col min="34" max="34" width="10.7109375" style="132" customWidth="1"/>
    <col min="35" max="37" width="9.140625" style="132" customWidth="1"/>
    <col min="38" max="41" width="10.5703125" style="132" customWidth="1"/>
    <col min="42" max="42" width="10" style="132" customWidth="1"/>
    <col min="43" max="45" width="9.140625" style="132" customWidth="1"/>
    <col min="46" max="46" width="10.140625" style="132" customWidth="1"/>
    <col min="47" max="49" width="9.140625" style="132" customWidth="1"/>
    <col min="50" max="50" width="10.140625" style="132" customWidth="1"/>
    <col min="51" max="53" width="9.140625" style="132" customWidth="1"/>
    <col min="54" max="54" width="10.28515625" style="132" customWidth="1"/>
    <col min="55" max="57" width="9.140625" style="132" customWidth="1"/>
    <col min="58" max="58" width="10.28515625" style="132" customWidth="1"/>
    <col min="59" max="61" width="9.140625" style="132" customWidth="1"/>
    <col min="62" max="62" width="10.28515625" style="132" customWidth="1"/>
    <col min="63" max="63" width="10.85546875" style="132" customWidth="1"/>
    <col min="64" max="64" width="11" style="132" customWidth="1"/>
    <col min="65" max="65" width="11.140625" style="132" customWidth="1"/>
    <col min="66" max="66" width="17.28515625" style="132" customWidth="1"/>
    <col min="67" max="16384" width="9.140625" style="132"/>
  </cols>
  <sheetData>
    <row r="1" spans="1:66" s="131" customFormat="1" ht="50.25" customHeight="1">
      <c r="A1" s="358" t="s">
        <v>12259</v>
      </c>
      <c r="B1" s="462"/>
    </row>
    <row r="2" spans="1:66" s="131" customFormat="1" ht="27.75" customHeight="1" thickBot="1">
      <c r="A2" s="130"/>
      <c r="B2" s="462"/>
    </row>
    <row r="3" spans="1:66" s="131" customFormat="1" ht="19.5" customHeight="1" thickBot="1">
      <c r="B3" s="52"/>
      <c r="C3" s="487" t="s">
        <v>9322</v>
      </c>
      <c r="D3" s="488"/>
      <c r="E3" s="488"/>
      <c r="F3" s="488"/>
      <c r="G3" s="488"/>
      <c r="H3" s="488"/>
    </row>
    <row r="4" spans="1:66" ht="18.600000000000001" customHeight="1">
      <c r="B4" s="149" t="s">
        <v>12314</v>
      </c>
      <c r="C4" s="488"/>
      <c r="D4" s="488"/>
      <c r="E4" s="488"/>
      <c r="F4" s="488"/>
      <c r="G4" s="488"/>
      <c r="H4" s="488"/>
      <c r="J4" s="133"/>
      <c r="K4" s="133"/>
      <c r="L4" s="133"/>
      <c r="M4" s="133"/>
    </row>
    <row r="5" spans="1:66" ht="14.1" customHeight="1">
      <c r="B5" s="702" t="s">
        <v>12292</v>
      </c>
      <c r="C5" s="702" t="s">
        <v>12258</v>
      </c>
      <c r="D5" s="702" t="s">
        <v>12266</v>
      </c>
      <c r="E5" s="705" t="s">
        <v>12310</v>
      </c>
      <c r="F5" s="706"/>
      <c r="G5" s="739" t="s">
        <v>12309</v>
      </c>
      <c r="H5" s="739"/>
      <c r="K5" s="711" t="s">
        <v>12261</v>
      </c>
      <c r="L5" s="716" t="s">
        <v>1654</v>
      </c>
      <c r="M5" s="701" t="s">
        <v>1653</v>
      </c>
      <c r="N5" s="699" t="s">
        <v>12263</v>
      </c>
      <c r="O5" s="695" t="s">
        <v>11667</v>
      </c>
      <c r="P5" s="699" t="s">
        <v>9304</v>
      </c>
      <c r="Q5" s="699" t="s">
        <v>9306</v>
      </c>
      <c r="R5" s="695" t="s">
        <v>9305</v>
      </c>
      <c r="S5" s="695" t="s">
        <v>9307</v>
      </c>
      <c r="T5" s="695" t="s">
        <v>12262</v>
      </c>
      <c r="U5" s="698" t="s">
        <v>12290</v>
      </c>
      <c r="V5" s="698"/>
      <c r="W5" s="698"/>
      <c r="X5" s="698"/>
      <c r="Y5" s="698"/>
      <c r="Z5" s="698"/>
      <c r="AA5" s="698"/>
      <c r="AB5" s="698"/>
      <c r="AC5" s="698"/>
      <c r="AD5" s="698"/>
      <c r="AE5" s="698"/>
      <c r="AF5" s="698"/>
      <c r="AG5" s="698"/>
      <c r="AH5" s="698"/>
      <c r="AI5" s="698"/>
      <c r="AJ5" s="698"/>
      <c r="AK5" s="698"/>
      <c r="AL5" s="698"/>
      <c r="AM5" s="698"/>
      <c r="AN5" s="698"/>
      <c r="AO5" s="698"/>
      <c r="AP5" s="698"/>
      <c r="AQ5" s="698"/>
      <c r="AR5" s="698"/>
      <c r="AS5" s="698"/>
      <c r="AT5" s="698"/>
      <c r="AU5" s="698"/>
      <c r="AV5" s="698"/>
      <c r="AW5" s="698"/>
      <c r="AX5" s="698"/>
      <c r="AY5" s="698"/>
      <c r="AZ5" s="698"/>
      <c r="BA5" s="698"/>
      <c r="BB5" s="698"/>
      <c r="BC5" s="698"/>
      <c r="BD5" s="698"/>
      <c r="BE5" s="698"/>
      <c r="BF5" s="698"/>
      <c r="BG5" s="698"/>
      <c r="BH5" s="698"/>
      <c r="BI5" s="698"/>
      <c r="BJ5" s="698"/>
      <c r="BK5" s="698"/>
      <c r="BL5" s="698"/>
      <c r="BM5" s="698"/>
      <c r="BN5" s="698"/>
    </row>
    <row r="6" spans="1:66" ht="12.95" customHeight="1">
      <c r="B6" s="703"/>
      <c r="C6" s="703"/>
      <c r="D6" s="703"/>
      <c r="E6" s="707"/>
      <c r="F6" s="708"/>
      <c r="G6" s="739"/>
      <c r="H6" s="739"/>
      <c r="K6" s="712"/>
      <c r="L6" s="717"/>
      <c r="M6" s="696"/>
      <c r="N6" s="700"/>
      <c r="O6" s="696"/>
      <c r="P6" s="700"/>
      <c r="Q6" s="700"/>
      <c r="R6" s="696"/>
      <c r="S6" s="696"/>
      <c r="T6" s="696"/>
      <c r="U6" s="731" t="s">
        <v>12266</v>
      </c>
      <c r="V6" s="736" t="s">
        <v>12287</v>
      </c>
      <c r="W6" s="737"/>
      <c r="X6" s="737"/>
      <c r="Y6" s="737"/>
      <c r="Z6" s="737"/>
      <c r="AA6" s="737"/>
      <c r="AB6" s="737"/>
      <c r="AC6" s="738"/>
      <c r="AD6" s="733" t="s">
        <v>12288</v>
      </c>
      <c r="AE6" s="734"/>
      <c r="AF6" s="734"/>
      <c r="AG6" s="734"/>
      <c r="AH6" s="734"/>
      <c r="AI6" s="734"/>
      <c r="AJ6" s="734"/>
      <c r="AK6" s="734"/>
      <c r="AL6" s="734"/>
      <c r="AM6" s="734"/>
      <c r="AN6" s="734"/>
      <c r="AO6" s="734"/>
      <c r="AP6" s="734"/>
      <c r="AQ6" s="734"/>
      <c r="AR6" s="734"/>
      <c r="AS6" s="735"/>
      <c r="AT6" s="733" t="s">
        <v>12289</v>
      </c>
      <c r="AU6" s="734"/>
      <c r="AV6" s="734"/>
      <c r="AW6" s="734"/>
      <c r="AX6" s="734"/>
      <c r="AY6" s="734"/>
      <c r="AZ6" s="734"/>
      <c r="BA6" s="734"/>
      <c r="BB6" s="734"/>
      <c r="BC6" s="734"/>
      <c r="BD6" s="734"/>
      <c r="BE6" s="734"/>
      <c r="BF6" s="734"/>
      <c r="BG6" s="734"/>
      <c r="BH6" s="734"/>
      <c r="BI6" s="734"/>
      <c r="BJ6" s="734"/>
      <c r="BK6" s="734"/>
      <c r="BL6" s="734"/>
      <c r="BM6" s="735"/>
      <c r="BN6" s="719" t="s">
        <v>12282</v>
      </c>
    </row>
    <row r="7" spans="1:66" ht="63.6" customHeight="1">
      <c r="B7" s="703"/>
      <c r="C7" s="703"/>
      <c r="D7" s="703"/>
      <c r="E7" s="709"/>
      <c r="F7" s="710"/>
      <c r="G7" s="739"/>
      <c r="H7" s="739"/>
      <c r="K7" s="711"/>
      <c r="L7" s="716"/>
      <c r="M7" s="697"/>
      <c r="N7" s="699"/>
      <c r="O7" s="697"/>
      <c r="P7" s="699"/>
      <c r="Q7" s="699"/>
      <c r="R7" s="697"/>
      <c r="S7" s="697"/>
      <c r="T7" s="697"/>
      <c r="U7" s="732"/>
      <c r="V7" s="474" t="s">
        <v>12283</v>
      </c>
      <c r="W7" s="475" t="s">
        <v>12284</v>
      </c>
      <c r="X7" s="476" t="s">
        <v>12285</v>
      </c>
      <c r="Y7" s="476" t="s">
        <v>12286</v>
      </c>
      <c r="Z7" s="474" t="s">
        <v>603</v>
      </c>
      <c r="AA7" s="475" t="s">
        <v>604</v>
      </c>
      <c r="AB7" s="476" t="s">
        <v>605</v>
      </c>
      <c r="AC7" s="476" t="s">
        <v>606</v>
      </c>
      <c r="AD7" s="474" t="s">
        <v>9468</v>
      </c>
      <c r="AE7" s="475" t="s">
        <v>9469</v>
      </c>
      <c r="AF7" s="476" t="s">
        <v>9470</v>
      </c>
      <c r="AG7" s="476" t="s">
        <v>9471</v>
      </c>
      <c r="AH7" s="474" t="s">
        <v>9472</v>
      </c>
      <c r="AI7" s="475" t="s">
        <v>9473</v>
      </c>
      <c r="AJ7" s="476" t="s">
        <v>9474</v>
      </c>
      <c r="AK7" s="476" t="s">
        <v>9475</v>
      </c>
      <c r="AL7" s="474" t="s">
        <v>9476</v>
      </c>
      <c r="AM7" s="475" t="s">
        <v>9477</v>
      </c>
      <c r="AN7" s="476" t="s">
        <v>9478</v>
      </c>
      <c r="AO7" s="476" t="s">
        <v>9479</v>
      </c>
      <c r="AP7" s="474" t="s">
        <v>9480</v>
      </c>
      <c r="AQ7" s="475" t="s">
        <v>9481</v>
      </c>
      <c r="AR7" s="476" t="s">
        <v>9482</v>
      </c>
      <c r="AS7" s="476" t="s">
        <v>9483</v>
      </c>
      <c r="AT7" s="474" t="s">
        <v>9484</v>
      </c>
      <c r="AU7" s="475" t="s">
        <v>9485</v>
      </c>
      <c r="AV7" s="476" t="s">
        <v>9486</v>
      </c>
      <c r="AW7" s="476" t="s">
        <v>9487</v>
      </c>
      <c r="AX7" s="474" t="s">
        <v>9492</v>
      </c>
      <c r="AY7" s="475" t="s">
        <v>9493</v>
      </c>
      <c r="AZ7" s="476" t="s">
        <v>9494</v>
      </c>
      <c r="BA7" s="476" t="s">
        <v>9495</v>
      </c>
      <c r="BB7" s="474" t="s">
        <v>9488</v>
      </c>
      <c r="BC7" s="475" t="s">
        <v>9489</v>
      </c>
      <c r="BD7" s="476" t="s">
        <v>9490</v>
      </c>
      <c r="BE7" s="476" t="s">
        <v>9491</v>
      </c>
      <c r="BF7" s="474" t="s">
        <v>12274</v>
      </c>
      <c r="BG7" s="475" t="s">
        <v>12275</v>
      </c>
      <c r="BH7" s="476" t="s">
        <v>12276</v>
      </c>
      <c r="BI7" s="476" t="s">
        <v>12277</v>
      </c>
      <c r="BJ7" s="474" t="s">
        <v>12278</v>
      </c>
      <c r="BK7" s="475" t="s">
        <v>12279</v>
      </c>
      <c r="BL7" s="476" t="s">
        <v>12280</v>
      </c>
      <c r="BM7" s="476" t="s">
        <v>12281</v>
      </c>
      <c r="BN7" s="720"/>
    </row>
    <row r="8" spans="1:66" ht="15">
      <c r="B8" s="703"/>
      <c r="C8" s="704"/>
      <c r="D8" s="704"/>
      <c r="E8" s="486" t="s">
        <v>1635</v>
      </c>
      <c r="F8" s="486" t="s">
        <v>9320</v>
      </c>
      <c r="G8" s="486" t="s">
        <v>1635</v>
      </c>
      <c r="H8" s="486" t="s">
        <v>9320</v>
      </c>
      <c r="K8" s="142" t="s">
        <v>13050</v>
      </c>
      <c r="L8" s="143" t="s">
        <v>13051</v>
      </c>
      <c r="M8" s="140" t="s">
        <v>1632</v>
      </c>
      <c r="N8" s="144" t="s">
        <v>12211</v>
      </c>
      <c r="O8" s="369" t="s">
        <v>11677</v>
      </c>
      <c r="P8" s="140">
        <v>31</v>
      </c>
      <c r="Q8" s="447">
        <v>3101</v>
      </c>
      <c r="R8" s="370" t="str">
        <f>IF(P8&lt;&gt;"",VLOOKUP(P8,'01_MASTER_KODE_WILAYAH'!H$1437:I$1470,2,FALSE),"")</f>
        <v>DKI JAKARTA</v>
      </c>
      <c r="S8" s="370" t="str">
        <f>IF(Q8&lt;&gt;"",VLOOKUP(Q8,'01_MASTER_KODE_WILAYAH'!D$5:F$1353,3,FALSE),"")</f>
        <v>KEPULAUAN SERIBU</v>
      </c>
      <c r="T8" s="444" t="str">
        <f>LEFT(O8,10)</f>
        <v>Pemerintah</v>
      </c>
      <c r="U8" s="157">
        <f>AD8+AH8+AL8+AP8+AT8+AX8+BB8</f>
        <v>0</v>
      </c>
      <c r="V8" s="145">
        <f>COUNTIFS(A1_Individu_Data_Keadaan_SDMK!A$4:A$149935,K8,A1_Individu_Data_Keadaan_SDMK!S$4:S$149935,"Dokter Umum")</f>
        <v>0</v>
      </c>
      <c r="W8" s="134">
        <f>IF(N8="A",18,IF(N8="B",12,IF(N8="C",9,IF(N8="D",4,1))))</f>
        <v>4</v>
      </c>
      <c r="X8" s="146">
        <f>IF((V8-W8)&gt;0,(V8-W8),0)</f>
        <v>0</v>
      </c>
      <c r="Y8" s="146">
        <f>IF((V8-W8)&lt;0,ABS(V8-W8),0)</f>
        <v>4</v>
      </c>
      <c r="Z8" s="145">
        <f>COUNTIFS(A1_Individu_Data_Keadaan_SDMK!A$4:A$149935,K8,A1_Individu_Data_Keadaan_SDMK!S$4:S$149935,"Dokter Gigi")</f>
        <v>0</v>
      </c>
      <c r="AA8" s="134">
        <f>IF(N8="A",4,IF(N8="B",3,IF(N8="C",2,IF(N8="D",1,1))))</f>
        <v>1</v>
      </c>
      <c r="AB8" s="146">
        <f>IF((Z8-AA8)&gt;0,(Z8-AA8),0)</f>
        <v>0</v>
      </c>
      <c r="AC8" s="146">
        <f>IF((Z8-AA8)&lt;0,ABS(Z8-AA8),0)</f>
        <v>1</v>
      </c>
      <c r="AD8" s="145">
        <f>COUNTIFS(A1_Individu_Data_Keadaan_SDMK!A$4:A$149935,K8,A1_Individu_Data_Keadaan_SDMK!S$4:S$149935,"Dokter Spesialis Penyakit Dalam (Sp.PD)")</f>
        <v>0</v>
      </c>
      <c r="AE8" s="134">
        <f>IF(N8="A",6,IF(N8="B",3,IF(N8="C",2,IF(N8="D",1,1))))</f>
        <v>1</v>
      </c>
      <c r="AF8" s="146">
        <f>IF((AD8-AE8)&gt;0,(AD8-AE8),0)</f>
        <v>0</v>
      </c>
      <c r="AG8" s="146">
        <f>IF((AD8-AE8)&lt;0,ABS(AD8-AE8),0)</f>
        <v>1</v>
      </c>
      <c r="AH8" s="145">
        <f>COUNTIFS(A1_Individu_Data_Keadaan_SDMK!A$4:A$149935,K8,A1_Individu_Data_Keadaan_SDMK!S$4:S$149935,"Dokter Spesialis Obstetri &amp; Ginekologi - Kebidanan &amp; Kandungan (Sp.OG)")</f>
        <v>0</v>
      </c>
      <c r="AI8" s="134">
        <f>IF(N8="A",6,IF(N8="B",3,IF(N8="C",2,IF(N8="D",1,1))))</f>
        <v>1</v>
      </c>
      <c r="AJ8" s="146">
        <f>IF((AH8-AI8)&gt;0,(AH8-AI8),0)</f>
        <v>0</v>
      </c>
      <c r="AK8" s="146">
        <f>IF((AH8-AI8)&lt;0,ABS(AH8-AI8),0)</f>
        <v>1</v>
      </c>
      <c r="AL8" s="145">
        <f>COUNTIFS(A1_Individu_Data_Keadaan_SDMK!A$4:A$149935,K8,A1_Individu_Data_Keadaan_SDMK!S$4:S$149935,"Dokter Spesialis Anak (Sp.A)")</f>
        <v>0</v>
      </c>
      <c r="AM8" s="147">
        <f>IF(N8="A",6,IF(N8="B",3,IF(N8="C",2,IF(N8="D",1,1))))</f>
        <v>1</v>
      </c>
      <c r="AN8" s="146">
        <f>IF((AL8-AM8)&gt;0,(AL8-AM8),0)</f>
        <v>0</v>
      </c>
      <c r="AO8" s="146">
        <f>IF((AL8-AM8)&lt;0,ABS(AL8-AM8),0)</f>
        <v>1</v>
      </c>
      <c r="AP8" s="145">
        <f>COUNTIFS(A1_Individu_Data_Keadaan_SDMK!A$4:A$149935,K8,A1_Individu_Data_Keadaan_SDMK!S$4:S$149935,"Dokter Spesialis Bedah (Sp.B)")</f>
        <v>0</v>
      </c>
      <c r="AQ8" s="147">
        <f>IF(N8="A",6,IF(N8="B",3,IF(N8="C",2,IF(N8="D",1,1))))</f>
        <v>1</v>
      </c>
      <c r="AR8" s="146">
        <f>IF((AP8-AQ8)&gt;0,(AP8-AQ8),0)</f>
        <v>0</v>
      </c>
      <c r="AS8" s="146">
        <f>IF((AP8-AQ8)&lt;0,ABS(AP8-AQ8),0)</f>
        <v>1</v>
      </c>
      <c r="AT8" s="145">
        <f>COUNTIFS(A1_Individu_Data_Keadaan_SDMK!A$4:A$149935,K8,A1_Individu_Data_Keadaan_SDMK!S$4:S$149935,"Dokter Spesialis Radiologi (Sp.Rad)")</f>
        <v>0</v>
      </c>
      <c r="AU8" s="147">
        <f>IF(N8="A",3,IF(N8="B",2,IF(N8="C",1,IF(N8="D",0,0))))</f>
        <v>0</v>
      </c>
      <c r="AV8" s="146">
        <f>IF((AT8-AU8)&gt;0,(AT8-AU8),0)</f>
        <v>0</v>
      </c>
      <c r="AW8" s="146">
        <f>IF((AT8-AU8)&lt;0,ABS(AT8-AU8),0)</f>
        <v>0</v>
      </c>
      <c r="AX8" s="145">
        <f>COUNTIFS(A1_Individu_Data_Keadaan_SDMK!A$4:A$149935,K8,A1_Individu_Data_Keadaan_SDMK!S$4:S$149935,"Dokter Spesialis Anastesiologi (Sp.An)")</f>
        <v>0</v>
      </c>
      <c r="AY8" s="147">
        <f>IF(N8="A",3,IF(N8="B",2,IF(N8="C",1,IF(N8="D",0,0))))</f>
        <v>0</v>
      </c>
      <c r="AZ8" s="146">
        <f>IF((AX8-AY8)&gt;0,(AX8-AY8),0)</f>
        <v>0</v>
      </c>
      <c r="BA8" s="146">
        <f>IF((AX8-AY8)&lt;0,ABS(AX8-AY8),0)</f>
        <v>0</v>
      </c>
      <c r="BB8" s="145">
        <f>COUNTIFS(A1_Individu_Data_Keadaan_SDMK!A$4:A$149935,K8,A1_Individu_Data_Keadaan_SDMK!S$4:S$149935,"Dokter Spesialis Patologi Klinik (SP.PK)")</f>
        <v>0</v>
      </c>
      <c r="BC8" s="147">
        <f>IF(N8="A",3,IF(N8="B",2,IF(N8="C",1,IF(N8="D",0,0))))</f>
        <v>0</v>
      </c>
      <c r="BD8" s="146">
        <f>IF((BB8-BC8)&gt;0,(BB8-BC8),0)</f>
        <v>0</v>
      </c>
      <c r="BE8" s="146">
        <f>IF((BB8-BC8)&lt;0,ABS(BB8-BC8),0)</f>
        <v>0</v>
      </c>
      <c r="BF8" s="145">
        <f>COUNTIFS(A1_Individu_Data_Keadaan_SDMK!A$4:A$149935,K8,A1_Individu_Data_Keadaan_SDMK!S$4:S$149935,"Dokter Spesialis Patologi Anatomi (Sp.PA)")</f>
        <v>0</v>
      </c>
      <c r="BG8" s="147">
        <f>IF(R8="A",3,IF(R8="B",2,IF(R8="C",0,IF(R8="D",0,0))))</f>
        <v>0</v>
      </c>
      <c r="BH8" s="146">
        <f>IF((BF8-BG8)&gt;0,(BF8-BG8),0)</f>
        <v>0</v>
      </c>
      <c r="BI8" s="146">
        <f>IF((BF8-BG8)&lt;0,ABS(BF8-BG8),0)</f>
        <v>0</v>
      </c>
      <c r="BJ8" s="145">
        <f>COUNTIFS(A1_Individu_Data_Keadaan_SDMK!A$4:A$149935,K8,A1_Individu_Data_Keadaan_SDMK!S$4:S$149935,"Dokter Spesialis Rehabilitasi Medik (Sp.RM)")</f>
        <v>0</v>
      </c>
      <c r="BK8" s="147">
        <f>IF(AD8="A",3,IF(AD8="B",2,IF(AD8="C",0,IF(AD8="D",0,0))))</f>
        <v>0</v>
      </c>
      <c r="BL8" s="146">
        <f>IF((BJ8-BK8)&gt;0,(BJ8-BK8),0)</f>
        <v>0</v>
      </c>
      <c r="BM8" s="146">
        <f>IF((BJ8-BK8)&lt;0,ABS(BJ8-BK8),0)</f>
        <v>0</v>
      </c>
      <c r="BN8" s="151" t="str">
        <f>IF(AND(AD8&gt;=1,AH8&gt;=1,AL8&gt;=1,AP8&gt;=1,AT8&gt;=1,AX8&gt;=1,BB8&gt;=1),"Memenuhi","Belum Memenuhi")</f>
        <v>Belum Memenuhi</v>
      </c>
    </row>
    <row r="9" spans="1:66" ht="15">
      <c r="B9" s="478" t="s">
        <v>9310</v>
      </c>
      <c r="C9" s="713">
        <f>IF(B$3="",COUNTIF(M$8:M$1494,"Rumah Sakit"),IF(B$3&lt;&gt;"",COUNTIFS(M$8:M$1494,"Rumah Sakit",S$8:S$1494,B$3)))</f>
        <v>188</v>
      </c>
      <c r="D9" s="489">
        <f>IF(B$3="",SUM(V$8:V$1432),IF(B$3&lt;&gt;"",SUMIF(S$8:S$1432,B$3,V$8:V$1432),0))</f>
        <v>0</v>
      </c>
      <c r="E9" s="489">
        <f>IF(B$3="",COUNTIFS(X$8:X$1433,"&gt;=0",Y$8:Y$1433,"0"),IF(B$3&lt;&gt;"",COUNTIFS(X$8:X$1433,"&gt;=0",Y$8:Y$1433,"0",S$8:S$1433,B$3),"ERROR"))</f>
        <v>0</v>
      </c>
      <c r="F9" s="490">
        <f>E9/C$9</f>
        <v>0</v>
      </c>
      <c r="G9" s="489">
        <f>IF(B$3="",COUNTIF(Y$8:Y$1433,"&gt;0"),IF(B$3&lt;&gt;"",COUNTIFS(Y$8:Y$1433,"&gt;0",S$8:S$1433,B$3),"ERROR"))</f>
        <v>188</v>
      </c>
      <c r="H9" s="490">
        <f>G9/C$9</f>
        <v>1</v>
      </c>
      <c r="K9" s="142" t="s">
        <v>13052</v>
      </c>
      <c r="L9" s="143" t="s">
        <v>13053</v>
      </c>
      <c r="M9" s="140" t="s">
        <v>1632</v>
      </c>
      <c r="N9" s="144" t="s">
        <v>13054</v>
      </c>
      <c r="O9" s="369" t="s">
        <v>13055</v>
      </c>
      <c r="P9" s="140">
        <v>31</v>
      </c>
      <c r="Q9" s="447">
        <v>3171</v>
      </c>
      <c r="R9" s="370" t="str">
        <f>IF(P9&lt;&gt;"",VLOOKUP(P9,'01_MASTER_KODE_WILAYAH'!H$1437:I$1470,2,FALSE),"")</f>
        <v>DKI JAKARTA</v>
      </c>
      <c r="S9" s="370" t="str">
        <f>IF(Q9&lt;&gt;"",VLOOKUP(Q9,'01_MASTER_KODE_WILAYAH'!D$5:F$1353,3,FALSE),"")</f>
        <v>KOTA JAKARTA SELATAN</v>
      </c>
      <c r="T9" s="444" t="str">
        <f t="shared" ref="T9:T20" si="0">LEFT(O9,10)</f>
        <v>Kementeran</v>
      </c>
      <c r="U9" s="157">
        <f t="shared" ref="U9:U16" si="1">AD9+AH9+AL9+AP9+AT9+AX9+BB9</f>
        <v>0</v>
      </c>
      <c r="V9" s="145">
        <f>COUNTIFS(A1_Individu_Data_Keadaan_SDMK!A$4:A$149935,K9,A1_Individu_Data_Keadaan_SDMK!S$4:S$149935,"Dokter Umum")</f>
        <v>0</v>
      </c>
      <c r="W9" s="134">
        <f t="shared" ref="W9:W20" si="2">IF(N9="A",18,IF(N9="B",12,IF(N9="C",9,IF(N9="D",4,1))))</f>
        <v>18</v>
      </c>
      <c r="X9" s="146">
        <f t="shared" ref="X9:X20" si="3">IF((V9-W9)&gt;0,(V9-W9),0)</f>
        <v>0</v>
      </c>
      <c r="Y9" s="146">
        <f t="shared" ref="Y9:Y20" si="4">IF((V9-W9)&lt;0,ABS(V9-W9),0)</f>
        <v>18</v>
      </c>
      <c r="Z9" s="145">
        <f>COUNTIFS(A1_Individu_Data_Keadaan_SDMK!A$4:A$149935,K9,A1_Individu_Data_Keadaan_SDMK!S$4:S$149935,"Dokter Gigi")</f>
        <v>0</v>
      </c>
      <c r="AA9" s="134">
        <f t="shared" ref="AA9:AA20" si="5">IF(N9="A",4,IF(N9="B",3,IF(N9="C",2,IF(N9="D",1,1))))</f>
        <v>4</v>
      </c>
      <c r="AB9" s="146">
        <f t="shared" ref="AB9:AB20" si="6">IF((Z9-AA9)&gt;0,(Z9-AA9),0)</f>
        <v>0</v>
      </c>
      <c r="AC9" s="146">
        <f t="shared" ref="AC9:AC20" si="7">IF((Z9-AA9)&lt;0,ABS(Z9-AA9),0)</f>
        <v>4</v>
      </c>
      <c r="AD9" s="145">
        <f>COUNTIFS(A1_Individu_Data_Keadaan_SDMK!A$4:A$149935,K9,A1_Individu_Data_Keadaan_SDMK!S$4:S$149935,"Dokter Spesialis Penyakit Dalam (Sp.PD)")</f>
        <v>0</v>
      </c>
      <c r="AE9" s="134">
        <f t="shared" ref="AE9:AE20" si="8">IF(N9="A",6,IF(N9="B",3,IF(N9="C",2,IF(N9="D",1,1))))</f>
        <v>6</v>
      </c>
      <c r="AF9" s="146">
        <f t="shared" ref="AF9:AF16" si="9">IF((AD9-AE9)&gt;0,(AD9-AE9),0)</f>
        <v>0</v>
      </c>
      <c r="AG9" s="146">
        <f t="shared" ref="AG9:AG16" si="10">IF((AD9-AE9)&lt;0,ABS(AD9-AE9),0)</f>
        <v>6</v>
      </c>
      <c r="AH9" s="145">
        <f>COUNTIFS(A1_Individu_Data_Keadaan_SDMK!A$4:A$149935,K9,A1_Individu_Data_Keadaan_SDMK!S$4:S$149935,"Dokter Spesialis Obstetri &amp; Ginekologi - Kebidanan &amp; Kandungan (Sp.OG)")</f>
        <v>0</v>
      </c>
      <c r="AI9" s="134">
        <f t="shared" ref="AI9:AI20" si="11">IF(N9="A",6,IF(N9="B",3,IF(N9="C",2,IF(N9="D",1,1))))</f>
        <v>6</v>
      </c>
      <c r="AJ9" s="146">
        <f t="shared" ref="AJ9:AJ16" si="12">IF((AH9-AI9)&gt;0,(AH9-AI9),0)</f>
        <v>0</v>
      </c>
      <c r="AK9" s="146">
        <f t="shared" ref="AK9:AK16" si="13">IF((AH9-AI9)&lt;0,ABS(AH9-AI9),0)</f>
        <v>6</v>
      </c>
      <c r="AL9" s="145">
        <f>COUNTIFS(A1_Individu_Data_Keadaan_SDMK!A$4:A$149935,K9,A1_Individu_Data_Keadaan_SDMK!S$4:S$149935,"Dokter Spesialis Anak (Sp.A)")</f>
        <v>0</v>
      </c>
      <c r="AM9" s="147">
        <f t="shared" ref="AM9:AM20" si="14">IF(N9="A",6,IF(N9="B",3,IF(N9="C",2,IF(N9="D",1,1))))</f>
        <v>6</v>
      </c>
      <c r="AN9" s="146">
        <f t="shared" ref="AN9:AN16" si="15">IF((AL9-AM9)&gt;0,(AL9-AM9),0)</f>
        <v>0</v>
      </c>
      <c r="AO9" s="146">
        <f t="shared" ref="AO9:AO16" si="16">IF((AL9-AM9)&lt;0,ABS(AL9-AM9),0)</f>
        <v>6</v>
      </c>
      <c r="AP9" s="145">
        <f>COUNTIFS(A1_Individu_Data_Keadaan_SDMK!A$4:A$149935,K9,A1_Individu_Data_Keadaan_SDMK!S$4:S$149935,"Dokter Spesialis Bedah (Sp.B)")</f>
        <v>0</v>
      </c>
      <c r="AQ9" s="147">
        <f t="shared" ref="AQ9:AQ20" si="17">IF(N9="A",6,IF(N9="B",3,IF(N9="C",2,IF(N9="D",1,1))))</f>
        <v>6</v>
      </c>
      <c r="AR9" s="146">
        <f t="shared" ref="AR9:AR16" si="18">IF((AP9-AQ9)&gt;0,(AP9-AQ9),0)</f>
        <v>0</v>
      </c>
      <c r="AS9" s="146">
        <f t="shared" ref="AS9:AS16" si="19">IF((AP9-AQ9)&lt;0,ABS(AP9-AQ9),0)</f>
        <v>6</v>
      </c>
      <c r="AT9" s="145">
        <f>COUNTIFS(A1_Individu_Data_Keadaan_SDMK!A$4:A$149935,K9,A1_Individu_Data_Keadaan_SDMK!S$4:S$149935,"Dokter Spesialis Radiologi (Sp.Rad)")</f>
        <v>0</v>
      </c>
      <c r="AU9" s="147">
        <f t="shared" ref="AU9:AU20" si="20">IF(N9="A",3,IF(N9="B",2,IF(N9="C",1,IF(N9="D",0,0))))</f>
        <v>3</v>
      </c>
      <c r="AV9" s="146">
        <f t="shared" ref="AV9:AV16" si="21">IF((AT9-AU9)&gt;0,(AT9-AU9),0)</f>
        <v>0</v>
      </c>
      <c r="AW9" s="146">
        <f t="shared" ref="AW9:AW16" si="22">IF((AT9-AU9)&lt;0,ABS(AT9-AU9),0)</f>
        <v>3</v>
      </c>
      <c r="AX9" s="145">
        <f>COUNTIFS(A1_Individu_Data_Keadaan_SDMK!A$4:A$149935,K9,A1_Individu_Data_Keadaan_SDMK!S$4:S$149935,"Dokter Spesialis Anastesiologi (Sp.An)")</f>
        <v>0</v>
      </c>
      <c r="AY9" s="147">
        <f t="shared" ref="AY9:AY20" si="23">IF(N9="A",3,IF(N9="B",2,IF(N9="C",1,IF(N9="D",0,0))))</f>
        <v>3</v>
      </c>
      <c r="AZ9" s="146">
        <f t="shared" ref="AZ9:AZ16" si="24">IF((AX9-AY9)&gt;0,(AX9-AY9),0)</f>
        <v>0</v>
      </c>
      <c r="BA9" s="146">
        <f t="shared" ref="BA9:BA16" si="25">IF((AX9-AY9)&lt;0,ABS(AX9-AY9),0)</f>
        <v>3</v>
      </c>
      <c r="BB9" s="145">
        <f>COUNTIFS(A1_Individu_Data_Keadaan_SDMK!A$4:A$149935,K9,A1_Individu_Data_Keadaan_SDMK!S$4:S$149935,"Dokter Spesialis Patologi Klinik (SP.PK)")</f>
        <v>0</v>
      </c>
      <c r="BC9" s="147">
        <f t="shared" ref="BC9:BC20" si="26">IF(N9="A",3,IF(N9="B",2,IF(N9="C",1,IF(N9="D",0,0))))</f>
        <v>3</v>
      </c>
      <c r="BD9" s="146">
        <f t="shared" ref="BD9:BD16" si="27">IF((BB9-BC9)&gt;0,(BB9-BC9),0)</f>
        <v>0</v>
      </c>
      <c r="BE9" s="146">
        <f t="shared" ref="BE9:BE16" si="28">IF((BB9-BC9)&lt;0,ABS(BB9-BC9),0)</f>
        <v>3</v>
      </c>
      <c r="BF9" s="145">
        <f>COUNTIFS(A1_Individu_Data_Keadaan_SDMK!A$4:A$149935,K9,A1_Individu_Data_Keadaan_SDMK!S$4:S$149935,"Dokter Spesialis Patologi Anatomi (Sp.PA)")</f>
        <v>0</v>
      </c>
      <c r="BG9" s="147">
        <f t="shared" ref="BG9:BG20" si="29">IF(R9="A",3,IF(R9="B",2,IF(R9="C",0,IF(R9="D",0,0))))</f>
        <v>0</v>
      </c>
      <c r="BH9" s="146">
        <f t="shared" ref="BH9:BH20" si="30">IF((BF9-BG9)&gt;0,(BF9-BG9),0)</f>
        <v>0</v>
      </c>
      <c r="BI9" s="146">
        <f t="shared" ref="BI9:BI20" si="31">IF((BF9-BG9)&lt;0,ABS(BF9-BG9),0)</f>
        <v>0</v>
      </c>
      <c r="BJ9" s="145">
        <f>COUNTIFS(A1_Individu_Data_Keadaan_SDMK!A$4:A$149935,K9,A1_Individu_Data_Keadaan_SDMK!S$4:S$149935,"Dokter Spesialis Rehabilitasi Medik (Sp.RM)")</f>
        <v>0</v>
      </c>
      <c r="BK9" s="147">
        <f t="shared" ref="BK9:BK20" si="32">IF(AD9="A",3,IF(AD9="B",2,IF(AD9="C",0,IF(AD9="D",0,0))))</f>
        <v>0</v>
      </c>
      <c r="BL9" s="146">
        <f t="shared" ref="BL9:BL20" si="33">IF((BJ9-BK9)&gt;0,(BJ9-BK9),0)</f>
        <v>0</v>
      </c>
      <c r="BM9" s="146">
        <f t="shared" ref="BM9:BM20" si="34">IF((BJ9-BK9)&lt;0,ABS(BJ9-BK9),0)</f>
        <v>0</v>
      </c>
      <c r="BN9" s="151" t="str">
        <f t="shared" ref="BN9:BN16" si="35">IF(AND(AD9&gt;=1,AH9&gt;=1,AL9&gt;=1,AP9&gt;=1,AT9&gt;=1,AX9&gt;=1,BB9&gt;=1),"Memenuhi","Belum Memenuhi")</f>
        <v>Belum Memenuhi</v>
      </c>
    </row>
    <row r="10" spans="1:66" ht="15">
      <c r="B10" s="478" t="s">
        <v>9311</v>
      </c>
      <c r="C10" s="714"/>
      <c r="D10" s="489">
        <f>IF(B$3="",SUM(Z$8:Z$1432),IF(B$3&lt;&gt;"",SUMIF(S$8:S$1432,B$3,Z$8:Z$1432),0))</f>
        <v>0</v>
      </c>
      <c r="E10" s="489">
        <f>IF(B$3="",COUNTIFS(AB$8:AB$1433,"&gt;=0",AC$8:AC$1433,"0"),IF(B$3&lt;&gt;"",COUNTIFS(AB$8:AB$1433,"&gt;=0",AC$8:AC$1433,"0",S$8:S$1433,B$3),"ERROR"))</f>
        <v>0</v>
      </c>
      <c r="F10" s="490">
        <f t="shared" ref="F10" si="36">E10/C$9</f>
        <v>0</v>
      </c>
      <c r="G10" s="489">
        <f>IF(B$3="",COUNTIF(AC$8:AC$1433,"&gt;0"),IF(B$3&lt;&gt;"",COUNTIFS(AC$8:AC$1433,"&gt;0",S$8:S$1433,B$3),"ERROR"))</f>
        <v>188</v>
      </c>
      <c r="H10" s="490">
        <f t="shared" ref="H10" si="37">G10/C$9</f>
        <v>1</v>
      </c>
      <c r="K10" s="142" t="s">
        <v>13056</v>
      </c>
      <c r="L10" s="143" t="s">
        <v>13057</v>
      </c>
      <c r="M10" s="140" t="s">
        <v>1632</v>
      </c>
      <c r="N10" s="144" t="s">
        <v>12209</v>
      </c>
      <c r="O10" s="369" t="s">
        <v>13058</v>
      </c>
      <c r="P10" s="140">
        <v>31</v>
      </c>
      <c r="Q10" s="447">
        <v>3171</v>
      </c>
      <c r="R10" s="370" t="str">
        <f>IF(P10&lt;&gt;"",VLOOKUP(P10,'01_MASTER_KODE_WILAYAH'!H$1437:I$1470,2,FALSE),"")</f>
        <v>DKI JAKARTA</v>
      </c>
      <c r="S10" s="370" t="str">
        <f>IF(Q10&lt;&gt;"",VLOOKUP(Q10,'01_MASTER_KODE_WILAYAH'!D$5:F$1353,3,FALSE),"")</f>
        <v>KOTA JAKARTA SELATAN</v>
      </c>
      <c r="T10" s="444" t="str">
        <f t="shared" si="0"/>
        <v>BUMN</v>
      </c>
      <c r="U10" s="157">
        <f t="shared" si="1"/>
        <v>0</v>
      </c>
      <c r="V10" s="145">
        <f>COUNTIFS(A1_Individu_Data_Keadaan_SDMK!A$4:A$149935,K10,A1_Individu_Data_Keadaan_SDMK!S$4:S$149935,"Dokter Umum")</f>
        <v>0</v>
      </c>
      <c r="W10" s="134">
        <f t="shared" si="2"/>
        <v>12</v>
      </c>
      <c r="X10" s="146">
        <f t="shared" si="3"/>
        <v>0</v>
      </c>
      <c r="Y10" s="146">
        <f t="shared" si="4"/>
        <v>12</v>
      </c>
      <c r="Z10" s="145">
        <f>COUNTIFS(A1_Individu_Data_Keadaan_SDMK!A$4:A$149935,K10,A1_Individu_Data_Keadaan_SDMK!S$4:S$149935,"Dokter Gigi")</f>
        <v>0</v>
      </c>
      <c r="AA10" s="134">
        <f t="shared" si="5"/>
        <v>3</v>
      </c>
      <c r="AB10" s="146">
        <f t="shared" si="6"/>
        <v>0</v>
      </c>
      <c r="AC10" s="146">
        <f t="shared" si="7"/>
        <v>3</v>
      </c>
      <c r="AD10" s="145">
        <f>COUNTIFS(A1_Individu_Data_Keadaan_SDMK!A$4:A$149935,K10,A1_Individu_Data_Keadaan_SDMK!S$4:S$149935,"Dokter Spesialis Penyakit Dalam (Sp.PD)")</f>
        <v>0</v>
      </c>
      <c r="AE10" s="134">
        <f t="shared" si="8"/>
        <v>3</v>
      </c>
      <c r="AF10" s="146">
        <f t="shared" si="9"/>
        <v>0</v>
      </c>
      <c r="AG10" s="146">
        <f t="shared" si="10"/>
        <v>3</v>
      </c>
      <c r="AH10" s="145">
        <f>COUNTIFS(A1_Individu_Data_Keadaan_SDMK!A$4:A$149935,K10,A1_Individu_Data_Keadaan_SDMK!S$4:S$149935,"Dokter Spesialis Obstetri &amp; Ginekologi - Kebidanan &amp; Kandungan (Sp.OG)")</f>
        <v>0</v>
      </c>
      <c r="AI10" s="134">
        <f t="shared" si="11"/>
        <v>3</v>
      </c>
      <c r="AJ10" s="146">
        <f t="shared" si="12"/>
        <v>0</v>
      </c>
      <c r="AK10" s="146">
        <f t="shared" si="13"/>
        <v>3</v>
      </c>
      <c r="AL10" s="145">
        <f>COUNTIFS(A1_Individu_Data_Keadaan_SDMK!A$4:A$149935,K10,A1_Individu_Data_Keadaan_SDMK!S$4:S$149935,"Dokter Spesialis Anak (Sp.A)")</f>
        <v>0</v>
      </c>
      <c r="AM10" s="147">
        <f t="shared" si="14"/>
        <v>3</v>
      </c>
      <c r="AN10" s="146">
        <f t="shared" si="15"/>
        <v>0</v>
      </c>
      <c r="AO10" s="146">
        <f t="shared" si="16"/>
        <v>3</v>
      </c>
      <c r="AP10" s="145">
        <f>COUNTIFS(A1_Individu_Data_Keadaan_SDMK!A$4:A$149935,K10,A1_Individu_Data_Keadaan_SDMK!S$4:S$149935,"Dokter Spesialis Bedah (Sp.B)")</f>
        <v>0</v>
      </c>
      <c r="AQ10" s="147">
        <f t="shared" si="17"/>
        <v>3</v>
      </c>
      <c r="AR10" s="146">
        <f t="shared" si="18"/>
        <v>0</v>
      </c>
      <c r="AS10" s="146">
        <f t="shared" si="19"/>
        <v>3</v>
      </c>
      <c r="AT10" s="145">
        <f>COUNTIFS(A1_Individu_Data_Keadaan_SDMK!A$4:A$149935,K10,A1_Individu_Data_Keadaan_SDMK!S$4:S$149935,"Dokter Spesialis Radiologi (Sp.Rad)")</f>
        <v>0</v>
      </c>
      <c r="AU10" s="147">
        <f t="shared" si="20"/>
        <v>2</v>
      </c>
      <c r="AV10" s="146">
        <f t="shared" si="21"/>
        <v>0</v>
      </c>
      <c r="AW10" s="146">
        <f t="shared" si="22"/>
        <v>2</v>
      </c>
      <c r="AX10" s="145">
        <f>COUNTIFS(A1_Individu_Data_Keadaan_SDMK!A$4:A$149935,K10,A1_Individu_Data_Keadaan_SDMK!S$4:S$149935,"Dokter Spesialis Anastesiologi (Sp.An)")</f>
        <v>0</v>
      </c>
      <c r="AY10" s="147">
        <f t="shared" si="23"/>
        <v>2</v>
      </c>
      <c r="AZ10" s="146">
        <f t="shared" si="24"/>
        <v>0</v>
      </c>
      <c r="BA10" s="146">
        <f t="shared" si="25"/>
        <v>2</v>
      </c>
      <c r="BB10" s="145">
        <f>COUNTIFS(A1_Individu_Data_Keadaan_SDMK!A$4:A$149935,K10,A1_Individu_Data_Keadaan_SDMK!S$4:S$149935,"Dokter Spesialis Patologi Klinik (SP.PK)")</f>
        <v>0</v>
      </c>
      <c r="BC10" s="147">
        <f t="shared" si="26"/>
        <v>2</v>
      </c>
      <c r="BD10" s="146">
        <f t="shared" si="27"/>
        <v>0</v>
      </c>
      <c r="BE10" s="146">
        <f t="shared" si="28"/>
        <v>2</v>
      </c>
      <c r="BF10" s="145">
        <f>COUNTIFS(A1_Individu_Data_Keadaan_SDMK!A$4:A$149935,K10,A1_Individu_Data_Keadaan_SDMK!S$4:S$149935,"Dokter Spesialis Patologi Anatomi (Sp.PA)")</f>
        <v>0</v>
      </c>
      <c r="BG10" s="147">
        <f t="shared" si="29"/>
        <v>0</v>
      </c>
      <c r="BH10" s="146">
        <f t="shared" si="30"/>
        <v>0</v>
      </c>
      <c r="BI10" s="146">
        <f t="shared" si="31"/>
        <v>0</v>
      </c>
      <c r="BJ10" s="145">
        <f>COUNTIFS(A1_Individu_Data_Keadaan_SDMK!A$4:A$149935,K10,A1_Individu_Data_Keadaan_SDMK!S$4:S$149935,"Dokter Spesialis Rehabilitasi Medik (Sp.RM)")</f>
        <v>0</v>
      </c>
      <c r="BK10" s="147">
        <f t="shared" si="32"/>
        <v>0</v>
      </c>
      <c r="BL10" s="146">
        <f t="shared" si="33"/>
        <v>0</v>
      </c>
      <c r="BM10" s="146">
        <f t="shared" si="34"/>
        <v>0</v>
      </c>
      <c r="BN10" s="151" t="str">
        <f t="shared" si="35"/>
        <v>Belum Memenuhi</v>
      </c>
    </row>
    <row r="11" spans="1:66" ht="26.25">
      <c r="B11" s="478" t="s">
        <v>12299</v>
      </c>
      <c r="C11" s="714"/>
      <c r="D11" s="489">
        <f>IF(B$3="",SUM(AD$8:AD$1432),IF(B$3&lt;&gt;"",SUMIF(S$8:S$1432,B$3,AD$8:AD$1432),0))</f>
        <v>0</v>
      </c>
      <c r="E11" s="489">
        <f>IF(B$3="",COUNTIFS(AF$8:AF$1433,"&gt;=0",AG$8:AG$1433,"0"),IF(B$3&lt;&gt;"",COUNTIFS(AF$8:AF$1433,"&gt;=0",AG$8:AG$1433,"0",S$8:S$1433,B$3),"ERROR"))</f>
        <v>0</v>
      </c>
      <c r="F11" s="490">
        <f>E11/C$9</f>
        <v>0</v>
      </c>
      <c r="G11" s="489">
        <f>IF(B$3="",COUNTIF(AG$8:AG$1433,"&gt;0"),IF(B$3&lt;&gt;"",COUNTIFS(AG$8:AG$1433,"&gt;0",S$8:S$1433,B$3),"ERROR"))</f>
        <v>188</v>
      </c>
      <c r="H11" s="490">
        <f>G11/C$9</f>
        <v>1</v>
      </c>
      <c r="K11" s="142" t="s">
        <v>13059</v>
      </c>
      <c r="L11" s="143" t="s">
        <v>13060</v>
      </c>
      <c r="M11" s="140" t="s">
        <v>1632</v>
      </c>
      <c r="N11" s="144" t="s">
        <v>12209</v>
      </c>
      <c r="O11" s="369" t="s">
        <v>229</v>
      </c>
      <c r="P11" s="140">
        <v>31</v>
      </c>
      <c r="Q11" s="447">
        <v>3171</v>
      </c>
      <c r="R11" s="370" t="str">
        <f>IF(P11&lt;&gt;"",VLOOKUP(P11,'01_MASTER_KODE_WILAYAH'!H$1437:I$1470,2,FALSE),"")</f>
        <v>DKI JAKARTA</v>
      </c>
      <c r="S11" s="370" t="str">
        <f>IF(Q11&lt;&gt;"",VLOOKUP(Q11,'01_MASTER_KODE_WILAYAH'!D$5:F$1353,3,FALSE),"")</f>
        <v>KOTA JAKARTA SELATAN</v>
      </c>
      <c r="T11" s="444" t="str">
        <f t="shared" si="0"/>
        <v>TNI AL</v>
      </c>
      <c r="U11" s="157">
        <f t="shared" si="1"/>
        <v>0</v>
      </c>
      <c r="V11" s="145">
        <f>COUNTIFS(A1_Individu_Data_Keadaan_SDMK!A$4:A$149935,K11,A1_Individu_Data_Keadaan_SDMK!S$4:S$149935,"Dokter Umum")</f>
        <v>0</v>
      </c>
      <c r="W11" s="134">
        <f t="shared" si="2"/>
        <v>12</v>
      </c>
      <c r="X11" s="146">
        <f t="shared" si="3"/>
        <v>0</v>
      </c>
      <c r="Y11" s="146">
        <f t="shared" si="4"/>
        <v>12</v>
      </c>
      <c r="Z11" s="145">
        <f>COUNTIFS(A1_Individu_Data_Keadaan_SDMK!A$4:A$149935,K11,A1_Individu_Data_Keadaan_SDMK!S$4:S$149935,"Dokter Gigi")</f>
        <v>0</v>
      </c>
      <c r="AA11" s="134">
        <f t="shared" si="5"/>
        <v>3</v>
      </c>
      <c r="AB11" s="146">
        <f t="shared" si="6"/>
        <v>0</v>
      </c>
      <c r="AC11" s="146">
        <f t="shared" si="7"/>
        <v>3</v>
      </c>
      <c r="AD11" s="145">
        <f>COUNTIFS(A1_Individu_Data_Keadaan_SDMK!A$4:A$149935,K11,A1_Individu_Data_Keadaan_SDMK!S$4:S$149935,"Dokter Spesialis Penyakit Dalam (Sp.PD)")</f>
        <v>0</v>
      </c>
      <c r="AE11" s="134">
        <f t="shared" si="8"/>
        <v>3</v>
      </c>
      <c r="AF11" s="146">
        <f t="shared" si="9"/>
        <v>0</v>
      </c>
      <c r="AG11" s="146">
        <f t="shared" si="10"/>
        <v>3</v>
      </c>
      <c r="AH11" s="145">
        <f>COUNTIFS(A1_Individu_Data_Keadaan_SDMK!A$4:A$149935,K11,A1_Individu_Data_Keadaan_SDMK!S$4:S$149935,"Dokter Spesialis Obstetri &amp; Ginekologi - Kebidanan &amp; Kandungan (Sp.OG)")</f>
        <v>0</v>
      </c>
      <c r="AI11" s="134">
        <f t="shared" si="11"/>
        <v>3</v>
      </c>
      <c r="AJ11" s="146">
        <f t="shared" si="12"/>
        <v>0</v>
      </c>
      <c r="AK11" s="146">
        <f t="shared" si="13"/>
        <v>3</v>
      </c>
      <c r="AL11" s="145">
        <f>COUNTIFS(A1_Individu_Data_Keadaan_SDMK!A$4:A$149935,K11,A1_Individu_Data_Keadaan_SDMK!S$4:S$149935,"Dokter Spesialis Anak (Sp.A)")</f>
        <v>0</v>
      </c>
      <c r="AM11" s="147">
        <f t="shared" si="14"/>
        <v>3</v>
      </c>
      <c r="AN11" s="146">
        <f t="shared" si="15"/>
        <v>0</v>
      </c>
      <c r="AO11" s="146">
        <f t="shared" si="16"/>
        <v>3</v>
      </c>
      <c r="AP11" s="145">
        <f>COUNTIFS(A1_Individu_Data_Keadaan_SDMK!A$4:A$149935,K11,A1_Individu_Data_Keadaan_SDMK!S$4:S$149935,"Dokter Spesialis Bedah (Sp.B)")</f>
        <v>0</v>
      </c>
      <c r="AQ11" s="147">
        <f t="shared" si="17"/>
        <v>3</v>
      </c>
      <c r="AR11" s="146">
        <f t="shared" si="18"/>
        <v>0</v>
      </c>
      <c r="AS11" s="146">
        <f t="shared" si="19"/>
        <v>3</v>
      </c>
      <c r="AT11" s="145">
        <f>COUNTIFS(A1_Individu_Data_Keadaan_SDMK!A$4:A$149935,K11,A1_Individu_Data_Keadaan_SDMK!S$4:S$149935,"Dokter Spesialis Radiologi (Sp.Rad)")</f>
        <v>0</v>
      </c>
      <c r="AU11" s="147">
        <f t="shared" si="20"/>
        <v>2</v>
      </c>
      <c r="AV11" s="146">
        <f t="shared" si="21"/>
        <v>0</v>
      </c>
      <c r="AW11" s="146">
        <f t="shared" si="22"/>
        <v>2</v>
      </c>
      <c r="AX11" s="145">
        <f>COUNTIFS(A1_Individu_Data_Keadaan_SDMK!A$4:A$149935,K11,A1_Individu_Data_Keadaan_SDMK!S$4:S$149935,"Dokter Spesialis Anastesiologi (Sp.An)")</f>
        <v>0</v>
      </c>
      <c r="AY11" s="147">
        <f t="shared" si="23"/>
        <v>2</v>
      </c>
      <c r="AZ11" s="146">
        <f t="shared" si="24"/>
        <v>0</v>
      </c>
      <c r="BA11" s="146">
        <f t="shared" si="25"/>
        <v>2</v>
      </c>
      <c r="BB11" s="145">
        <f>COUNTIFS(A1_Individu_Data_Keadaan_SDMK!A$4:A$149935,K11,A1_Individu_Data_Keadaan_SDMK!S$4:S$149935,"Dokter Spesialis Patologi Klinik (SP.PK)")</f>
        <v>0</v>
      </c>
      <c r="BC11" s="147">
        <f t="shared" si="26"/>
        <v>2</v>
      </c>
      <c r="BD11" s="146">
        <f t="shared" si="27"/>
        <v>0</v>
      </c>
      <c r="BE11" s="146">
        <f t="shared" si="28"/>
        <v>2</v>
      </c>
      <c r="BF11" s="145">
        <f>COUNTIFS(A1_Individu_Data_Keadaan_SDMK!A$4:A$149935,K11,A1_Individu_Data_Keadaan_SDMK!S$4:S$149935,"Dokter Spesialis Patologi Anatomi (Sp.PA)")</f>
        <v>0</v>
      </c>
      <c r="BG11" s="147">
        <f t="shared" si="29"/>
        <v>0</v>
      </c>
      <c r="BH11" s="146">
        <f t="shared" si="30"/>
        <v>0</v>
      </c>
      <c r="BI11" s="146">
        <f t="shared" si="31"/>
        <v>0</v>
      </c>
      <c r="BJ11" s="145">
        <f>COUNTIFS(A1_Individu_Data_Keadaan_SDMK!A$4:A$149935,K11,A1_Individu_Data_Keadaan_SDMK!S$4:S$149935,"Dokter Spesialis Rehabilitasi Medik (Sp.RM)")</f>
        <v>0</v>
      </c>
      <c r="BK11" s="147">
        <f t="shared" si="32"/>
        <v>0</v>
      </c>
      <c r="BL11" s="146">
        <f t="shared" si="33"/>
        <v>0</v>
      </c>
      <c r="BM11" s="146">
        <f t="shared" si="34"/>
        <v>0</v>
      </c>
      <c r="BN11" s="151" t="str">
        <f t="shared" si="35"/>
        <v>Belum Memenuhi</v>
      </c>
    </row>
    <row r="12" spans="1:66" ht="15">
      <c r="B12" s="478" t="s">
        <v>12300</v>
      </c>
      <c r="C12" s="714"/>
      <c r="D12" s="489">
        <f>IF(B$3="",SUM(AH$8:AH$1432),IF(B$3&lt;&gt;"",SUMIF(S$8:S$1432,B$3,AH$8:AH$1432),0))</f>
        <v>0</v>
      </c>
      <c r="E12" s="489">
        <f>IF(B$3="",COUNTIFS(AJ$8:AJ$1433,"&gt;=0",AK$8:AK$1433,"0"),IF(B$3&lt;&gt;"",COUNTIFS(AJ$8:AJ$1433,"&gt;=0",AK$8:AK$1433,"0",S$8:S$1433,B$3),"ERROR"))</f>
        <v>0</v>
      </c>
      <c r="F12" s="490">
        <f t="shared" ref="F12:F17" si="38">E12/C$9</f>
        <v>0</v>
      </c>
      <c r="G12" s="489">
        <f>IF(B$3="",COUNTIF(AK$8:AK$1433,"&gt;0"),IF(B$3&lt;&gt;"",COUNTIFS(AK$8:AK$1433,"&gt;0",S$8:S$1433,B$3),"ERROR"))</f>
        <v>188</v>
      </c>
      <c r="H12" s="490">
        <f t="shared" ref="H12:H17" si="39">G12/C$9</f>
        <v>1</v>
      </c>
      <c r="K12" s="142" t="s">
        <v>13061</v>
      </c>
      <c r="L12" s="143" t="s">
        <v>13062</v>
      </c>
      <c r="M12" s="140" t="s">
        <v>1632</v>
      </c>
      <c r="N12" s="144" t="s">
        <v>12209</v>
      </c>
      <c r="O12" s="369" t="s">
        <v>12205</v>
      </c>
      <c r="P12" s="140">
        <v>31</v>
      </c>
      <c r="Q12" s="447">
        <v>3171</v>
      </c>
      <c r="R12" s="370" t="str">
        <f>IF(P12&lt;&gt;"",VLOOKUP(P12,'01_MASTER_KODE_WILAYAH'!H$1437:I$1470,2,FALSE),"")</f>
        <v>DKI JAKARTA</v>
      </c>
      <c r="S12" s="370" t="str">
        <f>IF(Q12&lt;&gt;"",VLOOKUP(Q12,'01_MASTER_KODE_WILAYAH'!D$5:F$1353,3,FALSE),"")</f>
        <v>KOTA JAKARTA SELATAN</v>
      </c>
      <c r="T12" s="444" t="str">
        <f t="shared" si="0"/>
        <v>Organisasi</v>
      </c>
      <c r="U12" s="157">
        <f t="shared" si="1"/>
        <v>0</v>
      </c>
      <c r="V12" s="145">
        <f>COUNTIFS(A1_Individu_Data_Keadaan_SDMK!A$4:A$149935,K12,A1_Individu_Data_Keadaan_SDMK!S$4:S$149935,"Dokter Umum")</f>
        <v>0</v>
      </c>
      <c r="W12" s="134">
        <f t="shared" si="2"/>
        <v>12</v>
      </c>
      <c r="X12" s="146">
        <f t="shared" si="3"/>
        <v>0</v>
      </c>
      <c r="Y12" s="146">
        <f t="shared" si="4"/>
        <v>12</v>
      </c>
      <c r="Z12" s="145">
        <f>COUNTIFS(A1_Individu_Data_Keadaan_SDMK!A$4:A$149935,K12,A1_Individu_Data_Keadaan_SDMK!S$4:S$149935,"Dokter Gigi")</f>
        <v>0</v>
      </c>
      <c r="AA12" s="134">
        <f t="shared" si="5"/>
        <v>3</v>
      </c>
      <c r="AB12" s="146">
        <f t="shared" si="6"/>
        <v>0</v>
      </c>
      <c r="AC12" s="146">
        <f t="shared" si="7"/>
        <v>3</v>
      </c>
      <c r="AD12" s="145">
        <f>COUNTIFS(A1_Individu_Data_Keadaan_SDMK!A$4:A$149935,K12,A1_Individu_Data_Keadaan_SDMK!S$4:S$149935,"Dokter Spesialis Penyakit Dalam (Sp.PD)")</f>
        <v>0</v>
      </c>
      <c r="AE12" s="134">
        <f t="shared" si="8"/>
        <v>3</v>
      </c>
      <c r="AF12" s="146">
        <f t="shared" si="9"/>
        <v>0</v>
      </c>
      <c r="AG12" s="146">
        <f t="shared" si="10"/>
        <v>3</v>
      </c>
      <c r="AH12" s="145">
        <f>COUNTIFS(A1_Individu_Data_Keadaan_SDMK!A$4:A$149935,K12,A1_Individu_Data_Keadaan_SDMK!S$4:S$149935,"Dokter Spesialis Obstetri &amp; Ginekologi - Kebidanan &amp; Kandungan (Sp.OG)")</f>
        <v>0</v>
      </c>
      <c r="AI12" s="134">
        <f t="shared" si="11"/>
        <v>3</v>
      </c>
      <c r="AJ12" s="146">
        <f t="shared" si="12"/>
        <v>0</v>
      </c>
      <c r="AK12" s="146">
        <f t="shared" si="13"/>
        <v>3</v>
      </c>
      <c r="AL12" s="145">
        <f>COUNTIFS(A1_Individu_Data_Keadaan_SDMK!A$4:A$149935,K12,A1_Individu_Data_Keadaan_SDMK!S$4:S$149935,"Dokter Spesialis Anak (Sp.A)")</f>
        <v>0</v>
      </c>
      <c r="AM12" s="147">
        <f t="shared" si="14"/>
        <v>3</v>
      </c>
      <c r="AN12" s="146">
        <f t="shared" si="15"/>
        <v>0</v>
      </c>
      <c r="AO12" s="146">
        <f t="shared" si="16"/>
        <v>3</v>
      </c>
      <c r="AP12" s="145">
        <f>COUNTIFS(A1_Individu_Data_Keadaan_SDMK!A$4:A$149935,K12,A1_Individu_Data_Keadaan_SDMK!S$4:S$149935,"Dokter Spesialis Bedah (Sp.B)")</f>
        <v>0</v>
      </c>
      <c r="AQ12" s="147">
        <f t="shared" si="17"/>
        <v>3</v>
      </c>
      <c r="AR12" s="146">
        <f t="shared" si="18"/>
        <v>0</v>
      </c>
      <c r="AS12" s="146">
        <f t="shared" si="19"/>
        <v>3</v>
      </c>
      <c r="AT12" s="145">
        <f>COUNTIFS(A1_Individu_Data_Keadaan_SDMK!A$4:A$149935,K12,A1_Individu_Data_Keadaan_SDMK!S$4:S$149935,"Dokter Spesialis Radiologi (Sp.Rad)")</f>
        <v>0</v>
      </c>
      <c r="AU12" s="147">
        <f t="shared" si="20"/>
        <v>2</v>
      </c>
      <c r="AV12" s="146">
        <f t="shared" si="21"/>
        <v>0</v>
      </c>
      <c r="AW12" s="146">
        <f t="shared" si="22"/>
        <v>2</v>
      </c>
      <c r="AX12" s="145">
        <f>COUNTIFS(A1_Individu_Data_Keadaan_SDMK!A$4:A$149935,K12,A1_Individu_Data_Keadaan_SDMK!S$4:S$149935,"Dokter Spesialis Anastesiologi (Sp.An)")</f>
        <v>0</v>
      </c>
      <c r="AY12" s="147">
        <f t="shared" si="23"/>
        <v>2</v>
      </c>
      <c r="AZ12" s="146">
        <f t="shared" si="24"/>
        <v>0</v>
      </c>
      <c r="BA12" s="146">
        <f t="shared" si="25"/>
        <v>2</v>
      </c>
      <c r="BB12" s="145">
        <f>COUNTIFS(A1_Individu_Data_Keadaan_SDMK!A$4:A$149935,K12,A1_Individu_Data_Keadaan_SDMK!S$4:S$149935,"Dokter Spesialis Patologi Klinik (SP.PK)")</f>
        <v>0</v>
      </c>
      <c r="BC12" s="147">
        <f t="shared" si="26"/>
        <v>2</v>
      </c>
      <c r="BD12" s="146">
        <f t="shared" si="27"/>
        <v>0</v>
      </c>
      <c r="BE12" s="146">
        <f t="shared" si="28"/>
        <v>2</v>
      </c>
      <c r="BF12" s="145">
        <f>COUNTIFS(A1_Individu_Data_Keadaan_SDMK!A$4:A$149935,K12,A1_Individu_Data_Keadaan_SDMK!S$4:S$149935,"Dokter Spesialis Patologi Anatomi (Sp.PA)")</f>
        <v>0</v>
      </c>
      <c r="BG12" s="147">
        <f t="shared" si="29"/>
        <v>0</v>
      </c>
      <c r="BH12" s="146">
        <f t="shared" si="30"/>
        <v>0</v>
      </c>
      <c r="BI12" s="146">
        <f t="shared" si="31"/>
        <v>0</v>
      </c>
      <c r="BJ12" s="145">
        <f>COUNTIFS(A1_Individu_Data_Keadaan_SDMK!A$4:A$149935,K12,A1_Individu_Data_Keadaan_SDMK!S$4:S$149935,"Dokter Spesialis Rehabilitasi Medik (Sp.RM)")</f>
        <v>0</v>
      </c>
      <c r="BK12" s="147">
        <f t="shared" si="32"/>
        <v>0</v>
      </c>
      <c r="BL12" s="146">
        <f t="shared" si="33"/>
        <v>0</v>
      </c>
      <c r="BM12" s="146">
        <f t="shared" si="34"/>
        <v>0</v>
      </c>
      <c r="BN12" s="151" t="str">
        <f t="shared" si="35"/>
        <v>Belum Memenuhi</v>
      </c>
    </row>
    <row r="13" spans="1:66" ht="15">
      <c r="B13" s="478" t="s">
        <v>12301</v>
      </c>
      <c r="C13" s="714"/>
      <c r="D13" s="489">
        <f>IF(B$3="",SUM(AL$8:AL$1432),IF(B$3&lt;&gt;"",SUMIF(S$8:S$1432,B$3,AL$8:AL$1432),0))</f>
        <v>0</v>
      </c>
      <c r="E13" s="489">
        <f>IF(B$3="",COUNTIFS(AN$8:AN$1433,"&gt;=0",AO$8:AO$1433,"0"),IF(B$3&lt;&gt;"",COUNTIFS(AN$8:AN$1433,"&gt;=0",AO$8:AO$1433,"0",S$8:S$1433,B$3),"ERROR"))</f>
        <v>0</v>
      </c>
      <c r="F13" s="490">
        <f t="shared" si="38"/>
        <v>0</v>
      </c>
      <c r="G13" s="489">
        <f>IF(B$3="",COUNTIF(AO$8:AO$1433,"&gt;0"),IF(B$3&lt;&gt;"",COUNTIFS(AO$8:AO$1433,"&gt;0",S$8:S$1433,B$3),"ERROR"))</f>
        <v>188</v>
      </c>
      <c r="H13" s="490">
        <f t="shared" si="39"/>
        <v>1</v>
      </c>
      <c r="K13" s="142" t="s">
        <v>13063</v>
      </c>
      <c r="L13" s="143" t="s">
        <v>13064</v>
      </c>
      <c r="M13" s="140" t="s">
        <v>1632</v>
      </c>
      <c r="N13" s="144" t="s">
        <v>13054</v>
      </c>
      <c r="O13" s="369" t="s">
        <v>12207</v>
      </c>
      <c r="P13" s="140">
        <v>31</v>
      </c>
      <c r="Q13" s="447">
        <v>3171</v>
      </c>
      <c r="R13" s="370" t="str">
        <f>IF(P13&lt;&gt;"",VLOOKUP(P13,'01_MASTER_KODE_WILAYAH'!H$1437:I$1470,2,FALSE),"")</f>
        <v>DKI JAKARTA</v>
      </c>
      <c r="S13" s="370" t="str">
        <f>IF(Q13&lt;&gt;"",VLOOKUP(Q13,'01_MASTER_KODE_WILAYAH'!D$5:F$1353,3,FALSE),"")</f>
        <v>KOTA JAKARTA SELATAN</v>
      </c>
      <c r="T13" s="444" t="str">
        <f t="shared" si="0"/>
        <v>Perusahaan</v>
      </c>
      <c r="U13" s="157">
        <f t="shared" si="1"/>
        <v>0</v>
      </c>
      <c r="V13" s="145">
        <f>COUNTIFS(A1_Individu_Data_Keadaan_SDMK!A$4:A$149935,K13,A1_Individu_Data_Keadaan_SDMK!S$4:S$149935,"Dokter Umum")</f>
        <v>0</v>
      </c>
      <c r="W13" s="134">
        <f t="shared" si="2"/>
        <v>18</v>
      </c>
      <c r="X13" s="146">
        <f t="shared" si="3"/>
        <v>0</v>
      </c>
      <c r="Y13" s="146">
        <f t="shared" si="4"/>
        <v>18</v>
      </c>
      <c r="Z13" s="145">
        <f>COUNTIFS(A1_Individu_Data_Keadaan_SDMK!A$4:A$149935,K13,A1_Individu_Data_Keadaan_SDMK!S$4:S$149935,"Dokter Gigi")</f>
        <v>0</v>
      </c>
      <c r="AA13" s="134">
        <f t="shared" si="5"/>
        <v>4</v>
      </c>
      <c r="AB13" s="146">
        <f t="shared" si="6"/>
        <v>0</v>
      </c>
      <c r="AC13" s="146">
        <f t="shared" si="7"/>
        <v>4</v>
      </c>
      <c r="AD13" s="145">
        <f>COUNTIFS(A1_Individu_Data_Keadaan_SDMK!A$4:A$149935,K13,A1_Individu_Data_Keadaan_SDMK!S$4:S$149935,"Dokter Spesialis Penyakit Dalam (Sp.PD)")</f>
        <v>0</v>
      </c>
      <c r="AE13" s="134">
        <f t="shared" si="8"/>
        <v>6</v>
      </c>
      <c r="AF13" s="146">
        <f t="shared" si="9"/>
        <v>0</v>
      </c>
      <c r="AG13" s="146">
        <f t="shared" si="10"/>
        <v>6</v>
      </c>
      <c r="AH13" s="145">
        <f>COUNTIFS(A1_Individu_Data_Keadaan_SDMK!A$4:A$149935,K13,A1_Individu_Data_Keadaan_SDMK!S$4:S$149935,"Dokter Spesialis Obstetri &amp; Ginekologi - Kebidanan &amp; Kandungan (Sp.OG)")</f>
        <v>0</v>
      </c>
      <c r="AI13" s="134">
        <f t="shared" si="11"/>
        <v>6</v>
      </c>
      <c r="AJ13" s="146">
        <f t="shared" si="12"/>
        <v>0</v>
      </c>
      <c r="AK13" s="146">
        <f t="shared" si="13"/>
        <v>6</v>
      </c>
      <c r="AL13" s="145">
        <f>COUNTIFS(A1_Individu_Data_Keadaan_SDMK!A$4:A$149935,K13,A1_Individu_Data_Keadaan_SDMK!S$4:S$149935,"Dokter Spesialis Anak (Sp.A)")</f>
        <v>0</v>
      </c>
      <c r="AM13" s="147">
        <f t="shared" si="14"/>
        <v>6</v>
      </c>
      <c r="AN13" s="146">
        <f t="shared" si="15"/>
        <v>0</v>
      </c>
      <c r="AO13" s="146">
        <f t="shared" si="16"/>
        <v>6</v>
      </c>
      <c r="AP13" s="145">
        <f>COUNTIFS(A1_Individu_Data_Keadaan_SDMK!A$4:A$149935,K13,A1_Individu_Data_Keadaan_SDMK!S$4:S$149935,"Dokter Spesialis Bedah (Sp.B)")</f>
        <v>0</v>
      </c>
      <c r="AQ13" s="147">
        <f t="shared" si="17"/>
        <v>6</v>
      </c>
      <c r="AR13" s="146">
        <f t="shared" si="18"/>
        <v>0</v>
      </c>
      <c r="AS13" s="146">
        <f t="shared" si="19"/>
        <v>6</v>
      </c>
      <c r="AT13" s="145">
        <f>COUNTIFS(A1_Individu_Data_Keadaan_SDMK!A$4:A$149935,K13,A1_Individu_Data_Keadaan_SDMK!S$4:S$149935,"Dokter Spesialis Radiologi (Sp.Rad)")</f>
        <v>0</v>
      </c>
      <c r="AU13" s="147">
        <f t="shared" si="20"/>
        <v>3</v>
      </c>
      <c r="AV13" s="146">
        <f t="shared" si="21"/>
        <v>0</v>
      </c>
      <c r="AW13" s="146">
        <f t="shared" si="22"/>
        <v>3</v>
      </c>
      <c r="AX13" s="145">
        <f>COUNTIFS(A1_Individu_Data_Keadaan_SDMK!A$4:A$149935,K13,A1_Individu_Data_Keadaan_SDMK!S$4:S$149935,"Dokter Spesialis Anastesiologi (Sp.An)")</f>
        <v>0</v>
      </c>
      <c r="AY13" s="147">
        <f t="shared" si="23"/>
        <v>3</v>
      </c>
      <c r="AZ13" s="146">
        <f t="shared" si="24"/>
        <v>0</v>
      </c>
      <c r="BA13" s="146">
        <f t="shared" si="25"/>
        <v>3</v>
      </c>
      <c r="BB13" s="145">
        <f>COUNTIFS(A1_Individu_Data_Keadaan_SDMK!A$4:A$149935,K13,A1_Individu_Data_Keadaan_SDMK!S$4:S$149935,"Dokter Spesialis Patologi Klinik (SP.PK)")</f>
        <v>0</v>
      </c>
      <c r="BC13" s="147">
        <f t="shared" si="26"/>
        <v>3</v>
      </c>
      <c r="BD13" s="146">
        <f t="shared" si="27"/>
        <v>0</v>
      </c>
      <c r="BE13" s="146">
        <f t="shared" si="28"/>
        <v>3</v>
      </c>
      <c r="BF13" s="145">
        <f>COUNTIFS(A1_Individu_Data_Keadaan_SDMK!A$4:A$149935,K13,A1_Individu_Data_Keadaan_SDMK!S$4:S$149935,"Dokter Spesialis Patologi Anatomi (Sp.PA)")</f>
        <v>0</v>
      </c>
      <c r="BG13" s="147">
        <f t="shared" si="29"/>
        <v>0</v>
      </c>
      <c r="BH13" s="146">
        <f t="shared" si="30"/>
        <v>0</v>
      </c>
      <c r="BI13" s="146">
        <f t="shared" si="31"/>
        <v>0</v>
      </c>
      <c r="BJ13" s="145">
        <f>COUNTIFS(A1_Individu_Data_Keadaan_SDMK!A$4:A$149935,K13,A1_Individu_Data_Keadaan_SDMK!S$4:S$149935,"Dokter Spesialis Rehabilitasi Medik (Sp.RM)")</f>
        <v>0</v>
      </c>
      <c r="BK13" s="147">
        <f t="shared" si="32"/>
        <v>0</v>
      </c>
      <c r="BL13" s="146">
        <f t="shared" si="33"/>
        <v>0</v>
      </c>
      <c r="BM13" s="146">
        <f t="shared" si="34"/>
        <v>0</v>
      </c>
      <c r="BN13" s="151" t="str">
        <f t="shared" si="35"/>
        <v>Belum Memenuhi</v>
      </c>
    </row>
    <row r="14" spans="1:66" ht="15">
      <c r="B14" s="478" t="s">
        <v>12302</v>
      </c>
      <c r="C14" s="714"/>
      <c r="D14" s="489">
        <f>IF(B$3="",SUM(AP$8:AP$1432),IF(B$3&lt;&gt;"",SUMIF(S$8:S$1432,B$3,AP$8:AP$1432),0))</f>
        <v>0</v>
      </c>
      <c r="E14" s="489">
        <f>IF(B$3="",COUNTIFS(AR$8:AR$1433,"&gt;=0",AS$8:AS$1433,"0"),IF(B$3&lt;&gt;"",COUNTIFS(AR$8:AR$1433,"&gt;=0",AS$8:AS$1433,"0",S$8:S$1433,B$3),"ERROR"))</f>
        <v>0</v>
      </c>
      <c r="F14" s="490">
        <f t="shared" si="38"/>
        <v>0</v>
      </c>
      <c r="G14" s="489">
        <f>IF(B$3="",COUNTIF(AS$8:AS$1433,"&gt;0"),IF(B$3&lt;&gt;"",COUNTIFS(AS$8:AS$1433,"&gt;0",S$8:S$1433,B$3),"ERROR"))</f>
        <v>188</v>
      </c>
      <c r="H14" s="490">
        <f t="shared" si="39"/>
        <v>1</v>
      </c>
      <c r="K14" s="142" t="s">
        <v>13065</v>
      </c>
      <c r="L14" s="143" t="s">
        <v>13066</v>
      </c>
      <c r="M14" s="140" t="s">
        <v>1632</v>
      </c>
      <c r="N14" s="144" t="s">
        <v>12256</v>
      </c>
      <c r="O14" s="369" t="s">
        <v>12205</v>
      </c>
      <c r="P14" s="140">
        <v>31</v>
      </c>
      <c r="Q14" s="447">
        <v>3171</v>
      </c>
      <c r="R14" s="370" t="str">
        <f>IF(P14&lt;&gt;"",VLOOKUP(P14,'01_MASTER_KODE_WILAYAH'!H$1437:I$1470,2,FALSE),"")</f>
        <v>DKI JAKARTA</v>
      </c>
      <c r="S14" s="370" t="str">
        <f>IF(Q14&lt;&gt;"",VLOOKUP(Q14,'01_MASTER_KODE_WILAYAH'!D$5:F$1353,3,FALSE),"")</f>
        <v>KOTA JAKARTA SELATAN</v>
      </c>
      <c r="T14" s="444" t="str">
        <f t="shared" si="0"/>
        <v>Organisasi</v>
      </c>
      <c r="U14" s="157">
        <f t="shared" si="1"/>
        <v>0</v>
      </c>
      <c r="V14" s="145">
        <f>COUNTIFS(A1_Individu_Data_Keadaan_SDMK!A$4:A$149935,K14,A1_Individu_Data_Keadaan_SDMK!S$4:S$149935,"Dokter Umum")</f>
        <v>0</v>
      </c>
      <c r="W14" s="134">
        <f t="shared" si="2"/>
        <v>1</v>
      </c>
      <c r="X14" s="146">
        <f t="shared" si="3"/>
        <v>0</v>
      </c>
      <c r="Y14" s="146">
        <f t="shared" si="4"/>
        <v>1</v>
      </c>
      <c r="Z14" s="145">
        <f>COUNTIFS(A1_Individu_Data_Keadaan_SDMK!A$4:A$149935,K14,A1_Individu_Data_Keadaan_SDMK!S$4:S$149935,"Dokter Gigi")</f>
        <v>0</v>
      </c>
      <c r="AA14" s="134">
        <f t="shared" si="5"/>
        <v>1</v>
      </c>
      <c r="AB14" s="146">
        <f t="shared" si="6"/>
        <v>0</v>
      </c>
      <c r="AC14" s="146">
        <f t="shared" si="7"/>
        <v>1</v>
      </c>
      <c r="AD14" s="145">
        <f>COUNTIFS(A1_Individu_Data_Keadaan_SDMK!A$4:A$149935,K14,A1_Individu_Data_Keadaan_SDMK!S$4:S$149935,"Dokter Spesialis Penyakit Dalam (Sp.PD)")</f>
        <v>0</v>
      </c>
      <c r="AE14" s="134">
        <f t="shared" si="8"/>
        <v>1</v>
      </c>
      <c r="AF14" s="146">
        <f t="shared" si="9"/>
        <v>0</v>
      </c>
      <c r="AG14" s="146">
        <f t="shared" si="10"/>
        <v>1</v>
      </c>
      <c r="AH14" s="145">
        <f>COUNTIFS(A1_Individu_Data_Keadaan_SDMK!A$4:A$149935,K14,A1_Individu_Data_Keadaan_SDMK!S$4:S$149935,"Dokter Spesialis Obstetri &amp; Ginekologi - Kebidanan &amp; Kandungan (Sp.OG)")</f>
        <v>0</v>
      </c>
      <c r="AI14" s="134">
        <f t="shared" si="11"/>
        <v>1</v>
      </c>
      <c r="AJ14" s="146">
        <f t="shared" si="12"/>
        <v>0</v>
      </c>
      <c r="AK14" s="146">
        <f t="shared" si="13"/>
        <v>1</v>
      </c>
      <c r="AL14" s="145">
        <f>COUNTIFS(A1_Individu_Data_Keadaan_SDMK!A$4:A$149935,K14,A1_Individu_Data_Keadaan_SDMK!S$4:S$149935,"Dokter Spesialis Anak (Sp.A)")</f>
        <v>0</v>
      </c>
      <c r="AM14" s="147">
        <f t="shared" si="14"/>
        <v>1</v>
      </c>
      <c r="AN14" s="146">
        <f t="shared" si="15"/>
        <v>0</v>
      </c>
      <c r="AO14" s="146">
        <f t="shared" si="16"/>
        <v>1</v>
      </c>
      <c r="AP14" s="145">
        <f>COUNTIFS(A1_Individu_Data_Keadaan_SDMK!A$4:A$149935,K14,A1_Individu_Data_Keadaan_SDMK!S$4:S$149935,"Dokter Spesialis Bedah (Sp.B)")</f>
        <v>0</v>
      </c>
      <c r="AQ14" s="147">
        <f t="shared" si="17"/>
        <v>1</v>
      </c>
      <c r="AR14" s="146">
        <f t="shared" si="18"/>
        <v>0</v>
      </c>
      <c r="AS14" s="146">
        <f t="shared" si="19"/>
        <v>1</v>
      </c>
      <c r="AT14" s="145">
        <f>COUNTIFS(A1_Individu_Data_Keadaan_SDMK!A$4:A$149935,K14,A1_Individu_Data_Keadaan_SDMK!S$4:S$149935,"Dokter Spesialis Radiologi (Sp.Rad)")</f>
        <v>0</v>
      </c>
      <c r="AU14" s="147">
        <f t="shared" si="20"/>
        <v>0</v>
      </c>
      <c r="AV14" s="146">
        <f t="shared" si="21"/>
        <v>0</v>
      </c>
      <c r="AW14" s="146">
        <f t="shared" si="22"/>
        <v>0</v>
      </c>
      <c r="AX14" s="145">
        <f>COUNTIFS(A1_Individu_Data_Keadaan_SDMK!A$4:A$149935,K14,A1_Individu_Data_Keadaan_SDMK!S$4:S$149935,"Dokter Spesialis Anastesiologi (Sp.An)")</f>
        <v>0</v>
      </c>
      <c r="AY14" s="147">
        <f t="shared" si="23"/>
        <v>0</v>
      </c>
      <c r="AZ14" s="146">
        <f t="shared" si="24"/>
        <v>0</v>
      </c>
      <c r="BA14" s="146">
        <f t="shared" si="25"/>
        <v>0</v>
      </c>
      <c r="BB14" s="145">
        <f>COUNTIFS(A1_Individu_Data_Keadaan_SDMK!A$4:A$149935,K14,A1_Individu_Data_Keadaan_SDMK!S$4:S$149935,"Dokter Spesialis Patologi Klinik (SP.PK)")</f>
        <v>0</v>
      </c>
      <c r="BC14" s="147">
        <f t="shared" si="26"/>
        <v>0</v>
      </c>
      <c r="BD14" s="146">
        <f t="shared" si="27"/>
        <v>0</v>
      </c>
      <c r="BE14" s="146">
        <f t="shared" si="28"/>
        <v>0</v>
      </c>
      <c r="BF14" s="145">
        <f>COUNTIFS(A1_Individu_Data_Keadaan_SDMK!A$4:A$149935,K14,A1_Individu_Data_Keadaan_SDMK!S$4:S$149935,"Dokter Spesialis Patologi Anatomi (Sp.PA)")</f>
        <v>0</v>
      </c>
      <c r="BG14" s="147">
        <f t="shared" si="29"/>
        <v>0</v>
      </c>
      <c r="BH14" s="146">
        <f t="shared" si="30"/>
        <v>0</v>
      </c>
      <c r="BI14" s="146">
        <f t="shared" si="31"/>
        <v>0</v>
      </c>
      <c r="BJ14" s="145">
        <f>COUNTIFS(A1_Individu_Data_Keadaan_SDMK!A$4:A$149935,K14,A1_Individu_Data_Keadaan_SDMK!S$4:S$149935,"Dokter Spesialis Rehabilitasi Medik (Sp.RM)")</f>
        <v>0</v>
      </c>
      <c r="BK14" s="147">
        <f t="shared" si="32"/>
        <v>0</v>
      </c>
      <c r="BL14" s="146">
        <f t="shared" si="33"/>
        <v>0</v>
      </c>
      <c r="BM14" s="146">
        <f t="shared" si="34"/>
        <v>0</v>
      </c>
      <c r="BN14" s="151" t="str">
        <f t="shared" si="35"/>
        <v>Belum Memenuhi</v>
      </c>
    </row>
    <row r="15" spans="1:66" ht="15">
      <c r="B15" s="478" t="s">
        <v>12303</v>
      </c>
      <c r="C15" s="714"/>
      <c r="D15" s="489">
        <f>IF(B$3="",SUM(AT$8:AT$1432),IF(B$3&lt;&gt;"",SUMIF(S$8:S$1432,B$3,AT$8:AT$1432),0))</f>
        <v>0</v>
      </c>
      <c r="E15" s="489">
        <f>IF(B$3="",COUNTIFS(AV$8:AV$1433,"&gt;=0",AW$8:AW$1433,"0"),IF(B$3&lt;&gt;"",COUNTIFS(AV$8:AV$1433,"&gt;=0",AW$8:AW$1433,"0",S$8:S$1433,B$3),"ERROR"))</f>
        <v>67</v>
      </c>
      <c r="F15" s="490">
        <f t="shared" si="38"/>
        <v>0.35638297872340424</v>
      </c>
      <c r="G15" s="489">
        <f>IF(B$3="",COUNTIF(AW$8:AW$1433,"&gt;0"),IF(B$3&lt;&gt;"",COUNTIFS(AW$8:AW$1433,"&gt;0",S$8:S$1433,B$3),"ERROR"))</f>
        <v>121</v>
      </c>
      <c r="H15" s="490">
        <f t="shared" si="39"/>
        <v>0.6436170212765957</v>
      </c>
      <c r="K15" s="142" t="s">
        <v>13067</v>
      </c>
      <c r="L15" s="143" t="s">
        <v>13068</v>
      </c>
      <c r="M15" s="140" t="s">
        <v>1632</v>
      </c>
      <c r="N15" s="144" t="s">
        <v>12209</v>
      </c>
      <c r="O15" s="369" t="s">
        <v>13069</v>
      </c>
      <c r="P15" s="140">
        <v>31</v>
      </c>
      <c r="Q15" s="447">
        <v>3171</v>
      </c>
      <c r="R15" s="370" t="str">
        <f>IF(P15&lt;&gt;"",VLOOKUP(P15,'01_MASTER_KODE_WILAYAH'!H$1437:I$1470,2,FALSE),"")</f>
        <v>DKI JAKARTA</v>
      </c>
      <c r="S15" s="370" t="str">
        <f>IF(Q15&lt;&gt;"",VLOOKUP(Q15,'01_MASTER_KODE_WILAYAH'!D$5:F$1353,3,FALSE),"")</f>
        <v>KOTA JAKARTA SELATAN</v>
      </c>
      <c r="T15" s="444" t="str">
        <f t="shared" si="0"/>
        <v>Kementeria</v>
      </c>
      <c r="U15" s="157">
        <f t="shared" si="1"/>
        <v>0</v>
      </c>
      <c r="V15" s="145">
        <f>COUNTIFS(A1_Individu_Data_Keadaan_SDMK!A$4:A$149935,K15,A1_Individu_Data_Keadaan_SDMK!S$4:S$149935,"Dokter Umum")</f>
        <v>0</v>
      </c>
      <c r="W15" s="134">
        <f t="shared" si="2"/>
        <v>12</v>
      </c>
      <c r="X15" s="146">
        <f t="shared" si="3"/>
        <v>0</v>
      </c>
      <c r="Y15" s="146">
        <f t="shared" si="4"/>
        <v>12</v>
      </c>
      <c r="Z15" s="145">
        <f>COUNTIFS(A1_Individu_Data_Keadaan_SDMK!A$4:A$149935,K15,A1_Individu_Data_Keadaan_SDMK!S$4:S$149935,"Dokter Gigi")</f>
        <v>0</v>
      </c>
      <c r="AA15" s="134">
        <f t="shared" si="5"/>
        <v>3</v>
      </c>
      <c r="AB15" s="146">
        <f t="shared" si="6"/>
        <v>0</v>
      </c>
      <c r="AC15" s="146">
        <f t="shared" si="7"/>
        <v>3</v>
      </c>
      <c r="AD15" s="145">
        <f>COUNTIFS(A1_Individu_Data_Keadaan_SDMK!A$4:A$149935,K15,A1_Individu_Data_Keadaan_SDMK!S$4:S$149935,"Dokter Spesialis Penyakit Dalam (Sp.PD)")</f>
        <v>0</v>
      </c>
      <c r="AE15" s="134">
        <f t="shared" si="8"/>
        <v>3</v>
      </c>
      <c r="AF15" s="146">
        <f t="shared" si="9"/>
        <v>0</v>
      </c>
      <c r="AG15" s="146">
        <f t="shared" si="10"/>
        <v>3</v>
      </c>
      <c r="AH15" s="145">
        <f>COUNTIFS(A1_Individu_Data_Keadaan_SDMK!A$4:A$149935,K15,A1_Individu_Data_Keadaan_SDMK!S$4:S$149935,"Dokter Spesialis Obstetri &amp; Ginekologi - Kebidanan &amp; Kandungan (Sp.OG)")</f>
        <v>0</v>
      </c>
      <c r="AI15" s="134">
        <f t="shared" si="11"/>
        <v>3</v>
      </c>
      <c r="AJ15" s="146">
        <f t="shared" si="12"/>
        <v>0</v>
      </c>
      <c r="AK15" s="146">
        <f t="shared" si="13"/>
        <v>3</v>
      </c>
      <c r="AL15" s="145">
        <f>COUNTIFS(A1_Individu_Data_Keadaan_SDMK!A$4:A$149935,K15,A1_Individu_Data_Keadaan_SDMK!S$4:S$149935,"Dokter Spesialis Anak (Sp.A)")</f>
        <v>0</v>
      </c>
      <c r="AM15" s="147">
        <f t="shared" si="14"/>
        <v>3</v>
      </c>
      <c r="AN15" s="146">
        <f t="shared" si="15"/>
        <v>0</v>
      </c>
      <c r="AO15" s="146">
        <f t="shared" si="16"/>
        <v>3</v>
      </c>
      <c r="AP15" s="145">
        <f>COUNTIFS(A1_Individu_Data_Keadaan_SDMK!A$4:A$149935,K15,A1_Individu_Data_Keadaan_SDMK!S$4:S$149935,"Dokter Spesialis Bedah (Sp.B)")</f>
        <v>0</v>
      </c>
      <c r="AQ15" s="147">
        <f t="shared" si="17"/>
        <v>3</v>
      </c>
      <c r="AR15" s="146">
        <f t="shared" si="18"/>
        <v>0</v>
      </c>
      <c r="AS15" s="146">
        <f t="shared" si="19"/>
        <v>3</v>
      </c>
      <c r="AT15" s="145">
        <f>COUNTIFS(A1_Individu_Data_Keadaan_SDMK!A$4:A$149935,K15,A1_Individu_Data_Keadaan_SDMK!S$4:S$149935,"Dokter Spesialis Radiologi (Sp.Rad)")</f>
        <v>0</v>
      </c>
      <c r="AU15" s="147">
        <f t="shared" si="20"/>
        <v>2</v>
      </c>
      <c r="AV15" s="146">
        <f t="shared" si="21"/>
        <v>0</v>
      </c>
      <c r="AW15" s="146">
        <f t="shared" si="22"/>
        <v>2</v>
      </c>
      <c r="AX15" s="145">
        <f>COUNTIFS(A1_Individu_Data_Keadaan_SDMK!A$4:A$149935,K15,A1_Individu_Data_Keadaan_SDMK!S$4:S$149935,"Dokter Spesialis Anastesiologi (Sp.An)")</f>
        <v>0</v>
      </c>
      <c r="AY15" s="147">
        <f t="shared" si="23"/>
        <v>2</v>
      </c>
      <c r="AZ15" s="146">
        <f t="shared" si="24"/>
        <v>0</v>
      </c>
      <c r="BA15" s="146">
        <f t="shared" si="25"/>
        <v>2</v>
      </c>
      <c r="BB15" s="145">
        <f>COUNTIFS(A1_Individu_Data_Keadaan_SDMK!A$4:A$149935,K15,A1_Individu_Data_Keadaan_SDMK!S$4:S$149935,"Dokter Spesialis Patologi Klinik (SP.PK)")</f>
        <v>0</v>
      </c>
      <c r="BC15" s="147">
        <f t="shared" si="26"/>
        <v>2</v>
      </c>
      <c r="BD15" s="146">
        <f t="shared" si="27"/>
        <v>0</v>
      </c>
      <c r="BE15" s="146">
        <f t="shared" si="28"/>
        <v>2</v>
      </c>
      <c r="BF15" s="145">
        <f>COUNTIFS(A1_Individu_Data_Keadaan_SDMK!A$4:A$149935,K15,A1_Individu_Data_Keadaan_SDMK!S$4:S$149935,"Dokter Spesialis Patologi Anatomi (Sp.PA)")</f>
        <v>0</v>
      </c>
      <c r="BG15" s="147">
        <f t="shared" si="29"/>
        <v>0</v>
      </c>
      <c r="BH15" s="146">
        <f t="shared" si="30"/>
        <v>0</v>
      </c>
      <c r="BI15" s="146">
        <f t="shared" si="31"/>
        <v>0</v>
      </c>
      <c r="BJ15" s="145">
        <f>COUNTIFS(A1_Individu_Data_Keadaan_SDMK!A$4:A$149935,K15,A1_Individu_Data_Keadaan_SDMK!S$4:S$149935,"Dokter Spesialis Rehabilitasi Medik (Sp.RM)")</f>
        <v>0</v>
      </c>
      <c r="BK15" s="147">
        <f t="shared" si="32"/>
        <v>0</v>
      </c>
      <c r="BL15" s="146">
        <f t="shared" si="33"/>
        <v>0</v>
      </c>
      <c r="BM15" s="146">
        <f t="shared" si="34"/>
        <v>0</v>
      </c>
      <c r="BN15" s="151" t="str">
        <f t="shared" si="35"/>
        <v>Belum Memenuhi</v>
      </c>
    </row>
    <row r="16" spans="1:66" ht="15">
      <c r="B16" s="478" t="s">
        <v>12304</v>
      </c>
      <c r="C16" s="714"/>
      <c r="D16" s="489">
        <f>IF(B$3="",SUM(AX$8:AX$1432),IF(B$3&lt;&gt;"",SUMIF(S$8:S$1432,B$3,AX$8:AX$1432),0))</f>
        <v>0</v>
      </c>
      <c r="E16" s="489">
        <f>IF(B$3="",COUNTIFS(AZ$8:AZ$1433,"&gt;=0",BA$8:BA$1433,"0"),IF(B$3&lt;&gt;"",COUNTIFS(AZ$8:AZ$1433,"&gt;=0",BA$8:BA$1433,"0",S$8:S$1433,B$3),"ERROR"))</f>
        <v>67</v>
      </c>
      <c r="F16" s="490">
        <f t="shared" si="38"/>
        <v>0.35638297872340424</v>
      </c>
      <c r="G16" s="489">
        <f>IF(B$3="",COUNTIF(BA$8:BA$1433,"&gt;0"),IF(B$3&lt;&gt;"",COUNTIFS(BA$8:BA$1433,"&gt;0",S$8:S$1433,B$3),"ERROR"))</f>
        <v>121</v>
      </c>
      <c r="H16" s="490">
        <f t="shared" si="39"/>
        <v>0.6436170212765957</v>
      </c>
      <c r="K16" s="142" t="s">
        <v>13070</v>
      </c>
      <c r="L16" s="143" t="s">
        <v>13071</v>
      </c>
      <c r="M16" s="140" t="s">
        <v>1632</v>
      </c>
      <c r="N16" s="144" t="s">
        <v>12210</v>
      </c>
      <c r="O16" s="369" t="s">
        <v>12207</v>
      </c>
      <c r="P16" s="140">
        <v>31</v>
      </c>
      <c r="Q16" s="447">
        <v>3171</v>
      </c>
      <c r="R16" s="370" t="str">
        <f>IF(P16&lt;&gt;"",VLOOKUP(P16,'01_MASTER_KODE_WILAYAH'!H$1437:I$1470,2,FALSE),"")</f>
        <v>DKI JAKARTA</v>
      </c>
      <c r="S16" s="370" t="str">
        <f>IF(Q16&lt;&gt;"",VLOOKUP(Q16,'01_MASTER_KODE_WILAYAH'!D$5:F$1353,3,FALSE),"")</f>
        <v>KOTA JAKARTA SELATAN</v>
      </c>
      <c r="T16" s="444" t="str">
        <f t="shared" si="0"/>
        <v>Perusahaan</v>
      </c>
      <c r="U16" s="157">
        <f t="shared" si="1"/>
        <v>0</v>
      </c>
      <c r="V16" s="145">
        <f>COUNTIFS(A1_Individu_Data_Keadaan_SDMK!A$4:A$149935,K16,A1_Individu_Data_Keadaan_SDMK!S$4:S$149935,"Dokter Umum")</f>
        <v>0</v>
      </c>
      <c r="W16" s="134">
        <f t="shared" si="2"/>
        <v>9</v>
      </c>
      <c r="X16" s="146">
        <f t="shared" si="3"/>
        <v>0</v>
      </c>
      <c r="Y16" s="146">
        <f t="shared" si="4"/>
        <v>9</v>
      </c>
      <c r="Z16" s="145">
        <f>COUNTIFS(A1_Individu_Data_Keadaan_SDMK!A$4:A$149935,K16,A1_Individu_Data_Keadaan_SDMK!S$4:S$149935,"Dokter Gigi")</f>
        <v>0</v>
      </c>
      <c r="AA16" s="134">
        <f t="shared" si="5"/>
        <v>2</v>
      </c>
      <c r="AB16" s="146">
        <f t="shared" si="6"/>
        <v>0</v>
      </c>
      <c r="AC16" s="146">
        <f t="shared" si="7"/>
        <v>2</v>
      </c>
      <c r="AD16" s="145">
        <f>COUNTIFS(A1_Individu_Data_Keadaan_SDMK!A$4:A$149935,K16,A1_Individu_Data_Keadaan_SDMK!S$4:S$149935,"Dokter Spesialis Penyakit Dalam (Sp.PD)")</f>
        <v>0</v>
      </c>
      <c r="AE16" s="134">
        <f t="shared" si="8"/>
        <v>2</v>
      </c>
      <c r="AF16" s="146">
        <f t="shared" si="9"/>
        <v>0</v>
      </c>
      <c r="AG16" s="146">
        <f t="shared" si="10"/>
        <v>2</v>
      </c>
      <c r="AH16" s="145">
        <f>COUNTIFS(A1_Individu_Data_Keadaan_SDMK!A$4:A$149935,K16,A1_Individu_Data_Keadaan_SDMK!S$4:S$149935,"Dokter Spesialis Obstetri &amp; Ginekologi - Kebidanan &amp; Kandungan (Sp.OG)")</f>
        <v>0</v>
      </c>
      <c r="AI16" s="134">
        <f t="shared" si="11"/>
        <v>2</v>
      </c>
      <c r="AJ16" s="146">
        <f t="shared" si="12"/>
        <v>0</v>
      </c>
      <c r="AK16" s="146">
        <f t="shared" si="13"/>
        <v>2</v>
      </c>
      <c r="AL16" s="145">
        <f>COUNTIFS(A1_Individu_Data_Keadaan_SDMK!A$4:A$149935,K16,A1_Individu_Data_Keadaan_SDMK!S$4:S$149935,"Dokter Spesialis Anak (Sp.A)")</f>
        <v>0</v>
      </c>
      <c r="AM16" s="147">
        <f t="shared" si="14"/>
        <v>2</v>
      </c>
      <c r="AN16" s="146">
        <f t="shared" si="15"/>
        <v>0</v>
      </c>
      <c r="AO16" s="146">
        <f t="shared" si="16"/>
        <v>2</v>
      </c>
      <c r="AP16" s="145">
        <f>COUNTIFS(A1_Individu_Data_Keadaan_SDMK!A$4:A$149935,K16,A1_Individu_Data_Keadaan_SDMK!S$4:S$149935,"Dokter Spesialis Bedah (Sp.B)")</f>
        <v>0</v>
      </c>
      <c r="AQ16" s="147">
        <f t="shared" si="17"/>
        <v>2</v>
      </c>
      <c r="AR16" s="146">
        <f t="shared" si="18"/>
        <v>0</v>
      </c>
      <c r="AS16" s="146">
        <f t="shared" si="19"/>
        <v>2</v>
      </c>
      <c r="AT16" s="145">
        <f>COUNTIFS(A1_Individu_Data_Keadaan_SDMK!A$4:A$149935,K16,A1_Individu_Data_Keadaan_SDMK!S$4:S$149935,"Dokter Spesialis Radiologi (Sp.Rad)")</f>
        <v>0</v>
      </c>
      <c r="AU16" s="147">
        <f t="shared" si="20"/>
        <v>1</v>
      </c>
      <c r="AV16" s="146">
        <f t="shared" si="21"/>
        <v>0</v>
      </c>
      <c r="AW16" s="146">
        <f t="shared" si="22"/>
        <v>1</v>
      </c>
      <c r="AX16" s="145">
        <f>COUNTIFS(A1_Individu_Data_Keadaan_SDMK!A$4:A$149935,K16,A1_Individu_Data_Keadaan_SDMK!S$4:S$149935,"Dokter Spesialis Anastesiologi (Sp.An)")</f>
        <v>0</v>
      </c>
      <c r="AY16" s="147">
        <f t="shared" si="23"/>
        <v>1</v>
      </c>
      <c r="AZ16" s="146">
        <f t="shared" si="24"/>
        <v>0</v>
      </c>
      <c r="BA16" s="146">
        <f t="shared" si="25"/>
        <v>1</v>
      </c>
      <c r="BB16" s="145">
        <f>COUNTIFS(A1_Individu_Data_Keadaan_SDMK!A$4:A$149935,K16,A1_Individu_Data_Keadaan_SDMK!S$4:S$149935,"Dokter Spesialis Patologi Klinik (SP.PK)")</f>
        <v>0</v>
      </c>
      <c r="BC16" s="147">
        <f t="shared" si="26"/>
        <v>1</v>
      </c>
      <c r="BD16" s="146">
        <f t="shared" si="27"/>
        <v>0</v>
      </c>
      <c r="BE16" s="146">
        <f t="shared" si="28"/>
        <v>1</v>
      </c>
      <c r="BF16" s="145">
        <f>COUNTIFS(A1_Individu_Data_Keadaan_SDMK!A$4:A$149935,K16,A1_Individu_Data_Keadaan_SDMK!S$4:S$149935,"Dokter Spesialis Patologi Anatomi (Sp.PA)")</f>
        <v>0</v>
      </c>
      <c r="BG16" s="147">
        <f t="shared" si="29"/>
        <v>0</v>
      </c>
      <c r="BH16" s="146">
        <f t="shared" si="30"/>
        <v>0</v>
      </c>
      <c r="BI16" s="146">
        <f t="shared" si="31"/>
        <v>0</v>
      </c>
      <c r="BJ16" s="145">
        <f>COUNTIFS(A1_Individu_Data_Keadaan_SDMK!A$4:A$149935,K16,A1_Individu_Data_Keadaan_SDMK!S$4:S$149935,"Dokter Spesialis Rehabilitasi Medik (Sp.RM)")</f>
        <v>0</v>
      </c>
      <c r="BK16" s="147">
        <f t="shared" si="32"/>
        <v>0</v>
      </c>
      <c r="BL16" s="146">
        <f t="shared" si="33"/>
        <v>0</v>
      </c>
      <c r="BM16" s="146">
        <f t="shared" si="34"/>
        <v>0</v>
      </c>
      <c r="BN16" s="151" t="str">
        <f t="shared" si="35"/>
        <v>Belum Memenuhi</v>
      </c>
    </row>
    <row r="17" spans="2:66" ht="26.25">
      <c r="B17" s="478" t="s">
        <v>12305</v>
      </c>
      <c r="C17" s="714"/>
      <c r="D17" s="489">
        <f>IF(B$3="",SUM(BB$8:BB$1432),IF(B$3&lt;&gt;"",SUMIF(S$8:S$1432,B$3,BB$8:BB$1432),0))</f>
        <v>0</v>
      </c>
      <c r="E17" s="489">
        <f>IF(B$3="",COUNTIFS(BD$8:BD$1433,"&gt;=0",BE$8:BE$1433,"0"),IF(B$3&lt;&gt;"",COUNTIFS(BD$8:BD$1433,"&gt;=0",BE$8:BE$1433,"0",S$8:S$1433,B$3),"ERROR"))</f>
        <v>67</v>
      </c>
      <c r="F17" s="490">
        <f t="shared" si="38"/>
        <v>0.35638297872340424</v>
      </c>
      <c r="G17" s="489">
        <f>IF(B$3="",COUNTIF(BE$8:BE$1433,"&gt;0"),IF(B$3&lt;&gt;"",COUNTIFS(BE$8:BE$1433,"&gt;0",S$8:S$1433,B$3),"ERROR"))</f>
        <v>121</v>
      </c>
      <c r="H17" s="490">
        <f t="shared" si="39"/>
        <v>0.6436170212765957</v>
      </c>
      <c r="K17" s="142" t="s">
        <v>13072</v>
      </c>
      <c r="L17" s="143" t="s">
        <v>13073</v>
      </c>
      <c r="M17" s="140" t="s">
        <v>1632</v>
      </c>
      <c r="N17" s="144" t="s">
        <v>12256</v>
      </c>
      <c r="O17" s="369" t="s">
        <v>12205</v>
      </c>
      <c r="P17" s="140">
        <v>31</v>
      </c>
      <c r="Q17" s="447">
        <v>3171</v>
      </c>
      <c r="R17" s="370" t="str">
        <f>IF(P17&lt;&gt;"",VLOOKUP(P17,'01_MASTER_KODE_WILAYAH'!H$1437:I$1470,2,FALSE),"")</f>
        <v>DKI JAKARTA</v>
      </c>
      <c r="S17" s="370" t="str">
        <f>IF(Q17&lt;&gt;"",VLOOKUP(Q17,'01_MASTER_KODE_WILAYAH'!D$5:F$1353,3,FALSE),"")</f>
        <v>KOTA JAKARTA SELATAN</v>
      </c>
      <c r="T17" s="444" t="str">
        <f t="shared" si="0"/>
        <v>Organisasi</v>
      </c>
      <c r="U17" s="157">
        <f t="shared" ref="U17:U18" si="40">AD17+AH17+AL17+AP17+AT17+AX17+BB17</f>
        <v>0</v>
      </c>
      <c r="V17" s="145">
        <f>COUNTIFS(A1_Individu_Data_Keadaan_SDMK!A$4:A$149935,K17,A1_Individu_Data_Keadaan_SDMK!S$4:S$149935,"Dokter Umum")</f>
        <v>0</v>
      </c>
      <c r="W17" s="134">
        <f t="shared" si="2"/>
        <v>1</v>
      </c>
      <c r="X17" s="146">
        <f t="shared" si="3"/>
        <v>0</v>
      </c>
      <c r="Y17" s="146">
        <f t="shared" si="4"/>
        <v>1</v>
      </c>
      <c r="Z17" s="145">
        <f>COUNTIFS(A1_Individu_Data_Keadaan_SDMK!A$4:A$149935,K17,A1_Individu_Data_Keadaan_SDMK!S$4:S$149935,"Dokter Gigi")</f>
        <v>0</v>
      </c>
      <c r="AA17" s="134">
        <f t="shared" si="5"/>
        <v>1</v>
      </c>
      <c r="AB17" s="146">
        <f t="shared" si="6"/>
        <v>0</v>
      </c>
      <c r="AC17" s="146">
        <f t="shared" si="7"/>
        <v>1</v>
      </c>
      <c r="AD17" s="145">
        <f>COUNTIFS(A1_Individu_Data_Keadaan_SDMK!A$4:A$149935,K17,A1_Individu_Data_Keadaan_SDMK!S$4:S$149935,"Dokter Spesialis Penyakit Dalam (Sp.PD)")</f>
        <v>0</v>
      </c>
      <c r="AE17" s="134">
        <f t="shared" si="8"/>
        <v>1</v>
      </c>
      <c r="AF17" s="146">
        <f t="shared" ref="AF17:AF18" si="41">IF((AD17-AE17)&gt;0,(AD17-AE17),0)</f>
        <v>0</v>
      </c>
      <c r="AG17" s="146">
        <f t="shared" ref="AG17:AG18" si="42">IF((AD17-AE17)&lt;0,ABS(AD17-AE17),0)</f>
        <v>1</v>
      </c>
      <c r="AH17" s="145">
        <f>COUNTIFS(A1_Individu_Data_Keadaan_SDMK!A$4:A$149935,K17,A1_Individu_Data_Keadaan_SDMK!S$4:S$149935,"Dokter Spesialis Obstetri &amp; Ginekologi - Kebidanan &amp; Kandungan (Sp.OG)")</f>
        <v>0</v>
      </c>
      <c r="AI17" s="134">
        <f t="shared" si="11"/>
        <v>1</v>
      </c>
      <c r="AJ17" s="146">
        <f t="shared" ref="AJ17:AJ18" si="43">IF((AH17-AI17)&gt;0,(AH17-AI17),0)</f>
        <v>0</v>
      </c>
      <c r="AK17" s="146">
        <f t="shared" ref="AK17:AK18" si="44">IF((AH17-AI17)&lt;0,ABS(AH17-AI17),0)</f>
        <v>1</v>
      </c>
      <c r="AL17" s="145">
        <f>COUNTIFS(A1_Individu_Data_Keadaan_SDMK!A$4:A$149935,K17,A1_Individu_Data_Keadaan_SDMK!S$4:S$149935,"Dokter Spesialis Anak (Sp.A)")</f>
        <v>0</v>
      </c>
      <c r="AM17" s="147">
        <f t="shared" si="14"/>
        <v>1</v>
      </c>
      <c r="AN17" s="146">
        <f t="shared" ref="AN17:AN18" si="45">IF((AL17-AM17)&gt;0,(AL17-AM17),0)</f>
        <v>0</v>
      </c>
      <c r="AO17" s="146">
        <f t="shared" ref="AO17:AO18" si="46">IF((AL17-AM17)&lt;0,ABS(AL17-AM17),0)</f>
        <v>1</v>
      </c>
      <c r="AP17" s="145">
        <f>COUNTIFS(A1_Individu_Data_Keadaan_SDMK!A$4:A$149935,K17,A1_Individu_Data_Keadaan_SDMK!S$4:S$149935,"Dokter Spesialis Bedah (Sp.B)")</f>
        <v>0</v>
      </c>
      <c r="AQ17" s="147">
        <f t="shared" si="17"/>
        <v>1</v>
      </c>
      <c r="AR17" s="146">
        <f t="shared" ref="AR17:AR18" si="47">IF((AP17-AQ17)&gt;0,(AP17-AQ17),0)</f>
        <v>0</v>
      </c>
      <c r="AS17" s="146">
        <f t="shared" ref="AS17:AS18" si="48">IF((AP17-AQ17)&lt;0,ABS(AP17-AQ17),0)</f>
        <v>1</v>
      </c>
      <c r="AT17" s="145">
        <f>COUNTIFS(A1_Individu_Data_Keadaan_SDMK!A$4:A$149935,K17,A1_Individu_Data_Keadaan_SDMK!S$4:S$149935,"Dokter Spesialis Radiologi (Sp.Rad)")</f>
        <v>0</v>
      </c>
      <c r="AU17" s="147">
        <f t="shared" si="20"/>
        <v>0</v>
      </c>
      <c r="AV17" s="146">
        <f t="shared" ref="AV17:AV18" si="49">IF((AT17-AU17)&gt;0,(AT17-AU17),0)</f>
        <v>0</v>
      </c>
      <c r="AW17" s="146">
        <f t="shared" ref="AW17:AW18" si="50">IF((AT17-AU17)&lt;0,ABS(AT17-AU17),0)</f>
        <v>0</v>
      </c>
      <c r="AX17" s="145">
        <f>COUNTIFS(A1_Individu_Data_Keadaan_SDMK!A$4:A$149935,K17,A1_Individu_Data_Keadaan_SDMK!S$4:S$149935,"Dokter Spesialis Anastesiologi (Sp.An)")</f>
        <v>0</v>
      </c>
      <c r="AY17" s="147">
        <f t="shared" si="23"/>
        <v>0</v>
      </c>
      <c r="AZ17" s="146">
        <f t="shared" ref="AZ17:AZ18" si="51">IF((AX17-AY17)&gt;0,(AX17-AY17),0)</f>
        <v>0</v>
      </c>
      <c r="BA17" s="146">
        <f t="shared" ref="BA17:BA18" si="52">IF((AX17-AY17)&lt;0,ABS(AX17-AY17),0)</f>
        <v>0</v>
      </c>
      <c r="BB17" s="145">
        <f>COUNTIFS(A1_Individu_Data_Keadaan_SDMK!A$4:A$149935,K17,A1_Individu_Data_Keadaan_SDMK!S$4:S$149935,"Dokter Spesialis Patologi Klinik (SP.PK)")</f>
        <v>0</v>
      </c>
      <c r="BC17" s="147">
        <f t="shared" si="26"/>
        <v>0</v>
      </c>
      <c r="BD17" s="146">
        <f t="shared" ref="BD17:BD18" si="53">IF((BB17-BC17)&gt;0,(BB17-BC17),0)</f>
        <v>0</v>
      </c>
      <c r="BE17" s="146">
        <f t="shared" ref="BE17:BE18" si="54">IF((BB17-BC17)&lt;0,ABS(BB17-BC17),0)</f>
        <v>0</v>
      </c>
      <c r="BF17" s="145">
        <f>COUNTIFS(A1_Individu_Data_Keadaan_SDMK!A$4:A$149935,K17,A1_Individu_Data_Keadaan_SDMK!S$4:S$149935,"Dokter Spesialis Patologi Anatomi (Sp.PA)")</f>
        <v>0</v>
      </c>
      <c r="BG17" s="147">
        <f t="shared" si="29"/>
        <v>0</v>
      </c>
      <c r="BH17" s="146">
        <f t="shared" si="30"/>
        <v>0</v>
      </c>
      <c r="BI17" s="146">
        <f t="shared" si="31"/>
        <v>0</v>
      </c>
      <c r="BJ17" s="145">
        <f>COUNTIFS(A1_Individu_Data_Keadaan_SDMK!A$4:A$149935,K17,A1_Individu_Data_Keadaan_SDMK!S$4:S$149935,"Dokter Spesialis Rehabilitasi Medik (Sp.RM)")</f>
        <v>0</v>
      </c>
      <c r="BK17" s="147">
        <f t="shared" si="32"/>
        <v>0</v>
      </c>
      <c r="BL17" s="146">
        <f t="shared" si="33"/>
        <v>0</v>
      </c>
      <c r="BM17" s="146">
        <f t="shared" si="34"/>
        <v>0</v>
      </c>
      <c r="BN17" s="151" t="str">
        <f t="shared" ref="BN17:BN18" si="55">IF(AND(AD17&gt;=1,AH17&gt;=1,AL17&gt;=1,AP17&gt;=1,AT17&gt;=1,AX17&gt;=1,BB17&gt;=1),"Memenuhi","Belum Memenuhi")</f>
        <v>Belum Memenuhi</v>
      </c>
    </row>
    <row r="18" spans="2:66" ht="34.5" customHeight="1">
      <c r="B18" s="478" t="s">
        <v>12306</v>
      </c>
      <c r="C18" s="714"/>
      <c r="D18" s="489">
        <f>IF(B$3="",SUM(BF$8:BF$1432),IF(B$3&lt;&gt;"",SUMIF(S$8:S$1432,B$3,BF$8:BF$1432),0))</f>
        <v>0</v>
      </c>
      <c r="E18" s="489">
        <f>IF(B$3="",COUNTIFS(BH$8:BH$1433,"&gt;=0",BI$8:BI$1433,"0"),IF(B$3&lt;&gt;"",COUNTIFS(BH$8:BH$1433,"&gt;=0",BI$8:BI$1433,"0",S$8:S$1433,B$3),"ERROR"))</f>
        <v>188</v>
      </c>
      <c r="F18" s="490">
        <f t="shared" ref="F18:F19" si="56">E18/C$9</f>
        <v>1</v>
      </c>
      <c r="G18" s="489">
        <f>IF(B$3="",COUNTIF(BI$8:BI$1433,"&gt;0"),IF(B$3&lt;&gt;"",COUNTIFS(BI$8:BI$1433,"&gt;0",S$8:S$1433,B$3),"ERROR"))</f>
        <v>0</v>
      </c>
      <c r="H18" s="490">
        <f t="shared" ref="H18:H19" si="57">G18/C$9</f>
        <v>0</v>
      </c>
      <c r="K18" s="142" t="s">
        <v>13074</v>
      </c>
      <c r="L18" s="143" t="s">
        <v>13075</v>
      </c>
      <c r="M18" s="140" t="s">
        <v>1632</v>
      </c>
      <c r="N18" s="144" t="s">
        <v>12210</v>
      </c>
      <c r="O18" s="369" t="s">
        <v>12205</v>
      </c>
      <c r="P18" s="140">
        <v>31</v>
      </c>
      <c r="Q18" s="447">
        <v>3171</v>
      </c>
      <c r="R18" s="370" t="str">
        <f>IF(P18&lt;&gt;"",VLOOKUP(P18,'01_MASTER_KODE_WILAYAH'!H$1437:I$1470,2,FALSE),"")</f>
        <v>DKI JAKARTA</v>
      </c>
      <c r="S18" s="370" t="str">
        <f>IF(Q18&lt;&gt;"",VLOOKUP(Q18,'01_MASTER_KODE_WILAYAH'!D$5:F$1353,3,FALSE),"")</f>
        <v>KOTA JAKARTA SELATAN</v>
      </c>
      <c r="T18" s="444" t="str">
        <f t="shared" si="0"/>
        <v>Organisasi</v>
      </c>
      <c r="U18" s="157">
        <f t="shared" si="40"/>
        <v>0</v>
      </c>
      <c r="V18" s="145">
        <f>COUNTIFS(A1_Individu_Data_Keadaan_SDMK!A$4:A$149935,K18,A1_Individu_Data_Keadaan_SDMK!S$4:S$149935,"Dokter Umum")</f>
        <v>0</v>
      </c>
      <c r="W18" s="134">
        <f t="shared" si="2"/>
        <v>9</v>
      </c>
      <c r="X18" s="146">
        <f t="shared" si="3"/>
        <v>0</v>
      </c>
      <c r="Y18" s="146">
        <f t="shared" si="4"/>
        <v>9</v>
      </c>
      <c r="Z18" s="145">
        <f>COUNTIFS(A1_Individu_Data_Keadaan_SDMK!A$4:A$149935,K18,A1_Individu_Data_Keadaan_SDMK!S$4:S$149935,"Dokter Gigi")</f>
        <v>0</v>
      </c>
      <c r="AA18" s="134">
        <f t="shared" si="5"/>
        <v>2</v>
      </c>
      <c r="AB18" s="146">
        <f t="shared" si="6"/>
        <v>0</v>
      </c>
      <c r="AC18" s="146">
        <f t="shared" si="7"/>
        <v>2</v>
      </c>
      <c r="AD18" s="145">
        <f>COUNTIFS(A1_Individu_Data_Keadaan_SDMK!A$4:A$149935,K18,A1_Individu_Data_Keadaan_SDMK!S$4:S$149935,"Dokter Spesialis Penyakit Dalam (Sp.PD)")</f>
        <v>0</v>
      </c>
      <c r="AE18" s="134">
        <f t="shared" si="8"/>
        <v>2</v>
      </c>
      <c r="AF18" s="146">
        <f t="shared" si="41"/>
        <v>0</v>
      </c>
      <c r="AG18" s="146">
        <f t="shared" si="42"/>
        <v>2</v>
      </c>
      <c r="AH18" s="145">
        <f>COUNTIFS(A1_Individu_Data_Keadaan_SDMK!A$4:A$149935,K18,A1_Individu_Data_Keadaan_SDMK!S$4:S$149935,"Dokter Spesialis Obstetri &amp; Ginekologi - Kebidanan &amp; Kandungan (Sp.OG)")</f>
        <v>0</v>
      </c>
      <c r="AI18" s="134">
        <f t="shared" si="11"/>
        <v>2</v>
      </c>
      <c r="AJ18" s="146">
        <f t="shared" si="43"/>
        <v>0</v>
      </c>
      <c r="AK18" s="146">
        <f t="shared" si="44"/>
        <v>2</v>
      </c>
      <c r="AL18" s="145">
        <f>COUNTIFS(A1_Individu_Data_Keadaan_SDMK!A$4:A$149935,K18,A1_Individu_Data_Keadaan_SDMK!S$4:S$149935,"Dokter Spesialis Anak (Sp.A)")</f>
        <v>0</v>
      </c>
      <c r="AM18" s="147">
        <f t="shared" si="14"/>
        <v>2</v>
      </c>
      <c r="AN18" s="146">
        <f t="shared" si="45"/>
        <v>0</v>
      </c>
      <c r="AO18" s="146">
        <f t="shared" si="46"/>
        <v>2</v>
      </c>
      <c r="AP18" s="145">
        <f>COUNTIFS(A1_Individu_Data_Keadaan_SDMK!A$4:A$149935,K18,A1_Individu_Data_Keadaan_SDMK!S$4:S$149935,"Dokter Spesialis Bedah (Sp.B)")</f>
        <v>0</v>
      </c>
      <c r="AQ18" s="147">
        <f t="shared" si="17"/>
        <v>2</v>
      </c>
      <c r="AR18" s="146">
        <f t="shared" si="47"/>
        <v>0</v>
      </c>
      <c r="AS18" s="146">
        <f t="shared" si="48"/>
        <v>2</v>
      </c>
      <c r="AT18" s="145">
        <f>COUNTIFS(A1_Individu_Data_Keadaan_SDMK!A$4:A$149935,K18,A1_Individu_Data_Keadaan_SDMK!S$4:S$149935,"Dokter Spesialis Radiologi (Sp.Rad)")</f>
        <v>0</v>
      </c>
      <c r="AU18" s="147">
        <f t="shared" si="20"/>
        <v>1</v>
      </c>
      <c r="AV18" s="146">
        <f t="shared" si="49"/>
        <v>0</v>
      </c>
      <c r="AW18" s="146">
        <f t="shared" si="50"/>
        <v>1</v>
      </c>
      <c r="AX18" s="145">
        <f>COUNTIFS(A1_Individu_Data_Keadaan_SDMK!A$4:A$149935,K18,A1_Individu_Data_Keadaan_SDMK!S$4:S$149935,"Dokter Spesialis Anastesiologi (Sp.An)")</f>
        <v>0</v>
      </c>
      <c r="AY18" s="147">
        <f t="shared" si="23"/>
        <v>1</v>
      </c>
      <c r="AZ18" s="146">
        <f t="shared" si="51"/>
        <v>0</v>
      </c>
      <c r="BA18" s="146">
        <f t="shared" si="52"/>
        <v>1</v>
      </c>
      <c r="BB18" s="145">
        <f>COUNTIFS(A1_Individu_Data_Keadaan_SDMK!A$4:A$149935,K18,A1_Individu_Data_Keadaan_SDMK!S$4:S$149935,"Dokter Spesialis Patologi Klinik (SP.PK)")</f>
        <v>0</v>
      </c>
      <c r="BC18" s="147">
        <f t="shared" si="26"/>
        <v>1</v>
      </c>
      <c r="BD18" s="146">
        <f t="shared" si="53"/>
        <v>0</v>
      </c>
      <c r="BE18" s="146">
        <f t="shared" si="54"/>
        <v>1</v>
      </c>
      <c r="BF18" s="145">
        <f>COUNTIFS(A1_Individu_Data_Keadaan_SDMK!A$4:A$149935,K18,A1_Individu_Data_Keadaan_SDMK!S$4:S$149935,"Dokter Spesialis Patologi Anatomi (Sp.PA)")</f>
        <v>0</v>
      </c>
      <c r="BG18" s="147">
        <f t="shared" si="29"/>
        <v>0</v>
      </c>
      <c r="BH18" s="146">
        <f t="shared" si="30"/>
        <v>0</v>
      </c>
      <c r="BI18" s="146">
        <f t="shared" si="31"/>
        <v>0</v>
      </c>
      <c r="BJ18" s="145">
        <f>COUNTIFS(A1_Individu_Data_Keadaan_SDMK!A$4:A$149935,K18,A1_Individu_Data_Keadaan_SDMK!S$4:S$149935,"Dokter Spesialis Rehabilitasi Medik (Sp.RM)")</f>
        <v>0</v>
      </c>
      <c r="BK18" s="147">
        <f t="shared" si="32"/>
        <v>0</v>
      </c>
      <c r="BL18" s="146">
        <f t="shared" si="33"/>
        <v>0</v>
      </c>
      <c r="BM18" s="146">
        <f t="shared" si="34"/>
        <v>0</v>
      </c>
      <c r="BN18" s="151" t="str">
        <f t="shared" si="55"/>
        <v>Belum Memenuhi</v>
      </c>
    </row>
    <row r="19" spans="2:66" ht="30" customHeight="1">
      <c r="B19" s="478" t="s">
        <v>12307</v>
      </c>
      <c r="C19" s="715"/>
      <c r="D19" s="489">
        <f>IF(B$3="",SUM(BJ$8:BJ$1432),IF(B$3&lt;&gt;"",SUMIF(S$8:S$1432,B$3,BJ$8:BJ$1432),0))</f>
        <v>0</v>
      </c>
      <c r="E19" s="489">
        <f>IF(B$3="",COUNTIFS(BL$8:BL$1433,"&gt;=0",BM$8:BM$1433,"0"),IF(B$3&lt;&gt;"",COUNTIFS(BL$8:BL$1433,"&gt;=0",BM$8:BM$1433,"0",S$8:S$1433,B$3),"ERROR"))</f>
        <v>188</v>
      </c>
      <c r="F19" s="490">
        <f t="shared" si="56"/>
        <v>1</v>
      </c>
      <c r="G19" s="489">
        <f>IF(B$3="",COUNTIF(BM$8:BM$1433,"&gt;0"),IF(B$3&lt;&gt;"",COUNTIFS(BM$8:BM$1433,"&gt;0",S$8:S$1433,B$3),"ERROR"))</f>
        <v>0</v>
      </c>
      <c r="H19" s="490">
        <f t="shared" si="57"/>
        <v>0</v>
      </c>
      <c r="K19" s="142" t="s">
        <v>13076</v>
      </c>
      <c r="L19" s="143" t="s">
        <v>13077</v>
      </c>
      <c r="M19" s="140" t="s">
        <v>1632</v>
      </c>
      <c r="N19" s="144" t="s">
        <v>12210</v>
      </c>
      <c r="O19" s="369" t="s">
        <v>12205</v>
      </c>
      <c r="P19" s="140">
        <v>31</v>
      </c>
      <c r="Q19" s="447">
        <v>3171</v>
      </c>
      <c r="R19" s="370" t="str">
        <f>IF(P19&lt;&gt;"",VLOOKUP(P19,'01_MASTER_KODE_WILAYAH'!H$1437:I$1470,2,FALSE),"")</f>
        <v>DKI JAKARTA</v>
      </c>
      <c r="S19" s="370" t="str">
        <f>IF(Q19&lt;&gt;"",VLOOKUP(Q19,'01_MASTER_KODE_WILAYAH'!D$5:F$1353,3,FALSE),"")</f>
        <v>KOTA JAKARTA SELATAN</v>
      </c>
      <c r="T19" s="444" t="str">
        <f t="shared" si="0"/>
        <v>Organisasi</v>
      </c>
      <c r="U19" s="157">
        <f t="shared" ref="U19:U20" si="58">AD19+AH19+AL19+AP19+AT19+AX19+BB19</f>
        <v>0</v>
      </c>
      <c r="V19" s="145">
        <f>COUNTIFS(A1_Individu_Data_Keadaan_SDMK!A$4:A$149935,K19,A1_Individu_Data_Keadaan_SDMK!S$4:S$149935,"Dokter Umum")</f>
        <v>0</v>
      </c>
      <c r="W19" s="134">
        <f t="shared" si="2"/>
        <v>9</v>
      </c>
      <c r="X19" s="146">
        <f t="shared" si="3"/>
        <v>0</v>
      </c>
      <c r="Y19" s="146">
        <f t="shared" si="4"/>
        <v>9</v>
      </c>
      <c r="Z19" s="145">
        <f>COUNTIFS(A1_Individu_Data_Keadaan_SDMK!A$4:A$149935,K19,A1_Individu_Data_Keadaan_SDMK!S$4:S$149935,"Dokter Gigi")</f>
        <v>0</v>
      </c>
      <c r="AA19" s="134">
        <f t="shared" si="5"/>
        <v>2</v>
      </c>
      <c r="AB19" s="146">
        <f t="shared" si="6"/>
        <v>0</v>
      </c>
      <c r="AC19" s="146">
        <f t="shared" si="7"/>
        <v>2</v>
      </c>
      <c r="AD19" s="145">
        <f>COUNTIFS(A1_Individu_Data_Keadaan_SDMK!A$4:A$149935,K19,A1_Individu_Data_Keadaan_SDMK!S$4:S$149935,"Dokter Spesialis Penyakit Dalam (Sp.PD)")</f>
        <v>0</v>
      </c>
      <c r="AE19" s="134">
        <f t="shared" si="8"/>
        <v>2</v>
      </c>
      <c r="AF19" s="146">
        <f t="shared" ref="AF19:AF20" si="59">IF((AD19-AE19)&gt;0,(AD19-AE19),0)</f>
        <v>0</v>
      </c>
      <c r="AG19" s="146">
        <f t="shared" ref="AG19:AG20" si="60">IF((AD19-AE19)&lt;0,ABS(AD19-AE19),0)</f>
        <v>2</v>
      </c>
      <c r="AH19" s="145">
        <f>COUNTIFS(A1_Individu_Data_Keadaan_SDMK!A$4:A$149935,K19,A1_Individu_Data_Keadaan_SDMK!S$4:S$149935,"Dokter Spesialis Obstetri &amp; Ginekologi - Kebidanan &amp; Kandungan (Sp.OG)")</f>
        <v>0</v>
      </c>
      <c r="AI19" s="134">
        <f t="shared" si="11"/>
        <v>2</v>
      </c>
      <c r="AJ19" s="146">
        <f t="shared" ref="AJ19:AJ20" si="61">IF((AH19-AI19)&gt;0,(AH19-AI19),0)</f>
        <v>0</v>
      </c>
      <c r="AK19" s="146">
        <f t="shared" ref="AK19:AK20" si="62">IF((AH19-AI19)&lt;0,ABS(AH19-AI19),0)</f>
        <v>2</v>
      </c>
      <c r="AL19" s="145">
        <f>COUNTIFS(A1_Individu_Data_Keadaan_SDMK!A$4:A$149935,K19,A1_Individu_Data_Keadaan_SDMK!S$4:S$149935,"Dokter Spesialis Anak (Sp.A)")</f>
        <v>0</v>
      </c>
      <c r="AM19" s="147">
        <f t="shared" si="14"/>
        <v>2</v>
      </c>
      <c r="AN19" s="146">
        <f t="shared" ref="AN19:AN20" si="63">IF((AL19-AM19)&gt;0,(AL19-AM19),0)</f>
        <v>0</v>
      </c>
      <c r="AO19" s="146">
        <f t="shared" ref="AO19:AO20" si="64">IF((AL19-AM19)&lt;0,ABS(AL19-AM19),0)</f>
        <v>2</v>
      </c>
      <c r="AP19" s="145">
        <f>COUNTIFS(A1_Individu_Data_Keadaan_SDMK!A$4:A$149935,K19,A1_Individu_Data_Keadaan_SDMK!S$4:S$149935,"Dokter Spesialis Bedah (Sp.B)")</f>
        <v>0</v>
      </c>
      <c r="AQ19" s="147">
        <f t="shared" si="17"/>
        <v>2</v>
      </c>
      <c r="AR19" s="146">
        <f t="shared" ref="AR19:AR20" si="65">IF((AP19-AQ19)&gt;0,(AP19-AQ19),0)</f>
        <v>0</v>
      </c>
      <c r="AS19" s="146">
        <f t="shared" ref="AS19:AS20" si="66">IF((AP19-AQ19)&lt;0,ABS(AP19-AQ19),0)</f>
        <v>2</v>
      </c>
      <c r="AT19" s="145">
        <f>COUNTIFS(A1_Individu_Data_Keadaan_SDMK!A$4:A$149935,K19,A1_Individu_Data_Keadaan_SDMK!S$4:S$149935,"Dokter Spesialis Radiologi (Sp.Rad)")</f>
        <v>0</v>
      </c>
      <c r="AU19" s="147">
        <f t="shared" si="20"/>
        <v>1</v>
      </c>
      <c r="AV19" s="146">
        <f t="shared" ref="AV19:AV20" si="67">IF((AT19-AU19)&gt;0,(AT19-AU19),0)</f>
        <v>0</v>
      </c>
      <c r="AW19" s="146">
        <f t="shared" ref="AW19:AW20" si="68">IF((AT19-AU19)&lt;0,ABS(AT19-AU19),0)</f>
        <v>1</v>
      </c>
      <c r="AX19" s="145">
        <f>COUNTIFS(A1_Individu_Data_Keadaan_SDMK!A$4:A$149935,K19,A1_Individu_Data_Keadaan_SDMK!S$4:S$149935,"Dokter Spesialis Anastesiologi (Sp.An)")</f>
        <v>0</v>
      </c>
      <c r="AY19" s="147">
        <f t="shared" si="23"/>
        <v>1</v>
      </c>
      <c r="AZ19" s="146">
        <f t="shared" ref="AZ19:AZ20" si="69">IF((AX19-AY19)&gt;0,(AX19-AY19),0)</f>
        <v>0</v>
      </c>
      <c r="BA19" s="146">
        <f t="shared" ref="BA19:BA20" si="70">IF((AX19-AY19)&lt;0,ABS(AX19-AY19),0)</f>
        <v>1</v>
      </c>
      <c r="BB19" s="145">
        <f>COUNTIFS(A1_Individu_Data_Keadaan_SDMK!A$4:A$149935,K19,A1_Individu_Data_Keadaan_SDMK!S$4:S$149935,"Dokter Spesialis Patologi Klinik (SP.PK)")</f>
        <v>0</v>
      </c>
      <c r="BC19" s="147">
        <f t="shared" si="26"/>
        <v>1</v>
      </c>
      <c r="BD19" s="146">
        <f t="shared" ref="BD19:BD20" si="71">IF((BB19-BC19)&gt;0,(BB19-BC19),0)</f>
        <v>0</v>
      </c>
      <c r="BE19" s="146">
        <f t="shared" ref="BE19:BE20" si="72">IF((BB19-BC19)&lt;0,ABS(BB19-BC19),0)</f>
        <v>1</v>
      </c>
      <c r="BF19" s="145">
        <f>COUNTIFS(A1_Individu_Data_Keadaan_SDMK!A$4:A$149935,K19,A1_Individu_Data_Keadaan_SDMK!S$4:S$149935,"Dokter Spesialis Patologi Anatomi (Sp.PA)")</f>
        <v>0</v>
      </c>
      <c r="BG19" s="147">
        <f t="shared" si="29"/>
        <v>0</v>
      </c>
      <c r="BH19" s="146">
        <f t="shared" si="30"/>
        <v>0</v>
      </c>
      <c r="BI19" s="146">
        <f t="shared" si="31"/>
        <v>0</v>
      </c>
      <c r="BJ19" s="145">
        <f>COUNTIFS(A1_Individu_Data_Keadaan_SDMK!A$4:A$149935,K19,A1_Individu_Data_Keadaan_SDMK!S$4:S$149935,"Dokter Spesialis Rehabilitasi Medik (Sp.RM)")</f>
        <v>0</v>
      </c>
      <c r="BK19" s="147">
        <f t="shared" si="32"/>
        <v>0</v>
      </c>
      <c r="BL19" s="146">
        <f t="shared" si="33"/>
        <v>0</v>
      </c>
      <c r="BM19" s="146">
        <f t="shared" si="34"/>
        <v>0</v>
      </c>
      <c r="BN19" s="151" t="str">
        <f>IF(AND(AD19&gt;=1,AH19&gt;=1,AL19&gt;=1,AP19&gt;=1,AT19&gt;=1,AX19&gt;=1,BB19&gt;=1),"Memenuhi","Belum Memenuhi")</f>
        <v>Belum Memenuhi</v>
      </c>
    </row>
    <row r="20" spans="2:66" ht="15" customHeight="1">
      <c r="B20" s="473"/>
      <c r="C20" s="491"/>
      <c r="D20" s="492"/>
      <c r="E20" s="493"/>
      <c r="F20" s="494"/>
      <c r="G20" s="493"/>
      <c r="H20" s="495"/>
      <c r="K20" s="142" t="s">
        <v>13078</v>
      </c>
      <c r="L20" s="143" t="s">
        <v>13079</v>
      </c>
      <c r="M20" s="140" t="s">
        <v>1632</v>
      </c>
      <c r="N20" s="144" t="s">
        <v>12209</v>
      </c>
      <c r="O20" s="369" t="s">
        <v>12205</v>
      </c>
      <c r="P20" s="140">
        <v>31</v>
      </c>
      <c r="Q20" s="447">
        <v>3171</v>
      </c>
      <c r="R20" s="370" t="str">
        <f>IF(P20&lt;&gt;"",VLOOKUP(P20,'01_MASTER_KODE_WILAYAH'!H$1437:I$1470,2,FALSE),"")</f>
        <v>DKI JAKARTA</v>
      </c>
      <c r="S20" s="370" t="str">
        <f>IF(Q20&lt;&gt;"",VLOOKUP(Q20,'01_MASTER_KODE_WILAYAH'!D$5:F$1353,3,FALSE),"")</f>
        <v>KOTA JAKARTA SELATAN</v>
      </c>
      <c r="T20" s="444" t="str">
        <f t="shared" si="0"/>
        <v>Organisasi</v>
      </c>
      <c r="U20" s="157">
        <f t="shared" si="58"/>
        <v>0</v>
      </c>
      <c r="V20" s="145">
        <f>COUNTIFS(A1_Individu_Data_Keadaan_SDMK!A$4:A$149935,K20,A1_Individu_Data_Keadaan_SDMK!S$4:S$149935,"Dokter Umum")</f>
        <v>0</v>
      </c>
      <c r="W20" s="134">
        <f t="shared" si="2"/>
        <v>12</v>
      </c>
      <c r="X20" s="146">
        <f t="shared" si="3"/>
        <v>0</v>
      </c>
      <c r="Y20" s="146">
        <f t="shared" si="4"/>
        <v>12</v>
      </c>
      <c r="Z20" s="145">
        <f>COUNTIFS(A1_Individu_Data_Keadaan_SDMK!A$4:A$149935,K20,A1_Individu_Data_Keadaan_SDMK!S$4:S$149935,"Dokter Gigi")</f>
        <v>0</v>
      </c>
      <c r="AA20" s="134">
        <f t="shared" si="5"/>
        <v>3</v>
      </c>
      <c r="AB20" s="146">
        <f t="shared" si="6"/>
        <v>0</v>
      </c>
      <c r="AC20" s="146">
        <f t="shared" si="7"/>
        <v>3</v>
      </c>
      <c r="AD20" s="145">
        <f>COUNTIFS(A1_Individu_Data_Keadaan_SDMK!A$4:A$149935,K20,A1_Individu_Data_Keadaan_SDMK!S$4:S$149935,"Dokter Spesialis Penyakit Dalam (Sp.PD)")</f>
        <v>0</v>
      </c>
      <c r="AE20" s="134">
        <f t="shared" si="8"/>
        <v>3</v>
      </c>
      <c r="AF20" s="146">
        <f t="shared" si="59"/>
        <v>0</v>
      </c>
      <c r="AG20" s="146">
        <f t="shared" si="60"/>
        <v>3</v>
      </c>
      <c r="AH20" s="145">
        <f>COUNTIFS(A1_Individu_Data_Keadaan_SDMK!A$4:A$149935,K20,A1_Individu_Data_Keadaan_SDMK!S$4:S$149935,"Dokter Spesialis Obstetri &amp; Ginekologi - Kebidanan &amp; Kandungan (Sp.OG)")</f>
        <v>0</v>
      </c>
      <c r="AI20" s="134">
        <f t="shared" si="11"/>
        <v>3</v>
      </c>
      <c r="AJ20" s="146">
        <f t="shared" si="61"/>
        <v>0</v>
      </c>
      <c r="AK20" s="146">
        <f t="shared" si="62"/>
        <v>3</v>
      </c>
      <c r="AL20" s="145">
        <f>COUNTIFS(A1_Individu_Data_Keadaan_SDMK!A$4:A$149935,K20,A1_Individu_Data_Keadaan_SDMK!S$4:S$149935,"Dokter Spesialis Anak (Sp.A)")</f>
        <v>0</v>
      </c>
      <c r="AM20" s="147">
        <f t="shared" si="14"/>
        <v>3</v>
      </c>
      <c r="AN20" s="146">
        <f t="shared" si="63"/>
        <v>0</v>
      </c>
      <c r="AO20" s="146">
        <f t="shared" si="64"/>
        <v>3</v>
      </c>
      <c r="AP20" s="145">
        <f>COUNTIFS(A1_Individu_Data_Keadaan_SDMK!A$4:A$149935,K20,A1_Individu_Data_Keadaan_SDMK!S$4:S$149935,"Dokter Spesialis Bedah (Sp.B)")</f>
        <v>0</v>
      </c>
      <c r="AQ20" s="147">
        <f t="shared" si="17"/>
        <v>3</v>
      </c>
      <c r="AR20" s="146">
        <f t="shared" si="65"/>
        <v>0</v>
      </c>
      <c r="AS20" s="146">
        <f t="shared" si="66"/>
        <v>3</v>
      </c>
      <c r="AT20" s="145">
        <f>COUNTIFS(A1_Individu_Data_Keadaan_SDMK!A$4:A$149935,K20,A1_Individu_Data_Keadaan_SDMK!S$4:S$149935,"Dokter Spesialis Radiologi (Sp.Rad)")</f>
        <v>0</v>
      </c>
      <c r="AU20" s="147">
        <f t="shared" si="20"/>
        <v>2</v>
      </c>
      <c r="AV20" s="146">
        <f t="shared" si="67"/>
        <v>0</v>
      </c>
      <c r="AW20" s="146">
        <f t="shared" si="68"/>
        <v>2</v>
      </c>
      <c r="AX20" s="145">
        <f>COUNTIFS(A1_Individu_Data_Keadaan_SDMK!A$4:A$149935,K20,A1_Individu_Data_Keadaan_SDMK!S$4:S$149935,"Dokter Spesialis Anastesiologi (Sp.An)")</f>
        <v>0</v>
      </c>
      <c r="AY20" s="147">
        <f t="shared" si="23"/>
        <v>2</v>
      </c>
      <c r="AZ20" s="146">
        <f t="shared" si="69"/>
        <v>0</v>
      </c>
      <c r="BA20" s="146">
        <f t="shared" si="70"/>
        <v>2</v>
      </c>
      <c r="BB20" s="145">
        <f>COUNTIFS(A1_Individu_Data_Keadaan_SDMK!A$4:A$149935,K20,A1_Individu_Data_Keadaan_SDMK!S$4:S$149935,"Dokter Spesialis Patologi Klinik (SP.PK)")</f>
        <v>0</v>
      </c>
      <c r="BC20" s="147">
        <f t="shared" si="26"/>
        <v>2</v>
      </c>
      <c r="BD20" s="146">
        <f t="shared" si="71"/>
        <v>0</v>
      </c>
      <c r="BE20" s="146">
        <f t="shared" si="72"/>
        <v>2</v>
      </c>
      <c r="BF20" s="145">
        <f>COUNTIFS(A1_Individu_Data_Keadaan_SDMK!A$4:A$149935,K20,A1_Individu_Data_Keadaan_SDMK!S$4:S$149935,"Dokter Spesialis Patologi Anatomi (Sp.PA)")</f>
        <v>0</v>
      </c>
      <c r="BG20" s="147">
        <f t="shared" si="29"/>
        <v>0</v>
      </c>
      <c r="BH20" s="146">
        <f t="shared" si="30"/>
        <v>0</v>
      </c>
      <c r="BI20" s="146">
        <f t="shared" si="31"/>
        <v>0</v>
      </c>
      <c r="BJ20" s="145">
        <f>COUNTIFS(A1_Individu_Data_Keadaan_SDMK!A$4:A$149935,K20,A1_Individu_Data_Keadaan_SDMK!S$4:S$149935,"Dokter Spesialis Rehabilitasi Medik (Sp.RM)")</f>
        <v>0</v>
      </c>
      <c r="BK20" s="147">
        <f t="shared" si="32"/>
        <v>0</v>
      </c>
      <c r="BL20" s="146">
        <f t="shared" si="33"/>
        <v>0</v>
      </c>
      <c r="BM20" s="146">
        <f t="shared" si="34"/>
        <v>0</v>
      </c>
      <c r="BN20" s="151" t="str">
        <f>IF(AND(AD20&gt;=1,AH20&gt;=1,AL20&gt;=1,AP20&gt;=1,AT20&gt;=1,AX20&gt;=1,BB20&gt;=1),"Memenuhi","Belum Memenuhi")</f>
        <v>Belum Memenuhi</v>
      </c>
    </row>
    <row r="21" spans="2:66" ht="15">
      <c r="B21" s="496"/>
      <c r="C21" s="131"/>
      <c r="D21" s="131"/>
      <c r="E21" s="131"/>
      <c r="F21" s="131"/>
      <c r="G21" s="131"/>
      <c r="H21" s="131"/>
      <c r="K21" s="142" t="s">
        <v>13080</v>
      </c>
      <c r="L21" s="143" t="s">
        <v>13081</v>
      </c>
      <c r="M21" s="140" t="s">
        <v>1632</v>
      </c>
      <c r="N21" s="144" t="s">
        <v>12209</v>
      </c>
      <c r="O21" s="369" t="s">
        <v>13055</v>
      </c>
      <c r="P21" s="140">
        <v>31</v>
      </c>
      <c r="Q21" s="447">
        <v>3171</v>
      </c>
      <c r="R21" s="370" t="str">
        <f>IF(P21&lt;&gt;"",VLOOKUP(P21,'01_MASTER_KODE_WILAYAH'!H$1437:I$1470,2,FALSE),"")</f>
        <v>DKI JAKARTA</v>
      </c>
      <c r="S21" s="370" t="str">
        <f>IF(Q21&lt;&gt;"",VLOOKUP(Q21,'01_MASTER_KODE_WILAYAH'!D$5:F$1353,3,FALSE),"")</f>
        <v>KOTA JAKARTA SELATAN</v>
      </c>
      <c r="T21" s="444" t="str">
        <f t="shared" ref="T21:T84" si="73">LEFT(O21,10)</f>
        <v>Kementeran</v>
      </c>
      <c r="U21" s="157">
        <f t="shared" ref="U21:U84" si="74">AD21+AH21+AL21+AP21+AT21+AX21+BB21</f>
        <v>0</v>
      </c>
      <c r="V21" s="145">
        <f>COUNTIFS(A1_Individu_Data_Keadaan_SDMK!A$4:A$149935,K21,A1_Individu_Data_Keadaan_SDMK!S$4:S$149935,"Dokter Umum")</f>
        <v>0</v>
      </c>
      <c r="W21" s="134">
        <f t="shared" ref="W21:W84" si="75">IF(N21="A",18,IF(N21="B",12,IF(N21="C",9,IF(N21="D",4,1))))</f>
        <v>12</v>
      </c>
      <c r="X21" s="146">
        <f t="shared" ref="X21:X84" si="76">IF((V21-W21)&gt;0,(V21-W21),0)</f>
        <v>0</v>
      </c>
      <c r="Y21" s="146">
        <f t="shared" ref="Y21:Y84" si="77">IF((V21-W21)&lt;0,ABS(V21-W21),0)</f>
        <v>12</v>
      </c>
      <c r="Z21" s="145">
        <f>COUNTIFS(A1_Individu_Data_Keadaan_SDMK!A$4:A$149935,K21,A1_Individu_Data_Keadaan_SDMK!S$4:S$149935,"Dokter Gigi")</f>
        <v>0</v>
      </c>
      <c r="AA21" s="134">
        <f t="shared" ref="AA21:AA84" si="78">IF(N21="A",4,IF(N21="B",3,IF(N21="C",2,IF(N21="D",1,1))))</f>
        <v>3</v>
      </c>
      <c r="AB21" s="146">
        <f t="shared" ref="AB21:AB84" si="79">IF((Z21-AA21)&gt;0,(Z21-AA21),0)</f>
        <v>0</v>
      </c>
      <c r="AC21" s="146">
        <f t="shared" ref="AC21:AC84" si="80">IF((Z21-AA21)&lt;0,ABS(Z21-AA21),0)</f>
        <v>3</v>
      </c>
      <c r="AD21" s="145">
        <f>COUNTIFS(A1_Individu_Data_Keadaan_SDMK!A$4:A$149935,K21,A1_Individu_Data_Keadaan_SDMK!S$4:S$149935,"Dokter Spesialis Penyakit Dalam (Sp.PD)")</f>
        <v>0</v>
      </c>
      <c r="AE21" s="134">
        <f t="shared" ref="AE21:AE84" si="81">IF(N21="A",6,IF(N21="B",3,IF(N21="C",2,IF(N21="D",1,1))))</f>
        <v>3</v>
      </c>
      <c r="AF21" s="146">
        <f t="shared" ref="AF21:AF84" si="82">IF((AD21-AE21)&gt;0,(AD21-AE21),0)</f>
        <v>0</v>
      </c>
      <c r="AG21" s="146">
        <f t="shared" ref="AG21:AG84" si="83">IF((AD21-AE21)&lt;0,ABS(AD21-AE21),0)</f>
        <v>3</v>
      </c>
      <c r="AH21" s="145">
        <f>COUNTIFS(A1_Individu_Data_Keadaan_SDMK!A$4:A$149935,K21,A1_Individu_Data_Keadaan_SDMK!S$4:S$149935,"Dokter Spesialis Obstetri &amp; Ginekologi - Kebidanan &amp; Kandungan (Sp.OG)")</f>
        <v>0</v>
      </c>
      <c r="AI21" s="134">
        <f t="shared" ref="AI21:AI84" si="84">IF(N21="A",6,IF(N21="B",3,IF(N21="C",2,IF(N21="D",1,1))))</f>
        <v>3</v>
      </c>
      <c r="AJ21" s="146">
        <f t="shared" ref="AJ21:AJ84" si="85">IF((AH21-AI21)&gt;0,(AH21-AI21),0)</f>
        <v>0</v>
      </c>
      <c r="AK21" s="146">
        <f t="shared" ref="AK21:AK84" si="86">IF((AH21-AI21)&lt;0,ABS(AH21-AI21),0)</f>
        <v>3</v>
      </c>
      <c r="AL21" s="145">
        <f>COUNTIFS(A1_Individu_Data_Keadaan_SDMK!A$4:A$149935,K21,A1_Individu_Data_Keadaan_SDMK!S$4:S$149935,"Dokter Spesialis Anak (Sp.A)")</f>
        <v>0</v>
      </c>
      <c r="AM21" s="147">
        <f t="shared" ref="AM21:AM84" si="87">IF(N21="A",6,IF(N21="B",3,IF(N21="C",2,IF(N21="D",1,1))))</f>
        <v>3</v>
      </c>
      <c r="AN21" s="146">
        <f t="shared" ref="AN21:AN84" si="88">IF((AL21-AM21)&gt;0,(AL21-AM21),0)</f>
        <v>0</v>
      </c>
      <c r="AO21" s="146">
        <f t="shared" ref="AO21:AO84" si="89">IF((AL21-AM21)&lt;0,ABS(AL21-AM21),0)</f>
        <v>3</v>
      </c>
      <c r="AP21" s="145">
        <f>COUNTIFS(A1_Individu_Data_Keadaan_SDMK!A$4:A$149935,K21,A1_Individu_Data_Keadaan_SDMK!S$4:S$149935,"Dokter Spesialis Bedah (Sp.B)")</f>
        <v>0</v>
      </c>
      <c r="AQ21" s="147">
        <f t="shared" ref="AQ21:AQ84" si="90">IF(N21="A",6,IF(N21="B",3,IF(N21="C",2,IF(N21="D",1,1))))</f>
        <v>3</v>
      </c>
      <c r="AR21" s="146">
        <f t="shared" ref="AR21:AR84" si="91">IF((AP21-AQ21)&gt;0,(AP21-AQ21),0)</f>
        <v>0</v>
      </c>
      <c r="AS21" s="146">
        <f t="shared" ref="AS21:AS84" si="92">IF((AP21-AQ21)&lt;0,ABS(AP21-AQ21),0)</f>
        <v>3</v>
      </c>
      <c r="AT21" s="145">
        <f>COUNTIFS(A1_Individu_Data_Keadaan_SDMK!A$4:A$149935,K21,A1_Individu_Data_Keadaan_SDMK!S$4:S$149935,"Dokter Spesialis Radiologi (Sp.Rad)")</f>
        <v>0</v>
      </c>
      <c r="AU21" s="147">
        <f t="shared" ref="AU21:AU84" si="93">IF(N21="A",3,IF(N21="B",2,IF(N21="C",1,IF(N21="D",0,0))))</f>
        <v>2</v>
      </c>
      <c r="AV21" s="146">
        <f t="shared" ref="AV21:AV84" si="94">IF((AT21-AU21)&gt;0,(AT21-AU21),0)</f>
        <v>0</v>
      </c>
      <c r="AW21" s="146">
        <f t="shared" ref="AW21:AW84" si="95">IF((AT21-AU21)&lt;0,ABS(AT21-AU21),0)</f>
        <v>2</v>
      </c>
      <c r="AX21" s="145">
        <f>COUNTIFS(A1_Individu_Data_Keadaan_SDMK!A$4:A$149935,K21,A1_Individu_Data_Keadaan_SDMK!S$4:S$149935,"Dokter Spesialis Anastesiologi (Sp.An)")</f>
        <v>0</v>
      </c>
      <c r="AY21" s="147">
        <f t="shared" ref="AY21:AY84" si="96">IF(N21="A",3,IF(N21="B",2,IF(N21="C",1,IF(N21="D",0,0))))</f>
        <v>2</v>
      </c>
      <c r="AZ21" s="146">
        <f t="shared" ref="AZ21:AZ84" si="97">IF((AX21-AY21)&gt;0,(AX21-AY21),0)</f>
        <v>0</v>
      </c>
      <c r="BA21" s="146">
        <f t="shared" ref="BA21:BA84" si="98">IF((AX21-AY21)&lt;0,ABS(AX21-AY21),0)</f>
        <v>2</v>
      </c>
      <c r="BB21" s="145">
        <f>COUNTIFS(A1_Individu_Data_Keadaan_SDMK!A$4:A$149935,K21,A1_Individu_Data_Keadaan_SDMK!S$4:S$149935,"Dokter Spesialis Patologi Klinik (SP.PK)")</f>
        <v>0</v>
      </c>
      <c r="BC21" s="147">
        <f t="shared" ref="BC21:BC84" si="99">IF(N21="A",3,IF(N21="B",2,IF(N21="C",1,IF(N21="D",0,0))))</f>
        <v>2</v>
      </c>
      <c r="BD21" s="146">
        <f t="shared" ref="BD21:BD84" si="100">IF((BB21-BC21)&gt;0,(BB21-BC21),0)</f>
        <v>0</v>
      </c>
      <c r="BE21" s="146">
        <f t="shared" ref="BE21:BE84" si="101">IF((BB21-BC21)&lt;0,ABS(BB21-BC21),0)</f>
        <v>2</v>
      </c>
      <c r="BF21" s="145">
        <f>COUNTIFS(A1_Individu_Data_Keadaan_SDMK!A$4:A$149935,K21,A1_Individu_Data_Keadaan_SDMK!S$4:S$149935,"Dokter Spesialis Patologi Anatomi (Sp.PA)")</f>
        <v>0</v>
      </c>
      <c r="BG21" s="147">
        <f t="shared" ref="BG21:BG84" si="102">IF(R21="A",3,IF(R21="B",2,IF(R21="C",0,IF(R21="D",0,0))))</f>
        <v>0</v>
      </c>
      <c r="BH21" s="146">
        <f t="shared" ref="BH21:BH84" si="103">IF((BF21-BG21)&gt;0,(BF21-BG21),0)</f>
        <v>0</v>
      </c>
      <c r="BI21" s="146">
        <f t="shared" ref="BI21:BI84" si="104">IF((BF21-BG21)&lt;0,ABS(BF21-BG21),0)</f>
        <v>0</v>
      </c>
      <c r="BJ21" s="145">
        <f>COUNTIFS(A1_Individu_Data_Keadaan_SDMK!A$4:A$149935,K21,A1_Individu_Data_Keadaan_SDMK!S$4:S$149935,"Dokter Spesialis Rehabilitasi Medik (Sp.RM)")</f>
        <v>0</v>
      </c>
      <c r="BK21" s="147">
        <f t="shared" ref="BK21:BK84" si="105">IF(AD21="A",3,IF(AD21="B",2,IF(AD21="C",0,IF(AD21="D",0,0))))</f>
        <v>0</v>
      </c>
      <c r="BL21" s="146">
        <f t="shared" ref="BL21:BL84" si="106">IF((BJ21-BK21)&gt;0,(BJ21-BK21),0)</f>
        <v>0</v>
      </c>
      <c r="BM21" s="146">
        <f t="shared" ref="BM21:BM84" si="107">IF((BJ21-BK21)&lt;0,ABS(BJ21-BK21),0)</f>
        <v>0</v>
      </c>
      <c r="BN21" s="151" t="str">
        <f t="shared" ref="BN21:BN84" si="108">IF(AND(AD21&gt;=1,AH21&gt;=1,AL21&gt;=1,AP21&gt;=1,AT21&gt;=1,AX21&gt;=1,BB21&gt;=1),"Memenuhi","Belum Memenuhi")</f>
        <v>Belum Memenuhi</v>
      </c>
    </row>
    <row r="22" spans="2:66" ht="15">
      <c r="B22" s="149" t="s">
        <v>12315</v>
      </c>
      <c r="C22" s="131"/>
      <c r="D22" s="131"/>
      <c r="E22" s="131"/>
      <c r="F22" s="131"/>
      <c r="G22" s="131"/>
      <c r="H22" s="131"/>
      <c r="K22" s="445" t="s">
        <v>13082</v>
      </c>
      <c r="L22" s="445" t="s">
        <v>13083</v>
      </c>
      <c r="M22" s="445" t="s">
        <v>1632</v>
      </c>
      <c r="N22" s="445" t="s">
        <v>12210</v>
      </c>
      <c r="O22" s="445" t="s">
        <v>12205</v>
      </c>
      <c r="P22" s="445">
        <v>31</v>
      </c>
      <c r="Q22" s="446">
        <v>3171</v>
      </c>
      <c r="R22" s="370" t="str">
        <f>IF(P22&lt;&gt;"",VLOOKUP(P22,'01_MASTER_KODE_WILAYAH'!H$1437:I$1470,2,FALSE),"")</f>
        <v>DKI JAKARTA</v>
      </c>
      <c r="S22" s="370" t="str">
        <f>IF(Q22&lt;&gt;"",VLOOKUP(Q22,'01_MASTER_KODE_WILAYAH'!D$5:F$1353,3,FALSE),"")</f>
        <v>KOTA JAKARTA SELATAN</v>
      </c>
      <c r="T22" s="444" t="str">
        <f t="shared" si="73"/>
        <v>Organisasi</v>
      </c>
      <c r="U22" s="157">
        <f t="shared" si="74"/>
        <v>0</v>
      </c>
      <c r="V22" s="145">
        <f>COUNTIFS(A1_Individu_Data_Keadaan_SDMK!A$4:A$149935,K22,A1_Individu_Data_Keadaan_SDMK!S$4:S$149935,"Dokter Umum")</f>
        <v>0</v>
      </c>
      <c r="W22" s="134">
        <f t="shared" si="75"/>
        <v>9</v>
      </c>
      <c r="X22" s="146">
        <f t="shared" si="76"/>
        <v>0</v>
      </c>
      <c r="Y22" s="146">
        <f t="shared" si="77"/>
        <v>9</v>
      </c>
      <c r="Z22" s="145">
        <f>COUNTIFS(A1_Individu_Data_Keadaan_SDMK!A$4:A$149935,K22,A1_Individu_Data_Keadaan_SDMK!S$4:S$149935,"Dokter Gigi")</f>
        <v>0</v>
      </c>
      <c r="AA22" s="134">
        <f t="shared" si="78"/>
        <v>2</v>
      </c>
      <c r="AB22" s="146">
        <f t="shared" si="79"/>
        <v>0</v>
      </c>
      <c r="AC22" s="146">
        <f t="shared" si="80"/>
        <v>2</v>
      </c>
      <c r="AD22" s="145">
        <f>COUNTIFS(A1_Individu_Data_Keadaan_SDMK!A$4:A$149935,K22,A1_Individu_Data_Keadaan_SDMK!S$4:S$149935,"Dokter Spesialis Penyakit Dalam (Sp.PD)")</f>
        <v>0</v>
      </c>
      <c r="AE22" s="134">
        <f t="shared" si="81"/>
        <v>2</v>
      </c>
      <c r="AF22" s="146">
        <f t="shared" si="82"/>
        <v>0</v>
      </c>
      <c r="AG22" s="146">
        <f t="shared" si="83"/>
        <v>2</v>
      </c>
      <c r="AH22" s="145">
        <f>COUNTIFS(A1_Individu_Data_Keadaan_SDMK!A$4:A$149935,K22,A1_Individu_Data_Keadaan_SDMK!S$4:S$149935,"Dokter Spesialis Obstetri &amp; Ginekologi - Kebidanan &amp; Kandungan (Sp.OG)")</f>
        <v>0</v>
      </c>
      <c r="AI22" s="134">
        <f t="shared" si="84"/>
        <v>2</v>
      </c>
      <c r="AJ22" s="146">
        <f t="shared" si="85"/>
        <v>0</v>
      </c>
      <c r="AK22" s="146">
        <f t="shared" si="86"/>
        <v>2</v>
      </c>
      <c r="AL22" s="145">
        <f>COUNTIFS(A1_Individu_Data_Keadaan_SDMK!A$4:A$149935,K22,A1_Individu_Data_Keadaan_SDMK!S$4:S$149935,"Dokter Spesialis Anak (Sp.A)")</f>
        <v>0</v>
      </c>
      <c r="AM22" s="147">
        <f t="shared" si="87"/>
        <v>2</v>
      </c>
      <c r="AN22" s="146">
        <f t="shared" si="88"/>
        <v>0</v>
      </c>
      <c r="AO22" s="146">
        <f t="shared" si="89"/>
        <v>2</v>
      </c>
      <c r="AP22" s="145">
        <f>COUNTIFS(A1_Individu_Data_Keadaan_SDMK!A$4:A$149935,K22,A1_Individu_Data_Keadaan_SDMK!S$4:S$149935,"Dokter Spesialis Bedah (Sp.B)")</f>
        <v>0</v>
      </c>
      <c r="AQ22" s="147">
        <f t="shared" si="90"/>
        <v>2</v>
      </c>
      <c r="AR22" s="146">
        <f t="shared" si="91"/>
        <v>0</v>
      </c>
      <c r="AS22" s="146">
        <f t="shared" si="92"/>
        <v>2</v>
      </c>
      <c r="AT22" s="145">
        <f>COUNTIFS(A1_Individu_Data_Keadaan_SDMK!A$4:A$149935,K22,A1_Individu_Data_Keadaan_SDMK!S$4:S$149935,"Dokter Spesialis Radiologi (Sp.Rad)")</f>
        <v>0</v>
      </c>
      <c r="AU22" s="147">
        <f t="shared" si="93"/>
        <v>1</v>
      </c>
      <c r="AV22" s="146">
        <f t="shared" si="94"/>
        <v>0</v>
      </c>
      <c r="AW22" s="146">
        <f t="shared" si="95"/>
        <v>1</v>
      </c>
      <c r="AX22" s="145">
        <f>COUNTIFS(A1_Individu_Data_Keadaan_SDMK!A$4:A$149935,K22,A1_Individu_Data_Keadaan_SDMK!S$4:S$149935,"Dokter Spesialis Anastesiologi (Sp.An)")</f>
        <v>0</v>
      </c>
      <c r="AY22" s="147">
        <f t="shared" si="96"/>
        <v>1</v>
      </c>
      <c r="AZ22" s="146">
        <f t="shared" si="97"/>
        <v>0</v>
      </c>
      <c r="BA22" s="146">
        <f t="shared" si="98"/>
        <v>1</v>
      </c>
      <c r="BB22" s="145">
        <f>COUNTIFS(A1_Individu_Data_Keadaan_SDMK!A$4:A$149935,K22,A1_Individu_Data_Keadaan_SDMK!S$4:S$149935,"Dokter Spesialis Patologi Klinik (SP.PK)")</f>
        <v>0</v>
      </c>
      <c r="BC22" s="147">
        <f t="shared" si="99"/>
        <v>1</v>
      </c>
      <c r="BD22" s="146">
        <f t="shared" si="100"/>
        <v>0</v>
      </c>
      <c r="BE22" s="146">
        <f t="shared" si="101"/>
        <v>1</v>
      </c>
      <c r="BF22" s="145">
        <f>COUNTIFS(A1_Individu_Data_Keadaan_SDMK!A$4:A$149935,K22,A1_Individu_Data_Keadaan_SDMK!S$4:S$149935,"Dokter Spesialis Patologi Anatomi (Sp.PA)")</f>
        <v>0</v>
      </c>
      <c r="BG22" s="147">
        <f t="shared" si="102"/>
        <v>0</v>
      </c>
      <c r="BH22" s="146">
        <f t="shared" si="103"/>
        <v>0</v>
      </c>
      <c r="BI22" s="146">
        <f t="shared" si="104"/>
        <v>0</v>
      </c>
      <c r="BJ22" s="145">
        <f>COUNTIFS(A1_Individu_Data_Keadaan_SDMK!A$4:A$149935,K22,A1_Individu_Data_Keadaan_SDMK!S$4:S$149935,"Dokter Spesialis Rehabilitasi Medik (Sp.RM)")</f>
        <v>0</v>
      </c>
      <c r="BK22" s="147">
        <f t="shared" si="105"/>
        <v>0</v>
      </c>
      <c r="BL22" s="146">
        <f t="shared" si="106"/>
        <v>0</v>
      </c>
      <c r="BM22" s="146">
        <f t="shared" si="107"/>
        <v>0</v>
      </c>
      <c r="BN22" s="151" t="str">
        <f t="shared" si="108"/>
        <v>Belum Memenuhi</v>
      </c>
    </row>
    <row r="23" spans="2:66" ht="15">
      <c r="B23" s="721" t="s">
        <v>12292</v>
      </c>
      <c r="C23" s="721" t="s">
        <v>12311</v>
      </c>
      <c r="D23" s="721" t="s">
        <v>12266</v>
      </c>
      <c r="E23" s="724" t="s">
        <v>12265</v>
      </c>
      <c r="F23" s="725"/>
      <c r="G23" s="730" t="s">
        <v>12267</v>
      </c>
      <c r="H23" s="730"/>
      <c r="K23" s="445" t="s">
        <v>13084</v>
      </c>
      <c r="L23" s="445" t="s">
        <v>13085</v>
      </c>
      <c r="M23" s="445" t="s">
        <v>1632</v>
      </c>
      <c r="N23" s="448" t="s">
        <v>12210</v>
      </c>
      <c r="O23" s="448" t="s">
        <v>12205</v>
      </c>
      <c r="P23" s="445">
        <v>31</v>
      </c>
      <c r="Q23" s="446">
        <v>3171</v>
      </c>
      <c r="R23" s="370" t="str">
        <f>IF(P23&lt;&gt;"",VLOOKUP(P23,'01_MASTER_KODE_WILAYAH'!H$1437:I$1470,2,FALSE),"")</f>
        <v>DKI JAKARTA</v>
      </c>
      <c r="S23" s="370" t="str">
        <f>IF(Q23&lt;&gt;"",VLOOKUP(Q23,'01_MASTER_KODE_WILAYAH'!D$5:F$1353,3,FALSE),"")</f>
        <v>KOTA JAKARTA SELATAN</v>
      </c>
      <c r="T23" s="444" t="str">
        <f t="shared" si="73"/>
        <v>Organisasi</v>
      </c>
      <c r="U23" s="157">
        <f t="shared" si="74"/>
        <v>0</v>
      </c>
      <c r="V23" s="145">
        <f>COUNTIFS(A1_Individu_Data_Keadaan_SDMK!A$4:A$149935,K23,A1_Individu_Data_Keadaan_SDMK!S$4:S$149935,"Dokter Umum")</f>
        <v>0</v>
      </c>
      <c r="W23" s="134">
        <f t="shared" si="75"/>
        <v>9</v>
      </c>
      <c r="X23" s="146">
        <f t="shared" si="76"/>
        <v>0</v>
      </c>
      <c r="Y23" s="146">
        <f t="shared" si="77"/>
        <v>9</v>
      </c>
      <c r="Z23" s="145">
        <f>COUNTIFS(A1_Individu_Data_Keadaan_SDMK!A$4:A$149935,K23,A1_Individu_Data_Keadaan_SDMK!S$4:S$149935,"Dokter Gigi")</f>
        <v>0</v>
      </c>
      <c r="AA23" s="134">
        <f t="shared" si="78"/>
        <v>2</v>
      </c>
      <c r="AB23" s="146">
        <f t="shared" si="79"/>
        <v>0</v>
      </c>
      <c r="AC23" s="146">
        <f t="shared" si="80"/>
        <v>2</v>
      </c>
      <c r="AD23" s="145">
        <f>COUNTIFS(A1_Individu_Data_Keadaan_SDMK!A$4:A$149935,K23,A1_Individu_Data_Keadaan_SDMK!S$4:S$149935,"Dokter Spesialis Penyakit Dalam (Sp.PD)")</f>
        <v>0</v>
      </c>
      <c r="AE23" s="134">
        <f t="shared" si="81"/>
        <v>2</v>
      </c>
      <c r="AF23" s="146">
        <f t="shared" si="82"/>
        <v>0</v>
      </c>
      <c r="AG23" s="146">
        <f t="shared" si="83"/>
        <v>2</v>
      </c>
      <c r="AH23" s="145">
        <f>COUNTIFS(A1_Individu_Data_Keadaan_SDMK!A$4:A$149935,K23,A1_Individu_Data_Keadaan_SDMK!S$4:S$149935,"Dokter Spesialis Obstetri &amp; Ginekologi - Kebidanan &amp; Kandungan (Sp.OG)")</f>
        <v>0</v>
      </c>
      <c r="AI23" s="134">
        <f t="shared" si="84"/>
        <v>2</v>
      </c>
      <c r="AJ23" s="146">
        <f t="shared" si="85"/>
        <v>0</v>
      </c>
      <c r="AK23" s="146">
        <f t="shared" si="86"/>
        <v>2</v>
      </c>
      <c r="AL23" s="145">
        <f>COUNTIFS(A1_Individu_Data_Keadaan_SDMK!A$4:A$149935,K23,A1_Individu_Data_Keadaan_SDMK!S$4:S$149935,"Dokter Spesialis Anak (Sp.A)")</f>
        <v>0</v>
      </c>
      <c r="AM23" s="147">
        <f t="shared" si="87"/>
        <v>2</v>
      </c>
      <c r="AN23" s="146">
        <f t="shared" si="88"/>
        <v>0</v>
      </c>
      <c r="AO23" s="146">
        <f t="shared" si="89"/>
        <v>2</v>
      </c>
      <c r="AP23" s="145">
        <f>COUNTIFS(A1_Individu_Data_Keadaan_SDMK!A$4:A$149935,K23,A1_Individu_Data_Keadaan_SDMK!S$4:S$149935,"Dokter Spesialis Bedah (Sp.B)")</f>
        <v>0</v>
      </c>
      <c r="AQ23" s="147">
        <f t="shared" si="90"/>
        <v>2</v>
      </c>
      <c r="AR23" s="146">
        <f t="shared" si="91"/>
        <v>0</v>
      </c>
      <c r="AS23" s="146">
        <f t="shared" si="92"/>
        <v>2</v>
      </c>
      <c r="AT23" s="145">
        <f>COUNTIFS(A1_Individu_Data_Keadaan_SDMK!A$4:A$149935,K23,A1_Individu_Data_Keadaan_SDMK!S$4:S$149935,"Dokter Spesialis Radiologi (Sp.Rad)")</f>
        <v>0</v>
      </c>
      <c r="AU23" s="147">
        <f t="shared" si="93"/>
        <v>1</v>
      </c>
      <c r="AV23" s="146">
        <f t="shared" si="94"/>
        <v>0</v>
      </c>
      <c r="AW23" s="146">
        <f t="shared" si="95"/>
        <v>1</v>
      </c>
      <c r="AX23" s="145">
        <f>COUNTIFS(A1_Individu_Data_Keadaan_SDMK!A$4:A$149935,K23,A1_Individu_Data_Keadaan_SDMK!S$4:S$149935,"Dokter Spesialis Anastesiologi (Sp.An)")</f>
        <v>0</v>
      </c>
      <c r="AY23" s="147">
        <f t="shared" si="96"/>
        <v>1</v>
      </c>
      <c r="AZ23" s="146">
        <f t="shared" si="97"/>
        <v>0</v>
      </c>
      <c r="BA23" s="146">
        <f t="shared" si="98"/>
        <v>1</v>
      </c>
      <c r="BB23" s="145">
        <f>COUNTIFS(A1_Individu_Data_Keadaan_SDMK!A$4:A$149935,K23,A1_Individu_Data_Keadaan_SDMK!S$4:S$149935,"Dokter Spesialis Patologi Klinik (SP.PK)")</f>
        <v>0</v>
      </c>
      <c r="BC23" s="147">
        <f t="shared" si="99"/>
        <v>1</v>
      </c>
      <c r="BD23" s="146">
        <f t="shared" si="100"/>
        <v>0</v>
      </c>
      <c r="BE23" s="146">
        <f t="shared" si="101"/>
        <v>1</v>
      </c>
      <c r="BF23" s="145">
        <f>COUNTIFS(A1_Individu_Data_Keadaan_SDMK!A$4:A$149935,K23,A1_Individu_Data_Keadaan_SDMK!S$4:S$149935,"Dokter Spesialis Patologi Anatomi (Sp.PA)")</f>
        <v>0</v>
      </c>
      <c r="BG23" s="147">
        <f t="shared" si="102"/>
        <v>0</v>
      </c>
      <c r="BH23" s="146">
        <f t="shared" si="103"/>
        <v>0</v>
      </c>
      <c r="BI23" s="146">
        <f t="shared" si="104"/>
        <v>0</v>
      </c>
      <c r="BJ23" s="145">
        <f>COUNTIFS(A1_Individu_Data_Keadaan_SDMK!A$4:A$149935,K23,A1_Individu_Data_Keadaan_SDMK!S$4:S$149935,"Dokter Spesialis Rehabilitasi Medik (Sp.RM)")</f>
        <v>0</v>
      </c>
      <c r="BK23" s="147">
        <f t="shared" si="105"/>
        <v>0</v>
      </c>
      <c r="BL23" s="146">
        <f t="shared" si="106"/>
        <v>0</v>
      </c>
      <c r="BM23" s="146">
        <f t="shared" si="107"/>
        <v>0</v>
      </c>
      <c r="BN23" s="151" t="str">
        <f t="shared" si="108"/>
        <v>Belum Memenuhi</v>
      </c>
    </row>
    <row r="24" spans="2:66" ht="15">
      <c r="B24" s="722"/>
      <c r="C24" s="722"/>
      <c r="D24" s="722"/>
      <c r="E24" s="726"/>
      <c r="F24" s="727"/>
      <c r="G24" s="730"/>
      <c r="H24" s="730"/>
      <c r="K24" s="445" t="s">
        <v>13086</v>
      </c>
      <c r="L24" s="445" t="s">
        <v>13087</v>
      </c>
      <c r="M24" s="445" t="s">
        <v>1632</v>
      </c>
      <c r="N24" s="445" t="s">
        <v>12256</v>
      </c>
      <c r="O24" s="445" t="s">
        <v>12206</v>
      </c>
      <c r="P24" s="445">
        <v>31</v>
      </c>
      <c r="Q24" s="446">
        <v>3171</v>
      </c>
      <c r="R24" s="370" t="str">
        <f>IF(P24&lt;&gt;"",VLOOKUP(P24,'01_MASTER_KODE_WILAYAH'!H$1437:I$1470,2,FALSE),"")</f>
        <v>DKI JAKARTA</v>
      </c>
      <c r="S24" s="370" t="str">
        <f>IF(Q24&lt;&gt;"",VLOOKUP(Q24,'01_MASTER_KODE_WILAYAH'!D$5:F$1353,3,FALSE),"")</f>
        <v>KOTA JAKARTA SELATAN</v>
      </c>
      <c r="T24" s="444" t="str">
        <f t="shared" si="73"/>
        <v>Swasta/Lai</v>
      </c>
      <c r="U24" s="157">
        <f t="shared" si="74"/>
        <v>0</v>
      </c>
      <c r="V24" s="145">
        <f>COUNTIFS(A1_Individu_Data_Keadaan_SDMK!A$4:A$149935,K24,A1_Individu_Data_Keadaan_SDMK!S$4:S$149935,"Dokter Umum")</f>
        <v>0</v>
      </c>
      <c r="W24" s="134">
        <f t="shared" si="75"/>
        <v>1</v>
      </c>
      <c r="X24" s="146">
        <f t="shared" si="76"/>
        <v>0</v>
      </c>
      <c r="Y24" s="146">
        <f t="shared" si="77"/>
        <v>1</v>
      </c>
      <c r="Z24" s="145">
        <f>COUNTIFS(A1_Individu_Data_Keadaan_SDMK!A$4:A$149935,K24,A1_Individu_Data_Keadaan_SDMK!S$4:S$149935,"Dokter Gigi")</f>
        <v>0</v>
      </c>
      <c r="AA24" s="134">
        <f t="shared" si="78"/>
        <v>1</v>
      </c>
      <c r="AB24" s="146">
        <f t="shared" si="79"/>
        <v>0</v>
      </c>
      <c r="AC24" s="146">
        <f t="shared" si="80"/>
        <v>1</v>
      </c>
      <c r="AD24" s="145">
        <f>COUNTIFS(A1_Individu_Data_Keadaan_SDMK!A$4:A$149935,K24,A1_Individu_Data_Keadaan_SDMK!S$4:S$149935,"Dokter Spesialis Penyakit Dalam (Sp.PD)")</f>
        <v>0</v>
      </c>
      <c r="AE24" s="134">
        <f t="shared" si="81"/>
        <v>1</v>
      </c>
      <c r="AF24" s="146">
        <f t="shared" si="82"/>
        <v>0</v>
      </c>
      <c r="AG24" s="146">
        <f t="shared" si="83"/>
        <v>1</v>
      </c>
      <c r="AH24" s="145">
        <f>COUNTIFS(A1_Individu_Data_Keadaan_SDMK!A$4:A$149935,K24,A1_Individu_Data_Keadaan_SDMK!S$4:S$149935,"Dokter Spesialis Obstetri &amp; Ginekologi - Kebidanan &amp; Kandungan (Sp.OG)")</f>
        <v>0</v>
      </c>
      <c r="AI24" s="134">
        <f t="shared" si="84"/>
        <v>1</v>
      </c>
      <c r="AJ24" s="146">
        <f t="shared" si="85"/>
        <v>0</v>
      </c>
      <c r="AK24" s="146">
        <f t="shared" si="86"/>
        <v>1</v>
      </c>
      <c r="AL24" s="145">
        <f>COUNTIFS(A1_Individu_Data_Keadaan_SDMK!A$4:A$149935,K24,A1_Individu_Data_Keadaan_SDMK!S$4:S$149935,"Dokter Spesialis Anak (Sp.A)")</f>
        <v>0</v>
      </c>
      <c r="AM24" s="147">
        <f t="shared" si="87"/>
        <v>1</v>
      </c>
      <c r="AN24" s="146">
        <f t="shared" si="88"/>
        <v>0</v>
      </c>
      <c r="AO24" s="146">
        <f t="shared" si="89"/>
        <v>1</v>
      </c>
      <c r="AP24" s="145">
        <f>COUNTIFS(A1_Individu_Data_Keadaan_SDMK!A$4:A$149935,K24,A1_Individu_Data_Keadaan_SDMK!S$4:S$149935,"Dokter Spesialis Bedah (Sp.B)")</f>
        <v>0</v>
      </c>
      <c r="AQ24" s="147">
        <f t="shared" si="90"/>
        <v>1</v>
      </c>
      <c r="AR24" s="146">
        <f t="shared" si="91"/>
        <v>0</v>
      </c>
      <c r="AS24" s="146">
        <f t="shared" si="92"/>
        <v>1</v>
      </c>
      <c r="AT24" s="145">
        <f>COUNTIFS(A1_Individu_Data_Keadaan_SDMK!A$4:A$149935,K24,A1_Individu_Data_Keadaan_SDMK!S$4:S$149935,"Dokter Spesialis Radiologi (Sp.Rad)")</f>
        <v>0</v>
      </c>
      <c r="AU24" s="147">
        <f t="shared" si="93"/>
        <v>0</v>
      </c>
      <c r="AV24" s="146">
        <f t="shared" si="94"/>
        <v>0</v>
      </c>
      <c r="AW24" s="146">
        <f t="shared" si="95"/>
        <v>0</v>
      </c>
      <c r="AX24" s="145">
        <f>COUNTIFS(A1_Individu_Data_Keadaan_SDMK!A$4:A$149935,K24,A1_Individu_Data_Keadaan_SDMK!S$4:S$149935,"Dokter Spesialis Anastesiologi (Sp.An)")</f>
        <v>0</v>
      </c>
      <c r="AY24" s="147">
        <f t="shared" si="96"/>
        <v>0</v>
      </c>
      <c r="AZ24" s="146">
        <f t="shared" si="97"/>
        <v>0</v>
      </c>
      <c r="BA24" s="146">
        <f t="shared" si="98"/>
        <v>0</v>
      </c>
      <c r="BB24" s="145">
        <f>COUNTIFS(A1_Individu_Data_Keadaan_SDMK!A$4:A$149935,K24,A1_Individu_Data_Keadaan_SDMK!S$4:S$149935,"Dokter Spesialis Patologi Klinik (SP.PK)")</f>
        <v>0</v>
      </c>
      <c r="BC24" s="147">
        <f t="shared" si="99"/>
        <v>0</v>
      </c>
      <c r="BD24" s="146">
        <f t="shared" si="100"/>
        <v>0</v>
      </c>
      <c r="BE24" s="146">
        <f t="shared" si="101"/>
        <v>0</v>
      </c>
      <c r="BF24" s="145">
        <f>COUNTIFS(A1_Individu_Data_Keadaan_SDMK!A$4:A$149935,K24,A1_Individu_Data_Keadaan_SDMK!S$4:S$149935,"Dokter Spesialis Patologi Anatomi (Sp.PA)")</f>
        <v>0</v>
      </c>
      <c r="BG24" s="147">
        <f t="shared" si="102"/>
        <v>0</v>
      </c>
      <c r="BH24" s="146">
        <f t="shared" si="103"/>
        <v>0</v>
      </c>
      <c r="BI24" s="146">
        <f t="shared" si="104"/>
        <v>0</v>
      </c>
      <c r="BJ24" s="145">
        <f>COUNTIFS(A1_Individu_Data_Keadaan_SDMK!A$4:A$149935,K24,A1_Individu_Data_Keadaan_SDMK!S$4:S$149935,"Dokter Spesialis Rehabilitasi Medik (Sp.RM)")</f>
        <v>0</v>
      </c>
      <c r="BK24" s="147">
        <f t="shared" si="105"/>
        <v>0</v>
      </c>
      <c r="BL24" s="146">
        <f t="shared" si="106"/>
        <v>0</v>
      </c>
      <c r="BM24" s="146">
        <f t="shared" si="107"/>
        <v>0</v>
      </c>
      <c r="BN24" s="151" t="str">
        <f t="shared" si="108"/>
        <v>Belum Memenuhi</v>
      </c>
    </row>
    <row r="25" spans="2:66" ht="22.5" customHeight="1">
      <c r="B25" s="722"/>
      <c r="C25" s="722"/>
      <c r="D25" s="722"/>
      <c r="E25" s="728"/>
      <c r="F25" s="729"/>
      <c r="G25" s="730"/>
      <c r="H25" s="730"/>
      <c r="K25" s="445" t="s">
        <v>13088</v>
      </c>
      <c r="L25" s="445" t="s">
        <v>13089</v>
      </c>
      <c r="M25" s="445" t="s">
        <v>1632</v>
      </c>
      <c r="N25" s="445" t="s">
        <v>12210</v>
      </c>
      <c r="O25" s="445" t="s">
        <v>12207</v>
      </c>
      <c r="P25" s="445">
        <v>31</v>
      </c>
      <c r="Q25" s="446">
        <v>3171</v>
      </c>
      <c r="R25" s="370" t="str">
        <f>IF(P25&lt;&gt;"",VLOOKUP(P25,'01_MASTER_KODE_WILAYAH'!H$1437:I$1470,2,FALSE),"")</f>
        <v>DKI JAKARTA</v>
      </c>
      <c r="S25" s="370" t="str">
        <f>IF(Q25&lt;&gt;"",VLOOKUP(Q25,'01_MASTER_KODE_WILAYAH'!D$5:F$1353,3,FALSE),"")</f>
        <v>KOTA JAKARTA SELATAN</v>
      </c>
      <c r="T25" s="444" t="str">
        <f t="shared" si="73"/>
        <v>Perusahaan</v>
      </c>
      <c r="U25" s="157">
        <f t="shared" si="74"/>
        <v>0</v>
      </c>
      <c r="V25" s="145">
        <f>COUNTIFS(A1_Individu_Data_Keadaan_SDMK!A$4:A$149935,K25,A1_Individu_Data_Keadaan_SDMK!S$4:S$149935,"Dokter Umum")</f>
        <v>0</v>
      </c>
      <c r="W25" s="134">
        <f t="shared" si="75"/>
        <v>9</v>
      </c>
      <c r="X25" s="146">
        <f t="shared" si="76"/>
        <v>0</v>
      </c>
      <c r="Y25" s="146">
        <f t="shared" si="77"/>
        <v>9</v>
      </c>
      <c r="Z25" s="145">
        <f>COUNTIFS(A1_Individu_Data_Keadaan_SDMK!A$4:A$149935,K25,A1_Individu_Data_Keadaan_SDMK!S$4:S$149935,"Dokter Gigi")</f>
        <v>0</v>
      </c>
      <c r="AA25" s="134">
        <f t="shared" si="78"/>
        <v>2</v>
      </c>
      <c r="AB25" s="146">
        <f t="shared" si="79"/>
        <v>0</v>
      </c>
      <c r="AC25" s="146">
        <f t="shared" si="80"/>
        <v>2</v>
      </c>
      <c r="AD25" s="145">
        <f>COUNTIFS(A1_Individu_Data_Keadaan_SDMK!A$4:A$149935,K25,A1_Individu_Data_Keadaan_SDMK!S$4:S$149935,"Dokter Spesialis Penyakit Dalam (Sp.PD)")</f>
        <v>0</v>
      </c>
      <c r="AE25" s="134">
        <f t="shared" si="81"/>
        <v>2</v>
      </c>
      <c r="AF25" s="146">
        <f t="shared" si="82"/>
        <v>0</v>
      </c>
      <c r="AG25" s="146">
        <f t="shared" si="83"/>
        <v>2</v>
      </c>
      <c r="AH25" s="145">
        <f>COUNTIFS(A1_Individu_Data_Keadaan_SDMK!A$4:A$149935,K25,A1_Individu_Data_Keadaan_SDMK!S$4:S$149935,"Dokter Spesialis Obstetri &amp; Ginekologi - Kebidanan &amp; Kandungan (Sp.OG)")</f>
        <v>0</v>
      </c>
      <c r="AI25" s="134">
        <f t="shared" si="84"/>
        <v>2</v>
      </c>
      <c r="AJ25" s="146">
        <f t="shared" si="85"/>
        <v>0</v>
      </c>
      <c r="AK25" s="146">
        <f t="shared" si="86"/>
        <v>2</v>
      </c>
      <c r="AL25" s="145">
        <f>COUNTIFS(A1_Individu_Data_Keadaan_SDMK!A$4:A$149935,K25,A1_Individu_Data_Keadaan_SDMK!S$4:S$149935,"Dokter Spesialis Anak (Sp.A)")</f>
        <v>0</v>
      </c>
      <c r="AM25" s="147">
        <f t="shared" si="87"/>
        <v>2</v>
      </c>
      <c r="AN25" s="146">
        <f t="shared" si="88"/>
        <v>0</v>
      </c>
      <c r="AO25" s="146">
        <f t="shared" si="89"/>
        <v>2</v>
      </c>
      <c r="AP25" s="145">
        <f>COUNTIFS(A1_Individu_Data_Keadaan_SDMK!A$4:A$149935,K25,A1_Individu_Data_Keadaan_SDMK!S$4:S$149935,"Dokter Spesialis Bedah (Sp.B)")</f>
        <v>0</v>
      </c>
      <c r="AQ25" s="147">
        <f t="shared" si="90"/>
        <v>2</v>
      </c>
      <c r="AR25" s="146">
        <f t="shared" si="91"/>
        <v>0</v>
      </c>
      <c r="AS25" s="146">
        <f t="shared" si="92"/>
        <v>2</v>
      </c>
      <c r="AT25" s="145">
        <f>COUNTIFS(A1_Individu_Data_Keadaan_SDMK!A$4:A$149935,K25,A1_Individu_Data_Keadaan_SDMK!S$4:S$149935,"Dokter Spesialis Radiologi (Sp.Rad)")</f>
        <v>0</v>
      </c>
      <c r="AU25" s="147">
        <f t="shared" si="93"/>
        <v>1</v>
      </c>
      <c r="AV25" s="146">
        <f t="shared" si="94"/>
        <v>0</v>
      </c>
      <c r="AW25" s="146">
        <f t="shared" si="95"/>
        <v>1</v>
      </c>
      <c r="AX25" s="145">
        <f>COUNTIFS(A1_Individu_Data_Keadaan_SDMK!A$4:A$149935,K25,A1_Individu_Data_Keadaan_SDMK!S$4:S$149935,"Dokter Spesialis Anastesiologi (Sp.An)")</f>
        <v>0</v>
      </c>
      <c r="AY25" s="147">
        <f t="shared" si="96"/>
        <v>1</v>
      </c>
      <c r="AZ25" s="146">
        <f t="shared" si="97"/>
        <v>0</v>
      </c>
      <c r="BA25" s="146">
        <f t="shared" si="98"/>
        <v>1</v>
      </c>
      <c r="BB25" s="145">
        <f>COUNTIFS(A1_Individu_Data_Keadaan_SDMK!A$4:A$149935,K25,A1_Individu_Data_Keadaan_SDMK!S$4:S$149935,"Dokter Spesialis Patologi Klinik (SP.PK)")</f>
        <v>0</v>
      </c>
      <c r="BC25" s="147">
        <f t="shared" si="99"/>
        <v>1</v>
      </c>
      <c r="BD25" s="146">
        <f t="shared" si="100"/>
        <v>0</v>
      </c>
      <c r="BE25" s="146">
        <f t="shared" si="101"/>
        <v>1</v>
      </c>
      <c r="BF25" s="145">
        <f>COUNTIFS(A1_Individu_Data_Keadaan_SDMK!A$4:A$149935,K25,A1_Individu_Data_Keadaan_SDMK!S$4:S$149935,"Dokter Spesialis Patologi Anatomi (Sp.PA)")</f>
        <v>0</v>
      </c>
      <c r="BG25" s="147">
        <f t="shared" si="102"/>
        <v>0</v>
      </c>
      <c r="BH25" s="146">
        <f t="shared" si="103"/>
        <v>0</v>
      </c>
      <c r="BI25" s="146">
        <f t="shared" si="104"/>
        <v>0</v>
      </c>
      <c r="BJ25" s="145">
        <f>COUNTIFS(A1_Individu_Data_Keadaan_SDMK!A$4:A$149935,K25,A1_Individu_Data_Keadaan_SDMK!S$4:S$149935,"Dokter Spesialis Rehabilitasi Medik (Sp.RM)")</f>
        <v>0</v>
      </c>
      <c r="BK25" s="147">
        <f t="shared" si="105"/>
        <v>0</v>
      </c>
      <c r="BL25" s="146">
        <f t="shared" si="106"/>
        <v>0</v>
      </c>
      <c r="BM25" s="146">
        <f t="shared" si="107"/>
        <v>0</v>
      </c>
      <c r="BN25" s="151" t="str">
        <f t="shared" si="108"/>
        <v>Belum Memenuhi</v>
      </c>
    </row>
    <row r="26" spans="2:66" ht="19.5" customHeight="1">
      <c r="B26" s="722"/>
      <c r="C26" s="723"/>
      <c r="D26" s="723"/>
      <c r="E26" s="479" t="s">
        <v>1635</v>
      </c>
      <c r="F26" s="479" t="s">
        <v>9320</v>
      </c>
      <c r="G26" s="479" t="s">
        <v>1635</v>
      </c>
      <c r="H26" s="479" t="s">
        <v>9320</v>
      </c>
      <c r="K26" s="445" t="s">
        <v>13090</v>
      </c>
      <c r="L26" s="445" t="s">
        <v>13091</v>
      </c>
      <c r="M26" s="445" t="s">
        <v>1632</v>
      </c>
      <c r="N26" s="445" t="s">
        <v>12209</v>
      </c>
      <c r="O26" s="445" t="s">
        <v>12206</v>
      </c>
      <c r="P26" s="445">
        <v>31</v>
      </c>
      <c r="Q26" s="446">
        <v>3171</v>
      </c>
      <c r="R26" s="370" t="str">
        <f>IF(P26&lt;&gt;"",VLOOKUP(P26,'01_MASTER_KODE_WILAYAH'!H$1437:I$1470,2,FALSE),"")</f>
        <v>DKI JAKARTA</v>
      </c>
      <c r="S26" s="370" t="str">
        <f>IF(Q26&lt;&gt;"",VLOOKUP(Q26,'01_MASTER_KODE_WILAYAH'!D$5:F$1353,3,FALSE),"")</f>
        <v>KOTA JAKARTA SELATAN</v>
      </c>
      <c r="T26" s="444" t="str">
        <f t="shared" si="73"/>
        <v>Swasta/Lai</v>
      </c>
      <c r="U26" s="157">
        <f t="shared" si="74"/>
        <v>0</v>
      </c>
      <c r="V26" s="145">
        <f>COUNTIFS(A1_Individu_Data_Keadaan_SDMK!A$4:A$149935,K26,A1_Individu_Data_Keadaan_SDMK!S$4:S$149935,"Dokter Umum")</f>
        <v>0</v>
      </c>
      <c r="W26" s="134">
        <f t="shared" si="75"/>
        <v>12</v>
      </c>
      <c r="X26" s="146">
        <f t="shared" si="76"/>
        <v>0</v>
      </c>
      <c r="Y26" s="146">
        <f t="shared" si="77"/>
        <v>12</v>
      </c>
      <c r="Z26" s="145">
        <f>COUNTIFS(A1_Individu_Data_Keadaan_SDMK!A$4:A$149935,K26,A1_Individu_Data_Keadaan_SDMK!S$4:S$149935,"Dokter Gigi")</f>
        <v>0</v>
      </c>
      <c r="AA26" s="134">
        <f t="shared" si="78"/>
        <v>3</v>
      </c>
      <c r="AB26" s="146">
        <f t="shared" si="79"/>
        <v>0</v>
      </c>
      <c r="AC26" s="146">
        <f t="shared" si="80"/>
        <v>3</v>
      </c>
      <c r="AD26" s="145">
        <f>COUNTIFS(A1_Individu_Data_Keadaan_SDMK!A$4:A$149935,K26,A1_Individu_Data_Keadaan_SDMK!S$4:S$149935,"Dokter Spesialis Penyakit Dalam (Sp.PD)")</f>
        <v>0</v>
      </c>
      <c r="AE26" s="134">
        <f t="shared" si="81"/>
        <v>3</v>
      </c>
      <c r="AF26" s="146">
        <f t="shared" si="82"/>
        <v>0</v>
      </c>
      <c r="AG26" s="146">
        <f t="shared" si="83"/>
        <v>3</v>
      </c>
      <c r="AH26" s="145">
        <f>COUNTIFS(A1_Individu_Data_Keadaan_SDMK!A$4:A$149935,K26,A1_Individu_Data_Keadaan_SDMK!S$4:S$149935,"Dokter Spesialis Obstetri &amp; Ginekologi - Kebidanan &amp; Kandungan (Sp.OG)")</f>
        <v>0</v>
      </c>
      <c r="AI26" s="134">
        <f t="shared" si="84"/>
        <v>3</v>
      </c>
      <c r="AJ26" s="146">
        <f t="shared" si="85"/>
        <v>0</v>
      </c>
      <c r="AK26" s="146">
        <f t="shared" si="86"/>
        <v>3</v>
      </c>
      <c r="AL26" s="145">
        <f>COUNTIFS(A1_Individu_Data_Keadaan_SDMK!A$4:A$149935,K26,A1_Individu_Data_Keadaan_SDMK!S$4:S$149935,"Dokter Spesialis Anak (Sp.A)")</f>
        <v>0</v>
      </c>
      <c r="AM26" s="147">
        <f t="shared" si="87"/>
        <v>3</v>
      </c>
      <c r="AN26" s="146">
        <f t="shared" si="88"/>
        <v>0</v>
      </c>
      <c r="AO26" s="146">
        <f t="shared" si="89"/>
        <v>3</v>
      </c>
      <c r="AP26" s="145">
        <f>COUNTIFS(A1_Individu_Data_Keadaan_SDMK!A$4:A$149935,K26,A1_Individu_Data_Keadaan_SDMK!S$4:S$149935,"Dokter Spesialis Bedah (Sp.B)")</f>
        <v>0</v>
      </c>
      <c r="AQ26" s="147">
        <f t="shared" si="90"/>
        <v>3</v>
      </c>
      <c r="AR26" s="146">
        <f t="shared" si="91"/>
        <v>0</v>
      </c>
      <c r="AS26" s="146">
        <f t="shared" si="92"/>
        <v>3</v>
      </c>
      <c r="AT26" s="145">
        <f>COUNTIFS(A1_Individu_Data_Keadaan_SDMK!A$4:A$149935,K26,A1_Individu_Data_Keadaan_SDMK!S$4:S$149935,"Dokter Spesialis Radiologi (Sp.Rad)")</f>
        <v>0</v>
      </c>
      <c r="AU26" s="147">
        <f t="shared" si="93"/>
        <v>2</v>
      </c>
      <c r="AV26" s="146">
        <f t="shared" si="94"/>
        <v>0</v>
      </c>
      <c r="AW26" s="146">
        <f t="shared" si="95"/>
        <v>2</v>
      </c>
      <c r="AX26" s="145">
        <f>COUNTIFS(A1_Individu_Data_Keadaan_SDMK!A$4:A$149935,K26,A1_Individu_Data_Keadaan_SDMK!S$4:S$149935,"Dokter Spesialis Anastesiologi (Sp.An)")</f>
        <v>0</v>
      </c>
      <c r="AY26" s="147">
        <f t="shared" si="96"/>
        <v>2</v>
      </c>
      <c r="AZ26" s="146">
        <f t="shared" si="97"/>
        <v>0</v>
      </c>
      <c r="BA26" s="146">
        <f t="shared" si="98"/>
        <v>2</v>
      </c>
      <c r="BB26" s="145">
        <f>COUNTIFS(A1_Individu_Data_Keadaan_SDMK!A$4:A$149935,K26,A1_Individu_Data_Keadaan_SDMK!S$4:S$149935,"Dokter Spesialis Patologi Klinik (SP.PK)")</f>
        <v>0</v>
      </c>
      <c r="BC26" s="147">
        <f t="shared" si="99"/>
        <v>2</v>
      </c>
      <c r="BD26" s="146">
        <f t="shared" si="100"/>
        <v>0</v>
      </c>
      <c r="BE26" s="146">
        <f t="shared" si="101"/>
        <v>2</v>
      </c>
      <c r="BF26" s="145">
        <f>COUNTIFS(A1_Individu_Data_Keadaan_SDMK!A$4:A$149935,K26,A1_Individu_Data_Keadaan_SDMK!S$4:S$149935,"Dokter Spesialis Patologi Anatomi (Sp.PA)")</f>
        <v>0</v>
      </c>
      <c r="BG26" s="147">
        <f t="shared" si="102"/>
        <v>0</v>
      </c>
      <c r="BH26" s="146">
        <f t="shared" si="103"/>
        <v>0</v>
      </c>
      <c r="BI26" s="146">
        <f t="shared" si="104"/>
        <v>0</v>
      </c>
      <c r="BJ26" s="145">
        <f>COUNTIFS(A1_Individu_Data_Keadaan_SDMK!A$4:A$149935,K26,A1_Individu_Data_Keadaan_SDMK!S$4:S$149935,"Dokter Spesialis Rehabilitasi Medik (Sp.RM)")</f>
        <v>0</v>
      </c>
      <c r="BK26" s="147">
        <f t="shared" si="105"/>
        <v>0</v>
      </c>
      <c r="BL26" s="146">
        <f t="shared" si="106"/>
        <v>0</v>
      </c>
      <c r="BM26" s="146">
        <f t="shared" si="107"/>
        <v>0</v>
      </c>
      <c r="BN26" s="151" t="str">
        <f t="shared" si="108"/>
        <v>Belum Memenuhi</v>
      </c>
    </row>
    <row r="27" spans="2:66" ht="26.25">
      <c r="B27" s="477" t="s">
        <v>12293</v>
      </c>
      <c r="C27" s="718">
        <f>IF(B$3="",COUNTIFS(M$8:M$1494,"Rumah Sakit",N$8:N$1494,"C",T$8:T$1494,"Pemerintah"),IF(B$3&lt;&gt;"",COUNTIFS(M$8:M$1494,"Rumah Sakit",N$8:N$1494,"C",T$8:T$1494,"Pemerintah",S$8:S$1494,B$3)))</f>
        <v>1</v>
      </c>
      <c r="D27" s="497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97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98">
        <f>IF(C$27&lt;&gt;0,E27/C$27,0)</f>
        <v>0</v>
      </c>
      <c r="G27" s="497">
        <f>IF(B$3="",COUNTIFS(AG$8:AG$1494,"&gt;0",M$8:M$1494,"Rumah Sakit",N$8:N$1494,"C",T$8:T$1494,"Pemerintah"),IF(B$3&lt;&gt;"",COUNTIFS(AG$8:AG$1494,"&gt;0",M$8:M$1494,"Rumah Sakit",N$8:N$1494,"C",T$8:T$1494,"Pemerintah",S$8:S$1494,B$3),0))</f>
        <v>1</v>
      </c>
      <c r="H27" s="499">
        <f>IF(C$27&lt;&gt;0,G27/C$27,0)</f>
        <v>1</v>
      </c>
      <c r="K27" s="445" t="s">
        <v>13092</v>
      </c>
      <c r="L27" s="445" t="s">
        <v>13093</v>
      </c>
      <c r="M27" s="445" t="s">
        <v>1632</v>
      </c>
      <c r="N27" s="445" t="s">
        <v>12256</v>
      </c>
      <c r="O27" s="445" t="s">
        <v>12205</v>
      </c>
      <c r="P27" s="445">
        <v>31</v>
      </c>
      <c r="Q27" s="446">
        <v>3171</v>
      </c>
      <c r="R27" s="370" t="str">
        <f>IF(P27&lt;&gt;"",VLOOKUP(P27,'01_MASTER_KODE_WILAYAH'!H$1437:I$1470,2,FALSE),"")</f>
        <v>DKI JAKARTA</v>
      </c>
      <c r="S27" s="370" t="str">
        <f>IF(Q27&lt;&gt;"",VLOOKUP(Q27,'01_MASTER_KODE_WILAYAH'!D$5:F$1353,3,FALSE),"")</f>
        <v>KOTA JAKARTA SELATAN</v>
      </c>
      <c r="T27" s="444" t="str">
        <f t="shared" si="73"/>
        <v>Organisasi</v>
      </c>
      <c r="U27" s="157">
        <f t="shared" si="74"/>
        <v>0</v>
      </c>
      <c r="V27" s="145">
        <f>COUNTIFS(A1_Individu_Data_Keadaan_SDMK!A$4:A$149935,K27,A1_Individu_Data_Keadaan_SDMK!S$4:S$149935,"Dokter Umum")</f>
        <v>0</v>
      </c>
      <c r="W27" s="134">
        <f t="shared" si="75"/>
        <v>1</v>
      </c>
      <c r="X27" s="146">
        <f t="shared" si="76"/>
        <v>0</v>
      </c>
      <c r="Y27" s="146">
        <f t="shared" si="77"/>
        <v>1</v>
      </c>
      <c r="Z27" s="145">
        <f>COUNTIFS(A1_Individu_Data_Keadaan_SDMK!A$4:A$149935,K27,A1_Individu_Data_Keadaan_SDMK!S$4:S$149935,"Dokter Gigi")</f>
        <v>0</v>
      </c>
      <c r="AA27" s="134">
        <f t="shared" si="78"/>
        <v>1</v>
      </c>
      <c r="AB27" s="146">
        <f t="shared" si="79"/>
        <v>0</v>
      </c>
      <c r="AC27" s="146">
        <f t="shared" si="80"/>
        <v>1</v>
      </c>
      <c r="AD27" s="145">
        <f>COUNTIFS(A1_Individu_Data_Keadaan_SDMK!A$4:A$149935,K27,A1_Individu_Data_Keadaan_SDMK!S$4:S$149935,"Dokter Spesialis Penyakit Dalam (Sp.PD)")</f>
        <v>0</v>
      </c>
      <c r="AE27" s="134">
        <f t="shared" si="81"/>
        <v>1</v>
      </c>
      <c r="AF27" s="146">
        <f t="shared" si="82"/>
        <v>0</v>
      </c>
      <c r="AG27" s="146">
        <f t="shared" si="83"/>
        <v>1</v>
      </c>
      <c r="AH27" s="145">
        <f>COUNTIFS(A1_Individu_Data_Keadaan_SDMK!A$4:A$149935,K27,A1_Individu_Data_Keadaan_SDMK!S$4:S$149935,"Dokter Spesialis Obstetri &amp; Ginekologi - Kebidanan &amp; Kandungan (Sp.OG)")</f>
        <v>0</v>
      </c>
      <c r="AI27" s="134">
        <f t="shared" si="84"/>
        <v>1</v>
      </c>
      <c r="AJ27" s="146">
        <f t="shared" si="85"/>
        <v>0</v>
      </c>
      <c r="AK27" s="146">
        <f t="shared" si="86"/>
        <v>1</v>
      </c>
      <c r="AL27" s="145">
        <f>COUNTIFS(A1_Individu_Data_Keadaan_SDMK!A$4:A$149935,K27,A1_Individu_Data_Keadaan_SDMK!S$4:S$149935,"Dokter Spesialis Anak (Sp.A)")</f>
        <v>0</v>
      </c>
      <c r="AM27" s="147">
        <f t="shared" si="87"/>
        <v>1</v>
      </c>
      <c r="AN27" s="146">
        <f t="shared" si="88"/>
        <v>0</v>
      </c>
      <c r="AO27" s="146">
        <f t="shared" si="89"/>
        <v>1</v>
      </c>
      <c r="AP27" s="145">
        <f>COUNTIFS(A1_Individu_Data_Keadaan_SDMK!A$4:A$149935,K27,A1_Individu_Data_Keadaan_SDMK!S$4:S$149935,"Dokter Spesialis Bedah (Sp.B)")</f>
        <v>0</v>
      </c>
      <c r="AQ27" s="147">
        <f t="shared" si="90"/>
        <v>1</v>
      </c>
      <c r="AR27" s="146">
        <f t="shared" si="91"/>
        <v>0</v>
      </c>
      <c r="AS27" s="146">
        <f t="shared" si="92"/>
        <v>1</v>
      </c>
      <c r="AT27" s="145">
        <f>COUNTIFS(A1_Individu_Data_Keadaan_SDMK!A$4:A$149935,K27,A1_Individu_Data_Keadaan_SDMK!S$4:S$149935,"Dokter Spesialis Radiologi (Sp.Rad)")</f>
        <v>0</v>
      </c>
      <c r="AU27" s="147">
        <f t="shared" si="93"/>
        <v>0</v>
      </c>
      <c r="AV27" s="146">
        <f t="shared" si="94"/>
        <v>0</v>
      </c>
      <c r="AW27" s="146">
        <f t="shared" si="95"/>
        <v>0</v>
      </c>
      <c r="AX27" s="145">
        <f>COUNTIFS(A1_Individu_Data_Keadaan_SDMK!A$4:A$149935,K27,A1_Individu_Data_Keadaan_SDMK!S$4:S$149935,"Dokter Spesialis Anastesiologi (Sp.An)")</f>
        <v>0</v>
      </c>
      <c r="AY27" s="147">
        <f t="shared" si="96"/>
        <v>0</v>
      </c>
      <c r="AZ27" s="146">
        <f t="shared" si="97"/>
        <v>0</v>
      </c>
      <c r="BA27" s="146">
        <f t="shared" si="98"/>
        <v>0</v>
      </c>
      <c r="BB27" s="145">
        <f>COUNTIFS(A1_Individu_Data_Keadaan_SDMK!A$4:A$149935,K27,A1_Individu_Data_Keadaan_SDMK!S$4:S$149935,"Dokter Spesialis Patologi Klinik (SP.PK)")</f>
        <v>0</v>
      </c>
      <c r="BC27" s="147">
        <f t="shared" si="99"/>
        <v>0</v>
      </c>
      <c r="BD27" s="146">
        <f t="shared" si="100"/>
        <v>0</v>
      </c>
      <c r="BE27" s="146">
        <f t="shared" si="101"/>
        <v>0</v>
      </c>
      <c r="BF27" s="145">
        <f>COUNTIFS(A1_Individu_Data_Keadaan_SDMK!A$4:A$149935,K27,A1_Individu_Data_Keadaan_SDMK!S$4:S$149935,"Dokter Spesialis Patologi Anatomi (Sp.PA)")</f>
        <v>0</v>
      </c>
      <c r="BG27" s="147">
        <f t="shared" si="102"/>
        <v>0</v>
      </c>
      <c r="BH27" s="146">
        <f t="shared" si="103"/>
        <v>0</v>
      </c>
      <c r="BI27" s="146">
        <f t="shared" si="104"/>
        <v>0</v>
      </c>
      <c r="BJ27" s="145">
        <f>COUNTIFS(A1_Individu_Data_Keadaan_SDMK!A$4:A$149935,K27,A1_Individu_Data_Keadaan_SDMK!S$4:S$149935,"Dokter Spesialis Rehabilitasi Medik (Sp.RM)")</f>
        <v>0</v>
      </c>
      <c r="BK27" s="147">
        <f t="shared" si="105"/>
        <v>0</v>
      </c>
      <c r="BL27" s="146">
        <f t="shared" si="106"/>
        <v>0</v>
      </c>
      <c r="BM27" s="146">
        <f t="shared" si="107"/>
        <v>0</v>
      </c>
      <c r="BN27" s="151" t="str">
        <f t="shared" si="108"/>
        <v>Belum Memenuhi</v>
      </c>
    </row>
    <row r="28" spans="2:66" ht="15">
      <c r="B28" s="477" t="s">
        <v>12308</v>
      </c>
      <c r="C28" s="718"/>
      <c r="D28" s="497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97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98">
        <f t="shared" ref="F28:F33" si="109">IF(C$27&lt;&gt;0,E28/C$27,0)</f>
        <v>0</v>
      </c>
      <c r="G28" s="497">
        <f>IF(B$3="",COUNTIFS(AK$8:AK$1494,"&gt;0",M$8:M$1494,"Rumah Sakit",N$8:N$1494,"C",T$8:T$1494,"Pemerintah"),IF(B$3&lt;&gt;"",COUNTIFS(AK$8:AK$1494,"&gt;0",M$8:M$1494,"Rumah Sakit",N$8:N$1494,"C",T$8:T$1494,"Pemerintah",S$8:S$1494,B$3),0))</f>
        <v>1</v>
      </c>
      <c r="H28" s="499">
        <f t="shared" ref="H28:H33" si="110">IF(C$27&lt;&gt;0,G28/C$27,0)</f>
        <v>1</v>
      </c>
      <c r="K28" s="445" t="s">
        <v>13094</v>
      </c>
      <c r="L28" s="445" t="s">
        <v>13095</v>
      </c>
      <c r="M28" s="445" t="s">
        <v>1632</v>
      </c>
      <c r="N28" s="445" t="s">
        <v>12210</v>
      </c>
      <c r="O28" s="445" t="s">
        <v>12205</v>
      </c>
      <c r="P28" s="445">
        <v>31</v>
      </c>
      <c r="Q28" s="446">
        <v>3171</v>
      </c>
      <c r="R28" s="370" t="str">
        <f>IF(P28&lt;&gt;"",VLOOKUP(P28,'01_MASTER_KODE_WILAYAH'!H$1437:I$1470,2,FALSE),"")</f>
        <v>DKI JAKARTA</v>
      </c>
      <c r="S28" s="370" t="str">
        <f>IF(Q28&lt;&gt;"",VLOOKUP(Q28,'01_MASTER_KODE_WILAYAH'!D$5:F$1353,3,FALSE),"")</f>
        <v>KOTA JAKARTA SELATAN</v>
      </c>
      <c r="T28" s="444" t="str">
        <f t="shared" si="73"/>
        <v>Organisasi</v>
      </c>
      <c r="U28" s="157">
        <f t="shared" si="74"/>
        <v>0</v>
      </c>
      <c r="V28" s="145">
        <f>COUNTIFS(A1_Individu_Data_Keadaan_SDMK!A$4:A$149935,K28,A1_Individu_Data_Keadaan_SDMK!S$4:S$149935,"Dokter Umum")</f>
        <v>0</v>
      </c>
      <c r="W28" s="134">
        <f t="shared" si="75"/>
        <v>9</v>
      </c>
      <c r="X28" s="146">
        <f t="shared" si="76"/>
        <v>0</v>
      </c>
      <c r="Y28" s="146">
        <f t="shared" si="77"/>
        <v>9</v>
      </c>
      <c r="Z28" s="145">
        <f>COUNTIFS(A1_Individu_Data_Keadaan_SDMK!A$4:A$149935,K28,A1_Individu_Data_Keadaan_SDMK!S$4:S$149935,"Dokter Gigi")</f>
        <v>0</v>
      </c>
      <c r="AA28" s="134">
        <f t="shared" si="78"/>
        <v>2</v>
      </c>
      <c r="AB28" s="146">
        <f t="shared" si="79"/>
        <v>0</v>
      </c>
      <c r="AC28" s="146">
        <f t="shared" si="80"/>
        <v>2</v>
      </c>
      <c r="AD28" s="145">
        <f>COUNTIFS(A1_Individu_Data_Keadaan_SDMK!A$4:A$149935,K28,A1_Individu_Data_Keadaan_SDMK!S$4:S$149935,"Dokter Spesialis Penyakit Dalam (Sp.PD)")</f>
        <v>0</v>
      </c>
      <c r="AE28" s="134">
        <f t="shared" si="81"/>
        <v>2</v>
      </c>
      <c r="AF28" s="146">
        <f t="shared" si="82"/>
        <v>0</v>
      </c>
      <c r="AG28" s="146">
        <f t="shared" si="83"/>
        <v>2</v>
      </c>
      <c r="AH28" s="145">
        <f>COUNTIFS(A1_Individu_Data_Keadaan_SDMK!A$4:A$149935,K28,A1_Individu_Data_Keadaan_SDMK!S$4:S$149935,"Dokter Spesialis Obstetri &amp; Ginekologi - Kebidanan &amp; Kandungan (Sp.OG)")</f>
        <v>0</v>
      </c>
      <c r="AI28" s="134">
        <f t="shared" si="84"/>
        <v>2</v>
      </c>
      <c r="AJ28" s="146">
        <f t="shared" si="85"/>
        <v>0</v>
      </c>
      <c r="AK28" s="146">
        <f t="shared" si="86"/>
        <v>2</v>
      </c>
      <c r="AL28" s="145">
        <f>COUNTIFS(A1_Individu_Data_Keadaan_SDMK!A$4:A$149935,K28,A1_Individu_Data_Keadaan_SDMK!S$4:S$149935,"Dokter Spesialis Anak (Sp.A)")</f>
        <v>0</v>
      </c>
      <c r="AM28" s="147">
        <f t="shared" si="87"/>
        <v>2</v>
      </c>
      <c r="AN28" s="146">
        <f t="shared" si="88"/>
        <v>0</v>
      </c>
      <c r="AO28" s="146">
        <f t="shared" si="89"/>
        <v>2</v>
      </c>
      <c r="AP28" s="145">
        <f>COUNTIFS(A1_Individu_Data_Keadaan_SDMK!A$4:A$149935,K28,A1_Individu_Data_Keadaan_SDMK!S$4:S$149935,"Dokter Spesialis Bedah (Sp.B)")</f>
        <v>0</v>
      </c>
      <c r="AQ28" s="147">
        <f t="shared" si="90"/>
        <v>2</v>
      </c>
      <c r="AR28" s="146">
        <f t="shared" si="91"/>
        <v>0</v>
      </c>
      <c r="AS28" s="146">
        <f t="shared" si="92"/>
        <v>2</v>
      </c>
      <c r="AT28" s="145">
        <f>COUNTIFS(A1_Individu_Data_Keadaan_SDMK!A$4:A$149935,K28,A1_Individu_Data_Keadaan_SDMK!S$4:S$149935,"Dokter Spesialis Radiologi (Sp.Rad)")</f>
        <v>0</v>
      </c>
      <c r="AU28" s="147">
        <f t="shared" si="93"/>
        <v>1</v>
      </c>
      <c r="AV28" s="146">
        <f t="shared" si="94"/>
        <v>0</v>
      </c>
      <c r="AW28" s="146">
        <f t="shared" si="95"/>
        <v>1</v>
      </c>
      <c r="AX28" s="145">
        <f>COUNTIFS(A1_Individu_Data_Keadaan_SDMK!A$4:A$149935,K28,A1_Individu_Data_Keadaan_SDMK!S$4:S$149935,"Dokter Spesialis Anastesiologi (Sp.An)")</f>
        <v>0</v>
      </c>
      <c r="AY28" s="147">
        <f t="shared" si="96"/>
        <v>1</v>
      </c>
      <c r="AZ28" s="146">
        <f t="shared" si="97"/>
        <v>0</v>
      </c>
      <c r="BA28" s="146">
        <f t="shared" si="98"/>
        <v>1</v>
      </c>
      <c r="BB28" s="145">
        <f>COUNTIFS(A1_Individu_Data_Keadaan_SDMK!A$4:A$149935,K28,A1_Individu_Data_Keadaan_SDMK!S$4:S$149935,"Dokter Spesialis Patologi Klinik (SP.PK)")</f>
        <v>0</v>
      </c>
      <c r="BC28" s="147">
        <f t="shared" si="99"/>
        <v>1</v>
      </c>
      <c r="BD28" s="146">
        <f t="shared" si="100"/>
        <v>0</v>
      </c>
      <c r="BE28" s="146">
        <f t="shared" si="101"/>
        <v>1</v>
      </c>
      <c r="BF28" s="145">
        <f>COUNTIFS(A1_Individu_Data_Keadaan_SDMK!A$4:A$149935,K28,A1_Individu_Data_Keadaan_SDMK!S$4:S$149935,"Dokter Spesialis Patologi Anatomi (Sp.PA)")</f>
        <v>0</v>
      </c>
      <c r="BG28" s="147">
        <f t="shared" si="102"/>
        <v>0</v>
      </c>
      <c r="BH28" s="146">
        <f t="shared" si="103"/>
        <v>0</v>
      </c>
      <c r="BI28" s="146">
        <f t="shared" si="104"/>
        <v>0</v>
      </c>
      <c r="BJ28" s="145">
        <f>COUNTIFS(A1_Individu_Data_Keadaan_SDMK!A$4:A$149935,K28,A1_Individu_Data_Keadaan_SDMK!S$4:S$149935,"Dokter Spesialis Rehabilitasi Medik (Sp.RM)")</f>
        <v>0</v>
      </c>
      <c r="BK28" s="147">
        <f t="shared" si="105"/>
        <v>0</v>
      </c>
      <c r="BL28" s="146">
        <f t="shared" si="106"/>
        <v>0</v>
      </c>
      <c r="BM28" s="146">
        <f t="shared" si="107"/>
        <v>0</v>
      </c>
      <c r="BN28" s="151" t="str">
        <f t="shared" si="108"/>
        <v>Belum Memenuhi</v>
      </c>
    </row>
    <row r="29" spans="2:66" ht="15">
      <c r="B29" s="477" t="s">
        <v>12294</v>
      </c>
      <c r="C29" s="718"/>
      <c r="D29" s="497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97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98">
        <f t="shared" si="109"/>
        <v>0</v>
      </c>
      <c r="G29" s="497">
        <f>IF(B$3="",COUNTIFS(AO$8:AO$1494,"&gt;0",M$8:M$1494,"Rumah Sakit",N$8:N$1494,"C",T$8:T$1494,"Pemerintah"),IF(B$3&lt;&gt;"",COUNTIFS(AO$8:AO$1494,"&gt;0",M$8:M$1494,"Rumah Sakit",N$8:N$1494,"C",T$8:T$1494,"Pemerintah",S$8:S$1494,B$3),0))</f>
        <v>1</v>
      </c>
      <c r="H29" s="499">
        <f t="shared" si="110"/>
        <v>1</v>
      </c>
      <c r="K29" s="445" t="s">
        <v>13096</v>
      </c>
      <c r="L29" s="445" t="s">
        <v>13097</v>
      </c>
      <c r="M29" s="445" t="s">
        <v>1632</v>
      </c>
      <c r="N29" s="445" t="s">
        <v>12256</v>
      </c>
      <c r="O29" s="445" t="s">
        <v>12205</v>
      </c>
      <c r="P29" s="445">
        <v>31</v>
      </c>
      <c r="Q29" s="446">
        <v>3171</v>
      </c>
      <c r="R29" s="370" t="str">
        <f>IF(P29&lt;&gt;"",VLOOKUP(P29,'01_MASTER_KODE_WILAYAH'!H$1437:I$1470,2,FALSE),"")</f>
        <v>DKI JAKARTA</v>
      </c>
      <c r="S29" s="370" t="str">
        <f>IF(Q29&lt;&gt;"",VLOOKUP(Q29,'01_MASTER_KODE_WILAYAH'!D$5:F$1353,3,FALSE),"")</f>
        <v>KOTA JAKARTA SELATAN</v>
      </c>
      <c r="T29" s="444" t="str">
        <f t="shared" si="73"/>
        <v>Organisasi</v>
      </c>
      <c r="U29" s="157">
        <f t="shared" si="74"/>
        <v>0</v>
      </c>
      <c r="V29" s="145">
        <f>COUNTIFS(A1_Individu_Data_Keadaan_SDMK!A$4:A$149935,K29,A1_Individu_Data_Keadaan_SDMK!S$4:S$149935,"Dokter Umum")</f>
        <v>0</v>
      </c>
      <c r="W29" s="134">
        <f t="shared" si="75"/>
        <v>1</v>
      </c>
      <c r="X29" s="146">
        <f t="shared" si="76"/>
        <v>0</v>
      </c>
      <c r="Y29" s="146">
        <f t="shared" si="77"/>
        <v>1</v>
      </c>
      <c r="Z29" s="145">
        <f>COUNTIFS(A1_Individu_Data_Keadaan_SDMK!A$4:A$149935,K29,A1_Individu_Data_Keadaan_SDMK!S$4:S$149935,"Dokter Gigi")</f>
        <v>0</v>
      </c>
      <c r="AA29" s="134">
        <f t="shared" si="78"/>
        <v>1</v>
      </c>
      <c r="AB29" s="146">
        <f t="shared" si="79"/>
        <v>0</v>
      </c>
      <c r="AC29" s="146">
        <f t="shared" si="80"/>
        <v>1</v>
      </c>
      <c r="AD29" s="145">
        <f>COUNTIFS(A1_Individu_Data_Keadaan_SDMK!A$4:A$149935,K29,A1_Individu_Data_Keadaan_SDMK!S$4:S$149935,"Dokter Spesialis Penyakit Dalam (Sp.PD)")</f>
        <v>0</v>
      </c>
      <c r="AE29" s="134">
        <f t="shared" si="81"/>
        <v>1</v>
      </c>
      <c r="AF29" s="146">
        <f t="shared" si="82"/>
        <v>0</v>
      </c>
      <c r="AG29" s="146">
        <f t="shared" si="83"/>
        <v>1</v>
      </c>
      <c r="AH29" s="145">
        <f>COUNTIFS(A1_Individu_Data_Keadaan_SDMK!A$4:A$149935,K29,A1_Individu_Data_Keadaan_SDMK!S$4:S$149935,"Dokter Spesialis Obstetri &amp; Ginekologi - Kebidanan &amp; Kandungan (Sp.OG)")</f>
        <v>0</v>
      </c>
      <c r="AI29" s="134">
        <f t="shared" si="84"/>
        <v>1</v>
      </c>
      <c r="AJ29" s="146">
        <f t="shared" si="85"/>
        <v>0</v>
      </c>
      <c r="AK29" s="146">
        <f t="shared" si="86"/>
        <v>1</v>
      </c>
      <c r="AL29" s="145">
        <f>COUNTIFS(A1_Individu_Data_Keadaan_SDMK!A$4:A$149935,K29,A1_Individu_Data_Keadaan_SDMK!S$4:S$149935,"Dokter Spesialis Anak (Sp.A)")</f>
        <v>0</v>
      </c>
      <c r="AM29" s="147">
        <f t="shared" si="87"/>
        <v>1</v>
      </c>
      <c r="AN29" s="146">
        <f t="shared" si="88"/>
        <v>0</v>
      </c>
      <c r="AO29" s="146">
        <f t="shared" si="89"/>
        <v>1</v>
      </c>
      <c r="AP29" s="145">
        <f>COUNTIFS(A1_Individu_Data_Keadaan_SDMK!A$4:A$149935,K29,A1_Individu_Data_Keadaan_SDMK!S$4:S$149935,"Dokter Spesialis Bedah (Sp.B)")</f>
        <v>0</v>
      </c>
      <c r="AQ29" s="147">
        <f t="shared" si="90"/>
        <v>1</v>
      </c>
      <c r="AR29" s="146">
        <f t="shared" si="91"/>
        <v>0</v>
      </c>
      <c r="AS29" s="146">
        <f t="shared" si="92"/>
        <v>1</v>
      </c>
      <c r="AT29" s="145">
        <f>COUNTIFS(A1_Individu_Data_Keadaan_SDMK!A$4:A$149935,K29,A1_Individu_Data_Keadaan_SDMK!S$4:S$149935,"Dokter Spesialis Radiologi (Sp.Rad)")</f>
        <v>0</v>
      </c>
      <c r="AU29" s="147">
        <f t="shared" si="93"/>
        <v>0</v>
      </c>
      <c r="AV29" s="146">
        <f t="shared" si="94"/>
        <v>0</v>
      </c>
      <c r="AW29" s="146">
        <f t="shared" si="95"/>
        <v>0</v>
      </c>
      <c r="AX29" s="145">
        <f>COUNTIFS(A1_Individu_Data_Keadaan_SDMK!A$4:A$149935,K29,A1_Individu_Data_Keadaan_SDMK!S$4:S$149935,"Dokter Spesialis Anastesiologi (Sp.An)")</f>
        <v>0</v>
      </c>
      <c r="AY29" s="147">
        <f t="shared" si="96"/>
        <v>0</v>
      </c>
      <c r="AZ29" s="146">
        <f t="shared" si="97"/>
        <v>0</v>
      </c>
      <c r="BA29" s="146">
        <f t="shared" si="98"/>
        <v>0</v>
      </c>
      <c r="BB29" s="145">
        <f>COUNTIFS(A1_Individu_Data_Keadaan_SDMK!A$4:A$149935,K29,A1_Individu_Data_Keadaan_SDMK!S$4:S$149935,"Dokter Spesialis Patologi Klinik (SP.PK)")</f>
        <v>0</v>
      </c>
      <c r="BC29" s="147">
        <f t="shared" si="99"/>
        <v>0</v>
      </c>
      <c r="BD29" s="146">
        <f t="shared" si="100"/>
        <v>0</v>
      </c>
      <c r="BE29" s="146">
        <f t="shared" si="101"/>
        <v>0</v>
      </c>
      <c r="BF29" s="145">
        <f>COUNTIFS(A1_Individu_Data_Keadaan_SDMK!A$4:A$149935,K29,A1_Individu_Data_Keadaan_SDMK!S$4:S$149935,"Dokter Spesialis Patologi Anatomi (Sp.PA)")</f>
        <v>0</v>
      </c>
      <c r="BG29" s="147">
        <f t="shared" si="102"/>
        <v>0</v>
      </c>
      <c r="BH29" s="146">
        <f t="shared" si="103"/>
        <v>0</v>
      </c>
      <c r="BI29" s="146">
        <f t="shared" si="104"/>
        <v>0</v>
      </c>
      <c r="BJ29" s="145">
        <f>COUNTIFS(A1_Individu_Data_Keadaan_SDMK!A$4:A$149935,K29,A1_Individu_Data_Keadaan_SDMK!S$4:S$149935,"Dokter Spesialis Rehabilitasi Medik (Sp.RM)")</f>
        <v>0</v>
      </c>
      <c r="BK29" s="147">
        <f t="shared" si="105"/>
        <v>0</v>
      </c>
      <c r="BL29" s="146">
        <f t="shared" si="106"/>
        <v>0</v>
      </c>
      <c r="BM29" s="146">
        <f t="shared" si="107"/>
        <v>0</v>
      </c>
      <c r="BN29" s="151" t="str">
        <f t="shared" si="108"/>
        <v>Belum Memenuhi</v>
      </c>
    </row>
    <row r="30" spans="2:66" ht="15">
      <c r="B30" s="477" t="s">
        <v>12295</v>
      </c>
      <c r="C30" s="718"/>
      <c r="D30" s="497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97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98">
        <f t="shared" si="109"/>
        <v>0</v>
      </c>
      <c r="G30" s="497">
        <f>IF(B$3="",COUNTIFS(AS$8:AS$1494,"&gt;0",M$8:M$1494,"Rumah Sakit",N$8:N$1494,"C",T$8:T$1494,"Pemerintah"),IF(B$3&lt;&gt;"",COUNTIFS(AS$8:AS$1494,"&gt;0",M$8:M$1494,"Rumah Sakit",N$8:N$1494,"C",T$8:T$1494,"Pemerintah",S$8:S$1494,B$3),0))</f>
        <v>1</v>
      </c>
      <c r="H30" s="499">
        <f t="shared" si="110"/>
        <v>1</v>
      </c>
      <c r="K30" s="445" t="s">
        <v>13098</v>
      </c>
      <c r="L30" s="445" t="s">
        <v>13099</v>
      </c>
      <c r="M30" s="445" t="s">
        <v>1632</v>
      </c>
      <c r="N30" s="445" t="s">
        <v>12210</v>
      </c>
      <c r="O30" s="445" t="s">
        <v>12206</v>
      </c>
      <c r="P30" s="445">
        <v>31</v>
      </c>
      <c r="Q30" s="446">
        <v>3171</v>
      </c>
      <c r="R30" s="370" t="str">
        <f>IF(P30&lt;&gt;"",VLOOKUP(P30,'01_MASTER_KODE_WILAYAH'!H$1437:I$1470,2,FALSE),"")</f>
        <v>DKI JAKARTA</v>
      </c>
      <c r="S30" s="370" t="str">
        <f>IF(Q30&lt;&gt;"",VLOOKUP(Q30,'01_MASTER_KODE_WILAYAH'!D$5:F$1353,3,FALSE),"")</f>
        <v>KOTA JAKARTA SELATAN</v>
      </c>
      <c r="T30" s="444" t="str">
        <f t="shared" si="73"/>
        <v>Swasta/Lai</v>
      </c>
      <c r="U30" s="157">
        <f t="shared" si="74"/>
        <v>0</v>
      </c>
      <c r="V30" s="145">
        <f>COUNTIFS(A1_Individu_Data_Keadaan_SDMK!A$4:A$149935,K30,A1_Individu_Data_Keadaan_SDMK!S$4:S$149935,"Dokter Umum")</f>
        <v>0</v>
      </c>
      <c r="W30" s="134">
        <f t="shared" si="75"/>
        <v>9</v>
      </c>
      <c r="X30" s="146">
        <f t="shared" si="76"/>
        <v>0</v>
      </c>
      <c r="Y30" s="146">
        <f t="shared" si="77"/>
        <v>9</v>
      </c>
      <c r="Z30" s="145">
        <f>COUNTIFS(A1_Individu_Data_Keadaan_SDMK!A$4:A$149935,K30,A1_Individu_Data_Keadaan_SDMK!S$4:S$149935,"Dokter Gigi")</f>
        <v>0</v>
      </c>
      <c r="AA30" s="134">
        <f t="shared" si="78"/>
        <v>2</v>
      </c>
      <c r="AB30" s="146">
        <f t="shared" si="79"/>
        <v>0</v>
      </c>
      <c r="AC30" s="146">
        <f t="shared" si="80"/>
        <v>2</v>
      </c>
      <c r="AD30" s="145">
        <f>COUNTIFS(A1_Individu_Data_Keadaan_SDMK!A$4:A$149935,K30,A1_Individu_Data_Keadaan_SDMK!S$4:S$149935,"Dokter Spesialis Penyakit Dalam (Sp.PD)")</f>
        <v>0</v>
      </c>
      <c r="AE30" s="134">
        <f t="shared" si="81"/>
        <v>2</v>
      </c>
      <c r="AF30" s="146">
        <f t="shared" si="82"/>
        <v>0</v>
      </c>
      <c r="AG30" s="146">
        <f t="shared" si="83"/>
        <v>2</v>
      </c>
      <c r="AH30" s="145">
        <f>COUNTIFS(A1_Individu_Data_Keadaan_SDMK!A$4:A$149935,K30,A1_Individu_Data_Keadaan_SDMK!S$4:S$149935,"Dokter Spesialis Obstetri &amp; Ginekologi - Kebidanan &amp; Kandungan (Sp.OG)")</f>
        <v>0</v>
      </c>
      <c r="AI30" s="134">
        <f t="shared" si="84"/>
        <v>2</v>
      </c>
      <c r="AJ30" s="146">
        <f t="shared" si="85"/>
        <v>0</v>
      </c>
      <c r="AK30" s="146">
        <f t="shared" si="86"/>
        <v>2</v>
      </c>
      <c r="AL30" s="145">
        <f>COUNTIFS(A1_Individu_Data_Keadaan_SDMK!A$4:A$149935,K30,A1_Individu_Data_Keadaan_SDMK!S$4:S$149935,"Dokter Spesialis Anak (Sp.A)")</f>
        <v>0</v>
      </c>
      <c r="AM30" s="147">
        <f t="shared" si="87"/>
        <v>2</v>
      </c>
      <c r="AN30" s="146">
        <f t="shared" si="88"/>
        <v>0</v>
      </c>
      <c r="AO30" s="146">
        <f t="shared" si="89"/>
        <v>2</v>
      </c>
      <c r="AP30" s="145">
        <f>COUNTIFS(A1_Individu_Data_Keadaan_SDMK!A$4:A$149935,K30,A1_Individu_Data_Keadaan_SDMK!S$4:S$149935,"Dokter Spesialis Bedah (Sp.B)")</f>
        <v>0</v>
      </c>
      <c r="AQ30" s="147">
        <f t="shared" si="90"/>
        <v>2</v>
      </c>
      <c r="AR30" s="146">
        <f t="shared" si="91"/>
        <v>0</v>
      </c>
      <c r="AS30" s="146">
        <f t="shared" si="92"/>
        <v>2</v>
      </c>
      <c r="AT30" s="145">
        <f>COUNTIFS(A1_Individu_Data_Keadaan_SDMK!A$4:A$149935,K30,A1_Individu_Data_Keadaan_SDMK!S$4:S$149935,"Dokter Spesialis Radiologi (Sp.Rad)")</f>
        <v>0</v>
      </c>
      <c r="AU30" s="147">
        <f t="shared" si="93"/>
        <v>1</v>
      </c>
      <c r="AV30" s="146">
        <f t="shared" si="94"/>
        <v>0</v>
      </c>
      <c r="AW30" s="146">
        <f t="shared" si="95"/>
        <v>1</v>
      </c>
      <c r="AX30" s="145">
        <f>COUNTIFS(A1_Individu_Data_Keadaan_SDMK!A$4:A$149935,K30,A1_Individu_Data_Keadaan_SDMK!S$4:S$149935,"Dokter Spesialis Anastesiologi (Sp.An)")</f>
        <v>0</v>
      </c>
      <c r="AY30" s="147">
        <f t="shared" si="96"/>
        <v>1</v>
      </c>
      <c r="AZ30" s="146">
        <f t="shared" si="97"/>
        <v>0</v>
      </c>
      <c r="BA30" s="146">
        <f t="shared" si="98"/>
        <v>1</v>
      </c>
      <c r="BB30" s="145">
        <f>COUNTIFS(A1_Individu_Data_Keadaan_SDMK!A$4:A$149935,K30,A1_Individu_Data_Keadaan_SDMK!S$4:S$149935,"Dokter Spesialis Patologi Klinik (SP.PK)")</f>
        <v>0</v>
      </c>
      <c r="BC30" s="147">
        <f t="shared" si="99"/>
        <v>1</v>
      </c>
      <c r="BD30" s="146">
        <f t="shared" si="100"/>
        <v>0</v>
      </c>
      <c r="BE30" s="146">
        <f t="shared" si="101"/>
        <v>1</v>
      </c>
      <c r="BF30" s="145">
        <f>COUNTIFS(A1_Individu_Data_Keadaan_SDMK!A$4:A$149935,K30,A1_Individu_Data_Keadaan_SDMK!S$4:S$149935,"Dokter Spesialis Patologi Anatomi (Sp.PA)")</f>
        <v>0</v>
      </c>
      <c r="BG30" s="147">
        <f t="shared" si="102"/>
        <v>0</v>
      </c>
      <c r="BH30" s="146">
        <f t="shared" si="103"/>
        <v>0</v>
      </c>
      <c r="BI30" s="146">
        <f t="shared" si="104"/>
        <v>0</v>
      </c>
      <c r="BJ30" s="145">
        <f>COUNTIFS(A1_Individu_Data_Keadaan_SDMK!A$4:A$149935,K30,A1_Individu_Data_Keadaan_SDMK!S$4:S$149935,"Dokter Spesialis Rehabilitasi Medik (Sp.RM)")</f>
        <v>0</v>
      </c>
      <c r="BK30" s="147">
        <f t="shared" si="105"/>
        <v>0</v>
      </c>
      <c r="BL30" s="146">
        <f t="shared" si="106"/>
        <v>0</v>
      </c>
      <c r="BM30" s="146">
        <f t="shared" si="107"/>
        <v>0</v>
      </c>
      <c r="BN30" s="151" t="str">
        <f t="shared" si="108"/>
        <v>Belum Memenuhi</v>
      </c>
    </row>
    <row r="31" spans="2:66" ht="15">
      <c r="B31" s="477" t="s">
        <v>12296</v>
      </c>
      <c r="C31" s="718"/>
      <c r="D31" s="497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97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98">
        <f t="shared" si="109"/>
        <v>0</v>
      </c>
      <c r="G31" s="497">
        <f>IF(B$3="",COUNTIFS(AW$8:AW$1494,"&gt;0",M$8:M$1494,"Rumah Sakit",N$8:N$1494,"C",T$8:T$1494,"Pemerintah"),IF(B$3&lt;&gt;"",COUNTIFS(AW$8:AW$1494,"&gt;0",M$8:M$1494,"Rumah Sakit",N$8:N$1494,"C",T$8:T$1494,"Pemerintah",S$8:S$1494,B$3),0))</f>
        <v>1</v>
      </c>
      <c r="H31" s="499">
        <f t="shared" si="110"/>
        <v>1</v>
      </c>
      <c r="K31" s="445" t="s">
        <v>13100</v>
      </c>
      <c r="L31" s="445" t="s">
        <v>13101</v>
      </c>
      <c r="M31" s="445" t="s">
        <v>1632</v>
      </c>
      <c r="N31" s="445" t="s">
        <v>12256</v>
      </c>
      <c r="O31" s="445" t="s">
        <v>12205</v>
      </c>
      <c r="P31" s="445">
        <v>31</v>
      </c>
      <c r="Q31" s="446">
        <v>3171</v>
      </c>
      <c r="R31" s="370" t="str">
        <f>IF(P31&lt;&gt;"",VLOOKUP(P31,'01_MASTER_KODE_WILAYAH'!H$1437:I$1470,2,FALSE),"")</f>
        <v>DKI JAKARTA</v>
      </c>
      <c r="S31" s="370" t="str">
        <f>IF(Q31&lt;&gt;"",VLOOKUP(Q31,'01_MASTER_KODE_WILAYAH'!D$5:F$1353,3,FALSE),"")</f>
        <v>KOTA JAKARTA SELATAN</v>
      </c>
      <c r="T31" s="444" t="str">
        <f t="shared" si="73"/>
        <v>Organisasi</v>
      </c>
      <c r="U31" s="157">
        <f t="shared" si="74"/>
        <v>0</v>
      </c>
      <c r="V31" s="145">
        <f>COUNTIFS(A1_Individu_Data_Keadaan_SDMK!A$4:A$149935,K31,A1_Individu_Data_Keadaan_SDMK!S$4:S$149935,"Dokter Umum")</f>
        <v>0</v>
      </c>
      <c r="W31" s="134">
        <f t="shared" si="75"/>
        <v>1</v>
      </c>
      <c r="X31" s="146">
        <f t="shared" si="76"/>
        <v>0</v>
      </c>
      <c r="Y31" s="146">
        <f t="shared" si="77"/>
        <v>1</v>
      </c>
      <c r="Z31" s="145">
        <f>COUNTIFS(A1_Individu_Data_Keadaan_SDMK!A$4:A$149935,K31,A1_Individu_Data_Keadaan_SDMK!S$4:S$149935,"Dokter Gigi")</f>
        <v>0</v>
      </c>
      <c r="AA31" s="134">
        <f t="shared" si="78"/>
        <v>1</v>
      </c>
      <c r="AB31" s="146">
        <f t="shared" si="79"/>
        <v>0</v>
      </c>
      <c r="AC31" s="146">
        <f t="shared" si="80"/>
        <v>1</v>
      </c>
      <c r="AD31" s="145">
        <f>COUNTIFS(A1_Individu_Data_Keadaan_SDMK!A$4:A$149935,K31,A1_Individu_Data_Keadaan_SDMK!S$4:S$149935,"Dokter Spesialis Penyakit Dalam (Sp.PD)")</f>
        <v>0</v>
      </c>
      <c r="AE31" s="134">
        <f t="shared" si="81"/>
        <v>1</v>
      </c>
      <c r="AF31" s="146">
        <f t="shared" si="82"/>
        <v>0</v>
      </c>
      <c r="AG31" s="146">
        <f t="shared" si="83"/>
        <v>1</v>
      </c>
      <c r="AH31" s="145">
        <f>COUNTIFS(A1_Individu_Data_Keadaan_SDMK!A$4:A$149935,K31,A1_Individu_Data_Keadaan_SDMK!S$4:S$149935,"Dokter Spesialis Obstetri &amp; Ginekologi - Kebidanan &amp; Kandungan (Sp.OG)")</f>
        <v>0</v>
      </c>
      <c r="AI31" s="134">
        <f t="shared" si="84"/>
        <v>1</v>
      </c>
      <c r="AJ31" s="146">
        <f t="shared" si="85"/>
        <v>0</v>
      </c>
      <c r="AK31" s="146">
        <f t="shared" si="86"/>
        <v>1</v>
      </c>
      <c r="AL31" s="145">
        <f>COUNTIFS(A1_Individu_Data_Keadaan_SDMK!A$4:A$149935,K31,A1_Individu_Data_Keadaan_SDMK!S$4:S$149935,"Dokter Spesialis Anak (Sp.A)")</f>
        <v>0</v>
      </c>
      <c r="AM31" s="147">
        <f t="shared" si="87"/>
        <v>1</v>
      </c>
      <c r="AN31" s="146">
        <f t="shared" si="88"/>
        <v>0</v>
      </c>
      <c r="AO31" s="146">
        <f t="shared" si="89"/>
        <v>1</v>
      </c>
      <c r="AP31" s="145">
        <f>COUNTIFS(A1_Individu_Data_Keadaan_SDMK!A$4:A$149935,K31,A1_Individu_Data_Keadaan_SDMK!S$4:S$149935,"Dokter Spesialis Bedah (Sp.B)")</f>
        <v>0</v>
      </c>
      <c r="AQ31" s="147">
        <f t="shared" si="90"/>
        <v>1</v>
      </c>
      <c r="AR31" s="146">
        <f t="shared" si="91"/>
        <v>0</v>
      </c>
      <c r="AS31" s="146">
        <f t="shared" si="92"/>
        <v>1</v>
      </c>
      <c r="AT31" s="145">
        <f>COUNTIFS(A1_Individu_Data_Keadaan_SDMK!A$4:A$149935,K31,A1_Individu_Data_Keadaan_SDMK!S$4:S$149935,"Dokter Spesialis Radiologi (Sp.Rad)")</f>
        <v>0</v>
      </c>
      <c r="AU31" s="147">
        <f t="shared" si="93"/>
        <v>0</v>
      </c>
      <c r="AV31" s="146">
        <f t="shared" si="94"/>
        <v>0</v>
      </c>
      <c r="AW31" s="146">
        <f t="shared" si="95"/>
        <v>0</v>
      </c>
      <c r="AX31" s="145">
        <f>COUNTIFS(A1_Individu_Data_Keadaan_SDMK!A$4:A$149935,K31,A1_Individu_Data_Keadaan_SDMK!S$4:S$149935,"Dokter Spesialis Anastesiologi (Sp.An)")</f>
        <v>0</v>
      </c>
      <c r="AY31" s="147">
        <f t="shared" si="96"/>
        <v>0</v>
      </c>
      <c r="AZ31" s="146">
        <f t="shared" si="97"/>
        <v>0</v>
      </c>
      <c r="BA31" s="146">
        <f t="shared" si="98"/>
        <v>0</v>
      </c>
      <c r="BB31" s="145">
        <f>COUNTIFS(A1_Individu_Data_Keadaan_SDMK!A$4:A$149935,K31,A1_Individu_Data_Keadaan_SDMK!S$4:S$149935,"Dokter Spesialis Patologi Klinik (SP.PK)")</f>
        <v>0</v>
      </c>
      <c r="BC31" s="147">
        <f t="shared" si="99"/>
        <v>0</v>
      </c>
      <c r="BD31" s="146">
        <f t="shared" si="100"/>
        <v>0</v>
      </c>
      <c r="BE31" s="146">
        <f t="shared" si="101"/>
        <v>0</v>
      </c>
      <c r="BF31" s="145">
        <f>COUNTIFS(A1_Individu_Data_Keadaan_SDMK!A$4:A$149935,K31,A1_Individu_Data_Keadaan_SDMK!S$4:S$149935,"Dokter Spesialis Patologi Anatomi (Sp.PA)")</f>
        <v>0</v>
      </c>
      <c r="BG31" s="147">
        <f t="shared" si="102"/>
        <v>0</v>
      </c>
      <c r="BH31" s="146">
        <f t="shared" si="103"/>
        <v>0</v>
      </c>
      <c r="BI31" s="146">
        <f t="shared" si="104"/>
        <v>0</v>
      </c>
      <c r="BJ31" s="145">
        <f>COUNTIFS(A1_Individu_Data_Keadaan_SDMK!A$4:A$149935,K31,A1_Individu_Data_Keadaan_SDMK!S$4:S$149935,"Dokter Spesialis Rehabilitasi Medik (Sp.RM)")</f>
        <v>0</v>
      </c>
      <c r="BK31" s="147">
        <f t="shared" si="105"/>
        <v>0</v>
      </c>
      <c r="BL31" s="146">
        <f t="shared" si="106"/>
        <v>0</v>
      </c>
      <c r="BM31" s="146">
        <f t="shared" si="107"/>
        <v>0</v>
      </c>
      <c r="BN31" s="151" t="str">
        <f t="shared" si="108"/>
        <v>Belum Memenuhi</v>
      </c>
    </row>
    <row r="32" spans="2:66" ht="15">
      <c r="B32" s="477" t="s">
        <v>12297</v>
      </c>
      <c r="C32" s="718"/>
      <c r="D32" s="497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97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98">
        <f t="shared" si="109"/>
        <v>0</v>
      </c>
      <c r="G32" s="497">
        <f>IF(B$3="",COUNTIFS(BA$8:BA$1494,"&gt;0",M$8:M$1494,"Rumah Sakit",N$8:N$1494,"C",T$8:T$1494,"Pemerintah"),IF(B$3&lt;&gt;"",COUNTIFS(BA$8:BA$1494,"&gt;0",M$8:M$1494,"Rumah Sakit",N$8:N$1494,"C",T$8:T$1494,"Pemerintah",S$8:S$1494,B$3),0))</f>
        <v>1</v>
      </c>
      <c r="H32" s="499">
        <f t="shared" si="110"/>
        <v>1</v>
      </c>
      <c r="K32" s="132" t="s">
        <v>13102</v>
      </c>
      <c r="L32" s="132" t="s">
        <v>13103</v>
      </c>
      <c r="M32" s="132" t="s">
        <v>1632</v>
      </c>
      <c r="N32" s="132" t="s">
        <v>12211</v>
      </c>
      <c r="O32" s="132" t="s">
        <v>12205</v>
      </c>
      <c r="P32" s="132">
        <v>31</v>
      </c>
      <c r="Q32" s="132">
        <v>3171</v>
      </c>
      <c r="R32" s="370" t="str">
        <f>IF(P32&lt;&gt;"",VLOOKUP(P32,'01_MASTER_KODE_WILAYAH'!H$1437:I$1470,2,FALSE),"")</f>
        <v>DKI JAKARTA</v>
      </c>
      <c r="S32" s="370" t="str">
        <f>IF(Q32&lt;&gt;"",VLOOKUP(Q32,'01_MASTER_KODE_WILAYAH'!D$5:F$1353,3,FALSE),"")</f>
        <v>KOTA JAKARTA SELATAN</v>
      </c>
      <c r="T32" s="444" t="str">
        <f t="shared" si="73"/>
        <v>Organisasi</v>
      </c>
      <c r="U32" s="157">
        <f t="shared" si="74"/>
        <v>0</v>
      </c>
      <c r="V32" s="145">
        <f>COUNTIFS(A1_Individu_Data_Keadaan_SDMK!A$4:A$149935,K32,A1_Individu_Data_Keadaan_SDMK!S$4:S$149935,"Dokter Umum")</f>
        <v>0</v>
      </c>
      <c r="W32" s="134">
        <f t="shared" si="75"/>
        <v>4</v>
      </c>
      <c r="X32" s="146">
        <f t="shared" si="76"/>
        <v>0</v>
      </c>
      <c r="Y32" s="146">
        <f t="shared" si="77"/>
        <v>4</v>
      </c>
      <c r="Z32" s="145">
        <f>COUNTIFS(A1_Individu_Data_Keadaan_SDMK!A$4:A$149935,K32,A1_Individu_Data_Keadaan_SDMK!S$4:S$149935,"Dokter Gigi")</f>
        <v>0</v>
      </c>
      <c r="AA32" s="134">
        <f t="shared" si="78"/>
        <v>1</v>
      </c>
      <c r="AB32" s="146">
        <f t="shared" si="79"/>
        <v>0</v>
      </c>
      <c r="AC32" s="146">
        <f t="shared" si="80"/>
        <v>1</v>
      </c>
      <c r="AD32" s="145">
        <f>COUNTIFS(A1_Individu_Data_Keadaan_SDMK!A$4:A$149935,K32,A1_Individu_Data_Keadaan_SDMK!S$4:S$149935,"Dokter Spesialis Penyakit Dalam (Sp.PD)")</f>
        <v>0</v>
      </c>
      <c r="AE32" s="134">
        <f t="shared" si="81"/>
        <v>1</v>
      </c>
      <c r="AF32" s="146">
        <f t="shared" si="82"/>
        <v>0</v>
      </c>
      <c r="AG32" s="146">
        <f t="shared" si="83"/>
        <v>1</v>
      </c>
      <c r="AH32" s="145">
        <f>COUNTIFS(A1_Individu_Data_Keadaan_SDMK!A$4:A$149935,K32,A1_Individu_Data_Keadaan_SDMK!S$4:S$149935,"Dokter Spesialis Obstetri &amp; Ginekologi - Kebidanan &amp; Kandungan (Sp.OG)")</f>
        <v>0</v>
      </c>
      <c r="AI32" s="134">
        <f t="shared" si="84"/>
        <v>1</v>
      </c>
      <c r="AJ32" s="146">
        <f t="shared" si="85"/>
        <v>0</v>
      </c>
      <c r="AK32" s="146">
        <f t="shared" si="86"/>
        <v>1</v>
      </c>
      <c r="AL32" s="145">
        <f>COUNTIFS(A1_Individu_Data_Keadaan_SDMK!A$4:A$149935,K32,A1_Individu_Data_Keadaan_SDMK!S$4:S$149935,"Dokter Spesialis Anak (Sp.A)")</f>
        <v>0</v>
      </c>
      <c r="AM32" s="147">
        <f t="shared" si="87"/>
        <v>1</v>
      </c>
      <c r="AN32" s="146">
        <f t="shared" si="88"/>
        <v>0</v>
      </c>
      <c r="AO32" s="146">
        <f t="shared" si="89"/>
        <v>1</v>
      </c>
      <c r="AP32" s="145">
        <f>COUNTIFS(A1_Individu_Data_Keadaan_SDMK!A$4:A$149935,K32,A1_Individu_Data_Keadaan_SDMK!S$4:S$149935,"Dokter Spesialis Bedah (Sp.B)")</f>
        <v>0</v>
      </c>
      <c r="AQ32" s="147">
        <f t="shared" si="90"/>
        <v>1</v>
      </c>
      <c r="AR32" s="146">
        <f t="shared" si="91"/>
        <v>0</v>
      </c>
      <c r="AS32" s="146">
        <f t="shared" si="92"/>
        <v>1</v>
      </c>
      <c r="AT32" s="145">
        <f>COUNTIFS(A1_Individu_Data_Keadaan_SDMK!A$4:A$149935,K32,A1_Individu_Data_Keadaan_SDMK!S$4:S$149935,"Dokter Spesialis Radiologi (Sp.Rad)")</f>
        <v>0</v>
      </c>
      <c r="AU32" s="147">
        <f t="shared" si="93"/>
        <v>0</v>
      </c>
      <c r="AV32" s="146">
        <f t="shared" si="94"/>
        <v>0</v>
      </c>
      <c r="AW32" s="146">
        <f t="shared" si="95"/>
        <v>0</v>
      </c>
      <c r="AX32" s="145">
        <f>COUNTIFS(A1_Individu_Data_Keadaan_SDMK!A$4:A$149935,K32,A1_Individu_Data_Keadaan_SDMK!S$4:S$149935,"Dokter Spesialis Anastesiologi (Sp.An)")</f>
        <v>0</v>
      </c>
      <c r="AY32" s="147">
        <f t="shared" si="96"/>
        <v>0</v>
      </c>
      <c r="AZ32" s="146">
        <f t="shared" si="97"/>
        <v>0</v>
      </c>
      <c r="BA32" s="146">
        <f t="shared" si="98"/>
        <v>0</v>
      </c>
      <c r="BB32" s="145">
        <f>COUNTIFS(A1_Individu_Data_Keadaan_SDMK!A$4:A$149935,K32,A1_Individu_Data_Keadaan_SDMK!S$4:S$149935,"Dokter Spesialis Patologi Klinik (SP.PK)")</f>
        <v>0</v>
      </c>
      <c r="BC32" s="147">
        <f t="shared" si="99"/>
        <v>0</v>
      </c>
      <c r="BD32" s="146">
        <f t="shared" si="100"/>
        <v>0</v>
      </c>
      <c r="BE32" s="146">
        <f t="shared" si="101"/>
        <v>0</v>
      </c>
      <c r="BF32" s="145">
        <f>COUNTIFS(A1_Individu_Data_Keadaan_SDMK!A$4:A$149935,K32,A1_Individu_Data_Keadaan_SDMK!S$4:S$149935,"Dokter Spesialis Patologi Anatomi (Sp.PA)")</f>
        <v>0</v>
      </c>
      <c r="BG32" s="147">
        <f t="shared" si="102"/>
        <v>0</v>
      </c>
      <c r="BH32" s="146">
        <f t="shared" si="103"/>
        <v>0</v>
      </c>
      <c r="BI32" s="146">
        <f t="shared" si="104"/>
        <v>0</v>
      </c>
      <c r="BJ32" s="145">
        <f>COUNTIFS(A1_Individu_Data_Keadaan_SDMK!A$4:A$149935,K32,A1_Individu_Data_Keadaan_SDMK!S$4:S$149935,"Dokter Spesialis Rehabilitasi Medik (Sp.RM)")</f>
        <v>0</v>
      </c>
      <c r="BK32" s="147">
        <f t="shared" si="105"/>
        <v>0</v>
      </c>
      <c r="BL32" s="146">
        <f t="shared" si="106"/>
        <v>0</v>
      </c>
      <c r="BM32" s="146">
        <f t="shared" si="107"/>
        <v>0</v>
      </c>
      <c r="BN32" s="151" t="str">
        <f t="shared" si="108"/>
        <v>Belum Memenuhi</v>
      </c>
    </row>
    <row r="33" spans="2:66" ht="26.25">
      <c r="B33" s="477" t="s">
        <v>12298</v>
      </c>
      <c r="C33" s="718"/>
      <c r="D33" s="497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97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98">
        <f t="shared" si="109"/>
        <v>0</v>
      </c>
      <c r="G33" s="497">
        <f>IF(B$3="",COUNTIFS(BE$8:BE$1494,"&gt;0",M$8:M$1494,"Rumah Sakit",N$8:N$1494,"C",T$8:T$1494,"Pemerintah"),IF(B$3&lt;&gt;"",COUNTIFS(BE$8:BE$1494,"&gt;0",M$8:M$1494,"Rumah Sakit",N$8:N$1494,"C",T$8:T$1494,"Pemerintah",S$8:S$1494,B$3),0))</f>
        <v>1</v>
      </c>
      <c r="H33" s="499">
        <f t="shared" si="110"/>
        <v>1</v>
      </c>
      <c r="K33" s="132" t="s">
        <v>13104</v>
      </c>
      <c r="L33" s="132" t="s">
        <v>13105</v>
      </c>
      <c r="M33" s="132" t="s">
        <v>1632</v>
      </c>
      <c r="N33" s="132" t="s">
        <v>12210</v>
      </c>
      <c r="O33" s="132" t="s">
        <v>12206</v>
      </c>
      <c r="P33" s="132">
        <v>31</v>
      </c>
      <c r="Q33" s="132">
        <v>3171</v>
      </c>
      <c r="R33" s="370" t="str">
        <f>IF(P33&lt;&gt;"",VLOOKUP(P33,'01_MASTER_KODE_WILAYAH'!H$1437:I$1470,2,FALSE),"")</f>
        <v>DKI JAKARTA</v>
      </c>
      <c r="S33" s="370" t="str">
        <f>IF(Q33&lt;&gt;"",VLOOKUP(Q33,'01_MASTER_KODE_WILAYAH'!D$5:F$1353,3,FALSE),"")</f>
        <v>KOTA JAKARTA SELATAN</v>
      </c>
      <c r="T33" s="444" t="str">
        <f t="shared" si="73"/>
        <v>Swasta/Lai</v>
      </c>
      <c r="U33" s="157">
        <f t="shared" si="74"/>
        <v>0</v>
      </c>
      <c r="V33" s="145">
        <f>COUNTIFS(A1_Individu_Data_Keadaan_SDMK!A$4:A$149935,K33,A1_Individu_Data_Keadaan_SDMK!S$4:S$149935,"Dokter Umum")</f>
        <v>0</v>
      </c>
      <c r="W33" s="134">
        <f t="shared" si="75"/>
        <v>9</v>
      </c>
      <c r="X33" s="146">
        <f t="shared" si="76"/>
        <v>0</v>
      </c>
      <c r="Y33" s="146">
        <f t="shared" si="77"/>
        <v>9</v>
      </c>
      <c r="Z33" s="145">
        <f>COUNTIFS(A1_Individu_Data_Keadaan_SDMK!A$4:A$149935,K33,A1_Individu_Data_Keadaan_SDMK!S$4:S$149935,"Dokter Gigi")</f>
        <v>0</v>
      </c>
      <c r="AA33" s="134">
        <f t="shared" si="78"/>
        <v>2</v>
      </c>
      <c r="AB33" s="146">
        <f t="shared" si="79"/>
        <v>0</v>
      </c>
      <c r="AC33" s="146">
        <f t="shared" si="80"/>
        <v>2</v>
      </c>
      <c r="AD33" s="145">
        <f>COUNTIFS(A1_Individu_Data_Keadaan_SDMK!A$4:A$149935,K33,A1_Individu_Data_Keadaan_SDMK!S$4:S$149935,"Dokter Spesialis Penyakit Dalam (Sp.PD)")</f>
        <v>0</v>
      </c>
      <c r="AE33" s="134">
        <f t="shared" si="81"/>
        <v>2</v>
      </c>
      <c r="AF33" s="146">
        <f t="shared" si="82"/>
        <v>0</v>
      </c>
      <c r="AG33" s="146">
        <f t="shared" si="83"/>
        <v>2</v>
      </c>
      <c r="AH33" s="145">
        <f>COUNTIFS(A1_Individu_Data_Keadaan_SDMK!A$4:A$149935,K33,A1_Individu_Data_Keadaan_SDMK!S$4:S$149935,"Dokter Spesialis Obstetri &amp; Ginekologi - Kebidanan &amp; Kandungan (Sp.OG)")</f>
        <v>0</v>
      </c>
      <c r="AI33" s="134">
        <f t="shared" si="84"/>
        <v>2</v>
      </c>
      <c r="AJ33" s="146">
        <f t="shared" si="85"/>
        <v>0</v>
      </c>
      <c r="AK33" s="146">
        <f t="shared" si="86"/>
        <v>2</v>
      </c>
      <c r="AL33" s="145">
        <f>COUNTIFS(A1_Individu_Data_Keadaan_SDMK!A$4:A$149935,K33,A1_Individu_Data_Keadaan_SDMK!S$4:S$149935,"Dokter Spesialis Anak (Sp.A)")</f>
        <v>0</v>
      </c>
      <c r="AM33" s="147">
        <f t="shared" si="87"/>
        <v>2</v>
      </c>
      <c r="AN33" s="146">
        <f t="shared" si="88"/>
        <v>0</v>
      </c>
      <c r="AO33" s="146">
        <f t="shared" si="89"/>
        <v>2</v>
      </c>
      <c r="AP33" s="145">
        <f>COUNTIFS(A1_Individu_Data_Keadaan_SDMK!A$4:A$149935,K33,A1_Individu_Data_Keadaan_SDMK!S$4:S$149935,"Dokter Spesialis Bedah (Sp.B)")</f>
        <v>0</v>
      </c>
      <c r="AQ33" s="147">
        <f t="shared" si="90"/>
        <v>2</v>
      </c>
      <c r="AR33" s="146">
        <f t="shared" si="91"/>
        <v>0</v>
      </c>
      <c r="AS33" s="146">
        <f t="shared" si="92"/>
        <v>2</v>
      </c>
      <c r="AT33" s="145">
        <f>COUNTIFS(A1_Individu_Data_Keadaan_SDMK!A$4:A$149935,K33,A1_Individu_Data_Keadaan_SDMK!S$4:S$149935,"Dokter Spesialis Radiologi (Sp.Rad)")</f>
        <v>0</v>
      </c>
      <c r="AU33" s="147">
        <f t="shared" si="93"/>
        <v>1</v>
      </c>
      <c r="AV33" s="146">
        <f t="shared" si="94"/>
        <v>0</v>
      </c>
      <c r="AW33" s="146">
        <f t="shared" si="95"/>
        <v>1</v>
      </c>
      <c r="AX33" s="145">
        <f>COUNTIFS(A1_Individu_Data_Keadaan_SDMK!A$4:A$149935,K33,A1_Individu_Data_Keadaan_SDMK!S$4:S$149935,"Dokter Spesialis Anastesiologi (Sp.An)")</f>
        <v>0</v>
      </c>
      <c r="AY33" s="147">
        <f t="shared" si="96"/>
        <v>1</v>
      </c>
      <c r="AZ33" s="146">
        <f t="shared" si="97"/>
        <v>0</v>
      </c>
      <c r="BA33" s="146">
        <f t="shared" si="98"/>
        <v>1</v>
      </c>
      <c r="BB33" s="145">
        <f>COUNTIFS(A1_Individu_Data_Keadaan_SDMK!A$4:A$149935,K33,A1_Individu_Data_Keadaan_SDMK!S$4:S$149935,"Dokter Spesialis Patologi Klinik (SP.PK)")</f>
        <v>0</v>
      </c>
      <c r="BC33" s="147">
        <f t="shared" si="99"/>
        <v>1</v>
      </c>
      <c r="BD33" s="146">
        <f t="shared" si="100"/>
        <v>0</v>
      </c>
      <c r="BE33" s="146">
        <f t="shared" si="101"/>
        <v>1</v>
      </c>
      <c r="BF33" s="145">
        <f>COUNTIFS(A1_Individu_Data_Keadaan_SDMK!A$4:A$149935,K33,A1_Individu_Data_Keadaan_SDMK!S$4:S$149935,"Dokter Spesialis Patologi Anatomi (Sp.PA)")</f>
        <v>0</v>
      </c>
      <c r="BG33" s="147">
        <f t="shared" si="102"/>
        <v>0</v>
      </c>
      <c r="BH33" s="146">
        <f t="shared" si="103"/>
        <v>0</v>
      </c>
      <c r="BI33" s="146">
        <f t="shared" si="104"/>
        <v>0</v>
      </c>
      <c r="BJ33" s="145">
        <f>COUNTIFS(A1_Individu_Data_Keadaan_SDMK!A$4:A$149935,K33,A1_Individu_Data_Keadaan_SDMK!S$4:S$149935,"Dokter Spesialis Rehabilitasi Medik (Sp.RM)")</f>
        <v>0</v>
      </c>
      <c r="BK33" s="147">
        <f t="shared" si="105"/>
        <v>0</v>
      </c>
      <c r="BL33" s="146">
        <f t="shared" si="106"/>
        <v>0</v>
      </c>
      <c r="BM33" s="146">
        <f t="shared" si="107"/>
        <v>0</v>
      </c>
      <c r="BN33" s="151" t="str">
        <f t="shared" si="108"/>
        <v>Belum Memenuhi</v>
      </c>
    </row>
    <row r="34" spans="2:66" ht="15">
      <c r="K34" s="132" t="s">
        <v>13106</v>
      </c>
      <c r="L34" s="132" t="s">
        <v>13107</v>
      </c>
      <c r="M34" s="132" t="s">
        <v>1632</v>
      </c>
      <c r="N34" s="132" t="s">
        <v>12256</v>
      </c>
      <c r="O34" s="132" t="s">
        <v>12205</v>
      </c>
      <c r="P34" s="132">
        <v>31</v>
      </c>
      <c r="Q34" s="132">
        <v>3171</v>
      </c>
      <c r="R34" s="370" t="str">
        <f>IF(P34&lt;&gt;"",VLOOKUP(P34,'01_MASTER_KODE_WILAYAH'!H$1437:I$1470,2,FALSE),"")</f>
        <v>DKI JAKARTA</v>
      </c>
      <c r="S34" s="370" t="str">
        <f>IF(Q34&lt;&gt;"",VLOOKUP(Q34,'01_MASTER_KODE_WILAYAH'!D$5:F$1353,3,FALSE),"")</f>
        <v>KOTA JAKARTA SELATAN</v>
      </c>
      <c r="T34" s="444" t="str">
        <f t="shared" si="73"/>
        <v>Organisasi</v>
      </c>
      <c r="U34" s="157">
        <f t="shared" si="74"/>
        <v>0</v>
      </c>
      <c r="V34" s="145">
        <f>COUNTIFS(A1_Individu_Data_Keadaan_SDMK!A$4:A$149935,K34,A1_Individu_Data_Keadaan_SDMK!S$4:S$149935,"Dokter Umum")</f>
        <v>0</v>
      </c>
      <c r="W34" s="134">
        <f t="shared" si="75"/>
        <v>1</v>
      </c>
      <c r="X34" s="146">
        <f t="shared" si="76"/>
        <v>0</v>
      </c>
      <c r="Y34" s="146">
        <f t="shared" si="77"/>
        <v>1</v>
      </c>
      <c r="Z34" s="145">
        <f>COUNTIFS(A1_Individu_Data_Keadaan_SDMK!A$4:A$149935,K34,A1_Individu_Data_Keadaan_SDMK!S$4:S$149935,"Dokter Gigi")</f>
        <v>0</v>
      </c>
      <c r="AA34" s="134">
        <f t="shared" si="78"/>
        <v>1</v>
      </c>
      <c r="AB34" s="146">
        <f t="shared" si="79"/>
        <v>0</v>
      </c>
      <c r="AC34" s="146">
        <f t="shared" si="80"/>
        <v>1</v>
      </c>
      <c r="AD34" s="145">
        <f>COUNTIFS(A1_Individu_Data_Keadaan_SDMK!A$4:A$149935,K34,A1_Individu_Data_Keadaan_SDMK!S$4:S$149935,"Dokter Spesialis Penyakit Dalam (Sp.PD)")</f>
        <v>0</v>
      </c>
      <c r="AE34" s="134">
        <f t="shared" si="81"/>
        <v>1</v>
      </c>
      <c r="AF34" s="146">
        <f t="shared" si="82"/>
        <v>0</v>
      </c>
      <c r="AG34" s="146">
        <f t="shared" si="83"/>
        <v>1</v>
      </c>
      <c r="AH34" s="145">
        <f>COUNTIFS(A1_Individu_Data_Keadaan_SDMK!A$4:A$149935,K34,A1_Individu_Data_Keadaan_SDMK!S$4:S$149935,"Dokter Spesialis Obstetri &amp; Ginekologi - Kebidanan &amp; Kandungan (Sp.OG)")</f>
        <v>0</v>
      </c>
      <c r="AI34" s="134">
        <f t="shared" si="84"/>
        <v>1</v>
      </c>
      <c r="AJ34" s="146">
        <f t="shared" si="85"/>
        <v>0</v>
      </c>
      <c r="AK34" s="146">
        <f t="shared" si="86"/>
        <v>1</v>
      </c>
      <c r="AL34" s="145">
        <f>COUNTIFS(A1_Individu_Data_Keadaan_SDMK!A$4:A$149935,K34,A1_Individu_Data_Keadaan_SDMK!S$4:S$149935,"Dokter Spesialis Anak (Sp.A)")</f>
        <v>0</v>
      </c>
      <c r="AM34" s="147">
        <f t="shared" si="87"/>
        <v>1</v>
      </c>
      <c r="AN34" s="146">
        <f t="shared" si="88"/>
        <v>0</v>
      </c>
      <c r="AO34" s="146">
        <f t="shared" si="89"/>
        <v>1</v>
      </c>
      <c r="AP34" s="145">
        <f>COUNTIFS(A1_Individu_Data_Keadaan_SDMK!A$4:A$149935,K34,A1_Individu_Data_Keadaan_SDMK!S$4:S$149935,"Dokter Spesialis Bedah (Sp.B)")</f>
        <v>0</v>
      </c>
      <c r="AQ34" s="147">
        <f t="shared" si="90"/>
        <v>1</v>
      </c>
      <c r="AR34" s="146">
        <f t="shared" si="91"/>
        <v>0</v>
      </c>
      <c r="AS34" s="146">
        <f t="shared" si="92"/>
        <v>1</v>
      </c>
      <c r="AT34" s="145">
        <f>COUNTIFS(A1_Individu_Data_Keadaan_SDMK!A$4:A$149935,K34,A1_Individu_Data_Keadaan_SDMK!S$4:S$149935,"Dokter Spesialis Radiologi (Sp.Rad)")</f>
        <v>0</v>
      </c>
      <c r="AU34" s="147">
        <f t="shared" si="93"/>
        <v>0</v>
      </c>
      <c r="AV34" s="146">
        <f t="shared" si="94"/>
        <v>0</v>
      </c>
      <c r="AW34" s="146">
        <f t="shared" si="95"/>
        <v>0</v>
      </c>
      <c r="AX34" s="145">
        <f>COUNTIFS(A1_Individu_Data_Keadaan_SDMK!A$4:A$149935,K34,A1_Individu_Data_Keadaan_SDMK!S$4:S$149935,"Dokter Spesialis Anastesiologi (Sp.An)")</f>
        <v>0</v>
      </c>
      <c r="AY34" s="147">
        <f t="shared" si="96"/>
        <v>0</v>
      </c>
      <c r="AZ34" s="146">
        <f t="shared" si="97"/>
        <v>0</v>
      </c>
      <c r="BA34" s="146">
        <f t="shared" si="98"/>
        <v>0</v>
      </c>
      <c r="BB34" s="145">
        <f>COUNTIFS(A1_Individu_Data_Keadaan_SDMK!A$4:A$149935,K34,A1_Individu_Data_Keadaan_SDMK!S$4:S$149935,"Dokter Spesialis Patologi Klinik (SP.PK)")</f>
        <v>0</v>
      </c>
      <c r="BC34" s="147">
        <f t="shared" si="99"/>
        <v>0</v>
      </c>
      <c r="BD34" s="146">
        <f t="shared" si="100"/>
        <v>0</v>
      </c>
      <c r="BE34" s="146">
        <f t="shared" si="101"/>
        <v>0</v>
      </c>
      <c r="BF34" s="145">
        <f>COUNTIFS(A1_Individu_Data_Keadaan_SDMK!A$4:A$149935,K34,A1_Individu_Data_Keadaan_SDMK!S$4:S$149935,"Dokter Spesialis Patologi Anatomi (Sp.PA)")</f>
        <v>0</v>
      </c>
      <c r="BG34" s="147">
        <f t="shared" si="102"/>
        <v>0</v>
      </c>
      <c r="BH34" s="146">
        <f t="shared" si="103"/>
        <v>0</v>
      </c>
      <c r="BI34" s="146">
        <f t="shared" si="104"/>
        <v>0</v>
      </c>
      <c r="BJ34" s="145">
        <f>COUNTIFS(A1_Individu_Data_Keadaan_SDMK!A$4:A$149935,K34,A1_Individu_Data_Keadaan_SDMK!S$4:S$149935,"Dokter Spesialis Rehabilitasi Medik (Sp.RM)")</f>
        <v>0</v>
      </c>
      <c r="BK34" s="147">
        <f t="shared" si="105"/>
        <v>0</v>
      </c>
      <c r="BL34" s="146">
        <f t="shared" si="106"/>
        <v>0</v>
      </c>
      <c r="BM34" s="146">
        <f t="shared" si="107"/>
        <v>0</v>
      </c>
      <c r="BN34" s="151" t="str">
        <f t="shared" si="108"/>
        <v>Belum Memenuhi</v>
      </c>
    </row>
    <row r="35" spans="2:66" ht="15">
      <c r="K35" s="132" t="s">
        <v>13108</v>
      </c>
      <c r="L35" s="132" t="s">
        <v>13109</v>
      </c>
      <c r="M35" s="132" t="s">
        <v>1632</v>
      </c>
      <c r="N35" s="132" t="s">
        <v>12210</v>
      </c>
      <c r="O35" s="132" t="s">
        <v>12206</v>
      </c>
      <c r="P35" s="132">
        <v>31</v>
      </c>
      <c r="Q35" s="132">
        <v>3171</v>
      </c>
      <c r="R35" s="370" t="str">
        <f>IF(P35&lt;&gt;"",VLOOKUP(P35,'01_MASTER_KODE_WILAYAH'!H$1437:I$1470,2,FALSE),"")</f>
        <v>DKI JAKARTA</v>
      </c>
      <c r="S35" s="370" t="str">
        <f>IF(Q35&lt;&gt;"",VLOOKUP(Q35,'01_MASTER_KODE_WILAYAH'!D$5:F$1353,3,FALSE),"")</f>
        <v>KOTA JAKARTA SELATAN</v>
      </c>
      <c r="T35" s="444" t="str">
        <f t="shared" si="73"/>
        <v>Swasta/Lai</v>
      </c>
      <c r="U35" s="157">
        <f t="shared" si="74"/>
        <v>0</v>
      </c>
      <c r="V35" s="145">
        <f>COUNTIFS(A1_Individu_Data_Keadaan_SDMK!A$4:A$149935,K35,A1_Individu_Data_Keadaan_SDMK!S$4:S$149935,"Dokter Umum")</f>
        <v>0</v>
      </c>
      <c r="W35" s="134">
        <f t="shared" si="75"/>
        <v>9</v>
      </c>
      <c r="X35" s="146">
        <f t="shared" si="76"/>
        <v>0</v>
      </c>
      <c r="Y35" s="146">
        <f t="shared" si="77"/>
        <v>9</v>
      </c>
      <c r="Z35" s="145">
        <f>COUNTIFS(A1_Individu_Data_Keadaan_SDMK!A$4:A$149935,K35,A1_Individu_Data_Keadaan_SDMK!S$4:S$149935,"Dokter Gigi")</f>
        <v>0</v>
      </c>
      <c r="AA35" s="134">
        <f t="shared" si="78"/>
        <v>2</v>
      </c>
      <c r="AB35" s="146">
        <f t="shared" si="79"/>
        <v>0</v>
      </c>
      <c r="AC35" s="146">
        <f t="shared" si="80"/>
        <v>2</v>
      </c>
      <c r="AD35" s="145">
        <f>COUNTIFS(A1_Individu_Data_Keadaan_SDMK!A$4:A$149935,K35,A1_Individu_Data_Keadaan_SDMK!S$4:S$149935,"Dokter Spesialis Penyakit Dalam (Sp.PD)")</f>
        <v>0</v>
      </c>
      <c r="AE35" s="134">
        <f t="shared" si="81"/>
        <v>2</v>
      </c>
      <c r="AF35" s="146">
        <f t="shared" si="82"/>
        <v>0</v>
      </c>
      <c r="AG35" s="146">
        <f t="shared" si="83"/>
        <v>2</v>
      </c>
      <c r="AH35" s="145">
        <f>COUNTIFS(A1_Individu_Data_Keadaan_SDMK!A$4:A$149935,K35,A1_Individu_Data_Keadaan_SDMK!S$4:S$149935,"Dokter Spesialis Obstetri &amp; Ginekologi - Kebidanan &amp; Kandungan (Sp.OG)")</f>
        <v>0</v>
      </c>
      <c r="AI35" s="134">
        <f t="shared" si="84"/>
        <v>2</v>
      </c>
      <c r="AJ35" s="146">
        <f t="shared" si="85"/>
        <v>0</v>
      </c>
      <c r="AK35" s="146">
        <f t="shared" si="86"/>
        <v>2</v>
      </c>
      <c r="AL35" s="145">
        <f>COUNTIFS(A1_Individu_Data_Keadaan_SDMK!A$4:A$149935,K35,A1_Individu_Data_Keadaan_SDMK!S$4:S$149935,"Dokter Spesialis Anak (Sp.A)")</f>
        <v>0</v>
      </c>
      <c r="AM35" s="147">
        <f t="shared" si="87"/>
        <v>2</v>
      </c>
      <c r="AN35" s="146">
        <f t="shared" si="88"/>
        <v>0</v>
      </c>
      <c r="AO35" s="146">
        <f t="shared" si="89"/>
        <v>2</v>
      </c>
      <c r="AP35" s="145">
        <f>COUNTIFS(A1_Individu_Data_Keadaan_SDMK!A$4:A$149935,K35,A1_Individu_Data_Keadaan_SDMK!S$4:S$149935,"Dokter Spesialis Bedah (Sp.B)")</f>
        <v>0</v>
      </c>
      <c r="AQ35" s="147">
        <f t="shared" si="90"/>
        <v>2</v>
      </c>
      <c r="AR35" s="146">
        <f t="shared" si="91"/>
        <v>0</v>
      </c>
      <c r="AS35" s="146">
        <f t="shared" si="92"/>
        <v>2</v>
      </c>
      <c r="AT35" s="145">
        <f>COUNTIFS(A1_Individu_Data_Keadaan_SDMK!A$4:A$149935,K35,A1_Individu_Data_Keadaan_SDMK!S$4:S$149935,"Dokter Spesialis Radiologi (Sp.Rad)")</f>
        <v>0</v>
      </c>
      <c r="AU35" s="147">
        <f t="shared" si="93"/>
        <v>1</v>
      </c>
      <c r="AV35" s="146">
        <f t="shared" si="94"/>
        <v>0</v>
      </c>
      <c r="AW35" s="146">
        <f t="shared" si="95"/>
        <v>1</v>
      </c>
      <c r="AX35" s="145">
        <f>COUNTIFS(A1_Individu_Data_Keadaan_SDMK!A$4:A$149935,K35,A1_Individu_Data_Keadaan_SDMK!S$4:S$149935,"Dokter Spesialis Anastesiologi (Sp.An)")</f>
        <v>0</v>
      </c>
      <c r="AY35" s="147">
        <f t="shared" si="96"/>
        <v>1</v>
      </c>
      <c r="AZ35" s="146">
        <f t="shared" si="97"/>
        <v>0</v>
      </c>
      <c r="BA35" s="146">
        <f t="shared" si="98"/>
        <v>1</v>
      </c>
      <c r="BB35" s="145">
        <f>COUNTIFS(A1_Individu_Data_Keadaan_SDMK!A$4:A$149935,K35,A1_Individu_Data_Keadaan_SDMK!S$4:S$149935,"Dokter Spesialis Patologi Klinik (SP.PK)")</f>
        <v>0</v>
      </c>
      <c r="BC35" s="147">
        <f t="shared" si="99"/>
        <v>1</v>
      </c>
      <c r="BD35" s="146">
        <f t="shared" si="100"/>
        <v>0</v>
      </c>
      <c r="BE35" s="146">
        <f t="shared" si="101"/>
        <v>1</v>
      </c>
      <c r="BF35" s="145">
        <f>COUNTIFS(A1_Individu_Data_Keadaan_SDMK!A$4:A$149935,K35,A1_Individu_Data_Keadaan_SDMK!S$4:S$149935,"Dokter Spesialis Patologi Anatomi (Sp.PA)")</f>
        <v>0</v>
      </c>
      <c r="BG35" s="147">
        <f t="shared" si="102"/>
        <v>0</v>
      </c>
      <c r="BH35" s="146">
        <f t="shared" si="103"/>
        <v>0</v>
      </c>
      <c r="BI35" s="146">
        <f t="shared" si="104"/>
        <v>0</v>
      </c>
      <c r="BJ35" s="145">
        <f>COUNTIFS(A1_Individu_Data_Keadaan_SDMK!A$4:A$149935,K35,A1_Individu_Data_Keadaan_SDMK!S$4:S$149935,"Dokter Spesialis Rehabilitasi Medik (Sp.RM)")</f>
        <v>0</v>
      </c>
      <c r="BK35" s="147">
        <f t="shared" si="105"/>
        <v>0</v>
      </c>
      <c r="BL35" s="146">
        <f t="shared" si="106"/>
        <v>0</v>
      </c>
      <c r="BM35" s="146">
        <f t="shared" si="107"/>
        <v>0</v>
      </c>
      <c r="BN35" s="151" t="str">
        <f t="shared" si="108"/>
        <v>Belum Memenuhi</v>
      </c>
    </row>
    <row r="36" spans="2:66" ht="15">
      <c r="K36" s="132" t="s">
        <v>13110</v>
      </c>
      <c r="L36" s="132" t="s">
        <v>13111</v>
      </c>
      <c r="M36" s="132" t="s">
        <v>1632</v>
      </c>
      <c r="N36" s="132" t="s">
        <v>12256</v>
      </c>
      <c r="O36" s="132" t="s">
        <v>12205</v>
      </c>
      <c r="P36" s="132">
        <v>31</v>
      </c>
      <c r="Q36" s="132">
        <v>3171</v>
      </c>
      <c r="R36" s="370" t="str">
        <f>IF(P36&lt;&gt;"",VLOOKUP(P36,'01_MASTER_KODE_WILAYAH'!H$1437:I$1470,2,FALSE),"")</f>
        <v>DKI JAKARTA</v>
      </c>
      <c r="S36" s="370" t="str">
        <f>IF(Q36&lt;&gt;"",VLOOKUP(Q36,'01_MASTER_KODE_WILAYAH'!D$5:F$1353,3,FALSE),"")</f>
        <v>KOTA JAKARTA SELATAN</v>
      </c>
      <c r="T36" s="444" t="str">
        <f t="shared" si="73"/>
        <v>Organisasi</v>
      </c>
      <c r="U36" s="157">
        <f t="shared" si="74"/>
        <v>0</v>
      </c>
      <c r="V36" s="145">
        <f>COUNTIFS(A1_Individu_Data_Keadaan_SDMK!A$4:A$149935,K36,A1_Individu_Data_Keadaan_SDMK!S$4:S$149935,"Dokter Umum")</f>
        <v>0</v>
      </c>
      <c r="W36" s="134">
        <f t="shared" si="75"/>
        <v>1</v>
      </c>
      <c r="X36" s="146">
        <f t="shared" si="76"/>
        <v>0</v>
      </c>
      <c r="Y36" s="146">
        <f t="shared" si="77"/>
        <v>1</v>
      </c>
      <c r="Z36" s="145">
        <f>COUNTIFS(A1_Individu_Data_Keadaan_SDMK!A$4:A$149935,K36,A1_Individu_Data_Keadaan_SDMK!S$4:S$149935,"Dokter Gigi")</f>
        <v>0</v>
      </c>
      <c r="AA36" s="134">
        <f t="shared" si="78"/>
        <v>1</v>
      </c>
      <c r="AB36" s="146">
        <f t="shared" si="79"/>
        <v>0</v>
      </c>
      <c r="AC36" s="146">
        <f t="shared" si="80"/>
        <v>1</v>
      </c>
      <c r="AD36" s="145">
        <f>COUNTIFS(A1_Individu_Data_Keadaan_SDMK!A$4:A$149935,K36,A1_Individu_Data_Keadaan_SDMK!S$4:S$149935,"Dokter Spesialis Penyakit Dalam (Sp.PD)")</f>
        <v>0</v>
      </c>
      <c r="AE36" s="134">
        <f t="shared" si="81"/>
        <v>1</v>
      </c>
      <c r="AF36" s="146">
        <f t="shared" si="82"/>
        <v>0</v>
      </c>
      <c r="AG36" s="146">
        <f t="shared" si="83"/>
        <v>1</v>
      </c>
      <c r="AH36" s="145">
        <f>COUNTIFS(A1_Individu_Data_Keadaan_SDMK!A$4:A$149935,K36,A1_Individu_Data_Keadaan_SDMK!S$4:S$149935,"Dokter Spesialis Obstetri &amp; Ginekologi - Kebidanan &amp; Kandungan (Sp.OG)")</f>
        <v>0</v>
      </c>
      <c r="AI36" s="134">
        <f t="shared" si="84"/>
        <v>1</v>
      </c>
      <c r="AJ36" s="146">
        <f t="shared" si="85"/>
        <v>0</v>
      </c>
      <c r="AK36" s="146">
        <f t="shared" si="86"/>
        <v>1</v>
      </c>
      <c r="AL36" s="145">
        <f>COUNTIFS(A1_Individu_Data_Keadaan_SDMK!A$4:A$149935,K36,A1_Individu_Data_Keadaan_SDMK!S$4:S$149935,"Dokter Spesialis Anak (Sp.A)")</f>
        <v>0</v>
      </c>
      <c r="AM36" s="147">
        <f t="shared" si="87"/>
        <v>1</v>
      </c>
      <c r="AN36" s="146">
        <f t="shared" si="88"/>
        <v>0</v>
      </c>
      <c r="AO36" s="146">
        <f t="shared" si="89"/>
        <v>1</v>
      </c>
      <c r="AP36" s="145">
        <f>COUNTIFS(A1_Individu_Data_Keadaan_SDMK!A$4:A$149935,K36,A1_Individu_Data_Keadaan_SDMK!S$4:S$149935,"Dokter Spesialis Bedah (Sp.B)")</f>
        <v>0</v>
      </c>
      <c r="AQ36" s="147">
        <f t="shared" si="90"/>
        <v>1</v>
      </c>
      <c r="AR36" s="146">
        <f t="shared" si="91"/>
        <v>0</v>
      </c>
      <c r="AS36" s="146">
        <f t="shared" si="92"/>
        <v>1</v>
      </c>
      <c r="AT36" s="145">
        <f>COUNTIFS(A1_Individu_Data_Keadaan_SDMK!A$4:A$149935,K36,A1_Individu_Data_Keadaan_SDMK!S$4:S$149935,"Dokter Spesialis Radiologi (Sp.Rad)")</f>
        <v>0</v>
      </c>
      <c r="AU36" s="147">
        <f t="shared" si="93"/>
        <v>0</v>
      </c>
      <c r="AV36" s="146">
        <f t="shared" si="94"/>
        <v>0</v>
      </c>
      <c r="AW36" s="146">
        <f t="shared" si="95"/>
        <v>0</v>
      </c>
      <c r="AX36" s="145">
        <f>COUNTIFS(A1_Individu_Data_Keadaan_SDMK!A$4:A$149935,K36,A1_Individu_Data_Keadaan_SDMK!S$4:S$149935,"Dokter Spesialis Anastesiologi (Sp.An)")</f>
        <v>0</v>
      </c>
      <c r="AY36" s="147">
        <f t="shared" si="96"/>
        <v>0</v>
      </c>
      <c r="AZ36" s="146">
        <f t="shared" si="97"/>
        <v>0</v>
      </c>
      <c r="BA36" s="146">
        <f t="shared" si="98"/>
        <v>0</v>
      </c>
      <c r="BB36" s="145">
        <f>COUNTIFS(A1_Individu_Data_Keadaan_SDMK!A$4:A$149935,K36,A1_Individu_Data_Keadaan_SDMK!S$4:S$149935,"Dokter Spesialis Patologi Klinik (SP.PK)")</f>
        <v>0</v>
      </c>
      <c r="BC36" s="147">
        <f t="shared" si="99"/>
        <v>0</v>
      </c>
      <c r="BD36" s="146">
        <f t="shared" si="100"/>
        <v>0</v>
      </c>
      <c r="BE36" s="146">
        <f t="shared" si="101"/>
        <v>0</v>
      </c>
      <c r="BF36" s="145">
        <f>COUNTIFS(A1_Individu_Data_Keadaan_SDMK!A$4:A$149935,K36,A1_Individu_Data_Keadaan_SDMK!S$4:S$149935,"Dokter Spesialis Patologi Anatomi (Sp.PA)")</f>
        <v>0</v>
      </c>
      <c r="BG36" s="147">
        <f t="shared" si="102"/>
        <v>0</v>
      </c>
      <c r="BH36" s="146">
        <f t="shared" si="103"/>
        <v>0</v>
      </c>
      <c r="BI36" s="146">
        <f t="shared" si="104"/>
        <v>0</v>
      </c>
      <c r="BJ36" s="145">
        <f>COUNTIFS(A1_Individu_Data_Keadaan_SDMK!A$4:A$149935,K36,A1_Individu_Data_Keadaan_SDMK!S$4:S$149935,"Dokter Spesialis Rehabilitasi Medik (Sp.RM)")</f>
        <v>0</v>
      </c>
      <c r="BK36" s="147">
        <f t="shared" si="105"/>
        <v>0</v>
      </c>
      <c r="BL36" s="146">
        <f t="shared" si="106"/>
        <v>0</v>
      </c>
      <c r="BM36" s="146">
        <f t="shared" si="107"/>
        <v>0</v>
      </c>
      <c r="BN36" s="151" t="str">
        <f t="shared" si="108"/>
        <v>Belum Memenuhi</v>
      </c>
    </row>
    <row r="37" spans="2:66" ht="15">
      <c r="K37" s="132" t="s">
        <v>13112</v>
      </c>
      <c r="L37" s="132" t="s">
        <v>13113</v>
      </c>
      <c r="M37" s="132" t="s">
        <v>1632</v>
      </c>
      <c r="N37" s="132" t="s">
        <v>12210</v>
      </c>
      <c r="O37" s="132" t="s">
        <v>12206</v>
      </c>
      <c r="P37" s="132">
        <v>31</v>
      </c>
      <c r="Q37" s="132">
        <v>3171</v>
      </c>
      <c r="R37" s="370" t="str">
        <f>IF(P37&lt;&gt;"",VLOOKUP(P37,'01_MASTER_KODE_WILAYAH'!H$1437:I$1470,2,FALSE),"")</f>
        <v>DKI JAKARTA</v>
      </c>
      <c r="S37" s="370" t="str">
        <f>IF(Q37&lt;&gt;"",VLOOKUP(Q37,'01_MASTER_KODE_WILAYAH'!D$5:F$1353,3,FALSE),"")</f>
        <v>KOTA JAKARTA SELATAN</v>
      </c>
      <c r="T37" s="444" t="str">
        <f t="shared" si="73"/>
        <v>Swasta/Lai</v>
      </c>
      <c r="U37" s="157">
        <f t="shared" si="74"/>
        <v>0</v>
      </c>
      <c r="V37" s="145">
        <f>COUNTIFS(A1_Individu_Data_Keadaan_SDMK!A$4:A$149935,K37,A1_Individu_Data_Keadaan_SDMK!S$4:S$149935,"Dokter Umum")</f>
        <v>0</v>
      </c>
      <c r="W37" s="134">
        <f t="shared" si="75"/>
        <v>9</v>
      </c>
      <c r="X37" s="146">
        <f t="shared" si="76"/>
        <v>0</v>
      </c>
      <c r="Y37" s="146">
        <f t="shared" si="77"/>
        <v>9</v>
      </c>
      <c r="Z37" s="145">
        <f>COUNTIFS(A1_Individu_Data_Keadaan_SDMK!A$4:A$149935,K37,A1_Individu_Data_Keadaan_SDMK!S$4:S$149935,"Dokter Gigi")</f>
        <v>0</v>
      </c>
      <c r="AA37" s="134">
        <f t="shared" si="78"/>
        <v>2</v>
      </c>
      <c r="AB37" s="146">
        <f t="shared" si="79"/>
        <v>0</v>
      </c>
      <c r="AC37" s="146">
        <f t="shared" si="80"/>
        <v>2</v>
      </c>
      <c r="AD37" s="145">
        <f>COUNTIFS(A1_Individu_Data_Keadaan_SDMK!A$4:A$149935,K37,A1_Individu_Data_Keadaan_SDMK!S$4:S$149935,"Dokter Spesialis Penyakit Dalam (Sp.PD)")</f>
        <v>0</v>
      </c>
      <c r="AE37" s="134">
        <f t="shared" si="81"/>
        <v>2</v>
      </c>
      <c r="AF37" s="146">
        <f t="shared" si="82"/>
        <v>0</v>
      </c>
      <c r="AG37" s="146">
        <f t="shared" si="83"/>
        <v>2</v>
      </c>
      <c r="AH37" s="145">
        <f>COUNTIFS(A1_Individu_Data_Keadaan_SDMK!A$4:A$149935,K37,A1_Individu_Data_Keadaan_SDMK!S$4:S$149935,"Dokter Spesialis Obstetri &amp; Ginekologi - Kebidanan &amp; Kandungan (Sp.OG)")</f>
        <v>0</v>
      </c>
      <c r="AI37" s="134">
        <f t="shared" si="84"/>
        <v>2</v>
      </c>
      <c r="AJ37" s="146">
        <f t="shared" si="85"/>
        <v>0</v>
      </c>
      <c r="AK37" s="146">
        <f t="shared" si="86"/>
        <v>2</v>
      </c>
      <c r="AL37" s="145">
        <f>COUNTIFS(A1_Individu_Data_Keadaan_SDMK!A$4:A$149935,K37,A1_Individu_Data_Keadaan_SDMK!S$4:S$149935,"Dokter Spesialis Anak (Sp.A)")</f>
        <v>0</v>
      </c>
      <c r="AM37" s="147">
        <f t="shared" si="87"/>
        <v>2</v>
      </c>
      <c r="AN37" s="146">
        <f t="shared" si="88"/>
        <v>0</v>
      </c>
      <c r="AO37" s="146">
        <f t="shared" si="89"/>
        <v>2</v>
      </c>
      <c r="AP37" s="145">
        <f>COUNTIFS(A1_Individu_Data_Keadaan_SDMK!A$4:A$149935,K37,A1_Individu_Data_Keadaan_SDMK!S$4:S$149935,"Dokter Spesialis Bedah (Sp.B)")</f>
        <v>0</v>
      </c>
      <c r="AQ37" s="147">
        <f t="shared" si="90"/>
        <v>2</v>
      </c>
      <c r="AR37" s="146">
        <f t="shared" si="91"/>
        <v>0</v>
      </c>
      <c r="AS37" s="146">
        <f t="shared" si="92"/>
        <v>2</v>
      </c>
      <c r="AT37" s="145">
        <f>COUNTIFS(A1_Individu_Data_Keadaan_SDMK!A$4:A$149935,K37,A1_Individu_Data_Keadaan_SDMK!S$4:S$149935,"Dokter Spesialis Radiologi (Sp.Rad)")</f>
        <v>0</v>
      </c>
      <c r="AU37" s="147">
        <f t="shared" si="93"/>
        <v>1</v>
      </c>
      <c r="AV37" s="146">
        <f t="shared" si="94"/>
        <v>0</v>
      </c>
      <c r="AW37" s="146">
        <f t="shared" si="95"/>
        <v>1</v>
      </c>
      <c r="AX37" s="145">
        <f>COUNTIFS(A1_Individu_Data_Keadaan_SDMK!A$4:A$149935,K37,A1_Individu_Data_Keadaan_SDMK!S$4:S$149935,"Dokter Spesialis Anastesiologi (Sp.An)")</f>
        <v>0</v>
      </c>
      <c r="AY37" s="147">
        <f t="shared" si="96"/>
        <v>1</v>
      </c>
      <c r="AZ37" s="146">
        <f t="shared" si="97"/>
        <v>0</v>
      </c>
      <c r="BA37" s="146">
        <f t="shared" si="98"/>
        <v>1</v>
      </c>
      <c r="BB37" s="145">
        <f>COUNTIFS(A1_Individu_Data_Keadaan_SDMK!A$4:A$149935,K37,A1_Individu_Data_Keadaan_SDMK!S$4:S$149935,"Dokter Spesialis Patologi Klinik (SP.PK)")</f>
        <v>0</v>
      </c>
      <c r="BC37" s="147">
        <f t="shared" si="99"/>
        <v>1</v>
      </c>
      <c r="BD37" s="146">
        <f t="shared" si="100"/>
        <v>0</v>
      </c>
      <c r="BE37" s="146">
        <f t="shared" si="101"/>
        <v>1</v>
      </c>
      <c r="BF37" s="145">
        <f>COUNTIFS(A1_Individu_Data_Keadaan_SDMK!A$4:A$149935,K37,A1_Individu_Data_Keadaan_SDMK!S$4:S$149935,"Dokter Spesialis Patologi Anatomi (Sp.PA)")</f>
        <v>0</v>
      </c>
      <c r="BG37" s="147">
        <f t="shared" si="102"/>
        <v>0</v>
      </c>
      <c r="BH37" s="146">
        <f t="shared" si="103"/>
        <v>0</v>
      </c>
      <c r="BI37" s="146">
        <f t="shared" si="104"/>
        <v>0</v>
      </c>
      <c r="BJ37" s="145">
        <f>COUNTIFS(A1_Individu_Data_Keadaan_SDMK!A$4:A$149935,K37,A1_Individu_Data_Keadaan_SDMK!S$4:S$149935,"Dokter Spesialis Rehabilitasi Medik (Sp.RM)")</f>
        <v>0</v>
      </c>
      <c r="BK37" s="147">
        <f t="shared" si="105"/>
        <v>0</v>
      </c>
      <c r="BL37" s="146">
        <f t="shared" si="106"/>
        <v>0</v>
      </c>
      <c r="BM37" s="146">
        <f t="shared" si="107"/>
        <v>0</v>
      </c>
      <c r="BN37" s="151" t="str">
        <f t="shared" si="108"/>
        <v>Belum Memenuhi</v>
      </c>
    </row>
    <row r="38" spans="2:66" ht="15">
      <c r="K38" s="132" t="s">
        <v>13114</v>
      </c>
      <c r="L38" s="132" t="s">
        <v>13115</v>
      </c>
      <c r="M38" s="132" t="s">
        <v>1632</v>
      </c>
      <c r="N38" s="132" t="s">
        <v>12256</v>
      </c>
      <c r="O38" s="132" t="s">
        <v>12206</v>
      </c>
      <c r="P38" s="132">
        <v>31</v>
      </c>
      <c r="Q38" s="132">
        <v>3171</v>
      </c>
      <c r="R38" s="370" t="str">
        <f>IF(P38&lt;&gt;"",VLOOKUP(P38,'01_MASTER_KODE_WILAYAH'!H$1437:I$1470,2,FALSE),"")</f>
        <v>DKI JAKARTA</v>
      </c>
      <c r="S38" s="370" t="str">
        <f>IF(Q38&lt;&gt;"",VLOOKUP(Q38,'01_MASTER_KODE_WILAYAH'!D$5:F$1353,3,FALSE),"")</f>
        <v>KOTA JAKARTA SELATAN</v>
      </c>
      <c r="T38" s="444" t="str">
        <f t="shared" si="73"/>
        <v>Swasta/Lai</v>
      </c>
      <c r="U38" s="157">
        <f t="shared" si="74"/>
        <v>0</v>
      </c>
      <c r="V38" s="145">
        <f>COUNTIFS(A1_Individu_Data_Keadaan_SDMK!A$4:A$149935,K38,A1_Individu_Data_Keadaan_SDMK!S$4:S$149935,"Dokter Umum")</f>
        <v>0</v>
      </c>
      <c r="W38" s="134">
        <f t="shared" si="75"/>
        <v>1</v>
      </c>
      <c r="X38" s="146">
        <f t="shared" si="76"/>
        <v>0</v>
      </c>
      <c r="Y38" s="146">
        <f t="shared" si="77"/>
        <v>1</v>
      </c>
      <c r="Z38" s="145">
        <f>COUNTIFS(A1_Individu_Data_Keadaan_SDMK!A$4:A$149935,K38,A1_Individu_Data_Keadaan_SDMK!S$4:S$149935,"Dokter Gigi")</f>
        <v>0</v>
      </c>
      <c r="AA38" s="134">
        <f t="shared" si="78"/>
        <v>1</v>
      </c>
      <c r="AB38" s="146">
        <f t="shared" si="79"/>
        <v>0</v>
      </c>
      <c r="AC38" s="146">
        <f t="shared" si="80"/>
        <v>1</v>
      </c>
      <c r="AD38" s="145">
        <f>COUNTIFS(A1_Individu_Data_Keadaan_SDMK!A$4:A$149935,K38,A1_Individu_Data_Keadaan_SDMK!S$4:S$149935,"Dokter Spesialis Penyakit Dalam (Sp.PD)")</f>
        <v>0</v>
      </c>
      <c r="AE38" s="134">
        <f t="shared" si="81"/>
        <v>1</v>
      </c>
      <c r="AF38" s="146">
        <f t="shared" si="82"/>
        <v>0</v>
      </c>
      <c r="AG38" s="146">
        <f t="shared" si="83"/>
        <v>1</v>
      </c>
      <c r="AH38" s="145">
        <f>COUNTIFS(A1_Individu_Data_Keadaan_SDMK!A$4:A$149935,K38,A1_Individu_Data_Keadaan_SDMK!S$4:S$149935,"Dokter Spesialis Obstetri &amp; Ginekologi - Kebidanan &amp; Kandungan (Sp.OG)")</f>
        <v>0</v>
      </c>
      <c r="AI38" s="134">
        <f t="shared" si="84"/>
        <v>1</v>
      </c>
      <c r="AJ38" s="146">
        <f t="shared" si="85"/>
        <v>0</v>
      </c>
      <c r="AK38" s="146">
        <f t="shared" si="86"/>
        <v>1</v>
      </c>
      <c r="AL38" s="145">
        <f>COUNTIFS(A1_Individu_Data_Keadaan_SDMK!A$4:A$149935,K38,A1_Individu_Data_Keadaan_SDMK!S$4:S$149935,"Dokter Spesialis Anak (Sp.A)")</f>
        <v>0</v>
      </c>
      <c r="AM38" s="147">
        <f t="shared" si="87"/>
        <v>1</v>
      </c>
      <c r="AN38" s="146">
        <f t="shared" si="88"/>
        <v>0</v>
      </c>
      <c r="AO38" s="146">
        <f t="shared" si="89"/>
        <v>1</v>
      </c>
      <c r="AP38" s="145">
        <f>COUNTIFS(A1_Individu_Data_Keadaan_SDMK!A$4:A$149935,K38,A1_Individu_Data_Keadaan_SDMK!S$4:S$149935,"Dokter Spesialis Bedah (Sp.B)")</f>
        <v>0</v>
      </c>
      <c r="AQ38" s="147">
        <f t="shared" si="90"/>
        <v>1</v>
      </c>
      <c r="AR38" s="146">
        <f t="shared" si="91"/>
        <v>0</v>
      </c>
      <c r="AS38" s="146">
        <f t="shared" si="92"/>
        <v>1</v>
      </c>
      <c r="AT38" s="145">
        <f>COUNTIFS(A1_Individu_Data_Keadaan_SDMK!A$4:A$149935,K38,A1_Individu_Data_Keadaan_SDMK!S$4:S$149935,"Dokter Spesialis Radiologi (Sp.Rad)")</f>
        <v>0</v>
      </c>
      <c r="AU38" s="147">
        <f t="shared" si="93"/>
        <v>0</v>
      </c>
      <c r="AV38" s="146">
        <f t="shared" si="94"/>
        <v>0</v>
      </c>
      <c r="AW38" s="146">
        <f t="shared" si="95"/>
        <v>0</v>
      </c>
      <c r="AX38" s="145">
        <f>COUNTIFS(A1_Individu_Data_Keadaan_SDMK!A$4:A$149935,K38,A1_Individu_Data_Keadaan_SDMK!S$4:S$149935,"Dokter Spesialis Anastesiologi (Sp.An)")</f>
        <v>0</v>
      </c>
      <c r="AY38" s="147">
        <f t="shared" si="96"/>
        <v>0</v>
      </c>
      <c r="AZ38" s="146">
        <f t="shared" si="97"/>
        <v>0</v>
      </c>
      <c r="BA38" s="146">
        <f t="shared" si="98"/>
        <v>0</v>
      </c>
      <c r="BB38" s="145">
        <f>COUNTIFS(A1_Individu_Data_Keadaan_SDMK!A$4:A$149935,K38,A1_Individu_Data_Keadaan_SDMK!S$4:S$149935,"Dokter Spesialis Patologi Klinik (SP.PK)")</f>
        <v>0</v>
      </c>
      <c r="BC38" s="147">
        <f t="shared" si="99"/>
        <v>0</v>
      </c>
      <c r="BD38" s="146">
        <f t="shared" si="100"/>
        <v>0</v>
      </c>
      <c r="BE38" s="146">
        <f t="shared" si="101"/>
        <v>0</v>
      </c>
      <c r="BF38" s="145">
        <f>COUNTIFS(A1_Individu_Data_Keadaan_SDMK!A$4:A$149935,K38,A1_Individu_Data_Keadaan_SDMK!S$4:S$149935,"Dokter Spesialis Patologi Anatomi (Sp.PA)")</f>
        <v>0</v>
      </c>
      <c r="BG38" s="147">
        <f t="shared" si="102"/>
        <v>0</v>
      </c>
      <c r="BH38" s="146">
        <f t="shared" si="103"/>
        <v>0</v>
      </c>
      <c r="BI38" s="146">
        <f t="shared" si="104"/>
        <v>0</v>
      </c>
      <c r="BJ38" s="145">
        <f>COUNTIFS(A1_Individu_Data_Keadaan_SDMK!A$4:A$149935,K38,A1_Individu_Data_Keadaan_SDMK!S$4:S$149935,"Dokter Spesialis Rehabilitasi Medik (Sp.RM)")</f>
        <v>0</v>
      </c>
      <c r="BK38" s="147">
        <f t="shared" si="105"/>
        <v>0</v>
      </c>
      <c r="BL38" s="146">
        <f t="shared" si="106"/>
        <v>0</v>
      </c>
      <c r="BM38" s="146">
        <f t="shared" si="107"/>
        <v>0</v>
      </c>
      <c r="BN38" s="151" t="str">
        <f t="shared" si="108"/>
        <v>Belum Memenuhi</v>
      </c>
    </row>
    <row r="39" spans="2:66" ht="15">
      <c r="K39" s="132" t="s">
        <v>13116</v>
      </c>
      <c r="L39" s="132" t="s">
        <v>13117</v>
      </c>
      <c r="M39" s="132" t="s">
        <v>1632</v>
      </c>
      <c r="N39" s="132" t="s">
        <v>12209</v>
      </c>
      <c r="O39" s="132" t="s">
        <v>12206</v>
      </c>
      <c r="P39" s="132">
        <v>31</v>
      </c>
      <c r="Q39" s="132">
        <v>3171</v>
      </c>
      <c r="R39" s="370" t="str">
        <f>IF(P39&lt;&gt;"",VLOOKUP(P39,'01_MASTER_KODE_WILAYAH'!H$1437:I$1470,2,FALSE),"")</f>
        <v>DKI JAKARTA</v>
      </c>
      <c r="S39" s="370" t="str">
        <f>IF(Q39&lt;&gt;"",VLOOKUP(Q39,'01_MASTER_KODE_WILAYAH'!D$5:F$1353,3,FALSE),"")</f>
        <v>KOTA JAKARTA SELATAN</v>
      </c>
      <c r="T39" s="444" t="str">
        <f t="shared" si="73"/>
        <v>Swasta/Lai</v>
      </c>
      <c r="U39" s="157">
        <f t="shared" si="74"/>
        <v>0</v>
      </c>
      <c r="V39" s="145">
        <f>COUNTIFS(A1_Individu_Data_Keadaan_SDMK!A$4:A$149935,K39,A1_Individu_Data_Keadaan_SDMK!S$4:S$149935,"Dokter Umum")</f>
        <v>0</v>
      </c>
      <c r="W39" s="134">
        <f t="shared" si="75"/>
        <v>12</v>
      </c>
      <c r="X39" s="146">
        <f t="shared" si="76"/>
        <v>0</v>
      </c>
      <c r="Y39" s="146">
        <f t="shared" si="77"/>
        <v>12</v>
      </c>
      <c r="Z39" s="145">
        <f>COUNTIFS(A1_Individu_Data_Keadaan_SDMK!A$4:A$149935,K39,A1_Individu_Data_Keadaan_SDMK!S$4:S$149935,"Dokter Gigi")</f>
        <v>0</v>
      </c>
      <c r="AA39" s="134">
        <f t="shared" si="78"/>
        <v>3</v>
      </c>
      <c r="AB39" s="146">
        <f t="shared" si="79"/>
        <v>0</v>
      </c>
      <c r="AC39" s="146">
        <f t="shared" si="80"/>
        <v>3</v>
      </c>
      <c r="AD39" s="145">
        <f>COUNTIFS(A1_Individu_Data_Keadaan_SDMK!A$4:A$149935,K39,A1_Individu_Data_Keadaan_SDMK!S$4:S$149935,"Dokter Spesialis Penyakit Dalam (Sp.PD)")</f>
        <v>0</v>
      </c>
      <c r="AE39" s="134">
        <f t="shared" si="81"/>
        <v>3</v>
      </c>
      <c r="AF39" s="146">
        <f t="shared" si="82"/>
        <v>0</v>
      </c>
      <c r="AG39" s="146">
        <f t="shared" si="83"/>
        <v>3</v>
      </c>
      <c r="AH39" s="145">
        <f>COUNTIFS(A1_Individu_Data_Keadaan_SDMK!A$4:A$149935,K39,A1_Individu_Data_Keadaan_SDMK!S$4:S$149935,"Dokter Spesialis Obstetri &amp; Ginekologi - Kebidanan &amp; Kandungan (Sp.OG)")</f>
        <v>0</v>
      </c>
      <c r="AI39" s="134">
        <f t="shared" si="84"/>
        <v>3</v>
      </c>
      <c r="AJ39" s="146">
        <f t="shared" si="85"/>
        <v>0</v>
      </c>
      <c r="AK39" s="146">
        <f t="shared" si="86"/>
        <v>3</v>
      </c>
      <c r="AL39" s="145">
        <f>COUNTIFS(A1_Individu_Data_Keadaan_SDMK!A$4:A$149935,K39,A1_Individu_Data_Keadaan_SDMK!S$4:S$149935,"Dokter Spesialis Anak (Sp.A)")</f>
        <v>0</v>
      </c>
      <c r="AM39" s="147">
        <f t="shared" si="87"/>
        <v>3</v>
      </c>
      <c r="AN39" s="146">
        <f t="shared" si="88"/>
        <v>0</v>
      </c>
      <c r="AO39" s="146">
        <f t="shared" si="89"/>
        <v>3</v>
      </c>
      <c r="AP39" s="145">
        <f>COUNTIFS(A1_Individu_Data_Keadaan_SDMK!A$4:A$149935,K39,A1_Individu_Data_Keadaan_SDMK!S$4:S$149935,"Dokter Spesialis Bedah (Sp.B)")</f>
        <v>0</v>
      </c>
      <c r="AQ39" s="147">
        <f t="shared" si="90"/>
        <v>3</v>
      </c>
      <c r="AR39" s="146">
        <f t="shared" si="91"/>
        <v>0</v>
      </c>
      <c r="AS39" s="146">
        <f t="shared" si="92"/>
        <v>3</v>
      </c>
      <c r="AT39" s="145">
        <f>COUNTIFS(A1_Individu_Data_Keadaan_SDMK!A$4:A$149935,K39,A1_Individu_Data_Keadaan_SDMK!S$4:S$149935,"Dokter Spesialis Radiologi (Sp.Rad)")</f>
        <v>0</v>
      </c>
      <c r="AU39" s="147">
        <f t="shared" si="93"/>
        <v>2</v>
      </c>
      <c r="AV39" s="146">
        <f t="shared" si="94"/>
        <v>0</v>
      </c>
      <c r="AW39" s="146">
        <f t="shared" si="95"/>
        <v>2</v>
      </c>
      <c r="AX39" s="145">
        <f>COUNTIFS(A1_Individu_Data_Keadaan_SDMK!A$4:A$149935,K39,A1_Individu_Data_Keadaan_SDMK!S$4:S$149935,"Dokter Spesialis Anastesiologi (Sp.An)")</f>
        <v>0</v>
      </c>
      <c r="AY39" s="147">
        <f t="shared" si="96"/>
        <v>2</v>
      </c>
      <c r="AZ39" s="146">
        <f t="shared" si="97"/>
        <v>0</v>
      </c>
      <c r="BA39" s="146">
        <f t="shared" si="98"/>
        <v>2</v>
      </c>
      <c r="BB39" s="145">
        <f>COUNTIFS(A1_Individu_Data_Keadaan_SDMK!A$4:A$149935,K39,A1_Individu_Data_Keadaan_SDMK!S$4:S$149935,"Dokter Spesialis Patologi Klinik (SP.PK)")</f>
        <v>0</v>
      </c>
      <c r="BC39" s="147">
        <f t="shared" si="99"/>
        <v>2</v>
      </c>
      <c r="BD39" s="146">
        <f t="shared" si="100"/>
        <v>0</v>
      </c>
      <c r="BE39" s="146">
        <f t="shared" si="101"/>
        <v>2</v>
      </c>
      <c r="BF39" s="145">
        <f>COUNTIFS(A1_Individu_Data_Keadaan_SDMK!A$4:A$149935,K39,A1_Individu_Data_Keadaan_SDMK!S$4:S$149935,"Dokter Spesialis Patologi Anatomi (Sp.PA)")</f>
        <v>0</v>
      </c>
      <c r="BG39" s="147">
        <f t="shared" si="102"/>
        <v>0</v>
      </c>
      <c r="BH39" s="146">
        <f t="shared" si="103"/>
        <v>0</v>
      </c>
      <c r="BI39" s="146">
        <f t="shared" si="104"/>
        <v>0</v>
      </c>
      <c r="BJ39" s="145">
        <f>COUNTIFS(A1_Individu_Data_Keadaan_SDMK!A$4:A$149935,K39,A1_Individu_Data_Keadaan_SDMK!S$4:S$149935,"Dokter Spesialis Rehabilitasi Medik (Sp.RM)")</f>
        <v>0</v>
      </c>
      <c r="BK39" s="147">
        <f t="shared" si="105"/>
        <v>0</v>
      </c>
      <c r="BL39" s="146">
        <f t="shared" si="106"/>
        <v>0</v>
      </c>
      <c r="BM39" s="146">
        <f t="shared" si="107"/>
        <v>0</v>
      </c>
      <c r="BN39" s="151" t="str">
        <f t="shared" si="108"/>
        <v>Belum Memenuhi</v>
      </c>
    </row>
    <row r="40" spans="2:66" ht="15">
      <c r="K40" s="132" t="s">
        <v>13118</v>
      </c>
      <c r="L40" s="132" t="s">
        <v>13119</v>
      </c>
      <c r="M40" s="132" t="s">
        <v>1632</v>
      </c>
      <c r="N40" s="132" t="s">
        <v>12210</v>
      </c>
      <c r="O40" s="132" t="s">
        <v>12206</v>
      </c>
      <c r="P40" s="132">
        <v>31</v>
      </c>
      <c r="Q40" s="132">
        <v>3171</v>
      </c>
      <c r="R40" s="370" t="str">
        <f>IF(P40&lt;&gt;"",VLOOKUP(P40,'01_MASTER_KODE_WILAYAH'!H$1437:I$1470,2,FALSE),"")</f>
        <v>DKI JAKARTA</v>
      </c>
      <c r="S40" s="370" t="str">
        <f>IF(Q40&lt;&gt;"",VLOOKUP(Q40,'01_MASTER_KODE_WILAYAH'!D$5:F$1353,3,FALSE),"")</f>
        <v>KOTA JAKARTA SELATAN</v>
      </c>
      <c r="T40" s="444" t="str">
        <f t="shared" si="73"/>
        <v>Swasta/Lai</v>
      </c>
      <c r="U40" s="157">
        <f t="shared" si="74"/>
        <v>0</v>
      </c>
      <c r="V40" s="145">
        <f>COUNTIFS(A1_Individu_Data_Keadaan_SDMK!A$4:A$149935,K40,A1_Individu_Data_Keadaan_SDMK!S$4:S$149935,"Dokter Umum")</f>
        <v>0</v>
      </c>
      <c r="W40" s="134">
        <f t="shared" si="75"/>
        <v>9</v>
      </c>
      <c r="X40" s="146">
        <f t="shared" si="76"/>
        <v>0</v>
      </c>
      <c r="Y40" s="146">
        <f t="shared" si="77"/>
        <v>9</v>
      </c>
      <c r="Z40" s="145">
        <f>COUNTIFS(A1_Individu_Data_Keadaan_SDMK!A$4:A$149935,K40,A1_Individu_Data_Keadaan_SDMK!S$4:S$149935,"Dokter Gigi")</f>
        <v>0</v>
      </c>
      <c r="AA40" s="134">
        <f t="shared" si="78"/>
        <v>2</v>
      </c>
      <c r="AB40" s="146">
        <f t="shared" si="79"/>
        <v>0</v>
      </c>
      <c r="AC40" s="146">
        <f t="shared" si="80"/>
        <v>2</v>
      </c>
      <c r="AD40" s="145">
        <f>COUNTIFS(A1_Individu_Data_Keadaan_SDMK!A$4:A$149935,K40,A1_Individu_Data_Keadaan_SDMK!S$4:S$149935,"Dokter Spesialis Penyakit Dalam (Sp.PD)")</f>
        <v>0</v>
      </c>
      <c r="AE40" s="134">
        <f t="shared" si="81"/>
        <v>2</v>
      </c>
      <c r="AF40" s="146">
        <f t="shared" si="82"/>
        <v>0</v>
      </c>
      <c r="AG40" s="146">
        <f t="shared" si="83"/>
        <v>2</v>
      </c>
      <c r="AH40" s="145">
        <f>COUNTIFS(A1_Individu_Data_Keadaan_SDMK!A$4:A$149935,K40,A1_Individu_Data_Keadaan_SDMK!S$4:S$149935,"Dokter Spesialis Obstetri &amp; Ginekologi - Kebidanan &amp; Kandungan (Sp.OG)")</f>
        <v>0</v>
      </c>
      <c r="AI40" s="134">
        <f t="shared" si="84"/>
        <v>2</v>
      </c>
      <c r="AJ40" s="146">
        <f t="shared" si="85"/>
        <v>0</v>
      </c>
      <c r="AK40" s="146">
        <f t="shared" si="86"/>
        <v>2</v>
      </c>
      <c r="AL40" s="145">
        <f>COUNTIFS(A1_Individu_Data_Keadaan_SDMK!A$4:A$149935,K40,A1_Individu_Data_Keadaan_SDMK!S$4:S$149935,"Dokter Spesialis Anak (Sp.A)")</f>
        <v>0</v>
      </c>
      <c r="AM40" s="147">
        <f t="shared" si="87"/>
        <v>2</v>
      </c>
      <c r="AN40" s="146">
        <f t="shared" si="88"/>
        <v>0</v>
      </c>
      <c r="AO40" s="146">
        <f t="shared" si="89"/>
        <v>2</v>
      </c>
      <c r="AP40" s="145">
        <f>COUNTIFS(A1_Individu_Data_Keadaan_SDMK!A$4:A$149935,K40,A1_Individu_Data_Keadaan_SDMK!S$4:S$149935,"Dokter Spesialis Bedah (Sp.B)")</f>
        <v>0</v>
      </c>
      <c r="AQ40" s="147">
        <f t="shared" si="90"/>
        <v>2</v>
      </c>
      <c r="AR40" s="146">
        <f t="shared" si="91"/>
        <v>0</v>
      </c>
      <c r="AS40" s="146">
        <f t="shared" si="92"/>
        <v>2</v>
      </c>
      <c r="AT40" s="145">
        <f>COUNTIFS(A1_Individu_Data_Keadaan_SDMK!A$4:A$149935,K40,A1_Individu_Data_Keadaan_SDMK!S$4:S$149935,"Dokter Spesialis Radiologi (Sp.Rad)")</f>
        <v>0</v>
      </c>
      <c r="AU40" s="147">
        <f t="shared" si="93"/>
        <v>1</v>
      </c>
      <c r="AV40" s="146">
        <f t="shared" si="94"/>
        <v>0</v>
      </c>
      <c r="AW40" s="146">
        <f t="shared" si="95"/>
        <v>1</v>
      </c>
      <c r="AX40" s="145">
        <f>COUNTIFS(A1_Individu_Data_Keadaan_SDMK!A$4:A$149935,K40,A1_Individu_Data_Keadaan_SDMK!S$4:S$149935,"Dokter Spesialis Anastesiologi (Sp.An)")</f>
        <v>0</v>
      </c>
      <c r="AY40" s="147">
        <f t="shared" si="96"/>
        <v>1</v>
      </c>
      <c r="AZ40" s="146">
        <f t="shared" si="97"/>
        <v>0</v>
      </c>
      <c r="BA40" s="146">
        <f t="shared" si="98"/>
        <v>1</v>
      </c>
      <c r="BB40" s="145">
        <f>COUNTIFS(A1_Individu_Data_Keadaan_SDMK!A$4:A$149935,K40,A1_Individu_Data_Keadaan_SDMK!S$4:S$149935,"Dokter Spesialis Patologi Klinik (SP.PK)")</f>
        <v>0</v>
      </c>
      <c r="BC40" s="147">
        <f t="shared" si="99"/>
        <v>1</v>
      </c>
      <c r="BD40" s="146">
        <f t="shared" si="100"/>
        <v>0</v>
      </c>
      <c r="BE40" s="146">
        <f t="shared" si="101"/>
        <v>1</v>
      </c>
      <c r="BF40" s="145">
        <f>COUNTIFS(A1_Individu_Data_Keadaan_SDMK!A$4:A$149935,K40,A1_Individu_Data_Keadaan_SDMK!S$4:S$149935,"Dokter Spesialis Patologi Anatomi (Sp.PA)")</f>
        <v>0</v>
      </c>
      <c r="BG40" s="147">
        <f t="shared" si="102"/>
        <v>0</v>
      </c>
      <c r="BH40" s="146">
        <f t="shared" si="103"/>
        <v>0</v>
      </c>
      <c r="BI40" s="146">
        <f t="shared" si="104"/>
        <v>0</v>
      </c>
      <c r="BJ40" s="145">
        <f>COUNTIFS(A1_Individu_Data_Keadaan_SDMK!A$4:A$149935,K40,A1_Individu_Data_Keadaan_SDMK!S$4:S$149935,"Dokter Spesialis Rehabilitasi Medik (Sp.RM)")</f>
        <v>0</v>
      </c>
      <c r="BK40" s="147">
        <f t="shared" si="105"/>
        <v>0</v>
      </c>
      <c r="BL40" s="146">
        <f t="shared" si="106"/>
        <v>0</v>
      </c>
      <c r="BM40" s="146">
        <f t="shared" si="107"/>
        <v>0</v>
      </c>
      <c r="BN40" s="151" t="str">
        <f t="shared" si="108"/>
        <v>Belum Memenuhi</v>
      </c>
    </row>
    <row r="41" spans="2:66" ht="15">
      <c r="K41" s="132" t="s">
        <v>13120</v>
      </c>
      <c r="L41" s="132" t="s">
        <v>13121</v>
      </c>
      <c r="M41" s="132" t="s">
        <v>1632</v>
      </c>
      <c r="N41" s="132" t="s">
        <v>12210</v>
      </c>
      <c r="O41" s="132" t="s">
        <v>12206</v>
      </c>
      <c r="P41" s="132">
        <v>31</v>
      </c>
      <c r="Q41" s="132">
        <v>3171</v>
      </c>
      <c r="R41" s="370" t="str">
        <f>IF(P41&lt;&gt;"",VLOOKUP(P41,'01_MASTER_KODE_WILAYAH'!H$1437:I$1470,2,FALSE),"")</f>
        <v>DKI JAKARTA</v>
      </c>
      <c r="S41" s="370" t="str">
        <f>IF(Q41&lt;&gt;"",VLOOKUP(Q41,'01_MASTER_KODE_WILAYAH'!D$5:F$1353,3,FALSE),"")</f>
        <v>KOTA JAKARTA SELATAN</v>
      </c>
      <c r="T41" s="444" t="str">
        <f t="shared" si="73"/>
        <v>Swasta/Lai</v>
      </c>
      <c r="U41" s="157">
        <f t="shared" si="74"/>
        <v>0</v>
      </c>
      <c r="V41" s="145">
        <f>COUNTIFS(A1_Individu_Data_Keadaan_SDMK!A$4:A$149935,K41,A1_Individu_Data_Keadaan_SDMK!S$4:S$149935,"Dokter Umum")</f>
        <v>0</v>
      </c>
      <c r="W41" s="134">
        <f t="shared" si="75"/>
        <v>9</v>
      </c>
      <c r="X41" s="146">
        <f t="shared" si="76"/>
        <v>0</v>
      </c>
      <c r="Y41" s="146">
        <f t="shared" si="77"/>
        <v>9</v>
      </c>
      <c r="Z41" s="145">
        <f>COUNTIFS(A1_Individu_Data_Keadaan_SDMK!A$4:A$149935,K41,A1_Individu_Data_Keadaan_SDMK!S$4:S$149935,"Dokter Gigi")</f>
        <v>0</v>
      </c>
      <c r="AA41" s="134">
        <f t="shared" si="78"/>
        <v>2</v>
      </c>
      <c r="AB41" s="146">
        <f t="shared" si="79"/>
        <v>0</v>
      </c>
      <c r="AC41" s="146">
        <f t="shared" si="80"/>
        <v>2</v>
      </c>
      <c r="AD41" s="145">
        <f>COUNTIFS(A1_Individu_Data_Keadaan_SDMK!A$4:A$149935,K41,A1_Individu_Data_Keadaan_SDMK!S$4:S$149935,"Dokter Spesialis Penyakit Dalam (Sp.PD)")</f>
        <v>0</v>
      </c>
      <c r="AE41" s="134">
        <f t="shared" si="81"/>
        <v>2</v>
      </c>
      <c r="AF41" s="146">
        <f t="shared" si="82"/>
        <v>0</v>
      </c>
      <c r="AG41" s="146">
        <f t="shared" si="83"/>
        <v>2</v>
      </c>
      <c r="AH41" s="145">
        <f>COUNTIFS(A1_Individu_Data_Keadaan_SDMK!A$4:A$149935,K41,A1_Individu_Data_Keadaan_SDMK!S$4:S$149935,"Dokter Spesialis Obstetri &amp; Ginekologi - Kebidanan &amp; Kandungan (Sp.OG)")</f>
        <v>0</v>
      </c>
      <c r="AI41" s="134">
        <f t="shared" si="84"/>
        <v>2</v>
      </c>
      <c r="AJ41" s="146">
        <f t="shared" si="85"/>
        <v>0</v>
      </c>
      <c r="AK41" s="146">
        <f t="shared" si="86"/>
        <v>2</v>
      </c>
      <c r="AL41" s="145">
        <f>COUNTIFS(A1_Individu_Data_Keadaan_SDMK!A$4:A$149935,K41,A1_Individu_Data_Keadaan_SDMK!S$4:S$149935,"Dokter Spesialis Anak (Sp.A)")</f>
        <v>0</v>
      </c>
      <c r="AM41" s="147">
        <f t="shared" si="87"/>
        <v>2</v>
      </c>
      <c r="AN41" s="146">
        <f t="shared" si="88"/>
        <v>0</v>
      </c>
      <c r="AO41" s="146">
        <f t="shared" si="89"/>
        <v>2</v>
      </c>
      <c r="AP41" s="145">
        <f>COUNTIFS(A1_Individu_Data_Keadaan_SDMK!A$4:A$149935,K41,A1_Individu_Data_Keadaan_SDMK!S$4:S$149935,"Dokter Spesialis Bedah (Sp.B)")</f>
        <v>0</v>
      </c>
      <c r="AQ41" s="147">
        <f t="shared" si="90"/>
        <v>2</v>
      </c>
      <c r="AR41" s="146">
        <f t="shared" si="91"/>
        <v>0</v>
      </c>
      <c r="AS41" s="146">
        <f t="shared" si="92"/>
        <v>2</v>
      </c>
      <c r="AT41" s="145">
        <f>COUNTIFS(A1_Individu_Data_Keadaan_SDMK!A$4:A$149935,K41,A1_Individu_Data_Keadaan_SDMK!S$4:S$149935,"Dokter Spesialis Radiologi (Sp.Rad)")</f>
        <v>0</v>
      </c>
      <c r="AU41" s="147">
        <f t="shared" si="93"/>
        <v>1</v>
      </c>
      <c r="AV41" s="146">
        <f t="shared" si="94"/>
        <v>0</v>
      </c>
      <c r="AW41" s="146">
        <f t="shared" si="95"/>
        <v>1</v>
      </c>
      <c r="AX41" s="145">
        <f>COUNTIFS(A1_Individu_Data_Keadaan_SDMK!A$4:A$149935,K41,A1_Individu_Data_Keadaan_SDMK!S$4:S$149935,"Dokter Spesialis Anastesiologi (Sp.An)")</f>
        <v>0</v>
      </c>
      <c r="AY41" s="147">
        <f t="shared" si="96"/>
        <v>1</v>
      </c>
      <c r="AZ41" s="146">
        <f t="shared" si="97"/>
        <v>0</v>
      </c>
      <c r="BA41" s="146">
        <f t="shared" si="98"/>
        <v>1</v>
      </c>
      <c r="BB41" s="145">
        <f>COUNTIFS(A1_Individu_Data_Keadaan_SDMK!A$4:A$149935,K41,A1_Individu_Data_Keadaan_SDMK!S$4:S$149935,"Dokter Spesialis Patologi Klinik (SP.PK)")</f>
        <v>0</v>
      </c>
      <c r="BC41" s="147">
        <f t="shared" si="99"/>
        <v>1</v>
      </c>
      <c r="BD41" s="146">
        <f t="shared" si="100"/>
        <v>0</v>
      </c>
      <c r="BE41" s="146">
        <f t="shared" si="101"/>
        <v>1</v>
      </c>
      <c r="BF41" s="145">
        <f>COUNTIFS(A1_Individu_Data_Keadaan_SDMK!A$4:A$149935,K41,A1_Individu_Data_Keadaan_SDMK!S$4:S$149935,"Dokter Spesialis Patologi Anatomi (Sp.PA)")</f>
        <v>0</v>
      </c>
      <c r="BG41" s="147">
        <f t="shared" si="102"/>
        <v>0</v>
      </c>
      <c r="BH41" s="146">
        <f t="shared" si="103"/>
        <v>0</v>
      </c>
      <c r="BI41" s="146">
        <f t="shared" si="104"/>
        <v>0</v>
      </c>
      <c r="BJ41" s="145">
        <f>COUNTIFS(A1_Individu_Data_Keadaan_SDMK!A$4:A$149935,K41,A1_Individu_Data_Keadaan_SDMK!S$4:S$149935,"Dokter Spesialis Rehabilitasi Medik (Sp.RM)")</f>
        <v>0</v>
      </c>
      <c r="BK41" s="147">
        <f t="shared" si="105"/>
        <v>0</v>
      </c>
      <c r="BL41" s="146">
        <f t="shared" si="106"/>
        <v>0</v>
      </c>
      <c r="BM41" s="146">
        <f t="shared" si="107"/>
        <v>0</v>
      </c>
      <c r="BN41" s="151" t="str">
        <f t="shared" si="108"/>
        <v>Belum Memenuhi</v>
      </c>
    </row>
    <row r="42" spans="2:66" ht="15">
      <c r="K42" s="132" t="s">
        <v>13122</v>
      </c>
      <c r="L42" s="132" t="s">
        <v>13123</v>
      </c>
      <c r="M42" s="132" t="s">
        <v>1632</v>
      </c>
      <c r="N42" s="132" t="s">
        <v>12256</v>
      </c>
      <c r="O42" s="132" t="s">
        <v>12206</v>
      </c>
      <c r="P42" s="132">
        <v>31</v>
      </c>
      <c r="Q42" s="132">
        <v>3171</v>
      </c>
      <c r="R42" s="370" t="str">
        <f>IF(P42&lt;&gt;"",VLOOKUP(P42,'01_MASTER_KODE_WILAYAH'!H$1437:I$1470,2,FALSE),"")</f>
        <v>DKI JAKARTA</v>
      </c>
      <c r="S42" s="370" t="str">
        <f>IF(Q42&lt;&gt;"",VLOOKUP(Q42,'01_MASTER_KODE_WILAYAH'!D$5:F$1353,3,FALSE),"")</f>
        <v>KOTA JAKARTA SELATAN</v>
      </c>
      <c r="T42" s="444" t="str">
        <f t="shared" si="73"/>
        <v>Swasta/Lai</v>
      </c>
      <c r="U42" s="157">
        <f t="shared" si="74"/>
        <v>0</v>
      </c>
      <c r="V42" s="145">
        <f>COUNTIFS(A1_Individu_Data_Keadaan_SDMK!A$4:A$149935,K42,A1_Individu_Data_Keadaan_SDMK!S$4:S$149935,"Dokter Umum")</f>
        <v>0</v>
      </c>
      <c r="W42" s="134">
        <f t="shared" si="75"/>
        <v>1</v>
      </c>
      <c r="X42" s="146">
        <f t="shared" si="76"/>
        <v>0</v>
      </c>
      <c r="Y42" s="146">
        <f t="shared" si="77"/>
        <v>1</v>
      </c>
      <c r="Z42" s="145">
        <f>COUNTIFS(A1_Individu_Data_Keadaan_SDMK!A$4:A$149935,K42,A1_Individu_Data_Keadaan_SDMK!S$4:S$149935,"Dokter Gigi")</f>
        <v>0</v>
      </c>
      <c r="AA42" s="134">
        <f t="shared" si="78"/>
        <v>1</v>
      </c>
      <c r="AB42" s="146">
        <f t="shared" si="79"/>
        <v>0</v>
      </c>
      <c r="AC42" s="146">
        <f t="shared" si="80"/>
        <v>1</v>
      </c>
      <c r="AD42" s="145">
        <f>COUNTIFS(A1_Individu_Data_Keadaan_SDMK!A$4:A$149935,K42,A1_Individu_Data_Keadaan_SDMK!S$4:S$149935,"Dokter Spesialis Penyakit Dalam (Sp.PD)")</f>
        <v>0</v>
      </c>
      <c r="AE42" s="134">
        <f t="shared" si="81"/>
        <v>1</v>
      </c>
      <c r="AF42" s="146">
        <f t="shared" si="82"/>
        <v>0</v>
      </c>
      <c r="AG42" s="146">
        <f t="shared" si="83"/>
        <v>1</v>
      </c>
      <c r="AH42" s="145">
        <f>COUNTIFS(A1_Individu_Data_Keadaan_SDMK!A$4:A$149935,K42,A1_Individu_Data_Keadaan_SDMK!S$4:S$149935,"Dokter Spesialis Obstetri &amp; Ginekologi - Kebidanan &amp; Kandungan (Sp.OG)")</f>
        <v>0</v>
      </c>
      <c r="AI42" s="134">
        <f t="shared" si="84"/>
        <v>1</v>
      </c>
      <c r="AJ42" s="146">
        <f t="shared" si="85"/>
        <v>0</v>
      </c>
      <c r="AK42" s="146">
        <f t="shared" si="86"/>
        <v>1</v>
      </c>
      <c r="AL42" s="145">
        <f>COUNTIFS(A1_Individu_Data_Keadaan_SDMK!A$4:A$149935,K42,A1_Individu_Data_Keadaan_SDMK!S$4:S$149935,"Dokter Spesialis Anak (Sp.A)")</f>
        <v>0</v>
      </c>
      <c r="AM42" s="147">
        <f t="shared" si="87"/>
        <v>1</v>
      </c>
      <c r="AN42" s="146">
        <f t="shared" si="88"/>
        <v>0</v>
      </c>
      <c r="AO42" s="146">
        <f t="shared" si="89"/>
        <v>1</v>
      </c>
      <c r="AP42" s="145">
        <f>COUNTIFS(A1_Individu_Data_Keadaan_SDMK!A$4:A$149935,K42,A1_Individu_Data_Keadaan_SDMK!S$4:S$149935,"Dokter Spesialis Bedah (Sp.B)")</f>
        <v>0</v>
      </c>
      <c r="AQ42" s="147">
        <f t="shared" si="90"/>
        <v>1</v>
      </c>
      <c r="AR42" s="146">
        <f t="shared" si="91"/>
        <v>0</v>
      </c>
      <c r="AS42" s="146">
        <f t="shared" si="92"/>
        <v>1</v>
      </c>
      <c r="AT42" s="145">
        <f>COUNTIFS(A1_Individu_Data_Keadaan_SDMK!A$4:A$149935,K42,A1_Individu_Data_Keadaan_SDMK!S$4:S$149935,"Dokter Spesialis Radiologi (Sp.Rad)")</f>
        <v>0</v>
      </c>
      <c r="AU42" s="147">
        <f t="shared" si="93"/>
        <v>0</v>
      </c>
      <c r="AV42" s="146">
        <f t="shared" si="94"/>
        <v>0</v>
      </c>
      <c r="AW42" s="146">
        <f t="shared" si="95"/>
        <v>0</v>
      </c>
      <c r="AX42" s="145">
        <f>COUNTIFS(A1_Individu_Data_Keadaan_SDMK!A$4:A$149935,K42,A1_Individu_Data_Keadaan_SDMK!S$4:S$149935,"Dokter Spesialis Anastesiologi (Sp.An)")</f>
        <v>0</v>
      </c>
      <c r="AY42" s="147">
        <f t="shared" si="96"/>
        <v>0</v>
      </c>
      <c r="AZ42" s="146">
        <f t="shared" si="97"/>
        <v>0</v>
      </c>
      <c r="BA42" s="146">
        <f t="shared" si="98"/>
        <v>0</v>
      </c>
      <c r="BB42" s="145">
        <f>COUNTIFS(A1_Individu_Data_Keadaan_SDMK!A$4:A$149935,K42,A1_Individu_Data_Keadaan_SDMK!S$4:S$149935,"Dokter Spesialis Patologi Klinik (SP.PK)")</f>
        <v>0</v>
      </c>
      <c r="BC42" s="147">
        <f t="shared" si="99"/>
        <v>0</v>
      </c>
      <c r="BD42" s="146">
        <f t="shared" si="100"/>
        <v>0</v>
      </c>
      <c r="BE42" s="146">
        <f t="shared" si="101"/>
        <v>0</v>
      </c>
      <c r="BF42" s="145">
        <f>COUNTIFS(A1_Individu_Data_Keadaan_SDMK!A$4:A$149935,K42,A1_Individu_Data_Keadaan_SDMK!S$4:S$149935,"Dokter Spesialis Patologi Anatomi (Sp.PA)")</f>
        <v>0</v>
      </c>
      <c r="BG42" s="147">
        <f t="shared" si="102"/>
        <v>0</v>
      </c>
      <c r="BH42" s="146">
        <f t="shared" si="103"/>
        <v>0</v>
      </c>
      <c r="BI42" s="146">
        <f t="shared" si="104"/>
        <v>0</v>
      </c>
      <c r="BJ42" s="145">
        <f>COUNTIFS(A1_Individu_Data_Keadaan_SDMK!A$4:A$149935,K42,A1_Individu_Data_Keadaan_SDMK!S$4:S$149935,"Dokter Spesialis Rehabilitasi Medik (Sp.RM)")</f>
        <v>0</v>
      </c>
      <c r="BK42" s="147">
        <f t="shared" si="105"/>
        <v>0</v>
      </c>
      <c r="BL42" s="146">
        <f t="shared" si="106"/>
        <v>0</v>
      </c>
      <c r="BM42" s="146">
        <f t="shared" si="107"/>
        <v>0</v>
      </c>
      <c r="BN42" s="151" t="str">
        <f t="shared" si="108"/>
        <v>Belum Memenuhi</v>
      </c>
    </row>
    <row r="43" spans="2:66" ht="15">
      <c r="K43" s="132" t="s">
        <v>13124</v>
      </c>
      <c r="L43" s="132" t="s">
        <v>13125</v>
      </c>
      <c r="M43" s="132" t="s">
        <v>1632</v>
      </c>
      <c r="N43" s="132" t="s">
        <v>12210</v>
      </c>
      <c r="O43" s="132" t="s">
        <v>12206</v>
      </c>
      <c r="P43" s="132">
        <v>31</v>
      </c>
      <c r="Q43" s="132">
        <v>3171</v>
      </c>
      <c r="R43" s="370" t="str">
        <f>IF(P43&lt;&gt;"",VLOOKUP(P43,'01_MASTER_KODE_WILAYAH'!H$1437:I$1470,2,FALSE),"")</f>
        <v>DKI JAKARTA</v>
      </c>
      <c r="S43" s="370" t="str">
        <f>IF(Q43&lt;&gt;"",VLOOKUP(Q43,'01_MASTER_KODE_WILAYAH'!D$5:F$1353,3,FALSE),"")</f>
        <v>KOTA JAKARTA SELATAN</v>
      </c>
      <c r="T43" s="444" t="str">
        <f t="shared" si="73"/>
        <v>Swasta/Lai</v>
      </c>
      <c r="U43" s="157">
        <f t="shared" si="74"/>
        <v>0</v>
      </c>
      <c r="V43" s="145">
        <f>COUNTIFS(A1_Individu_Data_Keadaan_SDMK!A$4:A$149935,K43,A1_Individu_Data_Keadaan_SDMK!S$4:S$149935,"Dokter Umum")</f>
        <v>0</v>
      </c>
      <c r="W43" s="134">
        <f t="shared" si="75"/>
        <v>9</v>
      </c>
      <c r="X43" s="146">
        <f t="shared" si="76"/>
        <v>0</v>
      </c>
      <c r="Y43" s="146">
        <f t="shared" si="77"/>
        <v>9</v>
      </c>
      <c r="Z43" s="145">
        <f>COUNTIFS(A1_Individu_Data_Keadaan_SDMK!A$4:A$149935,K43,A1_Individu_Data_Keadaan_SDMK!S$4:S$149935,"Dokter Gigi")</f>
        <v>0</v>
      </c>
      <c r="AA43" s="134">
        <f t="shared" si="78"/>
        <v>2</v>
      </c>
      <c r="AB43" s="146">
        <f t="shared" si="79"/>
        <v>0</v>
      </c>
      <c r="AC43" s="146">
        <f t="shared" si="80"/>
        <v>2</v>
      </c>
      <c r="AD43" s="145">
        <f>COUNTIFS(A1_Individu_Data_Keadaan_SDMK!A$4:A$149935,K43,A1_Individu_Data_Keadaan_SDMK!S$4:S$149935,"Dokter Spesialis Penyakit Dalam (Sp.PD)")</f>
        <v>0</v>
      </c>
      <c r="AE43" s="134">
        <f t="shared" si="81"/>
        <v>2</v>
      </c>
      <c r="AF43" s="146">
        <f t="shared" si="82"/>
        <v>0</v>
      </c>
      <c r="AG43" s="146">
        <f t="shared" si="83"/>
        <v>2</v>
      </c>
      <c r="AH43" s="145">
        <f>COUNTIFS(A1_Individu_Data_Keadaan_SDMK!A$4:A$149935,K43,A1_Individu_Data_Keadaan_SDMK!S$4:S$149935,"Dokter Spesialis Obstetri &amp; Ginekologi - Kebidanan &amp; Kandungan (Sp.OG)")</f>
        <v>0</v>
      </c>
      <c r="AI43" s="134">
        <f t="shared" si="84"/>
        <v>2</v>
      </c>
      <c r="AJ43" s="146">
        <f t="shared" si="85"/>
        <v>0</v>
      </c>
      <c r="AK43" s="146">
        <f t="shared" si="86"/>
        <v>2</v>
      </c>
      <c r="AL43" s="145">
        <f>COUNTIFS(A1_Individu_Data_Keadaan_SDMK!A$4:A$149935,K43,A1_Individu_Data_Keadaan_SDMK!S$4:S$149935,"Dokter Spesialis Anak (Sp.A)")</f>
        <v>0</v>
      </c>
      <c r="AM43" s="147">
        <f t="shared" si="87"/>
        <v>2</v>
      </c>
      <c r="AN43" s="146">
        <f t="shared" si="88"/>
        <v>0</v>
      </c>
      <c r="AO43" s="146">
        <f t="shared" si="89"/>
        <v>2</v>
      </c>
      <c r="AP43" s="145">
        <f>COUNTIFS(A1_Individu_Data_Keadaan_SDMK!A$4:A$149935,K43,A1_Individu_Data_Keadaan_SDMK!S$4:S$149935,"Dokter Spesialis Bedah (Sp.B)")</f>
        <v>0</v>
      </c>
      <c r="AQ43" s="147">
        <f t="shared" si="90"/>
        <v>2</v>
      </c>
      <c r="AR43" s="146">
        <f t="shared" si="91"/>
        <v>0</v>
      </c>
      <c r="AS43" s="146">
        <f t="shared" si="92"/>
        <v>2</v>
      </c>
      <c r="AT43" s="145">
        <f>COUNTIFS(A1_Individu_Data_Keadaan_SDMK!A$4:A$149935,K43,A1_Individu_Data_Keadaan_SDMK!S$4:S$149935,"Dokter Spesialis Radiologi (Sp.Rad)")</f>
        <v>0</v>
      </c>
      <c r="AU43" s="147">
        <f t="shared" si="93"/>
        <v>1</v>
      </c>
      <c r="AV43" s="146">
        <f t="shared" si="94"/>
        <v>0</v>
      </c>
      <c r="AW43" s="146">
        <f t="shared" si="95"/>
        <v>1</v>
      </c>
      <c r="AX43" s="145">
        <f>COUNTIFS(A1_Individu_Data_Keadaan_SDMK!A$4:A$149935,K43,A1_Individu_Data_Keadaan_SDMK!S$4:S$149935,"Dokter Spesialis Anastesiologi (Sp.An)")</f>
        <v>0</v>
      </c>
      <c r="AY43" s="147">
        <f t="shared" si="96"/>
        <v>1</v>
      </c>
      <c r="AZ43" s="146">
        <f t="shared" si="97"/>
        <v>0</v>
      </c>
      <c r="BA43" s="146">
        <f t="shared" si="98"/>
        <v>1</v>
      </c>
      <c r="BB43" s="145">
        <f>COUNTIFS(A1_Individu_Data_Keadaan_SDMK!A$4:A$149935,K43,A1_Individu_Data_Keadaan_SDMK!S$4:S$149935,"Dokter Spesialis Patologi Klinik (SP.PK)")</f>
        <v>0</v>
      </c>
      <c r="BC43" s="147">
        <f t="shared" si="99"/>
        <v>1</v>
      </c>
      <c r="BD43" s="146">
        <f t="shared" si="100"/>
        <v>0</v>
      </c>
      <c r="BE43" s="146">
        <f t="shared" si="101"/>
        <v>1</v>
      </c>
      <c r="BF43" s="145">
        <f>COUNTIFS(A1_Individu_Data_Keadaan_SDMK!A$4:A$149935,K43,A1_Individu_Data_Keadaan_SDMK!S$4:S$149935,"Dokter Spesialis Patologi Anatomi (Sp.PA)")</f>
        <v>0</v>
      </c>
      <c r="BG43" s="147">
        <f t="shared" si="102"/>
        <v>0</v>
      </c>
      <c r="BH43" s="146">
        <f t="shared" si="103"/>
        <v>0</v>
      </c>
      <c r="BI43" s="146">
        <f t="shared" si="104"/>
        <v>0</v>
      </c>
      <c r="BJ43" s="145">
        <f>COUNTIFS(A1_Individu_Data_Keadaan_SDMK!A$4:A$149935,K43,A1_Individu_Data_Keadaan_SDMK!S$4:S$149935,"Dokter Spesialis Rehabilitasi Medik (Sp.RM)")</f>
        <v>0</v>
      </c>
      <c r="BK43" s="147">
        <f t="shared" si="105"/>
        <v>0</v>
      </c>
      <c r="BL43" s="146">
        <f t="shared" si="106"/>
        <v>0</v>
      </c>
      <c r="BM43" s="146">
        <f t="shared" si="107"/>
        <v>0</v>
      </c>
      <c r="BN43" s="151" t="str">
        <f t="shared" si="108"/>
        <v>Belum Memenuhi</v>
      </c>
    </row>
    <row r="44" spans="2:66" ht="15">
      <c r="K44" s="132" t="s">
        <v>13126</v>
      </c>
      <c r="L44" s="132" t="s">
        <v>13127</v>
      </c>
      <c r="M44" s="132" t="s">
        <v>1632</v>
      </c>
      <c r="N44" s="132" t="s">
        <v>12256</v>
      </c>
      <c r="O44" s="132" t="s">
        <v>12205</v>
      </c>
      <c r="P44" s="132">
        <v>31</v>
      </c>
      <c r="Q44" s="132">
        <v>3171</v>
      </c>
      <c r="R44" s="370" t="str">
        <f>IF(P44&lt;&gt;"",VLOOKUP(P44,'01_MASTER_KODE_WILAYAH'!H$1437:I$1470,2,FALSE),"")</f>
        <v>DKI JAKARTA</v>
      </c>
      <c r="S44" s="370" t="str">
        <f>IF(Q44&lt;&gt;"",VLOOKUP(Q44,'01_MASTER_KODE_WILAYAH'!D$5:F$1353,3,FALSE),"")</f>
        <v>KOTA JAKARTA SELATAN</v>
      </c>
      <c r="T44" s="444" t="str">
        <f t="shared" si="73"/>
        <v>Organisasi</v>
      </c>
      <c r="U44" s="157">
        <f t="shared" si="74"/>
        <v>0</v>
      </c>
      <c r="V44" s="145">
        <f>COUNTIFS(A1_Individu_Data_Keadaan_SDMK!A$4:A$149935,K44,A1_Individu_Data_Keadaan_SDMK!S$4:S$149935,"Dokter Umum")</f>
        <v>0</v>
      </c>
      <c r="W44" s="134">
        <f t="shared" si="75"/>
        <v>1</v>
      </c>
      <c r="X44" s="146">
        <f t="shared" si="76"/>
        <v>0</v>
      </c>
      <c r="Y44" s="146">
        <f t="shared" si="77"/>
        <v>1</v>
      </c>
      <c r="Z44" s="145">
        <f>COUNTIFS(A1_Individu_Data_Keadaan_SDMK!A$4:A$149935,K44,A1_Individu_Data_Keadaan_SDMK!S$4:S$149935,"Dokter Gigi")</f>
        <v>0</v>
      </c>
      <c r="AA44" s="134">
        <f t="shared" si="78"/>
        <v>1</v>
      </c>
      <c r="AB44" s="146">
        <f t="shared" si="79"/>
        <v>0</v>
      </c>
      <c r="AC44" s="146">
        <f t="shared" si="80"/>
        <v>1</v>
      </c>
      <c r="AD44" s="145">
        <f>COUNTIFS(A1_Individu_Data_Keadaan_SDMK!A$4:A$149935,K44,A1_Individu_Data_Keadaan_SDMK!S$4:S$149935,"Dokter Spesialis Penyakit Dalam (Sp.PD)")</f>
        <v>0</v>
      </c>
      <c r="AE44" s="134">
        <f t="shared" si="81"/>
        <v>1</v>
      </c>
      <c r="AF44" s="146">
        <f t="shared" si="82"/>
        <v>0</v>
      </c>
      <c r="AG44" s="146">
        <f t="shared" si="83"/>
        <v>1</v>
      </c>
      <c r="AH44" s="145">
        <f>COUNTIFS(A1_Individu_Data_Keadaan_SDMK!A$4:A$149935,K44,A1_Individu_Data_Keadaan_SDMK!S$4:S$149935,"Dokter Spesialis Obstetri &amp; Ginekologi - Kebidanan &amp; Kandungan (Sp.OG)")</f>
        <v>0</v>
      </c>
      <c r="AI44" s="134">
        <f t="shared" si="84"/>
        <v>1</v>
      </c>
      <c r="AJ44" s="146">
        <f t="shared" si="85"/>
        <v>0</v>
      </c>
      <c r="AK44" s="146">
        <f t="shared" si="86"/>
        <v>1</v>
      </c>
      <c r="AL44" s="145">
        <f>COUNTIFS(A1_Individu_Data_Keadaan_SDMK!A$4:A$149935,K44,A1_Individu_Data_Keadaan_SDMK!S$4:S$149935,"Dokter Spesialis Anak (Sp.A)")</f>
        <v>0</v>
      </c>
      <c r="AM44" s="147">
        <f t="shared" si="87"/>
        <v>1</v>
      </c>
      <c r="AN44" s="146">
        <f t="shared" si="88"/>
        <v>0</v>
      </c>
      <c r="AO44" s="146">
        <f t="shared" si="89"/>
        <v>1</v>
      </c>
      <c r="AP44" s="145">
        <f>COUNTIFS(A1_Individu_Data_Keadaan_SDMK!A$4:A$149935,K44,A1_Individu_Data_Keadaan_SDMK!S$4:S$149935,"Dokter Spesialis Bedah (Sp.B)")</f>
        <v>0</v>
      </c>
      <c r="AQ44" s="147">
        <f t="shared" si="90"/>
        <v>1</v>
      </c>
      <c r="AR44" s="146">
        <f t="shared" si="91"/>
        <v>0</v>
      </c>
      <c r="AS44" s="146">
        <f t="shared" si="92"/>
        <v>1</v>
      </c>
      <c r="AT44" s="145">
        <f>COUNTIFS(A1_Individu_Data_Keadaan_SDMK!A$4:A$149935,K44,A1_Individu_Data_Keadaan_SDMK!S$4:S$149935,"Dokter Spesialis Radiologi (Sp.Rad)")</f>
        <v>0</v>
      </c>
      <c r="AU44" s="147">
        <f t="shared" si="93"/>
        <v>0</v>
      </c>
      <c r="AV44" s="146">
        <f t="shared" si="94"/>
        <v>0</v>
      </c>
      <c r="AW44" s="146">
        <f t="shared" si="95"/>
        <v>0</v>
      </c>
      <c r="AX44" s="145">
        <f>COUNTIFS(A1_Individu_Data_Keadaan_SDMK!A$4:A$149935,K44,A1_Individu_Data_Keadaan_SDMK!S$4:S$149935,"Dokter Spesialis Anastesiologi (Sp.An)")</f>
        <v>0</v>
      </c>
      <c r="AY44" s="147">
        <f t="shared" si="96"/>
        <v>0</v>
      </c>
      <c r="AZ44" s="146">
        <f t="shared" si="97"/>
        <v>0</v>
      </c>
      <c r="BA44" s="146">
        <f t="shared" si="98"/>
        <v>0</v>
      </c>
      <c r="BB44" s="145">
        <f>COUNTIFS(A1_Individu_Data_Keadaan_SDMK!A$4:A$149935,K44,A1_Individu_Data_Keadaan_SDMK!S$4:S$149935,"Dokter Spesialis Patologi Klinik (SP.PK)")</f>
        <v>0</v>
      </c>
      <c r="BC44" s="147">
        <f t="shared" si="99"/>
        <v>0</v>
      </c>
      <c r="BD44" s="146">
        <f t="shared" si="100"/>
        <v>0</v>
      </c>
      <c r="BE44" s="146">
        <f t="shared" si="101"/>
        <v>0</v>
      </c>
      <c r="BF44" s="145">
        <f>COUNTIFS(A1_Individu_Data_Keadaan_SDMK!A$4:A$149935,K44,A1_Individu_Data_Keadaan_SDMK!S$4:S$149935,"Dokter Spesialis Patologi Anatomi (Sp.PA)")</f>
        <v>0</v>
      </c>
      <c r="BG44" s="147">
        <f t="shared" si="102"/>
        <v>0</v>
      </c>
      <c r="BH44" s="146">
        <f t="shared" si="103"/>
        <v>0</v>
      </c>
      <c r="BI44" s="146">
        <f t="shared" si="104"/>
        <v>0</v>
      </c>
      <c r="BJ44" s="145">
        <f>COUNTIFS(A1_Individu_Data_Keadaan_SDMK!A$4:A$149935,K44,A1_Individu_Data_Keadaan_SDMK!S$4:S$149935,"Dokter Spesialis Rehabilitasi Medik (Sp.RM)")</f>
        <v>0</v>
      </c>
      <c r="BK44" s="147">
        <f t="shared" si="105"/>
        <v>0</v>
      </c>
      <c r="BL44" s="146">
        <f t="shared" si="106"/>
        <v>0</v>
      </c>
      <c r="BM44" s="146">
        <f t="shared" si="107"/>
        <v>0</v>
      </c>
      <c r="BN44" s="151" t="str">
        <f t="shared" si="108"/>
        <v>Belum Memenuhi</v>
      </c>
    </row>
    <row r="45" spans="2:66" ht="15">
      <c r="K45" s="132" t="s">
        <v>13128</v>
      </c>
      <c r="L45" s="132" t="s">
        <v>13129</v>
      </c>
      <c r="M45" s="132" t="s">
        <v>1632</v>
      </c>
      <c r="N45" s="132" t="s">
        <v>12210</v>
      </c>
      <c r="O45" s="132" t="s">
        <v>12206</v>
      </c>
      <c r="P45" s="132">
        <v>31</v>
      </c>
      <c r="Q45" s="132">
        <v>3171</v>
      </c>
      <c r="R45" s="370" t="str">
        <f>IF(P45&lt;&gt;"",VLOOKUP(P45,'01_MASTER_KODE_WILAYAH'!H$1437:I$1470,2,FALSE),"")</f>
        <v>DKI JAKARTA</v>
      </c>
      <c r="S45" s="370" t="str">
        <f>IF(Q45&lt;&gt;"",VLOOKUP(Q45,'01_MASTER_KODE_WILAYAH'!D$5:F$1353,3,FALSE),"")</f>
        <v>KOTA JAKARTA SELATAN</v>
      </c>
      <c r="T45" s="444" t="str">
        <f t="shared" si="73"/>
        <v>Swasta/Lai</v>
      </c>
      <c r="U45" s="157">
        <f t="shared" si="74"/>
        <v>0</v>
      </c>
      <c r="V45" s="145">
        <f>COUNTIFS(A1_Individu_Data_Keadaan_SDMK!A$4:A$149935,K45,A1_Individu_Data_Keadaan_SDMK!S$4:S$149935,"Dokter Umum")</f>
        <v>0</v>
      </c>
      <c r="W45" s="134">
        <f t="shared" si="75"/>
        <v>9</v>
      </c>
      <c r="X45" s="146">
        <f t="shared" si="76"/>
        <v>0</v>
      </c>
      <c r="Y45" s="146">
        <f t="shared" si="77"/>
        <v>9</v>
      </c>
      <c r="Z45" s="145">
        <f>COUNTIFS(A1_Individu_Data_Keadaan_SDMK!A$4:A$149935,K45,A1_Individu_Data_Keadaan_SDMK!S$4:S$149935,"Dokter Gigi")</f>
        <v>0</v>
      </c>
      <c r="AA45" s="134">
        <f t="shared" si="78"/>
        <v>2</v>
      </c>
      <c r="AB45" s="146">
        <f t="shared" si="79"/>
        <v>0</v>
      </c>
      <c r="AC45" s="146">
        <f t="shared" si="80"/>
        <v>2</v>
      </c>
      <c r="AD45" s="145">
        <f>COUNTIFS(A1_Individu_Data_Keadaan_SDMK!A$4:A$149935,K45,A1_Individu_Data_Keadaan_SDMK!S$4:S$149935,"Dokter Spesialis Penyakit Dalam (Sp.PD)")</f>
        <v>0</v>
      </c>
      <c r="AE45" s="134">
        <f t="shared" si="81"/>
        <v>2</v>
      </c>
      <c r="AF45" s="146">
        <f t="shared" si="82"/>
        <v>0</v>
      </c>
      <c r="AG45" s="146">
        <f t="shared" si="83"/>
        <v>2</v>
      </c>
      <c r="AH45" s="145">
        <f>COUNTIFS(A1_Individu_Data_Keadaan_SDMK!A$4:A$149935,K45,A1_Individu_Data_Keadaan_SDMK!S$4:S$149935,"Dokter Spesialis Obstetri &amp; Ginekologi - Kebidanan &amp; Kandungan (Sp.OG)")</f>
        <v>0</v>
      </c>
      <c r="AI45" s="134">
        <f t="shared" si="84"/>
        <v>2</v>
      </c>
      <c r="AJ45" s="146">
        <f t="shared" si="85"/>
        <v>0</v>
      </c>
      <c r="AK45" s="146">
        <f t="shared" si="86"/>
        <v>2</v>
      </c>
      <c r="AL45" s="145">
        <f>COUNTIFS(A1_Individu_Data_Keadaan_SDMK!A$4:A$149935,K45,A1_Individu_Data_Keadaan_SDMK!S$4:S$149935,"Dokter Spesialis Anak (Sp.A)")</f>
        <v>0</v>
      </c>
      <c r="AM45" s="147">
        <f t="shared" si="87"/>
        <v>2</v>
      </c>
      <c r="AN45" s="146">
        <f t="shared" si="88"/>
        <v>0</v>
      </c>
      <c r="AO45" s="146">
        <f t="shared" si="89"/>
        <v>2</v>
      </c>
      <c r="AP45" s="145">
        <f>COUNTIFS(A1_Individu_Data_Keadaan_SDMK!A$4:A$149935,K45,A1_Individu_Data_Keadaan_SDMK!S$4:S$149935,"Dokter Spesialis Bedah (Sp.B)")</f>
        <v>0</v>
      </c>
      <c r="AQ45" s="147">
        <f t="shared" si="90"/>
        <v>2</v>
      </c>
      <c r="AR45" s="146">
        <f t="shared" si="91"/>
        <v>0</v>
      </c>
      <c r="AS45" s="146">
        <f t="shared" si="92"/>
        <v>2</v>
      </c>
      <c r="AT45" s="145">
        <f>COUNTIFS(A1_Individu_Data_Keadaan_SDMK!A$4:A$149935,K45,A1_Individu_Data_Keadaan_SDMK!S$4:S$149935,"Dokter Spesialis Radiologi (Sp.Rad)")</f>
        <v>0</v>
      </c>
      <c r="AU45" s="147">
        <f t="shared" si="93"/>
        <v>1</v>
      </c>
      <c r="AV45" s="146">
        <f t="shared" si="94"/>
        <v>0</v>
      </c>
      <c r="AW45" s="146">
        <f t="shared" si="95"/>
        <v>1</v>
      </c>
      <c r="AX45" s="145">
        <f>COUNTIFS(A1_Individu_Data_Keadaan_SDMK!A$4:A$149935,K45,A1_Individu_Data_Keadaan_SDMK!S$4:S$149935,"Dokter Spesialis Anastesiologi (Sp.An)")</f>
        <v>0</v>
      </c>
      <c r="AY45" s="147">
        <f t="shared" si="96"/>
        <v>1</v>
      </c>
      <c r="AZ45" s="146">
        <f t="shared" si="97"/>
        <v>0</v>
      </c>
      <c r="BA45" s="146">
        <f t="shared" si="98"/>
        <v>1</v>
      </c>
      <c r="BB45" s="145">
        <f>COUNTIFS(A1_Individu_Data_Keadaan_SDMK!A$4:A$149935,K45,A1_Individu_Data_Keadaan_SDMK!S$4:S$149935,"Dokter Spesialis Patologi Klinik (SP.PK)")</f>
        <v>0</v>
      </c>
      <c r="BC45" s="147">
        <f t="shared" si="99"/>
        <v>1</v>
      </c>
      <c r="BD45" s="146">
        <f t="shared" si="100"/>
        <v>0</v>
      </c>
      <c r="BE45" s="146">
        <f t="shared" si="101"/>
        <v>1</v>
      </c>
      <c r="BF45" s="145">
        <f>COUNTIFS(A1_Individu_Data_Keadaan_SDMK!A$4:A$149935,K45,A1_Individu_Data_Keadaan_SDMK!S$4:S$149935,"Dokter Spesialis Patologi Anatomi (Sp.PA)")</f>
        <v>0</v>
      </c>
      <c r="BG45" s="147">
        <f t="shared" si="102"/>
        <v>0</v>
      </c>
      <c r="BH45" s="146">
        <f t="shared" si="103"/>
        <v>0</v>
      </c>
      <c r="BI45" s="146">
        <f t="shared" si="104"/>
        <v>0</v>
      </c>
      <c r="BJ45" s="145">
        <f>COUNTIFS(A1_Individu_Data_Keadaan_SDMK!A$4:A$149935,K45,A1_Individu_Data_Keadaan_SDMK!S$4:S$149935,"Dokter Spesialis Rehabilitasi Medik (Sp.RM)")</f>
        <v>0</v>
      </c>
      <c r="BK45" s="147">
        <f t="shared" si="105"/>
        <v>0</v>
      </c>
      <c r="BL45" s="146">
        <f t="shared" si="106"/>
        <v>0</v>
      </c>
      <c r="BM45" s="146">
        <f t="shared" si="107"/>
        <v>0</v>
      </c>
      <c r="BN45" s="151" t="str">
        <f t="shared" si="108"/>
        <v>Belum Memenuhi</v>
      </c>
    </row>
    <row r="46" spans="2:66" ht="15">
      <c r="K46" s="132" t="s">
        <v>13130</v>
      </c>
      <c r="L46" s="132" t="s">
        <v>13131</v>
      </c>
      <c r="M46" s="132" t="s">
        <v>1632</v>
      </c>
      <c r="N46" s="132" t="s">
        <v>12256</v>
      </c>
      <c r="O46" s="132" t="s">
        <v>12207</v>
      </c>
      <c r="P46" s="132">
        <v>31</v>
      </c>
      <c r="Q46" s="132">
        <v>3171</v>
      </c>
      <c r="R46" s="370" t="str">
        <f>IF(P46&lt;&gt;"",VLOOKUP(P46,'01_MASTER_KODE_WILAYAH'!H$1437:I$1470,2,FALSE),"")</f>
        <v>DKI JAKARTA</v>
      </c>
      <c r="S46" s="370" t="str">
        <f>IF(Q46&lt;&gt;"",VLOOKUP(Q46,'01_MASTER_KODE_WILAYAH'!D$5:F$1353,3,FALSE),"")</f>
        <v>KOTA JAKARTA SELATAN</v>
      </c>
      <c r="T46" s="444" t="str">
        <f t="shared" si="73"/>
        <v>Perusahaan</v>
      </c>
      <c r="U46" s="157">
        <f t="shared" si="74"/>
        <v>0</v>
      </c>
      <c r="V46" s="145">
        <f>COUNTIFS(A1_Individu_Data_Keadaan_SDMK!A$4:A$149935,K46,A1_Individu_Data_Keadaan_SDMK!S$4:S$149935,"Dokter Umum")</f>
        <v>0</v>
      </c>
      <c r="W46" s="134">
        <f t="shared" si="75"/>
        <v>1</v>
      </c>
      <c r="X46" s="146">
        <f t="shared" si="76"/>
        <v>0</v>
      </c>
      <c r="Y46" s="146">
        <f t="shared" si="77"/>
        <v>1</v>
      </c>
      <c r="Z46" s="145">
        <f>COUNTIFS(A1_Individu_Data_Keadaan_SDMK!A$4:A$149935,K46,A1_Individu_Data_Keadaan_SDMK!S$4:S$149935,"Dokter Gigi")</f>
        <v>0</v>
      </c>
      <c r="AA46" s="134">
        <f t="shared" si="78"/>
        <v>1</v>
      </c>
      <c r="AB46" s="146">
        <f t="shared" si="79"/>
        <v>0</v>
      </c>
      <c r="AC46" s="146">
        <f t="shared" si="80"/>
        <v>1</v>
      </c>
      <c r="AD46" s="145">
        <f>COUNTIFS(A1_Individu_Data_Keadaan_SDMK!A$4:A$149935,K46,A1_Individu_Data_Keadaan_SDMK!S$4:S$149935,"Dokter Spesialis Penyakit Dalam (Sp.PD)")</f>
        <v>0</v>
      </c>
      <c r="AE46" s="134">
        <f t="shared" si="81"/>
        <v>1</v>
      </c>
      <c r="AF46" s="146">
        <f t="shared" si="82"/>
        <v>0</v>
      </c>
      <c r="AG46" s="146">
        <f t="shared" si="83"/>
        <v>1</v>
      </c>
      <c r="AH46" s="145">
        <f>COUNTIFS(A1_Individu_Data_Keadaan_SDMK!A$4:A$149935,K46,A1_Individu_Data_Keadaan_SDMK!S$4:S$149935,"Dokter Spesialis Obstetri &amp; Ginekologi - Kebidanan &amp; Kandungan (Sp.OG)")</f>
        <v>0</v>
      </c>
      <c r="AI46" s="134">
        <f t="shared" si="84"/>
        <v>1</v>
      </c>
      <c r="AJ46" s="146">
        <f t="shared" si="85"/>
        <v>0</v>
      </c>
      <c r="AK46" s="146">
        <f t="shared" si="86"/>
        <v>1</v>
      </c>
      <c r="AL46" s="145">
        <f>COUNTIFS(A1_Individu_Data_Keadaan_SDMK!A$4:A$149935,K46,A1_Individu_Data_Keadaan_SDMK!S$4:S$149935,"Dokter Spesialis Anak (Sp.A)")</f>
        <v>0</v>
      </c>
      <c r="AM46" s="147">
        <f t="shared" si="87"/>
        <v>1</v>
      </c>
      <c r="AN46" s="146">
        <f t="shared" si="88"/>
        <v>0</v>
      </c>
      <c r="AO46" s="146">
        <f t="shared" si="89"/>
        <v>1</v>
      </c>
      <c r="AP46" s="145">
        <f>COUNTIFS(A1_Individu_Data_Keadaan_SDMK!A$4:A$149935,K46,A1_Individu_Data_Keadaan_SDMK!S$4:S$149935,"Dokter Spesialis Bedah (Sp.B)")</f>
        <v>0</v>
      </c>
      <c r="AQ46" s="147">
        <f t="shared" si="90"/>
        <v>1</v>
      </c>
      <c r="AR46" s="146">
        <f t="shared" si="91"/>
        <v>0</v>
      </c>
      <c r="AS46" s="146">
        <f t="shared" si="92"/>
        <v>1</v>
      </c>
      <c r="AT46" s="145">
        <f>COUNTIFS(A1_Individu_Data_Keadaan_SDMK!A$4:A$149935,K46,A1_Individu_Data_Keadaan_SDMK!S$4:S$149935,"Dokter Spesialis Radiologi (Sp.Rad)")</f>
        <v>0</v>
      </c>
      <c r="AU46" s="147">
        <f t="shared" si="93"/>
        <v>0</v>
      </c>
      <c r="AV46" s="146">
        <f t="shared" si="94"/>
        <v>0</v>
      </c>
      <c r="AW46" s="146">
        <f t="shared" si="95"/>
        <v>0</v>
      </c>
      <c r="AX46" s="145">
        <f>COUNTIFS(A1_Individu_Data_Keadaan_SDMK!A$4:A$149935,K46,A1_Individu_Data_Keadaan_SDMK!S$4:S$149935,"Dokter Spesialis Anastesiologi (Sp.An)")</f>
        <v>0</v>
      </c>
      <c r="AY46" s="147">
        <f t="shared" si="96"/>
        <v>0</v>
      </c>
      <c r="AZ46" s="146">
        <f t="shared" si="97"/>
        <v>0</v>
      </c>
      <c r="BA46" s="146">
        <f t="shared" si="98"/>
        <v>0</v>
      </c>
      <c r="BB46" s="145">
        <f>COUNTIFS(A1_Individu_Data_Keadaan_SDMK!A$4:A$149935,K46,A1_Individu_Data_Keadaan_SDMK!S$4:S$149935,"Dokter Spesialis Patologi Klinik (SP.PK)")</f>
        <v>0</v>
      </c>
      <c r="BC46" s="147">
        <f t="shared" si="99"/>
        <v>0</v>
      </c>
      <c r="BD46" s="146">
        <f t="shared" si="100"/>
        <v>0</v>
      </c>
      <c r="BE46" s="146">
        <f t="shared" si="101"/>
        <v>0</v>
      </c>
      <c r="BF46" s="145">
        <f>COUNTIFS(A1_Individu_Data_Keadaan_SDMK!A$4:A$149935,K46,A1_Individu_Data_Keadaan_SDMK!S$4:S$149935,"Dokter Spesialis Patologi Anatomi (Sp.PA)")</f>
        <v>0</v>
      </c>
      <c r="BG46" s="147">
        <f t="shared" si="102"/>
        <v>0</v>
      </c>
      <c r="BH46" s="146">
        <f t="shared" si="103"/>
        <v>0</v>
      </c>
      <c r="BI46" s="146">
        <f t="shared" si="104"/>
        <v>0</v>
      </c>
      <c r="BJ46" s="145">
        <f>COUNTIFS(A1_Individu_Data_Keadaan_SDMK!A$4:A$149935,K46,A1_Individu_Data_Keadaan_SDMK!S$4:S$149935,"Dokter Spesialis Rehabilitasi Medik (Sp.RM)")</f>
        <v>0</v>
      </c>
      <c r="BK46" s="147">
        <f t="shared" si="105"/>
        <v>0</v>
      </c>
      <c r="BL46" s="146">
        <f t="shared" si="106"/>
        <v>0</v>
      </c>
      <c r="BM46" s="146">
        <f t="shared" si="107"/>
        <v>0</v>
      </c>
      <c r="BN46" s="151" t="str">
        <f t="shared" si="108"/>
        <v>Belum Memenuhi</v>
      </c>
    </row>
    <row r="47" spans="2:66" ht="15">
      <c r="K47" s="132" t="s">
        <v>13132</v>
      </c>
      <c r="L47" s="132" t="s">
        <v>13133</v>
      </c>
      <c r="M47" s="132" t="s">
        <v>1632</v>
      </c>
      <c r="N47" s="132" t="s">
        <v>12210</v>
      </c>
      <c r="O47" s="132" t="s">
        <v>12207</v>
      </c>
      <c r="P47" s="132">
        <v>31</v>
      </c>
      <c r="Q47" s="132">
        <v>3171</v>
      </c>
      <c r="R47" s="370" t="str">
        <f>IF(P47&lt;&gt;"",VLOOKUP(P47,'01_MASTER_KODE_WILAYAH'!H$1437:I$1470,2,FALSE),"")</f>
        <v>DKI JAKARTA</v>
      </c>
      <c r="S47" s="370" t="str">
        <f>IF(Q47&lt;&gt;"",VLOOKUP(Q47,'01_MASTER_KODE_WILAYAH'!D$5:F$1353,3,FALSE),"")</f>
        <v>KOTA JAKARTA SELATAN</v>
      </c>
      <c r="T47" s="444" t="str">
        <f t="shared" si="73"/>
        <v>Perusahaan</v>
      </c>
      <c r="U47" s="157">
        <f t="shared" si="74"/>
        <v>0</v>
      </c>
      <c r="V47" s="145">
        <f>COUNTIFS(A1_Individu_Data_Keadaan_SDMK!A$4:A$149935,K47,A1_Individu_Data_Keadaan_SDMK!S$4:S$149935,"Dokter Umum")</f>
        <v>0</v>
      </c>
      <c r="W47" s="134">
        <f t="shared" si="75"/>
        <v>9</v>
      </c>
      <c r="X47" s="146">
        <f t="shared" si="76"/>
        <v>0</v>
      </c>
      <c r="Y47" s="146">
        <f t="shared" si="77"/>
        <v>9</v>
      </c>
      <c r="Z47" s="145">
        <f>COUNTIFS(A1_Individu_Data_Keadaan_SDMK!A$4:A$149935,K47,A1_Individu_Data_Keadaan_SDMK!S$4:S$149935,"Dokter Gigi")</f>
        <v>0</v>
      </c>
      <c r="AA47" s="134">
        <f t="shared" si="78"/>
        <v>2</v>
      </c>
      <c r="AB47" s="146">
        <f t="shared" si="79"/>
        <v>0</v>
      </c>
      <c r="AC47" s="146">
        <f t="shared" si="80"/>
        <v>2</v>
      </c>
      <c r="AD47" s="145">
        <f>COUNTIFS(A1_Individu_Data_Keadaan_SDMK!A$4:A$149935,K47,A1_Individu_Data_Keadaan_SDMK!S$4:S$149935,"Dokter Spesialis Penyakit Dalam (Sp.PD)")</f>
        <v>0</v>
      </c>
      <c r="AE47" s="134">
        <f t="shared" si="81"/>
        <v>2</v>
      </c>
      <c r="AF47" s="146">
        <f t="shared" si="82"/>
        <v>0</v>
      </c>
      <c r="AG47" s="146">
        <f t="shared" si="83"/>
        <v>2</v>
      </c>
      <c r="AH47" s="145">
        <f>COUNTIFS(A1_Individu_Data_Keadaan_SDMK!A$4:A$149935,K47,A1_Individu_Data_Keadaan_SDMK!S$4:S$149935,"Dokter Spesialis Obstetri &amp; Ginekologi - Kebidanan &amp; Kandungan (Sp.OG)")</f>
        <v>0</v>
      </c>
      <c r="AI47" s="134">
        <f t="shared" si="84"/>
        <v>2</v>
      </c>
      <c r="AJ47" s="146">
        <f t="shared" si="85"/>
        <v>0</v>
      </c>
      <c r="AK47" s="146">
        <f t="shared" si="86"/>
        <v>2</v>
      </c>
      <c r="AL47" s="145">
        <f>COUNTIFS(A1_Individu_Data_Keadaan_SDMK!A$4:A$149935,K47,A1_Individu_Data_Keadaan_SDMK!S$4:S$149935,"Dokter Spesialis Anak (Sp.A)")</f>
        <v>0</v>
      </c>
      <c r="AM47" s="147">
        <f t="shared" si="87"/>
        <v>2</v>
      </c>
      <c r="AN47" s="146">
        <f t="shared" si="88"/>
        <v>0</v>
      </c>
      <c r="AO47" s="146">
        <f t="shared" si="89"/>
        <v>2</v>
      </c>
      <c r="AP47" s="145">
        <f>COUNTIFS(A1_Individu_Data_Keadaan_SDMK!A$4:A$149935,K47,A1_Individu_Data_Keadaan_SDMK!S$4:S$149935,"Dokter Spesialis Bedah (Sp.B)")</f>
        <v>0</v>
      </c>
      <c r="AQ47" s="147">
        <f t="shared" si="90"/>
        <v>2</v>
      </c>
      <c r="AR47" s="146">
        <f t="shared" si="91"/>
        <v>0</v>
      </c>
      <c r="AS47" s="146">
        <f t="shared" si="92"/>
        <v>2</v>
      </c>
      <c r="AT47" s="145">
        <f>COUNTIFS(A1_Individu_Data_Keadaan_SDMK!A$4:A$149935,K47,A1_Individu_Data_Keadaan_SDMK!S$4:S$149935,"Dokter Spesialis Radiologi (Sp.Rad)")</f>
        <v>0</v>
      </c>
      <c r="AU47" s="147">
        <f t="shared" si="93"/>
        <v>1</v>
      </c>
      <c r="AV47" s="146">
        <f t="shared" si="94"/>
        <v>0</v>
      </c>
      <c r="AW47" s="146">
        <f t="shared" si="95"/>
        <v>1</v>
      </c>
      <c r="AX47" s="145">
        <f>COUNTIFS(A1_Individu_Data_Keadaan_SDMK!A$4:A$149935,K47,A1_Individu_Data_Keadaan_SDMK!S$4:S$149935,"Dokter Spesialis Anastesiologi (Sp.An)")</f>
        <v>0</v>
      </c>
      <c r="AY47" s="147">
        <f t="shared" si="96"/>
        <v>1</v>
      </c>
      <c r="AZ47" s="146">
        <f t="shared" si="97"/>
        <v>0</v>
      </c>
      <c r="BA47" s="146">
        <f t="shared" si="98"/>
        <v>1</v>
      </c>
      <c r="BB47" s="145">
        <f>COUNTIFS(A1_Individu_Data_Keadaan_SDMK!A$4:A$149935,K47,A1_Individu_Data_Keadaan_SDMK!S$4:S$149935,"Dokter Spesialis Patologi Klinik (SP.PK)")</f>
        <v>0</v>
      </c>
      <c r="BC47" s="147">
        <f t="shared" si="99"/>
        <v>1</v>
      </c>
      <c r="BD47" s="146">
        <f t="shared" si="100"/>
        <v>0</v>
      </c>
      <c r="BE47" s="146">
        <f t="shared" si="101"/>
        <v>1</v>
      </c>
      <c r="BF47" s="145">
        <f>COUNTIFS(A1_Individu_Data_Keadaan_SDMK!A$4:A$149935,K47,A1_Individu_Data_Keadaan_SDMK!S$4:S$149935,"Dokter Spesialis Patologi Anatomi (Sp.PA)")</f>
        <v>0</v>
      </c>
      <c r="BG47" s="147">
        <f t="shared" si="102"/>
        <v>0</v>
      </c>
      <c r="BH47" s="146">
        <f t="shared" si="103"/>
        <v>0</v>
      </c>
      <c r="BI47" s="146">
        <f t="shared" si="104"/>
        <v>0</v>
      </c>
      <c r="BJ47" s="145">
        <f>COUNTIFS(A1_Individu_Data_Keadaan_SDMK!A$4:A$149935,K47,A1_Individu_Data_Keadaan_SDMK!S$4:S$149935,"Dokter Spesialis Rehabilitasi Medik (Sp.RM)")</f>
        <v>0</v>
      </c>
      <c r="BK47" s="147">
        <f t="shared" si="105"/>
        <v>0</v>
      </c>
      <c r="BL47" s="146">
        <f t="shared" si="106"/>
        <v>0</v>
      </c>
      <c r="BM47" s="146">
        <f t="shared" si="107"/>
        <v>0</v>
      </c>
      <c r="BN47" s="151" t="str">
        <f t="shared" si="108"/>
        <v>Belum Memenuhi</v>
      </c>
    </row>
    <row r="48" spans="2:66" ht="15">
      <c r="K48" s="132" t="s">
        <v>13134</v>
      </c>
      <c r="L48" s="132" t="s">
        <v>13135</v>
      </c>
      <c r="M48" s="132" t="s">
        <v>1632</v>
      </c>
      <c r="N48" s="132" t="s">
        <v>12211</v>
      </c>
      <c r="O48" s="132" t="s">
        <v>243</v>
      </c>
      <c r="P48" s="132">
        <v>31</v>
      </c>
      <c r="Q48" s="132">
        <v>3171</v>
      </c>
      <c r="R48" s="370" t="str">
        <f>IF(P48&lt;&gt;"",VLOOKUP(P48,'01_MASTER_KODE_WILAYAH'!H$1437:I$1470,2,FALSE),"")</f>
        <v>DKI JAKARTA</v>
      </c>
      <c r="S48" s="370" t="str">
        <f>IF(Q48&lt;&gt;"",VLOOKUP(Q48,'01_MASTER_KODE_WILAYAH'!D$5:F$1353,3,FALSE),"")</f>
        <v>KOTA JAKARTA SELATAN</v>
      </c>
      <c r="T48" s="444" t="str">
        <f t="shared" si="73"/>
        <v>POLRI</v>
      </c>
      <c r="U48" s="157">
        <f t="shared" si="74"/>
        <v>0</v>
      </c>
      <c r="V48" s="145">
        <f>COUNTIFS(A1_Individu_Data_Keadaan_SDMK!A$4:A$149935,K48,A1_Individu_Data_Keadaan_SDMK!S$4:S$149935,"Dokter Umum")</f>
        <v>0</v>
      </c>
      <c r="W48" s="134">
        <f t="shared" si="75"/>
        <v>4</v>
      </c>
      <c r="X48" s="146">
        <f t="shared" si="76"/>
        <v>0</v>
      </c>
      <c r="Y48" s="146">
        <f t="shared" si="77"/>
        <v>4</v>
      </c>
      <c r="Z48" s="145">
        <f>COUNTIFS(A1_Individu_Data_Keadaan_SDMK!A$4:A$149935,K48,A1_Individu_Data_Keadaan_SDMK!S$4:S$149935,"Dokter Gigi")</f>
        <v>0</v>
      </c>
      <c r="AA48" s="134">
        <f t="shared" si="78"/>
        <v>1</v>
      </c>
      <c r="AB48" s="146">
        <f t="shared" si="79"/>
        <v>0</v>
      </c>
      <c r="AC48" s="146">
        <f t="shared" si="80"/>
        <v>1</v>
      </c>
      <c r="AD48" s="145">
        <f>COUNTIFS(A1_Individu_Data_Keadaan_SDMK!A$4:A$149935,K48,A1_Individu_Data_Keadaan_SDMK!S$4:S$149935,"Dokter Spesialis Penyakit Dalam (Sp.PD)")</f>
        <v>0</v>
      </c>
      <c r="AE48" s="134">
        <f t="shared" si="81"/>
        <v>1</v>
      </c>
      <c r="AF48" s="146">
        <f t="shared" si="82"/>
        <v>0</v>
      </c>
      <c r="AG48" s="146">
        <f t="shared" si="83"/>
        <v>1</v>
      </c>
      <c r="AH48" s="145">
        <f>COUNTIFS(A1_Individu_Data_Keadaan_SDMK!A$4:A$149935,K48,A1_Individu_Data_Keadaan_SDMK!S$4:S$149935,"Dokter Spesialis Obstetri &amp; Ginekologi - Kebidanan &amp; Kandungan (Sp.OG)")</f>
        <v>0</v>
      </c>
      <c r="AI48" s="134">
        <f t="shared" si="84"/>
        <v>1</v>
      </c>
      <c r="AJ48" s="146">
        <f t="shared" si="85"/>
        <v>0</v>
      </c>
      <c r="AK48" s="146">
        <f t="shared" si="86"/>
        <v>1</v>
      </c>
      <c r="AL48" s="145">
        <f>COUNTIFS(A1_Individu_Data_Keadaan_SDMK!A$4:A$149935,K48,A1_Individu_Data_Keadaan_SDMK!S$4:S$149935,"Dokter Spesialis Anak (Sp.A)")</f>
        <v>0</v>
      </c>
      <c r="AM48" s="147">
        <f t="shared" si="87"/>
        <v>1</v>
      </c>
      <c r="AN48" s="146">
        <f t="shared" si="88"/>
        <v>0</v>
      </c>
      <c r="AO48" s="146">
        <f t="shared" si="89"/>
        <v>1</v>
      </c>
      <c r="AP48" s="145">
        <f>COUNTIFS(A1_Individu_Data_Keadaan_SDMK!A$4:A$149935,K48,A1_Individu_Data_Keadaan_SDMK!S$4:S$149935,"Dokter Spesialis Bedah (Sp.B)")</f>
        <v>0</v>
      </c>
      <c r="AQ48" s="147">
        <f t="shared" si="90"/>
        <v>1</v>
      </c>
      <c r="AR48" s="146">
        <f t="shared" si="91"/>
        <v>0</v>
      </c>
      <c r="AS48" s="146">
        <f t="shared" si="92"/>
        <v>1</v>
      </c>
      <c r="AT48" s="145">
        <f>COUNTIFS(A1_Individu_Data_Keadaan_SDMK!A$4:A$149935,K48,A1_Individu_Data_Keadaan_SDMK!S$4:S$149935,"Dokter Spesialis Radiologi (Sp.Rad)")</f>
        <v>0</v>
      </c>
      <c r="AU48" s="147">
        <f t="shared" si="93"/>
        <v>0</v>
      </c>
      <c r="AV48" s="146">
        <f t="shared" si="94"/>
        <v>0</v>
      </c>
      <c r="AW48" s="146">
        <f t="shared" si="95"/>
        <v>0</v>
      </c>
      <c r="AX48" s="145">
        <f>COUNTIFS(A1_Individu_Data_Keadaan_SDMK!A$4:A$149935,K48,A1_Individu_Data_Keadaan_SDMK!S$4:S$149935,"Dokter Spesialis Anastesiologi (Sp.An)")</f>
        <v>0</v>
      </c>
      <c r="AY48" s="147">
        <f t="shared" si="96"/>
        <v>0</v>
      </c>
      <c r="AZ48" s="146">
        <f t="shared" si="97"/>
        <v>0</v>
      </c>
      <c r="BA48" s="146">
        <f t="shared" si="98"/>
        <v>0</v>
      </c>
      <c r="BB48" s="145">
        <f>COUNTIFS(A1_Individu_Data_Keadaan_SDMK!A$4:A$149935,K48,A1_Individu_Data_Keadaan_SDMK!S$4:S$149935,"Dokter Spesialis Patologi Klinik (SP.PK)")</f>
        <v>0</v>
      </c>
      <c r="BC48" s="147">
        <f t="shared" si="99"/>
        <v>0</v>
      </c>
      <c r="BD48" s="146">
        <f t="shared" si="100"/>
        <v>0</v>
      </c>
      <c r="BE48" s="146">
        <f t="shared" si="101"/>
        <v>0</v>
      </c>
      <c r="BF48" s="145">
        <f>COUNTIFS(A1_Individu_Data_Keadaan_SDMK!A$4:A$149935,K48,A1_Individu_Data_Keadaan_SDMK!S$4:S$149935,"Dokter Spesialis Patologi Anatomi (Sp.PA)")</f>
        <v>0</v>
      </c>
      <c r="BG48" s="147">
        <f t="shared" si="102"/>
        <v>0</v>
      </c>
      <c r="BH48" s="146">
        <f t="shared" si="103"/>
        <v>0</v>
      </c>
      <c r="BI48" s="146">
        <f t="shared" si="104"/>
        <v>0</v>
      </c>
      <c r="BJ48" s="145">
        <f>COUNTIFS(A1_Individu_Data_Keadaan_SDMK!A$4:A$149935,K48,A1_Individu_Data_Keadaan_SDMK!S$4:S$149935,"Dokter Spesialis Rehabilitasi Medik (Sp.RM)")</f>
        <v>0</v>
      </c>
      <c r="BK48" s="147">
        <f t="shared" si="105"/>
        <v>0</v>
      </c>
      <c r="BL48" s="146">
        <f t="shared" si="106"/>
        <v>0</v>
      </c>
      <c r="BM48" s="146">
        <f t="shared" si="107"/>
        <v>0</v>
      </c>
      <c r="BN48" s="151" t="str">
        <f t="shared" si="108"/>
        <v>Belum Memenuhi</v>
      </c>
    </row>
    <row r="49" spans="11:66" ht="15">
      <c r="K49" s="132" t="s">
        <v>13136</v>
      </c>
      <c r="L49" s="132" t="s">
        <v>13137</v>
      </c>
      <c r="M49" s="132" t="s">
        <v>1632</v>
      </c>
      <c r="N49" s="132" t="s">
        <v>12209</v>
      </c>
      <c r="O49" s="132" t="s">
        <v>12207</v>
      </c>
      <c r="P49" s="132">
        <v>31</v>
      </c>
      <c r="Q49" s="132">
        <v>3171</v>
      </c>
      <c r="R49" s="370" t="str">
        <f>IF(P49&lt;&gt;"",VLOOKUP(P49,'01_MASTER_KODE_WILAYAH'!H$1437:I$1470,2,FALSE),"")</f>
        <v>DKI JAKARTA</v>
      </c>
      <c r="S49" s="370" t="str">
        <f>IF(Q49&lt;&gt;"",VLOOKUP(Q49,'01_MASTER_KODE_WILAYAH'!D$5:F$1353,3,FALSE),"")</f>
        <v>KOTA JAKARTA SELATAN</v>
      </c>
      <c r="T49" s="444" t="str">
        <f t="shared" si="73"/>
        <v>Perusahaan</v>
      </c>
      <c r="U49" s="157">
        <f t="shared" si="74"/>
        <v>0</v>
      </c>
      <c r="V49" s="145">
        <f>COUNTIFS(A1_Individu_Data_Keadaan_SDMK!A$4:A$149935,K49,A1_Individu_Data_Keadaan_SDMK!S$4:S$149935,"Dokter Umum")</f>
        <v>0</v>
      </c>
      <c r="W49" s="134">
        <f t="shared" si="75"/>
        <v>12</v>
      </c>
      <c r="X49" s="146">
        <f t="shared" si="76"/>
        <v>0</v>
      </c>
      <c r="Y49" s="146">
        <f t="shared" si="77"/>
        <v>12</v>
      </c>
      <c r="Z49" s="145">
        <f>COUNTIFS(A1_Individu_Data_Keadaan_SDMK!A$4:A$149935,K49,A1_Individu_Data_Keadaan_SDMK!S$4:S$149935,"Dokter Gigi")</f>
        <v>0</v>
      </c>
      <c r="AA49" s="134">
        <f t="shared" si="78"/>
        <v>3</v>
      </c>
      <c r="AB49" s="146">
        <f t="shared" si="79"/>
        <v>0</v>
      </c>
      <c r="AC49" s="146">
        <f t="shared" si="80"/>
        <v>3</v>
      </c>
      <c r="AD49" s="145">
        <f>COUNTIFS(A1_Individu_Data_Keadaan_SDMK!A$4:A$149935,K49,A1_Individu_Data_Keadaan_SDMK!S$4:S$149935,"Dokter Spesialis Penyakit Dalam (Sp.PD)")</f>
        <v>0</v>
      </c>
      <c r="AE49" s="134">
        <f t="shared" si="81"/>
        <v>3</v>
      </c>
      <c r="AF49" s="146">
        <f t="shared" si="82"/>
        <v>0</v>
      </c>
      <c r="AG49" s="146">
        <f t="shared" si="83"/>
        <v>3</v>
      </c>
      <c r="AH49" s="145">
        <f>COUNTIFS(A1_Individu_Data_Keadaan_SDMK!A$4:A$149935,K49,A1_Individu_Data_Keadaan_SDMK!S$4:S$149935,"Dokter Spesialis Obstetri &amp; Ginekologi - Kebidanan &amp; Kandungan (Sp.OG)")</f>
        <v>0</v>
      </c>
      <c r="AI49" s="134">
        <f t="shared" si="84"/>
        <v>3</v>
      </c>
      <c r="AJ49" s="146">
        <f t="shared" si="85"/>
        <v>0</v>
      </c>
      <c r="AK49" s="146">
        <f t="shared" si="86"/>
        <v>3</v>
      </c>
      <c r="AL49" s="145">
        <f>COUNTIFS(A1_Individu_Data_Keadaan_SDMK!A$4:A$149935,K49,A1_Individu_Data_Keadaan_SDMK!S$4:S$149935,"Dokter Spesialis Anak (Sp.A)")</f>
        <v>0</v>
      </c>
      <c r="AM49" s="147">
        <f t="shared" si="87"/>
        <v>3</v>
      </c>
      <c r="AN49" s="146">
        <f t="shared" si="88"/>
        <v>0</v>
      </c>
      <c r="AO49" s="146">
        <f t="shared" si="89"/>
        <v>3</v>
      </c>
      <c r="AP49" s="145">
        <f>COUNTIFS(A1_Individu_Data_Keadaan_SDMK!A$4:A$149935,K49,A1_Individu_Data_Keadaan_SDMK!S$4:S$149935,"Dokter Spesialis Bedah (Sp.B)")</f>
        <v>0</v>
      </c>
      <c r="AQ49" s="147">
        <f t="shared" si="90"/>
        <v>3</v>
      </c>
      <c r="AR49" s="146">
        <f t="shared" si="91"/>
        <v>0</v>
      </c>
      <c r="AS49" s="146">
        <f t="shared" si="92"/>
        <v>3</v>
      </c>
      <c r="AT49" s="145">
        <f>COUNTIFS(A1_Individu_Data_Keadaan_SDMK!A$4:A$149935,K49,A1_Individu_Data_Keadaan_SDMK!S$4:S$149935,"Dokter Spesialis Radiologi (Sp.Rad)")</f>
        <v>0</v>
      </c>
      <c r="AU49" s="147">
        <f t="shared" si="93"/>
        <v>2</v>
      </c>
      <c r="AV49" s="146">
        <f t="shared" si="94"/>
        <v>0</v>
      </c>
      <c r="AW49" s="146">
        <f t="shared" si="95"/>
        <v>2</v>
      </c>
      <c r="AX49" s="145">
        <f>COUNTIFS(A1_Individu_Data_Keadaan_SDMK!A$4:A$149935,K49,A1_Individu_Data_Keadaan_SDMK!S$4:S$149935,"Dokter Spesialis Anastesiologi (Sp.An)")</f>
        <v>0</v>
      </c>
      <c r="AY49" s="147">
        <f t="shared" si="96"/>
        <v>2</v>
      </c>
      <c r="AZ49" s="146">
        <f t="shared" si="97"/>
        <v>0</v>
      </c>
      <c r="BA49" s="146">
        <f t="shared" si="98"/>
        <v>2</v>
      </c>
      <c r="BB49" s="145">
        <f>COUNTIFS(A1_Individu_Data_Keadaan_SDMK!A$4:A$149935,K49,A1_Individu_Data_Keadaan_SDMK!S$4:S$149935,"Dokter Spesialis Patologi Klinik (SP.PK)")</f>
        <v>0</v>
      </c>
      <c r="BC49" s="147">
        <f t="shared" si="99"/>
        <v>2</v>
      </c>
      <c r="BD49" s="146">
        <f t="shared" si="100"/>
        <v>0</v>
      </c>
      <c r="BE49" s="146">
        <f t="shared" si="101"/>
        <v>2</v>
      </c>
      <c r="BF49" s="145">
        <f>COUNTIFS(A1_Individu_Data_Keadaan_SDMK!A$4:A$149935,K49,A1_Individu_Data_Keadaan_SDMK!S$4:S$149935,"Dokter Spesialis Patologi Anatomi (Sp.PA)")</f>
        <v>0</v>
      </c>
      <c r="BG49" s="147">
        <f t="shared" si="102"/>
        <v>0</v>
      </c>
      <c r="BH49" s="146">
        <f t="shared" si="103"/>
        <v>0</v>
      </c>
      <c r="BI49" s="146">
        <f t="shared" si="104"/>
        <v>0</v>
      </c>
      <c r="BJ49" s="145">
        <f>COUNTIFS(A1_Individu_Data_Keadaan_SDMK!A$4:A$149935,K49,A1_Individu_Data_Keadaan_SDMK!S$4:S$149935,"Dokter Spesialis Rehabilitasi Medik (Sp.RM)")</f>
        <v>0</v>
      </c>
      <c r="BK49" s="147">
        <f t="shared" si="105"/>
        <v>0</v>
      </c>
      <c r="BL49" s="146">
        <f t="shared" si="106"/>
        <v>0</v>
      </c>
      <c r="BM49" s="146">
        <f t="shared" si="107"/>
        <v>0</v>
      </c>
      <c r="BN49" s="151" t="str">
        <f t="shared" si="108"/>
        <v>Belum Memenuhi</v>
      </c>
    </row>
    <row r="50" spans="11:66" ht="15">
      <c r="K50" s="132" t="s">
        <v>13138</v>
      </c>
      <c r="L50" s="132" t="s">
        <v>13139</v>
      </c>
      <c r="M50" s="132" t="s">
        <v>1632</v>
      </c>
      <c r="N50" s="132" t="s">
        <v>12256</v>
      </c>
      <c r="O50" s="132" t="s">
        <v>12207</v>
      </c>
      <c r="P50" s="132">
        <v>31</v>
      </c>
      <c r="Q50" s="132">
        <v>3171</v>
      </c>
      <c r="R50" s="370" t="str">
        <f>IF(P50&lt;&gt;"",VLOOKUP(P50,'01_MASTER_KODE_WILAYAH'!H$1437:I$1470,2,FALSE),"")</f>
        <v>DKI JAKARTA</v>
      </c>
      <c r="S50" s="370" t="str">
        <f>IF(Q50&lt;&gt;"",VLOOKUP(Q50,'01_MASTER_KODE_WILAYAH'!D$5:F$1353,3,FALSE),"")</f>
        <v>KOTA JAKARTA SELATAN</v>
      </c>
      <c r="T50" s="444" t="str">
        <f t="shared" si="73"/>
        <v>Perusahaan</v>
      </c>
      <c r="U50" s="157">
        <f t="shared" si="74"/>
        <v>0</v>
      </c>
      <c r="V50" s="145">
        <f>COUNTIFS(A1_Individu_Data_Keadaan_SDMK!A$4:A$149935,K50,A1_Individu_Data_Keadaan_SDMK!S$4:S$149935,"Dokter Umum")</f>
        <v>0</v>
      </c>
      <c r="W50" s="134">
        <f t="shared" si="75"/>
        <v>1</v>
      </c>
      <c r="X50" s="146">
        <f t="shared" si="76"/>
        <v>0</v>
      </c>
      <c r="Y50" s="146">
        <f t="shared" si="77"/>
        <v>1</v>
      </c>
      <c r="Z50" s="145">
        <f>COUNTIFS(A1_Individu_Data_Keadaan_SDMK!A$4:A$149935,K50,A1_Individu_Data_Keadaan_SDMK!S$4:S$149935,"Dokter Gigi")</f>
        <v>0</v>
      </c>
      <c r="AA50" s="134">
        <f t="shared" si="78"/>
        <v>1</v>
      </c>
      <c r="AB50" s="146">
        <f t="shared" si="79"/>
        <v>0</v>
      </c>
      <c r="AC50" s="146">
        <f t="shared" si="80"/>
        <v>1</v>
      </c>
      <c r="AD50" s="145">
        <f>COUNTIFS(A1_Individu_Data_Keadaan_SDMK!A$4:A$149935,K50,A1_Individu_Data_Keadaan_SDMK!S$4:S$149935,"Dokter Spesialis Penyakit Dalam (Sp.PD)")</f>
        <v>0</v>
      </c>
      <c r="AE50" s="134">
        <f t="shared" si="81"/>
        <v>1</v>
      </c>
      <c r="AF50" s="146">
        <f t="shared" si="82"/>
        <v>0</v>
      </c>
      <c r="AG50" s="146">
        <f t="shared" si="83"/>
        <v>1</v>
      </c>
      <c r="AH50" s="145">
        <f>COUNTIFS(A1_Individu_Data_Keadaan_SDMK!A$4:A$149935,K50,A1_Individu_Data_Keadaan_SDMK!S$4:S$149935,"Dokter Spesialis Obstetri &amp; Ginekologi - Kebidanan &amp; Kandungan (Sp.OG)")</f>
        <v>0</v>
      </c>
      <c r="AI50" s="134">
        <f t="shared" si="84"/>
        <v>1</v>
      </c>
      <c r="AJ50" s="146">
        <f t="shared" si="85"/>
        <v>0</v>
      </c>
      <c r="AK50" s="146">
        <f t="shared" si="86"/>
        <v>1</v>
      </c>
      <c r="AL50" s="145">
        <f>COUNTIFS(A1_Individu_Data_Keadaan_SDMK!A$4:A$149935,K50,A1_Individu_Data_Keadaan_SDMK!S$4:S$149935,"Dokter Spesialis Anak (Sp.A)")</f>
        <v>0</v>
      </c>
      <c r="AM50" s="147">
        <f t="shared" si="87"/>
        <v>1</v>
      </c>
      <c r="AN50" s="146">
        <f t="shared" si="88"/>
        <v>0</v>
      </c>
      <c r="AO50" s="146">
        <f t="shared" si="89"/>
        <v>1</v>
      </c>
      <c r="AP50" s="145">
        <f>COUNTIFS(A1_Individu_Data_Keadaan_SDMK!A$4:A$149935,K50,A1_Individu_Data_Keadaan_SDMK!S$4:S$149935,"Dokter Spesialis Bedah (Sp.B)")</f>
        <v>0</v>
      </c>
      <c r="AQ50" s="147">
        <f t="shared" si="90"/>
        <v>1</v>
      </c>
      <c r="AR50" s="146">
        <f t="shared" si="91"/>
        <v>0</v>
      </c>
      <c r="AS50" s="146">
        <f t="shared" si="92"/>
        <v>1</v>
      </c>
      <c r="AT50" s="145">
        <f>COUNTIFS(A1_Individu_Data_Keadaan_SDMK!A$4:A$149935,K50,A1_Individu_Data_Keadaan_SDMK!S$4:S$149935,"Dokter Spesialis Radiologi (Sp.Rad)")</f>
        <v>0</v>
      </c>
      <c r="AU50" s="147">
        <f t="shared" si="93"/>
        <v>0</v>
      </c>
      <c r="AV50" s="146">
        <f t="shared" si="94"/>
        <v>0</v>
      </c>
      <c r="AW50" s="146">
        <f t="shared" si="95"/>
        <v>0</v>
      </c>
      <c r="AX50" s="145">
        <f>COUNTIFS(A1_Individu_Data_Keadaan_SDMK!A$4:A$149935,K50,A1_Individu_Data_Keadaan_SDMK!S$4:S$149935,"Dokter Spesialis Anastesiologi (Sp.An)")</f>
        <v>0</v>
      </c>
      <c r="AY50" s="147">
        <f t="shared" si="96"/>
        <v>0</v>
      </c>
      <c r="AZ50" s="146">
        <f t="shared" si="97"/>
        <v>0</v>
      </c>
      <c r="BA50" s="146">
        <f t="shared" si="98"/>
        <v>0</v>
      </c>
      <c r="BB50" s="145">
        <f>COUNTIFS(A1_Individu_Data_Keadaan_SDMK!A$4:A$149935,K50,A1_Individu_Data_Keadaan_SDMK!S$4:S$149935,"Dokter Spesialis Patologi Klinik (SP.PK)")</f>
        <v>0</v>
      </c>
      <c r="BC50" s="147">
        <f t="shared" si="99"/>
        <v>0</v>
      </c>
      <c r="BD50" s="146">
        <f t="shared" si="100"/>
        <v>0</v>
      </c>
      <c r="BE50" s="146">
        <f t="shared" si="101"/>
        <v>0</v>
      </c>
      <c r="BF50" s="145">
        <f>COUNTIFS(A1_Individu_Data_Keadaan_SDMK!A$4:A$149935,K50,A1_Individu_Data_Keadaan_SDMK!S$4:S$149935,"Dokter Spesialis Patologi Anatomi (Sp.PA)")</f>
        <v>0</v>
      </c>
      <c r="BG50" s="147">
        <f t="shared" si="102"/>
        <v>0</v>
      </c>
      <c r="BH50" s="146">
        <f t="shared" si="103"/>
        <v>0</v>
      </c>
      <c r="BI50" s="146">
        <f t="shared" si="104"/>
        <v>0</v>
      </c>
      <c r="BJ50" s="145">
        <f>COUNTIFS(A1_Individu_Data_Keadaan_SDMK!A$4:A$149935,K50,A1_Individu_Data_Keadaan_SDMK!S$4:S$149935,"Dokter Spesialis Rehabilitasi Medik (Sp.RM)")</f>
        <v>0</v>
      </c>
      <c r="BK50" s="147">
        <f t="shared" si="105"/>
        <v>0</v>
      </c>
      <c r="BL50" s="146">
        <f t="shared" si="106"/>
        <v>0</v>
      </c>
      <c r="BM50" s="146">
        <f t="shared" si="107"/>
        <v>0</v>
      </c>
      <c r="BN50" s="151" t="str">
        <f t="shared" si="108"/>
        <v>Belum Memenuhi</v>
      </c>
    </row>
    <row r="51" spans="11:66" ht="15">
      <c r="K51" s="132" t="s">
        <v>13140</v>
      </c>
      <c r="L51" s="132" t="s">
        <v>13141</v>
      </c>
      <c r="M51" s="132" t="s">
        <v>1632</v>
      </c>
      <c r="N51" s="132" t="s">
        <v>12211</v>
      </c>
      <c r="O51" s="132" t="s">
        <v>11677</v>
      </c>
      <c r="P51" s="132">
        <v>31</v>
      </c>
      <c r="Q51" s="132">
        <v>3171</v>
      </c>
      <c r="R51" s="370" t="str">
        <f>IF(P51&lt;&gt;"",VLOOKUP(P51,'01_MASTER_KODE_WILAYAH'!H$1437:I$1470,2,FALSE),"")</f>
        <v>DKI JAKARTA</v>
      </c>
      <c r="S51" s="370" t="str">
        <f>IF(Q51&lt;&gt;"",VLOOKUP(Q51,'01_MASTER_KODE_WILAYAH'!D$5:F$1353,3,FALSE),"")</f>
        <v>KOTA JAKARTA SELATAN</v>
      </c>
      <c r="T51" s="444" t="str">
        <f t="shared" si="73"/>
        <v>Pemerintah</v>
      </c>
      <c r="U51" s="157">
        <f t="shared" si="74"/>
        <v>0</v>
      </c>
      <c r="V51" s="145">
        <f>COUNTIFS(A1_Individu_Data_Keadaan_SDMK!A$4:A$149935,K51,A1_Individu_Data_Keadaan_SDMK!S$4:S$149935,"Dokter Umum")</f>
        <v>0</v>
      </c>
      <c r="W51" s="134">
        <f t="shared" si="75"/>
        <v>4</v>
      </c>
      <c r="X51" s="146">
        <f t="shared" si="76"/>
        <v>0</v>
      </c>
      <c r="Y51" s="146">
        <f t="shared" si="77"/>
        <v>4</v>
      </c>
      <c r="Z51" s="145">
        <f>COUNTIFS(A1_Individu_Data_Keadaan_SDMK!A$4:A$149935,K51,A1_Individu_Data_Keadaan_SDMK!S$4:S$149935,"Dokter Gigi")</f>
        <v>0</v>
      </c>
      <c r="AA51" s="134">
        <f t="shared" si="78"/>
        <v>1</v>
      </c>
      <c r="AB51" s="146">
        <f t="shared" si="79"/>
        <v>0</v>
      </c>
      <c r="AC51" s="146">
        <f t="shared" si="80"/>
        <v>1</v>
      </c>
      <c r="AD51" s="145">
        <f>COUNTIFS(A1_Individu_Data_Keadaan_SDMK!A$4:A$149935,K51,A1_Individu_Data_Keadaan_SDMK!S$4:S$149935,"Dokter Spesialis Penyakit Dalam (Sp.PD)")</f>
        <v>0</v>
      </c>
      <c r="AE51" s="134">
        <f t="shared" si="81"/>
        <v>1</v>
      </c>
      <c r="AF51" s="146">
        <f t="shared" si="82"/>
        <v>0</v>
      </c>
      <c r="AG51" s="146">
        <f t="shared" si="83"/>
        <v>1</v>
      </c>
      <c r="AH51" s="145">
        <f>COUNTIFS(A1_Individu_Data_Keadaan_SDMK!A$4:A$149935,K51,A1_Individu_Data_Keadaan_SDMK!S$4:S$149935,"Dokter Spesialis Obstetri &amp; Ginekologi - Kebidanan &amp; Kandungan (Sp.OG)")</f>
        <v>0</v>
      </c>
      <c r="AI51" s="134">
        <f t="shared" si="84"/>
        <v>1</v>
      </c>
      <c r="AJ51" s="146">
        <f t="shared" si="85"/>
        <v>0</v>
      </c>
      <c r="AK51" s="146">
        <f t="shared" si="86"/>
        <v>1</v>
      </c>
      <c r="AL51" s="145">
        <f>COUNTIFS(A1_Individu_Data_Keadaan_SDMK!A$4:A$149935,K51,A1_Individu_Data_Keadaan_SDMK!S$4:S$149935,"Dokter Spesialis Anak (Sp.A)")</f>
        <v>0</v>
      </c>
      <c r="AM51" s="147">
        <f t="shared" si="87"/>
        <v>1</v>
      </c>
      <c r="AN51" s="146">
        <f t="shared" si="88"/>
        <v>0</v>
      </c>
      <c r="AO51" s="146">
        <f t="shared" si="89"/>
        <v>1</v>
      </c>
      <c r="AP51" s="145">
        <f>COUNTIFS(A1_Individu_Data_Keadaan_SDMK!A$4:A$149935,K51,A1_Individu_Data_Keadaan_SDMK!S$4:S$149935,"Dokter Spesialis Bedah (Sp.B)")</f>
        <v>0</v>
      </c>
      <c r="AQ51" s="147">
        <f t="shared" si="90"/>
        <v>1</v>
      </c>
      <c r="AR51" s="146">
        <f t="shared" si="91"/>
        <v>0</v>
      </c>
      <c r="AS51" s="146">
        <f t="shared" si="92"/>
        <v>1</v>
      </c>
      <c r="AT51" s="145">
        <f>COUNTIFS(A1_Individu_Data_Keadaan_SDMK!A$4:A$149935,K51,A1_Individu_Data_Keadaan_SDMK!S$4:S$149935,"Dokter Spesialis Radiologi (Sp.Rad)")</f>
        <v>0</v>
      </c>
      <c r="AU51" s="147">
        <f t="shared" si="93"/>
        <v>0</v>
      </c>
      <c r="AV51" s="146">
        <f t="shared" si="94"/>
        <v>0</v>
      </c>
      <c r="AW51" s="146">
        <f t="shared" si="95"/>
        <v>0</v>
      </c>
      <c r="AX51" s="145">
        <f>COUNTIFS(A1_Individu_Data_Keadaan_SDMK!A$4:A$149935,K51,A1_Individu_Data_Keadaan_SDMK!S$4:S$149935,"Dokter Spesialis Anastesiologi (Sp.An)")</f>
        <v>0</v>
      </c>
      <c r="AY51" s="147">
        <f t="shared" si="96"/>
        <v>0</v>
      </c>
      <c r="AZ51" s="146">
        <f t="shared" si="97"/>
        <v>0</v>
      </c>
      <c r="BA51" s="146">
        <f t="shared" si="98"/>
        <v>0</v>
      </c>
      <c r="BB51" s="145">
        <f>COUNTIFS(A1_Individu_Data_Keadaan_SDMK!A$4:A$149935,K51,A1_Individu_Data_Keadaan_SDMK!S$4:S$149935,"Dokter Spesialis Patologi Klinik (SP.PK)")</f>
        <v>0</v>
      </c>
      <c r="BC51" s="147">
        <f t="shared" si="99"/>
        <v>0</v>
      </c>
      <c r="BD51" s="146">
        <f t="shared" si="100"/>
        <v>0</v>
      </c>
      <c r="BE51" s="146">
        <f t="shared" si="101"/>
        <v>0</v>
      </c>
      <c r="BF51" s="145">
        <f>COUNTIFS(A1_Individu_Data_Keadaan_SDMK!A$4:A$149935,K51,A1_Individu_Data_Keadaan_SDMK!S$4:S$149935,"Dokter Spesialis Patologi Anatomi (Sp.PA)")</f>
        <v>0</v>
      </c>
      <c r="BG51" s="147">
        <f t="shared" si="102"/>
        <v>0</v>
      </c>
      <c r="BH51" s="146">
        <f t="shared" si="103"/>
        <v>0</v>
      </c>
      <c r="BI51" s="146">
        <f t="shared" si="104"/>
        <v>0</v>
      </c>
      <c r="BJ51" s="145">
        <f>COUNTIFS(A1_Individu_Data_Keadaan_SDMK!A$4:A$149935,K51,A1_Individu_Data_Keadaan_SDMK!S$4:S$149935,"Dokter Spesialis Rehabilitasi Medik (Sp.RM)")</f>
        <v>0</v>
      </c>
      <c r="BK51" s="147">
        <f t="shared" si="105"/>
        <v>0</v>
      </c>
      <c r="BL51" s="146">
        <f t="shared" si="106"/>
        <v>0</v>
      </c>
      <c r="BM51" s="146">
        <f t="shared" si="107"/>
        <v>0</v>
      </c>
      <c r="BN51" s="151" t="str">
        <f t="shared" si="108"/>
        <v>Belum Memenuhi</v>
      </c>
    </row>
    <row r="52" spans="11:66" ht="15">
      <c r="K52" s="132" t="s">
        <v>13142</v>
      </c>
      <c r="L52" s="132" t="s">
        <v>13143</v>
      </c>
      <c r="M52" s="132" t="s">
        <v>1632</v>
      </c>
      <c r="N52" s="132" t="s">
        <v>12211</v>
      </c>
      <c r="O52" s="132" t="s">
        <v>11677</v>
      </c>
      <c r="P52" s="132">
        <v>31</v>
      </c>
      <c r="Q52" s="132">
        <v>3171</v>
      </c>
      <c r="R52" s="370" t="str">
        <f>IF(P52&lt;&gt;"",VLOOKUP(P52,'01_MASTER_KODE_WILAYAH'!H$1437:I$1470,2,FALSE),"")</f>
        <v>DKI JAKARTA</v>
      </c>
      <c r="S52" s="370" t="str">
        <f>IF(Q52&lt;&gt;"",VLOOKUP(Q52,'01_MASTER_KODE_WILAYAH'!D$5:F$1353,3,FALSE),"")</f>
        <v>KOTA JAKARTA SELATAN</v>
      </c>
      <c r="T52" s="444" t="str">
        <f t="shared" si="73"/>
        <v>Pemerintah</v>
      </c>
      <c r="U52" s="157">
        <f t="shared" si="74"/>
        <v>0</v>
      </c>
      <c r="V52" s="145">
        <f>COUNTIFS(A1_Individu_Data_Keadaan_SDMK!A$4:A$149935,K52,A1_Individu_Data_Keadaan_SDMK!S$4:S$149935,"Dokter Umum")</f>
        <v>0</v>
      </c>
      <c r="W52" s="134">
        <f t="shared" si="75"/>
        <v>4</v>
      </c>
      <c r="X52" s="146">
        <f t="shared" si="76"/>
        <v>0</v>
      </c>
      <c r="Y52" s="146">
        <f t="shared" si="77"/>
        <v>4</v>
      </c>
      <c r="Z52" s="145">
        <f>COUNTIFS(A1_Individu_Data_Keadaan_SDMK!A$4:A$149935,K52,A1_Individu_Data_Keadaan_SDMK!S$4:S$149935,"Dokter Gigi")</f>
        <v>0</v>
      </c>
      <c r="AA52" s="134">
        <f t="shared" si="78"/>
        <v>1</v>
      </c>
      <c r="AB52" s="146">
        <f t="shared" si="79"/>
        <v>0</v>
      </c>
      <c r="AC52" s="146">
        <f t="shared" si="80"/>
        <v>1</v>
      </c>
      <c r="AD52" s="145">
        <f>COUNTIFS(A1_Individu_Data_Keadaan_SDMK!A$4:A$149935,K52,A1_Individu_Data_Keadaan_SDMK!S$4:S$149935,"Dokter Spesialis Penyakit Dalam (Sp.PD)")</f>
        <v>0</v>
      </c>
      <c r="AE52" s="134">
        <f t="shared" si="81"/>
        <v>1</v>
      </c>
      <c r="AF52" s="146">
        <f t="shared" si="82"/>
        <v>0</v>
      </c>
      <c r="AG52" s="146">
        <f t="shared" si="83"/>
        <v>1</v>
      </c>
      <c r="AH52" s="145">
        <f>COUNTIFS(A1_Individu_Data_Keadaan_SDMK!A$4:A$149935,K52,A1_Individu_Data_Keadaan_SDMK!S$4:S$149935,"Dokter Spesialis Obstetri &amp; Ginekologi - Kebidanan &amp; Kandungan (Sp.OG)")</f>
        <v>0</v>
      </c>
      <c r="AI52" s="134">
        <f t="shared" si="84"/>
        <v>1</v>
      </c>
      <c r="AJ52" s="146">
        <f t="shared" si="85"/>
        <v>0</v>
      </c>
      <c r="AK52" s="146">
        <f t="shared" si="86"/>
        <v>1</v>
      </c>
      <c r="AL52" s="145">
        <f>COUNTIFS(A1_Individu_Data_Keadaan_SDMK!A$4:A$149935,K52,A1_Individu_Data_Keadaan_SDMK!S$4:S$149935,"Dokter Spesialis Anak (Sp.A)")</f>
        <v>0</v>
      </c>
      <c r="AM52" s="147">
        <f t="shared" si="87"/>
        <v>1</v>
      </c>
      <c r="AN52" s="146">
        <f t="shared" si="88"/>
        <v>0</v>
      </c>
      <c r="AO52" s="146">
        <f t="shared" si="89"/>
        <v>1</v>
      </c>
      <c r="AP52" s="145">
        <f>COUNTIFS(A1_Individu_Data_Keadaan_SDMK!A$4:A$149935,K52,A1_Individu_Data_Keadaan_SDMK!S$4:S$149935,"Dokter Spesialis Bedah (Sp.B)")</f>
        <v>0</v>
      </c>
      <c r="AQ52" s="147">
        <f t="shared" si="90"/>
        <v>1</v>
      </c>
      <c r="AR52" s="146">
        <f t="shared" si="91"/>
        <v>0</v>
      </c>
      <c r="AS52" s="146">
        <f t="shared" si="92"/>
        <v>1</v>
      </c>
      <c r="AT52" s="145">
        <f>COUNTIFS(A1_Individu_Data_Keadaan_SDMK!A$4:A$149935,K52,A1_Individu_Data_Keadaan_SDMK!S$4:S$149935,"Dokter Spesialis Radiologi (Sp.Rad)")</f>
        <v>0</v>
      </c>
      <c r="AU52" s="147">
        <f t="shared" si="93"/>
        <v>0</v>
      </c>
      <c r="AV52" s="146">
        <f t="shared" si="94"/>
        <v>0</v>
      </c>
      <c r="AW52" s="146">
        <f t="shared" si="95"/>
        <v>0</v>
      </c>
      <c r="AX52" s="145">
        <f>COUNTIFS(A1_Individu_Data_Keadaan_SDMK!A$4:A$149935,K52,A1_Individu_Data_Keadaan_SDMK!S$4:S$149935,"Dokter Spesialis Anastesiologi (Sp.An)")</f>
        <v>0</v>
      </c>
      <c r="AY52" s="147">
        <f t="shared" si="96"/>
        <v>0</v>
      </c>
      <c r="AZ52" s="146">
        <f t="shared" si="97"/>
        <v>0</v>
      </c>
      <c r="BA52" s="146">
        <f t="shared" si="98"/>
        <v>0</v>
      </c>
      <c r="BB52" s="145">
        <f>COUNTIFS(A1_Individu_Data_Keadaan_SDMK!A$4:A$149935,K52,A1_Individu_Data_Keadaan_SDMK!S$4:S$149935,"Dokter Spesialis Patologi Klinik (SP.PK)")</f>
        <v>0</v>
      </c>
      <c r="BC52" s="147">
        <f t="shared" si="99"/>
        <v>0</v>
      </c>
      <c r="BD52" s="146">
        <f t="shared" si="100"/>
        <v>0</v>
      </c>
      <c r="BE52" s="146">
        <f t="shared" si="101"/>
        <v>0</v>
      </c>
      <c r="BF52" s="145">
        <f>COUNTIFS(A1_Individu_Data_Keadaan_SDMK!A$4:A$149935,K52,A1_Individu_Data_Keadaan_SDMK!S$4:S$149935,"Dokter Spesialis Patologi Anatomi (Sp.PA)")</f>
        <v>0</v>
      </c>
      <c r="BG52" s="147">
        <f t="shared" si="102"/>
        <v>0</v>
      </c>
      <c r="BH52" s="146">
        <f t="shared" si="103"/>
        <v>0</v>
      </c>
      <c r="BI52" s="146">
        <f t="shared" si="104"/>
        <v>0</v>
      </c>
      <c r="BJ52" s="145">
        <f>COUNTIFS(A1_Individu_Data_Keadaan_SDMK!A$4:A$149935,K52,A1_Individu_Data_Keadaan_SDMK!S$4:S$149935,"Dokter Spesialis Rehabilitasi Medik (Sp.RM)")</f>
        <v>0</v>
      </c>
      <c r="BK52" s="147">
        <f t="shared" si="105"/>
        <v>0</v>
      </c>
      <c r="BL52" s="146">
        <f t="shared" si="106"/>
        <v>0</v>
      </c>
      <c r="BM52" s="146">
        <f t="shared" si="107"/>
        <v>0</v>
      </c>
      <c r="BN52" s="151" t="str">
        <f t="shared" si="108"/>
        <v>Belum Memenuhi</v>
      </c>
    </row>
    <row r="53" spans="11:66" ht="15">
      <c r="K53" s="132" t="s">
        <v>13144</v>
      </c>
      <c r="L53" s="132" t="s">
        <v>13145</v>
      </c>
      <c r="M53" s="132" t="s">
        <v>1632</v>
      </c>
      <c r="N53" s="132" t="s">
        <v>12211</v>
      </c>
      <c r="O53" s="132" t="s">
        <v>11677</v>
      </c>
      <c r="P53" s="132">
        <v>31</v>
      </c>
      <c r="Q53" s="132">
        <v>3171</v>
      </c>
      <c r="R53" s="370" t="str">
        <f>IF(P53&lt;&gt;"",VLOOKUP(P53,'01_MASTER_KODE_WILAYAH'!H$1437:I$1470,2,FALSE),"")</f>
        <v>DKI JAKARTA</v>
      </c>
      <c r="S53" s="370" t="str">
        <f>IF(Q53&lt;&gt;"",VLOOKUP(Q53,'01_MASTER_KODE_WILAYAH'!D$5:F$1353,3,FALSE),"")</f>
        <v>KOTA JAKARTA SELATAN</v>
      </c>
      <c r="T53" s="444" t="str">
        <f t="shared" si="73"/>
        <v>Pemerintah</v>
      </c>
      <c r="U53" s="157">
        <f t="shared" si="74"/>
        <v>0</v>
      </c>
      <c r="V53" s="145">
        <f>COUNTIFS(A1_Individu_Data_Keadaan_SDMK!A$4:A$149935,K53,A1_Individu_Data_Keadaan_SDMK!S$4:S$149935,"Dokter Umum")</f>
        <v>0</v>
      </c>
      <c r="W53" s="134">
        <f t="shared" si="75"/>
        <v>4</v>
      </c>
      <c r="X53" s="146">
        <f t="shared" si="76"/>
        <v>0</v>
      </c>
      <c r="Y53" s="146">
        <f t="shared" si="77"/>
        <v>4</v>
      </c>
      <c r="Z53" s="145">
        <f>COUNTIFS(A1_Individu_Data_Keadaan_SDMK!A$4:A$149935,K53,A1_Individu_Data_Keadaan_SDMK!S$4:S$149935,"Dokter Gigi")</f>
        <v>0</v>
      </c>
      <c r="AA53" s="134">
        <f t="shared" si="78"/>
        <v>1</v>
      </c>
      <c r="AB53" s="146">
        <f t="shared" si="79"/>
        <v>0</v>
      </c>
      <c r="AC53" s="146">
        <f t="shared" si="80"/>
        <v>1</v>
      </c>
      <c r="AD53" s="145">
        <f>COUNTIFS(A1_Individu_Data_Keadaan_SDMK!A$4:A$149935,K53,A1_Individu_Data_Keadaan_SDMK!S$4:S$149935,"Dokter Spesialis Penyakit Dalam (Sp.PD)")</f>
        <v>0</v>
      </c>
      <c r="AE53" s="134">
        <f t="shared" si="81"/>
        <v>1</v>
      </c>
      <c r="AF53" s="146">
        <f t="shared" si="82"/>
        <v>0</v>
      </c>
      <c r="AG53" s="146">
        <f t="shared" si="83"/>
        <v>1</v>
      </c>
      <c r="AH53" s="145">
        <f>COUNTIFS(A1_Individu_Data_Keadaan_SDMK!A$4:A$149935,K53,A1_Individu_Data_Keadaan_SDMK!S$4:S$149935,"Dokter Spesialis Obstetri &amp; Ginekologi - Kebidanan &amp; Kandungan (Sp.OG)")</f>
        <v>0</v>
      </c>
      <c r="AI53" s="134">
        <f t="shared" si="84"/>
        <v>1</v>
      </c>
      <c r="AJ53" s="146">
        <f t="shared" si="85"/>
        <v>0</v>
      </c>
      <c r="AK53" s="146">
        <f t="shared" si="86"/>
        <v>1</v>
      </c>
      <c r="AL53" s="145">
        <f>COUNTIFS(A1_Individu_Data_Keadaan_SDMK!A$4:A$149935,K53,A1_Individu_Data_Keadaan_SDMK!S$4:S$149935,"Dokter Spesialis Anak (Sp.A)")</f>
        <v>0</v>
      </c>
      <c r="AM53" s="147">
        <f t="shared" si="87"/>
        <v>1</v>
      </c>
      <c r="AN53" s="146">
        <f t="shared" si="88"/>
        <v>0</v>
      </c>
      <c r="AO53" s="146">
        <f t="shared" si="89"/>
        <v>1</v>
      </c>
      <c r="AP53" s="145">
        <f>COUNTIFS(A1_Individu_Data_Keadaan_SDMK!A$4:A$149935,K53,A1_Individu_Data_Keadaan_SDMK!S$4:S$149935,"Dokter Spesialis Bedah (Sp.B)")</f>
        <v>0</v>
      </c>
      <c r="AQ53" s="147">
        <f t="shared" si="90"/>
        <v>1</v>
      </c>
      <c r="AR53" s="146">
        <f t="shared" si="91"/>
        <v>0</v>
      </c>
      <c r="AS53" s="146">
        <f t="shared" si="92"/>
        <v>1</v>
      </c>
      <c r="AT53" s="145">
        <f>COUNTIFS(A1_Individu_Data_Keadaan_SDMK!A$4:A$149935,K53,A1_Individu_Data_Keadaan_SDMK!S$4:S$149935,"Dokter Spesialis Radiologi (Sp.Rad)")</f>
        <v>0</v>
      </c>
      <c r="AU53" s="147">
        <f t="shared" si="93"/>
        <v>0</v>
      </c>
      <c r="AV53" s="146">
        <f t="shared" si="94"/>
        <v>0</v>
      </c>
      <c r="AW53" s="146">
        <f t="shared" si="95"/>
        <v>0</v>
      </c>
      <c r="AX53" s="145">
        <f>COUNTIFS(A1_Individu_Data_Keadaan_SDMK!A$4:A$149935,K53,A1_Individu_Data_Keadaan_SDMK!S$4:S$149935,"Dokter Spesialis Anastesiologi (Sp.An)")</f>
        <v>0</v>
      </c>
      <c r="AY53" s="147">
        <f t="shared" si="96"/>
        <v>0</v>
      </c>
      <c r="AZ53" s="146">
        <f t="shared" si="97"/>
        <v>0</v>
      </c>
      <c r="BA53" s="146">
        <f t="shared" si="98"/>
        <v>0</v>
      </c>
      <c r="BB53" s="145">
        <f>COUNTIFS(A1_Individu_Data_Keadaan_SDMK!A$4:A$149935,K53,A1_Individu_Data_Keadaan_SDMK!S$4:S$149935,"Dokter Spesialis Patologi Klinik (SP.PK)")</f>
        <v>0</v>
      </c>
      <c r="BC53" s="147">
        <f t="shared" si="99"/>
        <v>0</v>
      </c>
      <c r="BD53" s="146">
        <f t="shared" si="100"/>
        <v>0</v>
      </c>
      <c r="BE53" s="146">
        <f t="shared" si="101"/>
        <v>0</v>
      </c>
      <c r="BF53" s="145">
        <f>COUNTIFS(A1_Individu_Data_Keadaan_SDMK!A$4:A$149935,K53,A1_Individu_Data_Keadaan_SDMK!S$4:S$149935,"Dokter Spesialis Patologi Anatomi (Sp.PA)")</f>
        <v>0</v>
      </c>
      <c r="BG53" s="147">
        <f t="shared" si="102"/>
        <v>0</v>
      </c>
      <c r="BH53" s="146">
        <f t="shared" si="103"/>
        <v>0</v>
      </c>
      <c r="BI53" s="146">
        <f t="shared" si="104"/>
        <v>0</v>
      </c>
      <c r="BJ53" s="145">
        <f>COUNTIFS(A1_Individu_Data_Keadaan_SDMK!A$4:A$149935,K53,A1_Individu_Data_Keadaan_SDMK!S$4:S$149935,"Dokter Spesialis Rehabilitasi Medik (Sp.RM)")</f>
        <v>0</v>
      </c>
      <c r="BK53" s="147">
        <f t="shared" si="105"/>
        <v>0</v>
      </c>
      <c r="BL53" s="146">
        <f t="shared" si="106"/>
        <v>0</v>
      </c>
      <c r="BM53" s="146">
        <f t="shared" si="107"/>
        <v>0</v>
      </c>
      <c r="BN53" s="151" t="str">
        <f t="shared" si="108"/>
        <v>Belum Memenuhi</v>
      </c>
    </row>
    <row r="54" spans="11:66" ht="15">
      <c r="K54" s="132" t="s">
        <v>13146</v>
      </c>
      <c r="L54" s="132" t="s">
        <v>13147</v>
      </c>
      <c r="M54" s="132" t="s">
        <v>1632</v>
      </c>
      <c r="N54" s="132" t="s">
        <v>12211</v>
      </c>
      <c r="O54" s="132" t="s">
        <v>11677</v>
      </c>
      <c r="P54" s="132">
        <v>31</v>
      </c>
      <c r="Q54" s="132">
        <v>3171</v>
      </c>
      <c r="R54" s="370" t="str">
        <f>IF(P54&lt;&gt;"",VLOOKUP(P54,'01_MASTER_KODE_WILAYAH'!H$1437:I$1470,2,FALSE),"")</f>
        <v>DKI JAKARTA</v>
      </c>
      <c r="S54" s="370" t="str">
        <f>IF(Q54&lt;&gt;"",VLOOKUP(Q54,'01_MASTER_KODE_WILAYAH'!D$5:F$1353,3,FALSE),"")</f>
        <v>KOTA JAKARTA SELATAN</v>
      </c>
      <c r="T54" s="444" t="str">
        <f t="shared" si="73"/>
        <v>Pemerintah</v>
      </c>
      <c r="U54" s="157">
        <f t="shared" si="74"/>
        <v>0</v>
      </c>
      <c r="V54" s="145">
        <f>COUNTIFS(A1_Individu_Data_Keadaan_SDMK!A$4:A$149935,K54,A1_Individu_Data_Keadaan_SDMK!S$4:S$149935,"Dokter Umum")</f>
        <v>0</v>
      </c>
      <c r="W54" s="134">
        <f t="shared" si="75"/>
        <v>4</v>
      </c>
      <c r="X54" s="146">
        <f t="shared" si="76"/>
        <v>0</v>
      </c>
      <c r="Y54" s="146">
        <f t="shared" si="77"/>
        <v>4</v>
      </c>
      <c r="Z54" s="145">
        <f>COUNTIFS(A1_Individu_Data_Keadaan_SDMK!A$4:A$149935,K54,A1_Individu_Data_Keadaan_SDMK!S$4:S$149935,"Dokter Gigi")</f>
        <v>0</v>
      </c>
      <c r="AA54" s="134">
        <f t="shared" si="78"/>
        <v>1</v>
      </c>
      <c r="AB54" s="146">
        <f t="shared" si="79"/>
        <v>0</v>
      </c>
      <c r="AC54" s="146">
        <f t="shared" si="80"/>
        <v>1</v>
      </c>
      <c r="AD54" s="145">
        <f>COUNTIFS(A1_Individu_Data_Keadaan_SDMK!A$4:A$149935,K54,A1_Individu_Data_Keadaan_SDMK!S$4:S$149935,"Dokter Spesialis Penyakit Dalam (Sp.PD)")</f>
        <v>0</v>
      </c>
      <c r="AE54" s="134">
        <f t="shared" si="81"/>
        <v>1</v>
      </c>
      <c r="AF54" s="146">
        <f t="shared" si="82"/>
        <v>0</v>
      </c>
      <c r="AG54" s="146">
        <f t="shared" si="83"/>
        <v>1</v>
      </c>
      <c r="AH54" s="145">
        <f>COUNTIFS(A1_Individu_Data_Keadaan_SDMK!A$4:A$149935,K54,A1_Individu_Data_Keadaan_SDMK!S$4:S$149935,"Dokter Spesialis Obstetri &amp; Ginekologi - Kebidanan &amp; Kandungan (Sp.OG)")</f>
        <v>0</v>
      </c>
      <c r="AI54" s="134">
        <f t="shared" si="84"/>
        <v>1</v>
      </c>
      <c r="AJ54" s="146">
        <f t="shared" si="85"/>
        <v>0</v>
      </c>
      <c r="AK54" s="146">
        <f t="shared" si="86"/>
        <v>1</v>
      </c>
      <c r="AL54" s="145">
        <f>COUNTIFS(A1_Individu_Data_Keadaan_SDMK!A$4:A$149935,K54,A1_Individu_Data_Keadaan_SDMK!S$4:S$149935,"Dokter Spesialis Anak (Sp.A)")</f>
        <v>0</v>
      </c>
      <c r="AM54" s="147">
        <f t="shared" si="87"/>
        <v>1</v>
      </c>
      <c r="AN54" s="146">
        <f t="shared" si="88"/>
        <v>0</v>
      </c>
      <c r="AO54" s="146">
        <f t="shared" si="89"/>
        <v>1</v>
      </c>
      <c r="AP54" s="145">
        <f>COUNTIFS(A1_Individu_Data_Keadaan_SDMK!A$4:A$149935,K54,A1_Individu_Data_Keadaan_SDMK!S$4:S$149935,"Dokter Spesialis Bedah (Sp.B)")</f>
        <v>0</v>
      </c>
      <c r="AQ54" s="147">
        <f t="shared" si="90"/>
        <v>1</v>
      </c>
      <c r="AR54" s="146">
        <f t="shared" si="91"/>
        <v>0</v>
      </c>
      <c r="AS54" s="146">
        <f t="shared" si="92"/>
        <v>1</v>
      </c>
      <c r="AT54" s="145">
        <f>COUNTIFS(A1_Individu_Data_Keadaan_SDMK!A$4:A$149935,K54,A1_Individu_Data_Keadaan_SDMK!S$4:S$149935,"Dokter Spesialis Radiologi (Sp.Rad)")</f>
        <v>0</v>
      </c>
      <c r="AU54" s="147">
        <f t="shared" si="93"/>
        <v>0</v>
      </c>
      <c r="AV54" s="146">
        <f t="shared" si="94"/>
        <v>0</v>
      </c>
      <c r="AW54" s="146">
        <f t="shared" si="95"/>
        <v>0</v>
      </c>
      <c r="AX54" s="145">
        <f>COUNTIFS(A1_Individu_Data_Keadaan_SDMK!A$4:A$149935,K54,A1_Individu_Data_Keadaan_SDMK!S$4:S$149935,"Dokter Spesialis Anastesiologi (Sp.An)")</f>
        <v>0</v>
      </c>
      <c r="AY54" s="147">
        <f t="shared" si="96"/>
        <v>0</v>
      </c>
      <c r="AZ54" s="146">
        <f t="shared" si="97"/>
        <v>0</v>
      </c>
      <c r="BA54" s="146">
        <f t="shared" si="98"/>
        <v>0</v>
      </c>
      <c r="BB54" s="145">
        <f>COUNTIFS(A1_Individu_Data_Keadaan_SDMK!A$4:A$149935,K54,A1_Individu_Data_Keadaan_SDMK!S$4:S$149935,"Dokter Spesialis Patologi Klinik (SP.PK)")</f>
        <v>0</v>
      </c>
      <c r="BC54" s="147">
        <f t="shared" si="99"/>
        <v>0</v>
      </c>
      <c r="BD54" s="146">
        <f t="shared" si="100"/>
        <v>0</v>
      </c>
      <c r="BE54" s="146">
        <f t="shared" si="101"/>
        <v>0</v>
      </c>
      <c r="BF54" s="145">
        <f>COUNTIFS(A1_Individu_Data_Keadaan_SDMK!A$4:A$149935,K54,A1_Individu_Data_Keadaan_SDMK!S$4:S$149935,"Dokter Spesialis Patologi Anatomi (Sp.PA)")</f>
        <v>0</v>
      </c>
      <c r="BG54" s="147">
        <f t="shared" si="102"/>
        <v>0</v>
      </c>
      <c r="BH54" s="146">
        <f t="shared" si="103"/>
        <v>0</v>
      </c>
      <c r="BI54" s="146">
        <f t="shared" si="104"/>
        <v>0</v>
      </c>
      <c r="BJ54" s="145">
        <f>COUNTIFS(A1_Individu_Data_Keadaan_SDMK!A$4:A$149935,K54,A1_Individu_Data_Keadaan_SDMK!S$4:S$149935,"Dokter Spesialis Rehabilitasi Medik (Sp.RM)")</f>
        <v>0</v>
      </c>
      <c r="BK54" s="147">
        <f t="shared" si="105"/>
        <v>0</v>
      </c>
      <c r="BL54" s="146">
        <f t="shared" si="106"/>
        <v>0</v>
      </c>
      <c r="BM54" s="146">
        <f t="shared" si="107"/>
        <v>0</v>
      </c>
      <c r="BN54" s="151" t="str">
        <f t="shared" si="108"/>
        <v>Belum Memenuhi</v>
      </c>
    </row>
    <row r="55" spans="11:66" ht="15">
      <c r="K55" s="132" t="s">
        <v>13148</v>
      </c>
      <c r="L55" s="132" t="s">
        <v>13149</v>
      </c>
      <c r="M55" s="132" t="s">
        <v>1632</v>
      </c>
      <c r="N55" s="132" t="s">
        <v>12209</v>
      </c>
      <c r="O55" s="132" t="s">
        <v>11677</v>
      </c>
      <c r="P55" s="132">
        <v>31</v>
      </c>
      <c r="Q55" s="132">
        <v>3171</v>
      </c>
      <c r="R55" s="370" t="str">
        <f>IF(P55&lt;&gt;"",VLOOKUP(P55,'01_MASTER_KODE_WILAYAH'!H$1437:I$1470,2,FALSE),"")</f>
        <v>DKI JAKARTA</v>
      </c>
      <c r="S55" s="370" t="str">
        <f>IF(Q55&lt;&gt;"",VLOOKUP(Q55,'01_MASTER_KODE_WILAYAH'!D$5:F$1353,3,FALSE),"")</f>
        <v>KOTA JAKARTA SELATAN</v>
      </c>
      <c r="T55" s="444" t="str">
        <f t="shared" si="73"/>
        <v>Pemerintah</v>
      </c>
      <c r="U55" s="157">
        <f t="shared" si="74"/>
        <v>0</v>
      </c>
      <c r="V55" s="145">
        <f>COUNTIFS(A1_Individu_Data_Keadaan_SDMK!A$4:A$149935,K55,A1_Individu_Data_Keadaan_SDMK!S$4:S$149935,"Dokter Umum")</f>
        <v>0</v>
      </c>
      <c r="W55" s="134">
        <f t="shared" si="75"/>
        <v>12</v>
      </c>
      <c r="X55" s="146">
        <f t="shared" si="76"/>
        <v>0</v>
      </c>
      <c r="Y55" s="146">
        <f t="shared" si="77"/>
        <v>12</v>
      </c>
      <c r="Z55" s="145">
        <f>COUNTIFS(A1_Individu_Data_Keadaan_SDMK!A$4:A$149935,K55,A1_Individu_Data_Keadaan_SDMK!S$4:S$149935,"Dokter Gigi")</f>
        <v>0</v>
      </c>
      <c r="AA55" s="134">
        <f t="shared" si="78"/>
        <v>3</v>
      </c>
      <c r="AB55" s="146">
        <f t="shared" si="79"/>
        <v>0</v>
      </c>
      <c r="AC55" s="146">
        <f t="shared" si="80"/>
        <v>3</v>
      </c>
      <c r="AD55" s="145">
        <f>COUNTIFS(A1_Individu_Data_Keadaan_SDMK!A$4:A$149935,K55,A1_Individu_Data_Keadaan_SDMK!S$4:S$149935,"Dokter Spesialis Penyakit Dalam (Sp.PD)")</f>
        <v>0</v>
      </c>
      <c r="AE55" s="134">
        <f t="shared" si="81"/>
        <v>3</v>
      </c>
      <c r="AF55" s="146">
        <f t="shared" si="82"/>
        <v>0</v>
      </c>
      <c r="AG55" s="146">
        <f t="shared" si="83"/>
        <v>3</v>
      </c>
      <c r="AH55" s="145">
        <f>COUNTIFS(A1_Individu_Data_Keadaan_SDMK!A$4:A$149935,K55,A1_Individu_Data_Keadaan_SDMK!S$4:S$149935,"Dokter Spesialis Obstetri &amp; Ginekologi - Kebidanan &amp; Kandungan (Sp.OG)")</f>
        <v>0</v>
      </c>
      <c r="AI55" s="134">
        <f t="shared" si="84"/>
        <v>3</v>
      </c>
      <c r="AJ55" s="146">
        <f t="shared" si="85"/>
        <v>0</v>
      </c>
      <c r="AK55" s="146">
        <f t="shared" si="86"/>
        <v>3</v>
      </c>
      <c r="AL55" s="145">
        <f>COUNTIFS(A1_Individu_Data_Keadaan_SDMK!A$4:A$149935,K55,A1_Individu_Data_Keadaan_SDMK!S$4:S$149935,"Dokter Spesialis Anak (Sp.A)")</f>
        <v>0</v>
      </c>
      <c r="AM55" s="147">
        <f t="shared" si="87"/>
        <v>3</v>
      </c>
      <c r="AN55" s="146">
        <f t="shared" si="88"/>
        <v>0</v>
      </c>
      <c r="AO55" s="146">
        <f t="shared" si="89"/>
        <v>3</v>
      </c>
      <c r="AP55" s="145">
        <f>COUNTIFS(A1_Individu_Data_Keadaan_SDMK!A$4:A$149935,K55,A1_Individu_Data_Keadaan_SDMK!S$4:S$149935,"Dokter Spesialis Bedah (Sp.B)")</f>
        <v>0</v>
      </c>
      <c r="AQ55" s="147">
        <f t="shared" si="90"/>
        <v>3</v>
      </c>
      <c r="AR55" s="146">
        <f t="shared" si="91"/>
        <v>0</v>
      </c>
      <c r="AS55" s="146">
        <f t="shared" si="92"/>
        <v>3</v>
      </c>
      <c r="AT55" s="145">
        <f>COUNTIFS(A1_Individu_Data_Keadaan_SDMK!A$4:A$149935,K55,A1_Individu_Data_Keadaan_SDMK!S$4:S$149935,"Dokter Spesialis Radiologi (Sp.Rad)")</f>
        <v>0</v>
      </c>
      <c r="AU55" s="147">
        <f t="shared" si="93"/>
        <v>2</v>
      </c>
      <c r="AV55" s="146">
        <f t="shared" si="94"/>
        <v>0</v>
      </c>
      <c r="AW55" s="146">
        <f t="shared" si="95"/>
        <v>2</v>
      </c>
      <c r="AX55" s="145">
        <f>COUNTIFS(A1_Individu_Data_Keadaan_SDMK!A$4:A$149935,K55,A1_Individu_Data_Keadaan_SDMK!S$4:S$149935,"Dokter Spesialis Anastesiologi (Sp.An)")</f>
        <v>0</v>
      </c>
      <c r="AY55" s="147">
        <f t="shared" si="96"/>
        <v>2</v>
      </c>
      <c r="AZ55" s="146">
        <f t="shared" si="97"/>
        <v>0</v>
      </c>
      <c r="BA55" s="146">
        <f t="shared" si="98"/>
        <v>2</v>
      </c>
      <c r="BB55" s="145">
        <f>COUNTIFS(A1_Individu_Data_Keadaan_SDMK!A$4:A$149935,K55,A1_Individu_Data_Keadaan_SDMK!S$4:S$149935,"Dokter Spesialis Patologi Klinik (SP.PK)")</f>
        <v>0</v>
      </c>
      <c r="BC55" s="147">
        <f t="shared" si="99"/>
        <v>2</v>
      </c>
      <c r="BD55" s="146">
        <f t="shared" si="100"/>
        <v>0</v>
      </c>
      <c r="BE55" s="146">
        <f t="shared" si="101"/>
        <v>2</v>
      </c>
      <c r="BF55" s="145">
        <f>COUNTIFS(A1_Individu_Data_Keadaan_SDMK!A$4:A$149935,K55,A1_Individu_Data_Keadaan_SDMK!S$4:S$149935,"Dokter Spesialis Patologi Anatomi (Sp.PA)")</f>
        <v>0</v>
      </c>
      <c r="BG55" s="147">
        <f t="shared" si="102"/>
        <v>0</v>
      </c>
      <c r="BH55" s="146">
        <f t="shared" si="103"/>
        <v>0</v>
      </c>
      <c r="BI55" s="146">
        <f t="shared" si="104"/>
        <v>0</v>
      </c>
      <c r="BJ55" s="145">
        <f>COUNTIFS(A1_Individu_Data_Keadaan_SDMK!A$4:A$149935,K55,A1_Individu_Data_Keadaan_SDMK!S$4:S$149935,"Dokter Spesialis Rehabilitasi Medik (Sp.RM)")</f>
        <v>0</v>
      </c>
      <c r="BK55" s="147">
        <f t="shared" si="105"/>
        <v>0</v>
      </c>
      <c r="BL55" s="146">
        <f t="shared" si="106"/>
        <v>0</v>
      </c>
      <c r="BM55" s="146">
        <f t="shared" si="107"/>
        <v>0</v>
      </c>
      <c r="BN55" s="151" t="str">
        <f t="shared" si="108"/>
        <v>Belum Memenuhi</v>
      </c>
    </row>
    <row r="56" spans="11:66" ht="15">
      <c r="K56" s="132" t="s">
        <v>13150</v>
      </c>
      <c r="L56" s="132" t="s">
        <v>13151</v>
      </c>
      <c r="M56" s="132" t="s">
        <v>1632</v>
      </c>
      <c r="N56" s="132" t="s">
        <v>12210</v>
      </c>
      <c r="O56" s="132" t="s">
        <v>12206</v>
      </c>
      <c r="P56" s="132">
        <v>31</v>
      </c>
      <c r="Q56" s="132">
        <v>3171</v>
      </c>
      <c r="R56" s="370" t="str">
        <f>IF(P56&lt;&gt;"",VLOOKUP(P56,'01_MASTER_KODE_WILAYAH'!H$1437:I$1470,2,FALSE),"")</f>
        <v>DKI JAKARTA</v>
      </c>
      <c r="S56" s="370" t="str">
        <f>IF(Q56&lt;&gt;"",VLOOKUP(Q56,'01_MASTER_KODE_WILAYAH'!D$5:F$1353,3,FALSE),"")</f>
        <v>KOTA JAKARTA SELATAN</v>
      </c>
      <c r="T56" s="444" t="str">
        <f t="shared" si="73"/>
        <v>Swasta/Lai</v>
      </c>
      <c r="U56" s="157">
        <f t="shared" si="74"/>
        <v>0</v>
      </c>
      <c r="V56" s="145">
        <f>COUNTIFS(A1_Individu_Data_Keadaan_SDMK!A$4:A$149935,K56,A1_Individu_Data_Keadaan_SDMK!S$4:S$149935,"Dokter Umum")</f>
        <v>0</v>
      </c>
      <c r="W56" s="134">
        <f t="shared" si="75"/>
        <v>9</v>
      </c>
      <c r="X56" s="146">
        <f t="shared" si="76"/>
        <v>0</v>
      </c>
      <c r="Y56" s="146">
        <f t="shared" si="77"/>
        <v>9</v>
      </c>
      <c r="Z56" s="145">
        <f>COUNTIFS(A1_Individu_Data_Keadaan_SDMK!A$4:A$149935,K56,A1_Individu_Data_Keadaan_SDMK!S$4:S$149935,"Dokter Gigi")</f>
        <v>0</v>
      </c>
      <c r="AA56" s="134">
        <f t="shared" si="78"/>
        <v>2</v>
      </c>
      <c r="AB56" s="146">
        <f t="shared" si="79"/>
        <v>0</v>
      </c>
      <c r="AC56" s="146">
        <f t="shared" si="80"/>
        <v>2</v>
      </c>
      <c r="AD56" s="145">
        <f>COUNTIFS(A1_Individu_Data_Keadaan_SDMK!A$4:A$149935,K56,A1_Individu_Data_Keadaan_SDMK!S$4:S$149935,"Dokter Spesialis Penyakit Dalam (Sp.PD)")</f>
        <v>0</v>
      </c>
      <c r="AE56" s="134">
        <f t="shared" si="81"/>
        <v>2</v>
      </c>
      <c r="AF56" s="146">
        <f t="shared" si="82"/>
        <v>0</v>
      </c>
      <c r="AG56" s="146">
        <f t="shared" si="83"/>
        <v>2</v>
      </c>
      <c r="AH56" s="145">
        <f>COUNTIFS(A1_Individu_Data_Keadaan_SDMK!A$4:A$149935,K56,A1_Individu_Data_Keadaan_SDMK!S$4:S$149935,"Dokter Spesialis Obstetri &amp; Ginekologi - Kebidanan &amp; Kandungan (Sp.OG)")</f>
        <v>0</v>
      </c>
      <c r="AI56" s="134">
        <f t="shared" si="84"/>
        <v>2</v>
      </c>
      <c r="AJ56" s="146">
        <f t="shared" si="85"/>
        <v>0</v>
      </c>
      <c r="AK56" s="146">
        <f t="shared" si="86"/>
        <v>2</v>
      </c>
      <c r="AL56" s="145">
        <f>COUNTIFS(A1_Individu_Data_Keadaan_SDMK!A$4:A$149935,K56,A1_Individu_Data_Keadaan_SDMK!S$4:S$149935,"Dokter Spesialis Anak (Sp.A)")</f>
        <v>0</v>
      </c>
      <c r="AM56" s="147">
        <f t="shared" si="87"/>
        <v>2</v>
      </c>
      <c r="AN56" s="146">
        <f t="shared" si="88"/>
        <v>0</v>
      </c>
      <c r="AO56" s="146">
        <f t="shared" si="89"/>
        <v>2</v>
      </c>
      <c r="AP56" s="145">
        <f>COUNTIFS(A1_Individu_Data_Keadaan_SDMK!A$4:A$149935,K56,A1_Individu_Data_Keadaan_SDMK!S$4:S$149935,"Dokter Spesialis Bedah (Sp.B)")</f>
        <v>0</v>
      </c>
      <c r="AQ56" s="147">
        <f t="shared" si="90"/>
        <v>2</v>
      </c>
      <c r="AR56" s="146">
        <f t="shared" si="91"/>
        <v>0</v>
      </c>
      <c r="AS56" s="146">
        <f t="shared" si="92"/>
        <v>2</v>
      </c>
      <c r="AT56" s="145">
        <f>COUNTIFS(A1_Individu_Data_Keadaan_SDMK!A$4:A$149935,K56,A1_Individu_Data_Keadaan_SDMK!S$4:S$149935,"Dokter Spesialis Radiologi (Sp.Rad)")</f>
        <v>0</v>
      </c>
      <c r="AU56" s="147">
        <f t="shared" si="93"/>
        <v>1</v>
      </c>
      <c r="AV56" s="146">
        <f t="shared" si="94"/>
        <v>0</v>
      </c>
      <c r="AW56" s="146">
        <f t="shared" si="95"/>
        <v>1</v>
      </c>
      <c r="AX56" s="145">
        <f>COUNTIFS(A1_Individu_Data_Keadaan_SDMK!A$4:A$149935,K56,A1_Individu_Data_Keadaan_SDMK!S$4:S$149935,"Dokter Spesialis Anastesiologi (Sp.An)")</f>
        <v>0</v>
      </c>
      <c r="AY56" s="147">
        <f t="shared" si="96"/>
        <v>1</v>
      </c>
      <c r="AZ56" s="146">
        <f t="shared" si="97"/>
        <v>0</v>
      </c>
      <c r="BA56" s="146">
        <f t="shared" si="98"/>
        <v>1</v>
      </c>
      <c r="BB56" s="145">
        <f>COUNTIFS(A1_Individu_Data_Keadaan_SDMK!A$4:A$149935,K56,A1_Individu_Data_Keadaan_SDMK!S$4:S$149935,"Dokter Spesialis Patologi Klinik (SP.PK)")</f>
        <v>0</v>
      </c>
      <c r="BC56" s="147">
        <f t="shared" si="99"/>
        <v>1</v>
      </c>
      <c r="BD56" s="146">
        <f t="shared" si="100"/>
        <v>0</v>
      </c>
      <c r="BE56" s="146">
        <f t="shared" si="101"/>
        <v>1</v>
      </c>
      <c r="BF56" s="145">
        <f>COUNTIFS(A1_Individu_Data_Keadaan_SDMK!A$4:A$149935,K56,A1_Individu_Data_Keadaan_SDMK!S$4:S$149935,"Dokter Spesialis Patologi Anatomi (Sp.PA)")</f>
        <v>0</v>
      </c>
      <c r="BG56" s="147">
        <f t="shared" si="102"/>
        <v>0</v>
      </c>
      <c r="BH56" s="146">
        <f t="shared" si="103"/>
        <v>0</v>
      </c>
      <c r="BI56" s="146">
        <f t="shared" si="104"/>
        <v>0</v>
      </c>
      <c r="BJ56" s="145">
        <f>COUNTIFS(A1_Individu_Data_Keadaan_SDMK!A$4:A$149935,K56,A1_Individu_Data_Keadaan_SDMK!S$4:S$149935,"Dokter Spesialis Rehabilitasi Medik (Sp.RM)")</f>
        <v>0</v>
      </c>
      <c r="BK56" s="147">
        <f t="shared" si="105"/>
        <v>0</v>
      </c>
      <c r="BL56" s="146">
        <f t="shared" si="106"/>
        <v>0</v>
      </c>
      <c r="BM56" s="146">
        <f t="shared" si="107"/>
        <v>0</v>
      </c>
      <c r="BN56" s="151" t="str">
        <f t="shared" si="108"/>
        <v>Belum Memenuhi</v>
      </c>
    </row>
    <row r="57" spans="11:66" ht="15">
      <c r="K57" s="132" t="s">
        <v>13152</v>
      </c>
      <c r="L57" s="132" t="s">
        <v>13153</v>
      </c>
      <c r="M57" s="132" t="s">
        <v>1632</v>
      </c>
      <c r="N57" s="132" t="s">
        <v>12211</v>
      </c>
      <c r="O57" s="132" t="s">
        <v>13154</v>
      </c>
      <c r="P57" s="132">
        <v>31</v>
      </c>
      <c r="Q57" s="132">
        <v>3171</v>
      </c>
      <c r="R57" s="370" t="str">
        <f>IF(P57&lt;&gt;"",VLOOKUP(P57,'01_MASTER_KODE_WILAYAH'!H$1437:I$1470,2,FALSE),"")</f>
        <v>DKI JAKARTA</v>
      </c>
      <c r="S57" s="370" t="str">
        <f>IF(Q57&lt;&gt;"",VLOOKUP(Q57,'01_MASTER_KODE_WILAYAH'!D$5:F$1353,3,FALSE),"")</f>
        <v>KOTA JAKARTA SELATAN</v>
      </c>
      <c r="T57" s="444" t="str">
        <f t="shared" si="73"/>
        <v>Perorangan</v>
      </c>
      <c r="U57" s="157">
        <f t="shared" si="74"/>
        <v>0</v>
      </c>
      <c r="V57" s="145">
        <f>COUNTIFS(A1_Individu_Data_Keadaan_SDMK!A$4:A$149935,K57,A1_Individu_Data_Keadaan_SDMK!S$4:S$149935,"Dokter Umum")</f>
        <v>0</v>
      </c>
      <c r="W57" s="134">
        <f t="shared" si="75"/>
        <v>4</v>
      </c>
      <c r="X57" s="146">
        <f t="shared" si="76"/>
        <v>0</v>
      </c>
      <c r="Y57" s="146">
        <f t="shared" si="77"/>
        <v>4</v>
      </c>
      <c r="Z57" s="145">
        <f>COUNTIFS(A1_Individu_Data_Keadaan_SDMK!A$4:A$149935,K57,A1_Individu_Data_Keadaan_SDMK!S$4:S$149935,"Dokter Gigi")</f>
        <v>0</v>
      </c>
      <c r="AA57" s="134">
        <f t="shared" si="78"/>
        <v>1</v>
      </c>
      <c r="AB57" s="146">
        <f t="shared" si="79"/>
        <v>0</v>
      </c>
      <c r="AC57" s="146">
        <f t="shared" si="80"/>
        <v>1</v>
      </c>
      <c r="AD57" s="145">
        <f>COUNTIFS(A1_Individu_Data_Keadaan_SDMK!A$4:A$149935,K57,A1_Individu_Data_Keadaan_SDMK!S$4:S$149935,"Dokter Spesialis Penyakit Dalam (Sp.PD)")</f>
        <v>0</v>
      </c>
      <c r="AE57" s="134">
        <f t="shared" si="81"/>
        <v>1</v>
      </c>
      <c r="AF57" s="146">
        <f t="shared" si="82"/>
        <v>0</v>
      </c>
      <c r="AG57" s="146">
        <f t="shared" si="83"/>
        <v>1</v>
      </c>
      <c r="AH57" s="145">
        <f>COUNTIFS(A1_Individu_Data_Keadaan_SDMK!A$4:A$149935,K57,A1_Individu_Data_Keadaan_SDMK!S$4:S$149935,"Dokter Spesialis Obstetri &amp; Ginekologi - Kebidanan &amp; Kandungan (Sp.OG)")</f>
        <v>0</v>
      </c>
      <c r="AI57" s="134">
        <f t="shared" si="84"/>
        <v>1</v>
      </c>
      <c r="AJ57" s="146">
        <f t="shared" si="85"/>
        <v>0</v>
      </c>
      <c r="AK57" s="146">
        <f t="shared" si="86"/>
        <v>1</v>
      </c>
      <c r="AL57" s="145">
        <f>COUNTIFS(A1_Individu_Data_Keadaan_SDMK!A$4:A$149935,K57,A1_Individu_Data_Keadaan_SDMK!S$4:S$149935,"Dokter Spesialis Anak (Sp.A)")</f>
        <v>0</v>
      </c>
      <c r="AM57" s="147">
        <f t="shared" si="87"/>
        <v>1</v>
      </c>
      <c r="AN57" s="146">
        <f t="shared" si="88"/>
        <v>0</v>
      </c>
      <c r="AO57" s="146">
        <f t="shared" si="89"/>
        <v>1</v>
      </c>
      <c r="AP57" s="145">
        <f>COUNTIFS(A1_Individu_Data_Keadaan_SDMK!A$4:A$149935,K57,A1_Individu_Data_Keadaan_SDMK!S$4:S$149935,"Dokter Spesialis Bedah (Sp.B)")</f>
        <v>0</v>
      </c>
      <c r="AQ57" s="147">
        <f t="shared" si="90"/>
        <v>1</v>
      </c>
      <c r="AR57" s="146">
        <f t="shared" si="91"/>
        <v>0</v>
      </c>
      <c r="AS57" s="146">
        <f t="shared" si="92"/>
        <v>1</v>
      </c>
      <c r="AT57" s="145">
        <f>COUNTIFS(A1_Individu_Data_Keadaan_SDMK!A$4:A$149935,K57,A1_Individu_Data_Keadaan_SDMK!S$4:S$149935,"Dokter Spesialis Radiologi (Sp.Rad)")</f>
        <v>0</v>
      </c>
      <c r="AU57" s="147">
        <f t="shared" si="93"/>
        <v>0</v>
      </c>
      <c r="AV57" s="146">
        <f t="shared" si="94"/>
        <v>0</v>
      </c>
      <c r="AW57" s="146">
        <f t="shared" si="95"/>
        <v>0</v>
      </c>
      <c r="AX57" s="145">
        <f>COUNTIFS(A1_Individu_Data_Keadaan_SDMK!A$4:A$149935,K57,A1_Individu_Data_Keadaan_SDMK!S$4:S$149935,"Dokter Spesialis Anastesiologi (Sp.An)")</f>
        <v>0</v>
      </c>
      <c r="AY57" s="147">
        <f t="shared" si="96"/>
        <v>0</v>
      </c>
      <c r="AZ57" s="146">
        <f t="shared" si="97"/>
        <v>0</v>
      </c>
      <c r="BA57" s="146">
        <f t="shared" si="98"/>
        <v>0</v>
      </c>
      <c r="BB57" s="145">
        <f>COUNTIFS(A1_Individu_Data_Keadaan_SDMK!A$4:A$149935,K57,A1_Individu_Data_Keadaan_SDMK!S$4:S$149935,"Dokter Spesialis Patologi Klinik (SP.PK)")</f>
        <v>0</v>
      </c>
      <c r="BC57" s="147">
        <f t="shared" si="99"/>
        <v>0</v>
      </c>
      <c r="BD57" s="146">
        <f t="shared" si="100"/>
        <v>0</v>
      </c>
      <c r="BE57" s="146">
        <f t="shared" si="101"/>
        <v>0</v>
      </c>
      <c r="BF57" s="145">
        <f>COUNTIFS(A1_Individu_Data_Keadaan_SDMK!A$4:A$149935,K57,A1_Individu_Data_Keadaan_SDMK!S$4:S$149935,"Dokter Spesialis Patologi Anatomi (Sp.PA)")</f>
        <v>0</v>
      </c>
      <c r="BG57" s="147">
        <f t="shared" si="102"/>
        <v>0</v>
      </c>
      <c r="BH57" s="146">
        <f t="shared" si="103"/>
        <v>0</v>
      </c>
      <c r="BI57" s="146">
        <f t="shared" si="104"/>
        <v>0</v>
      </c>
      <c r="BJ57" s="145">
        <f>COUNTIFS(A1_Individu_Data_Keadaan_SDMK!A$4:A$149935,K57,A1_Individu_Data_Keadaan_SDMK!S$4:S$149935,"Dokter Spesialis Rehabilitasi Medik (Sp.RM)")</f>
        <v>0</v>
      </c>
      <c r="BK57" s="147">
        <f t="shared" si="105"/>
        <v>0</v>
      </c>
      <c r="BL57" s="146">
        <f t="shared" si="106"/>
        <v>0</v>
      </c>
      <c r="BM57" s="146">
        <f t="shared" si="107"/>
        <v>0</v>
      </c>
      <c r="BN57" s="151" t="str">
        <f t="shared" si="108"/>
        <v>Belum Memenuhi</v>
      </c>
    </row>
    <row r="58" spans="11:66" ht="15">
      <c r="K58" s="132" t="s">
        <v>13155</v>
      </c>
      <c r="L58" s="132" t="s">
        <v>13156</v>
      </c>
      <c r="M58" s="132" t="s">
        <v>1632</v>
      </c>
      <c r="N58" s="132" t="s">
        <v>13054</v>
      </c>
      <c r="O58" s="132" t="s">
        <v>13055</v>
      </c>
      <c r="P58" s="132">
        <v>31</v>
      </c>
      <c r="Q58" s="132">
        <v>3172</v>
      </c>
      <c r="R58" s="370" t="str">
        <f>IF(P58&lt;&gt;"",VLOOKUP(P58,'01_MASTER_KODE_WILAYAH'!H$1437:I$1470,2,FALSE),"")</f>
        <v>DKI JAKARTA</v>
      </c>
      <c r="S58" s="370" t="str">
        <f>IF(Q58&lt;&gt;"",VLOOKUP(Q58,'01_MASTER_KODE_WILAYAH'!D$5:F$1353,3,FALSE),"")</f>
        <v>KOTA JAKARTA TIMUR</v>
      </c>
      <c r="T58" s="444" t="str">
        <f t="shared" si="73"/>
        <v>Kementeran</v>
      </c>
      <c r="U58" s="157">
        <f t="shared" si="74"/>
        <v>0</v>
      </c>
      <c r="V58" s="145">
        <f>COUNTIFS(A1_Individu_Data_Keadaan_SDMK!A$4:A$149935,K58,A1_Individu_Data_Keadaan_SDMK!S$4:S$149935,"Dokter Umum")</f>
        <v>0</v>
      </c>
      <c r="W58" s="134">
        <f t="shared" si="75"/>
        <v>18</v>
      </c>
      <c r="X58" s="146">
        <f t="shared" si="76"/>
        <v>0</v>
      </c>
      <c r="Y58" s="146">
        <f t="shared" si="77"/>
        <v>18</v>
      </c>
      <c r="Z58" s="145">
        <f>COUNTIFS(A1_Individu_Data_Keadaan_SDMK!A$4:A$149935,K58,A1_Individu_Data_Keadaan_SDMK!S$4:S$149935,"Dokter Gigi")</f>
        <v>0</v>
      </c>
      <c r="AA58" s="134">
        <f t="shared" si="78"/>
        <v>4</v>
      </c>
      <c r="AB58" s="146">
        <f t="shared" si="79"/>
        <v>0</v>
      </c>
      <c r="AC58" s="146">
        <f t="shared" si="80"/>
        <v>4</v>
      </c>
      <c r="AD58" s="145">
        <f>COUNTIFS(A1_Individu_Data_Keadaan_SDMK!A$4:A$149935,K58,A1_Individu_Data_Keadaan_SDMK!S$4:S$149935,"Dokter Spesialis Penyakit Dalam (Sp.PD)")</f>
        <v>0</v>
      </c>
      <c r="AE58" s="134">
        <f t="shared" si="81"/>
        <v>6</v>
      </c>
      <c r="AF58" s="146">
        <f t="shared" si="82"/>
        <v>0</v>
      </c>
      <c r="AG58" s="146">
        <f t="shared" si="83"/>
        <v>6</v>
      </c>
      <c r="AH58" s="145">
        <f>COUNTIFS(A1_Individu_Data_Keadaan_SDMK!A$4:A$149935,K58,A1_Individu_Data_Keadaan_SDMK!S$4:S$149935,"Dokter Spesialis Obstetri &amp; Ginekologi - Kebidanan &amp; Kandungan (Sp.OG)")</f>
        <v>0</v>
      </c>
      <c r="AI58" s="134">
        <f t="shared" si="84"/>
        <v>6</v>
      </c>
      <c r="AJ58" s="146">
        <f t="shared" si="85"/>
        <v>0</v>
      </c>
      <c r="AK58" s="146">
        <f t="shared" si="86"/>
        <v>6</v>
      </c>
      <c r="AL58" s="145">
        <f>COUNTIFS(A1_Individu_Data_Keadaan_SDMK!A$4:A$149935,K58,A1_Individu_Data_Keadaan_SDMK!S$4:S$149935,"Dokter Spesialis Anak (Sp.A)")</f>
        <v>0</v>
      </c>
      <c r="AM58" s="147">
        <f t="shared" si="87"/>
        <v>6</v>
      </c>
      <c r="AN58" s="146">
        <f t="shared" si="88"/>
        <v>0</v>
      </c>
      <c r="AO58" s="146">
        <f t="shared" si="89"/>
        <v>6</v>
      </c>
      <c r="AP58" s="145">
        <f>COUNTIFS(A1_Individu_Data_Keadaan_SDMK!A$4:A$149935,K58,A1_Individu_Data_Keadaan_SDMK!S$4:S$149935,"Dokter Spesialis Bedah (Sp.B)")</f>
        <v>0</v>
      </c>
      <c r="AQ58" s="147">
        <f t="shared" si="90"/>
        <v>6</v>
      </c>
      <c r="AR58" s="146">
        <f t="shared" si="91"/>
        <v>0</v>
      </c>
      <c r="AS58" s="146">
        <f t="shared" si="92"/>
        <v>6</v>
      </c>
      <c r="AT58" s="145">
        <f>COUNTIFS(A1_Individu_Data_Keadaan_SDMK!A$4:A$149935,K58,A1_Individu_Data_Keadaan_SDMK!S$4:S$149935,"Dokter Spesialis Radiologi (Sp.Rad)")</f>
        <v>0</v>
      </c>
      <c r="AU58" s="147">
        <f t="shared" si="93"/>
        <v>3</v>
      </c>
      <c r="AV58" s="146">
        <f t="shared" si="94"/>
        <v>0</v>
      </c>
      <c r="AW58" s="146">
        <f t="shared" si="95"/>
        <v>3</v>
      </c>
      <c r="AX58" s="145">
        <f>COUNTIFS(A1_Individu_Data_Keadaan_SDMK!A$4:A$149935,K58,A1_Individu_Data_Keadaan_SDMK!S$4:S$149935,"Dokter Spesialis Anastesiologi (Sp.An)")</f>
        <v>0</v>
      </c>
      <c r="AY58" s="147">
        <f t="shared" si="96"/>
        <v>3</v>
      </c>
      <c r="AZ58" s="146">
        <f t="shared" si="97"/>
        <v>0</v>
      </c>
      <c r="BA58" s="146">
        <f t="shared" si="98"/>
        <v>3</v>
      </c>
      <c r="BB58" s="145">
        <f>COUNTIFS(A1_Individu_Data_Keadaan_SDMK!A$4:A$149935,K58,A1_Individu_Data_Keadaan_SDMK!S$4:S$149935,"Dokter Spesialis Patologi Klinik (SP.PK)")</f>
        <v>0</v>
      </c>
      <c r="BC58" s="147">
        <f t="shared" si="99"/>
        <v>3</v>
      </c>
      <c r="BD58" s="146">
        <f t="shared" si="100"/>
        <v>0</v>
      </c>
      <c r="BE58" s="146">
        <f t="shared" si="101"/>
        <v>3</v>
      </c>
      <c r="BF58" s="145">
        <f>COUNTIFS(A1_Individu_Data_Keadaan_SDMK!A$4:A$149935,K58,A1_Individu_Data_Keadaan_SDMK!S$4:S$149935,"Dokter Spesialis Patologi Anatomi (Sp.PA)")</f>
        <v>0</v>
      </c>
      <c r="BG58" s="147">
        <f t="shared" si="102"/>
        <v>0</v>
      </c>
      <c r="BH58" s="146">
        <f t="shared" si="103"/>
        <v>0</v>
      </c>
      <c r="BI58" s="146">
        <f t="shared" si="104"/>
        <v>0</v>
      </c>
      <c r="BJ58" s="145">
        <f>COUNTIFS(A1_Individu_Data_Keadaan_SDMK!A$4:A$149935,K58,A1_Individu_Data_Keadaan_SDMK!S$4:S$149935,"Dokter Spesialis Rehabilitasi Medik (Sp.RM)")</f>
        <v>0</v>
      </c>
      <c r="BK58" s="147">
        <f t="shared" si="105"/>
        <v>0</v>
      </c>
      <c r="BL58" s="146">
        <f t="shared" si="106"/>
        <v>0</v>
      </c>
      <c r="BM58" s="146">
        <f t="shared" si="107"/>
        <v>0</v>
      </c>
      <c r="BN58" s="151" t="str">
        <f t="shared" si="108"/>
        <v>Belum Memenuhi</v>
      </c>
    </row>
    <row r="59" spans="11:66" ht="15">
      <c r="K59" s="132" t="s">
        <v>13157</v>
      </c>
      <c r="L59" s="132" t="s">
        <v>13158</v>
      </c>
      <c r="M59" s="132" t="s">
        <v>1632</v>
      </c>
      <c r="N59" s="132" t="s">
        <v>12209</v>
      </c>
      <c r="O59" s="132" t="s">
        <v>11677</v>
      </c>
      <c r="P59" s="132">
        <v>31</v>
      </c>
      <c r="Q59" s="132">
        <v>3172</v>
      </c>
      <c r="R59" s="370" t="str">
        <f>IF(P59&lt;&gt;"",VLOOKUP(P59,'01_MASTER_KODE_WILAYAH'!H$1437:I$1470,2,FALSE),"")</f>
        <v>DKI JAKARTA</v>
      </c>
      <c r="S59" s="370" t="str">
        <f>IF(Q59&lt;&gt;"",VLOOKUP(Q59,'01_MASTER_KODE_WILAYAH'!D$5:F$1353,3,FALSE),"")</f>
        <v>KOTA JAKARTA TIMUR</v>
      </c>
      <c r="T59" s="444" t="str">
        <f t="shared" si="73"/>
        <v>Pemerintah</v>
      </c>
      <c r="U59" s="157">
        <f t="shared" si="74"/>
        <v>0</v>
      </c>
      <c r="V59" s="145">
        <f>COUNTIFS(A1_Individu_Data_Keadaan_SDMK!A$4:A$149935,K59,A1_Individu_Data_Keadaan_SDMK!S$4:S$149935,"Dokter Umum")</f>
        <v>0</v>
      </c>
      <c r="W59" s="134">
        <f t="shared" si="75"/>
        <v>12</v>
      </c>
      <c r="X59" s="146">
        <f t="shared" si="76"/>
        <v>0</v>
      </c>
      <c r="Y59" s="146">
        <f t="shared" si="77"/>
        <v>12</v>
      </c>
      <c r="Z59" s="145">
        <f>COUNTIFS(A1_Individu_Data_Keadaan_SDMK!A$4:A$149935,K59,A1_Individu_Data_Keadaan_SDMK!S$4:S$149935,"Dokter Gigi")</f>
        <v>0</v>
      </c>
      <c r="AA59" s="134">
        <f t="shared" si="78"/>
        <v>3</v>
      </c>
      <c r="AB59" s="146">
        <f t="shared" si="79"/>
        <v>0</v>
      </c>
      <c r="AC59" s="146">
        <f t="shared" si="80"/>
        <v>3</v>
      </c>
      <c r="AD59" s="145">
        <f>COUNTIFS(A1_Individu_Data_Keadaan_SDMK!A$4:A$149935,K59,A1_Individu_Data_Keadaan_SDMK!S$4:S$149935,"Dokter Spesialis Penyakit Dalam (Sp.PD)")</f>
        <v>0</v>
      </c>
      <c r="AE59" s="134">
        <f t="shared" si="81"/>
        <v>3</v>
      </c>
      <c r="AF59" s="146">
        <f t="shared" si="82"/>
        <v>0</v>
      </c>
      <c r="AG59" s="146">
        <f t="shared" si="83"/>
        <v>3</v>
      </c>
      <c r="AH59" s="145">
        <f>COUNTIFS(A1_Individu_Data_Keadaan_SDMK!A$4:A$149935,K59,A1_Individu_Data_Keadaan_SDMK!S$4:S$149935,"Dokter Spesialis Obstetri &amp; Ginekologi - Kebidanan &amp; Kandungan (Sp.OG)")</f>
        <v>0</v>
      </c>
      <c r="AI59" s="134">
        <f t="shared" si="84"/>
        <v>3</v>
      </c>
      <c r="AJ59" s="146">
        <f t="shared" si="85"/>
        <v>0</v>
      </c>
      <c r="AK59" s="146">
        <f t="shared" si="86"/>
        <v>3</v>
      </c>
      <c r="AL59" s="145">
        <f>COUNTIFS(A1_Individu_Data_Keadaan_SDMK!A$4:A$149935,K59,A1_Individu_Data_Keadaan_SDMK!S$4:S$149935,"Dokter Spesialis Anak (Sp.A)")</f>
        <v>0</v>
      </c>
      <c r="AM59" s="147">
        <f t="shared" si="87"/>
        <v>3</v>
      </c>
      <c r="AN59" s="146">
        <f t="shared" si="88"/>
        <v>0</v>
      </c>
      <c r="AO59" s="146">
        <f t="shared" si="89"/>
        <v>3</v>
      </c>
      <c r="AP59" s="145">
        <f>COUNTIFS(A1_Individu_Data_Keadaan_SDMK!A$4:A$149935,K59,A1_Individu_Data_Keadaan_SDMK!S$4:S$149935,"Dokter Spesialis Bedah (Sp.B)")</f>
        <v>0</v>
      </c>
      <c r="AQ59" s="147">
        <f t="shared" si="90"/>
        <v>3</v>
      </c>
      <c r="AR59" s="146">
        <f t="shared" si="91"/>
        <v>0</v>
      </c>
      <c r="AS59" s="146">
        <f t="shared" si="92"/>
        <v>3</v>
      </c>
      <c r="AT59" s="145">
        <f>COUNTIFS(A1_Individu_Data_Keadaan_SDMK!A$4:A$149935,K59,A1_Individu_Data_Keadaan_SDMK!S$4:S$149935,"Dokter Spesialis Radiologi (Sp.Rad)")</f>
        <v>0</v>
      </c>
      <c r="AU59" s="147">
        <f t="shared" si="93"/>
        <v>2</v>
      </c>
      <c r="AV59" s="146">
        <f t="shared" si="94"/>
        <v>0</v>
      </c>
      <c r="AW59" s="146">
        <f t="shared" si="95"/>
        <v>2</v>
      </c>
      <c r="AX59" s="145">
        <f>COUNTIFS(A1_Individu_Data_Keadaan_SDMK!A$4:A$149935,K59,A1_Individu_Data_Keadaan_SDMK!S$4:S$149935,"Dokter Spesialis Anastesiologi (Sp.An)")</f>
        <v>0</v>
      </c>
      <c r="AY59" s="147">
        <f t="shared" si="96"/>
        <v>2</v>
      </c>
      <c r="AZ59" s="146">
        <f t="shared" si="97"/>
        <v>0</v>
      </c>
      <c r="BA59" s="146">
        <f t="shared" si="98"/>
        <v>2</v>
      </c>
      <c r="BB59" s="145">
        <f>COUNTIFS(A1_Individu_Data_Keadaan_SDMK!A$4:A$149935,K59,A1_Individu_Data_Keadaan_SDMK!S$4:S$149935,"Dokter Spesialis Patologi Klinik (SP.PK)")</f>
        <v>0</v>
      </c>
      <c r="BC59" s="147">
        <f t="shared" si="99"/>
        <v>2</v>
      </c>
      <c r="BD59" s="146">
        <f t="shared" si="100"/>
        <v>0</v>
      </c>
      <c r="BE59" s="146">
        <f t="shared" si="101"/>
        <v>2</v>
      </c>
      <c r="BF59" s="145">
        <f>COUNTIFS(A1_Individu_Data_Keadaan_SDMK!A$4:A$149935,K59,A1_Individu_Data_Keadaan_SDMK!S$4:S$149935,"Dokter Spesialis Patologi Anatomi (Sp.PA)")</f>
        <v>0</v>
      </c>
      <c r="BG59" s="147">
        <f t="shared" si="102"/>
        <v>0</v>
      </c>
      <c r="BH59" s="146">
        <f t="shared" si="103"/>
        <v>0</v>
      </c>
      <c r="BI59" s="146">
        <f t="shared" si="104"/>
        <v>0</v>
      </c>
      <c r="BJ59" s="145">
        <f>COUNTIFS(A1_Individu_Data_Keadaan_SDMK!A$4:A$149935,K59,A1_Individu_Data_Keadaan_SDMK!S$4:S$149935,"Dokter Spesialis Rehabilitasi Medik (Sp.RM)")</f>
        <v>0</v>
      </c>
      <c r="BK59" s="147">
        <f t="shared" si="105"/>
        <v>0</v>
      </c>
      <c r="BL59" s="146">
        <f t="shared" si="106"/>
        <v>0</v>
      </c>
      <c r="BM59" s="146">
        <f t="shared" si="107"/>
        <v>0</v>
      </c>
      <c r="BN59" s="151" t="str">
        <f t="shared" si="108"/>
        <v>Belum Memenuhi</v>
      </c>
    </row>
    <row r="60" spans="11:66" ht="15">
      <c r="K60" s="132" t="s">
        <v>13159</v>
      </c>
      <c r="L60" s="132" t="s">
        <v>13160</v>
      </c>
      <c r="M60" s="132" t="s">
        <v>1632</v>
      </c>
      <c r="N60" s="132" t="s">
        <v>12211</v>
      </c>
      <c r="O60" s="132" t="s">
        <v>13069</v>
      </c>
      <c r="P60" s="132">
        <v>31</v>
      </c>
      <c r="Q60" s="132">
        <v>3172</v>
      </c>
      <c r="R60" s="370" t="str">
        <f>IF(P60&lt;&gt;"",VLOOKUP(P60,'01_MASTER_KODE_WILAYAH'!H$1437:I$1470,2,FALSE),"")</f>
        <v>DKI JAKARTA</v>
      </c>
      <c r="S60" s="370" t="str">
        <f>IF(Q60&lt;&gt;"",VLOOKUP(Q60,'01_MASTER_KODE_WILAYAH'!D$5:F$1353,3,FALSE),"")</f>
        <v>KOTA JAKARTA TIMUR</v>
      </c>
      <c r="T60" s="444" t="str">
        <f t="shared" si="73"/>
        <v>Kementeria</v>
      </c>
      <c r="U60" s="157">
        <f t="shared" si="74"/>
        <v>0</v>
      </c>
      <c r="V60" s="145">
        <f>COUNTIFS(A1_Individu_Data_Keadaan_SDMK!A$4:A$149935,K60,A1_Individu_Data_Keadaan_SDMK!S$4:S$149935,"Dokter Umum")</f>
        <v>0</v>
      </c>
      <c r="W60" s="134">
        <f t="shared" si="75"/>
        <v>4</v>
      </c>
      <c r="X60" s="146">
        <f t="shared" si="76"/>
        <v>0</v>
      </c>
      <c r="Y60" s="146">
        <f t="shared" si="77"/>
        <v>4</v>
      </c>
      <c r="Z60" s="145">
        <f>COUNTIFS(A1_Individu_Data_Keadaan_SDMK!A$4:A$149935,K60,A1_Individu_Data_Keadaan_SDMK!S$4:S$149935,"Dokter Gigi")</f>
        <v>0</v>
      </c>
      <c r="AA60" s="134">
        <f t="shared" si="78"/>
        <v>1</v>
      </c>
      <c r="AB60" s="146">
        <f t="shared" si="79"/>
        <v>0</v>
      </c>
      <c r="AC60" s="146">
        <f t="shared" si="80"/>
        <v>1</v>
      </c>
      <c r="AD60" s="145">
        <f>COUNTIFS(A1_Individu_Data_Keadaan_SDMK!A$4:A$149935,K60,A1_Individu_Data_Keadaan_SDMK!S$4:S$149935,"Dokter Spesialis Penyakit Dalam (Sp.PD)")</f>
        <v>0</v>
      </c>
      <c r="AE60" s="134">
        <f t="shared" si="81"/>
        <v>1</v>
      </c>
      <c r="AF60" s="146">
        <f t="shared" si="82"/>
        <v>0</v>
      </c>
      <c r="AG60" s="146">
        <f t="shared" si="83"/>
        <v>1</v>
      </c>
      <c r="AH60" s="145">
        <f>COUNTIFS(A1_Individu_Data_Keadaan_SDMK!A$4:A$149935,K60,A1_Individu_Data_Keadaan_SDMK!S$4:S$149935,"Dokter Spesialis Obstetri &amp; Ginekologi - Kebidanan &amp; Kandungan (Sp.OG)")</f>
        <v>0</v>
      </c>
      <c r="AI60" s="134">
        <f t="shared" si="84"/>
        <v>1</v>
      </c>
      <c r="AJ60" s="146">
        <f t="shared" si="85"/>
        <v>0</v>
      </c>
      <c r="AK60" s="146">
        <f t="shared" si="86"/>
        <v>1</v>
      </c>
      <c r="AL60" s="145">
        <f>COUNTIFS(A1_Individu_Data_Keadaan_SDMK!A$4:A$149935,K60,A1_Individu_Data_Keadaan_SDMK!S$4:S$149935,"Dokter Spesialis Anak (Sp.A)")</f>
        <v>0</v>
      </c>
      <c r="AM60" s="147">
        <f t="shared" si="87"/>
        <v>1</v>
      </c>
      <c r="AN60" s="146">
        <f t="shared" si="88"/>
        <v>0</v>
      </c>
      <c r="AO60" s="146">
        <f t="shared" si="89"/>
        <v>1</v>
      </c>
      <c r="AP60" s="145">
        <f>COUNTIFS(A1_Individu_Data_Keadaan_SDMK!A$4:A$149935,K60,A1_Individu_Data_Keadaan_SDMK!S$4:S$149935,"Dokter Spesialis Bedah (Sp.B)")</f>
        <v>0</v>
      </c>
      <c r="AQ60" s="147">
        <f t="shared" si="90"/>
        <v>1</v>
      </c>
      <c r="AR60" s="146">
        <f t="shared" si="91"/>
        <v>0</v>
      </c>
      <c r="AS60" s="146">
        <f t="shared" si="92"/>
        <v>1</v>
      </c>
      <c r="AT60" s="145">
        <f>COUNTIFS(A1_Individu_Data_Keadaan_SDMK!A$4:A$149935,K60,A1_Individu_Data_Keadaan_SDMK!S$4:S$149935,"Dokter Spesialis Radiologi (Sp.Rad)")</f>
        <v>0</v>
      </c>
      <c r="AU60" s="147">
        <f t="shared" si="93"/>
        <v>0</v>
      </c>
      <c r="AV60" s="146">
        <f t="shared" si="94"/>
        <v>0</v>
      </c>
      <c r="AW60" s="146">
        <f t="shared" si="95"/>
        <v>0</v>
      </c>
      <c r="AX60" s="145">
        <f>COUNTIFS(A1_Individu_Data_Keadaan_SDMK!A$4:A$149935,K60,A1_Individu_Data_Keadaan_SDMK!S$4:S$149935,"Dokter Spesialis Anastesiologi (Sp.An)")</f>
        <v>0</v>
      </c>
      <c r="AY60" s="147">
        <f t="shared" si="96"/>
        <v>0</v>
      </c>
      <c r="AZ60" s="146">
        <f t="shared" si="97"/>
        <v>0</v>
      </c>
      <c r="BA60" s="146">
        <f t="shared" si="98"/>
        <v>0</v>
      </c>
      <c r="BB60" s="145">
        <f>COUNTIFS(A1_Individu_Data_Keadaan_SDMK!A$4:A$149935,K60,A1_Individu_Data_Keadaan_SDMK!S$4:S$149935,"Dokter Spesialis Patologi Klinik (SP.PK)")</f>
        <v>0</v>
      </c>
      <c r="BC60" s="147">
        <f t="shared" si="99"/>
        <v>0</v>
      </c>
      <c r="BD60" s="146">
        <f t="shared" si="100"/>
        <v>0</v>
      </c>
      <c r="BE60" s="146">
        <f t="shared" si="101"/>
        <v>0</v>
      </c>
      <c r="BF60" s="145">
        <f>COUNTIFS(A1_Individu_Data_Keadaan_SDMK!A$4:A$149935,K60,A1_Individu_Data_Keadaan_SDMK!S$4:S$149935,"Dokter Spesialis Patologi Anatomi (Sp.PA)")</f>
        <v>0</v>
      </c>
      <c r="BG60" s="147">
        <f t="shared" si="102"/>
        <v>0</v>
      </c>
      <c r="BH60" s="146">
        <f t="shared" si="103"/>
        <v>0</v>
      </c>
      <c r="BI60" s="146">
        <f t="shared" si="104"/>
        <v>0</v>
      </c>
      <c r="BJ60" s="145">
        <f>COUNTIFS(A1_Individu_Data_Keadaan_SDMK!A$4:A$149935,K60,A1_Individu_Data_Keadaan_SDMK!S$4:S$149935,"Dokter Spesialis Rehabilitasi Medik (Sp.RM)")</f>
        <v>0</v>
      </c>
      <c r="BK60" s="147">
        <f t="shared" si="105"/>
        <v>0</v>
      </c>
      <c r="BL60" s="146">
        <f t="shared" si="106"/>
        <v>0</v>
      </c>
      <c r="BM60" s="146">
        <f t="shared" si="107"/>
        <v>0</v>
      </c>
      <c r="BN60" s="151" t="str">
        <f t="shared" si="108"/>
        <v>Belum Memenuhi</v>
      </c>
    </row>
    <row r="61" spans="11:66" ht="15">
      <c r="K61" s="132" t="s">
        <v>13161</v>
      </c>
      <c r="L61" s="132" t="s">
        <v>13162</v>
      </c>
      <c r="M61" s="132" t="s">
        <v>1632</v>
      </c>
      <c r="N61" s="132" t="s">
        <v>12210</v>
      </c>
      <c r="O61" s="132" t="s">
        <v>9</v>
      </c>
      <c r="P61" s="132">
        <v>31</v>
      </c>
      <c r="Q61" s="132">
        <v>3172</v>
      </c>
      <c r="R61" s="370" t="str">
        <f>IF(P61&lt;&gt;"",VLOOKUP(P61,'01_MASTER_KODE_WILAYAH'!H$1437:I$1470,2,FALSE),"")</f>
        <v>DKI JAKARTA</v>
      </c>
      <c r="S61" s="370" t="str">
        <f>IF(Q61&lt;&gt;"",VLOOKUP(Q61,'01_MASTER_KODE_WILAYAH'!D$5:F$1353,3,FALSE),"")</f>
        <v>KOTA JAKARTA TIMUR</v>
      </c>
      <c r="T61" s="444" t="str">
        <f t="shared" si="73"/>
        <v>TNI AD</v>
      </c>
      <c r="U61" s="157">
        <f t="shared" si="74"/>
        <v>0</v>
      </c>
      <c r="V61" s="145">
        <f>COUNTIFS(A1_Individu_Data_Keadaan_SDMK!A$4:A$149935,K61,A1_Individu_Data_Keadaan_SDMK!S$4:S$149935,"Dokter Umum")</f>
        <v>0</v>
      </c>
      <c r="W61" s="134">
        <f t="shared" si="75"/>
        <v>9</v>
      </c>
      <c r="X61" s="146">
        <f t="shared" si="76"/>
        <v>0</v>
      </c>
      <c r="Y61" s="146">
        <f t="shared" si="77"/>
        <v>9</v>
      </c>
      <c r="Z61" s="145">
        <f>COUNTIFS(A1_Individu_Data_Keadaan_SDMK!A$4:A$149935,K61,A1_Individu_Data_Keadaan_SDMK!S$4:S$149935,"Dokter Gigi")</f>
        <v>0</v>
      </c>
      <c r="AA61" s="134">
        <f t="shared" si="78"/>
        <v>2</v>
      </c>
      <c r="AB61" s="146">
        <f t="shared" si="79"/>
        <v>0</v>
      </c>
      <c r="AC61" s="146">
        <f t="shared" si="80"/>
        <v>2</v>
      </c>
      <c r="AD61" s="145">
        <f>COUNTIFS(A1_Individu_Data_Keadaan_SDMK!A$4:A$149935,K61,A1_Individu_Data_Keadaan_SDMK!S$4:S$149935,"Dokter Spesialis Penyakit Dalam (Sp.PD)")</f>
        <v>0</v>
      </c>
      <c r="AE61" s="134">
        <f t="shared" si="81"/>
        <v>2</v>
      </c>
      <c r="AF61" s="146">
        <f t="shared" si="82"/>
        <v>0</v>
      </c>
      <c r="AG61" s="146">
        <f t="shared" si="83"/>
        <v>2</v>
      </c>
      <c r="AH61" s="145">
        <f>COUNTIFS(A1_Individu_Data_Keadaan_SDMK!A$4:A$149935,K61,A1_Individu_Data_Keadaan_SDMK!S$4:S$149935,"Dokter Spesialis Obstetri &amp; Ginekologi - Kebidanan &amp; Kandungan (Sp.OG)")</f>
        <v>0</v>
      </c>
      <c r="AI61" s="134">
        <f t="shared" si="84"/>
        <v>2</v>
      </c>
      <c r="AJ61" s="146">
        <f t="shared" si="85"/>
        <v>0</v>
      </c>
      <c r="AK61" s="146">
        <f t="shared" si="86"/>
        <v>2</v>
      </c>
      <c r="AL61" s="145">
        <f>COUNTIFS(A1_Individu_Data_Keadaan_SDMK!A$4:A$149935,K61,A1_Individu_Data_Keadaan_SDMK!S$4:S$149935,"Dokter Spesialis Anak (Sp.A)")</f>
        <v>0</v>
      </c>
      <c r="AM61" s="147">
        <f t="shared" si="87"/>
        <v>2</v>
      </c>
      <c r="AN61" s="146">
        <f t="shared" si="88"/>
        <v>0</v>
      </c>
      <c r="AO61" s="146">
        <f t="shared" si="89"/>
        <v>2</v>
      </c>
      <c r="AP61" s="145">
        <f>COUNTIFS(A1_Individu_Data_Keadaan_SDMK!A$4:A$149935,K61,A1_Individu_Data_Keadaan_SDMK!S$4:S$149935,"Dokter Spesialis Bedah (Sp.B)")</f>
        <v>0</v>
      </c>
      <c r="AQ61" s="147">
        <f t="shared" si="90"/>
        <v>2</v>
      </c>
      <c r="AR61" s="146">
        <f t="shared" si="91"/>
        <v>0</v>
      </c>
      <c r="AS61" s="146">
        <f t="shared" si="92"/>
        <v>2</v>
      </c>
      <c r="AT61" s="145">
        <f>COUNTIFS(A1_Individu_Data_Keadaan_SDMK!A$4:A$149935,K61,A1_Individu_Data_Keadaan_SDMK!S$4:S$149935,"Dokter Spesialis Radiologi (Sp.Rad)")</f>
        <v>0</v>
      </c>
      <c r="AU61" s="147">
        <f t="shared" si="93"/>
        <v>1</v>
      </c>
      <c r="AV61" s="146">
        <f t="shared" si="94"/>
        <v>0</v>
      </c>
      <c r="AW61" s="146">
        <f t="shared" si="95"/>
        <v>1</v>
      </c>
      <c r="AX61" s="145">
        <f>COUNTIFS(A1_Individu_Data_Keadaan_SDMK!A$4:A$149935,K61,A1_Individu_Data_Keadaan_SDMK!S$4:S$149935,"Dokter Spesialis Anastesiologi (Sp.An)")</f>
        <v>0</v>
      </c>
      <c r="AY61" s="147">
        <f t="shared" si="96"/>
        <v>1</v>
      </c>
      <c r="AZ61" s="146">
        <f t="shared" si="97"/>
        <v>0</v>
      </c>
      <c r="BA61" s="146">
        <f t="shared" si="98"/>
        <v>1</v>
      </c>
      <c r="BB61" s="145">
        <f>COUNTIFS(A1_Individu_Data_Keadaan_SDMK!A$4:A$149935,K61,A1_Individu_Data_Keadaan_SDMK!S$4:S$149935,"Dokter Spesialis Patologi Klinik (SP.PK)")</f>
        <v>0</v>
      </c>
      <c r="BC61" s="147">
        <f t="shared" si="99"/>
        <v>1</v>
      </c>
      <c r="BD61" s="146">
        <f t="shared" si="100"/>
        <v>0</v>
      </c>
      <c r="BE61" s="146">
        <f t="shared" si="101"/>
        <v>1</v>
      </c>
      <c r="BF61" s="145">
        <f>COUNTIFS(A1_Individu_Data_Keadaan_SDMK!A$4:A$149935,K61,A1_Individu_Data_Keadaan_SDMK!S$4:S$149935,"Dokter Spesialis Patologi Anatomi (Sp.PA)")</f>
        <v>0</v>
      </c>
      <c r="BG61" s="147">
        <f t="shared" si="102"/>
        <v>0</v>
      </c>
      <c r="BH61" s="146">
        <f t="shared" si="103"/>
        <v>0</v>
      </c>
      <c r="BI61" s="146">
        <f t="shared" si="104"/>
        <v>0</v>
      </c>
      <c r="BJ61" s="145">
        <f>COUNTIFS(A1_Individu_Data_Keadaan_SDMK!A$4:A$149935,K61,A1_Individu_Data_Keadaan_SDMK!S$4:S$149935,"Dokter Spesialis Rehabilitasi Medik (Sp.RM)")</f>
        <v>0</v>
      </c>
      <c r="BK61" s="147">
        <f t="shared" si="105"/>
        <v>0</v>
      </c>
      <c r="BL61" s="146">
        <f t="shared" si="106"/>
        <v>0</v>
      </c>
      <c r="BM61" s="146">
        <f t="shared" si="107"/>
        <v>0</v>
      </c>
      <c r="BN61" s="151" t="str">
        <f t="shared" si="108"/>
        <v>Belum Memenuhi</v>
      </c>
    </row>
    <row r="62" spans="11:66" ht="15">
      <c r="K62" s="132" t="s">
        <v>13163</v>
      </c>
      <c r="L62" s="132" t="s">
        <v>13164</v>
      </c>
      <c r="M62" s="132" t="s">
        <v>1632</v>
      </c>
      <c r="N62" s="132" t="s">
        <v>12209</v>
      </c>
      <c r="O62" s="132" t="s">
        <v>242</v>
      </c>
      <c r="P62" s="132">
        <v>31</v>
      </c>
      <c r="Q62" s="132">
        <v>3172</v>
      </c>
      <c r="R62" s="370" t="str">
        <f>IF(P62&lt;&gt;"",VLOOKUP(P62,'01_MASTER_KODE_WILAYAH'!H$1437:I$1470,2,FALSE),"")</f>
        <v>DKI JAKARTA</v>
      </c>
      <c r="S62" s="370" t="str">
        <f>IF(Q62&lt;&gt;"",VLOOKUP(Q62,'01_MASTER_KODE_WILAYAH'!D$5:F$1353,3,FALSE),"")</f>
        <v>KOTA JAKARTA TIMUR</v>
      </c>
      <c r="T62" s="444" t="str">
        <f t="shared" si="73"/>
        <v>TNI AU</v>
      </c>
      <c r="U62" s="157">
        <f t="shared" si="74"/>
        <v>0</v>
      </c>
      <c r="V62" s="145">
        <f>COUNTIFS(A1_Individu_Data_Keadaan_SDMK!A$4:A$149935,K62,A1_Individu_Data_Keadaan_SDMK!S$4:S$149935,"Dokter Umum")</f>
        <v>0</v>
      </c>
      <c r="W62" s="134">
        <f t="shared" si="75"/>
        <v>12</v>
      </c>
      <c r="X62" s="146">
        <f t="shared" si="76"/>
        <v>0</v>
      </c>
      <c r="Y62" s="146">
        <f t="shared" si="77"/>
        <v>12</v>
      </c>
      <c r="Z62" s="145">
        <f>COUNTIFS(A1_Individu_Data_Keadaan_SDMK!A$4:A$149935,K62,A1_Individu_Data_Keadaan_SDMK!S$4:S$149935,"Dokter Gigi")</f>
        <v>0</v>
      </c>
      <c r="AA62" s="134">
        <f t="shared" si="78"/>
        <v>3</v>
      </c>
      <c r="AB62" s="146">
        <f t="shared" si="79"/>
        <v>0</v>
      </c>
      <c r="AC62" s="146">
        <f t="shared" si="80"/>
        <v>3</v>
      </c>
      <c r="AD62" s="145">
        <f>COUNTIFS(A1_Individu_Data_Keadaan_SDMK!A$4:A$149935,K62,A1_Individu_Data_Keadaan_SDMK!S$4:S$149935,"Dokter Spesialis Penyakit Dalam (Sp.PD)")</f>
        <v>0</v>
      </c>
      <c r="AE62" s="134">
        <f t="shared" si="81"/>
        <v>3</v>
      </c>
      <c r="AF62" s="146">
        <f t="shared" si="82"/>
        <v>0</v>
      </c>
      <c r="AG62" s="146">
        <f t="shared" si="83"/>
        <v>3</v>
      </c>
      <c r="AH62" s="145">
        <f>COUNTIFS(A1_Individu_Data_Keadaan_SDMK!A$4:A$149935,K62,A1_Individu_Data_Keadaan_SDMK!S$4:S$149935,"Dokter Spesialis Obstetri &amp; Ginekologi - Kebidanan &amp; Kandungan (Sp.OG)")</f>
        <v>0</v>
      </c>
      <c r="AI62" s="134">
        <f t="shared" si="84"/>
        <v>3</v>
      </c>
      <c r="AJ62" s="146">
        <f t="shared" si="85"/>
        <v>0</v>
      </c>
      <c r="AK62" s="146">
        <f t="shared" si="86"/>
        <v>3</v>
      </c>
      <c r="AL62" s="145">
        <f>COUNTIFS(A1_Individu_Data_Keadaan_SDMK!A$4:A$149935,K62,A1_Individu_Data_Keadaan_SDMK!S$4:S$149935,"Dokter Spesialis Anak (Sp.A)")</f>
        <v>0</v>
      </c>
      <c r="AM62" s="147">
        <f t="shared" si="87"/>
        <v>3</v>
      </c>
      <c r="AN62" s="146">
        <f t="shared" si="88"/>
        <v>0</v>
      </c>
      <c r="AO62" s="146">
        <f t="shared" si="89"/>
        <v>3</v>
      </c>
      <c r="AP62" s="145">
        <f>COUNTIFS(A1_Individu_Data_Keadaan_SDMK!A$4:A$149935,K62,A1_Individu_Data_Keadaan_SDMK!S$4:S$149935,"Dokter Spesialis Bedah (Sp.B)")</f>
        <v>0</v>
      </c>
      <c r="AQ62" s="147">
        <f t="shared" si="90"/>
        <v>3</v>
      </c>
      <c r="AR62" s="146">
        <f t="shared" si="91"/>
        <v>0</v>
      </c>
      <c r="AS62" s="146">
        <f t="shared" si="92"/>
        <v>3</v>
      </c>
      <c r="AT62" s="145">
        <f>COUNTIFS(A1_Individu_Data_Keadaan_SDMK!A$4:A$149935,K62,A1_Individu_Data_Keadaan_SDMK!S$4:S$149935,"Dokter Spesialis Radiologi (Sp.Rad)")</f>
        <v>0</v>
      </c>
      <c r="AU62" s="147">
        <f t="shared" si="93"/>
        <v>2</v>
      </c>
      <c r="AV62" s="146">
        <f t="shared" si="94"/>
        <v>0</v>
      </c>
      <c r="AW62" s="146">
        <f t="shared" si="95"/>
        <v>2</v>
      </c>
      <c r="AX62" s="145">
        <f>COUNTIFS(A1_Individu_Data_Keadaan_SDMK!A$4:A$149935,K62,A1_Individu_Data_Keadaan_SDMK!S$4:S$149935,"Dokter Spesialis Anastesiologi (Sp.An)")</f>
        <v>0</v>
      </c>
      <c r="AY62" s="147">
        <f t="shared" si="96"/>
        <v>2</v>
      </c>
      <c r="AZ62" s="146">
        <f t="shared" si="97"/>
        <v>0</v>
      </c>
      <c r="BA62" s="146">
        <f t="shared" si="98"/>
        <v>2</v>
      </c>
      <c r="BB62" s="145">
        <f>COUNTIFS(A1_Individu_Data_Keadaan_SDMK!A$4:A$149935,K62,A1_Individu_Data_Keadaan_SDMK!S$4:S$149935,"Dokter Spesialis Patologi Klinik (SP.PK)")</f>
        <v>0</v>
      </c>
      <c r="BC62" s="147">
        <f t="shared" si="99"/>
        <v>2</v>
      </c>
      <c r="BD62" s="146">
        <f t="shared" si="100"/>
        <v>0</v>
      </c>
      <c r="BE62" s="146">
        <f t="shared" si="101"/>
        <v>2</v>
      </c>
      <c r="BF62" s="145">
        <f>COUNTIFS(A1_Individu_Data_Keadaan_SDMK!A$4:A$149935,K62,A1_Individu_Data_Keadaan_SDMK!S$4:S$149935,"Dokter Spesialis Patologi Anatomi (Sp.PA)")</f>
        <v>0</v>
      </c>
      <c r="BG62" s="147">
        <f t="shared" si="102"/>
        <v>0</v>
      </c>
      <c r="BH62" s="146">
        <f t="shared" si="103"/>
        <v>0</v>
      </c>
      <c r="BI62" s="146">
        <f t="shared" si="104"/>
        <v>0</v>
      </c>
      <c r="BJ62" s="145">
        <f>COUNTIFS(A1_Individu_Data_Keadaan_SDMK!A$4:A$149935,K62,A1_Individu_Data_Keadaan_SDMK!S$4:S$149935,"Dokter Spesialis Rehabilitasi Medik (Sp.RM)")</f>
        <v>0</v>
      </c>
      <c r="BK62" s="147">
        <f t="shared" si="105"/>
        <v>0</v>
      </c>
      <c r="BL62" s="146">
        <f t="shared" si="106"/>
        <v>0</v>
      </c>
      <c r="BM62" s="146">
        <f t="shared" si="107"/>
        <v>0</v>
      </c>
      <c r="BN62" s="151" t="str">
        <f t="shared" si="108"/>
        <v>Belum Memenuhi</v>
      </c>
    </row>
    <row r="63" spans="11:66" ht="15">
      <c r="K63" s="132" t="s">
        <v>13165</v>
      </c>
      <c r="L63" s="132" t="s">
        <v>13166</v>
      </c>
      <c r="M63" s="132" t="s">
        <v>1632</v>
      </c>
      <c r="N63" s="132" t="s">
        <v>13054</v>
      </c>
      <c r="O63" s="132" t="s">
        <v>243</v>
      </c>
      <c r="P63" s="132">
        <v>31</v>
      </c>
      <c r="Q63" s="132">
        <v>3172</v>
      </c>
      <c r="R63" s="370" t="str">
        <f>IF(P63&lt;&gt;"",VLOOKUP(P63,'01_MASTER_KODE_WILAYAH'!H$1437:I$1470,2,FALSE),"")</f>
        <v>DKI JAKARTA</v>
      </c>
      <c r="S63" s="370" t="str">
        <f>IF(Q63&lt;&gt;"",VLOOKUP(Q63,'01_MASTER_KODE_WILAYAH'!D$5:F$1353,3,FALSE),"")</f>
        <v>KOTA JAKARTA TIMUR</v>
      </c>
      <c r="T63" s="444" t="str">
        <f t="shared" si="73"/>
        <v>POLRI</v>
      </c>
      <c r="U63" s="157">
        <f t="shared" si="74"/>
        <v>0</v>
      </c>
      <c r="V63" s="145">
        <f>COUNTIFS(A1_Individu_Data_Keadaan_SDMK!A$4:A$149935,K63,A1_Individu_Data_Keadaan_SDMK!S$4:S$149935,"Dokter Umum")</f>
        <v>0</v>
      </c>
      <c r="W63" s="134">
        <f t="shared" si="75"/>
        <v>18</v>
      </c>
      <c r="X63" s="146">
        <f t="shared" si="76"/>
        <v>0</v>
      </c>
      <c r="Y63" s="146">
        <f t="shared" si="77"/>
        <v>18</v>
      </c>
      <c r="Z63" s="145">
        <f>COUNTIFS(A1_Individu_Data_Keadaan_SDMK!A$4:A$149935,K63,A1_Individu_Data_Keadaan_SDMK!S$4:S$149935,"Dokter Gigi")</f>
        <v>0</v>
      </c>
      <c r="AA63" s="134">
        <f t="shared" si="78"/>
        <v>4</v>
      </c>
      <c r="AB63" s="146">
        <f t="shared" si="79"/>
        <v>0</v>
      </c>
      <c r="AC63" s="146">
        <f t="shared" si="80"/>
        <v>4</v>
      </c>
      <c r="AD63" s="145">
        <f>COUNTIFS(A1_Individu_Data_Keadaan_SDMK!A$4:A$149935,K63,A1_Individu_Data_Keadaan_SDMK!S$4:S$149935,"Dokter Spesialis Penyakit Dalam (Sp.PD)")</f>
        <v>0</v>
      </c>
      <c r="AE63" s="134">
        <f t="shared" si="81"/>
        <v>6</v>
      </c>
      <c r="AF63" s="146">
        <f t="shared" si="82"/>
        <v>0</v>
      </c>
      <c r="AG63" s="146">
        <f t="shared" si="83"/>
        <v>6</v>
      </c>
      <c r="AH63" s="145">
        <f>COUNTIFS(A1_Individu_Data_Keadaan_SDMK!A$4:A$149935,K63,A1_Individu_Data_Keadaan_SDMK!S$4:S$149935,"Dokter Spesialis Obstetri &amp; Ginekologi - Kebidanan &amp; Kandungan (Sp.OG)")</f>
        <v>0</v>
      </c>
      <c r="AI63" s="134">
        <f t="shared" si="84"/>
        <v>6</v>
      </c>
      <c r="AJ63" s="146">
        <f t="shared" si="85"/>
        <v>0</v>
      </c>
      <c r="AK63" s="146">
        <f t="shared" si="86"/>
        <v>6</v>
      </c>
      <c r="AL63" s="145">
        <f>COUNTIFS(A1_Individu_Data_Keadaan_SDMK!A$4:A$149935,K63,A1_Individu_Data_Keadaan_SDMK!S$4:S$149935,"Dokter Spesialis Anak (Sp.A)")</f>
        <v>0</v>
      </c>
      <c r="AM63" s="147">
        <f t="shared" si="87"/>
        <v>6</v>
      </c>
      <c r="AN63" s="146">
        <f t="shared" si="88"/>
        <v>0</v>
      </c>
      <c r="AO63" s="146">
        <f t="shared" si="89"/>
        <v>6</v>
      </c>
      <c r="AP63" s="145">
        <f>COUNTIFS(A1_Individu_Data_Keadaan_SDMK!A$4:A$149935,K63,A1_Individu_Data_Keadaan_SDMK!S$4:S$149935,"Dokter Spesialis Bedah (Sp.B)")</f>
        <v>0</v>
      </c>
      <c r="AQ63" s="147">
        <f t="shared" si="90"/>
        <v>6</v>
      </c>
      <c r="AR63" s="146">
        <f t="shared" si="91"/>
        <v>0</v>
      </c>
      <c r="AS63" s="146">
        <f t="shared" si="92"/>
        <v>6</v>
      </c>
      <c r="AT63" s="145">
        <f>COUNTIFS(A1_Individu_Data_Keadaan_SDMK!A$4:A$149935,K63,A1_Individu_Data_Keadaan_SDMK!S$4:S$149935,"Dokter Spesialis Radiologi (Sp.Rad)")</f>
        <v>0</v>
      </c>
      <c r="AU63" s="147">
        <f t="shared" si="93"/>
        <v>3</v>
      </c>
      <c r="AV63" s="146">
        <f t="shared" si="94"/>
        <v>0</v>
      </c>
      <c r="AW63" s="146">
        <f t="shared" si="95"/>
        <v>3</v>
      </c>
      <c r="AX63" s="145">
        <f>COUNTIFS(A1_Individu_Data_Keadaan_SDMK!A$4:A$149935,K63,A1_Individu_Data_Keadaan_SDMK!S$4:S$149935,"Dokter Spesialis Anastesiologi (Sp.An)")</f>
        <v>0</v>
      </c>
      <c r="AY63" s="147">
        <f t="shared" si="96"/>
        <v>3</v>
      </c>
      <c r="AZ63" s="146">
        <f t="shared" si="97"/>
        <v>0</v>
      </c>
      <c r="BA63" s="146">
        <f t="shared" si="98"/>
        <v>3</v>
      </c>
      <c r="BB63" s="145">
        <f>COUNTIFS(A1_Individu_Data_Keadaan_SDMK!A$4:A$149935,K63,A1_Individu_Data_Keadaan_SDMK!S$4:S$149935,"Dokter Spesialis Patologi Klinik (SP.PK)")</f>
        <v>0</v>
      </c>
      <c r="BC63" s="147">
        <f t="shared" si="99"/>
        <v>3</v>
      </c>
      <c r="BD63" s="146">
        <f t="shared" si="100"/>
        <v>0</v>
      </c>
      <c r="BE63" s="146">
        <f t="shared" si="101"/>
        <v>3</v>
      </c>
      <c r="BF63" s="145">
        <f>COUNTIFS(A1_Individu_Data_Keadaan_SDMK!A$4:A$149935,K63,A1_Individu_Data_Keadaan_SDMK!S$4:S$149935,"Dokter Spesialis Patologi Anatomi (Sp.PA)")</f>
        <v>0</v>
      </c>
      <c r="BG63" s="147">
        <f t="shared" si="102"/>
        <v>0</v>
      </c>
      <c r="BH63" s="146">
        <f t="shared" si="103"/>
        <v>0</v>
      </c>
      <c r="BI63" s="146">
        <f t="shared" si="104"/>
        <v>0</v>
      </c>
      <c r="BJ63" s="145">
        <f>COUNTIFS(A1_Individu_Data_Keadaan_SDMK!A$4:A$149935,K63,A1_Individu_Data_Keadaan_SDMK!S$4:S$149935,"Dokter Spesialis Rehabilitasi Medik (Sp.RM)")</f>
        <v>0</v>
      </c>
      <c r="BK63" s="147">
        <f t="shared" si="105"/>
        <v>0</v>
      </c>
      <c r="BL63" s="146">
        <f t="shared" si="106"/>
        <v>0</v>
      </c>
      <c r="BM63" s="146">
        <f t="shared" si="107"/>
        <v>0</v>
      </c>
      <c r="BN63" s="151" t="str">
        <f t="shared" si="108"/>
        <v>Belum Memenuhi</v>
      </c>
    </row>
    <row r="64" spans="11:66" ht="15">
      <c r="K64" s="132" t="s">
        <v>13167</v>
      </c>
      <c r="L64" s="132" t="s">
        <v>13168</v>
      </c>
      <c r="M64" s="132" t="s">
        <v>1632</v>
      </c>
      <c r="N64" s="132" t="s">
        <v>13169</v>
      </c>
      <c r="O64" s="132" t="s">
        <v>9</v>
      </c>
      <c r="P64" s="132">
        <v>31</v>
      </c>
      <c r="Q64" s="132">
        <v>3172</v>
      </c>
      <c r="R64" s="370" t="str">
        <f>IF(P64&lt;&gt;"",VLOOKUP(P64,'01_MASTER_KODE_WILAYAH'!H$1437:I$1470,2,FALSE),"")</f>
        <v>DKI JAKARTA</v>
      </c>
      <c r="S64" s="370" t="str">
        <f>IF(Q64&lt;&gt;"",VLOOKUP(Q64,'01_MASTER_KODE_WILAYAH'!D$5:F$1353,3,FALSE),"")</f>
        <v>KOTA JAKARTA TIMUR</v>
      </c>
      <c r="T64" s="444" t="str">
        <f t="shared" si="73"/>
        <v>TNI AD</v>
      </c>
      <c r="U64" s="157">
        <f t="shared" si="74"/>
        <v>0</v>
      </c>
      <c r="V64" s="145">
        <f>COUNTIFS(A1_Individu_Data_Keadaan_SDMK!A$4:A$149935,K64,A1_Individu_Data_Keadaan_SDMK!S$4:S$149935,"Dokter Umum")</f>
        <v>0</v>
      </c>
      <c r="W64" s="134">
        <f t="shared" si="75"/>
        <v>1</v>
      </c>
      <c r="X64" s="146">
        <f t="shared" si="76"/>
        <v>0</v>
      </c>
      <c r="Y64" s="146">
        <f t="shared" si="77"/>
        <v>1</v>
      </c>
      <c r="Z64" s="145">
        <f>COUNTIFS(A1_Individu_Data_Keadaan_SDMK!A$4:A$149935,K64,A1_Individu_Data_Keadaan_SDMK!S$4:S$149935,"Dokter Gigi")</f>
        <v>0</v>
      </c>
      <c r="AA64" s="134">
        <f t="shared" si="78"/>
        <v>1</v>
      </c>
      <c r="AB64" s="146">
        <f t="shared" si="79"/>
        <v>0</v>
      </c>
      <c r="AC64" s="146">
        <f t="shared" si="80"/>
        <v>1</v>
      </c>
      <c r="AD64" s="145">
        <f>COUNTIFS(A1_Individu_Data_Keadaan_SDMK!A$4:A$149935,K64,A1_Individu_Data_Keadaan_SDMK!S$4:S$149935,"Dokter Spesialis Penyakit Dalam (Sp.PD)")</f>
        <v>0</v>
      </c>
      <c r="AE64" s="134">
        <f t="shared" si="81"/>
        <v>1</v>
      </c>
      <c r="AF64" s="146">
        <f t="shared" si="82"/>
        <v>0</v>
      </c>
      <c r="AG64" s="146">
        <f t="shared" si="83"/>
        <v>1</v>
      </c>
      <c r="AH64" s="145">
        <f>COUNTIFS(A1_Individu_Data_Keadaan_SDMK!A$4:A$149935,K64,A1_Individu_Data_Keadaan_SDMK!S$4:S$149935,"Dokter Spesialis Obstetri &amp; Ginekologi - Kebidanan &amp; Kandungan (Sp.OG)")</f>
        <v>0</v>
      </c>
      <c r="AI64" s="134">
        <f t="shared" si="84"/>
        <v>1</v>
      </c>
      <c r="AJ64" s="146">
        <f t="shared" si="85"/>
        <v>0</v>
      </c>
      <c r="AK64" s="146">
        <f t="shared" si="86"/>
        <v>1</v>
      </c>
      <c r="AL64" s="145">
        <f>COUNTIFS(A1_Individu_Data_Keadaan_SDMK!A$4:A$149935,K64,A1_Individu_Data_Keadaan_SDMK!S$4:S$149935,"Dokter Spesialis Anak (Sp.A)")</f>
        <v>0</v>
      </c>
      <c r="AM64" s="147">
        <f t="shared" si="87"/>
        <v>1</v>
      </c>
      <c r="AN64" s="146">
        <f t="shared" si="88"/>
        <v>0</v>
      </c>
      <c r="AO64" s="146">
        <f t="shared" si="89"/>
        <v>1</v>
      </c>
      <c r="AP64" s="145">
        <f>COUNTIFS(A1_Individu_Data_Keadaan_SDMK!A$4:A$149935,K64,A1_Individu_Data_Keadaan_SDMK!S$4:S$149935,"Dokter Spesialis Bedah (Sp.B)")</f>
        <v>0</v>
      </c>
      <c r="AQ64" s="147">
        <f t="shared" si="90"/>
        <v>1</v>
      </c>
      <c r="AR64" s="146">
        <f t="shared" si="91"/>
        <v>0</v>
      </c>
      <c r="AS64" s="146">
        <f t="shared" si="92"/>
        <v>1</v>
      </c>
      <c r="AT64" s="145">
        <f>COUNTIFS(A1_Individu_Data_Keadaan_SDMK!A$4:A$149935,K64,A1_Individu_Data_Keadaan_SDMK!S$4:S$149935,"Dokter Spesialis Radiologi (Sp.Rad)")</f>
        <v>0</v>
      </c>
      <c r="AU64" s="147">
        <f t="shared" si="93"/>
        <v>0</v>
      </c>
      <c r="AV64" s="146">
        <f t="shared" si="94"/>
        <v>0</v>
      </c>
      <c r="AW64" s="146">
        <f t="shared" si="95"/>
        <v>0</v>
      </c>
      <c r="AX64" s="145">
        <f>COUNTIFS(A1_Individu_Data_Keadaan_SDMK!A$4:A$149935,K64,A1_Individu_Data_Keadaan_SDMK!S$4:S$149935,"Dokter Spesialis Anastesiologi (Sp.An)")</f>
        <v>0</v>
      </c>
      <c r="AY64" s="147">
        <f t="shared" si="96"/>
        <v>0</v>
      </c>
      <c r="AZ64" s="146">
        <f t="shared" si="97"/>
        <v>0</v>
      </c>
      <c r="BA64" s="146">
        <f t="shared" si="98"/>
        <v>0</v>
      </c>
      <c r="BB64" s="145">
        <f>COUNTIFS(A1_Individu_Data_Keadaan_SDMK!A$4:A$149935,K64,A1_Individu_Data_Keadaan_SDMK!S$4:S$149935,"Dokter Spesialis Patologi Klinik (SP.PK)")</f>
        <v>0</v>
      </c>
      <c r="BC64" s="147">
        <f t="shared" si="99"/>
        <v>0</v>
      </c>
      <c r="BD64" s="146">
        <f t="shared" si="100"/>
        <v>0</v>
      </c>
      <c r="BE64" s="146">
        <f t="shared" si="101"/>
        <v>0</v>
      </c>
      <c r="BF64" s="145">
        <f>COUNTIFS(A1_Individu_Data_Keadaan_SDMK!A$4:A$149935,K64,A1_Individu_Data_Keadaan_SDMK!S$4:S$149935,"Dokter Spesialis Patologi Anatomi (Sp.PA)")</f>
        <v>0</v>
      </c>
      <c r="BG64" s="147">
        <f t="shared" si="102"/>
        <v>0</v>
      </c>
      <c r="BH64" s="146">
        <f t="shared" si="103"/>
        <v>0</v>
      </c>
      <c r="BI64" s="146">
        <f t="shared" si="104"/>
        <v>0</v>
      </c>
      <c r="BJ64" s="145">
        <f>COUNTIFS(A1_Individu_Data_Keadaan_SDMK!A$4:A$149935,K64,A1_Individu_Data_Keadaan_SDMK!S$4:S$149935,"Dokter Spesialis Rehabilitasi Medik (Sp.RM)")</f>
        <v>0</v>
      </c>
      <c r="BK64" s="147">
        <f t="shared" si="105"/>
        <v>0</v>
      </c>
      <c r="BL64" s="146">
        <f t="shared" si="106"/>
        <v>0</v>
      </c>
      <c r="BM64" s="146">
        <f t="shared" si="107"/>
        <v>0</v>
      </c>
      <c r="BN64" s="151" t="str">
        <f t="shared" si="108"/>
        <v>Belum Memenuhi</v>
      </c>
    </row>
    <row r="65" spans="11:66" ht="15">
      <c r="K65" s="132" t="s">
        <v>13170</v>
      </c>
      <c r="L65" s="132" t="s">
        <v>13171</v>
      </c>
      <c r="M65" s="132" t="s">
        <v>1632</v>
      </c>
      <c r="N65" s="132" t="s">
        <v>12209</v>
      </c>
      <c r="O65" s="132" t="s">
        <v>13172</v>
      </c>
      <c r="P65" s="132">
        <v>31</v>
      </c>
      <c r="Q65" s="132">
        <v>3172</v>
      </c>
      <c r="R65" s="370" t="str">
        <f>IF(P65&lt;&gt;"",VLOOKUP(P65,'01_MASTER_KODE_WILAYAH'!H$1437:I$1470,2,FALSE),"")</f>
        <v>DKI JAKARTA</v>
      </c>
      <c r="S65" s="370" t="str">
        <f>IF(Q65&lt;&gt;"",VLOOKUP(Q65,'01_MASTER_KODE_WILAYAH'!D$5:F$1353,3,FALSE),"")</f>
        <v>KOTA JAKARTA TIMUR</v>
      </c>
      <c r="T65" s="444" t="str">
        <f t="shared" si="73"/>
        <v>Organisasi</v>
      </c>
      <c r="U65" s="157">
        <f t="shared" si="74"/>
        <v>0</v>
      </c>
      <c r="V65" s="145">
        <f>COUNTIFS(A1_Individu_Data_Keadaan_SDMK!A$4:A$149935,K65,A1_Individu_Data_Keadaan_SDMK!S$4:S$149935,"Dokter Umum")</f>
        <v>0</v>
      </c>
      <c r="W65" s="134">
        <f t="shared" si="75"/>
        <v>12</v>
      </c>
      <c r="X65" s="146">
        <f t="shared" si="76"/>
        <v>0</v>
      </c>
      <c r="Y65" s="146">
        <f t="shared" si="77"/>
        <v>12</v>
      </c>
      <c r="Z65" s="145">
        <f>COUNTIFS(A1_Individu_Data_Keadaan_SDMK!A$4:A$149935,K65,A1_Individu_Data_Keadaan_SDMK!S$4:S$149935,"Dokter Gigi")</f>
        <v>0</v>
      </c>
      <c r="AA65" s="134">
        <f t="shared" si="78"/>
        <v>3</v>
      </c>
      <c r="AB65" s="146">
        <f t="shared" si="79"/>
        <v>0</v>
      </c>
      <c r="AC65" s="146">
        <f t="shared" si="80"/>
        <v>3</v>
      </c>
      <c r="AD65" s="145">
        <f>COUNTIFS(A1_Individu_Data_Keadaan_SDMK!A$4:A$149935,K65,A1_Individu_Data_Keadaan_SDMK!S$4:S$149935,"Dokter Spesialis Penyakit Dalam (Sp.PD)")</f>
        <v>0</v>
      </c>
      <c r="AE65" s="134">
        <f t="shared" si="81"/>
        <v>3</v>
      </c>
      <c r="AF65" s="146">
        <f t="shared" si="82"/>
        <v>0</v>
      </c>
      <c r="AG65" s="146">
        <f t="shared" si="83"/>
        <v>3</v>
      </c>
      <c r="AH65" s="145">
        <f>COUNTIFS(A1_Individu_Data_Keadaan_SDMK!A$4:A$149935,K65,A1_Individu_Data_Keadaan_SDMK!S$4:S$149935,"Dokter Spesialis Obstetri &amp; Ginekologi - Kebidanan &amp; Kandungan (Sp.OG)")</f>
        <v>0</v>
      </c>
      <c r="AI65" s="134">
        <f t="shared" si="84"/>
        <v>3</v>
      </c>
      <c r="AJ65" s="146">
        <f t="shared" si="85"/>
        <v>0</v>
      </c>
      <c r="AK65" s="146">
        <f t="shared" si="86"/>
        <v>3</v>
      </c>
      <c r="AL65" s="145">
        <f>COUNTIFS(A1_Individu_Data_Keadaan_SDMK!A$4:A$149935,K65,A1_Individu_Data_Keadaan_SDMK!S$4:S$149935,"Dokter Spesialis Anak (Sp.A)")</f>
        <v>0</v>
      </c>
      <c r="AM65" s="147">
        <f t="shared" si="87"/>
        <v>3</v>
      </c>
      <c r="AN65" s="146">
        <f t="shared" si="88"/>
        <v>0</v>
      </c>
      <c r="AO65" s="146">
        <f t="shared" si="89"/>
        <v>3</v>
      </c>
      <c r="AP65" s="145">
        <f>COUNTIFS(A1_Individu_Data_Keadaan_SDMK!A$4:A$149935,K65,A1_Individu_Data_Keadaan_SDMK!S$4:S$149935,"Dokter Spesialis Bedah (Sp.B)")</f>
        <v>0</v>
      </c>
      <c r="AQ65" s="147">
        <f t="shared" si="90"/>
        <v>3</v>
      </c>
      <c r="AR65" s="146">
        <f t="shared" si="91"/>
        <v>0</v>
      </c>
      <c r="AS65" s="146">
        <f t="shared" si="92"/>
        <v>3</v>
      </c>
      <c r="AT65" s="145">
        <f>COUNTIFS(A1_Individu_Data_Keadaan_SDMK!A$4:A$149935,K65,A1_Individu_Data_Keadaan_SDMK!S$4:S$149935,"Dokter Spesialis Radiologi (Sp.Rad)")</f>
        <v>0</v>
      </c>
      <c r="AU65" s="147">
        <f t="shared" si="93"/>
        <v>2</v>
      </c>
      <c r="AV65" s="146">
        <f t="shared" si="94"/>
        <v>0</v>
      </c>
      <c r="AW65" s="146">
        <f t="shared" si="95"/>
        <v>2</v>
      </c>
      <c r="AX65" s="145">
        <f>COUNTIFS(A1_Individu_Data_Keadaan_SDMK!A$4:A$149935,K65,A1_Individu_Data_Keadaan_SDMK!S$4:S$149935,"Dokter Spesialis Anastesiologi (Sp.An)")</f>
        <v>0</v>
      </c>
      <c r="AY65" s="147">
        <f t="shared" si="96"/>
        <v>2</v>
      </c>
      <c r="AZ65" s="146">
        <f t="shared" si="97"/>
        <v>0</v>
      </c>
      <c r="BA65" s="146">
        <f t="shared" si="98"/>
        <v>2</v>
      </c>
      <c r="BB65" s="145">
        <f>COUNTIFS(A1_Individu_Data_Keadaan_SDMK!A$4:A$149935,K65,A1_Individu_Data_Keadaan_SDMK!S$4:S$149935,"Dokter Spesialis Patologi Klinik (SP.PK)")</f>
        <v>0</v>
      </c>
      <c r="BC65" s="147">
        <f t="shared" si="99"/>
        <v>2</v>
      </c>
      <c r="BD65" s="146">
        <f t="shared" si="100"/>
        <v>0</v>
      </c>
      <c r="BE65" s="146">
        <f t="shared" si="101"/>
        <v>2</v>
      </c>
      <c r="BF65" s="145">
        <f>COUNTIFS(A1_Individu_Data_Keadaan_SDMK!A$4:A$149935,K65,A1_Individu_Data_Keadaan_SDMK!S$4:S$149935,"Dokter Spesialis Patologi Anatomi (Sp.PA)")</f>
        <v>0</v>
      </c>
      <c r="BG65" s="147">
        <f t="shared" si="102"/>
        <v>0</v>
      </c>
      <c r="BH65" s="146">
        <f t="shared" si="103"/>
        <v>0</v>
      </c>
      <c r="BI65" s="146">
        <f t="shared" si="104"/>
        <v>0</v>
      </c>
      <c r="BJ65" s="145">
        <f>COUNTIFS(A1_Individu_Data_Keadaan_SDMK!A$4:A$149935,K65,A1_Individu_Data_Keadaan_SDMK!S$4:S$149935,"Dokter Spesialis Rehabilitasi Medik (Sp.RM)")</f>
        <v>0</v>
      </c>
      <c r="BK65" s="147">
        <f t="shared" si="105"/>
        <v>0</v>
      </c>
      <c r="BL65" s="146">
        <f t="shared" si="106"/>
        <v>0</v>
      </c>
      <c r="BM65" s="146">
        <f t="shared" si="107"/>
        <v>0</v>
      </c>
      <c r="BN65" s="151" t="str">
        <f t="shared" si="108"/>
        <v>Belum Memenuhi</v>
      </c>
    </row>
    <row r="66" spans="11:66" ht="15">
      <c r="K66" s="132" t="s">
        <v>13173</v>
      </c>
      <c r="L66" s="132" t="s">
        <v>13174</v>
      </c>
      <c r="M66" s="132" t="s">
        <v>1632</v>
      </c>
      <c r="N66" s="132" t="s">
        <v>12209</v>
      </c>
      <c r="O66" s="132" t="s">
        <v>12204</v>
      </c>
      <c r="P66" s="132">
        <v>31</v>
      </c>
      <c r="Q66" s="132">
        <v>3172</v>
      </c>
      <c r="R66" s="370" t="str">
        <f>IF(P66&lt;&gt;"",VLOOKUP(P66,'01_MASTER_KODE_WILAYAH'!H$1437:I$1470,2,FALSE),"")</f>
        <v>DKI JAKARTA</v>
      </c>
      <c r="S66" s="370" t="str">
        <f>IF(Q66&lt;&gt;"",VLOOKUP(Q66,'01_MASTER_KODE_WILAYAH'!D$5:F$1353,3,FALSE),"")</f>
        <v>KOTA JAKARTA TIMUR</v>
      </c>
      <c r="T66" s="444" t="str">
        <f t="shared" si="73"/>
        <v>Pemerintah</v>
      </c>
      <c r="U66" s="157">
        <f t="shared" si="74"/>
        <v>0</v>
      </c>
      <c r="V66" s="145">
        <f>COUNTIFS(A1_Individu_Data_Keadaan_SDMK!A$4:A$149935,K66,A1_Individu_Data_Keadaan_SDMK!S$4:S$149935,"Dokter Umum")</f>
        <v>0</v>
      </c>
      <c r="W66" s="134">
        <f t="shared" si="75"/>
        <v>12</v>
      </c>
      <c r="X66" s="146">
        <f t="shared" si="76"/>
        <v>0</v>
      </c>
      <c r="Y66" s="146">
        <f t="shared" si="77"/>
        <v>12</v>
      </c>
      <c r="Z66" s="145">
        <f>COUNTIFS(A1_Individu_Data_Keadaan_SDMK!A$4:A$149935,K66,A1_Individu_Data_Keadaan_SDMK!S$4:S$149935,"Dokter Gigi")</f>
        <v>0</v>
      </c>
      <c r="AA66" s="134">
        <f t="shared" si="78"/>
        <v>3</v>
      </c>
      <c r="AB66" s="146">
        <f t="shared" si="79"/>
        <v>0</v>
      </c>
      <c r="AC66" s="146">
        <f t="shared" si="80"/>
        <v>3</v>
      </c>
      <c r="AD66" s="145">
        <f>COUNTIFS(A1_Individu_Data_Keadaan_SDMK!A$4:A$149935,K66,A1_Individu_Data_Keadaan_SDMK!S$4:S$149935,"Dokter Spesialis Penyakit Dalam (Sp.PD)")</f>
        <v>0</v>
      </c>
      <c r="AE66" s="134">
        <f t="shared" si="81"/>
        <v>3</v>
      </c>
      <c r="AF66" s="146">
        <f t="shared" si="82"/>
        <v>0</v>
      </c>
      <c r="AG66" s="146">
        <f t="shared" si="83"/>
        <v>3</v>
      </c>
      <c r="AH66" s="145">
        <f>COUNTIFS(A1_Individu_Data_Keadaan_SDMK!A$4:A$149935,K66,A1_Individu_Data_Keadaan_SDMK!S$4:S$149935,"Dokter Spesialis Obstetri &amp; Ginekologi - Kebidanan &amp; Kandungan (Sp.OG)")</f>
        <v>0</v>
      </c>
      <c r="AI66" s="134">
        <f t="shared" si="84"/>
        <v>3</v>
      </c>
      <c r="AJ66" s="146">
        <f t="shared" si="85"/>
        <v>0</v>
      </c>
      <c r="AK66" s="146">
        <f t="shared" si="86"/>
        <v>3</v>
      </c>
      <c r="AL66" s="145">
        <f>COUNTIFS(A1_Individu_Data_Keadaan_SDMK!A$4:A$149935,K66,A1_Individu_Data_Keadaan_SDMK!S$4:S$149935,"Dokter Spesialis Anak (Sp.A)")</f>
        <v>0</v>
      </c>
      <c r="AM66" s="147">
        <f t="shared" si="87"/>
        <v>3</v>
      </c>
      <c r="AN66" s="146">
        <f t="shared" si="88"/>
        <v>0</v>
      </c>
      <c r="AO66" s="146">
        <f t="shared" si="89"/>
        <v>3</v>
      </c>
      <c r="AP66" s="145">
        <f>COUNTIFS(A1_Individu_Data_Keadaan_SDMK!A$4:A$149935,K66,A1_Individu_Data_Keadaan_SDMK!S$4:S$149935,"Dokter Spesialis Bedah (Sp.B)")</f>
        <v>0</v>
      </c>
      <c r="AQ66" s="147">
        <f t="shared" si="90"/>
        <v>3</v>
      </c>
      <c r="AR66" s="146">
        <f t="shared" si="91"/>
        <v>0</v>
      </c>
      <c r="AS66" s="146">
        <f t="shared" si="92"/>
        <v>3</v>
      </c>
      <c r="AT66" s="145">
        <f>COUNTIFS(A1_Individu_Data_Keadaan_SDMK!A$4:A$149935,K66,A1_Individu_Data_Keadaan_SDMK!S$4:S$149935,"Dokter Spesialis Radiologi (Sp.Rad)")</f>
        <v>0</v>
      </c>
      <c r="AU66" s="147">
        <f t="shared" si="93"/>
        <v>2</v>
      </c>
      <c r="AV66" s="146">
        <f t="shared" si="94"/>
        <v>0</v>
      </c>
      <c r="AW66" s="146">
        <f t="shared" si="95"/>
        <v>2</v>
      </c>
      <c r="AX66" s="145">
        <f>COUNTIFS(A1_Individu_Data_Keadaan_SDMK!A$4:A$149935,K66,A1_Individu_Data_Keadaan_SDMK!S$4:S$149935,"Dokter Spesialis Anastesiologi (Sp.An)")</f>
        <v>0</v>
      </c>
      <c r="AY66" s="147">
        <f t="shared" si="96"/>
        <v>2</v>
      </c>
      <c r="AZ66" s="146">
        <f t="shared" si="97"/>
        <v>0</v>
      </c>
      <c r="BA66" s="146">
        <f t="shared" si="98"/>
        <v>2</v>
      </c>
      <c r="BB66" s="145">
        <f>COUNTIFS(A1_Individu_Data_Keadaan_SDMK!A$4:A$149935,K66,A1_Individu_Data_Keadaan_SDMK!S$4:S$149935,"Dokter Spesialis Patologi Klinik (SP.PK)")</f>
        <v>0</v>
      </c>
      <c r="BC66" s="147">
        <f t="shared" si="99"/>
        <v>2</v>
      </c>
      <c r="BD66" s="146">
        <f t="shared" si="100"/>
        <v>0</v>
      </c>
      <c r="BE66" s="146">
        <f t="shared" si="101"/>
        <v>2</v>
      </c>
      <c r="BF66" s="145">
        <f>COUNTIFS(A1_Individu_Data_Keadaan_SDMK!A$4:A$149935,K66,A1_Individu_Data_Keadaan_SDMK!S$4:S$149935,"Dokter Spesialis Patologi Anatomi (Sp.PA)")</f>
        <v>0</v>
      </c>
      <c r="BG66" s="147">
        <f t="shared" si="102"/>
        <v>0</v>
      </c>
      <c r="BH66" s="146">
        <f t="shared" si="103"/>
        <v>0</v>
      </c>
      <c r="BI66" s="146">
        <f t="shared" si="104"/>
        <v>0</v>
      </c>
      <c r="BJ66" s="145">
        <f>COUNTIFS(A1_Individu_Data_Keadaan_SDMK!A$4:A$149935,K66,A1_Individu_Data_Keadaan_SDMK!S$4:S$149935,"Dokter Spesialis Rehabilitasi Medik (Sp.RM)")</f>
        <v>0</v>
      </c>
      <c r="BK66" s="147">
        <f t="shared" si="105"/>
        <v>0</v>
      </c>
      <c r="BL66" s="146">
        <f t="shared" si="106"/>
        <v>0</v>
      </c>
      <c r="BM66" s="146">
        <f t="shared" si="107"/>
        <v>0</v>
      </c>
      <c r="BN66" s="151" t="str">
        <f t="shared" si="108"/>
        <v>Belum Memenuhi</v>
      </c>
    </row>
    <row r="67" spans="11:66" ht="15">
      <c r="K67" s="132" t="s">
        <v>13175</v>
      </c>
      <c r="L67" s="132" t="s">
        <v>13176</v>
      </c>
      <c r="M67" s="132" t="s">
        <v>1632</v>
      </c>
      <c r="N67" s="132" t="s">
        <v>12256</v>
      </c>
      <c r="O67" s="132" t="s">
        <v>12206</v>
      </c>
      <c r="P67" s="132">
        <v>31</v>
      </c>
      <c r="Q67" s="132">
        <v>3172</v>
      </c>
      <c r="R67" s="370" t="str">
        <f>IF(P67&lt;&gt;"",VLOOKUP(P67,'01_MASTER_KODE_WILAYAH'!H$1437:I$1470,2,FALSE),"")</f>
        <v>DKI JAKARTA</v>
      </c>
      <c r="S67" s="370" t="str">
        <f>IF(Q67&lt;&gt;"",VLOOKUP(Q67,'01_MASTER_KODE_WILAYAH'!D$5:F$1353,3,FALSE),"")</f>
        <v>KOTA JAKARTA TIMUR</v>
      </c>
      <c r="T67" s="444" t="str">
        <f t="shared" si="73"/>
        <v>Swasta/Lai</v>
      </c>
      <c r="U67" s="157">
        <f t="shared" si="74"/>
        <v>0</v>
      </c>
      <c r="V67" s="145">
        <f>COUNTIFS(A1_Individu_Data_Keadaan_SDMK!A$4:A$149935,K67,A1_Individu_Data_Keadaan_SDMK!S$4:S$149935,"Dokter Umum")</f>
        <v>0</v>
      </c>
      <c r="W67" s="134">
        <f t="shared" si="75"/>
        <v>1</v>
      </c>
      <c r="X67" s="146">
        <f t="shared" si="76"/>
        <v>0</v>
      </c>
      <c r="Y67" s="146">
        <f t="shared" si="77"/>
        <v>1</v>
      </c>
      <c r="Z67" s="145">
        <f>COUNTIFS(A1_Individu_Data_Keadaan_SDMK!A$4:A$149935,K67,A1_Individu_Data_Keadaan_SDMK!S$4:S$149935,"Dokter Gigi")</f>
        <v>0</v>
      </c>
      <c r="AA67" s="134">
        <f t="shared" si="78"/>
        <v>1</v>
      </c>
      <c r="AB67" s="146">
        <f t="shared" si="79"/>
        <v>0</v>
      </c>
      <c r="AC67" s="146">
        <f t="shared" si="80"/>
        <v>1</v>
      </c>
      <c r="AD67" s="145">
        <f>COUNTIFS(A1_Individu_Data_Keadaan_SDMK!A$4:A$149935,K67,A1_Individu_Data_Keadaan_SDMK!S$4:S$149935,"Dokter Spesialis Penyakit Dalam (Sp.PD)")</f>
        <v>0</v>
      </c>
      <c r="AE67" s="134">
        <f t="shared" si="81"/>
        <v>1</v>
      </c>
      <c r="AF67" s="146">
        <f t="shared" si="82"/>
        <v>0</v>
      </c>
      <c r="AG67" s="146">
        <f t="shared" si="83"/>
        <v>1</v>
      </c>
      <c r="AH67" s="145">
        <f>COUNTIFS(A1_Individu_Data_Keadaan_SDMK!A$4:A$149935,K67,A1_Individu_Data_Keadaan_SDMK!S$4:S$149935,"Dokter Spesialis Obstetri &amp; Ginekologi - Kebidanan &amp; Kandungan (Sp.OG)")</f>
        <v>0</v>
      </c>
      <c r="AI67" s="134">
        <f t="shared" si="84"/>
        <v>1</v>
      </c>
      <c r="AJ67" s="146">
        <f t="shared" si="85"/>
        <v>0</v>
      </c>
      <c r="AK67" s="146">
        <f t="shared" si="86"/>
        <v>1</v>
      </c>
      <c r="AL67" s="145">
        <f>COUNTIFS(A1_Individu_Data_Keadaan_SDMK!A$4:A$149935,K67,A1_Individu_Data_Keadaan_SDMK!S$4:S$149935,"Dokter Spesialis Anak (Sp.A)")</f>
        <v>0</v>
      </c>
      <c r="AM67" s="147">
        <f t="shared" si="87"/>
        <v>1</v>
      </c>
      <c r="AN67" s="146">
        <f t="shared" si="88"/>
        <v>0</v>
      </c>
      <c r="AO67" s="146">
        <f t="shared" si="89"/>
        <v>1</v>
      </c>
      <c r="AP67" s="145">
        <f>COUNTIFS(A1_Individu_Data_Keadaan_SDMK!A$4:A$149935,K67,A1_Individu_Data_Keadaan_SDMK!S$4:S$149935,"Dokter Spesialis Bedah (Sp.B)")</f>
        <v>0</v>
      </c>
      <c r="AQ67" s="147">
        <f t="shared" si="90"/>
        <v>1</v>
      </c>
      <c r="AR67" s="146">
        <f t="shared" si="91"/>
        <v>0</v>
      </c>
      <c r="AS67" s="146">
        <f t="shared" si="92"/>
        <v>1</v>
      </c>
      <c r="AT67" s="145">
        <f>COUNTIFS(A1_Individu_Data_Keadaan_SDMK!A$4:A$149935,K67,A1_Individu_Data_Keadaan_SDMK!S$4:S$149935,"Dokter Spesialis Radiologi (Sp.Rad)")</f>
        <v>0</v>
      </c>
      <c r="AU67" s="147">
        <f t="shared" si="93"/>
        <v>0</v>
      </c>
      <c r="AV67" s="146">
        <f t="shared" si="94"/>
        <v>0</v>
      </c>
      <c r="AW67" s="146">
        <f t="shared" si="95"/>
        <v>0</v>
      </c>
      <c r="AX67" s="145">
        <f>COUNTIFS(A1_Individu_Data_Keadaan_SDMK!A$4:A$149935,K67,A1_Individu_Data_Keadaan_SDMK!S$4:S$149935,"Dokter Spesialis Anastesiologi (Sp.An)")</f>
        <v>0</v>
      </c>
      <c r="AY67" s="147">
        <f t="shared" si="96"/>
        <v>0</v>
      </c>
      <c r="AZ67" s="146">
        <f t="shared" si="97"/>
        <v>0</v>
      </c>
      <c r="BA67" s="146">
        <f t="shared" si="98"/>
        <v>0</v>
      </c>
      <c r="BB67" s="145">
        <f>COUNTIFS(A1_Individu_Data_Keadaan_SDMK!A$4:A$149935,K67,A1_Individu_Data_Keadaan_SDMK!S$4:S$149935,"Dokter Spesialis Patologi Klinik (SP.PK)")</f>
        <v>0</v>
      </c>
      <c r="BC67" s="147">
        <f t="shared" si="99"/>
        <v>0</v>
      </c>
      <c r="BD67" s="146">
        <f t="shared" si="100"/>
        <v>0</v>
      </c>
      <c r="BE67" s="146">
        <f t="shared" si="101"/>
        <v>0</v>
      </c>
      <c r="BF67" s="145">
        <f>COUNTIFS(A1_Individu_Data_Keadaan_SDMK!A$4:A$149935,K67,A1_Individu_Data_Keadaan_SDMK!S$4:S$149935,"Dokter Spesialis Patologi Anatomi (Sp.PA)")</f>
        <v>0</v>
      </c>
      <c r="BG67" s="147">
        <f t="shared" si="102"/>
        <v>0</v>
      </c>
      <c r="BH67" s="146">
        <f t="shared" si="103"/>
        <v>0</v>
      </c>
      <c r="BI67" s="146">
        <f t="shared" si="104"/>
        <v>0</v>
      </c>
      <c r="BJ67" s="145">
        <f>COUNTIFS(A1_Individu_Data_Keadaan_SDMK!A$4:A$149935,K67,A1_Individu_Data_Keadaan_SDMK!S$4:S$149935,"Dokter Spesialis Rehabilitasi Medik (Sp.RM)")</f>
        <v>0</v>
      </c>
      <c r="BK67" s="147">
        <f t="shared" si="105"/>
        <v>0</v>
      </c>
      <c r="BL67" s="146">
        <f t="shared" si="106"/>
        <v>0</v>
      </c>
      <c r="BM67" s="146">
        <f t="shared" si="107"/>
        <v>0</v>
      </c>
      <c r="BN67" s="151" t="str">
        <f t="shared" si="108"/>
        <v>Belum Memenuhi</v>
      </c>
    </row>
    <row r="68" spans="11:66" ht="15">
      <c r="K68" s="132" t="s">
        <v>13177</v>
      </c>
      <c r="L68" s="132" t="s">
        <v>13178</v>
      </c>
      <c r="M68" s="132" t="s">
        <v>1632</v>
      </c>
      <c r="N68" s="132" t="s">
        <v>12209</v>
      </c>
      <c r="O68" s="132" t="s">
        <v>12206</v>
      </c>
      <c r="P68" s="132">
        <v>31</v>
      </c>
      <c r="Q68" s="132">
        <v>3172</v>
      </c>
      <c r="R68" s="370" t="str">
        <f>IF(P68&lt;&gt;"",VLOOKUP(P68,'01_MASTER_KODE_WILAYAH'!H$1437:I$1470,2,FALSE),"")</f>
        <v>DKI JAKARTA</v>
      </c>
      <c r="S68" s="370" t="str">
        <f>IF(Q68&lt;&gt;"",VLOOKUP(Q68,'01_MASTER_KODE_WILAYAH'!D$5:F$1353,3,FALSE),"")</f>
        <v>KOTA JAKARTA TIMUR</v>
      </c>
      <c r="T68" s="444" t="str">
        <f t="shared" si="73"/>
        <v>Swasta/Lai</v>
      </c>
      <c r="U68" s="157">
        <f t="shared" si="74"/>
        <v>0</v>
      </c>
      <c r="V68" s="145">
        <f>COUNTIFS(A1_Individu_Data_Keadaan_SDMK!A$4:A$149935,K68,A1_Individu_Data_Keadaan_SDMK!S$4:S$149935,"Dokter Umum")</f>
        <v>0</v>
      </c>
      <c r="W68" s="134">
        <f t="shared" si="75"/>
        <v>12</v>
      </c>
      <c r="X68" s="146">
        <f t="shared" si="76"/>
        <v>0</v>
      </c>
      <c r="Y68" s="146">
        <f t="shared" si="77"/>
        <v>12</v>
      </c>
      <c r="Z68" s="145">
        <f>COUNTIFS(A1_Individu_Data_Keadaan_SDMK!A$4:A$149935,K68,A1_Individu_Data_Keadaan_SDMK!S$4:S$149935,"Dokter Gigi")</f>
        <v>0</v>
      </c>
      <c r="AA68" s="134">
        <f t="shared" si="78"/>
        <v>3</v>
      </c>
      <c r="AB68" s="146">
        <f t="shared" si="79"/>
        <v>0</v>
      </c>
      <c r="AC68" s="146">
        <f t="shared" si="80"/>
        <v>3</v>
      </c>
      <c r="AD68" s="145">
        <f>COUNTIFS(A1_Individu_Data_Keadaan_SDMK!A$4:A$149935,K68,A1_Individu_Data_Keadaan_SDMK!S$4:S$149935,"Dokter Spesialis Penyakit Dalam (Sp.PD)")</f>
        <v>0</v>
      </c>
      <c r="AE68" s="134">
        <f t="shared" si="81"/>
        <v>3</v>
      </c>
      <c r="AF68" s="146">
        <f t="shared" si="82"/>
        <v>0</v>
      </c>
      <c r="AG68" s="146">
        <f t="shared" si="83"/>
        <v>3</v>
      </c>
      <c r="AH68" s="145">
        <f>COUNTIFS(A1_Individu_Data_Keadaan_SDMK!A$4:A$149935,K68,A1_Individu_Data_Keadaan_SDMK!S$4:S$149935,"Dokter Spesialis Obstetri &amp; Ginekologi - Kebidanan &amp; Kandungan (Sp.OG)")</f>
        <v>0</v>
      </c>
      <c r="AI68" s="134">
        <f t="shared" si="84"/>
        <v>3</v>
      </c>
      <c r="AJ68" s="146">
        <f t="shared" si="85"/>
        <v>0</v>
      </c>
      <c r="AK68" s="146">
        <f t="shared" si="86"/>
        <v>3</v>
      </c>
      <c r="AL68" s="145">
        <f>COUNTIFS(A1_Individu_Data_Keadaan_SDMK!A$4:A$149935,K68,A1_Individu_Data_Keadaan_SDMK!S$4:S$149935,"Dokter Spesialis Anak (Sp.A)")</f>
        <v>0</v>
      </c>
      <c r="AM68" s="147">
        <f t="shared" si="87"/>
        <v>3</v>
      </c>
      <c r="AN68" s="146">
        <f t="shared" si="88"/>
        <v>0</v>
      </c>
      <c r="AO68" s="146">
        <f t="shared" si="89"/>
        <v>3</v>
      </c>
      <c r="AP68" s="145">
        <f>COUNTIFS(A1_Individu_Data_Keadaan_SDMK!A$4:A$149935,K68,A1_Individu_Data_Keadaan_SDMK!S$4:S$149935,"Dokter Spesialis Bedah (Sp.B)")</f>
        <v>0</v>
      </c>
      <c r="AQ68" s="147">
        <f t="shared" si="90"/>
        <v>3</v>
      </c>
      <c r="AR68" s="146">
        <f t="shared" si="91"/>
        <v>0</v>
      </c>
      <c r="AS68" s="146">
        <f t="shared" si="92"/>
        <v>3</v>
      </c>
      <c r="AT68" s="145">
        <f>COUNTIFS(A1_Individu_Data_Keadaan_SDMK!A$4:A$149935,K68,A1_Individu_Data_Keadaan_SDMK!S$4:S$149935,"Dokter Spesialis Radiologi (Sp.Rad)")</f>
        <v>0</v>
      </c>
      <c r="AU68" s="147">
        <f t="shared" si="93"/>
        <v>2</v>
      </c>
      <c r="AV68" s="146">
        <f t="shared" si="94"/>
        <v>0</v>
      </c>
      <c r="AW68" s="146">
        <f t="shared" si="95"/>
        <v>2</v>
      </c>
      <c r="AX68" s="145">
        <f>COUNTIFS(A1_Individu_Data_Keadaan_SDMK!A$4:A$149935,K68,A1_Individu_Data_Keadaan_SDMK!S$4:S$149935,"Dokter Spesialis Anastesiologi (Sp.An)")</f>
        <v>0</v>
      </c>
      <c r="AY68" s="147">
        <f t="shared" si="96"/>
        <v>2</v>
      </c>
      <c r="AZ68" s="146">
        <f t="shared" si="97"/>
        <v>0</v>
      </c>
      <c r="BA68" s="146">
        <f t="shared" si="98"/>
        <v>2</v>
      </c>
      <c r="BB68" s="145">
        <f>COUNTIFS(A1_Individu_Data_Keadaan_SDMK!A$4:A$149935,K68,A1_Individu_Data_Keadaan_SDMK!S$4:S$149935,"Dokter Spesialis Patologi Klinik (SP.PK)")</f>
        <v>0</v>
      </c>
      <c r="BC68" s="147">
        <f t="shared" si="99"/>
        <v>2</v>
      </c>
      <c r="BD68" s="146">
        <f t="shared" si="100"/>
        <v>0</v>
      </c>
      <c r="BE68" s="146">
        <f t="shared" si="101"/>
        <v>2</v>
      </c>
      <c r="BF68" s="145">
        <f>COUNTIFS(A1_Individu_Data_Keadaan_SDMK!A$4:A$149935,K68,A1_Individu_Data_Keadaan_SDMK!S$4:S$149935,"Dokter Spesialis Patologi Anatomi (Sp.PA)")</f>
        <v>0</v>
      </c>
      <c r="BG68" s="147">
        <f t="shared" si="102"/>
        <v>0</v>
      </c>
      <c r="BH68" s="146">
        <f t="shared" si="103"/>
        <v>0</v>
      </c>
      <c r="BI68" s="146">
        <f t="shared" si="104"/>
        <v>0</v>
      </c>
      <c r="BJ68" s="145">
        <f>COUNTIFS(A1_Individu_Data_Keadaan_SDMK!A$4:A$149935,K68,A1_Individu_Data_Keadaan_SDMK!S$4:S$149935,"Dokter Spesialis Rehabilitasi Medik (Sp.RM)")</f>
        <v>0</v>
      </c>
      <c r="BK68" s="147">
        <f t="shared" si="105"/>
        <v>0</v>
      </c>
      <c r="BL68" s="146">
        <f t="shared" si="106"/>
        <v>0</v>
      </c>
      <c r="BM68" s="146">
        <f t="shared" si="107"/>
        <v>0</v>
      </c>
      <c r="BN68" s="151" t="str">
        <f t="shared" si="108"/>
        <v>Belum Memenuhi</v>
      </c>
    </row>
    <row r="69" spans="11:66" ht="15">
      <c r="K69" s="132" t="s">
        <v>13179</v>
      </c>
      <c r="L69" s="132" t="s">
        <v>13180</v>
      </c>
      <c r="M69" s="132" t="s">
        <v>1632</v>
      </c>
      <c r="N69" s="132" t="s">
        <v>12209</v>
      </c>
      <c r="O69" s="132" t="s">
        <v>12206</v>
      </c>
      <c r="P69" s="132">
        <v>31</v>
      </c>
      <c r="Q69" s="132">
        <v>3172</v>
      </c>
      <c r="R69" s="370" t="str">
        <f>IF(P69&lt;&gt;"",VLOOKUP(P69,'01_MASTER_KODE_WILAYAH'!H$1437:I$1470,2,FALSE),"")</f>
        <v>DKI JAKARTA</v>
      </c>
      <c r="S69" s="370" t="str">
        <f>IF(Q69&lt;&gt;"",VLOOKUP(Q69,'01_MASTER_KODE_WILAYAH'!D$5:F$1353,3,FALSE),"")</f>
        <v>KOTA JAKARTA TIMUR</v>
      </c>
      <c r="T69" s="444" t="str">
        <f t="shared" si="73"/>
        <v>Swasta/Lai</v>
      </c>
      <c r="U69" s="157">
        <f t="shared" si="74"/>
        <v>0</v>
      </c>
      <c r="V69" s="145">
        <f>COUNTIFS(A1_Individu_Data_Keadaan_SDMK!A$4:A$149935,K69,A1_Individu_Data_Keadaan_SDMK!S$4:S$149935,"Dokter Umum")</f>
        <v>0</v>
      </c>
      <c r="W69" s="134">
        <f t="shared" si="75"/>
        <v>12</v>
      </c>
      <c r="X69" s="146">
        <f t="shared" si="76"/>
        <v>0</v>
      </c>
      <c r="Y69" s="146">
        <f t="shared" si="77"/>
        <v>12</v>
      </c>
      <c r="Z69" s="145">
        <f>COUNTIFS(A1_Individu_Data_Keadaan_SDMK!A$4:A$149935,K69,A1_Individu_Data_Keadaan_SDMK!S$4:S$149935,"Dokter Gigi")</f>
        <v>0</v>
      </c>
      <c r="AA69" s="134">
        <f t="shared" si="78"/>
        <v>3</v>
      </c>
      <c r="AB69" s="146">
        <f t="shared" si="79"/>
        <v>0</v>
      </c>
      <c r="AC69" s="146">
        <f t="shared" si="80"/>
        <v>3</v>
      </c>
      <c r="AD69" s="145">
        <f>COUNTIFS(A1_Individu_Data_Keadaan_SDMK!A$4:A$149935,K69,A1_Individu_Data_Keadaan_SDMK!S$4:S$149935,"Dokter Spesialis Penyakit Dalam (Sp.PD)")</f>
        <v>0</v>
      </c>
      <c r="AE69" s="134">
        <f t="shared" si="81"/>
        <v>3</v>
      </c>
      <c r="AF69" s="146">
        <f t="shared" si="82"/>
        <v>0</v>
      </c>
      <c r="AG69" s="146">
        <f t="shared" si="83"/>
        <v>3</v>
      </c>
      <c r="AH69" s="145">
        <f>COUNTIFS(A1_Individu_Data_Keadaan_SDMK!A$4:A$149935,K69,A1_Individu_Data_Keadaan_SDMK!S$4:S$149935,"Dokter Spesialis Obstetri &amp; Ginekologi - Kebidanan &amp; Kandungan (Sp.OG)")</f>
        <v>0</v>
      </c>
      <c r="AI69" s="134">
        <f t="shared" si="84"/>
        <v>3</v>
      </c>
      <c r="AJ69" s="146">
        <f t="shared" si="85"/>
        <v>0</v>
      </c>
      <c r="AK69" s="146">
        <f t="shared" si="86"/>
        <v>3</v>
      </c>
      <c r="AL69" s="145">
        <f>COUNTIFS(A1_Individu_Data_Keadaan_SDMK!A$4:A$149935,K69,A1_Individu_Data_Keadaan_SDMK!S$4:S$149935,"Dokter Spesialis Anak (Sp.A)")</f>
        <v>0</v>
      </c>
      <c r="AM69" s="147">
        <f t="shared" si="87"/>
        <v>3</v>
      </c>
      <c r="AN69" s="146">
        <f t="shared" si="88"/>
        <v>0</v>
      </c>
      <c r="AO69" s="146">
        <f t="shared" si="89"/>
        <v>3</v>
      </c>
      <c r="AP69" s="145">
        <f>COUNTIFS(A1_Individu_Data_Keadaan_SDMK!A$4:A$149935,K69,A1_Individu_Data_Keadaan_SDMK!S$4:S$149935,"Dokter Spesialis Bedah (Sp.B)")</f>
        <v>0</v>
      </c>
      <c r="AQ69" s="147">
        <f t="shared" si="90"/>
        <v>3</v>
      </c>
      <c r="AR69" s="146">
        <f t="shared" si="91"/>
        <v>0</v>
      </c>
      <c r="AS69" s="146">
        <f t="shared" si="92"/>
        <v>3</v>
      </c>
      <c r="AT69" s="145">
        <f>COUNTIFS(A1_Individu_Data_Keadaan_SDMK!A$4:A$149935,K69,A1_Individu_Data_Keadaan_SDMK!S$4:S$149935,"Dokter Spesialis Radiologi (Sp.Rad)")</f>
        <v>0</v>
      </c>
      <c r="AU69" s="147">
        <f t="shared" si="93"/>
        <v>2</v>
      </c>
      <c r="AV69" s="146">
        <f t="shared" si="94"/>
        <v>0</v>
      </c>
      <c r="AW69" s="146">
        <f t="shared" si="95"/>
        <v>2</v>
      </c>
      <c r="AX69" s="145">
        <f>COUNTIFS(A1_Individu_Data_Keadaan_SDMK!A$4:A$149935,K69,A1_Individu_Data_Keadaan_SDMK!S$4:S$149935,"Dokter Spesialis Anastesiologi (Sp.An)")</f>
        <v>0</v>
      </c>
      <c r="AY69" s="147">
        <f t="shared" si="96"/>
        <v>2</v>
      </c>
      <c r="AZ69" s="146">
        <f t="shared" si="97"/>
        <v>0</v>
      </c>
      <c r="BA69" s="146">
        <f t="shared" si="98"/>
        <v>2</v>
      </c>
      <c r="BB69" s="145">
        <f>COUNTIFS(A1_Individu_Data_Keadaan_SDMK!A$4:A$149935,K69,A1_Individu_Data_Keadaan_SDMK!S$4:S$149935,"Dokter Spesialis Patologi Klinik (SP.PK)")</f>
        <v>0</v>
      </c>
      <c r="BC69" s="147">
        <f t="shared" si="99"/>
        <v>2</v>
      </c>
      <c r="BD69" s="146">
        <f t="shared" si="100"/>
        <v>0</v>
      </c>
      <c r="BE69" s="146">
        <f t="shared" si="101"/>
        <v>2</v>
      </c>
      <c r="BF69" s="145">
        <f>COUNTIFS(A1_Individu_Data_Keadaan_SDMK!A$4:A$149935,K69,A1_Individu_Data_Keadaan_SDMK!S$4:S$149935,"Dokter Spesialis Patologi Anatomi (Sp.PA)")</f>
        <v>0</v>
      </c>
      <c r="BG69" s="147">
        <f t="shared" si="102"/>
        <v>0</v>
      </c>
      <c r="BH69" s="146">
        <f t="shared" si="103"/>
        <v>0</v>
      </c>
      <c r="BI69" s="146">
        <f t="shared" si="104"/>
        <v>0</v>
      </c>
      <c r="BJ69" s="145">
        <f>COUNTIFS(A1_Individu_Data_Keadaan_SDMK!A$4:A$149935,K69,A1_Individu_Data_Keadaan_SDMK!S$4:S$149935,"Dokter Spesialis Rehabilitasi Medik (Sp.RM)")</f>
        <v>0</v>
      </c>
      <c r="BK69" s="147">
        <f t="shared" si="105"/>
        <v>0</v>
      </c>
      <c r="BL69" s="146">
        <f t="shared" si="106"/>
        <v>0</v>
      </c>
      <c r="BM69" s="146">
        <f t="shared" si="107"/>
        <v>0</v>
      </c>
      <c r="BN69" s="151" t="str">
        <f t="shared" si="108"/>
        <v>Belum Memenuhi</v>
      </c>
    </row>
    <row r="70" spans="11:66" ht="15">
      <c r="K70" s="132" t="s">
        <v>13181</v>
      </c>
      <c r="L70" s="132" t="s">
        <v>13182</v>
      </c>
      <c r="M70" s="132" t="s">
        <v>1632</v>
      </c>
      <c r="N70" s="132" t="s">
        <v>12210</v>
      </c>
      <c r="O70" s="132" t="s">
        <v>12205</v>
      </c>
      <c r="P70" s="132">
        <v>31</v>
      </c>
      <c r="Q70" s="132">
        <v>3172</v>
      </c>
      <c r="R70" s="370" t="str">
        <f>IF(P70&lt;&gt;"",VLOOKUP(P70,'01_MASTER_KODE_WILAYAH'!H$1437:I$1470,2,FALSE),"")</f>
        <v>DKI JAKARTA</v>
      </c>
      <c r="S70" s="370" t="str">
        <f>IF(Q70&lt;&gt;"",VLOOKUP(Q70,'01_MASTER_KODE_WILAYAH'!D$5:F$1353,3,FALSE),"")</f>
        <v>KOTA JAKARTA TIMUR</v>
      </c>
      <c r="T70" s="444" t="str">
        <f t="shared" si="73"/>
        <v>Organisasi</v>
      </c>
      <c r="U70" s="157">
        <f t="shared" si="74"/>
        <v>0</v>
      </c>
      <c r="V70" s="145">
        <f>COUNTIFS(A1_Individu_Data_Keadaan_SDMK!A$4:A$149935,K70,A1_Individu_Data_Keadaan_SDMK!S$4:S$149935,"Dokter Umum")</f>
        <v>0</v>
      </c>
      <c r="W70" s="134">
        <f t="shared" si="75"/>
        <v>9</v>
      </c>
      <c r="X70" s="146">
        <f t="shared" si="76"/>
        <v>0</v>
      </c>
      <c r="Y70" s="146">
        <f t="shared" si="77"/>
        <v>9</v>
      </c>
      <c r="Z70" s="145">
        <f>COUNTIFS(A1_Individu_Data_Keadaan_SDMK!A$4:A$149935,K70,A1_Individu_Data_Keadaan_SDMK!S$4:S$149935,"Dokter Gigi")</f>
        <v>0</v>
      </c>
      <c r="AA70" s="134">
        <f t="shared" si="78"/>
        <v>2</v>
      </c>
      <c r="AB70" s="146">
        <f t="shared" si="79"/>
        <v>0</v>
      </c>
      <c r="AC70" s="146">
        <f t="shared" si="80"/>
        <v>2</v>
      </c>
      <c r="AD70" s="145">
        <f>COUNTIFS(A1_Individu_Data_Keadaan_SDMK!A$4:A$149935,K70,A1_Individu_Data_Keadaan_SDMK!S$4:S$149935,"Dokter Spesialis Penyakit Dalam (Sp.PD)")</f>
        <v>0</v>
      </c>
      <c r="AE70" s="134">
        <f t="shared" si="81"/>
        <v>2</v>
      </c>
      <c r="AF70" s="146">
        <f t="shared" si="82"/>
        <v>0</v>
      </c>
      <c r="AG70" s="146">
        <f t="shared" si="83"/>
        <v>2</v>
      </c>
      <c r="AH70" s="145">
        <f>COUNTIFS(A1_Individu_Data_Keadaan_SDMK!A$4:A$149935,K70,A1_Individu_Data_Keadaan_SDMK!S$4:S$149935,"Dokter Spesialis Obstetri &amp; Ginekologi - Kebidanan &amp; Kandungan (Sp.OG)")</f>
        <v>0</v>
      </c>
      <c r="AI70" s="134">
        <f t="shared" si="84"/>
        <v>2</v>
      </c>
      <c r="AJ70" s="146">
        <f t="shared" si="85"/>
        <v>0</v>
      </c>
      <c r="AK70" s="146">
        <f t="shared" si="86"/>
        <v>2</v>
      </c>
      <c r="AL70" s="145">
        <f>COUNTIFS(A1_Individu_Data_Keadaan_SDMK!A$4:A$149935,K70,A1_Individu_Data_Keadaan_SDMK!S$4:S$149935,"Dokter Spesialis Anak (Sp.A)")</f>
        <v>0</v>
      </c>
      <c r="AM70" s="147">
        <f t="shared" si="87"/>
        <v>2</v>
      </c>
      <c r="AN70" s="146">
        <f t="shared" si="88"/>
        <v>0</v>
      </c>
      <c r="AO70" s="146">
        <f t="shared" si="89"/>
        <v>2</v>
      </c>
      <c r="AP70" s="145">
        <f>COUNTIFS(A1_Individu_Data_Keadaan_SDMK!A$4:A$149935,K70,A1_Individu_Data_Keadaan_SDMK!S$4:S$149935,"Dokter Spesialis Bedah (Sp.B)")</f>
        <v>0</v>
      </c>
      <c r="AQ70" s="147">
        <f t="shared" si="90"/>
        <v>2</v>
      </c>
      <c r="AR70" s="146">
        <f t="shared" si="91"/>
        <v>0</v>
      </c>
      <c r="AS70" s="146">
        <f t="shared" si="92"/>
        <v>2</v>
      </c>
      <c r="AT70" s="145">
        <f>COUNTIFS(A1_Individu_Data_Keadaan_SDMK!A$4:A$149935,K70,A1_Individu_Data_Keadaan_SDMK!S$4:S$149935,"Dokter Spesialis Radiologi (Sp.Rad)")</f>
        <v>0</v>
      </c>
      <c r="AU70" s="147">
        <f t="shared" si="93"/>
        <v>1</v>
      </c>
      <c r="AV70" s="146">
        <f t="shared" si="94"/>
        <v>0</v>
      </c>
      <c r="AW70" s="146">
        <f t="shared" si="95"/>
        <v>1</v>
      </c>
      <c r="AX70" s="145">
        <f>COUNTIFS(A1_Individu_Data_Keadaan_SDMK!A$4:A$149935,K70,A1_Individu_Data_Keadaan_SDMK!S$4:S$149935,"Dokter Spesialis Anastesiologi (Sp.An)")</f>
        <v>0</v>
      </c>
      <c r="AY70" s="147">
        <f t="shared" si="96"/>
        <v>1</v>
      </c>
      <c r="AZ70" s="146">
        <f t="shared" si="97"/>
        <v>0</v>
      </c>
      <c r="BA70" s="146">
        <f t="shared" si="98"/>
        <v>1</v>
      </c>
      <c r="BB70" s="145">
        <f>COUNTIFS(A1_Individu_Data_Keadaan_SDMK!A$4:A$149935,K70,A1_Individu_Data_Keadaan_SDMK!S$4:S$149935,"Dokter Spesialis Patologi Klinik (SP.PK)")</f>
        <v>0</v>
      </c>
      <c r="BC70" s="147">
        <f t="shared" si="99"/>
        <v>1</v>
      </c>
      <c r="BD70" s="146">
        <f t="shared" si="100"/>
        <v>0</v>
      </c>
      <c r="BE70" s="146">
        <f t="shared" si="101"/>
        <v>1</v>
      </c>
      <c r="BF70" s="145">
        <f>COUNTIFS(A1_Individu_Data_Keadaan_SDMK!A$4:A$149935,K70,A1_Individu_Data_Keadaan_SDMK!S$4:S$149935,"Dokter Spesialis Patologi Anatomi (Sp.PA)")</f>
        <v>0</v>
      </c>
      <c r="BG70" s="147">
        <f t="shared" si="102"/>
        <v>0</v>
      </c>
      <c r="BH70" s="146">
        <f t="shared" si="103"/>
        <v>0</v>
      </c>
      <c r="BI70" s="146">
        <f t="shared" si="104"/>
        <v>0</v>
      </c>
      <c r="BJ70" s="145">
        <f>COUNTIFS(A1_Individu_Data_Keadaan_SDMK!A$4:A$149935,K70,A1_Individu_Data_Keadaan_SDMK!S$4:S$149935,"Dokter Spesialis Rehabilitasi Medik (Sp.RM)")</f>
        <v>0</v>
      </c>
      <c r="BK70" s="147">
        <f t="shared" si="105"/>
        <v>0</v>
      </c>
      <c r="BL70" s="146">
        <f t="shared" si="106"/>
        <v>0</v>
      </c>
      <c r="BM70" s="146">
        <f t="shared" si="107"/>
        <v>0</v>
      </c>
      <c r="BN70" s="151" t="str">
        <f t="shared" si="108"/>
        <v>Belum Memenuhi</v>
      </c>
    </row>
    <row r="71" spans="11:66" ht="15">
      <c r="K71" s="132" t="s">
        <v>13183</v>
      </c>
      <c r="L71" s="132" t="s">
        <v>13184</v>
      </c>
      <c r="M71" s="132" t="s">
        <v>1632</v>
      </c>
      <c r="N71" s="132" t="s">
        <v>12209</v>
      </c>
      <c r="O71" s="132" t="s">
        <v>12205</v>
      </c>
      <c r="P71" s="132">
        <v>31</v>
      </c>
      <c r="Q71" s="132">
        <v>3172</v>
      </c>
      <c r="R71" s="370" t="str">
        <f>IF(P71&lt;&gt;"",VLOOKUP(P71,'01_MASTER_KODE_WILAYAH'!H$1437:I$1470,2,FALSE),"")</f>
        <v>DKI JAKARTA</v>
      </c>
      <c r="S71" s="370" t="str">
        <f>IF(Q71&lt;&gt;"",VLOOKUP(Q71,'01_MASTER_KODE_WILAYAH'!D$5:F$1353,3,FALSE),"")</f>
        <v>KOTA JAKARTA TIMUR</v>
      </c>
      <c r="T71" s="444" t="str">
        <f t="shared" si="73"/>
        <v>Organisasi</v>
      </c>
      <c r="U71" s="157">
        <f t="shared" si="74"/>
        <v>0</v>
      </c>
      <c r="V71" s="145">
        <f>COUNTIFS(A1_Individu_Data_Keadaan_SDMK!A$4:A$149935,K71,A1_Individu_Data_Keadaan_SDMK!S$4:S$149935,"Dokter Umum")</f>
        <v>0</v>
      </c>
      <c r="W71" s="134">
        <f t="shared" si="75"/>
        <v>12</v>
      </c>
      <c r="X71" s="146">
        <f t="shared" si="76"/>
        <v>0</v>
      </c>
      <c r="Y71" s="146">
        <f t="shared" si="77"/>
        <v>12</v>
      </c>
      <c r="Z71" s="145">
        <f>COUNTIFS(A1_Individu_Data_Keadaan_SDMK!A$4:A$149935,K71,A1_Individu_Data_Keadaan_SDMK!S$4:S$149935,"Dokter Gigi")</f>
        <v>0</v>
      </c>
      <c r="AA71" s="134">
        <f t="shared" si="78"/>
        <v>3</v>
      </c>
      <c r="AB71" s="146">
        <f t="shared" si="79"/>
        <v>0</v>
      </c>
      <c r="AC71" s="146">
        <f t="shared" si="80"/>
        <v>3</v>
      </c>
      <c r="AD71" s="145">
        <f>COUNTIFS(A1_Individu_Data_Keadaan_SDMK!A$4:A$149935,K71,A1_Individu_Data_Keadaan_SDMK!S$4:S$149935,"Dokter Spesialis Penyakit Dalam (Sp.PD)")</f>
        <v>0</v>
      </c>
      <c r="AE71" s="134">
        <f t="shared" si="81"/>
        <v>3</v>
      </c>
      <c r="AF71" s="146">
        <f t="shared" si="82"/>
        <v>0</v>
      </c>
      <c r="AG71" s="146">
        <f t="shared" si="83"/>
        <v>3</v>
      </c>
      <c r="AH71" s="145">
        <f>COUNTIFS(A1_Individu_Data_Keadaan_SDMK!A$4:A$149935,K71,A1_Individu_Data_Keadaan_SDMK!S$4:S$149935,"Dokter Spesialis Obstetri &amp; Ginekologi - Kebidanan &amp; Kandungan (Sp.OG)")</f>
        <v>0</v>
      </c>
      <c r="AI71" s="134">
        <f t="shared" si="84"/>
        <v>3</v>
      </c>
      <c r="AJ71" s="146">
        <f t="shared" si="85"/>
        <v>0</v>
      </c>
      <c r="AK71" s="146">
        <f t="shared" si="86"/>
        <v>3</v>
      </c>
      <c r="AL71" s="145">
        <f>COUNTIFS(A1_Individu_Data_Keadaan_SDMK!A$4:A$149935,K71,A1_Individu_Data_Keadaan_SDMK!S$4:S$149935,"Dokter Spesialis Anak (Sp.A)")</f>
        <v>0</v>
      </c>
      <c r="AM71" s="147">
        <f t="shared" si="87"/>
        <v>3</v>
      </c>
      <c r="AN71" s="146">
        <f t="shared" si="88"/>
        <v>0</v>
      </c>
      <c r="AO71" s="146">
        <f t="shared" si="89"/>
        <v>3</v>
      </c>
      <c r="AP71" s="145">
        <f>COUNTIFS(A1_Individu_Data_Keadaan_SDMK!A$4:A$149935,K71,A1_Individu_Data_Keadaan_SDMK!S$4:S$149935,"Dokter Spesialis Bedah (Sp.B)")</f>
        <v>0</v>
      </c>
      <c r="AQ71" s="147">
        <f t="shared" si="90"/>
        <v>3</v>
      </c>
      <c r="AR71" s="146">
        <f t="shared" si="91"/>
        <v>0</v>
      </c>
      <c r="AS71" s="146">
        <f t="shared" si="92"/>
        <v>3</v>
      </c>
      <c r="AT71" s="145">
        <f>COUNTIFS(A1_Individu_Data_Keadaan_SDMK!A$4:A$149935,K71,A1_Individu_Data_Keadaan_SDMK!S$4:S$149935,"Dokter Spesialis Radiologi (Sp.Rad)")</f>
        <v>0</v>
      </c>
      <c r="AU71" s="147">
        <f t="shared" si="93"/>
        <v>2</v>
      </c>
      <c r="AV71" s="146">
        <f t="shared" si="94"/>
        <v>0</v>
      </c>
      <c r="AW71" s="146">
        <f t="shared" si="95"/>
        <v>2</v>
      </c>
      <c r="AX71" s="145">
        <f>COUNTIFS(A1_Individu_Data_Keadaan_SDMK!A$4:A$149935,K71,A1_Individu_Data_Keadaan_SDMK!S$4:S$149935,"Dokter Spesialis Anastesiologi (Sp.An)")</f>
        <v>0</v>
      </c>
      <c r="AY71" s="147">
        <f t="shared" si="96"/>
        <v>2</v>
      </c>
      <c r="AZ71" s="146">
        <f t="shared" si="97"/>
        <v>0</v>
      </c>
      <c r="BA71" s="146">
        <f t="shared" si="98"/>
        <v>2</v>
      </c>
      <c r="BB71" s="145">
        <f>COUNTIFS(A1_Individu_Data_Keadaan_SDMK!A$4:A$149935,K71,A1_Individu_Data_Keadaan_SDMK!S$4:S$149935,"Dokter Spesialis Patologi Klinik (SP.PK)")</f>
        <v>0</v>
      </c>
      <c r="BC71" s="147">
        <f t="shared" si="99"/>
        <v>2</v>
      </c>
      <c r="BD71" s="146">
        <f t="shared" si="100"/>
        <v>0</v>
      </c>
      <c r="BE71" s="146">
        <f t="shared" si="101"/>
        <v>2</v>
      </c>
      <c r="BF71" s="145">
        <f>COUNTIFS(A1_Individu_Data_Keadaan_SDMK!A$4:A$149935,K71,A1_Individu_Data_Keadaan_SDMK!S$4:S$149935,"Dokter Spesialis Patologi Anatomi (Sp.PA)")</f>
        <v>0</v>
      </c>
      <c r="BG71" s="147">
        <f t="shared" si="102"/>
        <v>0</v>
      </c>
      <c r="BH71" s="146">
        <f t="shared" si="103"/>
        <v>0</v>
      </c>
      <c r="BI71" s="146">
        <f t="shared" si="104"/>
        <v>0</v>
      </c>
      <c r="BJ71" s="145">
        <f>COUNTIFS(A1_Individu_Data_Keadaan_SDMK!A$4:A$149935,K71,A1_Individu_Data_Keadaan_SDMK!S$4:S$149935,"Dokter Spesialis Rehabilitasi Medik (Sp.RM)")</f>
        <v>0</v>
      </c>
      <c r="BK71" s="147">
        <f t="shared" si="105"/>
        <v>0</v>
      </c>
      <c r="BL71" s="146">
        <f t="shared" si="106"/>
        <v>0</v>
      </c>
      <c r="BM71" s="146">
        <f t="shared" si="107"/>
        <v>0</v>
      </c>
      <c r="BN71" s="151" t="str">
        <f t="shared" si="108"/>
        <v>Belum Memenuhi</v>
      </c>
    </row>
    <row r="72" spans="11:66" ht="15">
      <c r="K72" s="132" t="s">
        <v>13185</v>
      </c>
      <c r="L72" s="132" t="s">
        <v>13186</v>
      </c>
      <c r="M72" s="132" t="s">
        <v>1632</v>
      </c>
      <c r="N72" s="132" t="s">
        <v>12209</v>
      </c>
      <c r="O72" s="132" t="s">
        <v>12208</v>
      </c>
      <c r="P72" s="132">
        <v>31</v>
      </c>
      <c r="Q72" s="132">
        <v>3172</v>
      </c>
      <c r="R72" s="370" t="str">
        <f>IF(P72&lt;&gt;"",VLOOKUP(P72,'01_MASTER_KODE_WILAYAH'!H$1437:I$1470,2,FALSE),"")</f>
        <v>DKI JAKARTA</v>
      </c>
      <c r="S72" s="370" t="str">
        <f>IF(Q72&lt;&gt;"",VLOOKUP(Q72,'01_MASTER_KODE_WILAYAH'!D$5:F$1353,3,FALSE),"")</f>
        <v>KOTA JAKARTA TIMUR</v>
      </c>
      <c r="T72" s="444" t="str">
        <f t="shared" si="73"/>
        <v>Organisasi</v>
      </c>
      <c r="U72" s="157">
        <f t="shared" si="74"/>
        <v>0</v>
      </c>
      <c r="V72" s="145">
        <f>COUNTIFS(A1_Individu_Data_Keadaan_SDMK!A$4:A$149935,K72,A1_Individu_Data_Keadaan_SDMK!S$4:S$149935,"Dokter Umum")</f>
        <v>0</v>
      </c>
      <c r="W72" s="134">
        <f t="shared" si="75"/>
        <v>12</v>
      </c>
      <c r="X72" s="146">
        <f t="shared" si="76"/>
        <v>0</v>
      </c>
      <c r="Y72" s="146">
        <f t="shared" si="77"/>
        <v>12</v>
      </c>
      <c r="Z72" s="145">
        <f>COUNTIFS(A1_Individu_Data_Keadaan_SDMK!A$4:A$149935,K72,A1_Individu_Data_Keadaan_SDMK!S$4:S$149935,"Dokter Gigi")</f>
        <v>0</v>
      </c>
      <c r="AA72" s="134">
        <f t="shared" si="78"/>
        <v>3</v>
      </c>
      <c r="AB72" s="146">
        <f t="shared" si="79"/>
        <v>0</v>
      </c>
      <c r="AC72" s="146">
        <f t="shared" si="80"/>
        <v>3</v>
      </c>
      <c r="AD72" s="145">
        <f>COUNTIFS(A1_Individu_Data_Keadaan_SDMK!A$4:A$149935,K72,A1_Individu_Data_Keadaan_SDMK!S$4:S$149935,"Dokter Spesialis Penyakit Dalam (Sp.PD)")</f>
        <v>0</v>
      </c>
      <c r="AE72" s="134">
        <f t="shared" si="81"/>
        <v>3</v>
      </c>
      <c r="AF72" s="146">
        <f t="shared" si="82"/>
        <v>0</v>
      </c>
      <c r="AG72" s="146">
        <f t="shared" si="83"/>
        <v>3</v>
      </c>
      <c r="AH72" s="145">
        <f>COUNTIFS(A1_Individu_Data_Keadaan_SDMK!A$4:A$149935,K72,A1_Individu_Data_Keadaan_SDMK!S$4:S$149935,"Dokter Spesialis Obstetri &amp; Ginekologi - Kebidanan &amp; Kandungan (Sp.OG)")</f>
        <v>0</v>
      </c>
      <c r="AI72" s="134">
        <f t="shared" si="84"/>
        <v>3</v>
      </c>
      <c r="AJ72" s="146">
        <f t="shared" si="85"/>
        <v>0</v>
      </c>
      <c r="AK72" s="146">
        <f t="shared" si="86"/>
        <v>3</v>
      </c>
      <c r="AL72" s="145">
        <f>COUNTIFS(A1_Individu_Data_Keadaan_SDMK!A$4:A$149935,K72,A1_Individu_Data_Keadaan_SDMK!S$4:S$149935,"Dokter Spesialis Anak (Sp.A)")</f>
        <v>0</v>
      </c>
      <c r="AM72" s="147">
        <f t="shared" si="87"/>
        <v>3</v>
      </c>
      <c r="AN72" s="146">
        <f t="shared" si="88"/>
        <v>0</v>
      </c>
      <c r="AO72" s="146">
        <f t="shared" si="89"/>
        <v>3</v>
      </c>
      <c r="AP72" s="145">
        <f>COUNTIFS(A1_Individu_Data_Keadaan_SDMK!A$4:A$149935,K72,A1_Individu_Data_Keadaan_SDMK!S$4:S$149935,"Dokter Spesialis Bedah (Sp.B)")</f>
        <v>0</v>
      </c>
      <c r="AQ72" s="147">
        <f t="shared" si="90"/>
        <v>3</v>
      </c>
      <c r="AR72" s="146">
        <f t="shared" si="91"/>
        <v>0</v>
      </c>
      <c r="AS72" s="146">
        <f t="shared" si="92"/>
        <v>3</v>
      </c>
      <c r="AT72" s="145">
        <f>COUNTIFS(A1_Individu_Data_Keadaan_SDMK!A$4:A$149935,K72,A1_Individu_Data_Keadaan_SDMK!S$4:S$149935,"Dokter Spesialis Radiologi (Sp.Rad)")</f>
        <v>0</v>
      </c>
      <c r="AU72" s="147">
        <f t="shared" si="93"/>
        <v>2</v>
      </c>
      <c r="AV72" s="146">
        <f t="shared" si="94"/>
        <v>0</v>
      </c>
      <c r="AW72" s="146">
        <f t="shared" si="95"/>
        <v>2</v>
      </c>
      <c r="AX72" s="145">
        <f>COUNTIFS(A1_Individu_Data_Keadaan_SDMK!A$4:A$149935,K72,A1_Individu_Data_Keadaan_SDMK!S$4:S$149935,"Dokter Spesialis Anastesiologi (Sp.An)")</f>
        <v>0</v>
      </c>
      <c r="AY72" s="147">
        <f t="shared" si="96"/>
        <v>2</v>
      </c>
      <c r="AZ72" s="146">
        <f t="shared" si="97"/>
        <v>0</v>
      </c>
      <c r="BA72" s="146">
        <f t="shared" si="98"/>
        <v>2</v>
      </c>
      <c r="BB72" s="145">
        <f>COUNTIFS(A1_Individu_Data_Keadaan_SDMK!A$4:A$149935,K72,A1_Individu_Data_Keadaan_SDMK!S$4:S$149935,"Dokter Spesialis Patologi Klinik (SP.PK)")</f>
        <v>0</v>
      </c>
      <c r="BC72" s="147">
        <f t="shared" si="99"/>
        <v>2</v>
      </c>
      <c r="BD72" s="146">
        <f t="shared" si="100"/>
        <v>0</v>
      </c>
      <c r="BE72" s="146">
        <f t="shared" si="101"/>
        <v>2</v>
      </c>
      <c r="BF72" s="145">
        <f>COUNTIFS(A1_Individu_Data_Keadaan_SDMK!A$4:A$149935,K72,A1_Individu_Data_Keadaan_SDMK!S$4:S$149935,"Dokter Spesialis Patologi Anatomi (Sp.PA)")</f>
        <v>0</v>
      </c>
      <c r="BG72" s="147">
        <f t="shared" si="102"/>
        <v>0</v>
      </c>
      <c r="BH72" s="146">
        <f t="shared" si="103"/>
        <v>0</v>
      </c>
      <c r="BI72" s="146">
        <f t="shared" si="104"/>
        <v>0</v>
      </c>
      <c r="BJ72" s="145">
        <f>COUNTIFS(A1_Individu_Data_Keadaan_SDMK!A$4:A$149935,K72,A1_Individu_Data_Keadaan_SDMK!S$4:S$149935,"Dokter Spesialis Rehabilitasi Medik (Sp.RM)")</f>
        <v>0</v>
      </c>
      <c r="BK72" s="147">
        <f t="shared" si="105"/>
        <v>0</v>
      </c>
      <c r="BL72" s="146">
        <f t="shared" si="106"/>
        <v>0</v>
      </c>
      <c r="BM72" s="146">
        <f t="shared" si="107"/>
        <v>0</v>
      </c>
      <c r="BN72" s="151" t="str">
        <f t="shared" si="108"/>
        <v>Belum Memenuhi</v>
      </c>
    </row>
    <row r="73" spans="11:66" ht="15">
      <c r="K73" s="132" t="s">
        <v>13187</v>
      </c>
      <c r="L73" s="132" t="s">
        <v>13188</v>
      </c>
      <c r="M73" s="132" t="s">
        <v>1632</v>
      </c>
      <c r="N73" s="132" t="s">
        <v>12210</v>
      </c>
      <c r="O73" s="132" t="s">
        <v>12205</v>
      </c>
      <c r="P73" s="132">
        <v>31</v>
      </c>
      <c r="Q73" s="132">
        <v>3172</v>
      </c>
      <c r="R73" s="370" t="str">
        <f>IF(P73&lt;&gt;"",VLOOKUP(P73,'01_MASTER_KODE_WILAYAH'!H$1437:I$1470,2,FALSE),"")</f>
        <v>DKI JAKARTA</v>
      </c>
      <c r="S73" s="370" t="str">
        <f>IF(Q73&lt;&gt;"",VLOOKUP(Q73,'01_MASTER_KODE_WILAYAH'!D$5:F$1353,3,FALSE),"")</f>
        <v>KOTA JAKARTA TIMUR</v>
      </c>
      <c r="T73" s="444" t="str">
        <f t="shared" si="73"/>
        <v>Organisasi</v>
      </c>
      <c r="U73" s="157">
        <f t="shared" si="74"/>
        <v>0</v>
      </c>
      <c r="V73" s="145">
        <f>COUNTIFS(A1_Individu_Data_Keadaan_SDMK!A$4:A$149935,K73,A1_Individu_Data_Keadaan_SDMK!S$4:S$149935,"Dokter Umum")</f>
        <v>0</v>
      </c>
      <c r="W73" s="134">
        <f t="shared" si="75"/>
        <v>9</v>
      </c>
      <c r="X73" s="146">
        <f t="shared" si="76"/>
        <v>0</v>
      </c>
      <c r="Y73" s="146">
        <f t="shared" si="77"/>
        <v>9</v>
      </c>
      <c r="Z73" s="145">
        <f>COUNTIFS(A1_Individu_Data_Keadaan_SDMK!A$4:A$149935,K73,A1_Individu_Data_Keadaan_SDMK!S$4:S$149935,"Dokter Gigi")</f>
        <v>0</v>
      </c>
      <c r="AA73" s="134">
        <f t="shared" si="78"/>
        <v>2</v>
      </c>
      <c r="AB73" s="146">
        <f t="shared" si="79"/>
        <v>0</v>
      </c>
      <c r="AC73" s="146">
        <f t="shared" si="80"/>
        <v>2</v>
      </c>
      <c r="AD73" s="145">
        <f>COUNTIFS(A1_Individu_Data_Keadaan_SDMK!A$4:A$149935,K73,A1_Individu_Data_Keadaan_SDMK!S$4:S$149935,"Dokter Spesialis Penyakit Dalam (Sp.PD)")</f>
        <v>0</v>
      </c>
      <c r="AE73" s="134">
        <f t="shared" si="81"/>
        <v>2</v>
      </c>
      <c r="AF73" s="146">
        <f t="shared" si="82"/>
        <v>0</v>
      </c>
      <c r="AG73" s="146">
        <f t="shared" si="83"/>
        <v>2</v>
      </c>
      <c r="AH73" s="145">
        <f>COUNTIFS(A1_Individu_Data_Keadaan_SDMK!A$4:A$149935,K73,A1_Individu_Data_Keadaan_SDMK!S$4:S$149935,"Dokter Spesialis Obstetri &amp; Ginekologi - Kebidanan &amp; Kandungan (Sp.OG)")</f>
        <v>0</v>
      </c>
      <c r="AI73" s="134">
        <f t="shared" si="84"/>
        <v>2</v>
      </c>
      <c r="AJ73" s="146">
        <f t="shared" si="85"/>
        <v>0</v>
      </c>
      <c r="AK73" s="146">
        <f t="shared" si="86"/>
        <v>2</v>
      </c>
      <c r="AL73" s="145">
        <f>COUNTIFS(A1_Individu_Data_Keadaan_SDMK!A$4:A$149935,K73,A1_Individu_Data_Keadaan_SDMK!S$4:S$149935,"Dokter Spesialis Anak (Sp.A)")</f>
        <v>0</v>
      </c>
      <c r="AM73" s="147">
        <f t="shared" si="87"/>
        <v>2</v>
      </c>
      <c r="AN73" s="146">
        <f t="shared" si="88"/>
        <v>0</v>
      </c>
      <c r="AO73" s="146">
        <f t="shared" si="89"/>
        <v>2</v>
      </c>
      <c r="AP73" s="145">
        <f>COUNTIFS(A1_Individu_Data_Keadaan_SDMK!A$4:A$149935,K73,A1_Individu_Data_Keadaan_SDMK!S$4:S$149935,"Dokter Spesialis Bedah (Sp.B)")</f>
        <v>0</v>
      </c>
      <c r="AQ73" s="147">
        <f t="shared" si="90"/>
        <v>2</v>
      </c>
      <c r="AR73" s="146">
        <f t="shared" si="91"/>
        <v>0</v>
      </c>
      <c r="AS73" s="146">
        <f t="shared" si="92"/>
        <v>2</v>
      </c>
      <c r="AT73" s="145">
        <f>COUNTIFS(A1_Individu_Data_Keadaan_SDMK!A$4:A$149935,K73,A1_Individu_Data_Keadaan_SDMK!S$4:S$149935,"Dokter Spesialis Radiologi (Sp.Rad)")</f>
        <v>0</v>
      </c>
      <c r="AU73" s="147">
        <f t="shared" si="93"/>
        <v>1</v>
      </c>
      <c r="AV73" s="146">
        <f t="shared" si="94"/>
        <v>0</v>
      </c>
      <c r="AW73" s="146">
        <f t="shared" si="95"/>
        <v>1</v>
      </c>
      <c r="AX73" s="145">
        <f>COUNTIFS(A1_Individu_Data_Keadaan_SDMK!A$4:A$149935,K73,A1_Individu_Data_Keadaan_SDMK!S$4:S$149935,"Dokter Spesialis Anastesiologi (Sp.An)")</f>
        <v>0</v>
      </c>
      <c r="AY73" s="147">
        <f t="shared" si="96"/>
        <v>1</v>
      </c>
      <c r="AZ73" s="146">
        <f t="shared" si="97"/>
        <v>0</v>
      </c>
      <c r="BA73" s="146">
        <f t="shared" si="98"/>
        <v>1</v>
      </c>
      <c r="BB73" s="145">
        <f>COUNTIFS(A1_Individu_Data_Keadaan_SDMK!A$4:A$149935,K73,A1_Individu_Data_Keadaan_SDMK!S$4:S$149935,"Dokter Spesialis Patologi Klinik (SP.PK)")</f>
        <v>0</v>
      </c>
      <c r="BC73" s="147">
        <f t="shared" si="99"/>
        <v>1</v>
      </c>
      <c r="BD73" s="146">
        <f t="shared" si="100"/>
        <v>0</v>
      </c>
      <c r="BE73" s="146">
        <f t="shared" si="101"/>
        <v>1</v>
      </c>
      <c r="BF73" s="145">
        <f>COUNTIFS(A1_Individu_Data_Keadaan_SDMK!A$4:A$149935,K73,A1_Individu_Data_Keadaan_SDMK!S$4:S$149935,"Dokter Spesialis Patologi Anatomi (Sp.PA)")</f>
        <v>0</v>
      </c>
      <c r="BG73" s="147">
        <f t="shared" si="102"/>
        <v>0</v>
      </c>
      <c r="BH73" s="146">
        <f t="shared" si="103"/>
        <v>0</v>
      </c>
      <c r="BI73" s="146">
        <f t="shared" si="104"/>
        <v>0</v>
      </c>
      <c r="BJ73" s="145">
        <f>COUNTIFS(A1_Individu_Data_Keadaan_SDMK!A$4:A$149935,K73,A1_Individu_Data_Keadaan_SDMK!S$4:S$149935,"Dokter Spesialis Rehabilitasi Medik (Sp.RM)")</f>
        <v>0</v>
      </c>
      <c r="BK73" s="147">
        <f t="shared" si="105"/>
        <v>0</v>
      </c>
      <c r="BL73" s="146">
        <f t="shared" si="106"/>
        <v>0</v>
      </c>
      <c r="BM73" s="146">
        <f t="shared" si="107"/>
        <v>0</v>
      </c>
      <c r="BN73" s="151" t="str">
        <f t="shared" si="108"/>
        <v>Belum Memenuhi</v>
      </c>
    </row>
    <row r="74" spans="11:66" ht="15">
      <c r="K74" s="132" t="s">
        <v>13189</v>
      </c>
      <c r="L74" s="132" t="s">
        <v>13190</v>
      </c>
      <c r="M74" s="132" t="s">
        <v>1632</v>
      </c>
      <c r="N74" s="132" t="s">
        <v>12256</v>
      </c>
      <c r="O74" s="132" t="s">
        <v>12205</v>
      </c>
      <c r="P74" s="132">
        <v>31</v>
      </c>
      <c r="Q74" s="132">
        <v>3172</v>
      </c>
      <c r="R74" s="370" t="str">
        <f>IF(P74&lt;&gt;"",VLOOKUP(P74,'01_MASTER_KODE_WILAYAH'!H$1437:I$1470,2,FALSE),"")</f>
        <v>DKI JAKARTA</v>
      </c>
      <c r="S74" s="370" t="str">
        <f>IF(Q74&lt;&gt;"",VLOOKUP(Q74,'01_MASTER_KODE_WILAYAH'!D$5:F$1353,3,FALSE),"")</f>
        <v>KOTA JAKARTA TIMUR</v>
      </c>
      <c r="T74" s="444" t="str">
        <f t="shared" si="73"/>
        <v>Organisasi</v>
      </c>
      <c r="U74" s="157">
        <f t="shared" si="74"/>
        <v>0</v>
      </c>
      <c r="V74" s="145">
        <f>COUNTIFS(A1_Individu_Data_Keadaan_SDMK!A$4:A$149935,K74,A1_Individu_Data_Keadaan_SDMK!S$4:S$149935,"Dokter Umum")</f>
        <v>0</v>
      </c>
      <c r="W74" s="134">
        <f t="shared" si="75"/>
        <v>1</v>
      </c>
      <c r="X74" s="146">
        <f t="shared" si="76"/>
        <v>0</v>
      </c>
      <c r="Y74" s="146">
        <f t="shared" si="77"/>
        <v>1</v>
      </c>
      <c r="Z74" s="145">
        <f>COUNTIFS(A1_Individu_Data_Keadaan_SDMK!A$4:A$149935,K74,A1_Individu_Data_Keadaan_SDMK!S$4:S$149935,"Dokter Gigi")</f>
        <v>0</v>
      </c>
      <c r="AA74" s="134">
        <f t="shared" si="78"/>
        <v>1</v>
      </c>
      <c r="AB74" s="146">
        <f t="shared" si="79"/>
        <v>0</v>
      </c>
      <c r="AC74" s="146">
        <f t="shared" si="80"/>
        <v>1</v>
      </c>
      <c r="AD74" s="145">
        <f>COUNTIFS(A1_Individu_Data_Keadaan_SDMK!A$4:A$149935,K74,A1_Individu_Data_Keadaan_SDMK!S$4:S$149935,"Dokter Spesialis Penyakit Dalam (Sp.PD)")</f>
        <v>0</v>
      </c>
      <c r="AE74" s="134">
        <f t="shared" si="81"/>
        <v>1</v>
      </c>
      <c r="AF74" s="146">
        <f t="shared" si="82"/>
        <v>0</v>
      </c>
      <c r="AG74" s="146">
        <f t="shared" si="83"/>
        <v>1</v>
      </c>
      <c r="AH74" s="145">
        <f>COUNTIFS(A1_Individu_Data_Keadaan_SDMK!A$4:A$149935,K74,A1_Individu_Data_Keadaan_SDMK!S$4:S$149935,"Dokter Spesialis Obstetri &amp; Ginekologi - Kebidanan &amp; Kandungan (Sp.OG)")</f>
        <v>0</v>
      </c>
      <c r="AI74" s="134">
        <f t="shared" si="84"/>
        <v>1</v>
      </c>
      <c r="AJ74" s="146">
        <f t="shared" si="85"/>
        <v>0</v>
      </c>
      <c r="AK74" s="146">
        <f t="shared" si="86"/>
        <v>1</v>
      </c>
      <c r="AL74" s="145">
        <f>COUNTIFS(A1_Individu_Data_Keadaan_SDMK!A$4:A$149935,K74,A1_Individu_Data_Keadaan_SDMK!S$4:S$149935,"Dokter Spesialis Anak (Sp.A)")</f>
        <v>0</v>
      </c>
      <c r="AM74" s="147">
        <f t="shared" si="87"/>
        <v>1</v>
      </c>
      <c r="AN74" s="146">
        <f t="shared" si="88"/>
        <v>0</v>
      </c>
      <c r="AO74" s="146">
        <f t="shared" si="89"/>
        <v>1</v>
      </c>
      <c r="AP74" s="145">
        <f>COUNTIFS(A1_Individu_Data_Keadaan_SDMK!A$4:A$149935,K74,A1_Individu_Data_Keadaan_SDMK!S$4:S$149935,"Dokter Spesialis Bedah (Sp.B)")</f>
        <v>0</v>
      </c>
      <c r="AQ74" s="147">
        <f t="shared" si="90"/>
        <v>1</v>
      </c>
      <c r="AR74" s="146">
        <f t="shared" si="91"/>
        <v>0</v>
      </c>
      <c r="AS74" s="146">
        <f t="shared" si="92"/>
        <v>1</v>
      </c>
      <c r="AT74" s="145">
        <f>COUNTIFS(A1_Individu_Data_Keadaan_SDMK!A$4:A$149935,K74,A1_Individu_Data_Keadaan_SDMK!S$4:S$149935,"Dokter Spesialis Radiologi (Sp.Rad)")</f>
        <v>0</v>
      </c>
      <c r="AU74" s="147">
        <f t="shared" si="93"/>
        <v>0</v>
      </c>
      <c r="AV74" s="146">
        <f t="shared" si="94"/>
        <v>0</v>
      </c>
      <c r="AW74" s="146">
        <f t="shared" si="95"/>
        <v>0</v>
      </c>
      <c r="AX74" s="145">
        <f>COUNTIFS(A1_Individu_Data_Keadaan_SDMK!A$4:A$149935,K74,A1_Individu_Data_Keadaan_SDMK!S$4:S$149935,"Dokter Spesialis Anastesiologi (Sp.An)")</f>
        <v>0</v>
      </c>
      <c r="AY74" s="147">
        <f t="shared" si="96"/>
        <v>0</v>
      </c>
      <c r="AZ74" s="146">
        <f t="shared" si="97"/>
        <v>0</v>
      </c>
      <c r="BA74" s="146">
        <f t="shared" si="98"/>
        <v>0</v>
      </c>
      <c r="BB74" s="145">
        <f>COUNTIFS(A1_Individu_Data_Keadaan_SDMK!A$4:A$149935,K74,A1_Individu_Data_Keadaan_SDMK!S$4:S$149935,"Dokter Spesialis Patologi Klinik (SP.PK)")</f>
        <v>0</v>
      </c>
      <c r="BC74" s="147">
        <f t="shared" si="99"/>
        <v>0</v>
      </c>
      <c r="BD74" s="146">
        <f t="shared" si="100"/>
        <v>0</v>
      </c>
      <c r="BE74" s="146">
        <f t="shared" si="101"/>
        <v>0</v>
      </c>
      <c r="BF74" s="145">
        <f>COUNTIFS(A1_Individu_Data_Keadaan_SDMK!A$4:A$149935,K74,A1_Individu_Data_Keadaan_SDMK!S$4:S$149935,"Dokter Spesialis Patologi Anatomi (Sp.PA)")</f>
        <v>0</v>
      </c>
      <c r="BG74" s="147">
        <f t="shared" si="102"/>
        <v>0</v>
      </c>
      <c r="BH74" s="146">
        <f t="shared" si="103"/>
        <v>0</v>
      </c>
      <c r="BI74" s="146">
        <f t="shared" si="104"/>
        <v>0</v>
      </c>
      <c r="BJ74" s="145">
        <f>COUNTIFS(A1_Individu_Data_Keadaan_SDMK!A$4:A$149935,K74,A1_Individu_Data_Keadaan_SDMK!S$4:S$149935,"Dokter Spesialis Rehabilitasi Medik (Sp.RM)")</f>
        <v>0</v>
      </c>
      <c r="BK74" s="147">
        <f t="shared" si="105"/>
        <v>0</v>
      </c>
      <c r="BL74" s="146">
        <f t="shared" si="106"/>
        <v>0</v>
      </c>
      <c r="BM74" s="146">
        <f t="shared" si="107"/>
        <v>0</v>
      </c>
      <c r="BN74" s="151" t="str">
        <f t="shared" si="108"/>
        <v>Belum Memenuhi</v>
      </c>
    </row>
    <row r="75" spans="11:66" ht="15">
      <c r="K75" s="132" t="s">
        <v>13191</v>
      </c>
      <c r="L75" s="132" t="s">
        <v>13192</v>
      </c>
      <c r="M75" s="132" t="s">
        <v>1632</v>
      </c>
      <c r="N75" s="132" t="s">
        <v>12210</v>
      </c>
      <c r="O75" s="132" t="s">
        <v>12205</v>
      </c>
      <c r="P75" s="132">
        <v>31</v>
      </c>
      <c r="Q75" s="132">
        <v>3172</v>
      </c>
      <c r="R75" s="370" t="str">
        <f>IF(P75&lt;&gt;"",VLOOKUP(P75,'01_MASTER_KODE_WILAYAH'!H$1437:I$1470,2,FALSE),"")</f>
        <v>DKI JAKARTA</v>
      </c>
      <c r="S75" s="370" t="str">
        <f>IF(Q75&lt;&gt;"",VLOOKUP(Q75,'01_MASTER_KODE_WILAYAH'!D$5:F$1353,3,FALSE),"")</f>
        <v>KOTA JAKARTA TIMUR</v>
      </c>
      <c r="T75" s="444" t="str">
        <f t="shared" si="73"/>
        <v>Organisasi</v>
      </c>
      <c r="U75" s="157">
        <f t="shared" si="74"/>
        <v>0</v>
      </c>
      <c r="V75" s="145">
        <f>COUNTIFS(A1_Individu_Data_Keadaan_SDMK!A$4:A$149935,K75,A1_Individu_Data_Keadaan_SDMK!S$4:S$149935,"Dokter Umum")</f>
        <v>0</v>
      </c>
      <c r="W75" s="134">
        <f t="shared" si="75"/>
        <v>9</v>
      </c>
      <c r="X75" s="146">
        <f t="shared" si="76"/>
        <v>0</v>
      </c>
      <c r="Y75" s="146">
        <f t="shared" si="77"/>
        <v>9</v>
      </c>
      <c r="Z75" s="145">
        <f>COUNTIFS(A1_Individu_Data_Keadaan_SDMK!A$4:A$149935,K75,A1_Individu_Data_Keadaan_SDMK!S$4:S$149935,"Dokter Gigi")</f>
        <v>0</v>
      </c>
      <c r="AA75" s="134">
        <f t="shared" si="78"/>
        <v>2</v>
      </c>
      <c r="AB75" s="146">
        <f t="shared" si="79"/>
        <v>0</v>
      </c>
      <c r="AC75" s="146">
        <f t="shared" si="80"/>
        <v>2</v>
      </c>
      <c r="AD75" s="145">
        <f>COUNTIFS(A1_Individu_Data_Keadaan_SDMK!A$4:A$149935,K75,A1_Individu_Data_Keadaan_SDMK!S$4:S$149935,"Dokter Spesialis Penyakit Dalam (Sp.PD)")</f>
        <v>0</v>
      </c>
      <c r="AE75" s="134">
        <f t="shared" si="81"/>
        <v>2</v>
      </c>
      <c r="AF75" s="146">
        <f t="shared" si="82"/>
        <v>0</v>
      </c>
      <c r="AG75" s="146">
        <f t="shared" si="83"/>
        <v>2</v>
      </c>
      <c r="AH75" s="145">
        <f>COUNTIFS(A1_Individu_Data_Keadaan_SDMK!A$4:A$149935,K75,A1_Individu_Data_Keadaan_SDMK!S$4:S$149935,"Dokter Spesialis Obstetri &amp; Ginekologi - Kebidanan &amp; Kandungan (Sp.OG)")</f>
        <v>0</v>
      </c>
      <c r="AI75" s="134">
        <f t="shared" si="84"/>
        <v>2</v>
      </c>
      <c r="AJ75" s="146">
        <f t="shared" si="85"/>
        <v>0</v>
      </c>
      <c r="AK75" s="146">
        <f t="shared" si="86"/>
        <v>2</v>
      </c>
      <c r="AL75" s="145">
        <f>COUNTIFS(A1_Individu_Data_Keadaan_SDMK!A$4:A$149935,K75,A1_Individu_Data_Keadaan_SDMK!S$4:S$149935,"Dokter Spesialis Anak (Sp.A)")</f>
        <v>0</v>
      </c>
      <c r="AM75" s="147">
        <f t="shared" si="87"/>
        <v>2</v>
      </c>
      <c r="AN75" s="146">
        <f t="shared" si="88"/>
        <v>0</v>
      </c>
      <c r="AO75" s="146">
        <f t="shared" si="89"/>
        <v>2</v>
      </c>
      <c r="AP75" s="145">
        <f>COUNTIFS(A1_Individu_Data_Keadaan_SDMK!A$4:A$149935,K75,A1_Individu_Data_Keadaan_SDMK!S$4:S$149935,"Dokter Spesialis Bedah (Sp.B)")</f>
        <v>0</v>
      </c>
      <c r="AQ75" s="147">
        <f t="shared" si="90"/>
        <v>2</v>
      </c>
      <c r="AR75" s="146">
        <f t="shared" si="91"/>
        <v>0</v>
      </c>
      <c r="AS75" s="146">
        <f t="shared" si="92"/>
        <v>2</v>
      </c>
      <c r="AT75" s="145">
        <f>COUNTIFS(A1_Individu_Data_Keadaan_SDMK!A$4:A$149935,K75,A1_Individu_Data_Keadaan_SDMK!S$4:S$149935,"Dokter Spesialis Radiologi (Sp.Rad)")</f>
        <v>0</v>
      </c>
      <c r="AU75" s="147">
        <f t="shared" si="93"/>
        <v>1</v>
      </c>
      <c r="AV75" s="146">
        <f t="shared" si="94"/>
        <v>0</v>
      </c>
      <c r="AW75" s="146">
        <f t="shared" si="95"/>
        <v>1</v>
      </c>
      <c r="AX75" s="145">
        <f>COUNTIFS(A1_Individu_Data_Keadaan_SDMK!A$4:A$149935,K75,A1_Individu_Data_Keadaan_SDMK!S$4:S$149935,"Dokter Spesialis Anastesiologi (Sp.An)")</f>
        <v>0</v>
      </c>
      <c r="AY75" s="147">
        <f t="shared" si="96"/>
        <v>1</v>
      </c>
      <c r="AZ75" s="146">
        <f t="shared" si="97"/>
        <v>0</v>
      </c>
      <c r="BA75" s="146">
        <f t="shared" si="98"/>
        <v>1</v>
      </c>
      <c r="BB75" s="145">
        <f>COUNTIFS(A1_Individu_Data_Keadaan_SDMK!A$4:A$149935,K75,A1_Individu_Data_Keadaan_SDMK!S$4:S$149935,"Dokter Spesialis Patologi Klinik (SP.PK)")</f>
        <v>0</v>
      </c>
      <c r="BC75" s="147">
        <f t="shared" si="99"/>
        <v>1</v>
      </c>
      <c r="BD75" s="146">
        <f t="shared" si="100"/>
        <v>0</v>
      </c>
      <c r="BE75" s="146">
        <f t="shared" si="101"/>
        <v>1</v>
      </c>
      <c r="BF75" s="145">
        <f>COUNTIFS(A1_Individu_Data_Keadaan_SDMK!A$4:A$149935,K75,A1_Individu_Data_Keadaan_SDMK!S$4:S$149935,"Dokter Spesialis Patologi Anatomi (Sp.PA)")</f>
        <v>0</v>
      </c>
      <c r="BG75" s="147">
        <f t="shared" si="102"/>
        <v>0</v>
      </c>
      <c r="BH75" s="146">
        <f t="shared" si="103"/>
        <v>0</v>
      </c>
      <c r="BI75" s="146">
        <f t="shared" si="104"/>
        <v>0</v>
      </c>
      <c r="BJ75" s="145">
        <f>COUNTIFS(A1_Individu_Data_Keadaan_SDMK!A$4:A$149935,K75,A1_Individu_Data_Keadaan_SDMK!S$4:S$149935,"Dokter Spesialis Rehabilitasi Medik (Sp.RM)")</f>
        <v>0</v>
      </c>
      <c r="BK75" s="147">
        <f t="shared" si="105"/>
        <v>0</v>
      </c>
      <c r="BL75" s="146">
        <f t="shared" si="106"/>
        <v>0</v>
      </c>
      <c r="BM75" s="146">
        <f t="shared" si="107"/>
        <v>0</v>
      </c>
      <c r="BN75" s="151" t="str">
        <f t="shared" si="108"/>
        <v>Belum Memenuhi</v>
      </c>
    </row>
    <row r="76" spans="11:66" ht="15">
      <c r="K76" s="132" t="s">
        <v>13193</v>
      </c>
      <c r="L76" s="132" t="s">
        <v>13194</v>
      </c>
      <c r="M76" s="132" t="s">
        <v>1632</v>
      </c>
      <c r="N76" s="132" t="s">
        <v>12209</v>
      </c>
      <c r="O76" s="132" t="s">
        <v>12206</v>
      </c>
      <c r="P76" s="132">
        <v>31</v>
      </c>
      <c r="Q76" s="132">
        <v>3172</v>
      </c>
      <c r="R76" s="370" t="str">
        <f>IF(P76&lt;&gt;"",VLOOKUP(P76,'01_MASTER_KODE_WILAYAH'!H$1437:I$1470,2,FALSE),"")</f>
        <v>DKI JAKARTA</v>
      </c>
      <c r="S76" s="370" t="str">
        <f>IF(Q76&lt;&gt;"",VLOOKUP(Q76,'01_MASTER_KODE_WILAYAH'!D$5:F$1353,3,FALSE),"")</f>
        <v>KOTA JAKARTA TIMUR</v>
      </c>
      <c r="T76" s="444" t="str">
        <f t="shared" si="73"/>
        <v>Swasta/Lai</v>
      </c>
      <c r="U76" s="157">
        <f t="shared" si="74"/>
        <v>0</v>
      </c>
      <c r="V76" s="145">
        <f>COUNTIFS(A1_Individu_Data_Keadaan_SDMK!A$4:A$149935,K76,A1_Individu_Data_Keadaan_SDMK!S$4:S$149935,"Dokter Umum")</f>
        <v>0</v>
      </c>
      <c r="W76" s="134">
        <f t="shared" si="75"/>
        <v>12</v>
      </c>
      <c r="X76" s="146">
        <f t="shared" si="76"/>
        <v>0</v>
      </c>
      <c r="Y76" s="146">
        <f t="shared" si="77"/>
        <v>12</v>
      </c>
      <c r="Z76" s="145">
        <f>COUNTIFS(A1_Individu_Data_Keadaan_SDMK!A$4:A$149935,K76,A1_Individu_Data_Keadaan_SDMK!S$4:S$149935,"Dokter Gigi")</f>
        <v>0</v>
      </c>
      <c r="AA76" s="134">
        <f t="shared" si="78"/>
        <v>3</v>
      </c>
      <c r="AB76" s="146">
        <f t="shared" si="79"/>
        <v>0</v>
      </c>
      <c r="AC76" s="146">
        <f t="shared" si="80"/>
        <v>3</v>
      </c>
      <c r="AD76" s="145">
        <f>COUNTIFS(A1_Individu_Data_Keadaan_SDMK!A$4:A$149935,K76,A1_Individu_Data_Keadaan_SDMK!S$4:S$149935,"Dokter Spesialis Penyakit Dalam (Sp.PD)")</f>
        <v>0</v>
      </c>
      <c r="AE76" s="134">
        <f t="shared" si="81"/>
        <v>3</v>
      </c>
      <c r="AF76" s="146">
        <f t="shared" si="82"/>
        <v>0</v>
      </c>
      <c r="AG76" s="146">
        <f t="shared" si="83"/>
        <v>3</v>
      </c>
      <c r="AH76" s="145">
        <f>COUNTIFS(A1_Individu_Data_Keadaan_SDMK!A$4:A$149935,K76,A1_Individu_Data_Keadaan_SDMK!S$4:S$149935,"Dokter Spesialis Obstetri &amp; Ginekologi - Kebidanan &amp; Kandungan (Sp.OG)")</f>
        <v>0</v>
      </c>
      <c r="AI76" s="134">
        <f t="shared" si="84"/>
        <v>3</v>
      </c>
      <c r="AJ76" s="146">
        <f t="shared" si="85"/>
        <v>0</v>
      </c>
      <c r="AK76" s="146">
        <f t="shared" si="86"/>
        <v>3</v>
      </c>
      <c r="AL76" s="145">
        <f>COUNTIFS(A1_Individu_Data_Keadaan_SDMK!A$4:A$149935,K76,A1_Individu_Data_Keadaan_SDMK!S$4:S$149935,"Dokter Spesialis Anak (Sp.A)")</f>
        <v>0</v>
      </c>
      <c r="AM76" s="147">
        <f t="shared" si="87"/>
        <v>3</v>
      </c>
      <c r="AN76" s="146">
        <f t="shared" si="88"/>
        <v>0</v>
      </c>
      <c r="AO76" s="146">
        <f t="shared" si="89"/>
        <v>3</v>
      </c>
      <c r="AP76" s="145">
        <f>COUNTIFS(A1_Individu_Data_Keadaan_SDMK!A$4:A$149935,K76,A1_Individu_Data_Keadaan_SDMK!S$4:S$149935,"Dokter Spesialis Bedah (Sp.B)")</f>
        <v>0</v>
      </c>
      <c r="AQ76" s="147">
        <f t="shared" si="90"/>
        <v>3</v>
      </c>
      <c r="AR76" s="146">
        <f t="shared" si="91"/>
        <v>0</v>
      </c>
      <c r="AS76" s="146">
        <f t="shared" si="92"/>
        <v>3</v>
      </c>
      <c r="AT76" s="145">
        <f>COUNTIFS(A1_Individu_Data_Keadaan_SDMK!A$4:A$149935,K76,A1_Individu_Data_Keadaan_SDMK!S$4:S$149935,"Dokter Spesialis Radiologi (Sp.Rad)")</f>
        <v>0</v>
      </c>
      <c r="AU76" s="147">
        <f t="shared" si="93"/>
        <v>2</v>
      </c>
      <c r="AV76" s="146">
        <f t="shared" si="94"/>
        <v>0</v>
      </c>
      <c r="AW76" s="146">
        <f t="shared" si="95"/>
        <v>2</v>
      </c>
      <c r="AX76" s="145">
        <f>COUNTIFS(A1_Individu_Data_Keadaan_SDMK!A$4:A$149935,K76,A1_Individu_Data_Keadaan_SDMK!S$4:S$149935,"Dokter Spesialis Anastesiologi (Sp.An)")</f>
        <v>0</v>
      </c>
      <c r="AY76" s="147">
        <f t="shared" si="96"/>
        <v>2</v>
      </c>
      <c r="AZ76" s="146">
        <f t="shared" si="97"/>
        <v>0</v>
      </c>
      <c r="BA76" s="146">
        <f t="shared" si="98"/>
        <v>2</v>
      </c>
      <c r="BB76" s="145">
        <f>COUNTIFS(A1_Individu_Data_Keadaan_SDMK!A$4:A$149935,K76,A1_Individu_Data_Keadaan_SDMK!S$4:S$149935,"Dokter Spesialis Patologi Klinik (SP.PK)")</f>
        <v>0</v>
      </c>
      <c r="BC76" s="147">
        <f t="shared" si="99"/>
        <v>2</v>
      </c>
      <c r="BD76" s="146">
        <f t="shared" si="100"/>
        <v>0</v>
      </c>
      <c r="BE76" s="146">
        <f t="shared" si="101"/>
        <v>2</v>
      </c>
      <c r="BF76" s="145">
        <f>COUNTIFS(A1_Individu_Data_Keadaan_SDMK!A$4:A$149935,K76,A1_Individu_Data_Keadaan_SDMK!S$4:S$149935,"Dokter Spesialis Patologi Anatomi (Sp.PA)")</f>
        <v>0</v>
      </c>
      <c r="BG76" s="147">
        <f t="shared" si="102"/>
        <v>0</v>
      </c>
      <c r="BH76" s="146">
        <f t="shared" si="103"/>
        <v>0</v>
      </c>
      <c r="BI76" s="146">
        <f t="shared" si="104"/>
        <v>0</v>
      </c>
      <c r="BJ76" s="145">
        <f>COUNTIFS(A1_Individu_Data_Keadaan_SDMK!A$4:A$149935,K76,A1_Individu_Data_Keadaan_SDMK!S$4:S$149935,"Dokter Spesialis Rehabilitasi Medik (Sp.RM)")</f>
        <v>0</v>
      </c>
      <c r="BK76" s="147">
        <f t="shared" si="105"/>
        <v>0</v>
      </c>
      <c r="BL76" s="146">
        <f t="shared" si="106"/>
        <v>0</v>
      </c>
      <c r="BM76" s="146">
        <f t="shared" si="107"/>
        <v>0</v>
      </c>
      <c r="BN76" s="151" t="str">
        <f t="shared" si="108"/>
        <v>Belum Memenuhi</v>
      </c>
    </row>
    <row r="77" spans="11:66" ht="15">
      <c r="K77" s="132" t="s">
        <v>13195</v>
      </c>
      <c r="L77" s="132" t="s">
        <v>13133</v>
      </c>
      <c r="M77" s="132" t="s">
        <v>1632</v>
      </c>
      <c r="N77" s="132" t="s">
        <v>12210</v>
      </c>
      <c r="O77" s="132" t="s">
        <v>12205</v>
      </c>
      <c r="P77" s="132">
        <v>31</v>
      </c>
      <c r="Q77" s="132">
        <v>3172</v>
      </c>
      <c r="R77" s="370" t="str">
        <f>IF(P77&lt;&gt;"",VLOOKUP(P77,'01_MASTER_KODE_WILAYAH'!H$1437:I$1470,2,FALSE),"")</f>
        <v>DKI JAKARTA</v>
      </c>
      <c r="S77" s="370" t="str">
        <f>IF(Q77&lt;&gt;"",VLOOKUP(Q77,'01_MASTER_KODE_WILAYAH'!D$5:F$1353,3,FALSE),"")</f>
        <v>KOTA JAKARTA TIMUR</v>
      </c>
      <c r="T77" s="444" t="str">
        <f t="shared" si="73"/>
        <v>Organisasi</v>
      </c>
      <c r="U77" s="157">
        <f t="shared" si="74"/>
        <v>0</v>
      </c>
      <c r="V77" s="145">
        <f>COUNTIFS(A1_Individu_Data_Keadaan_SDMK!A$4:A$149935,K77,A1_Individu_Data_Keadaan_SDMK!S$4:S$149935,"Dokter Umum")</f>
        <v>0</v>
      </c>
      <c r="W77" s="134">
        <f t="shared" si="75"/>
        <v>9</v>
      </c>
      <c r="X77" s="146">
        <f t="shared" si="76"/>
        <v>0</v>
      </c>
      <c r="Y77" s="146">
        <f t="shared" si="77"/>
        <v>9</v>
      </c>
      <c r="Z77" s="145">
        <f>COUNTIFS(A1_Individu_Data_Keadaan_SDMK!A$4:A$149935,K77,A1_Individu_Data_Keadaan_SDMK!S$4:S$149935,"Dokter Gigi")</f>
        <v>0</v>
      </c>
      <c r="AA77" s="134">
        <f t="shared" si="78"/>
        <v>2</v>
      </c>
      <c r="AB77" s="146">
        <f t="shared" si="79"/>
        <v>0</v>
      </c>
      <c r="AC77" s="146">
        <f t="shared" si="80"/>
        <v>2</v>
      </c>
      <c r="AD77" s="145">
        <f>COUNTIFS(A1_Individu_Data_Keadaan_SDMK!A$4:A$149935,K77,A1_Individu_Data_Keadaan_SDMK!S$4:S$149935,"Dokter Spesialis Penyakit Dalam (Sp.PD)")</f>
        <v>0</v>
      </c>
      <c r="AE77" s="134">
        <f t="shared" si="81"/>
        <v>2</v>
      </c>
      <c r="AF77" s="146">
        <f t="shared" si="82"/>
        <v>0</v>
      </c>
      <c r="AG77" s="146">
        <f t="shared" si="83"/>
        <v>2</v>
      </c>
      <c r="AH77" s="145">
        <f>COUNTIFS(A1_Individu_Data_Keadaan_SDMK!A$4:A$149935,K77,A1_Individu_Data_Keadaan_SDMK!S$4:S$149935,"Dokter Spesialis Obstetri &amp; Ginekologi - Kebidanan &amp; Kandungan (Sp.OG)")</f>
        <v>0</v>
      </c>
      <c r="AI77" s="134">
        <f t="shared" si="84"/>
        <v>2</v>
      </c>
      <c r="AJ77" s="146">
        <f t="shared" si="85"/>
        <v>0</v>
      </c>
      <c r="AK77" s="146">
        <f t="shared" si="86"/>
        <v>2</v>
      </c>
      <c r="AL77" s="145">
        <f>COUNTIFS(A1_Individu_Data_Keadaan_SDMK!A$4:A$149935,K77,A1_Individu_Data_Keadaan_SDMK!S$4:S$149935,"Dokter Spesialis Anak (Sp.A)")</f>
        <v>0</v>
      </c>
      <c r="AM77" s="147">
        <f t="shared" si="87"/>
        <v>2</v>
      </c>
      <c r="AN77" s="146">
        <f t="shared" si="88"/>
        <v>0</v>
      </c>
      <c r="AO77" s="146">
        <f t="shared" si="89"/>
        <v>2</v>
      </c>
      <c r="AP77" s="145">
        <f>COUNTIFS(A1_Individu_Data_Keadaan_SDMK!A$4:A$149935,K77,A1_Individu_Data_Keadaan_SDMK!S$4:S$149935,"Dokter Spesialis Bedah (Sp.B)")</f>
        <v>0</v>
      </c>
      <c r="AQ77" s="147">
        <f t="shared" si="90"/>
        <v>2</v>
      </c>
      <c r="AR77" s="146">
        <f t="shared" si="91"/>
        <v>0</v>
      </c>
      <c r="AS77" s="146">
        <f t="shared" si="92"/>
        <v>2</v>
      </c>
      <c r="AT77" s="145">
        <f>COUNTIFS(A1_Individu_Data_Keadaan_SDMK!A$4:A$149935,K77,A1_Individu_Data_Keadaan_SDMK!S$4:S$149935,"Dokter Spesialis Radiologi (Sp.Rad)")</f>
        <v>0</v>
      </c>
      <c r="AU77" s="147">
        <f t="shared" si="93"/>
        <v>1</v>
      </c>
      <c r="AV77" s="146">
        <f t="shared" si="94"/>
        <v>0</v>
      </c>
      <c r="AW77" s="146">
        <f t="shared" si="95"/>
        <v>1</v>
      </c>
      <c r="AX77" s="145">
        <f>COUNTIFS(A1_Individu_Data_Keadaan_SDMK!A$4:A$149935,K77,A1_Individu_Data_Keadaan_SDMK!S$4:S$149935,"Dokter Spesialis Anastesiologi (Sp.An)")</f>
        <v>0</v>
      </c>
      <c r="AY77" s="147">
        <f t="shared" si="96"/>
        <v>1</v>
      </c>
      <c r="AZ77" s="146">
        <f t="shared" si="97"/>
        <v>0</v>
      </c>
      <c r="BA77" s="146">
        <f t="shared" si="98"/>
        <v>1</v>
      </c>
      <c r="BB77" s="145">
        <f>COUNTIFS(A1_Individu_Data_Keadaan_SDMK!A$4:A$149935,K77,A1_Individu_Data_Keadaan_SDMK!S$4:S$149935,"Dokter Spesialis Patologi Klinik (SP.PK)")</f>
        <v>0</v>
      </c>
      <c r="BC77" s="147">
        <f t="shared" si="99"/>
        <v>1</v>
      </c>
      <c r="BD77" s="146">
        <f t="shared" si="100"/>
        <v>0</v>
      </c>
      <c r="BE77" s="146">
        <f t="shared" si="101"/>
        <v>1</v>
      </c>
      <c r="BF77" s="145">
        <f>COUNTIFS(A1_Individu_Data_Keadaan_SDMK!A$4:A$149935,K77,A1_Individu_Data_Keadaan_SDMK!S$4:S$149935,"Dokter Spesialis Patologi Anatomi (Sp.PA)")</f>
        <v>0</v>
      </c>
      <c r="BG77" s="147">
        <f t="shared" si="102"/>
        <v>0</v>
      </c>
      <c r="BH77" s="146">
        <f t="shared" si="103"/>
        <v>0</v>
      </c>
      <c r="BI77" s="146">
        <f t="shared" si="104"/>
        <v>0</v>
      </c>
      <c r="BJ77" s="145">
        <f>COUNTIFS(A1_Individu_Data_Keadaan_SDMK!A$4:A$149935,K77,A1_Individu_Data_Keadaan_SDMK!S$4:S$149935,"Dokter Spesialis Rehabilitasi Medik (Sp.RM)")</f>
        <v>0</v>
      </c>
      <c r="BK77" s="147">
        <f t="shared" si="105"/>
        <v>0</v>
      </c>
      <c r="BL77" s="146">
        <f t="shared" si="106"/>
        <v>0</v>
      </c>
      <c r="BM77" s="146">
        <f t="shared" si="107"/>
        <v>0</v>
      </c>
      <c r="BN77" s="151" t="str">
        <f t="shared" si="108"/>
        <v>Belum Memenuhi</v>
      </c>
    </row>
    <row r="78" spans="11:66" ht="15">
      <c r="K78" s="132" t="s">
        <v>13196</v>
      </c>
      <c r="L78" s="132" t="s">
        <v>13197</v>
      </c>
      <c r="M78" s="132" t="s">
        <v>1632</v>
      </c>
      <c r="N78" s="132" t="s">
        <v>12256</v>
      </c>
      <c r="O78" s="132" t="s">
        <v>12206</v>
      </c>
      <c r="P78" s="132">
        <v>31</v>
      </c>
      <c r="Q78" s="132">
        <v>3172</v>
      </c>
      <c r="R78" s="370" t="str">
        <f>IF(P78&lt;&gt;"",VLOOKUP(P78,'01_MASTER_KODE_WILAYAH'!H$1437:I$1470,2,FALSE),"")</f>
        <v>DKI JAKARTA</v>
      </c>
      <c r="S78" s="370" t="str">
        <f>IF(Q78&lt;&gt;"",VLOOKUP(Q78,'01_MASTER_KODE_WILAYAH'!D$5:F$1353,3,FALSE),"")</f>
        <v>KOTA JAKARTA TIMUR</v>
      </c>
      <c r="T78" s="444" t="str">
        <f t="shared" si="73"/>
        <v>Swasta/Lai</v>
      </c>
      <c r="U78" s="157">
        <f t="shared" si="74"/>
        <v>0</v>
      </c>
      <c r="V78" s="145">
        <f>COUNTIFS(A1_Individu_Data_Keadaan_SDMK!A$4:A$149935,K78,A1_Individu_Data_Keadaan_SDMK!S$4:S$149935,"Dokter Umum")</f>
        <v>0</v>
      </c>
      <c r="W78" s="134">
        <f t="shared" si="75"/>
        <v>1</v>
      </c>
      <c r="X78" s="146">
        <f t="shared" si="76"/>
        <v>0</v>
      </c>
      <c r="Y78" s="146">
        <f t="shared" si="77"/>
        <v>1</v>
      </c>
      <c r="Z78" s="145">
        <f>COUNTIFS(A1_Individu_Data_Keadaan_SDMK!A$4:A$149935,K78,A1_Individu_Data_Keadaan_SDMK!S$4:S$149935,"Dokter Gigi")</f>
        <v>0</v>
      </c>
      <c r="AA78" s="134">
        <f t="shared" si="78"/>
        <v>1</v>
      </c>
      <c r="AB78" s="146">
        <f t="shared" si="79"/>
        <v>0</v>
      </c>
      <c r="AC78" s="146">
        <f t="shared" si="80"/>
        <v>1</v>
      </c>
      <c r="AD78" s="145">
        <f>COUNTIFS(A1_Individu_Data_Keadaan_SDMK!A$4:A$149935,K78,A1_Individu_Data_Keadaan_SDMK!S$4:S$149935,"Dokter Spesialis Penyakit Dalam (Sp.PD)")</f>
        <v>0</v>
      </c>
      <c r="AE78" s="134">
        <f t="shared" si="81"/>
        <v>1</v>
      </c>
      <c r="AF78" s="146">
        <f t="shared" si="82"/>
        <v>0</v>
      </c>
      <c r="AG78" s="146">
        <f t="shared" si="83"/>
        <v>1</v>
      </c>
      <c r="AH78" s="145">
        <f>COUNTIFS(A1_Individu_Data_Keadaan_SDMK!A$4:A$149935,K78,A1_Individu_Data_Keadaan_SDMK!S$4:S$149935,"Dokter Spesialis Obstetri &amp; Ginekologi - Kebidanan &amp; Kandungan (Sp.OG)")</f>
        <v>0</v>
      </c>
      <c r="AI78" s="134">
        <f t="shared" si="84"/>
        <v>1</v>
      </c>
      <c r="AJ78" s="146">
        <f t="shared" si="85"/>
        <v>0</v>
      </c>
      <c r="AK78" s="146">
        <f t="shared" si="86"/>
        <v>1</v>
      </c>
      <c r="AL78" s="145">
        <f>COUNTIFS(A1_Individu_Data_Keadaan_SDMK!A$4:A$149935,K78,A1_Individu_Data_Keadaan_SDMK!S$4:S$149935,"Dokter Spesialis Anak (Sp.A)")</f>
        <v>0</v>
      </c>
      <c r="AM78" s="147">
        <f t="shared" si="87"/>
        <v>1</v>
      </c>
      <c r="AN78" s="146">
        <f t="shared" si="88"/>
        <v>0</v>
      </c>
      <c r="AO78" s="146">
        <f t="shared" si="89"/>
        <v>1</v>
      </c>
      <c r="AP78" s="145">
        <f>COUNTIFS(A1_Individu_Data_Keadaan_SDMK!A$4:A$149935,K78,A1_Individu_Data_Keadaan_SDMK!S$4:S$149935,"Dokter Spesialis Bedah (Sp.B)")</f>
        <v>0</v>
      </c>
      <c r="AQ78" s="147">
        <f t="shared" si="90"/>
        <v>1</v>
      </c>
      <c r="AR78" s="146">
        <f t="shared" si="91"/>
        <v>0</v>
      </c>
      <c r="AS78" s="146">
        <f t="shared" si="92"/>
        <v>1</v>
      </c>
      <c r="AT78" s="145">
        <f>COUNTIFS(A1_Individu_Data_Keadaan_SDMK!A$4:A$149935,K78,A1_Individu_Data_Keadaan_SDMK!S$4:S$149935,"Dokter Spesialis Radiologi (Sp.Rad)")</f>
        <v>0</v>
      </c>
      <c r="AU78" s="147">
        <f t="shared" si="93"/>
        <v>0</v>
      </c>
      <c r="AV78" s="146">
        <f t="shared" si="94"/>
        <v>0</v>
      </c>
      <c r="AW78" s="146">
        <f t="shared" si="95"/>
        <v>0</v>
      </c>
      <c r="AX78" s="145">
        <f>COUNTIFS(A1_Individu_Data_Keadaan_SDMK!A$4:A$149935,K78,A1_Individu_Data_Keadaan_SDMK!S$4:S$149935,"Dokter Spesialis Anastesiologi (Sp.An)")</f>
        <v>0</v>
      </c>
      <c r="AY78" s="147">
        <f t="shared" si="96"/>
        <v>0</v>
      </c>
      <c r="AZ78" s="146">
        <f t="shared" si="97"/>
        <v>0</v>
      </c>
      <c r="BA78" s="146">
        <f t="shared" si="98"/>
        <v>0</v>
      </c>
      <c r="BB78" s="145">
        <f>COUNTIFS(A1_Individu_Data_Keadaan_SDMK!A$4:A$149935,K78,A1_Individu_Data_Keadaan_SDMK!S$4:S$149935,"Dokter Spesialis Patologi Klinik (SP.PK)")</f>
        <v>0</v>
      </c>
      <c r="BC78" s="147">
        <f t="shared" si="99"/>
        <v>0</v>
      </c>
      <c r="BD78" s="146">
        <f t="shared" si="100"/>
        <v>0</v>
      </c>
      <c r="BE78" s="146">
        <f t="shared" si="101"/>
        <v>0</v>
      </c>
      <c r="BF78" s="145">
        <f>COUNTIFS(A1_Individu_Data_Keadaan_SDMK!A$4:A$149935,K78,A1_Individu_Data_Keadaan_SDMK!S$4:S$149935,"Dokter Spesialis Patologi Anatomi (Sp.PA)")</f>
        <v>0</v>
      </c>
      <c r="BG78" s="147">
        <f t="shared" si="102"/>
        <v>0</v>
      </c>
      <c r="BH78" s="146">
        <f t="shared" si="103"/>
        <v>0</v>
      </c>
      <c r="BI78" s="146">
        <f t="shared" si="104"/>
        <v>0</v>
      </c>
      <c r="BJ78" s="145">
        <f>COUNTIFS(A1_Individu_Data_Keadaan_SDMK!A$4:A$149935,K78,A1_Individu_Data_Keadaan_SDMK!S$4:S$149935,"Dokter Spesialis Rehabilitasi Medik (Sp.RM)")</f>
        <v>0</v>
      </c>
      <c r="BK78" s="147">
        <f t="shared" si="105"/>
        <v>0</v>
      </c>
      <c r="BL78" s="146">
        <f t="shared" si="106"/>
        <v>0</v>
      </c>
      <c r="BM78" s="146">
        <f t="shared" si="107"/>
        <v>0</v>
      </c>
      <c r="BN78" s="151" t="str">
        <f t="shared" si="108"/>
        <v>Belum Memenuhi</v>
      </c>
    </row>
    <row r="79" spans="11:66" ht="15">
      <c r="K79" s="132" t="s">
        <v>13198</v>
      </c>
      <c r="L79" s="132" t="s">
        <v>13199</v>
      </c>
      <c r="M79" s="132" t="s">
        <v>1632</v>
      </c>
      <c r="N79" s="132" t="s">
        <v>12210</v>
      </c>
      <c r="O79" s="132" t="s">
        <v>12206</v>
      </c>
      <c r="P79" s="132">
        <v>31</v>
      </c>
      <c r="Q79" s="132">
        <v>3172</v>
      </c>
      <c r="R79" s="370" t="str">
        <f>IF(P79&lt;&gt;"",VLOOKUP(P79,'01_MASTER_KODE_WILAYAH'!H$1437:I$1470,2,FALSE),"")</f>
        <v>DKI JAKARTA</v>
      </c>
      <c r="S79" s="370" t="str">
        <f>IF(Q79&lt;&gt;"",VLOOKUP(Q79,'01_MASTER_KODE_WILAYAH'!D$5:F$1353,3,FALSE),"")</f>
        <v>KOTA JAKARTA TIMUR</v>
      </c>
      <c r="T79" s="444" t="str">
        <f t="shared" si="73"/>
        <v>Swasta/Lai</v>
      </c>
      <c r="U79" s="157">
        <f t="shared" si="74"/>
        <v>0</v>
      </c>
      <c r="V79" s="145">
        <f>COUNTIFS(A1_Individu_Data_Keadaan_SDMK!A$4:A$149935,K79,A1_Individu_Data_Keadaan_SDMK!S$4:S$149935,"Dokter Umum")</f>
        <v>0</v>
      </c>
      <c r="W79" s="134">
        <f t="shared" si="75"/>
        <v>9</v>
      </c>
      <c r="X79" s="146">
        <f t="shared" si="76"/>
        <v>0</v>
      </c>
      <c r="Y79" s="146">
        <f t="shared" si="77"/>
        <v>9</v>
      </c>
      <c r="Z79" s="145">
        <f>COUNTIFS(A1_Individu_Data_Keadaan_SDMK!A$4:A$149935,K79,A1_Individu_Data_Keadaan_SDMK!S$4:S$149935,"Dokter Gigi")</f>
        <v>0</v>
      </c>
      <c r="AA79" s="134">
        <f t="shared" si="78"/>
        <v>2</v>
      </c>
      <c r="AB79" s="146">
        <f t="shared" si="79"/>
        <v>0</v>
      </c>
      <c r="AC79" s="146">
        <f t="shared" si="80"/>
        <v>2</v>
      </c>
      <c r="AD79" s="145">
        <f>COUNTIFS(A1_Individu_Data_Keadaan_SDMK!A$4:A$149935,K79,A1_Individu_Data_Keadaan_SDMK!S$4:S$149935,"Dokter Spesialis Penyakit Dalam (Sp.PD)")</f>
        <v>0</v>
      </c>
      <c r="AE79" s="134">
        <f t="shared" si="81"/>
        <v>2</v>
      </c>
      <c r="AF79" s="146">
        <f t="shared" si="82"/>
        <v>0</v>
      </c>
      <c r="AG79" s="146">
        <f t="shared" si="83"/>
        <v>2</v>
      </c>
      <c r="AH79" s="145">
        <f>COUNTIFS(A1_Individu_Data_Keadaan_SDMK!A$4:A$149935,K79,A1_Individu_Data_Keadaan_SDMK!S$4:S$149935,"Dokter Spesialis Obstetri &amp; Ginekologi - Kebidanan &amp; Kandungan (Sp.OG)")</f>
        <v>0</v>
      </c>
      <c r="AI79" s="134">
        <f t="shared" si="84"/>
        <v>2</v>
      </c>
      <c r="AJ79" s="146">
        <f t="shared" si="85"/>
        <v>0</v>
      </c>
      <c r="AK79" s="146">
        <f t="shared" si="86"/>
        <v>2</v>
      </c>
      <c r="AL79" s="145">
        <f>COUNTIFS(A1_Individu_Data_Keadaan_SDMK!A$4:A$149935,K79,A1_Individu_Data_Keadaan_SDMK!S$4:S$149935,"Dokter Spesialis Anak (Sp.A)")</f>
        <v>0</v>
      </c>
      <c r="AM79" s="147">
        <f t="shared" si="87"/>
        <v>2</v>
      </c>
      <c r="AN79" s="146">
        <f t="shared" si="88"/>
        <v>0</v>
      </c>
      <c r="AO79" s="146">
        <f t="shared" si="89"/>
        <v>2</v>
      </c>
      <c r="AP79" s="145">
        <f>COUNTIFS(A1_Individu_Data_Keadaan_SDMK!A$4:A$149935,K79,A1_Individu_Data_Keadaan_SDMK!S$4:S$149935,"Dokter Spesialis Bedah (Sp.B)")</f>
        <v>0</v>
      </c>
      <c r="AQ79" s="147">
        <f t="shared" si="90"/>
        <v>2</v>
      </c>
      <c r="AR79" s="146">
        <f t="shared" si="91"/>
        <v>0</v>
      </c>
      <c r="AS79" s="146">
        <f t="shared" si="92"/>
        <v>2</v>
      </c>
      <c r="AT79" s="145">
        <f>COUNTIFS(A1_Individu_Data_Keadaan_SDMK!A$4:A$149935,K79,A1_Individu_Data_Keadaan_SDMK!S$4:S$149935,"Dokter Spesialis Radiologi (Sp.Rad)")</f>
        <v>0</v>
      </c>
      <c r="AU79" s="147">
        <f t="shared" si="93"/>
        <v>1</v>
      </c>
      <c r="AV79" s="146">
        <f t="shared" si="94"/>
        <v>0</v>
      </c>
      <c r="AW79" s="146">
        <f t="shared" si="95"/>
        <v>1</v>
      </c>
      <c r="AX79" s="145">
        <f>COUNTIFS(A1_Individu_Data_Keadaan_SDMK!A$4:A$149935,K79,A1_Individu_Data_Keadaan_SDMK!S$4:S$149935,"Dokter Spesialis Anastesiologi (Sp.An)")</f>
        <v>0</v>
      </c>
      <c r="AY79" s="147">
        <f t="shared" si="96"/>
        <v>1</v>
      </c>
      <c r="AZ79" s="146">
        <f t="shared" si="97"/>
        <v>0</v>
      </c>
      <c r="BA79" s="146">
        <f t="shared" si="98"/>
        <v>1</v>
      </c>
      <c r="BB79" s="145">
        <f>COUNTIFS(A1_Individu_Data_Keadaan_SDMK!A$4:A$149935,K79,A1_Individu_Data_Keadaan_SDMK!S$4:S$149935,"Dokter Spesialis Patologi Klinik (SP.PK)")</f>
        <v>0</v>
      </c>
      <c r="BC79" s="147">
        <f t="shared" si="99"/>
        <v>1</v>
      </c>
      <c r="BD79" s="146">
        <f t="shared" si="100"/>
        <v>0</v>
      </c>
      <c r="BE79" s="146">
        <f t="shared" si="101"/>
        <v>1</v>
      </c>
      <c r="BF79" s="145">
        <f>COUNTIFS(A1_Individu_Data_Keadaan_SDMK!A$4:A$149935,K79,A1_Individu_Data_Keadaan_SDMK!S$4:S$149935,"Dokter Spesialis Patologi Anatomi (Sp.PA)")</f>
        <v>0</v>
      </c>
      <c r="BG79" s="147">
        <f t="shared" si="102"/>
        <v>0</v>
      </c>
      <c r="BH79" s="146">
        <f t="shared" si="103"/>
        <v>0</v>
      </c>
      <c r="BI79" s="146">
        <f t="shared" si="104"/>
        <v>0</v>
      </c>
      <c r="BJ79" s="145">
        <f>COUNTIFS(A1_Individu_Data_Keadaan_SDMK!A$4:A$149935,K79,A1_Individu_Data_Keadaan_SDMK!S$4:S$149935,"Dokter Spesialis Rehabilitasi Medik (Sp.RM)")</f>
        <v>0</v>
      </c>
      <c r="BK79" s="147">
        <f t="shared" si="105"/>
        <v>0</v>
      </c>
      <c r="BL79" s="146">
        <f t="shared" si="106"/>
        <v>0</v>
      </c>
      <c r="BM79" s="146">
        <f t="shared" si="107"/>
        <v>0</v>
      </c>
      <c r="BN79" s="151" t="str">
        <f t="shared" si="108"/>
        <v>Belum Memenuhi</v>
      </c>
    </row>
    <row r="80" spans="11:66" ht="15">
      <c r="K80" s="132" t="s">
        <v>13200</v>
      </c>
      <c r="L80" s="132" t="s">
        <v>13201</v>
      </c>
      <c r="M80" s="132" t="s">
        <v>1632</v>
      </c>
      <c r="N80" s="132" t="s">
        <v>12209</v>
      </c>
      <c r="O80" s="132" t="s">
        <v>11677</v>
      </c>
      <c r="P80" s="132">
        <v>31</v>
      </c>
      <c r="Q80" s="132">
        <v>3172</v>
      </c>
      <c r="R80" s="370" t="str">
        <f>IF(P80&lt;&gt;"",VLOOKUP(P80,'01_MASTER_KODE_WILAYAH'!H$1437:I$1470,2,FALSE),"")</f>
        <v>DKI JAKARTA</v>
      </c>
      <c r="S80" s="370" t="str">
        <f>IF(Q80&lt;&gt;"",VLOOKUP(Q80,'01_MASTER_KODE_WILAYAH'!D$5:F$1353,3,FALSE),"")</f>
        <v>KOTA JAKARTA TIMUR</v>
      </c>
      <c r="T80" s="444" t="str">
        <f t="shared" si="73"/>
        <v>Pemerintah</v>
      </c>
      <c r="U80" s="157">
        <f t="shared" si="74"/>
        <v>0</v>
      </c>
      <c r="V80" s="145">
        <f>COUNTIFS(A1_Individu_Data_Keadaan_SDMK!A$4:A$149935,K80,A1_Individu_Data_Keadaan_SDMK!S$4:S$149935,"Dokter Umum")</f>
        <v>0</v>
      </c>
      <c r="W80" s="134">
        <f t="shared" si="75"/>
        <v>12</v>
      </c>
      <c r="X80" s="146">
        <f t="shared" si="76"/>
        <v>0</v>
      </c>
      <c r="Y80" s="146">
        <f t="shared" si="77"/>
        <v>12</v>
      </c>
      <c r="Z80" s="145">
        <f>COUNTIFS(A1_Individu_Data_Keadaan_SDMK!A$4:A$149935,K80,A1_Individu_Data_Keadaan_SDMK!S$4:S$149935,"Dokter Gigi")</f>
        <v>0</v>
      </c>
      <c r="AA80" s="134">
        <f t="shared" si="78"/>
        <v>3</v>
      </c>
      <c r="AB80" s="146">
        <f t="shared" si="79"/>
        <v>0</v>
      </c>
      <c r="AC80" s="146">
        <f t="shared" si="80"/>
        <v>3</v>
      </c>
      <c r="AD80" s="145">
        <f>COUNTIFS(A1_Individu_Data_Keadaan_SDMK!A$4:A$149935,K80,A1_Individu_Data_Keadaan_SDMK!S$4:S$149935,"Dokter Spesialis Penyakit Dalam (Sp.PD)")</f>
        <v>0</v>
      </c>
      <c r="AE80" s="134">
        <f t="shared" si="81"/>
        <v>3</v>
      </c>
      <c r="AF80" s="146">
        <f t="shared" si="82"/>
        <v>0</v>
      </c>
      <c r="AG80" s="146">
        <f t="shared" si="83"/>
        <v>3</v>
      </c>
      <c r="AH80" s="145">
        <f>COUNTIFS(A1_Individu_Data_Keadaan_SDMK!A$4:A$149935,K80,A1_Individu_Data_Keadaan_SDMK!S$4:S$149935,"Dokter Spesialis Obstetri &amp; Ginekologi - Kebidanan &amp; Kandungan (Sp.OG)")</f>
        <v>0</v>
      </c>
      <c r="AI80" s="134">
        <f t="shared" si="84"/>
        <v>3</v>
      </c>
      <c r="AJ80" s="146">
        <f t="shared" si="85"/>
        <v>0</v>
      </c>
      <c r="AK80" s="146">
        <f t="shared" si="86"/>
        <v>3</v>
      </c>
      <c r="AL80" s="145">
        <f>COUNTIFS(A1_Individu_Data_Keadaan_SDMK!A$4:A$149935,K80,A1_Individu_Data_Keadaan_SDMK!S$4:S$149935,"Dokter Spesialis Anak (Sp.A)")</f>
        <v>0</v>
      </c>
      <c r="AM80" s="147">
        <f t="shared" si="87"/>
        <v>3</v>
      </c>
      <c r="AN80" s="146">
        <f t="shared" si="88"/>
        <v>0</v>
      </c>
      <c r="AO80" s="146">
        <f t="shared" si="89"/>
        <v>3</v>
      </c>
      <c r="AP80" s="145">
        <f>COUNTIFS(A1_Individu_Data_Keadaan_SDMK!A$4:A$149935,K80,A1_Individu_Data_Keadaan_SDMK!S$4:S$149935,"Dokter Spesialis Bedah (Sp.B)")</f>
        <v>0</v>
      </c>
      <c r="AQ80" s="147">
        <f t="shared" si="90"/>
        <v>3</v>
      </c>
      <c r="AR80" s="146">
        <f t="shared" si="91"/>
        <v>0</v>
      </c>
      <c r="AS80" s="146">
        <f t="shared" si="92"/>
        <v>3</v>
      </c>
      <c r="AT80" s="145">
        <f>COUNTIFS(A1_Individu_Data_Keadaan_SDMK!A$4:A$149935,K80,A1_Individu_Data_Keadaan_SDMK!S$4:S$149935,"Dokter Spesialis Radiologi (Sp.Rad)")</f>
        <v>0</v>
      </c>
      <c r="AU80" s="147">
        <f t="shared" si="93"/>
        <v>2</v>
      </c>
      <c r="AV80" s="146">
        <f t="shared" si="94"/>
        <v>0</v>
      </c>
      <c r="AW80" s="146">
        <f t="shared" si="95"/>
        <v>2</v>
      </c>
      <c r="AX80" s="145">
        <f>COUNTIFS(A1_Individu_Data_Keadaan_SDMK!A$4:A$149935,K80,A1_Individu_Data_Keadaan_SDMK!S$4:S$149935,"Dokter Spesialis Anastesiologi (Sp.An)")</f>
        <v>0</v>
      </c>
      <c r="AY80" s="147">
        <f t="shared" si="96"/>
        <v>2</v>
      </c>
      <c r="AZ80" s="146">
        <f t="shared" si="97"/>
        <v>0</v>
      </c>
      <c r="BA80" s="146">
        <f t="shared" si="98"/>
        <v>2</v>
      </c>
      <c r="BB80" s="145">
        <f>COUNTIFS(A1_Individu_Data_Keadaan_SDMK!A$4:A$149935,K80,A1_Individu_Data_Keadaan_SDMK!S$4:S$149935,"Dokter Spesialis Patologi Klinik (SP.PK)")</f>
        <v>0</v>
      </c>
      <c r="BC80" s="147">
        <f t="shared" si="99"/>
        <v>2</v>
      </c>
      <c r="BD80" s="146">
        <f t="shared" si="100"/>
        <v>0</v>
      </c>
      <c r="BE80" s="146">
        <f t="shared" si="101"/>
        <v>2</v>
      </c>
      <c r="BF80" s="145">
        <f>COUNTIFS(A1_Individu_Data_Keadaan_SDMK!A$4:A$149935,K80,A1_Individu_Data_Keadaan_SDMK!S$4:S$149935,"Dokter Spesialis Patologi Anatomi (Sp.PA)")</f>
        <v>0</v>
      </c>
      <c r="BG80" s="147">
        <f t="shared" si="102"/>
        <v>0</v>
      </c>
      <c r="BH80" s="146">
        <f t="shared" si="103"/>
        <v>0</v>
      </c>
      <c r="BI80" s="146">
        <f t="shared" si="104"/>
        <v>0</v>
      </c>
      <c r="BJ80" s="145">
        <f>COUNTIFS(A1_Individu_Data_Keadaan_SDMK!A$4:A$149935,K80,A1_Individu_Data_Keadaan_SDMK!S$4:S$149935,"Dokter Spesialis Rehabilitasi Medik (Sp.RM)")</f>
        <v>0</v>
      </c>
      <c r="BK80" s="147">
        <f t="shared" si="105"/>
        <v>0</v>
      </c>
      <c r="BL80" s="146">
        <f t="shared" si="106"/>
        <v>0</v>
      </c>
      <c r="BM80" s="146">
        <f t="shared" si="107"/>
        <v>0</v>
      </c>
      <c r="BN80" s="151" t="str">
        <f t="shared" si="108"/>
        <v>Belum Memenuhi</v>
      </c>
    </row>
    <row r="81" spans="11:66" ht="15">
      <c r="K81" s="132" t="s">
        <v>13202</v>
      </c>
      <c r="L81" s="132" t="s">
        <v>13203</v>
      </c>
      <c r="M81" s="132" t="s">
        <v>1632</v>
      </c>
      <c r="N81" s="132" t="s">
        <v>12210</v>
      </c>
      <c r="O81" s="132" t="s">
        <v>12208</v>
      </c>
      <c r="P81" s="132">
        <v>31</v>
      </c>
      <c r="Q81" s="132">
        <v>3172</v>
      </c>
      <c r="R81" s="370" t="str">
        <f>IF(P81&lt;&gt;"",VLOOKUP(P81,'01_MASTER_KODE_WILAYAH'!H$1437:I$1470,2,FALSE),"")</f>
        <v>DKI JAKARTA</v>
      </c>
      <c r="S81" s="370" t="str">
        <f>IF(Q81&lt;&gt;"",VLOOKUP(Q81,'01_MASTER_KODE_WILAYAH'!D$5:F$1353,3,FALSE),"")</f>
        <v>KOTA JAKARTA TIMUR</v>
      </c>
      <c r="T81" s="444" t="str">
        <f t="shared" si="73"/>
        <v>Organisasi</v>
      </c>
      <c r="U81" s="157">
        <f t="shared" si="74"/>
        <v>0</v>
      </c>
      <c r="V81" s="145">
        <f>COUNTIFS(A1_Individu_Data_Keadaan_SDMK!A$4:A$149935,K81,A1_Individu_Data_Keadaan_SDMK!S$4:S$149935,"Dokter Umum")</f>
        <v>0</v>
      </c>
      <c r="W81" s="134">
        <f t="shared" si="75"/>
        <v>9</v>
      </c>
      <c r="X81" s="146">
        <f t="shared" si="76"/>
        <v>0</v>
      </c>
      <c r="Y81" s="146">
        <f t="shared" si="77"/>
        <v>9</v>
      </c>
      <c r="Z81" s="145">
        <f>COUNTIFS(A1_Individu_Data_Keadaan_SDMK!A$4:A$149935,K81,A1_Individu_Data_Keadaan_SDMK!S$4:S$149935,"Dokter Gigi")</f>
        <v>0</v>
      </c>
      <c r="AA81" s="134">
        <f t="shared" si="78"/>
        <v>2</v>
      </c>
      <c r="AB81" s="146">
        <f t="shared" si="79"/>
        <v>0</v>
      </c>
      <c r="AC81" s="146">
        <f t="shared" si="80"/>
        <v>2</v>
      </c>
      <c r="AD81" s="145">
        <f>COUNTIFS(A1_Individu_Data_Keadaan_SDMK!A$4:A$149935,K81,A1_Individu_Data_Keadaan_SDMK!S$4:S$149935,"Dokter Spesialis Penyakit Dalam (Sp.PD)")</f>
        <v>0</v>
      </c>
      <c r="AE81" s="134">
        <f t="shared" si="81"/>
        <v>2</v>
      </c>
      <c r="AF81" s="146">
        <f t="shared" si="82"/>
        <v>0</v>
      </c>
      <c r="AG81" s="146">
        <f t="shared" si="83"/>
        <v>2</v>
      </c>
      <c r="AH81" s="145">
        <f>COUNTIFS(A1_Individu_Data_Keadaan_SDMK!A$4:A$149935,K81,A1_Individu_Data_Keadaan_SDMK!S$4:S$149935,"Dokter Spesialis Obstetri &amp; Ginekologi - Kebidanan &amp; Kandungan (Sp.OG)")</f>
        <v>0</v>
      </c>
      <c r="AI81" s="134">
        <f t="shared" si="84"/>
        <v>2</v>
      </c>
      <c r="AJ81" s="146">
        <f t="shared" si="85"/>
        <v>0</v>
      </c>
      <c r="AK81" s="146">
        <f t="shared" si="86"/>
        <v>2</v>
      </c>
      <c r="AL81" s="145">
        <f>COUNTIFS(A1_Individu_Data_Keadaan_SDMK!A$4:A$149935,K81,A1_Individu_Data_Keadaan_SDMK!S$4:S$149935,"Dokter Spesialis Anak (Sp.A)")</f>
        <v>0</v>
      </c>
      <c r="AM81" s="147">
        <f t="shared" si="87"/>
        <v>2</v>
      </c>
      <c r="AN81" s="146">
        <f t="shared" si="88"/>
        <v>0</v>
      </c>
      <c r="AO81" s="146">
        <f t="shared" si="89"/>
        <v>2</v>
      </c>
      <c r="AP81" s="145">
        <f>COUNTIFS(A1_Individu_Data_Keadaan_SDMK!A$4:A$149935,K81,A1_Individu_Data_Keadaan_SDMK!S$4:S$149935,"Dokter Spesialis Bedah (Sp.B)")</f>
        <v>0</v>
      </c>
      <c r="AQ81" s="147">
        <f t="shared" si="90"/>
        <v>2</v>
      </c>
      <c r="AR81" s="146">
        <f t="shared" si="91"/>
        <v>0</v>
      </c>
      <c r="AS81" s="146">
        <f t="shared" si="92"/>
        <v>2</v>
      </c>
      <c r="AT81" s="145">
        <f>COUNTIFS(A1_Individu_Data_Keadaan_SDMK!A$4:A$149935,K81,A1_Individu_Data_Keadaan_SDMK!S$4:S$149935,"Dokter Spesialis Radiologi (Sp.Rad)")</f>
        <v>0</v>
      </c>
      <c r="AU81" s="147">
        <f t="shared" si="93"/>
        <v>1</v>
      </c>
      <c r="AV81" s="146">
        <f t="shared" si="94"/>
        <v>0</v>
      </c>
      <c r="AW81" s="146">
        <f t="shared" si="95"/>
        <v>1</v>
      </c>
      <c r="AX81" s="145">
        <f>COUNTIFS(A1_Individu_Data_Keadaan_SDMK!A$4:A$149935,K81,A1_Individu_Data_Keadaan_SDMK!S$4:S$149935,"Dokter Spesialis Anastesiologi (Sp.An)")</f>
        <v>0</v>
      </c>
      <c r="AY81" s="147">
        <f t="shared" si="96"/>
        <v>1</v>
      </c>
      <c r="AZ81" s="146">
        <f t="shared" si="97"/>
        <v>0</v>
      </c>
      <c r="BA81" s="146">
        <f t="shared" si="98"/>
        <v>1</v>
      </c>
      <c r="BB81" s="145">
        <f>COUNTIFS(A1_Individu_Data_Keadaan_SDMK!A$4:A$149935,K81,A1_Individu_Data_Keadaan_SDMK!S$4:S$149935,"Dokter Spesialis Patologi Klinik (SP.PK)")</f>
        <v>0</v>
      </c>
      <c r="BC81" s="147">
        <f t="shared" si="99"/>
        <v>1</v>
      </c>
      <c r="BD81" s="146">
        <f t="shared" si="100"/>
        <v>0</v>
      </c>
      <c r="BE81" s="146">
        <f t="shared" si="101"/>
        <v>1</v>
      </c>
      <c r="BF81" s="145">
        <f>COUNTIFS(A1_Individu_Data_Keadaan_SDMK!A$4:A$149935,K81,A1_Individu_Data_Keadaan_SDMK!S$4:S$149935,"Dokter Spesialis Patologi Anatomi (Sp.PA)")</f>
        <v>0</v>
      </c>
      <c r="BG81" s="147">
        <f t="shared" si="102"/>
        <v>0</v>
      </c>
      <c r="BH81" s="146">
        <f t="shared" si="103"/>
        <v>0</v>
      </c>
      <c r="BI81" s="146">
        <f t="shared" si="104"/>
        <v>0</v>
      </c>
      <c r="BJ81" s="145">
        <f>COUNTIFS(A1_Individu_Data_Keadaan_SDMK!A$4:A$149935,K81,A1_Individu_Data_Keadaan_SDMK!S$4:S$149935,"Dokter Spesialis Rehabilitasi Medik (Sp.RM)")</f>
        <v>0</v>
      </c>
      <c r="BK81" s="147">
        <f t="shared" si="105"/>
        <v>0</v>
      </c>
      <c r="BL81" s="146">
        <f t="shared" si="106"/>
        <v>0</v>
      </c>
      <c r="BM81" s="146">
        <f t="shared" si="107"/>
        <v>0</v>
      </c>
      <c r="BN81" s="151" t="str">
        <f t="shared" si="108"/>
        <v>Belum Memenuhi</v>
      </c>
    </row>
    <row r="82" spans="11:66" ht="15">
      <c r="K82" s="132" t="s">
        <v>13204</v>
      </c>
      <c r="L82" s="132" t="s">
        <v>13205</v>
      </c>
      <c r="M82" s="132" t="s">
        <v>1632</v>
      </c>
      <c r="N82" s="132" t="s">
        <v>13054</v>
      </c>
      <c r="O82" s="132" t="s">
        <v>11677</v>
      </c>
      <c r="P82" s="132">
        <v>31</v>
      </c>
      <c r="Q82" s="132">
        <v>3172</v>
      </c>
      <c r="R82" s="370" t="str">
        <f>IF(P82&lt;&gt;"",VLOOKUP(P82,'01_MASTER_KODE_WILAYAH'!H$1437:I$1470,2,FALSE),"")</f>
        <v>DKI JAKARTA</v>
      </c>
      <c r="S82" s="370" t="str">
        <f>IF(Q82&lt;&gt;"",VLOOKUP(Q82,'01_MASTER_KODE_WILAYAH'!D$5:F$1353,3,FALSE),"")</f>
        <v>KOTA JAKARTA TIMUR</v>
      </c>
      <c r="T82" s="444" t="str">
        <f t="shared" si="73"/>
        <v>Pemerintah</v>
      </c>
      <c r="U82" s="157">
        <f t="shared" si="74"/>
        <v>0</v>
      </c>
      <c r="V82" s="145">
        <f>COUNTIFS(A1_Individu_Data_Keadaan_SDMK!A$4:A$149935,K82,A1_Individu_Data_Keadaan_SDMK!S$4:S$149935,"Dokter Umum")</f>
        <v>0</v>
      </c>
      <c r="W82" s="134">
        <f t="shared" si="75"/>
        <v>18</v>
      </c>
      <c r="X82" s="146">
        <f t="shared" si="76"/>
        <v>0</v>
      </c>
      <c r="Y82" s="146">
        <f t="shared" si="77"/>
        <v>18</v>
      </c>
      <c r="Z82" s="145">
        <f>COUNTIFS(A1_Individu_Data_Keadaan_SDMK!A$4:A$149935,K82,A1_Individu_Data_Keadaan_SDMK!S$4:S$149935,"Dokter Gigi")</f>
        <v>0</v>
      </c>
      <c r="AA82" s="134">
        <f t="shared" si="78"/>
        <v>4</v>
      </c>
      <c r="AB82" s="146">
        <f t="shared" si="79"/>
        <v>0</v>
      </c>
      <c r="AC82" s="146">
        <f t="shared" si="80"/>
        <v>4</v>
      </c>
      <c r="AD82" s="145">
        <f>COUNTIFS(A1_Individu_Data_Keadaan_SDMK!A$4:A$149935,K82,A1_Individu_Data_Keadaan_SDMK!S$4:S$149935,"Dokter Spesialis Penyakit Dalam (Sp.PD)")</f>
        <v>0</v>
      </c>
      <c r="AE82" s="134">
        <f t="shared" si="81"/>
        <v>6</v>
      </c>
      <c r="AF82" s="146">
        <f t="shared" si="82"/>
        <v>0</v>
      </c>
      <c r="AG82" s="146">
        <f t="shared" si="83"/>
        <v>6</v>
      </c>
      <c r="AH82" s="145">
        <f>COUNTIFS(A1_Individu_Data_Keadaan_SDMK!A$4:A$149935,K82,A1_Individu_Data_Keadaan_SDMK!S$4:S$149935,"Dokter Spesialis Obstetri &amp; Ginekologi - Kebidanan &amp; Kandungan (Sp.OG)")</f>
        <v>0</v>
      </c>
      <c r="AI82" s="134">
        <f t="shared" si="84"/>
        <v>6</v>
      </c>
      <c r="AJ82" s="146">
        <f t="shared" si="85"/>
        <v>0</v>
      </c>
      <c r="AK82" s="146">
        <f t="shared" si="86"/>
        <v>6</v>
      </c>
      <c r="AL82" s="145">
        <f>COUNTIFS(A1_Individu_Data_Keadaan_SDMK!A$4:A$149935,K82,A1_Individu_Data_Keadaan_SDMK!S$4:S$149935,"Dokter Spesialis Anak (Sp.A)")</f>
        <v>0</v>
      </c>
      <c r="AM82" s="147">
        <f t="shared" si="87"/>
        <v>6</v>
      </c>
      <c r="AN82" s="146">
        <f t="shared" si="88"/>
        <v>0</v>
      </c>
      <c r="AO82" s="146">
        <f t="shared" si="89"/>
        <v>6</v>
      </c>
      <c r="AP82" s="145">
        <f>COUNTIFS(A1_Individu_Data_Keadaan_SDMK!A$4:A$149935,K82,A1_Individu_Data_Keadaan_SDMK!S$4:S$149935,"Dokter Spesialis Bedah (Sp.B)")</f>
        <v>0</v>
      </c>
      <c r="AQ82" s="147">
        <f t="shared" si="90"/>
        <v>6</v>
      </c>
      <c r="AR82" s="146">
        <f t="shared" si="91"/>
        <v>0</v>
      </c>
      <c r="AS82" s="146">
        <f t="shared" si="92"/>
        <v>6</v>
      </c>
      <c r="AT82" s="145">
        <f>COUNTIFS(A1_Individu_Data_Keadaan_SDMK!A$4:A$149935,K82,A1_Individu_Data_Keadaan_SDMK!S$4:S$149935,"Dokter Spesialis Radiologi (Sp.Rad)")</f>
        <v>0</v>
      </c>
      <c r="AU82" s="147">
        <f t="shared" si="93"/>
        <v>3</v>
      </c>
      <c r="AV82" s="146">
        <f t="shared" si="94"/>
        <v>0</v>
      </c>
      <c r="AW82" s="146">
        <f t="shared" si="95"/>
        <v>3</v>
      </c>
      <c r="AX82" s="145">
        <f>COUNTIFS(A1_Individu_Data_Keadaan_SDMK!A$4:A$149935,K82,A1_Individu_Data_Keadaan_SDMK!S$4:S$149935,"Dokter Spesialis Anastesiologi (Sp.An)")</f>
        <v>0</v>
      </c>
      <c r="AY82" s="147">
        <f t="shared" si="96"/>
        <v>3</v>
      </c>
      <c r="AZ82" s="146">
        <f t="shared" si="97"/>
        <v>0</v>
      </c>
      <c r="BA82" s="146">
        <f t="shared" si="98"/>
        <v>3</v>
      </c>
      <c r="BB82" s="145">
        <f>COUNTIFS(A1_Individu_Data_Keadaan_SDMK!A$4:A$149935,K82,A1_Individu_Data_Keadaan_SDMK!S$4:S$149935,"Dokter Spesialis Patologi Klinik (SP.PK)")</f>
        <v>0</v>
      </c>
      <c r="BC82" s="147">
        <f t="shared" si="99"/>
        <v>3</v>
      </c>
      <c r="BD82" s="146">
        <f t="shared" si="100"/>
        <v>0</v>
      </c>
      <c r="BE82" s="146">
        <f t="shared" si="101"/>
        <v>3</v>
      </c>
      <c r="BF82" s="145">
        <f>COUNTIFS(A1_Individu_Data_Keadaan_SDMK!A$4:A$149935,K82,A1_Individu_Data_Keadaan_SDMK!S$4:S$149935,"Dokter Spesialis Patologi Anatomi (Sp.PA)")</f>
        <v>0</v>
      </c>
      <c r="BG82" s="147">
        <f t="shared" si="102"/>
        <v>0</v>
      </c>
      <c r="BH82" s="146">
        <f t="shared" si="103"/>
        <v>0</v>
      </c>
      <c r="BI82" s="146">
        <f t="shared" si="104"/>
        <v>0</v>
      </c>
      <c r="BJ82" s="145">
        <f>COUNTIFS(A1_Individu_Data_Keadaan_SDMK!A$4:A$149935,K82,A1_Individu_Data_Keadaan_SDMK!S$4:S$149935,"Dokter Spesialis Rehabilitasi Medik (Sp.RM)")</f>
        <v>0</v>
      </c>
      <c r="BK82" s="147">
        <f t="shared" si="105"/>
        <v>0</v>
      </c>
      <c r="BL82" s="146">
        <f t="shared" si="106"/>
        <v>0</v>
      </c>
      <c r="BM82" s="146">
        <f t="shared" si="107"/>
        <v>0</v>
      </c>
      <c r="BN82" s="151" t="str">
        <f t="shared" si="108"/>
        <v>Belum Memenuhi</v>
      </c>
    </row>
    <row r="83" spans="11:66" ht="15">
      <c r="K83" s="132" t="s">
        <v>13206</v>
      </c>
      <c r="L83" s="132" t="s">
        <v>13207</v>
      </c>
      <c r="M83" s="132" t="s">
        <v>1632</v>
      </c>
      <c r="N83" s="132" t="s">
        <v>12256</v>
      </c>
      <c r="O83" s="132" t="s">
        <v>12206</v>
      </c>
      <c r="P83" s="132">
        <v>31</v>
      </c>
      <c r="Q83" s="132">
        <v>3172</v>
      </c>
      <c r="R83" s="370" t="str">
        <f>IF(P83&lt;&gt;"",VLOOKUP(P83,'01_MASTER_KODE_WILAYAH'!H$1437:I$1470,2,FALSE),"")</f>
        <v>DKI JAKARTA</v>
      </c>
      <c r="S83" s="370" t="str">
        <f>IF(Q83&lt;&gt;"",VLOOKUP(Q83,'01_MASTER_KODE_WILAYAH'!D$5:F$1353,3,FALSE),"")</f>
        <v>KOTA JAKARTA TIMUR</v>
      </c>
      <c r="T83" s="444" t="str">
        <f t="shared" si="73"/>
        <v>Swasta/Lai</v>
      </c>
      <c r="U83" s="157">
        <f t="shared" si="74"/>
        <v>0</v>
      </c>
      <c r="V83" s="145">
        <f>COUNTIFS(A1_Individu_Data_Keadaan_SDMK!A$4:A$149935,K83,A1_Individu_Data_Keadaan_SDMK!S$4:S$149935,"Dokter Umum")</f>
        <v>0</v>
      </c>
      <c r="W83" s="134">
        <f t="shared" si="75"/>
        <v>1</v>
      </c>
      <c r="X83" s="146">
        <f t="shared" si="76"/>
        <v>0</v>
      </c>
      <c r="Y83" s="146">
        <f t="shared" si="77"/>
        <v>1</v>
      </c>
      <c r="Z83" s="145">
        <f>COUNTIFS(A1_Individu_Data_Keadaan_SDMK!A$4:A$149935,K83,A1_Individu_Data_Keadaan_SDMK!S$4:S$149935,"Dokter Gigi")</f>
        <v>0</v>
      </c>
      <c r="AA83" s="134">
        <f t="shared" si="78"/>
        <v>1</v>
      </c>
      <c r="AB83" s="146">
        <f t="shared" si="79"/>
        <v>0</v>
      </c>
      <c r="AC83" s="146">
        <f t="shared" si="80"/>
        <v>1</v>
      </c>
      <c r="AD83" s="145">
        <f>COUNTIFS(A1_Individu_Data_Keadaan_SDMK!A$4:A$149935,K83,A1_Individu_Data_Keadaan_SDMK!S$4:S$149935,"Dokter Spesialis Penyakit Dalam (Sp.PD)")</f>
        <v>0</v>
      </c>
      <c r="AE83" s="134">
        <f t="shared" si="81"/>
        <v>1</v>
      </c>
      <c r="AF83" s="146">
        <f t="shared" si="82"/>
        <v>0</v>
      </c>
      <c r="AG83" s="146">
        <f t="shared" si="83"/>
        <v>1</v>
      </c>
      <c r="AH83" s="145">
        <f>COUNTIFS(A1_Individu_Data_Keadaan_SDMK!A$4:A$149935,K83,A1_Individu_Data_Keadaan_SDMK!S$4:S$149935,"Dokter Spesialis Obstetri &amp; Ginekologi - Kebidanan &amp; Kandungan (Sp.OG)")</f>
        <v>0</v>
      </c>
      <c r="AI83" s="134">
        <f t="shared" si="84"/>
        <v>1</v>
      </c>
      <c r="AJ83" s="146">
        <f t="shared" si="85"/>
        <v>0</v>
      </c>
      <c r="AK83" s="146">
        <f t="shared" si="86"/>
        <v>1</v>
      </c>
      <c r="AL83" s="145">
        <f>COUNTIFS(A1_Individu_Data_Keadaan_SDMK!A$4:A$149935,K83,A1_Individu_Data_Keadaan_SDMK!S$4:S$149935,"Dokter Spesialis Anak (Sp.A)")</f>
        <v>0</v>
      </c>
      <c r="AM83" s="147">
        <f t="shared" si="87"/>
        <v>1</v>
      </c>
      <c r="AN83" s="146">
        <f t="shared" si="88"/>
        <v>0</v>
      </c>
      <c r="AO83" s="146">
        <f t="shared" si="89"/>
        <v>1</v>
      </c>
      <c r="AP83" s="145">
        <f>COUNTIFS(A1_Individu_Data_Keadaan_SDMK!A$4:A$149935,K83,A1_Individu_Data_Keadaan_SDMK!S$4:S$149935,"Dokter Spesialis Bedah (Sp.B)")</f>
        <v>0</v>
      </c>
      <c r="AQ83" s="147">
        <f t="shared" si="90"/>
        <v>1</v>
      </c>
      <c r="AR83" s="146">
        <f t="shared" si="91"/>
        <v>0</v>
      </c>
      <c r="AS83" s="146">
        <f t="shared" si="92"/>
        <v>1</v>
      </c>
      <c r="AT83" s="145">
        <f>COUNTIFS(A1_Individu_Data_Keadaan_SDMK!A$4:A$149935,K83,A1_Individu_Data_Keadaan_SDMK!S$4:S$149935,"Dokter Spesialis Radiologi (Sp.Rad)")</f>
        <v>0</v>
      </c>
      <c r="AU83" s="147">
        <f t="shared" si="93"/>
        <v>0</v>
      </c>
      <c r="AV83" s="146">
        <f t="shared" si="94"/>
        <v>0</v>
      </c>
      <c r="AW83" s="146">
        <f t="shared" si="95"/>
        <v>0</v>
      </c>
      <c r="AX83" s="145">
        <f>COUNTIFS(A1_Individu_Data_Keadaan_SDMK!A$4:A$149935,K83,A1_Individu_Data_Keadaan_SDMK!S$4:S$149935,"Dokter Spesialis Anastesiologi (Sp.An)")</f>
        <v>0</v>
      </c>
      <c r="AY83" s="147">
        <f t="shared" si="96"/>
        <v>0</v>
      </c>
      <c r="AZ83" s="146">
        <f t="shared" si="97"/>
        <v>0</v>
      </c>
      <c r="BA83" s="146">
        <f t="shared" si="98"/>
        <v>0</v>
      </c>
      <c r="BB83" s="145">
        <f>COUNTIFS(A1_Individu_Data_Keadaan_SDMK!A$4:A$149935,K83,A1_Individu_Data_Keadaan_SDMK!S$4:S$149935,"Dokter Spesialis Patologi Klinik (SP.PK)")</f>
        <v>0</v>
      </c>
      <c r="BC83" s="147">
        <f t="shared" si="99"/>
        <v>0</v>
      </c>
      <c r="BD83" s="146">
        <f t="shared" si="100"/>
        <v>0</v>
      </c>
      <c r="BE83" s="146">
        <f t="shared" si="101"/>
        <v>0</v>
      </c>
      <c r="BF83" s="145">
        <f>COUNTIFS(A1_Individu_Data_Keadaan_SDMK!A$4:A$149935,K83,A1_Individu_Data_Keadaan_SDMK!S$4:S$149935,"Dokter Spesialis Patologi Anatomi (Sp.PA)")</f>
        <v>0</v>
      </c>
      <c r="BG83" s="147">
        <f t="shared" si="102"/>
        <v>0</v>
      </c>
      <c r="BH83" s="146">
        <f t="shared" si="103"/>
        <v>0</v>
      </c>
      <c r="BI83" s="146">
        <f t="shared" si="104"/>
        <v>0</v>
      </c>
      <c r="BJ83" s="145">
        <f>COUNTIFS(A1_Individu_Data_Keadaan_SDMK!A$4:A$149935,K83,A1_Individu_Data_Keadaan_SDMK!S$4:S$149935,"Dokter Spesialis Rehabilitasi Medik (Sp.RM)")</f>
        <v>0</v>
      </c>
      <c r="BK83" s="147">
        <f t="shared" si="105"/>
        <v>0</v>
      </c>
      <c r="BL83" s="146">
        <f t="shared" si="106"/>
        <v>0</v>
      </c>
      <c r="BM83" s="146">
        <f t="shared" si="107"/>
        <v>0</v>
      </c>
      <c r="BN83" s="151" t="str">
        <f t="shared" si="108"/>
        <v>Belum Memenuhi</v>
      </c>
    </row>
    <row r="84" spans="11:66" ht="15">
      <c r="K84" s="132" t="s">
        <v>13208</v>
      </c>
      <c r="L84" s="132" t="s">
        <v>13209</v>
      </c>
      <c r="M84" s="132" t="s">
        <v>1632</v>
      </c>
      <c r="N84" s="132" t="s">
        <v>12210</v>
      </c>
      <c r="O84" s="132" t="s">
        <v>12207</v>
      </c>
      <c r="P84" s="132">
        <v>31</v>
      </c>
      <c r="Q84" s="132">
        <v>3172</v>
      </c>
      <c r="R84" s="370" t="str">
        <f>IF(P84&lt;&gt;"",VLOOKUP(P84,'01_MASTER_KODE_WILAYAH'!H$1437:I$1470,2,FALSE),"")</f>
        <v>DKI JAKARTA</v>
      </c>
      <c r="S84" s="370" t="str">
        <f>IF(Q84&lt;&gt;"",VLOOKUP(Q84,'01_MASTER_KODE_WILAYAH'!D$5:F$1353,3,FALSE),"")</f>
        <v>KOTA JAKARTA TIMUR</v>
      </c>
      <c r="T84" s="444" t="str">
        <f t="shared" si="73"/>
        <v>Perusahaan</v>
      </c>
      <c r="U84" s="157">
        <f t="shared" si="74"/>
        <v>0</v>
      </c>
      <c r="V84" s="145">
        <f>COUNTIFS(A1_Individu_Data_Keadaan_SDMK!A$4:A$149935,K84,A1_Individu_Data_Keadaan_SDMK!S$4:S$149935,"Dokter Umum")</f>
        <v>0</v>
      </c>
      <c r="W84" s="134">
        <f t="shared" si="75"/>
        <v>9</v>
      </c>
      <c r="X84" s="146">
        <f t="shared" si="76"/>
        <v>0</v>
      </c>
      <c r="Y84" s="146">
        <f t="shared" si="77"/>
        <v>9</v>
      </c>
      <c r="Z84" s="145">
        <f>COUNTIFS(A1_Individu_Data_Keadaan_SDMK!A$4:A$149935,K84,A1_Individu_Data_Keadaan_SDMK!S$4:S$149935,"Dokter Gigi")</f>
        <v>0</v>
      </c>
      <c r="AA84" s="134">
        <f t="shared" si="78"/>
        <v>2</v>
      </c>
      <c r="AB84" s="146">
        <f t="shared" si="79"/>
        <v>0</v>
      </c>
      <c r="AC84" s="146">
        <f t="shared" si="80"/>
        <v>2</v>
      </c>
      <c r="AD84" s="145">
        <f>COUNTIFS(A1_Individu_Data_Keadaan_SDMK!A$4:A$149935,K84,A1_Individu_Data_Keadaan_SDMK!S$4:S$149935,"Dokter Spesialis Penyakit Dalam (Sp.PD)")</f>
        <v>0</v>
      </c>
      <c r="AE84" s="134">
        <f t="shared" si="81"/>
        <v>2</v>
      </c>
      <c r="AF84" s="146">
        <f t="shared" si="82"/>
        <v>0</v>
      </c>
      <c r="AG84" s="146">
        <f t="shared" si="83"/>
        <v>2</v>
      </c>
      <c r="AH84" s="145">
        <f>COUNTIFS(A1_Individu_Data_Keadaan_SDMK!A$4:A$149935,K84,A1_Individu_Data_Keadaan_SDMK!S$4:S$149935,"Dokter Spesialis Obstetri &amp; Ginekologi - Kebidanan &amp; Kandungan (Sp.OG)")</f>
        <v>0</v>
      </c>
      <c r="AI84" s="134">
        <f t="shared" si="84"/>
        <v>2</v>
      </c>
      <c r="AJ84" s="146">
        <f t="shared" si="85"/>
        <v>0</v>
      </c>
      <c r="AK84" s="146">
        <f t="shared" si="86"/>
        <v>2</v>
      </c>
      <c r="AL84" s="145">
        <f>COUNTIFS(A1_Individu_Data_Keadaan_SDMK!A$4:A$149935,K84,A1_Individu_Data_Keadaan_SDMK!S$4:S$149935,"Dokter Spesialis Anak (Sp.A)")</f>
        <v>0</v>
      </c>
      <c r="AM84" s="147">
        <f t="shared" si="87"/>
        <v>2</v>
      </c>
      <c r="AN84" s="146">
        <f t="shared" si="88"/>
        <v>0</v>
      </c>
      <c r="AO84" s="146">
        <f t="shared" si="89"/>
        <v>2</v>
      </c>
      <c r="AP84" s="145">
        <f>COUNTIFS(A1_Individu_Data_Keadaan_SDMK!A$4:A$149935,K84,A1_Individu_Data_Keadaan_SDMK!S$4:S$149935,"Dokter Spesialis Bedah (Sp.B)")</f>
        <v>0</v>
      </c>
      <c r="AQ84" s="147">
        <f t="shared" si="90"/>
        <v>2</v>
      </c>
      <c r="AR84" s="146">
        <f t="shared" si="91"/>
        <v>0</v>
      </c>
      <c r="AS84" s="146">
        <f t="shared" si="92"/>
        <v>2</v>
      </c>
      <c r="AT84" s="145">
        <f>COUNTIFS(A1_Individu_Data_Keadaan_SDMK!A$4:A$149935,K84,A1_Individu_Data_Keadaan_SDMK!S$4:S$149935,"Dokter Spesialis Radiologi (Sp.Rad)")</f>
        <v>0</v>
      </c>
      <c r="AU84" s="147">
        <f t="shared" si="93"/>
        <v>1</v>
      </c>
      <c r="AV84" s="146">
        <f t="shared" si="94"/>
        <v>0</v>
      </c>
      <c r="AW84" s="146">
        <f t="shared" si="95"/>
        <v>1</v>
      </c>
      <c r="AX84" s="145">
        <f>COUNTIFS(A1_Individu_Data_Keadaan_SDMK!A$4:A$149935,K84,A1_Individu_Data_Keadaan_SDMK!S$4:S$149935,"Dokter Spesialis Anastesiologi (Sp.An)")</f>
        <v>0</v>
      </c>
      <c r="AY84" s="147">
        <f t="shared" si="96"/>
        <v>1</v>
      </c>
      <c r="AZ84" s="146">
        <f t="shared" si="97"/>
        <v>0</v>
      </c>
      <c r="BA84" s="146">
        <f t="shared" si="98"/>
        <v>1</v>
      </c>
      <c r="BB84" s="145">
        <f>COUNTIFS(A1_Individu_Data_Keadaan_SDMK!A$4:A$149935,K84,A1_Individu_Data_Keadaan_SDMK!S$4:S$149935,"Dokter Spesialis Patologi Klinik (SP.PK)")</f>
        <v>0</v>
      </c>
      <c r="BC84" s="147">
        <f t="shared" si="99"/>
        <v>1</v>
      </c>
      <c r="BD84" s="146">
        <f t="shared" si="100"/>
        <v>0</v>
      </c>
      <c r="BE84" s="146">
        <f t="shared" si="101"/>
        <v>1</v>
      </c>
      <c r="BF84" s="145">
        <f>COUNTIFS(A1_Individu_Data_Keadaan_SDMK!A$4:A$149935,K84,A1_Individu_Data_Keadaan_SDMK!S$4:S$149935,"Dokter Spesialis Patologi Anatomi (Sp.PA)")</f>
        <v>0</v>
      </c>
      <c r="BG84" s="147">
        <f t="shared" si="102"/>
        <v>0</v>
      </c>
      <c r="BH84" s="146">
        <f t="shared" si="103"/>
        <v>0</v>
      </c>
      <c r="BI84" s="146">
        <f t="shared" si="104"/>
        <v>0</v>
      </c>
      <c r="BJ84" s="145">
        <f>COUNTIFS(A1_Individu_Data_Keadaan_SDMK!A$4:A$149935,K84,A1_Individu_Data_Keadaan_SDMK!S$4:S$149935,"Dokter Spesialis Rehabilitasi Medik (Sp.RM)")</f>
        <v>0</v>
      </c>
      <c r="BK84" s="147">
        <f t="shared" si="105"/>
        <v>0</v>
      </c>
      <c r="BL84" s="146">
        <f t="shared" si="106"/>
        <v>0</v>
      </c>
      <c r="BM84" s="146">
        <f t="shared" si="107"/>
        <v>0</v>
      </c>
      <c r="BN84" s="151" t="str">
        <f t="shared" si="108"/>
        <v>Belum Memenuhi</v>
      </c>
    </row>
    <row r="85" spans="11:66" ht="15">
      <c r="K85" s="132" t="s">
        <v>13210</v>
      </c>
      <c r="L85" s="132" t="s">
        <v>13211</v>
      </c>
      <c r="M85" s="132" t="s">
        <v>1632</v>
      </c>
      <c r="N85" s="132" t="s">
        <v>13054</v>
      </c>
      <c r="O85" s="132" t="s">
        <v>13055</v>
      </c>
      <c r="P85" s="132">
        <v>31</v>
      </c>
      <c r="Q85" s="132">
        <v>3172</v>
      </c>
      <c r="R85" s="370" t="str">
        <f>IF(P85&lt;&gt;"",VLOOKUP(P85,'01_MASTER_KODE_WILAYAH'!H$1437:I$1470,2,FALSE),"")</f>
        <v>DKI JAKARTA</v>
      </c>
      <c r="S85" s="370" t="str">
        <f>IF(Q85&lt;&gt;"",VLOOKUP(Q85,'01_MASTER_KODE_WILAYAH'!D$5:F$1353,3,FALSE),"")</f>
        <v>KOTA JAKARTA TIMUR</v>
      </c>
      <c r="T85" s="444" t="str">
        <f t="shared" ref="T85:T148" si="111">LEFT(O85,10)</f>
        <v>Kementeran</v>
      </c>
      <c r="U85" s="157">
        <f t="shared" ref="U85:U148" si="112">AD85+AH85+AL85+AP85+AT85+AX85+BB85</f>
        <v>0</v>
      </c>
      <c r="V85" s="145">
        <f>COUNTIFS(A1_Individu_Data_Keadaan_SDMK!A$4:A$149935,K85,A1_Individu_Data_Keadaan_SDMK!S$4:S$149935,"Dokter Umum")</f>
        <v>0</v>
      </c>
      <c r="W85" s="134">
        <f t="shared" ref="W85:W148" si="113">IF(N85="A",18,IF(N85="B",12,IF(N85="C",9,IF(N85="D",4,1))))</f>
        <v>18</v>
      </c>
      <c r="X85" s="146">
        <f t="shared" ref="X85:X148" si="114">IF((V85-W85)&gt;0,(V85-W85),0)</f>
        <v>0</v>
      </c>
      <c r="Y85" s="146">
        <f t="shared" ref="Y85:Y148" si="115">IF((V85-W85)&lt;0,ABS(V85-W85),0)</f>
        <v>18</v>
      </c>
      <c r="Z85" s="145">
        <f>COUNTIFS(A1_Individu_Data_Keadaan_SDMK!A$4:A$149935,K85,A1_Individu_Data_Keadaan_SDMK!S$4:S$149935,"Dokter Gigi")</f>
        <v>0</v>
      </c>
      <c r="AA85" s="134">
        <f t="shared" ref="AA85:AA148" si="116">IF(N85="A",4,IF(N85="B",3,IF(N85="C",2,IF(N85="D",1,1))))</f>
        <v>4</v>
      </c>
      <c r="AB85" s="146">
        <f t="shared" ref="AB85:AB148" si="117">IF((Z85-AA85)&gt;0,(Z85-AA85),0)</f>
        <v>0</v>
      </c>
      <c r="AC85" s="146">
        <f t="shared" ref="AC85:AC148" si="118">IF((Z85-AA85)&lt;0,ABS(Z85-AA85),0)</f>
        <v>4</v>
      </c>
      <c r="AD85" s="145">
        <f>COUNTIFS(A1_Individu_Data_Keadaan_SDMK!A$4:A$149935,K85,A1_Individu_Data_Keadaan_SDMK!S$4:S$149935,"Dokter Spesialis Penyakit Dalam (Sp.PD)")</f>
        <v>0</v>
      </c>
      <c r="AE85" s="134">
        <f t="shared" ref="AE85:AE148" si="119">IF(N85="A",6,IF(N85="B",3,IF(N85="C",2,IF(N85="D",1,1))))</f>
        <v>6</v>
      </c>
      <c r="AF85" s="146">
        <f t="shared" ref="AF85:AF148" si="120">IF((AD85-AE85)&gt;0,(AD85-AE85),0)</f>
        <v>0</v>
      </c>
      <c r="AG85" s="146">
        <f t="shared" ref="AG85:AG148" si="121">IF((AD85-AE85)&lt;0,ABS(AD85-AE85),0)</f>
        <v>6</v>
      </c>
      <c r="AH85" s="145">
        <f>COUNTIFS(A1_Individu_Data_Keadaan_SDMK!A$4:A$149935,K85,A1_Individu_Data_Keadaan_SDMK!S$4:S$149935,"Dokter Spesialis Obstetri &amp; Ginekologi - Kebidanan &amp; Kandungan (Sp.OG)")</f>
        <v>0</v>
      </c>
      <c r="AI85" s="134">
        <f t="shared" ref="AI85:AI148" si="122">IF(N85="A",6,IF(N85="B",3,IF(N85="C",2,IF(N85="D",1,1))))</f>
        <v>6</v>
      </c>
      <c r="AJ85" s="146">
        <f t="shared" ref="AJ85:AJ148" si="123">IF((AH85-AI85)&gt;0,(AH85-AI85),0)</f>
        <v>0</v>
      </c>
      <c r="AK85" s="146">
        <f t="shared" ref="AK85:AK148" si="124">IF((AH85-AI85)&lt;0,ABS(AH85-AI85),0)</f>
        <v>6</v>
      </c>
      <c r="AL85" s="145">
        <f>COUNTIFS(A1_Individu_Data_Keadaan_SDMK!A$4:A$149935,K85,A1_Individu_Data_Keadaan_SDMK!S$4:S$149935,"Dokter Spesialis Anak (Sp.A)")</f>
        <v>0</v>
      </c>
      <c r="AM85" s="147">
        <f t="shared" ref="AM85:AM148" si="125">IF(N85="A",6,IF(N85="B",3,IF(N85="C",2,IF(N85="D",1,1))))</f>
        <v>6</v>
      </c>
      <c r="AN85" s="146">
        <f t="shared" ref="AN85:AN148" si="126">IF((AL85-AM85)&gt;0,(AL85-AM85),0)</f>
        <v>0</v>
      </c>
      <c r="AO85" s="146">
        <f t="shared" ref="AO85:AO148" si="127">IF((AL85-AM85)&lt;0,ABS(AL85-AM85),0)</f>
        <v>6</v>
      </c>
      <c r="AP85" s="145">
        <f>COUNTIFS(A1_Individu_Data_Keadaan_SDMK!A$4:A$149935,K85,A1_Individu_Data_Keadaan_SDMK!S$4:S$149935,"Dokter Spesialis Bedah (Sp.B)")</f>
        <v>0</v>
      </c>
      <c r="AQ85" s="147">
        <f t="shared" ref="AQ85:AQ148" si="128">IF(N85="A",6,IF(N85="B",3,IF(N85="C",2,IF(N85="D",1,1))))</f>
        <v>6</v>
      </c>
      <c r="AR85" s="146">
        <f t="shared" ref="AR85:AR148" si="129">IF((AP85-AQ85)&gt;0,(AP85-AQ85),0)</f>
        <v>0</v>
      </c>
      <c r="AS85" s="146">
        <f t="shared" ref="AS85:AS148" si="130">IF((AP85-AQ85)&lt;0,ABS(AP85-AQ85),0)</f>
        <v>6</v>
      </c>
      <c r="AT85" s="145">
        <f>COUNTIFS(A1_Individu_Data_Keadaan_SDMK!A$4:A$149935,K85,A1_Individu_Data_Keadaan_SDMK!S$4:S$149935,"Dokter Spesialis Radiologi (Sp.Rad)")</f>
        <v>0</v>
      </c>
      <c r="AU85" s="147">
        <f t="shared" ref="AU85:AU148" si="131">IF(N85="A",3,IF(N85="B",2,IF(N85="C",1,IF(N85="D",0,0))))</f>
        <v>3</v>
      </c>
      <c r="AV85" s="146">
        <f t="shared" ref="AV85:AV148" si="132">IF((AT85-AU85)&gt;0,(AT85-AU85),0)</f>
        <v>0</v>
      </c>
      <c r="AW85" s="146">
        <f t="shared" ref="AW85:AW148" si="133">IF((AT85-AU85)&lt;0,ABS(AT85-AU85),0)</f>
        <v>3</v>
      </c>
      <c r="AX85" s="145">
        <f>COUNTIFS(A1_Individu_Data_Keadaan_SDMK!A$4:A$149935,K85,A1_Individu_Data_Keadaan_SDMK!S$4:S$149935,"Dokter Spesialis Anastesiologi (Sp.An)")</f>
        <v>0</v>
      </c>
      <c r="AY85" s="147">
        <f t="shared" ref="AY85:AY148" si="134">IF(N85="A",3,IF(N85="B",2,IF(N85="C",1,IF(N85="D",0,0))))</f>
        <v>3</v>
      </c>
      <c r="AZ85" s="146">
        <f t="shared" ref="AZ85:AZ148" si="135">IF((AX85-AY85)&gt;0,(AX85-AY85),0)</f>
        <v>0</v>
      </c>
      <c r="BA85" s="146">
        <f t="shared" ref="BA85:BA148" si="136">IF((AX85-AY85)&lt;0,ABS(AX85-AY85),0)</f>
        <v>3</v>
      </c>
      <c r="BB85" s="145">
        <f>COUNTIFS(A1_Individu_Data_Keadaan_SDMK!A$4:A$149935,K85,A1_Individu_Data_Keadaan_SDMK!S$4:S$149935,"Dokter Spesialis Patologi Klinik (SP.PK)")</f>
        <v>0</v>
      </c>
      <c r="BC85" s="147">
        <f t="shared" ref="BC85:BC148" si="137">IF(N85="A",3,IF(N85="B",2,IF(N85="C",1,IF(N85="D",0,0))))</f>
        <v>3</v>
      </c>
      <c r="BD85" s="146">
        <f t="shared" ref="BD85:BD148" si="138">IF((BB85-BC85)&gt;0,(BB85-BC85),0)</f>
        <v>0</v>
      </c>
      <c r="BE85" s="146">
        <f t="shared" ref="BE85:BE148" si="139">IF((BB85-BC85)&lt;0,ABS(BB85-BC85),0)</f>
        <v>3</v>
      </c>
      <c r="BF85" s="145">
        <f>COUNTIFS(A1_Individu_Data_Keadaan_SDMK!A$4:A$149935,K85,A1_Individu_Data_Keadaan_SDMK!S$4:S$149935,"Dokter Spesialis Patologi Anatomi (Sp.PA)")</f>
        <v>0</v>
      </c>
      <c r="BG85" s="147">
        <f t="shared" ref="BG85:BG148" si="140">IF(R85="A",3,IF(R85="B",2,IF(R85="C",0,IF(R85="D",0,0))))</f>
        <v>0</v>
      </c>
      <c r="BH85" s="146">
        <f t="shared" ref="BH85:BH148" si="141">IF((BF85-BG85)&gt;0,(BF85-BG85),0)</f>
        <v>0</v>
      </c>
      <c r="BI85" s="146">
        <f t="shared" ref="BI85:BI148" si="142">IF((BF85-BG85)&lt;0,ABS(BF85-BG85),0)</f>
        <v>0</v>
      </c>
      <c r="BJ85" s="145">
        <f>COUNTIFS(A1_Individu_Data_Keadaan_SDMK!A$4:A$149935,K85,A1_Individu_Data_Keadaan_SDMK!S$4:S$149935,"Dokter Spesialis Rehabilitasi Medik (Sp.RM)")</f>
        <v>0</v>
      </c>
      <c r="BK85" s="147">
        <f t="shared" ref="BK85:BK148" si="143">IF(AD85="A",3,IF(AD85="B",2,IF(AD85="C",0,IF(AD85="D",0,0))))</f>
        <v>0</v>
      </c>
      <c r="BL85" s="146">
        <f t="shared" ref="BL85:BL148" si="144">IF((BJ85-BK85)&gt;0,(BJ85-BK85),0)</f>
        <v>0</v>
      </c>
      <c r="BM85" s="146">
        <f t="shared" ref="BM85:BM148" si="145">IF((BJ85-BK85)&lt;0,ABS(BJ85-BK85),0)</f>
        <v>0</v>
      </c>
      <c r="BN85" s="151" t="str">
        <f t="shared" ref="BN85:BN148" si="146">IF(AND(AD85&gt;=1,AH85&gt;=1,AL85&gt;=1,AP85&gt;=1,AT85&gt;=1,AX85&gt;=1,BB85&gt;=1),"Memenuhi","Belum Memenuhi")</f>
        <v>Belum Memenuhi</v>
      </c>
    </row>
    <row r="86" spans="11:66" ht="15">
      <c r="K86" s="132" t="s">
        <v>13212</v>
      </c>
      <c r="L86" s="132" t="s">
        <v>13213</v>
      </c>
      <c r="M86" s="132" t="s">
        <v>1632</v>
      </c>
      <c r="N86" s="132" t="s">
        <v>12210</v>
      </c>
      <c r="O86" s="132" t="s">
        <v>12207</v>
      </c>
      <c r="P86" s="132">
        <v>31</v>
      </c>
      <c r="Q86" s="132">
        <v>3172</v>
      </c>
      <c r="R86" s="370" t="str">
        <f>IF(P86&lt;&gt;"",VLOOKUP(P86,'01_MASTER_KODE_WILAYAH'!H$1437:I$1470,2,FALSE),"")</f>
        <v>DKI JAKARTA</v>
      </c>
      <c r="S86" s="370" t="str">
        <f>IF(Q86&lt;&gt;"",VLOOKUP(Q86,'01_MASTER_KODE_WILAYAH'!D$5:F$1353,3,FALSE),"")</f>
        <v>KOTA JAKARTA TIMUR</v>
      </c>
      <c r="T86" s="444" t="str">
        <f t="shared" si="111"/>
        <v>Perusahaan</v>
      </c>
      <c r="U86" s="157">
        <f t="shared" si="112"/>
        <v>0</v>
      </c>
      <c r="V86" s="145">
        <f>COUNTIFS(A1_Individu_Data_Keadaan_SDMK!A$4:A$149935,K86,A1_Individu_Data_Keadaan_SDMK!S$4:S$149935,"Dokter Umum")</f>
        <v>0</v>
      </c>
      <c r="W86" s="134">
        <f t="shared" si="113"/>
        <v>9</v>
      </c>
      <c r="X86" s="146">
        <f t="shared" si="114"/>
        <v>0</v>
      </c>
      <c r="Y86" s="146">
        <f t="shared" si="115"/>
        <v>9</v>
      </c>
      <c r="Z86" s="145">
        <f>COUNTIFS(A1_Individu_Data_Keadaan_SDMK!A$4:A$149935,K86,A1_Individu_Data_Keadaan_SDMK!S$4:S$149935,"Dokter Gigi")</f>
        <v>0</v>
      </c>
      <c r="AA86" s="134">
        <f t="shared" si="116"/>
        <v>2</v>
      </c>
      <c r="AB86" s="146">
        <f t="shared" si="117"/>
        <v>0</v>
      </c>
      <c r="AC86" s="146">
        <f t="shared" si="118"/>
        <v>2</v>
      </c>
      <c r="AD86" s="145">
        <f>COUNTIFS(A1_Individu_Data_Keadaan_SDMK!A$4:A$149935,K86,A1_Individu_Data_Keadaan_SDMK!S$4:S$149935,"Dokter Spesialis Penyakit Dalam (Sp.PD)")</f>
        <v>0</v>
      </c>
      <c r="AE86" s="134">
        <f t="shared" si="119"/>
        <v>2</v>
      </c>
      <c r="AF86" s="146">
        <f t="shared" si="120"/>
        <v>0</v>
      </c>
      <c r="AG86" s="146">
        <f t="shared" si="121"/>
        <v>2</v>
      </c>
      <c r="AH86" s="145">
        <f>COUNTIFS(A1_Individu_Data_Keadaan_SDMK!A$4:A$149935,K86,A1_Individu_Data_Keadaan_SDMK!S$4:S$149935,"Dokter Spesialis Obstetri &amp; Ginekologi - Kebidanan &amp; Kandungan (Sp.OG)")</f>
        <v>0</v>
      </c>
      <c r="AI86" s="134">
        <f t="shared" si="122"/>
        <v>2</v>
      </c>
      <c r="AJ86" s="146">
        <f t="shared" si="123"/>
        <v>0</v>
      </c>
      <c r="AK86" s="146">
        <f t="shared" si="124"/>
        <v>2</v>
      </c>
      <c r="AL86" s="145">
        <f>COUNTIFS(A1_Individu_Data_Keadaan_SDMK!A$4:A$149935,K86,A1_Individu_Data_Keadaan_SDMK!S$4:S$149935,"Dokter Spesialis Anak (Sp.A)")</f>
        <v>0</v>
      </c>
      <c r="AM86" s="147">
        <f t="shared" si="125"/>
        <v>2</v>
      </c>
      <c r="AN86" s="146">
        <f t="shared" si="126"/>
        <v>0</v>
      </c>
      <c r="AO86" s="146">
        <f t="shared" si="127"/>
        <v>2</v>
      </c>
      <c r="AP86" s="145">
        <f>COUNTIFS(A1_Individu_Data_Keadaan_SDMK!A$4:A$149935,K86,A1_Individu_Data_Keadaan_SDMK!S$4:S$149935,"Dokter Spesialis Bedah (Sp.B)")</f>
        <v>0</v>
      </c>
      <c r="AQ86" s="147">
        <f t="shared" si="128"/>
        <v>2</v>
      </c>
      <c r="AR86" s="146">
        <f t="shared" si="129"/>
        <v>0</v>
      </c>
      <c r="AS86" s="146">
        <f t="shared" si="130"/>
        <v>2</v>
      </c>
      <c r="AT86" s="145">
        <f>COUNTIFS(A1_Individu_Data_Keadaan_SDMK!A$4:A$149935,K86,A1_Individu_Data_Keadaan_SDMK!S$4:S$149935,"Dokter Spesialis Radiologi (Sp.Rad)")</f>
        <v>0</v>
      </c>
      <c r="AU86" s="147">
        <f t="shared" si="131"/>
        <v>1</v>
      </c>
      <c r="AV86" s="146">
        <f t="shared" si="132"/>
        <v>0</v>
      </c>
      <c r="AW86" s="146">
        <f t="shared" si="133"/>
        <v>1</v>
      </c>
      <c r="AX86" s="145">
        <f>COUNTIFS(A1_Individu_Data_Keadaan_SDMK!A$4:A$149935,K86,A1_Individu_Data_Keadaan_SDMK!S$4:S$149935,"Dokter Spesialis Anastesiologi (Sp.An)")</f>
        <v>0</v>
      </c>
      <c r="AY86" s="147">
        <f t="shared" si="134"/>
        <v>1</v>
      </c>
      <c r="AZ86" s="146">
        <f t="shared" si="135"/>
        <v>0</v>
      </c>
      <c r="BA86" s="146">
        <f t="shared" si="136"/>
        <v>1</v>
      </c>
      <c r="BB86" s="145">
        <f>COUNTIFS(A1_Individu_Data_Keadaan_SDMK!A$4:A$149935,K86,A1_Individu_Data_Keadaan_SDMK!S$4:S$149935,"Dokter Spesialis Patologi Klinik (SP.PK)")</f>
        <v>0</v>
      </c>
      <c r="BC86" s="147">
        <f t="shared" si="137"/>
        <v>1</v>
      </c>
      <c r="BD86" s="146">
        <f t="shared" si="138"/>
        <v>0</v>
      </c>
      <c r="BE86" s="146">
        <f t="shared" si="139"/>
        <v>1</v>
      </c>
      <c r="BF86" s="145">
        <f>COUNTIFS(A1_Individu_Data_Keadaan_SDMK!A$4:A$149935,K86,A1_Individu_Data_Keadaan_SDMK!S$4:S$149935,"Dokter Spesialis Patologi Anatomi (Sp.PA)")</f>
        <v>0</v>
      </c>
      <c r="BG86" s="147">
        <f t="shared" si="140"/>
        <v>0</v>
      </c>
      <c r="BH86" s="146">
        <f t="shared" si="141"/>
        <v>0</v>
      </c>
      <c r="BI86" s="146">
        <f t="shared" si="142"/>
        <v>0</v>
      </c>
      <c r="BJ86" s="145">
        <f>COUNTIFS(A1_Individu_Data_Keadaan_SDMK!A$4:A$149935,K86,A1_Individu_Data_Keadaan_SDMK!S$4:S$149935,"Dokter Spesialis Rehabilitasi Medik (Sp.RM)")</f>
        <v>0</v>
      </c>
      <c r="BK86" s="147">
        <f t="shared" si="143"/>
        <v>0</v>
      </c>
      <c r="BL86" s="146">
        <f t="shared" si="144"/>
        <v>0</v>
      </c>
      <c r="BM86" s="146">
        <f t="shared" si="145"/>
        <v>0</v>
      </c>
      <c r="BN86" s="151" t="str">
        <f t="shared" si="146"/>
        <v>Belum Memenuhi</v>
      </c>
    </row>
    <row r="87" spans="11:66" ht="15">
      <c r="K87" s="132" t="s">
        <v>13215</v>
      </c>
      <c r="L87" s="132" t="s">
        <v>13216</v>
      </c>
      <c r="M87" s="132" t="s">
        <v>1632</v>
      </c>
      <c r="N87" s="132" t="s">
        <v>12209</v>
      </c>
      <c r="O87" s="132" t="s">
        <v>242</v>
      </c>
      <c r="P87" s="132">
        <v>31</v>
      </c>
      <c r="Q87" s="132">
        <v>3172</v>
      </c>
      <c r="R87" s="370" t="str">
        <f>IF(P87&lt;&gt;"",VLOOKUP(P87,'01_MASTER_KODE_WILAYAH'!H$1437:I$1470,2,FALSE),"")</f>
        <v>DKI JAKARTA</v>
      </c>
      <c r="S87" s="370" t="str">
        <f>IF(Q87&lt;&gt;"",VLOOKUP(Q87,'01_MASTER_KODE_WILAYAH'!D$5:F$1353,3,FALSE),"")</f>
        <v>KOTA JAKARTA TIMUR</v>
      </c>
      <c r="T87" s="444" t="str">
        <f t="shared" si="111"/>
        <v>TNI AU</v>
      </c>
      <c r="U87" s="157">
        <f t="shared" si="112"/>
        <v>0</v>
      </c>
      <c r="V87" s="145">
        <f>COUNTIFS(A1_Individu_Data_Keadaan_SDMK!A$4:A$149935,K87,A1_Individu_Data_Keadaan_SDMK!S$4:S$149935,"Dokter Umum")</f>
        <v>0</v>
      </c>
      <c r="W87" s="134">
        <f t="shared" si="113"/>
        <v>12</v>
      </c>
      <c r="X87" s="146">
        <f t="shared" si="114"/>
        <v>0</v>
      </c>
      <c r="Y87" s="146">
        <f t="shared" si="115"/>
        <v>12</v>
      </c>
      <c r="Z87" s="145">
        <f>COUNTIFS(A1_Individu_Data_Keadaan_SDMK!A$4:A$149935,K87,A1_Individu_Data_Keadaan_SDMK!S$4:S$149935,"Dokter Gigi")</f>
        <v>0</v>
      </c>
      <c r="AA87" s="134">
        <f t="shared" si="116"/>
        <v>3</v>
      </c>
      <c r="AB87" s="146">
        <f t="shared" si="117"/>
        <v>0</v>
      </c>
      <c r="AC87" s="146">
        <f t="shared" si="118"/>
        <v>3</v>
      </c>
      <c r="AD87" s="145">
        <f>COUNTIFS(A1_Individu_Data_Keadaan_SDMK!A$4:A$149935,K87,A1_Individu_Data_Keadaan_SDMK!S$4:S$149935,"Dokter Spesialis Penyakit Dalam (Sp.PD)")</f>
        <v>0</v>
      </c>
      <c r="AE87" s="134">
        <f t="shared" si="119"/>
        <v>3</v>
      </c>
      <c r="AF87" s="146">
        <f t="shared" si="120"/>
        <v>0</v>
      </c>
      <c r="AG87" s="146">
        <f t="shared" si="121"/>
        <v>3</v>
      </c>
      <c r="AH87" s="145">
        <f>COUNTIFS(A1_Individu_Data_Keadaan_SDMK!A$4:A$149935,K87,A1_Individu_Data_Keadaan_SDMK!S$4:S$149935,"Dokter Spesialis Obstetri &amp; Ginekologi - Kebidanan &amp; Kandungan (Sp.OG)")</f>
        <v>0</v>
      </c>
      <c r="AI87" s="134">
        <f t="shared" si="122"/>
        <v>3</v>
      </c>
      <c r="AJ87" s="146">
        <f t="shared" si="123"/>
        <v>0</v>
      </c>
      <c r="AK87" s="146">
        <f t="shared" si="124"/>
        <v>3</v>
      </c>
      <c r="AL87" s="145">
        <f>COUNTIFS(A1_Individu_Data_Keadaan_SDMK!A$4:A$149935,K87,A1_Individu_Data_Keadaan_SDMK!S$4:S$149935,"Dokter Spesialis Anak (Sp.A)")</f>
        <v>0</v>
      </c>
      <c r="AM87" s="147">
        <f t="shared" si="125"/>
        <v>3</v>
      </c>
      <c r="AN87" s="146">
        <f t="shared" si="126"/>
        <v>0</v>
      </c>
      <c r="AO87" s="146">
        <f t="shared" si="127"/>
        <v>3</v>
      </c>
      <c r="AP87" s="145">
        <f>COUNTIFS(A1_Individu_Data_Keadaan_SDMK!A$4:A$149935,K87,A1_Individu_Data_Keadaan_SDMK!S$4:S$149935,"Dokter Spesialis Bedah (Sp.B)")</f>
        <v>0</v>
      </c>
      <c r="AQ87" s="147">
        <f t="shared" si="128"/>
        <v>3</v>
      </c>
      <c r="AR87" s="146">
        <f t="shared" si="129"/>
        <v>0</v>
      </c>
      <c r="AS87" s="146">
        <f t="shared" si="130"/>
        <v>3</v>
      </c>
      <c r="AT87" s="145">
        <f>COUNTIFS(A1_Individu_Data_Keadaan_SDMK!A$4:A$149935,K87,A1_Individu_Data_Keadaan_SDMK!S$4:S$149935,"Dokter Spesialis Radiologi (Sp.Rad)")</f>
        <v>0</v>
      </c>
      <c r="AU87" s="147">
        <f t="shared" si="131"/>
        <v>2</v>
      </c>
      <c r="AV87" s="146">
        <f t="shared" si="132"/>
        <v>0</v>
      </c>
      <c r="AW87" s="146">
        <f t="shared" si="133"/>
        <v>2</v>
      </c>
      <c r="AX87" s="145">
        <f>COUNTIFS(A1_Individu_Data_Keadaan_SDMK!A$4:A$149935,K87,A1_Individu_Data_Keadaan_SDMK!S$4:S$149935,"Dokter Spesialis Anastesiologi (Sp.An)")</f>
        <v>0</v>
      </c>
      <c r="AY87" s="147">
        <f t="shared" si="134"/>
        <v>2</v>
      </c>
      <c r="AZ87" s="146">
        <f t="shared" si="135"/>
        <v>0</v>
      </c>
      <c r="BA87" s="146">
        <f t="shared" si="136"/>
        <v>2</v>
      </c>
      <c r="BB87" s="145">
        <f>COUNTIFS(A1_Individu_Data_Keadaan_SDMK!A$4:A$149935,K87,A1_Individu_Data_Keadaan_SDMK!S$4:S$149935,"Dokter Spesialis Patologi Klinik (SP.PK)")</f>
        <v>0</v>
      </c>
      <c r="BC87" s="147">
        <f t="shared" si="137"/>
        <v>2</v>
      </c>
      <c r="BD87" s="146">
        <f t="shared" si="138"/>
        <v>0</v>
      </c>
      <c r="BE87" s="146">
        <f t="shared" si="139"/>
        <v>2</v>
      </c>
      <c r="BF87" s="145">
        <f>COUNTIFS(A1_Individu_Data_Keadaan_SDMK!A$4:A$149935,K87,A1_Individu_Data_Keadaan_SDMK!S$4:S$149935,"Dokter Spesialis Patologi Anatomi (Sp.PA)")</f>
        <v>0</v>
      </c>
      <c r="BG87" s="147">
        <f t="shared" si="140"/>
        <v>0</v>
      </c>
      <c r="BH87" s="146">
        <f t="shared" si="141"/>
        <v>0</v>
      </c>
      <c r="BI87" s="146">
        <f t="shared" si="142"/>
        <v>0</v>
      </c>
      <c r="BJ87" s="145">
        <f>COUNTIFS(A1_Individu_Data_Keadaan_SDMK!A$4:A$149935,K87,A1_Individu_Data_Keadaan_SDMK!S$4:S$149935,"Dokter Spesialis Rehabilitasi Medik (Sp.RM)")</f>
        <v>0</v>
      </c>
      <c r="BK87" s="147">
        <f t="shared" si="143"/>
        <v>0</v>
      </c>
      <c r="BL87" s="146">
        <f t="shared" si="144"/>
        <v>0</v>
      </c>
      <c r="BM87" s="146">
        <f t="shared" si="145"/>
        <v>0</v>
      </c>
      <c r="BN87" s="151" t="str">
        <f t="shared" si="146"/>
        <v>Belum Memenuhi</v>
      </c>
    </row>
    <row r="88" spans="11:66" ht="15">
      <c r="K88" s="132" t="s">
        <v>13217</v>
      </c>
      <c r="L88" s="132" t="s">
        <v>13218</v>
      </c>
      <c r="M88" s="132" t="s">
        <v>1632</v>
      </c>
      <c r="N88" s="132" t="s">
        <v>12210</v>
      </c>
      <c r="O88" s="132" t="s">
        <v>12204</v>
      </c>
      <c r="P88" s="132">
        <v>31</v>
      </c>
      <c r="Q88" s="132">
        <v>3172</v>
      </c>
      <c r="R88" s="370" t="str">
        <f>IF(P88&lt;&gt;"",VLOOKUP(P88,'01_MASTER_KODE_WILAYAH'!H$1437:I$1470,2,FALSE),"")</f>
        <v>DKI JAKARTA</v>
      </c>
      <c r="S88" s="370" t="str">
        <f>IF(Q88&lt;&gt;"",VLOOKUP(Q88,'01_MASTER_KODE_WILAYAH'!D$5:F$1353,3,FALSE),"")</f>
        <v>KOTA JAKARTA TIMUR</v>
      </c>
      <c r="T88" s="444" t="str">
        <f t="shared" si="111"/>
        <v>Pemerintah</v>
      </c>
      <c r="U88" s="157">
        <f t="shared" si="112"/>
        <v>0</v>
      </c>
      <c r="V88" s="145">
        <f>COUNTIFS(A1_Individu_Data_Keadaan_SDMK!A$4:A$149935,K88,A1_Individu_Data_Keadaan_SDMK!S$4:S$149935,"Dokter Umum")</f>
        <v>0</v>
      </c>
      <c r="W88" s="134">
        <f t="shared" si="113"/>
        <v>9</v>
      </c>
      <c r="X88" s="146">
        <f t="shared" si="114"/>
        <v>0</v>
      </c>
      <c r="Y88" s="146">
        <f t="shared" si="115"/>
        <v>9</v>
      </c>
      <c r="Z88" s="145">
        <f>COUNTIFS(A1_Individu_Data_Keadaan_SDMK!A$4:A$149935,K88,A1_Individu_Data_Keadaan_SDMK!S$4:S$149935,"Dokter Gigi")</f>
        <v>0</v>
      </c>
      <c r="AA88" s="134">
        <f t="shared" si="116"/>
        <v>2</v>
      </c>
      <c r="AB88" s="146">
        <f t="shared" si="117"/>
        <v>0</v>
      </c>
      <c r="AC88" s="146">
        <f t="shared" si="118"/>
        <v>2</v>
      </c>
      <c r="AD88" s="145">
        <f>COUNTIFS(A1_Individu_Data_Keadaan_SDMK!A$4:A$149935,K88,A1_Individu_Data_Keadaan_SDMK!S$4:S$149935,"Dokter Spesialis Penyakit Dalam (Sp.PD)")</f>
        <v>0</v>
      </c>
      <c r="AE88" s="134">
        <f t="shared" si="119"/>
        <v>2</v>
      </c>
      <c r="AF88" s="146">
        <f t="shared" si="120"/>
        <v>0</v>
      </c>
      <c r="AG88" s="146">
        <f t="shared" si="121"/>
        <v>2</v>
      </c>
      <c r="AH88" s="145">
        <f>COUNTIFS(A1_Individu_Data_Keadaan_SDMK!A$4:A$149935,K88,A1_Individu_Data_Keadaan_SDMK!S$4:S$149935,"Dokter Spesialis Obstetri &amp; Ginekologi - Kebidanan &amp; Kandungan (Sp.OG)")</f>
        <v>0</v>
      </c>
      <c r="AI88" s="134">
        <f t="shared" si="122"/>
        <v>2</v>
      </c>
      <c r="AJ88" s="146">
        <f t="shared" si="123"/>
        <v>0</v>
      </c>
      <c r="AK88" s="146">
        <f t="shared" si="124"/>
        <v>2</v>
      </c>
      <c r="AL88" s="145">
        <f>COUNTIFS(A1_Individu_Data_Keadaan_SDMK!A$4:A$149935,K88,A1_Individu_Data_Keadaan_SDMK!S$4:S$149935,"Dokter Spesialis Anak (Sp.A)")</f>
        <v>0</v>
      </c>
      <c r="AM88" s="147">
        <f t="shared" si="125"/>
        <v>2</v>
      </c>
      <c r="AN88" s="146">
        <f t="shared" si="126"/>
        <v>0</v>
      </c>
      <c r="AO88" s="146">
        <f t="shared" si="127"/>
        <v>2</v>
      </c>
      <c r="AP88" s="145">
        <f>COUNTIFS(A1_Individu_Data_Keadaan_SDMK!A$4:A$149935,K88,A1_Individu_Data_Keadaan_SDMK!S$4:S$149935,"Dokter Spesialis Bedah (Sp.B)")</f>
        <v>0</v>
      </c>
      <c r="AQ88" s="147">
        <f t="shared" si="128"/>
        <v>2</v>
      </c>
      <c r="AR88" s="146">
        <f t="shared" si="129"/>
        <v>0</v>
      </c>
      <c r="AS88" s="146">
        <f t="shared" si="130"/>
        <v>2</v>
      </c>
      <c r="AT88" s="145">
        <f>COUNTIFS(A1_Individu_Data_Keadaan_SDMK!A$4:A$149935,K88,A1_Individu_Data_Keadaan_SDMK!S$4:S$149935,"Dokter Spesialis Radiologi (Sp.Rad)")</f>
        <v>0</v>
      </c>
      <c r="AU88" s="147">
        <f t="shared" si="131"/>
        <v>1</v>
      </c>
      <c r="AV88" s="146">
        <f t="shared" si="132"/>
        <v>0</v>
      </c>
      <c r="AW88" s="146">
        <f t="shared" si="133"/>
        <v>1</v>
      </c>
      <c r="AX88" s="145">
        <f>COUNTIFS(A1_Individu_Data_Keadaan_SDMK!A$4:A$149935,K88,A1_Individu_Data_Keadaan_SDMK!S$4:S$149935,"Dokter Spesialis Anastesiologi (Sp.An)")</f>
        <v>0</v>
      </c>
      <c r="AY88" s="147">
        <f t="shared" si="134"/>
        <v>1</v>
      </c>
      <c r="AZ88" s="146">
        <f t="shared" si="135"/>
        <v>0</v>
      </c>
      <c r="BA88" s="146">
        <f t="shared" si="136"/>
        <v>1</v>
      </c>
      <c r="BB88" s="145">
        <f>COUNTIFS(A1_Individu_Data_Keadaan_SDMK!A$4:A$149935,K88,A1_Individu_Data_Keadaan_SDMK!S$4:S$149935,"Dokter Spesialis Patologi Klinik (SP.PK)")</f>
        <v>0</v>
      </c>
      <c r="BC88" s="147">
        <f t="shared" si="137"/>
        <v>1</v>
      </c>
      <c r="BD88" s="146">
        <f t="shared" si="138"/>
        <v>0</v>
      </c>
      <c r="BE88" s="146">
        <f t="shared" si="139"/>
        <v>1</v>
      </c>
      <c r="BF88" s="145">
        <f>COUNTIFS(A1_Individu_Data_Keadaan_SDMK!A$4:A$149935,K88,A1_Individu_Data_Keadaan_SDMK!S$4:S$149935,"Dokter Spesialis Patologi Anatomi (Sp.PA)")</f>
        <v>0</v>
      </c>
      <c r="BG88" s="147">
        <f t="shared" si="140"/>
        <v>0</v>
      </c>
      <c r="BH88" s="146">
        <f t="shared" si="141"/>
        <v>0</v>
      </c>
      <c r="BI88" s="146">
        <f t="shared" si="142"/>
        <v>0</v>
      </c>
      <c r="BJ88" s="145">
        <f>COUNTIFS(A1_Individu_Data_Keadaan_SDMK!A$4:A$149935,K88,A1_Individu_Data_Keadaan_SDMK!S$4:S$149935,"Dokter Spesialis Rehabilitasi Medik (Sp.RM)")</f>
        <v>0</v>
      </c>
      <c r="BK88" s="147">
        <f t="shared" si="143"/>
        <v>0</v>
      </c>
      <c r="BL88" s="146">
        <f t="shared" si="144"/>
        <v>0</v>
      </c>
      <c r="BM88" s="146">
        <f t="shared" si="145"/>
        <v>0</v>
      </c>
      <c r="BN88" s="151" t="str">
        <f t="shared" si="146"/>
        <v>Belum Memenuhi</v>
      </c>
    </row>
    <row r="89" spans="11:66" ht="15">
      <c r="K89" s="132" t="s">
        <v>13219</v>
      </c>
      <c r="L89" s="132" t="s">
        <v>13220</v>
      </c>
      <c r="M89" s="132" t="s">
        <v>1632</v>
      </c>
      <c r="N89" s="132" t="s">
        <v>12256</v>
      </c>
      <c r="O89" s="132" t="s">
        <v>12206</v>
      </c>
      <c r="P89" s="132">
        <v>31</v>
      </c>
      <c r="Q89" s="132">
        <v>3172</v>
      </c>
      <c r="R89" s="370" t="str">
        <f>IF(P89&lt;&gt;"",VLOOKUP(P89,'01_MASTER_KODE_WILAYAH'!H$1437:I$1470,2,FALSE),"")</f>
        <v>DKI JAKARTA</v>
      </c>
      <c r="S89" s="370" t="str">
        <f>IF(Q89&lt;&gt;"",VLOOKUP(Q89,'01_MASTER_KODE_WILAYAH'!D$5:F$1353,3,FALSE),"")</f>
        <v>KOTA JAKARTA TIMUR</v>
      </c>
      <c r="T89" s="444" t="str">
        <f t="shared" si="111"/>
        <v>Swasta/Lai</v>
      </c>
      <c r="U89" s="157">
        <f t="shared" si="112"/>
        <v>0</v>
      </c>
      <c r="V89" s="145">
        <f>COUNTIFS(A1_Individu_Data_Keadaan_SDMK!A$4:A$149935,K89,A1_Individu_Data_Keadaan_SDMK!S$4:S$149935,"Dokter Umum")</f>
        <v>0</v>
      </c>
      <c r="W89" s="134">
        <f t="shared" si="113"/>
        <v>1</v>
      </c>
      <c r="X89" s="146">
        <f t="shared" si="114"/>
        <v>0</v>
      </c>
      <c r="Y89" s="146">
        <f t="shared" si="115"/>
        <v>1</v>
      </c>
      <c r="Z89" s="145">
        <f>COUNTIFS(A1_Individu_Data_Keadaan_SDMK!A$4:A$149935,K89,A1_Individu_Data_Keadaan_SDMK!S$4:S$149935,"Dokter Gigi")</f>
        <v>0</v>
      </c>
      <c r="AA89" s="134">
        <f t="shared" si="116"/>
        <v>1</v>
      </c>
      <c r="AB89" s="146">
        <f t="shared" si="117"/>
        <v>0</v>
      </c>
      <c r="AC89" s="146">
        <f t="shared" si="118"/>
        <v>1</v>
      </c>
      <c r="AD89" s="145">
        <f>COUNTIFS(A1_Individu_Data_Keadaan_SDMK!A$4:A$149935,K89,A1_Individu_Data_Keadaan_SDMK!S$4:S$149935,"Dokter Spesialis Penyakit Dalam (Sp.PD)")</f>
        <v>0</v>
      </c>
      <c r="AE89" s="134">
        <f t="shared" si="119"/>
        <v>1</v>
      </c>
      <c r="AF89" s="146">
        <f t="shared" si="120"/>
        <v>0</v>
      </c>
      <c r="AG89" s="146">
        <f t="shared" si="121"/>
        <v>1</v>
      </c>
      <c r="AH89" s="145">
        <f>COUNTIFS(A1_Individu_Data_Keadaan_SDMK!A$4:A$149935,K89,A1_Individu_Data_Keadaan_SDMK!S$4:S$149935,"Dokter Spesialis Obstetri &amp; Ginekologi - Kebidanan &amp; Kandungan (Sp.OG)")</f>
        <v>0</v>
      </c>
      <c r="AI89" s="134">
        <f t="shared" si="122"/>
        <v>1</v>
      </c>
      <c r="AJ89" s="146">
        <f t="shared" si="123"/>
        <v>0</v>
      </c>
      <c r="AK89" s="146">
        <f t="shared" si="124"/>
        <v>1</v>
      </c>
      <c r="AL89" s="145">
        <f>COUNTIFS(A1_Individu_Data_Keadaan_SDMK!A$4:A$149935,K89,A1_Individu_Data_Keadaan_SDMK!S$4:S$149935,"Dokter Spesialis Anak (Sp.A)")</f>
        <v>0</v>
      </c>
      <c r="AM89" s="147">
        <f t="shared" si="125"/>
        <v>1</v>
      </c>
      <c r="AN89" s="146">
        <f t="shared" si="126"/>
        <v>0</v>
      </c>
      <c r="AO89" s="146">
        <f t="shared" si="127"/>
        <v>1</v>
      </c>
      <c r="AP89" s="145">
        <f>COUNTIFS(A1_Individu_Data_Keadaan_SDMK!A$4:A$149935,K89,A1_Individu_Data_Keadaan_SDMK!S$4:S$149935,"Dokter Spesialis Bedah (Sp.B)")</f>
        <v>0</v>
      </c>
      <c r="AQ89" s="147">
        <f t="shared" si="128"/>
        <v>1</v>
      </c>
      <c r="AR89" s="146">
        <f t="shared" si="129"/>
        <v>0</v>
      </c>
      <c r="AS89" s="146">
        <f t="shared" si="130"/>
        <v>1</v>
      </c>
      <c r="AT89" s="145">
        <f>COUNTIFS(A1_Individu_Data_Keadaan_SDMK!A$4:A$149935,K89,A1_Individu_Data_Keadaan_SDMK!S$4:S$149935,"Dokter Spesialis Radiologi (Sp.Rad)")</f>
        <v>0</v>
      </c>
      <c r="AU89" s="147">
        <f t="shared" si="131"/>
        <v>0</v>
      </c>
      <c r="AV89" s="146">
        <f t="shared" si="132"/>
        <v>0</v>
      </c>
      <c r="AW89" s="146">
        <f t="shared" si="133"/>
        <v>0</v>
      </c>
      <c r="AX89" s="145">
        <f>COUNTIFS(A1_Individu_Data_Keadaan_SDMK!A$4:A$149935,K89,A1_Individu_Data_Keadaan_SDMK!S$4:S$149935,"Dokter Spesialis Anastesiologi (Sp.An)")</f>
        <v>0</v>
      </c>
      <c r="AY89" s="147">
        <f t="shared" si="134"/>
        <v>0</v>
      </c>
      <c r="AZ89" s="146">
        <f t="shared" si="135"/>
        <v>0</v>
      </c>
      <c r="BA89" s="146">
        <f t="shared" si="136"/>
        <v>0</v>
      </c>
      <c r="BB89" s="145">
        <f>COUNTIFS(A1_Individu_Data_Keadaan_SDMK!A$4:A$149935,K89,A1_Individu_Data_Keadaan_SDMK!S$4:S$149935,"Dokter Spesialis Patologi Klinik (SP.PK)")</f>
        <v>0</v>
      </c>
      <c r="BC89" s="147">
        <f t="shared" si="137"/>
        <v>0</v>
      </c>
      <c r="BD89" s="146">
        <f t="shared" si="138"/>
        <v>0</v>
      </c>
      <c r="BE89" s="146">
        <f t="shared" si="139"/>
        <v>0</v>
      </c>
      <c r="BF89" s="145">
        <f>COUNTIFS(A1_Individu_Data_Keadaan_SDMK!A$4:A$149935,K89,A1_Individu_Data_Keadaan_SDMK!S$4:S$149935,"Dokter Spesialis Patologi Anatomi (Sp.PA)")</f>
        <v>0</v>
      </c>
      <c r="BG89" s="147">
        <f t="shared" si="140"/>
        <v>0</v>
      </c>
      <c r="BH89" s="146">
        <f t="shared" si="141"/>
        <v>0</v>
      </c>
      <c r="BI89" s="146">
        <f t="shared" si="142"/>
        <v>0</v>
      </c>
      <c r="BJ89" s="145">
        <f>COUNTIFS(A1_Individu_Data_Keadaan_SDMK!A$4:A$149935,K89,A1_Individu_Data_Keadaan_SDMK!S$4:S$149935,"Dokter Spesialis Rehabilitasi Medik (Sp.RM)")</f>
        <v>0</v>
      </c>
      <c r="BK89" s="147">
        <f t="shared" si="143"/>
        <v>0</v>
      </c>
      <c r="BL89" s="146">
        <f t="shared" si="144"/>
        <v>0</v>
      </c>
      <c r="BM89" s="146">
        <f t="shared" si="145"/>
        <v>0</v>
      </c>
      <c r="BN89" s="151" t="str">
        <f t="shared" si="146"/>
        <v>Belum Memenuhi</v>
      </c>
    </row>
    <row r="90" spans="11:66" ht="15">
      <c r="K90" s="132" t="s">
        <v>13221</v>
      </c>
      <c r="L90" s="132" t="s">
        <v>13222</v>
      </c>
      <c r="M90" s="132" t="s">
        <v>1632</v>
      </c>
      <c r="N90" s="132" t="s">
        <v>12256</v>
      </c>
      <c r="O90" s="132" t="s">
        <v>12207</v>
      </c>
      <c r="P90" s="132">
        <v>31</v>
      </c>
      <c r="Q90" s="132">
        <v>3172</v>
      </c>
      <c r="R90" s="370" t="str">
        <f>IF(P90&lt;&gt;"",VLOOKUP(P90,'01_MASTER_KODE_WILAYAH'!H$1437:I$1470,2,FALSE),"")</f>
        <v>DKI JAKARTA</v>
      </c>
      <c r="S90" s="370" t="str">
        <f>IF(Q90&lt;&gt;"",VLOOKUP(Q90,'01_MASTER_KODE_WILAYAH'!D$5:F$1353,3,FALSE),"")</f>
        <v>KOTA JAKARTA TIMUR</v>
      </c>
      <c r="T90" s="444" t="str">
        <f t="shared" si="111"/>
        <v>Perusahaan</v>
      </c>
      <c r="U90" s="157">
        <f t="shared" si="112"/>
        <v>0</v>
      </c>
      <c r="V90" s="145">
        <f>COUNTIFS(A1_Individu_Data_Keadaan_SDMK!A$4:A$149935,K90,A1_Individu_Data_Keadaan_SDMK!S$4:S$149935,"Dokter Umum")</f>
        <v>0</v>
      </c>
      <c r="W90" s="134">
        <f t="shared" si="113"/>
        <v>1</v>
      </c>
      <c r="X90" s="146">
        <f t="shared" si="114"/>
        <v>0</v>
      </c>
      <c r="Y90" s="146">
        <f t="shared" si="115"/>
        <v>1</v>
      </c>
      <c r="Z90" s="145">
        <f>COUNTIFS(A1_Individu_Data_Keadaan_SDMK!A$4:A$149935,K90,A1_Individu_Data_Keadaan_SDMK!S$4:S$149935,"Dokter Gigi")</f>
        <v>0</v>
      </c>
      <c r="AA90" s="134">
        <f t="shared" si="116"/>
        <v>1</v>
      </c>
      <c r="AB90" s="146">
        <f t="shared" si="117"/>
        <v>0</v>
      </c>
      <c r="AC90" s="146">
        <f t="shared" si="118"/>
        <v>1</v>
      </c>
      <c r="AD90" s="145">
        <f>COUNTIFS(A1_Individu_Data_Keadaan_SDMK!A$4:A$149935,K90,A1_Individu_Data_Keadaan_SDMK!S$4:S$149935,"Dokter Spesialis Penyakit Dalam (Sp.PD)")</f>
        <v>0</v>
      </c>
      <c r="AE90" s="134">
        <f t="shared" si="119"/>
        <v>1</v>
      </c>
      <c r="AF90" s="146">
        <f t="shared" si="120"/>
        <v>0</v>
      </c>
      <c r="AG90" s="146">
        <f t="shared" si="121"/>
        <v>1</v>
      </c>
      <c r="AH90" s="145">
        <f>COUNTIFS(A1_Individu_Data_Keadaan_SDMK!A$4:A$149935,K90,A1_Individu_Data_Keadaan_SDMK!S$4:S$149935,"Dokter Spesialis Obstetri &amp; Ginekologi - Kebidanan &amp; Kandungan (Sp.OG)")</f>
        <v>0</v>
      </c>
      <c r="AI90" s="134">
        <f t="shared" si="122"/>
        <v>1</v>
      </c>
      <c r="AJ90" s="146">
        <f t="shared" si="123"/>
        <v>0</v>
      </c>
      <c r="AK90" s="146">
        <f t="shared" si="124"/>
        <v>1</v>
      </c>
      <c r="AL90" s="145">
        <f>COUNTIFS(A1_Individu_Data_Keadaan_SDMK!A$4:A$149935,K90,A1_Individu_Data_Keadaan_SDMK!S$4:S$149935,"Dokter Spesialis Anak (Sp.A)")</f>
        <v>0</v>
      </c>
      <c r="AM90" s="147">
        <f t="shared" si="125"/>
        <v>1</v>
      </c>
      <c r="AN90" s="146">
        <f t="shared" si="126"/>
        <v>0</v>
      </c>
      <c r="AO90" s="146">
        <f t="shared" si="127"/>
        <v>1</v>
      </c>
      <c r="AP90" s="145">
        <f>COUNTIFS(A1_Individu_Data_Keadaan_SDMK!A$4:A$149935,K90,A1_Individu_Data_Keadaan_SDMK!S$4:S$149935,"Dokter Spesialis Bedah (Sp.B)")</f>
        <v>0</v>
      </c>
      <c r="AQ90" s="147">
        <f t="shared" si="128"/>
        <v>1</v>
      </c>
      <c r="AR90" s="146">
        <f t="shared" si="129"/>
        <v>0</v>
      </c>
      <c r="AS90" s="146">
        <f t="shared" si="130"/>
        <v>1</v>
      </c>
      <c r="AT90" s="145">
        <f>COUNTIFS(A1_Individu_Data_Keadaan_SDMK!A$4:A$149935,K90,A1_Individu_Data_Keadaan_SDMK!S$4:S$149935,"Dokter Spesialis Radiologi (Sp.Rad)")</f>
        <v>0</v>
      </c>
      <c r="AU90" s="147">
        <f t="shared" si="131"/>
        <v>0</v>
      </c>
      <c r="AV90" s="146">
        <f t="shared" si="132"/>
        <v>0</v>
      </c>
      <c r="AW90" s="146">
        <f t="shared" si="133"/>
        <v>0</v>
      </c>
      <c r="AX90" s="145">
        <f>COUNTIFS(A1_Individu_Data_Keadaan_SDMK!A$4:A$149935,K90,A1_Individu_Data_Keadaan_SDMK!S$4:S$149935,"Dokter Spesialis Anastesiologi (Sp.An)")</f>
        <v>0</v>
      </c>
      <c r="AY90" s="147">
        <f t="shared" si="134"/>
        <v>0</v>
      </c>
      <c r="AZ90" s="146">
        <f t="shared" si="135"/>
        <v>0</v>
      </c>
      <c r="BA90" s="146">
        <f t="shared" si="136"/>
        <v>0</v>
      </c>
      <c r="BB90" s="145">
        <f>COUNTIFS(A1_Individu_Data_Keadaan_SDMK!A$4:A$149935,K90,A1_Individu_Data_Keadaan_SDMK!S$4:S$149935,"Dokter Spesialis Patologi Klinik (SP.PK)")</f>
        <v>0</v>
      </c>
      <c r="BC90" s="147">
        <f t="shared" si="137"/>
        <v>0</v>
      </c>
      <c r="BD90" s="146">
        <f t="shared" si="138"/>
        <v>0</v>
      </c>
      <c r="BE90" s="146">
        <f t="shared" si="139"/>
        <v>0</v>
      </c>
      <c r="BF90" s="145">
        <f>COUNTIFS(A1_Individu_Data_Keadaan_SDMK!A$4:A$149935,K90,A1_Individu_Data_Keadaan_SDMK!S$4:S$149935,"Dokter Spesialis Patologi Anatomi (Sp.PA)")</f>
        <v>0</v>
      </c>
      <c r="BG90" s="147">
        <f t="shared" si="140"/>
        <v>0</v>
      </c>
      <c r="BH90" s="146">
        <f t="shared" si="141"/>
        <v>0</v>
      </c>
      <c r="BI90" s="146">
        <f t="shared" si="142"/>
        <v>0</v>
      </c>
      <c r="BJ90" s="145">
        <f>COUNTIFS(A1_Individu_Data_Keadaan_SDMK!A$4:A$149935,K90,A1_Individu_Data_Keadaan_SDMK!S$4:S$149935,"Dokter Spesialis Rehabilitasi Medik (Sp.RM)")</f>
        <v>0</v>
      </c>
      <c r="BK90" s="147">
        <f t="shared" si="143"/>
        <v>0</v>
      </c>
      <c r="BL90" s="146">
        <f t="shared" si="144"/>
        <v>0</v>
      </c>
      <c r="BM90" s="146">
        <f t="shared" si="145"/>
        <v>0</v>
      </c>
      <c r="BN90" s="151" t="str">
        <f t="shared" si="146"/>
        <v>Belum Memenuhi</v>
      </c>
    </row>
    <row r="91" spans="11:66" ht="15">
      <c r="K91" s="132" t="s">
        <v>13223</v>
      </c>
      <c r="L91" s="132" t="s">
        <v>13224</v>
      </c>
      <c r="M91" s="132" t="s">
        <v>1632</v>
      </c>
      <c r="N91" s="132" t="s">
        <v>12256</v>
      </c>
      <c r="O91" s="132" t="s">
        <v>12207</v>
      </c>
      <c r="P91" s="132">
        <v>31</v>
      </c>
      <c r="Q91" s="132">
        <v>3172</v>
      </c>
      <c r="R91" s="370" t="str">
        <f>IF(P91&lt;&gt;"",VLOOKUP(P91,'01_MASTER_KODE_WILAYAH'!H$1437:I$1470,2,FALSE),"")</f>
        <v>DKI JAKARTA</v>
      </c>
      <c r="S91" s="370" t="str">
        <f>IF(Q91&lt;&gt;"",VLOOKUP(Q91,'01_MASTER_KODE_WILAYAH'!D$5:F$1353,3,FALSE),"")</f>
        <v>KOTA JAKARTA TIMUR</v>
      </c>
      <c r="T91" s="444" t="str">
        <f t="shared" si="111"/>
        <v>Perusahaan</v>
      </c>
      <c r="U91" s="157">
        <f t="shared" si="112"/>
        <v>0</v>
      </c>
      <c r="V91" s="145">
        <f>COUNTIFS(A1_Individu_Data_Keadaan_SDMK!A$4:A$149935,K91,A1_Individu_Data_Keadaan_SDMK!S$4:S$149935,"Dokter Umum")</f>
        <v>0</v>
      </c>
      <c r="W91" s="134">
        <f t="shared" si="113"/>
        <v>1</v>
      </c>
      <c r="X91" s="146">
        <f t="shared" si="114"/>
        <v>0</v>
      </c>
      <c r="Y91" s="146">
        <f t="shared" si="115"/>
        <v>1</v>
      </c>
      <c r="Z91" s="145">
        <f>COUNTIFS(A1_Individu_Data_Keadaan_SDMK!A$4:A$149935,K91,A1_Individu_Data_Keadaan_SDMK!S$4:S$149935,"Dokter Gigi")</f>
        <v>0</v>
      </c>
      <c r="AA91" s="134">
        <f t="shared" si="116"/>
        <v>1</v>
      </c>
      <c r="AB91" s="146">
        <f t="shared" si="117"/>
        <v>0</v>
      </c>
      <c r="AC91" s="146">
        <f t="shared" si="118"/>
        <v>1</v>
      </c>
      <c r="AD91" s="145">
        <f>COUNTIFS(A1_Individu_Data_Keadaan_SDMK!A$4:A$149935,K91,A1_Individu_Data_Keadaan_SDMK!S$4:S$149935,"Dokter Spesialis Penyakit Dalam (Sp.PD)")</f>
        <v>0</v>
      </c>
      <c r="AE91" s="134">
        <f t="shared" si="119"/>
        <v>1</v>
      </c>
      <c r="AF91" s="146">
        <f t="shared" si="120"/>
        <v>0</v>
      </c>
      <c r="AG91" s="146">
        <f t="shared" si="121"/>
        <v>1</v>
      </c>
      <c r="AH91" s="145">
        <f>COUNTIFS(A1_Individu_Data_Keadaan_SDMK!A$4:A$149935,K91,A1_Individu_Data_Keadaan_SDMK!S$4:S$149935,"Dokter Spesialis Obstetri &amp; Ginekologi - Kebidanan &amp; Kandungan (Sp.OG)")</f>
        <v>0</v>
      </c>
      <c r="AI91" s="134">
        <f t="shared" si="122"/>
        <v>1</v>
      </c>
      <c r="AJ91" s="146">
        <f t="shared" si="123"/>
        <v>0</v>
      </c>
      <c r="AK91" s="146">
        <f t="shared" si="124"/>
        <v>1</v>
      </c>
      <c r="AL91" s="145">
        <f>COUNTIFS(A1_Individu_Data_Keadaan_SDMK!A$4:A$149935,K91,A1_Individu_Data_Keadaan_SDMK!S$4:S$149935,"Dokter Spesialis Anak (Sp.A)")</f>
        <v>0</v>
      </c>
      <c r="AM91" s="147">
        <f t="shared" si="125"/>
        <v>1</v>
      </c>
      <c r="AN91" s="146">
        <f t="shared" si="126"/>
        <v>0</v>
      </c>
      <c r="AO91" s="146">
        <f t="shared" si="127"/>
        <v>1</v>
      </c>
      <c r="AP91" s="145">
        <f>COUNTIFS(A1_Individu_Data_Keadaan_SDMK!A$4:A$149935,K91,A1_Individu_Data_Keadaan_SDMK!S$4:S$149935,"Dokter Spesialis Bedah (Sp.B)")</f>
        <v>0</v>
      </c>
      <c r="AQ91" s="147">
        <f t="shared" si="128"/>
        <v>1</v>
      </c>
      <c r="AR91" s="146">
        <f t="shared" si="129"/>
        <v>0</v>
      </c>
      <c r="AS91" s="146">
        <f t="shared" si="130"/>
        <v>1</v>
      </c>
      <c r="AT91" s="145">
        <f>COUNTIFS(A1_Individu_Data_Keadaan_SDMK!A$4:A$149935,K91,A1_Individu_Data_Keadaan_SDMK!S$4:S$149935,"Dokter Spesialis Radiologi (Sp.Rad)")</f>
        <v>0</v>
      </c>
      <c r="AU91" s="147">
        <f t="shared" si="131"/>
        <v>0</v>
      </c>
      <c r="AV91" s="146">
        <f t="shared" si="132"/>
        <v>0</v>
      </c>
      <c r="AW91" s="146">
        <f t="shared" si="133"/>
        <v>0</v>
      </c>
      <c r="AX91" s="145">
        <f>COUNTIFS(A1_Individu_Data_Keadaan_SDMK!A$4:A$149935,K91,A1_Individu_Data_Keadaan_SDMK!S$4:S$149935,"Dokter Spesialis Anastesiologi (Sp.An)")</f>
        <v>0</v>
      </c>
      <c r="AY91" s="147">
        <f t="shared" si="134"/>
        <v>0</v>
      </c>
      <c r="AZ91" s="146">
        <f t="shared" si="135"/>
        <v>0</v>
      </c>
      <c r="BA91" s="146">
        <f t="shared" si="136"/>
        <v>0</v>
      </c>
      <c r="BB91" s="145">
        <f>COUNTIFS(A1_Individu_Data_Keadaan_SDMK!A$4:A$149935,K91,A1_Individu_Data_Keadaan_SDMK!S$4:S$149935,"Dokter Spesialis Patologi Klinik (SP.PK)")</f>
        <v>0</v>
      </c>
      <c r="BC91" s="147">
        <f t="shared" si="137"/>
        <v>0</v>
      </c>
      <c r="BD91" s="146">
        <f t="shared" si="138"/>
        <v>0</v>
      </c>
      <c r="BE91" s="146">
        <f t="shared" si="139"/>
        <v>0</v>
      </c>
      <c r="BF91" s="145">
        <f>COUNTIFS(A1_Individu_Data_Keadaan_SDMK!A$4:A$149935,K91,A1_Individu_Data_Keadaan_SDMK!S$4:S$149935,"Dokter Spesialis Patologi Anatomi (Sp.PA)")</f>
        <v>0</v>
      </c>
      <c r="BG91" s="147">
        <f t="shared" si="140"/>
        <v>0</v>
      </c>
      <c r="BH91" s="146">
        <f t="shared" si="141"/>
        <v>0</v>
      </c>
      <c r="BI91" s="146">
        <f t="shared" si="142"/>
        <v>0</v>
      </c>
      <c r="BJ91" s="145">
        <f>COUNTIFS(A1_Individu_Data_Keadaan_SDMK!A$4:A$149935,K91,A1_Individu_Data_Keadaan_SDMK!S$4:S$149935,"Dokter Spesialis Rehabilitasi Medik (Sp.RM)")</f>
        <v>0</v>
      </c>
      <c r="BK91" s="147">
        <f t="shared" si="143"/>
        <v>0</v>
      </c>
      <c r="BL91" s="146">
        <f t="shared" si="144"/>
        <v>0</v>
      </c>
      <c r="BM91" s="146">
        <f t="shared" si="145"/>
        <v>0</v>
      </c>
      <c r="BN91" s="151" t="str">
        <f t="shared" si="146"/>
        <v>Belum Memenuhi</v>
      </c>
    </row>
    <row r="92" spans="11:66" ht="15">
      <c r="K92" s="132" t="s">
        <v>13225</v>
      </c>
      <c r="L92" s="132" t="s">
        <v>13226</v>
      </c>
      <c r="M92" s="132" t="s">
        <v>1632</v>
      </c>
      <c r="N92" s="132" t="s">
        <v>12210</v>
      </c>
      <c r="O92" s="132" t="s">
        <v>13069</v>
      </c>
      <c r="P92" s="132">
        <v>31</v>
      </c>
      <c r="Q92" s="132">
        <v>3172</v>
      </c>
      <c r="R92" s="370" t="str">
        <f>IF(P92&lt;&gt;"",VLOOKUP(P92,'01_MASTER_KODE_WILAYAH'!H$1437:I$1470,2,FALSE),"")</f>
        <v>DKI JAKARTA</v>
      </c>
      <c r="S92" s="370" t="str">
        <f>IF(Q92&lt;&gt;"",VLOOKUP(Q92,'01_MASTER_KODE_WILAYAH'!D$5:F$1353,3,FALSE),"")</f>
        <v>KOTA JAKARTA TIMUR</v>
      </c>
      <c r="T92" s="444" t="str">
        <f t="shared" si="111"/>
        <v>Kementeria</v>
      </c>
      <c r="U92" s="157">
        <f t="shared" si="112"/>
        <v>0</v>
      </c>
      <c r="V92" s="145">
        <f>COUNTIFS(A1_Individu_Data_Keadaan_SDMK!A$4:A$149935,K92,A1_Individu_Data_Keadaan_SDMK!S$4:S$149935,"Dokter Umum")</f>
        <v>0</v>
      </c>
      <c r="W92" s="134">
        <f t="shared" si="113"/>
        <v>9</v>
      </c>
      <c r="X92" s="146">
        <f t="shared" si="114"/>
        <v>0</v>
      </c>
      <c r="Y92" s="146">
        <f t="shared" si="115"/>
        <v>9</v>
      </c>
      <c r="Z92" s="145">
        <f>COUNTIFS(A1_Individu_Data_Keadaan_SDMK!A$4:A$149935,K92,A1_Individu_Data_Keadaan_SDMK!S$4:S$149935,"Dokter Gigi")</f>
        <v>0</v>
      </c>
      <c r="AA92" s="134">
        <f t="shared" si="116"/>
        <v>2</v>
      </c>
      <c r="AB92" s="146">
        <f t="shared" si="117"/>
        <v>0</v>
      </c>
      <c r="AC92" s="146">
        <f t="shared" si="118"/>
        <v>2</v>
      </c>
      <c r="AD92" s="145">
        <f>COUNTIFS(A1_Individu_Data_Keadaan_SDMK!A$4:A$149935,K92,A1_Individu_Data_Keadaan_SDMK!S$4:S$149935,"Dokter Spesialis Penyakit Dalam (Sp.PD)")</f>
        <v>0</v>
      </c>
      <c r="AE92" s="134">
        <f t="shared" si="119"/>
        <v>2</v>
      </c>
      <c r="AF92" s="146">
        <f t="shared" si="120"/>
        <v>0</v>
      </c>
      <c r="AG92" s="146">
        <f t="shared" si="121"/>
        <v>2</v>
      </c>
      <c r="AH92" s="145">
        <f>COUNTIFS(A1_Individu_Data_Keadaan_SDMK!A$4:A$149935,K92,A1_Individu_Data_Keadaan_SDMK!S$4:S$149935,"Dokter Spesialis Obstetri &amp; Ginekologi - Kebidanan &amp; Kandungan (Sp.OG)")</f>
        <v>0</v>
      </c>
      <c r="AI92" s="134">
        <f t="shared" si="122"/>
        <v>2</v>
      </c>
      <c r="AJ92" s="146">
        <f t="shared" si="123"/>
        <v>0</v>
      </c>
      <c r="AK92" s="146">
        <f t="shared" si="124"/>
        <v>2</v>
      </c>
      <c r="AL92" s="145">
        <f>COUNTIFS(A1_Individu_Data_Keadaan_SDMK!A$4:A$149935,K92,A1_Individu_Data_Keadaan_SDMK!S$4:S$149935,"Dokter Spesialis Anak (Sp.A)")</f>
        <v>0</v>
      </c>
      <c r="AM92" s="147">
        <f t="shared" si="125"/>
        <v>2</v>
      </c>
      <c r="AN92" s="146">
        <f t="shared" si="126"/>
        <v>0</v>
      </c>
      <c r="AO92" s="146">
        <f t="shared" si="127"/>
        <v>2</v>
      </c>
      <c r="AP92" s="145">
        <f>COUNTIFS(A1_Individu_Data_Keadaan_SDMK!A$4:A$149935,K92,A1_Individu_Data_Keadaan_SDMK!S$4:S$149935,"Dokter Spesialis Bedah (Sp.B)")</f>
        <v>0</v>
      </c>
      <c r="AQ92" s="147">
        <f t="shared" si="128"/>
        <v>2</v>
      </c>
      <c r="AR92" s="146">
        <f t="shared" si="129"/>
        <v>0</v>
      </c>
      <c r="AS92" s="146">
        <f t="shared" si="130"/>
        <v>2</v>
      </c>
      <c r="AT92" s="145">
        <f>COUNTIFS(A1_Individu_Data_Keadaan_SDMK!A$4:A$149935,K92,A1_Individu_Data_Keadaan_SDMK!S$4:S$149935,"Dokter Spesialis Radiologi (Sp.Rad)")</f>
        <v>0</v>
      </c>
      <c r="AU92" s="147">
        <f t="shared" si="131"/>
        <v>1</v>
      </c>
      <c r="AV92" s="146">
        <f t="shared" si="132"/>
        <v>0</v>
      </c>
      <c r="AW92" s="146">
        <f t="shared" si="133"/>
        <v>1</v>
      </c>
      <c r="AX92" s="145">
        <f>COUNTIFS(A1_Individu_Data_Keadaan_SDMK!A$4:A$149935,K92,A1_Individu_Data_Keadaan_SDMK!S$4:S$149935,"Dokter Spesialis Anastesiologi (Sp.An)")</f>
        <v>0</v>
      </c>
      <c r="AY92" s="147">
        <f t="shared" si="134"/>
        <v>1</v>
      </c>
      <c r="AZ92" s="146">
        <f t="shared" si="135"/>
        <v>0</v>
      </c>
      <c r="BA92" s="146">
        <f t="shared" si="136"/>
        <v>1</v>
      </c>
      <c r="BB92" s="145">
        <f>COUNTIFS(A1_Individu_Data_Keadaan_SDMK!A$4:A$149935,K92,A1_Individu_Data_Keadaan_SDMK!S$4:S$149935,"Dokter Spesialis Patologi Klinik (SP.PK)")</f>
        <v>0</v>
      </c>
      <c r="BC92" s="147">
        <f t="shared" si="137"/>
        <v>1</v>
      </c>
      <c r="BD92" s="146">
        <f t="shared" si="138"/>
        <v>0</v>
      </c>
      <c r="BE92" s="146">
        <f t="shared" si="139"/>
        <v>1</v>
      </c>
      <c r="BF92" s="145">
        <f>COUNTIFS(A1_Individu_Data_Keadaan_SDMK!A$4:A$149935,K92,A1_Individu_Data_Keadaan_SDMK!S$4:S$149935,"Dokter Spesialis Patologi Anatomi (Sp.PA)")</f>
        <v>0</v>
      </c>
      <c r="BG92" s="147">
        <f t="shared" si="140"/>
        <v>0</v>
      </c>
      <c r="BH92" s="146">
        <f t="shared" si="141"/>
        <v>0</v>
      </c>
      <c r="BI92" s="146">
        <f t="shared" si="142"/>
        <v>0</v>
      </c>
      <c r="BJ92" s="145">
        <f>COUNTIFS(A1_Individu_Data_Keadaan_SDMK!A$4:A$149935,K92,A1_Individu_Data_Keadaan_SDMK!S$4:S$149935,"Dokter Spesialis Rehabilitasi Medik (Sp.RM)")</f>
        <v>0</v>
      </c>
      <c r="BK92" s="147">
        <f t="shared" si="143"/>
        <v>0</v>
      </c>
      <c r="BL92" s="146">
        <f t="shared" si="144"/>
        <v>0</v>
      </c>
      <c r="BM92" s="146">
        <f t="shared" si="145"/>
        <v>0</v>
      </c>
      <c r="BN92" s="151" t="str">
        <f t="shared" si="146"/>
        <v>Belum Memenuhi</v>
      </c>
    </row>
    <row r="93" spans="11:66" ht="15">
      <c r="K93" s="132" t="s">
        <v>13227</v>
      </c>
      <c r="L93" s="132" t="s">
        <v>13228</v>
      </c>
      <c r="M93" s="132" t="s">
        <v>1632</v>
      </c>
      <c r="N93" s="132" t="s">
        <v>12256</v>
      </c>
      <c r="O93" s="132" t="s">
        <v>12207</v>
      </c>
      <c r="P93" s="132">
        <v>31</v>
      </c>
      <c r="Q93" s="132">
        <v>3172</v>
      </c>
      <c r="R93" s="370" t="str">
        <f>IF(P93&lt;&gt;"",VLOOKUP(P93,'01_MASTER_KODE_WILAYAH'!H$1437:I$1470,2,FALSE),"")</f>
        <v>DKI JAKARTA</v>
      </c>
      <c r="S93" s="370" t="str">
        <f>IF(Q93&lt;&gt;"",VLOOKUP(Q93,'01_MASTER_KODE_WILAYAH'!D$5:F$1353,3,FALSE),"")</f>
        <v>KOTA JAKARTA TIMUR</v>
      </c>
      <c r="T93" s="444" t="str">
        <f t="shared" si="111"/>
        <v>Perusahaan</v>
      </c>
      <c r="U93" s="157">
        <f t="shared" si="112"/>
        <v>0</v>
      </c>
      <c r="V93" s="145">
        <f>COUNTIFS(A1_Individu_Data_Keadaan_SDMK!A$4:A$149935,K93,A1_Individu_Data_Keadaan_SDMK!S$4:S$149935,"Dokter Umum")</f>
        <v>0</v>
      </c>
      <c r="W93" s="134">
        <f t="shared" si="113"/>
        <v>1</v>
      </c>
      <c r="X93" s="146">
        <f t="shared" si="114"/>
        <v>0</v>
      </c>
      <c r="Y93" s="146">
        <f t="shared" si="115"/>
        <v>1</v>
      </c>
      <c r="Z93" s="145">
        <f>COUNTIFS(A1_Individu_Data_Keadaan_SDMK!A$4:A$149935,K93,A1_Individu_Data_Keadaan_SDMK!S$4:S$149935,"Dokter Gigi")</f>
        <v>0</v>
      </c>
      <c r="AA93" s="134">
        <f t="shared" si="116"/>
        <v>1</v>
      </c>
      <c r="AB93" s="146">
        <f t="shared" si="117"/>
        <v>0</v>
      </c>
      <c r="AC93" s="146">
        <f t="shared" si="118"/>
        <v>1</v>
      </c>
      <c r="AD93" s="145">
        <f>COUNTIFS(A1_Individu_Data_Keadaan_SDMK!A$4:A$149935,K93,A1_Individu_Data_Keadaan_SDMK!S$4:S$149935,"Dokter Spesialis Penyakit Dalam (Sp.PD)")</f>
        <v>0</v>
      </c>
      <c r="AE93" s="134">
        <f t="shared" si="119"/>
        <v>1</v>
      </c>
      <c r="AF93" s="146">
        <f t="shared" si="120"/>
        <v>0</v>
      </c>
      <c r="AG93" s="146">
        <f t="shared" si="121"/>
        <v>1</v>
      </c>
      <c r="AH93" s="145">
        <f>COUNTIFS(A1_Individu_Data_Keadaan_SDMK!A$4:A$149935,K93,A1_Individu_Data_Keadaan_SDMK!S$4:S$149935,"Dokter Spesialis Obstetri &amp; Ginekologi - Kebidanan &amp; Kandungan (Sp.OG)")</f>
        <v>0</v>
      </c>
      <c r="AI93" s="134">
        <f t="shared" si="122"/>
        <v>1</v>
      </c>
      <c r="AJ93" s="146">
        <f t="shared" si="123"/>
        <v>0</v>
      </c>
      <c r="AK93" s="146">
        <f t="shared" si="124"/>
        <v>1</v>
      </c>
      <c r="AL93" s="145">
        <f>COUNTIFS(A1_Individu_Data_Keadaan_SDMK!A$4:A$149935,K93,A1_Individu_Data_Keadaan_SDMK!S$4:S$149935,"Dokter Spesialis Anak (Sp.A)")</f>
        <v>0</v>
      </c>
      <c r="AM93" s="147">
        <f t="shared" si="125"/>
        <v>1</v>
      </c>
      <c r="AN93" s="146">
        <f t="shared" si="126"/>
        <v>0</v>
      </c>
      <c r="AO93" s="146">
        <f t="shared" si="127"/>
        <v>1</v>
      </c>
      <c r="AP93" s="145">
        <f>COUNTIFS(A1_Individu_Data_Keadaan_SDMK!A$4:A$149935,K93,A1_Individu_Data_Keadaan_SDMK!S$4:S$149935,"Dokter Spesialis Bedah (Sp.B)")</f>
        <v>0</v>
      </c>
      <c r="AQ93" s="147">
        <f t="shared" si="128"/>
        <v>1</v>
      </c>
      <c r="AR93" s="146">
        <f t="shared" si="129"/>
        <v>0</v>
      </c>
      <c r="AS93" s="146">
        <f t="shared" si="130"/>
        <v>1</v>
      </c>
      <c r="AT93" s="145">
        <f>COUNTIFS(A1_Individu_Data_Keadaan_SDMK!A$4:A$149935,K93,A1_Individu_Data_Keadaan_SDMK!S$4:S$149935,"Dokter Spesialis Radiologi (Sp.Rad)")</f>
        <v>0</v>
      </c>
      <c r="AU93" s="147">
        <f t="shared" si="131"/>
        <v>0</v>
      </c>
      <c r="AV93" s="146">
        <f t="shared" si="132"/>
        <v>0</v>
      </c>
      <c r="AW93" s="146">
        <f t="shared" si="133"/>
        <v>0</v>
      </c>
      <c r="AX93" s="145">
        <f>COUNTIFS(A1_Individu_Data_Keadaan_SDMK!A$4:A$149935,K93,A1_Individu_Data_Keadaan_SDMK!S$4:S$149935,"Dokter Spesialis Anastesiologi (Sp.An)")</f>
        <v>0</v>
      </c>
      <c r="AY93" s="147">
        <f t="shared" si="134"/>
        <v>0</v>
      </c>
      <c r="AZ93" s="146">
        <f t="shared" si="135"/>
        <v>0</v>
      </c>
      <c r="BA93" s="146">
        <f t="shared" si="136"/>
        <v>0</v>
      </c>
      <c r="BB93" s="145">
        <f>COUNTIFS(A1_Individu_Data_Keadaan_SDMK!A$4:A$149935,K93,A1_Individu_Data_Keadaan_SDMK!S$4:S$149935,"Dokter Spesialis Patologi Klinik (SP.PK)")</f>
        <v>0</v>
      </c>
      <c r="BC93" s="147">
        <f t="shared" si="137"/>
        <v>0</v>
      </c>
      <c r="BD93" s="146">
        <f t="shared" si="138"/>
        <v>0</v>
      </c>
      <c r="BE93" s="146">
        <f t="shared" si="139"/>
        <v>0</v>
      </c>
      <c r="BF93" s="145">
        <f>COUNTIFS(A1_Individu_Data_Keadaan_SDMK!A$4:A$149935,K93,A1_Individu_Data_Keadaan_SDMK!S$4:S$149935,"Dokter Spesialis Patologi Anatomi (Sp.PA)")</f>
        <v>0</v>
      </c>
      <c r="BG93" s="147">
        <f t="shared" si="140"/>
        <v>0</v>
      </c>
      <c r="BH93" s="146">
        <f t="shared" si="141"/>
        <v>0</v>
      </c>
      <c r="BI93" s="146">
        <f t="shared" si="142"/>
        <v>0</v>
      </c>
      <c r="BJ93" s="145">
        <f>COUNTIFS(A1_Individu_Data_Keadaan_SDMK!A$4:A$149935,K93,A1_Individu_Data_Keadaan_SDMK!S$4:S$149935,"Dokter Spesialis Rehabilitasi Medik (Sp.RM)")</f>
        <v>0</v>
      </c>
      <c r="BK93" s="147">
        <f t="shared" si="143"/>
        <v>0</v>
      </c>
      <c r="BL93" s="146">
        <f t="shared" si="144"/>
        <v>0</v>
      </c>
      <c r="BM93" s="146">
        <f t="shared" si="145"/>
        <v>0</v>
      </c>
      <c r="BN93" s="151" t="str">
        <f t="shared" si="146"/>
        <v>Belum Memenuhi</v>
      </c>
    </row>
    <row r="94" spans="11:66" ht="15">
      <c r="K94" s="132" t="s">
        <v>13229</v>
      </c>
      <c r="L94" s="132" t="s">
        <v>13230</v>
      </c>
      <c r="M94" s="132" t="s">
        <v>1632</v>
      </c>
      <c r="N94" s="132" t="s">
        <v>12210</v>
      </c>
      <c r="O94" s="132" t="s">
        <v>12206</v>
      </c>
      <c r="P94" s="132">
        <v>31</v>
      </c>
      <c r="Q94" s="132">
        <v>3172</v>
      </c>
      <c r="R94" s="370" t="str">
        <f>IF(P94&lt;&gt;"",VLOOKUP(P94,'01_MASTER_KODE_WILAYAH'!H$1437:I$1470,2,FALSE),"")</f>
        <v>DKI JAKARTA</v>
      </c>
      <c r="S94" s="370" t="str">
        <f>IF(Q94&lt;&gt;"",VLOOKUP(Q94,'01_MASTER_KODE_WILAYAH'!D$5:F$1353,3,FALSE),"")</f>
        <v>KOTA JAKARTA TIMUR</v>
      </c>
      <c r="T94" s="444" t="str">
        <f t="shared" si="111"/>
        <v>Swasta/Lai</v>
      </c>
      <c r="U94" s="157">
        <f t="shared" si="112"/>
        <v>0</v>
      </c>
      <c r="V94" s="145">
        <f>COUNTIFS(A1_Individu_Data_Keadaan_SDMK!A$4:A$149935,K94,A1_Individu_Data_Keadaan_SDMK!S$4:S$149935,"Dokter Umum")</f>
        <v>0</v>
      </c>
      <c r="W94" s="134">
        <f t="shared" si="113"/>
        <v>9</v>
      </c>
      <c r="X94" s="146">
        <f t="shared" si="114"/>
        <v>0</v>
      </c>
      <c r="Y94" s="146">
        <f t="shared" si="115"/>
        <v>9</v>
      </c>
      <c r="Z94" s="145">
        <f>COUNTIFS(A1_Individu_Data_Keadaan_SDMK!A$4:A$149935,K94,A1_Individu_Data_Keadaan_SDMK!S$4:S$149935,"Dokter Gigi")</f>
        <v>0</v>
      </c>
      <c r="AA94" s="134">
        <f t="shared" si="116"/>
        <v>2</v>
      </c>
      <c r="AB94" s="146">
        <f t="shared" si="117"/>
        <v>0</v>
      </c>
      <c r="AC94" s="146">
        <f t="shared" si="118"/>
        <v>2</v>
      </c>
      <c r="AD94" s="145">
        <f>COUNTIFS(A1_Individu_Data_Keadaan_SDMK!A$4:A$149935,K94,A1_Individu_Data_Keadaan_SDMK!S$4:S$149935,"Dokter Spesialis Penyakit Dalam (Sp.PD)")</f>
        <v>0</v>
      </c>
      <c r="AE94" s="134">
        <f t="shared" si="119"/>
        <v>2</v>
      </c>
      <c r="AF94" s="146">
        <f t="shared" si="120"/>
        <v>0</v>
      </c>
      <c r="AG94" s="146">
        <f t="shared" si="121"/>
        <v>2</v>
      </c>
      <c r="AH94" s="145">
        <f>COUNTIFS(A1_Individu_Data_Keadaan_SDMK!A$4:A$149935,K94,A1_Individu_Data_Keadaan_SDMK!S$4:S$149935,"Dokter Spesialis Obstetri &amp; Ginekologi - Kebidanan &amp; Kandungan (Sp.OG)")</f>
        <v>0</v>
      </c>
      <c r="AI94" s="134">
        <f t="shared" si="122"/>
        <v>2</v>
      </c>
      <c r="AJ94" s="146">
        <f t="shared" si="123"/>
        <v>0</v>
      </c>
      <c r="AK94" s="146">
        <f t="shared" si="124"/>
        <v>2</v>
      </c>
      <c r="AL94" s="145">
        <f>COUNTIFS(A1_Individu_Data_Keadaan_SDMK!A$4:A$149935,K94,A1_Individu_Data_Keadaan_SDMK!S$4:S$149935,"Dokter Spesialis Anak (Sp.A)")</f>
        <v>0</v>
      </c>
      <c r="AM94" s="147">
        <f t="shared" si="125"/>
        <v>2</v>
      </c>
      <c r="AN94" s="146">
        <f t="shared" si="126"/>
        <v>0</v>
      </c>
      <c r="AO94" s="146">
        <f t="shared" si="127"/>
        <v>2</v>
      </c>
      <c r="AP94" s="145">
        <f>COUNTIFS(A1_Individu_Data_Keadaan_SDMK!A$4:A$149935,K94,A1_Individu_Data_Keadaan_SDMK!S$4:S$149935,"Dokter Spesialis Bedah (Sp.B)")</f>
        <v>0</v>
      </c>
      <c r="AQ94" s="147">
        <f t="shared" si="128"/>
        <v>2</v>
      </c>
      <c r="AR94" s="146">
        <f t="shared" si="129"/>
        <v>0</v>
      </c>
      <c r="AS94" s="146">
        <f t="shared" si="130"/>
        <v>2</v>
      </c>
      <c r="AT94" s="145">
        <f>COUNTIFS(A1_Individu_Data_Keadaan_SDMK!A$4:A$149935,K94,A1_Individu_Data_Keadaan_SDMK!S$4:S$149935,"Dokter Spesialis Radiologi (Sp.Rad)")</f>
        <v>0</v>
      </c>
      <c r="AU94" s="147">
        <f t="shared" si="131"/>
        <v>1</v>
      </c>
      <c r="AV94" s="146">
        <f t="shared" si="132"/>
        <v>0</v>
      </c>
      <c r="AW94" s="146">
        <f t="shared" si="133"/>
        <v>1</v>
      </c>
      <c r="AX94" s="145">
        <f>COUNTIFS(A1_Individu_Data_Keadaan_SDMK!A$4:A$149935,K94,A1_Individu_Data_Keadaan_SDMK!S$4:S$149935,"Dokter Spesialis Anastesiologi (Sp.An)")</f>
        <v>0</v>
      </c>
      <c r="AY94" s="147">
        <f t="shared" si="134"/>
        <v>1</v>
      </c>
      <c r="AZ94" s="146">
        <f t="shared" si="135"/>
        <v>0</v>
      </c>
      <c r="BA94" s="146">
        <f t="shared" si="136"/>
        <v>1</v>
      </c>
      <c r="BB94" s="145">
        <f>COUNTIFS(A1_Individu_Data_Keadaan_SDMK!A$4:A$149935,K94,A1_Individu_Data_Keadaan_SDMK!S$4:S$149935,"Dokter Spesialis Patologi Klinik (SP.PK)")</f>
        <v>0</v>
      </c>
      <c r="BC94" s="147">
        <f t="shared" si="137"/>
        <v>1</v>
      </c>
      <c r="BD94" s="146">
        <f t="shared" si="138"/>
        <v>0</v>
      </c>
      <c r="BE94" s="146">
        <f t="shared" si="139"/>
        <v>1</v>
      </c>
      <c r="BF94" s="145">
        <f>COUNTIFS(A1_Individu_Data_Keadaan_SDMK!A$4:A$149935,K94,A1_Individu_Data_Keadaan_SDMK!S$4:S$149935,"Dokter Spesialis Patologi Anatomi (Sp.PA)")</f>
        <v>0</v>
      </c>
      <c r="BG94" s="147">
        <f t="shared" si="140"/>
        <v>0</v>
      </c>
      <c r="BH94" s="146">
        <f t="shared" si="141"/>
        <v>0</v>
      </c>
      <c r="BI94" s="146">
        <f t="shared" si="142"/>
        <v>0</v>
      </c>
      <c r="BJ94" s="145">
        <f>COUNTIFS(A1_Individu_Data_Keadaan_SDMK!A$4:A$149935,K94,A1_Individu_Data_Keadaan_SDMK!S$4:S$149935,"Dokter Spesialis Rehabilitasi Medik (Sp.RM)")</f>
        <v>0</v>
      </c>
      <c r="BK94" s="147">
        <f t="shared" si="143"/>
        <v>0</v>
      </c>
      <c r="BL94" s="146">
        <f t="shared" si="144"/>
        <v>0</v>
      </c>
      <c r="BM94" s="146">
        <f t="shared" si="145"/>
        <v>0</v>
      </c>
      <c r="BN94" s="151" t="str">
        <f t="shared" si="146"/>
        <v>Belum Memenuhi</v>
      </c>
    </row>
    <row r="95" spans="11:66" ht="15">
      <c r="K95" s="132" t="s">
        <v>13231</v>
      </c>
      <c r="L95" s="132" t="s">
        <v>13232</v>
      </c>
      <c r="M95" s="132" t="s">
        <v>1632</v>
      </c>
      <c r="N95" s="132" t="s">
        <v>12210</v>
      </c>
      <c r="O95" s="132" t="s">
        <v>12206</v>
      </c>
      <c r="P95" s="132">
        <v>31</v>
      </c>
      <c r="Q95" s="132">
        <v>3172</v>
      </c>
      <c r="R95" s="370" t="str">
        <f>IF(P95&lt;&gt;"",VLOOKUP(P95,'01_MASTER_KODE_WILAYAH'!H$1437:I$1470,2,FALSE),"")</f>
        <v>DKI JAKARTA</v>
      </c>
      <c r="S95" s="370" t="str">
        <f>IF(Q95&lt;&gt;"",VLOOKUP(Q95,'01_MASTER_KODE_WILAYAH'!D$5:F$1353,3,FALSE),"")</f>
        <v>KOTA JAKARTA TIMUR</v>
      </c>
      <c r="T95" s="444" t="str">
        <f t="shared" si="111"/>
        <v>Swasta/Lai</v>
      </c>
      <c r="U95" s="157">
        <f t="shared" si="112"/>
        <v>0</v>
      </c>
      <c r="V95" s="145">
        <f>COUNTIFS(A1_Individu_Data_Keadaan_SDMK!A$4:A$149935,K95,A1_Individu_Data_Keadaan_SDMK!S$4:S$149935,"Dokter Umum")</f>
        <v>0</v>
      </c>
      <c r="W95" s="134">
        <f t="shared" si="113"/>
        <v>9</v>
      </c>
      <c r="X95" s="146">
        <f t="shared" si="114"/>
        <v>0</v>
      </c>
      <c r="Y95" s="146">
        <f t="shared" si="115"/>
        <v>9</v>
      </c>
      <c r="Z95" s="145">
        <f>COUNTIFS(A1_Individu_Data_Keadaan_SDMK!A$4:A$149935,K95,A1_Individu_Data_Keadaan_SDMK!S$4:S$149935,"Dokter Gigi")</f>
        <v>0</v>
      </c>
      <c r="AA95" s="134">
        <f t="shared" si="116"/>
        <v>2</v>
      </c>
      <c r="AB95" s="146">
        <f t="shared" si="117"/>
        <v>0</v>
      </c>
      <c r="AC95" s="146">
        <f t="shared" si="118"/>
        <v>2</v>
      </c>
      <c r="AD95" s="145">
        <f>COUNTIFS(A1_Individu_Data_Keadaan_SDMK!A$4:A$149935,K95,A1_Individu_Data_Keadaan_SDMK!S$4:S$149935,"Dokter Spesialis Penyakit Dalam (Sp.PD)")</f>
        <v>0</v>
      </c>
      <c r="AE95" s="134">
        <f t="shared" si="119"/>
        <v>2</v>
      </c>
      <c r="AF95" s="146">
        <f t="shared" si="120"/>
        <v>0</v>
      </c>
      <c r="AG95" s="146">
        <f t="shared" si="121"/>
        <v>2</v>
      </c>
      <c r="AH95" s="145">
        <f>COUNTIFS(A1_Individu_Data_Keadaan_SDMK!A$4:A$149935,K95,A1_Individu_Data_Keadaan_SDMK!S$4:S$149935,"Dokter Spesialis Obstetri &amp; Ginekologi - Kebidanan &amp; Kandungan (Sp.OG)")</f>
        <v>0</v>
      </c>
      <c r="AI95" s="134">
        <f t="shared" si="122"/>
        <v>2</v>
      </c>
      <c r="AJ95" s="146">
        <f t="shared" si="123"/>
        <v>0</v>
      </c>
      <c r="AK95" s="146">
        <f t="shared" si="124"/>
        <v>2</v>
      </c>
      <c r="AL95" s="145">
        <f>COUNTIFS(A1_Individu_Data_Keadaan_SDMK!A$4:A$149935,K95,A1_Individu_Data_Keadaan_SDMK!S$4:S$149935,"Dokter Spesialis Anak (Sp.A)")</f>
        <v>0</v>
      </c>
      <c r="AM95" s="147">
        <f t="shared" si="125"/>
        <v>2</v>
      </c>
      <c r="AN95" s="146">
        <f t="shared" si="126"/>
        <v>0</v>
      </c>
      <c r="AO95" s="146">
        <f t="shared" si="127"/>
        <v>2</v>
      </c>
      <c r="AP95" s="145">
        <f>COUNTIFS(A1_Individu_Data_Keadaan_SDMK!A$4:A$149935,K95,A1_Individu_Data_Keadaan_SDMK!S$4:S$149935,"Dokter Spesialis Bedah (Sp.B)")</f>
        <v>0</v>
      </c>
      <c r="AQ95" s="147">
        <f t="shared" si="128"/>
        <v>2</v>
      </c>
      <c r="AR95" s="146">
        <f t="shared" si="129"/>
        <v>0</v>
      </c>
      <c r="AS95" s="146">
        <f t="shared" si="130"/>
        <v>2</v>
      </c>
      <c r="AT95" s="145">
        <f>COUNTIFS(A1_Individu_Data_Keadaan_SDMK!A$4:A$149935,K95,A1_Individu_Data_Keadaan_SDMK!S$4:S$149935,"Dokter Spesialis Radiologi (Sp.Rad)")</f>
        <v>0</v>
      </c>
      <c r="AU95" s="147">
        <f t="shared" si="131"/>
        <v>1</v>
      </c>
      <c r="AV95" s="146">
        <f t="shared" si="132"/>
        <v>0</v>
      </c>
      <c r="AW95" s="146">
        <f t="shared" si="133"/>
        <v>1</v>
      </c>
      <c r="AX95" s="145">
        <f>COUNTIFS(A1_Individu_Data_Keadaan_SDMK!A$4:A$149935,K95,A1_Individu_Data_Keadaan_SDMK!S$4:S$149935,"Dokter Spesialis Anastesiologi (Sp.An)")</f>
        <v>0</v>
      </c>
      <c r="AY95" s="147">
        <f t="shared" si="134"/>
        <v>1</v>
      </c>
      <c r="AZ95" s="146">
        <f t="shared" si="135"/>
        <v>0</v>
      </c>
      <c r="BA95" s="146">
        <f t="shared" si="136"/>
        <v>1</v>
      </c>
      <c r="BB95" s="145">
        <f>COUNTIFS(A1_Individu_Data_Keadaan_SDMK!A$4:A$149935,K95,A1_Individu_Data_Keadaan_SDMK!S$4:S$149935,"Dokter Spesialis Patologi Klinik (SP.PK)")</f>
        <v>0</v>
      </c>
      <c r="BC95" s="147">
        <f t="shared" si="137"/>
        <v>1</v>
      </c>
      <c r="BD95" s="146">
        <f t="shared" si="138"/>
        <v>0</v>
      </c>
      <c r="BE95" s="146">
        <f t="shared" si="139"/>
        <v>1</v>
      </c>
      <c r="BF95" s="145">
        <f>COUNTIFS(A1_Individu_Data_Keadaan_SDMK!A$4:A$149935,K95,A1_Individu_Data_Keadaan_SDMK!S$4:S$149935,"Dokter Spesialis Patologi Anatomi (Sp.PA)")</f>
        <v>0</v>
      </c>
      <c r="BG95" s="147">
        <f t="shared" si="140"/>
        <v>0</v>
      </c>
      <c r="BH95" s="146">
        <f t="shared" si="141"/>
        <v>0</v>
      </c>
      <c r="BI95" s="146">
        <f t="shared" si="142"/>
        <v>0</v>
      </c>
      <c r="BJ95" s="145">
        <f>COUNTIFS(A1_Individu_Data_Keadaan_SDMK!A$4:A$149935,K95,A1_Individu_Data_Keadaan_SDMK!S$4:S$149935,"Dokter Spesialis Rehabilitasi Medik (Sp.RM)")</f>
        <v>0</v>
      </c>
      <c r="BK95" s="147">
        <f t="shared" si="143"/>
        <v>0</v>
      </c>
      <c r="BL95" s="146">
        <f t="shared" si="144"/>
        <v>0</v>
      </c>
      <c r="BM95" s="146">
        <f t="shared" si="145"/>
        <v>0</v>
      </c>
      <c r="BN95" s="151" t="str">
        <f t="shared" si="146"/>
        <v>Belum Memenuhi</v>
      </c>
    </row>
    <row r="96" spans="11:66" ht="15">
      <c r="K96" s="132" t="s">
        <v>13233</v>
      </c>
      <c r="L96" s="132" t="s">
        <v>13234</v>
      </c>
      <c r="M96" s="132" t="s">
        <v>1632</v>
      </c>
      <c r="N96" s="132" t="s">
        <v>12211</v>
      </c>
      <c r="O96" s="132" t="s">
        <v>11677</v>
      </c>
      <c r="P96" s="132">
        <v>31</v>
      </c>
      <c r="Q96" s="132">
        <v>3172</v>
      </c>
      <c r="R96" s="370" t="str">
        <f>IF(P96&lt;&gt;"",VLOOKUP(P96,'01_MASTER_KODE_WILAYAH'!H$1437:I$1470,2,FALSE),"")</f>
        <v>DKI JAKARTA</v>
      </c>
      <c r="S96" s="370" t="str">
        <f>IF(Q96&lt;&gt;"",VLOOKUP(Q96,'01_MASTER_KODE_WILAYAH'!D$5:F$1353,3,FALSE),"")</f>
        <v>KOTA JAKARTA TIMUR</v>
      </c>
      <c r="T96" s="444" t="str">
        <f t="shared" si="111"/>
        <v>Pemerintah</v>
      </c>
      <c r="U96" s="157">
        <f t="shared" si="112"/>
        <v>0</v>
      </c>
      <c r="V96" s="145">
        <f>COUNTIFS(A1_Individu_Data_Keadaan_SDMK!A$4:A$149935,K96,A1_Individu_Data_Keadaan_SDMK!S$4:S$149935,"Dokter Umum")</f>
        <v>0</v>
      </c>
      <c r="W96" s="134">
        <f t="shared" si="113"/>
        <v>4</v>
      </c>
      <c r="X96" s="146">
        <f t="shared" si="114"/>
        <v>0</v>
      </c>
      <c r="Y96" s="146">
        <f t="shared" si="115"/>
        <v>4</v>
      </c>
      <c r="Z96" s="145">
        <f>COUNTIFS(A1_Individu_Data_Keadaan_SDMK!A$4:A$149935,K96,A1_Individu_Data_Keadaan_SDMK!S$4:S$149935,"Dokter Gigi")</f>
        <v>0</v>
      </c>
      <c r="AA96" s="134">
        <f t="shared" si="116"/>
        <v>1</v>
      </c>
      <c r="AB96" s="146">
        <f t="shared" si="117"/>
        <v>0</v>
      </c>
      <c r="AC96" s="146">
        <f t="shared" si="118"/>
        <v>1</v>
      </c>
      <c r="AD96" s="145">
        <f>COUNTIFS(A1_Individu_Data_Keadaan_SDMK!A$4:A$149935,K96,A1_Individu_Data_Keadaan_SDMK!S$4:S$149935,"Dokter Spesialis Penyakit Dalam (Sp.PD)")</f>
        <v>0</v>
      </c>
      <c r="AE96" s="134">
        <f t="shared" si="119"/>
        <v>1</v>
      </c>
      <c r="AF96" s="146">
        <f t="shared" si="120"/>
        <v>0</v>
      </c>
      <c r="AG96" s="146">
        <f t="shared" si="121"/>
        <v>1</v>
      </c>
      <c r="AH96" s="145">
        <f>COUNTIFS(A1_Individu_Data_Keadaan_SDMK!A$4:A$149935,K96,A1_Individu_Data_Keadaan_SDMK!S$4:S$149935,"Dokter Spesialis Obstetri &amp; Ginekologi - Kebidanan &amp; Kandungan (Sp.OG)")</f>
        <v>0</v>
      </c>
      <c r="AI96" s="134">
        <f t="shared" si="122"/>
        <v>1</v>
      </c>
      <c r="AJ96" s="146">
        <f t="shared" si="123"/>
        <v>0</v>
      </c>
      <c r="AK96" s="146">
        <f t="shared" si="124"/>
        <v>1</v>
      </c>
      <c r="AL96" s="145">
        <f>COUNTIFS(A1_Individu_Data_Keadaan_SDMK!A$4:A$149935,K96,A1_Individu_Data_Keadaan_SDMK!S$4:S$149935,"Dokter Spesialis Anak (Sp.A)")</f>
        <v>0</v>
      </c>
      <c r="AM96" s="147">
        <f t="shared" si="125"/>
        <v>1</v>
      </c>
      <c r="AN96" s="146">
        <f t="shared" si="126"/>
        <v>0</v>
      </c>
      <c r="AO96" s="146">
        <f t="shared" si="127"/>
        <v>1</v>
      </c>
      <c r="AP96" s="145">
        <f>COUNTIFS(A1_Individu_Data_Keadaan_SDMK!A$4:A$149935,K96,A1_Individu_Data_Keadaan_SDMK!S$4:S$149935,"Dokter Spesialis Bedah (Sp.B)")</f>
        <v>0</v>
      </c>
      <c r="AQ96" s="147">
        <f t="shared" si="128"/>
        <v>1</v>
      </c>
      <c r="AR96" s="146">
        <f t="shared" si="129"/>
        <v>0</v>
      </c>
      <c r="AS96" s="146">
        <f t="shared" si="130"/>
        <v>1</v>
      </c>
      <c r="AT96" s="145">
        <f>COUNTIFS(A1_Individu_Data_Keadaan_SDMK!A$4:A$149935,K96,A1_Individu_Data_Keadaan_SDMK!S$4:S$149935,"Dokter Spesialis Radiologi (Sp.Rad)")</f>
        <v>0</v>
      </c>
      <c r="AU96" s="147">
        <f t="shared" si="131"/>
        <v>0</v>
      </c>
      <c r="AV96" s="146">
        <f t="shared" si="132"/>
        <v>0</v>
      </c>
      <c r="AW96" s="146">
        <f t="shared" si="133"/>
        <v>0</v>
      </c>
      <c r="AX96" s="145">
        <f>COUNTIFS(A1_Individu_Data_Keadaan_SDMK!A$4:A$149935,K96,A1_Individu_Data_Keadaan_SDMK!S$4:S$149935,"Dokter Spesialis Anastesiologi (Sp.An)")</f>
        <v>0</v>
      </c>
      <c r="AY96" s="147">
        <f t="shared" si="134"/>
        <v>0</v>
      </c>
      <c r="AZ96" s="146">
        <f t="shared" si="135"/>
        <v>0</v>
      </c>
      <c r="BA96" s="146">
        <f t="shared" si="136"/>
        <v>0</v>
      </c>
      <c r="BB96" s="145">
        <f>COUNTIFS(A1_Individu_Data_Keadaan_SDMK!A$4:A$149935,K96,A1_Individu_Data_Keadaan_SDMK!S$4:S$149935,"Dokter Spesialis Patologi Klinik (SP.PK)")</f>
        <v>0</v>
      </c>
      <c r="BC96" s="147">
        <f t="shared" si="137"/>
        <v>0</v>
      </c>
      <c r="BD96" s="146">
        <f t="shared" si="138"/>
        <v>0</v>
      </c>
      <c r="BE96" s="146">
        <f t="shared" si="139"/>
        <v>0</v>
      </c>
      <c r="BF96" s="145">
        <f>COUNTIFS(A1_Individu_Data_Keadaan_SDMK!A$4:A$149935,K96,A1_Individu_Data_Keadaan_SDMK!S$4:S$149935,"Dokter Spesialis Patologi Anatomi (Sp.PA)")</f>
        <v>0</v>
      </c>
      <c r="BG96" s="147">
        <f t="shared" si="140"/>
        <v>0</v>
      </c>
      <c r="BH96" s="146">
        <f t="shared" si="141"/>
        <v>0</v>
      </c>
      <c r="BI96" s="146">
        <f t="shared" si="142"/>
        <v>0</v>
      </c>
      <c r="BJ96" s="145">
        <f>COUNTIFS(A1_Individu_Data_Keadaan_SDMK!A$4:A$149935,K96,A1_Individu_Data_Keadaan_SDMK!S$4:S$149935,"Dokter Spesialis Rehabilitasi Medik (Sp.RM)")</f>
        <v>0</v>
      </c>
      <c r="BK96" s="147">
        <f t="shared" si="143"/>
        <v>0</v>
      </c>
      <c r="BL96" s="146">
        <f t="shared" si="144"/>
        <v>0</v>
      </c>
      <c r="BM96" s="146">
        <f t="shared" si="145"/>
        <v>0</v>
      </c>
      <c r="BN96" s="151" t="str">
        <f t="shared" si="146"/>
        <v>Belum Memenuhi</v>
      </c>
    </row>
    <row r="97" spans="11:66" ht="15">
      <c r="K97" s="132" t="s">
        <v>13235</v>
      </c>
      <c r="L97" s="132" t="s">
        <v>13236</v>
      </c>
      <c r="M97" s="132" t="s">
        <v>1632</v>
      </c>
      <c r="N97" s="132" t="s">
        <v>12211</v>
      </c>
      <c r="O97" s="132" t="s">
        <v>11677</v>
      </c>
      <c r="P97" s="132">
        <v>31</v>
      </c>
      <c r="Q97" s="132">
        <v>3172</v>
      </c>
      <c r="R97" s="370" t="str">
        <f>IF(P97&lt;&gt;"",VLOOKUP(P97,'01_MASTER_KODE_WILAYAH'!H$1437:I$1470,2,FALSE),"")</f>
        <v>DKI JAKARTA</v>
      </c>
      <c r="S97" s="370" t="str">
        <f>IF(Q97&lt;&gt;"",VLOOKUP(Q97,'01_MASTER_KODE_WILAYAH'!D$5:F$1353,3,FALSE),"")</f>
        <v>KOTA JAKARTA TIMUR</v>
      </c>
      <c r="T97" s="444" t="str">
        <f t="shared" si="111"/>
        <v>Pemerintah</v>
      </c>
      <c r="U97" s="157">
        <f t="shared" si="112"/>
        <v>0</v>
      </c>
      <c r="V97" s="145">
        <f>COUNTIFS(A1_Individu_Data_Keadaan_SDMK!A$4:A$149935,K97,A1_Individu_Data_Keadaan_SDMK!S$4:S$149935,"Dokter Umum")</f>
        <v>0</v>
      </c>
      <c r="W97" s="134">
        <f t="shared" si="113"/>
        <v>4</v>
      </c>
      <c r="X97" s="146">
        <f t="shared" si="114"/>
        <v>0</v>
      </c>
      <c r="Y97" s="146">
        <f t="shared" si="115"/>
        <v>4</v>
      </c>
      <c r="Z97" s="145">
        <f>COUNTIFS(A1_Individu_Data_Keadaan_SDMK!A$4:A$149935,K97,A1_Individu_Data_Keadaan_SDMK!S$4:S$149935,"Dokter Gigi")</f>
        <v>0</v>
      </c>
      <c r="AA97" s="134">
        <f t="shared" si="116"/>
        <v>1</v>
      </c>
      <c r="AB97" s="146">
        <f t="shared" si="117"/>
        <v>0</v>
      </c>
      <c r="AC97" s="146">
        <f t="shared" si="118"/>
        <v>1</v>
      </c>
      <c r="AD97" s="145">
        <f>COUNTIFS(A1_Individu_Data_Keadaan_SDMK!A$4:A$149935,K97,A1_Individu_Data_Keadaan_SDMK!S$4:S$149935,"Dokter Spesialis Penyakit Dalam (Sp.PD)")</f>
        <v>0</v>
      </c>
      <c r="AE97" s="134">
        <f t="shared" si="119"/>
        <v>1</v>
      </c>
      <c r="AF97" s="146">
        <f t="shared" si="120"/>
        <v>0</v>
      </c>
      <c r="AG97" s="146">
        <f t="shared" si="121"/>
        <v>1</v>
      </c>
      <c r="AH97" s="145">
        <f>COUNTIFS(A1_Individu_Data_Keadaan_SDMK!A$4:A$149935,K97,A1_Individu_Data_Keadaan_SDMK!S$4:S$149935,"Dokter Spesialis Obstetri &amp; Ginekologi - Kebidanan &amp; Kandungan (Sp.OG)")</f>
        <v>0</v>
      </c>
      <c r="AI97" s="134">
        <f t="shared" si="122"/>
        <v>1</v>
      </c>
      <c r="AJ97" s="146">
        <f t="shared" si="123"/>
        <v>0</v>
      </c>
      <c r="AK97" s="146">
        <f t="shared" si="124"/>
        <v>1</v>
      </c>
      <c r="AL97" s="145">
        <f>COUNTIFS(A1_Individu_Data_Keadaan_SDMK!A$4:A$149935,K97,A1_Individu_Data_Keadaan_SDMK!S$4:S$149935,"Dokter Spesialis Anak (Sp.A)")</f>
        <v>0</v>
      </c>
      <c r="AM97" s="147">
        <f t="shared" si="125"/>
        <v>1</v>
      </c>
      <c r="AN97" s="146">
        <f t="shared" si="126"/>
        <v>0</v>
      </c>
      <c r="AO97" s="146">
        <f t="shared" si="127"/>
        <v>1</v>
      </c>
      <c r="AP97" s="145">
        <f>COUNTIFS(A1_Individu_Data_Keadaan_SDMK!A$4:A$149935,K97,A1_Individu_Data_Keadaan_SDMK!S$4:S$149935,"Dokter Spesialis Bedah (Sp.B)")</f>
        <v>0</v>
      </c>
      <c r="AQ97" s="147">
        <f t="shared" si="128"/>
        <v>1</v>
      </c>
      <c r="AR97" s="146">
        <f t="shared" si="129"/>
        <v>0</v>
      </c>
      <c r="AS97" s="146">
        <f t="shared" si="130"/>
        <v>1</v>
      </c>
      <c r="AT97" s="145">
        <f>COUNTIFS(A1_Individu_Data_Keadaan_SDMK!A$4:A$149935,K97,A1_Individu_Data_Keadaan_SDMK!S$4:S$149935,"Dokter Spesialis Radiologi (Sp.Rad)")</f>
        <v>0</v>
      </c>
      <c r="AU97" s="147">
        <f t="shared" si="131"/>
        <v>0</v>
      </c>
      <c r="AV97" s="146">
        <f t="shared" si="132"/>
        <v>0</v>
      </c>
      <c r="AW97" s="146">
        <f t="shared" si="133"/>
        <v>0</v>
      </c>
      <c r="AX97" s="145">
        <f>COUNTIFS(A1_Individu_Data_Keadaan_SDMK!A$4:A$149935,K97,A1_Individu_Data_Keadaan_SDMK!S$4:S$149935,"Dokter Spesialis Anastesiologi (Sp.An)")</f>
        <v>0</v>
      </c>
      <c r="AY97" s="147">
        <f t="shared" si="134"/>
        <v>0</v>
      </c>
      <c r="AZ97" s="146">
        <f t="shared" si="135"/>
        <v>0</v>
      </c>
      <c r="BA97" s="146">
        <f t="shared" si="136"/>
        <v>0</v>
      </c>
      <c r="BB97" s="145">
        <f>COUNTIFS(A1_Individu_Data_Keadaan_SDMK!A$4:A$149935,K97,A1_Individu_Data_Keadaan_SDMK!S$4:S$149935,"Dokter Spesialis Patologi Klinik (SP.PK)")</f>
        <v>0</v>
      </c>
      <c r="BC97" s="147">
        <f t="shared" si="137"/>
        <v>0</v>
      </c>
      <c r="BD97" s="146">
        <f t="shared" si="138"/>
        <v>0</v>
      </c>
      <c r="BE97" s="146">
        <f t="shared" si="139"/>
        <v>0</v>
      </c>
      <c r="BF97" s="145">
        <f>COUNTIFS(A1_Individu_Data_Keadaan_SDMK!A$4:A$149935,K97,A1_Individu_Data_Keadaan_SDMK!S$4:S$149935,"Dokter Spesialis Patologi Anatomi (Sp.PA)")</f>
        <v>0</v>
      </c>
      <c r="BG97" s="147">
        <f t="shared" si="140"/>
        <v>0</v>
      </c>
      <c r="BH97" s="146">
        <f t="shared" si="141"/>
        <v>0</v>
      </c>
      <c r="BI97" s="146">
        <f t="shared" si="142"/>
        <v>0</v>
      </c>
      <c r="BJ97" s="145">
        <f>COUNTIFS(A1_Individu_Data_Keadaan_SDMK!A$4:A$149935,K97,A1_Individu_Data_Keadaan_SDMK!S$4:S$149935,"Dokter Spesialis Rehabilitasi Medik (Sp.RM)")</f>
        <v>0</v>
      </c>
      <c r="BK97" s="147">
        <f t="shared" si="143"/>
        <v>0</v>
      </c>
      <c r="BL97" s="146">
        <f t="shared" si="144"/>
        <v>0</v>
      </c>
      <c r="BM97" s="146">
        <f t="shared" si="145"/>
        <v>0</v>
      </c>
      <c r="BN97" s="151" t="str">
        <f t="shared" si="146"/>
        <v>Belum Memenuhi</v>
      </c>
    </row>
    <row r="98" spans="11:66" ht="15">
      <c r="K98" s="132" t="s">
        <v>13237</v>
      </c>
      <c r="L98" s="132" t="s">
        <v>13238</v>
      </c>
      <c r="M98" s="132" t="s">
        <v>1632</v>
      </c>
      <c r="N98" s="132" t="s">
        <v>12211</v>
      </c>
      <c r="O98" s="132" t="s">
        <v>12206</v>
      </c>
      <c r="P98" s="132">
        <v>31</v>
      </c>
      <c r="Q98" s="132">
        <v>3172</v>
      </c>
      <c r="R98" s="370" t="str">
        <f>IF(P98&lt;&gt;"",VLOOKUP(P98,'01_MASTER_KODE_WILAYAH'!H$1437:I$1470,2,FALSE),"")</f>
        <v>DKI JAKARTA</v>
      </c>
      <c r="S98" s="370" t="str">
        <f>IF(Q98&lt;&gt;"",VLOOKUP(Q98,'01_MASTER_KODE_WILAYAH'!D$5:F$1353,3,FALSE),"")</f>
        <v>KOTA JAKARTA TIMUR</v>
      </c>
      <c r="T98" s="444" t="str">
        <f t="shared" si="111"/>
        <v>Swasta/Lai</v>
      </c>
      <c r="U98" s="157">
        <f t="shared" si="112"/>
        <v>0</v>
      </c>
      <c r="V98" s="145">
        <f>COUNTIFS(A1_Individu_Data_Keadaan_SDMK!A$4:A$149935,K98,A1_Individu_Data_Keadaan_SDMK!S$4:S$149935,"Dokter Umum")</f>
        <v>0</v>
      </c>
      <c r="W98" s="134">
        <f t="shared" si="113"/>
        <v>4</v>
      </c>
      <c r="X98" s="146">
        <f t="shared" si="114"/>
        <v>0</v>
      </c>
      <c r="Y98" s="146">
        <f t="shared" si="115"/>
        <v>4</v>
      </c>
      <c r="Z98" s="145">
        <f>COUNTIFS(A1_Individu_Data_Keadaan_SDMK!A$4:A$149935,K98,A1_Individu_Data_Keadaan_SDMK!S$4:S$149935,"Dokter Gigi")</f>
        <v>0</v>
      </c>
      <c r="AA98" s="134">
        <f t="shared" si="116"/>
        <v>1</v>
      </c>
      <c r="AB98" s="146">
        <f t="shared" si="117"/>
        <v>0</v>
      </c>
      <c r="AC98" s="146">
        <f t="shared" si="118"/>
        <v>1</v>
      </c>
      <c r="AD98" s="145">
        <f>COUNTIFS(A1_Individu_Data_Keadaan_SDMK!A$4:A$149935,K98,A1_Individu_Data_Keadaan_SDMK!S$4:S$149935,"Dokter Spesialis Penyakit Dalam (Sp.PD)")</f>
        <v>0</v>
      </c>
      <c r="AE98" s="134">
        <f t="shared" si="119"/>
        <v>1</v>
      </c>
      <c r="AF98" s="146">
        <f t="shared" si="120"/>
        <v>0</v>
      </c>
      <c r="AG98" s="146">
        <f t="shared" si="121"/>
        <v>1</v>
      </c>
      <c r="AH98" s="145">
        <f>COUNTIFS(A1_Individu_Data_Keadaan_SDMK!A$4:A$149935,K98,A1_Individu_Data_Keadaan_SDMK!S$4:S$149935,"Dokter Spesialis Obstetri &amp; Ginekologi - Kebidanan &amp; Kandungan (Sp.OG)")</f>
        <v>0</v>
      </c>
      <c r="AI98" s="134">
        <f t="shared" si="122"/>
        <v>1</v>
      </c>
      <c r="AJ98" s="146">
        <f t="shared" si="123"/>
        <v>0</v>
      </c>
      <c r="AK98" s="146">
        <f t="shared" si="124"/>
        <v>1</v>
      </c>
      <c r="AL98" s="145">
        <f>COUNTIFS(A1_Individu_Data_Keadaan_SDMK!A$4:A$149935,K98,A1_Individu_Data_Keadaan_SDMK!S$4:S$149935,"Dokter Spesialis Anak (Sp.A)")</f>
        <v>0</v>
      </c>
      <c r="AM98" s="147">
        <f t="shared" si="125"/>
        <v>1</v>
      </c>
      <c r="AN98" s="146">
        <f t="shared" si="126"/>
        <v>0</v>
      </c>
      <c r="AO98" s="146">
        <f t="shared" si="127"/>
        <v>1</v>
      </c>
      <c r="AP98" s="145">
        <f>COUNTIFS(A1_Individu_Data_Keadaan_SDMK!A$4:A$149935,K98,A1_Individu_Data_Keadaan_SDMK!S$4:S$149935,"Dokter Spesialis Bedah (Sp.B)")</f>
        <v>0</v>
      </c>
      <c r="AQ98" s="147">
        <f t="shared" si="128"/>
        <v>1</v>
      </c>
      <c r="AR98" s="146">
        <f t="shared" si="129"/>
        <v>0</v>
      </c>
      <c r="AS98" s="146">
        <f t="shared" si="130"/>
        <v>1</v>
      </c>
      <c r="AT98" s="145">
        <f>COUNTIFS(A1_Individu_Data_Keadaan_SDMK!A$4:A$149935,K98,A1_Individu_Data_Keadaan_SDMK!S$4:S$149935,"Dokter Spesialis Radiologi (Sp.Rad)")</f>
        <v>0</v>
      </c>
      <c r="AU98" s="147">
        <f t="shared" si="131"/>
        <v>0</v>
      </c>
      <c r="AV98" s="146">
        <f t="shared" si="132"/>
        <v>0</v>
      </c>
      <c r="AW98" s="146">
        <f t="shared" si="133"/>
        <v>0</v>
      </c>
      <c r="AX98" s="145">
        <f>COUNTIFS(A1_Individu_Data_Keadaan_SDMK!A$4:A$149935,K98,A1_Individu_Data_Keadaan_SDMK!S$4:S$149935,"Dokter Spesialis Anastesiologi (Sp.An)")</f>
        <v>0</v>
      </c>
      <c r="AY98" s="147">
        <f t="shared" si="134"/>
        <v>0</v>
      </c>
      <c r="AZ98" s="146">
        <f t="shared" si="135"/>
        <v>0</v>
      </c>
      <c r="BA98" s="146">
        <f t="shared" si="136"/>
        <v>0</v>
      </c>
      <c r="BB98" s="145">
        <f>COUNTIFS(A1_Individu_Data_Keadaan_SDMK!A$4:A$149935,K98,A1_Individu_Data_Keadaan_SDMK!S$4:S$149935,"Dokter Spesialis Patologi Klinik (SP.PK)")</f>
        <v>0</v>
      </c>
      <c r="BC98" s="147">
        <f t="shared" si="137"/>
        <v>0</v>
      </c>
      <c r="BD98" s="146">
        <f t="shared" si="138"/>
        <v>0</v>
      </c>
      <c r="BE98" s="146">
        <f t="shared" si="139"/>
        <v>0</v>
      </c>
      <c r="BF98" s="145">
        <f>COUNTIFS(A1_Individu_Data_Keadaan_SDMK!A$4:A$149935,K98,A1_Individu_Data_Keadaan_SDMK!S$4:S$149935,"Dokter Spesialis Patologi Anatomi (Sp.PA)")</f>
        <v>0</v>
      </c>
      <c r="BG98" s="147">
        <f t="shared" si="140"/>
        <v>0</v>
      </c>
      <c r="BH98" s="146">
        <f t="shared" si="141"/>
        <v>0</v>
      </c>
      <c r="BI98" s="146">
        <f t="shared" si="142"/>
        <v>0</v>
      </c>
      <c r="BJ98" s="145">
        <f>COUNTIFS(A1_Individu_Data_Keadaan_SDMK!A$4:A$149935,K98,A1_Individu_Data_Keadaan_SDMK!S$4:S$149935,"Dokter Spesialis Rehabilitasi Medik (Sp.RM)")</f>
        <v>0</v>
      </c>
      <c r="BK98" s="147">
        <f t="shared" si="143"/>
        <v>0</v>
      </c>
      <c r="BL98" s="146">
        <f t="shared" si="144"/>
        <v>0</v>
      </c>
      <c r="BM98" s="146">
        <f t="shared" si="145"/>
        <v>0</v>
      </c>
      <c r="BN98" s="151" t="str">
        <f t="shared" si="146"/>
        <v>Belum Memenuhi</v>
      </c>
    </row>
    <row r="99" spans="11:66" ht="15">
      <c r="K99" s="132" t="s">
        <v>13239</v>
      </c>
      <c r="L99" s="132" t="s">
        <v>13240</v>
      </c>
      <c r="M99" s="132" t="s">
        <v>1632</v>
      </c>
      <c r="N99" s="132" t="s">
        <v>12210</v>
      </c>
      <c r="O99" s="132" t="s">
        <v>13069</v>
      </c>
      <c r="P99" s="132">
        <v>31</v>
      </c>
      <c r="Q99" s="132">
        <v>3172</v>
      </c>
      <c r="R99" s="370" t="str">
        <f>IF(P99&lt;&gt;"",VLOOKUP(P99,'01_MASTER_KODE_WILAYAH'!H$1437:I$1470,2,FALSE),"")</f>
        <v>DKI JAKARTA</v>
      </c>
      <c r="S99" s="370" t="str">
        <f>IF(Q99&lt;&gt;"",VLOOKUP(Q99,'01_MASTER_KODE_WILAYAH'!D$5:F$1353,3,FALSE),"")</f>
        <v>KOTA JAKARTA TIMUR</v>
      </c>
      <c r="T99" s="444" t="str">
        <f t="shared" si="111"/>
        <v>Kementeria</v>
      </c>
      <c r="U99" s="157">
        <f t="shared" si="112"/>
        <v>0</v>
      </c>
      <c r="V99" s="145">
        <f>COUNTIFS(A1_Individu_Data_Keadaan_SDMK!A$4:A$149935,K99,A1_Individu_Data_Keadaan_SDMK!S$4:S$149935,"Dokter Umum")</f>
        <v>0</v>
      </c>
      <c r="W99" s="134">
        <f t="shared" si="113"/>
        <v>9</v>
      </c>
      <c r="X99" s="146">
        <f t="shared" si="114"/>
        <v>0</v>
      </c>
      <c r="Y99" s="146">
        <f t="shared" si="115"/>
        <v>9</v>
      </c>
      <c r="Z99" s="145">
        <f>COUNTIFS(A1_Individu_Data_Keadaan_SDMK!A$4:A$149935,K99,A1_Individu_Data_Keadaan_SDMK!S$4:S$149935,"Dokter Gigi")</f>
        <v>0</v>
      </c>
      <c r="AA99" s="134">
        <f t="shared" si="116"/>
        <v>2</v>
      </c>
      <c r="AB99" s="146">
        <f t="shared" si="117"/>
        <v>0</v>
      </c>
      <c r="AC99" s="146">
        <f t="shared" si="118"/>
        <v>2</v>
      </c>
      <c r="AD99" s="145">
        <f>COUNTIFS(A1_Individu_Data_Keadaan_SDMK!A$4:A$149935,K99,A1_Individu_Data_Keadaan_SDMK!S$4:S$149935,"Dokter Spesialis Penyakit Dalam (Sp.PD)")</f>
        <v>0</v>
      </c>
      <c r="AE99" s="134">
        <f t="shared" si="119"/>
        <v>2</v>
      </c>
      <c r="AF99" s="146">
        <f t="shared" si="120"/>
        <v>0</v>
      </c>
      <c r="AG99" s="146">
        <f t="shared" si="121"/>
        <v>2</v>
      </c>
      <c r="AH99" s="145">
        <f>COUNTIFS(A1_Individu_Data_Keadaan_SDMK!A$4:A$149935,K99,A1_Individu_Data_Keadaan_SDMK!S$4:S$149935,"Dokter Spesialis Obstetri &amp; Ginekologi - Kebidanan &amp; Kandungan (Sp.OG)")</f>
        <v>0</v>
      </c>
      <c r="AI99" s="134">
        <f t="shared" si="122"/>
        <v>2</v>
      </c>
      <c r="AJ99" s="146">
        <f t="shared" si="123"/>
        <v>0</v>
      </c>
      <c r="AK99" s="146">
        <f t="shared" si="124"/>
        <v>2</v>
      </c>
      <c r="AL99" s="145">
        <f>COUNTIFS(A1_Individu_Data_Keadaan_SDMK!A$4:A$149935,K99,A1_Individu_Data_Keadaan_SDMK!S$4:S$149935,"Dokter Spesialis Anak (Sp.A)")</f>
        <v>0</v>
      </c>
      <c r="AM99" s="147">
        <f t="shared" si="125"/>
        <v>2</v>
      </c>
      <c r="AN99" s="146">
        <f t="shared" si="126"/>
        <v>0</v>
      </c>
      <c r="AO99" s="146">
        <f t="shared" si="127"/>
        <v>2</v>
      </c>
      <c r="AP99" s="145">
        <f>COUNTIFS(A1_Individu_Data_Keadaan_SDMK!A$4:A$149935,K99,A1_Individu_Data_Keadaan_SDMK!S$4:S$149935,"Dokter Spesialis Bedah (Sp.B)")</f>
        <v>0</v>
      </c>
      <c r="AQ99" s="147">
        <f t="shared" si="128"/>
        <v>2</v>
      </c>
      <c r="AR99" s="146">
        <f t="shared" si="129"/>
        <v>0</v>
      </c>
      <c r="AS99" s="146">
        <f t="shared" si="130"/>
        <v>2</v>
      </c>
      <c r="AT99" s="145">
        <f>COUNTIFS(A1_Individu_Data_Keadaan_SDMK!A$4:A$149935,K99,A1_Individu_Data_Keadaan_SDMK!S$4:S$149935,"Dokter Spesialis Radiologi (Sp.Rad)")</f>
        <v>0</v>
      </c>
      <c r="AU99" s="147">
        <f t="shared" si="131"/>
        <v>1</v>
      </c>
      <c r="AV99" s="146">
        <f t="shared" si="132"/>
        <v>0</v>
      </c>
      <c r="AW99" s="146">
        <f t="shared" si="133"/>
        <v>1</v>
      </c>
      <c r="AX99" s="145">
        <f>COUNTIFS(A1_Individu_Data_Keadaan_SDMK!A$4:A$149935,K99,A1_Individu_Data_Keadaan_SDMK!S$4:S$149935,"Dokter Spesialis Anastesiologi (Sp.An)")</f>
        <v>0</v>
      </c>
      <c r="AY99" s="147">
        <f t="shared" si="134"/>
        <v>1</v>
      </c>
      <c r="AZ99" s="146">
        <f t="shared" si="135"/>
        <v>0</v>
      </c>
      <c r="BA99" s="146">
        <f t="shared" si="136"/>
        <v>1</v>
      </c>
      <c r="BB99" s="145">
        <f>COUNTIFS(A1_Individu_Data_Keadaan_SDMK!A$4:A$149935,K99,A1_Individu_Data_Keadaan_SDMK!S$4:S$149935,"Dokter Spesialis Patologi Klinik (SP.PK)")</f>
        <v>0</v>
      </c>
      <c r="BC99" s="147">
        <f t="shared" si="137"/>
        <v>1</v>
      </c>
      <c r="BD99" s="146">
        <f t="shared" si="138"/>
        <v>0</v>
      </c>
      <c r="BE99" s="146">
        <f t="shared" si="139"/>
        <v>1</v>
      </c>
      <c r="BF99" s="145">
        <f>COUNTIFS(A1_Individu_Data_Keadaan_SDMK!A$4:A$149935,K99,A1_Individu_Data_Keadaan_SDMK!S$4:S$149935,"Dokter Spesialis Patologi Anatomi (Sp.PA)")</f>
        <v>0</v>
      </c>
      <c r="BG99" s="147">
        <f t="shared" si="140"/>
        <v>0</v>
      </c>
      <c r="BH99" s="146">
        <f t="shared" si="141"/>
        <v>0</v>
      </c>
      <c r="BI99" s="146">
        <f t="shared" si="142"/>
        <v>0</v>
      </c>
      <c r="BJ99" s="145">
        <f>COUNTIFS(A1_Individu_Data_Keadaan_SDMK!A$4:A$149935,K99,A1_Individu_Data_Keadaan_SDMK!S$4:S$149935,"Dokter Spesialis Rehabilitasi Medik (Sp.RM)")</f>
        <v>0</v>
      </c>
      <c r="BK99" s="147">
        <f t="shared" si="143"/>
        <v>0</v>
      </c>
      <c r="BL99" s="146">
        <f t="shared" si="144"/>
        <v>0</v>
      </c>
      <c r="BM99" s="146">
        <f t="shared" si="145"/>
        <v>0</v>
      </c>
      <c r="BN99" s="151" t="str">
        <f t="shared" si="146"/>
        <v>Belum Memenuhi</v>
      </c>
    </row>
    <row r="100" spans="11:66" ht="15">
      <c r="K100" s="132" t="s">
        <v>13241</v>
      </c>
      <c r="L100" s="132" t="s">
        <v>13242</v>
      </c>
      <c r="M100" s="132" t="s">
        <v>1632</v>
      </c>
      <c r="N100" s="132" t="s">
        <v>12210</v>
      </c>
      <c r="O100" s="132" t="s">
        <v>12207</v>
      </c>
      <c r="P100" s="132">
        <v>31</v>
      </c>
      <c r="Q100" s="132">
        <v>3172</v>
      </c>
      <c r="R100" s="370" t="str">
        <f>IF(P100&lt;&gt;"",VLOOKUP(P100,'01_MASTER_KODE_WILAYAH'!H$1437:I$1470,2,FALSE),"")</f>
        <v>DKI JAKARTA</v>
      </c>
      <c r="S100" s="370" t="str">
        <f>IF(Q100&lt;&gt;"",VLOOKUP(Q100,'01_MASTER_KODE_WILAYAH'!D$5:F$1353,3,FALSE),"")</f>
        <v>KOTA JAKARTA TIMUR</v>
      </c>
      <c r="T100" s="444" t="str">
        <f t="shared" si="111"/>
        <v>Perusahaan</v>
      </c>
      <c r="U100" s="157">
        <f t="shared" si="112"/>
        <v>0</v>
      </c>
      <c r="V100" s="145">
        <f>COUNTIFS(A1_Individu_Data_Keadaan_SDMK!A$4:A$149935,K100,A1_Individu_Data_Keadaan_SDMK!S$4:S$149935,"Dokter Umum")</f>
        <v>0</v>
      </c>
      <c r="W100" s="134">
        <f t="shared" si="113"/>
        <v>9</v>
      </c>
      <c r="X100" s="146">
        <f t="shared" si="114"/>
        <v>0</v>
      </c>
      <c r="Y100" s="146">
        <f t="shared" si="115"/>
        <v>9</v>
      </c>
      <c r="Z100" s="145">
        <f>COUNTIFS(A1_Individu_Data_Keadaan_SDMK!A$4:A$149935,K100,A1_Individu_Data_Keadaan_SDMK!S$4:S$149935,"Dokter Gigi")</f>
        <v>0</v>
      </c>
      <c r="AA100" s="134">
        <f t="shared" si="116"/>
        <v>2</v>
      </c>
      <c r="AB100" s="146">
        <f t="shared" si="117"/>
        <v>0</v>
      </c>
      <c r="AC100" s="146">
        <f t="shared" si="118"/>
        <v>2</v>
      </c>
      <c r="AD100" s="145">
        <f>COUNTIFS(A1_Individu_Data_Keadaan_SDMK!A$4:A$149935,K100,A1_Individu_Data_Keadaan_SDMK!S$4:S$149935,"Dokter Spesialis Penyakit Dalam (Sp.PD)")</f>
        <v>0</v>
      </c>
      <c r="AE100" s="134">
        <f t="shared" si="119"/>
        <v>2</v>
      </c>
      <c r="AF100" s="146">
        <f t="shared" si="120"/>
        <v>0</v>
      </c>
      <c r="AG100" s="146">
        <f t="shared" si="121"/>
        <v>2</v>
      </c>
      <c r="AH100" s="145">
        <f>COUNTIFS(A1_Individu_Data_Keadaan_SDMK!A$4:A$149935,K100,A1_Individu_Data_Keadaan_SDMK!S$4:S$149935,"Dokter Spesialis Obstetri &amp; Ginekologi - Kebidanan &amp; Kandungan (Sp.OG)")</f>
        <v>0</v>
      </c>
      <c r="AI100" s="134">
        <f t="shared" si="122"/>
        <v>2</v>
      </c>
      <c r="AJ100" s="146">
        <f t="shared" si="123"/>
        <v>0</v>
      </c>
      <c r="AK100" s="146">
        <f t="shared" si="124"/>
        <v>2</v>
      </c>
      <c r="AL100" s="145">
        <f>COUNTIFS(A1_Individu_Data_Keadaan_SDMK!A$4:A$149935,K100,A1_Individu_Data_Keadaan_SDMK!S$4:S$149935,"Dokter Spesialis Anak (Sp.A)")</f>
        <v>0</v>
      </c>
      <c r="AM100" s="147">
        <f t="shared" si="125"/>
        <v>2</v>
      </c>
      <c r="AN100" s="146">
        <f t="shared" si="126"/>
        <v>0</v>
      </c>
      <c r="AO100" s="146">
        <f t="shared" si="127"/>
        <v>2</v>
      </c>
      <c r="AP100" s="145">
        <f>COUNTIFS(A1_Individu_Data_Keadaan_SDMK!A$4:A$149935,K100,A1_Individu_Data_Keadaan_SDMK!S$4:S$149935,"Dokter Spesialis Bedah (Sp.B)")</f>
        <v>0</v>
      </c>
      <c r="AQ100" s="147">
        <f t="shared" si="128"/>
        <v>2</v>
      </c>
      <c r="AR100" s="146">
        <f t="shared" si="129"/>
        <v>0</v>
      </c>
      <c r="AS100" s="146">
        <f t="shared" si="130"/>
        <v>2</v>
      </c>
      <c r="AT100" s="145">
        <f>COUNTIFS(A1_Individu_Data_Keadaan_SDMK!A$4:A$149935,K100,A1_Individu_Data_Keadaan_SDMK!S$4:S$149935,"Dokter Spesialis Radiologi (Sp.Rad)")</f>
        <v>0</v>
      </c>
      <c r="AU100" s="147">
        <f t="shared" si="131"/>
        <v>1</v>
      </c>
      <c r="AV100" s="146">
        <f t="shared" si="132"/>
        <v>0</v>
      </c>
      <c r="AW100" s="146">
        <f t="shared" si="133"/>
        <v>1</v>
      </c>
      <c r="AX100" s="145">
        <f>COUNTIFS(A1_Individu_Data_Keadaan_SDMK!A$4:A$149935,K100,A1_Individu_Data_Keadaan_SDMK!S$4:S$149935,"Dokter Spesialis Anastesiologi (Sp.An)")</f>
        <v>0</v>
      </c>
      <c r="AY100" s="147">
        <f t="shared" si="134"/>
        <v>1</v>
      </c>
      <c r="AZ100" s="146">
        <f t="shared" si="135"/>
        <v>0</v>
      </c>
      <c r="BA100" s="146">
        <f t="shared" si="136"/>
        <v>1</v>
      </c>
      <c r="BB100" s="145">
        <f>COUNTIFS(A1_Individu_Data_Keadaan_SDMK!A$4:A$149935,K100,A1_Individu_Data_Keadaan_SDMK!S$4:S$149935,"Dokter Spesialis Patologi Klinik (SP.PK)")</f>
        <v>0</v>
      </c>
      <c r="BC100" s="147">
        <f t="shared" si="137"/>
        <v>1</v>
      </c>
      <c r="BD100" s="146">
        <f t="shared" si="138"/>
        <v>0</v>
      </c>
      <c r="BE100" s="146">
        <f t="shared" si="139"/>
        <v>1</v>
      </c>
      <c r="BF100" s="145">
        <f>COUNTIFS(A1_Individu_Data_Keadaan_SDMK!A$4:A$149935,K100,A1_Individu_Data_Keadaan_SDMK!S$4:S$149935,"Dokter Spesialis Patologi Anatomi (Sp.PA)")</f>
        <v>0</v>
      </c>
      <c r="BG100" s="147">
        <f t="shared" si="140"/>
        <v>0</v>
      </c>
      <c r="BH100" s="146">
        <f t="shared" si="141"/>
        <v>0</v>
      </c>
      <c r="BI100" s="146">
        <f t="shared" si="142"/>
        <v>0</v>
      </c>
      <c r="BJ100" s="145">
        <f>COUNTIFS(A1_Individu_Data_Keadaan_SDMK!A$4:A$149935,K100,A1_Individu_Data_Keadaan_SDMK!S$4:S$149935,"Dokter Spesialis Rehabilitasi Medik (Sp.RM)")</f>
        <v>0</v>
      </c>
      <c r="BK100" s="147">
        <f t="shared" si="143"/>
        <v>0</v>
      </c>
      <c r="BL100" s="146">
        <f t="shared" si="144"/>
        <v>0</v>
      </c>
      <c r="BM100" s="146">
        <f t="shared" si="145"/>
        <v>0</v>
      </c>
      <c r="BN100" s="151" t="str">
        <f t="shared" si="146"/>
        <v>Belum Memenuhi</v>
      </c>
    </row>
    <row r="101" spans="11:66" ht="15">
      <c r="K101" s="132" t="s">
        <v>13243</v>
      </c>
      <c r="L101" s="132" t="s">
        <v>13244</v>
      </c>
      <c r="M101" s="132" t="s">
        <v>1632</v>
      </c>
      <c r="N101" s="132" t="s">
        <v>13054</v>
      </c>
      <c r="O101" s="132" t="s">
        <v>13055</v>
      </c>
      <c r="P101" s="132">
        <v>31</v>
      </c>
      <c r="Q101" s="132">
        <v>3173</v>
      </c>
      <c r="R101" s="370" t="str">
        <f>IF(P101&lt;&gt;"",VLOOKUP(P101,'01_MASTER_KODE_WILAYAH'!H$1437:I$1470,2,FALSE),"")</f>
        <v>DKI JAKARTA</v>
      </c>
      <c r="S101" s="370" t="str">
        <f>IF(Q101&lt;&gt;"",VLOOKUP(Q101,'01_MASTER_KODE_WILAYAH'!D$5:F$1353,3,FALSE),"")</f>
        <v>KOTA JAKARTA PUSAT</v>
      </c>
      <c r="T101" s="444" t="str">
        <f t="shared" si="111"/>
        <v>Kementeran</v>
      </c>
      <c r="U101" s="157">
        <f t="shared" si="112"/>
        <v>0</v>
      </c>
      <c r="V101" s="145">
        <f>COUNTIFS(A1_Individu_Data_Keadaan_SDMK!A$4:A$149935,K101,A1_Individu_Data_Keadaan_SDMK!S$4:S$149935,"Dokter Umum")</f>
        <v>0</v>
      </c>
      <c r="W101" s="134">
        <f t="shared" si="113"/>
        <v>18</v>
      </c>
      <c r="X101" s="146">
        <f t="shared" si="114"/>
        <v>0</v>
      </c>
      <c r="Y101" s="146">
        <f t="shared" si="115"/>
        <v>18</v>
      </c>
      <c r="Z101" s="145">
        <f>COUNTIFS(A1_Individu_Data_Keadaan_SDMK!A$4:A$149935,K101,A1_Individu_Data_Keadaan_SDMK!S$4:S$149935,"Dokter Gigi")</f>
        <v>0</v>
      </c>
      <c r="AA101" s="134">
        <f t="shared" si="116"/>
        <v>4</v>
      </c>
      <c r="AB101" s="146">
        <f t="shared" si="117"/>
        <v>0</v>
      </c>
      <c r="AC101" s="146">
        <f t="shared" si="118"/>
        <v>4</v>
      </c>
      <c r="AD101" s="145">
        <f>COUNTIFS(A1_Individu_Data_Keadaan_SDMK!A$4:A$149935,K101,A1_Individu_Data_Keadaan_SDMK!S$4:S$149935,"Dokter Spesialis Penyakit Dalam (Sp.PD)")</f>
        <v>0</v>
      </c>
      <c r="AE101" s="134">
        <f t="shared" si="119"/>
        <v>6</v>
      </c>
      <c r="AF101" s="146">
        <f t="shared" si="120"/>
        <v>0</v>
      </c>
      <c r="AG101" s="146">
        <f t="shared" si="121"/>
        <v>6</v>
      </c>
      <c r="AH101" s="145">
        <f>COUNTIFS(A1_Individu_Data_Keadaan_SDMK!A$4:A$149935,K101,A1_Individu_Data_Keadaan_SDMK!S$4:S$149935,"Dokter Spesialis Obstetri &amp; Ginekologi - Kebidanan &amp; Kandungan (Sp.OG)")</f>
        <v>0</v>
      </c>
      <c r="AI101" s="134">
        <f t="shared" si="122"/>
        <v>6</v>
      </c>
      <c r="AJ101" s="146">
        <f t="shared" si="123"/>
        <v>0</v>
      </c>
      <c r="AK101" s="146">
        <f t="shared" si="124"/>
        <v>6</v>
      </c>
      <c r="AL101" s="145">
        <f>COUNTIFS(A1_Individu_Data_Keadaan_SDMK!A$4:A$149935,K101,A1_Individu_Data_Keadaan_SDMK!S$4:S$149935,"Dokter Spesialis Anak (Sp.A)")</f>
        <v>0</v>
      </c>
      <c r="AM101" s="147">
        <f t="shared" si="125"/>
        <v>6</v>
      </c>
      <c r="AN101" s="146">
        <f t="shared" si="126"/>
        <v>0</v>
      </c>
      <c r="AO101" s="146">
        <f t="shared" si="127"/>
        <v>6</v>
      </c>
      <c r="AP101" s="145">
        <f>COUNTIFS(A1_Individu_Data_Keadaan_SDMK!A$4:A$149935,K101,A1_Individu_Data_Keadaan_SDMK!S$4:S$149935,"Dokter Spesialis Bedah (Sp.B)")</f>
        <v>0</v>
      </c>
      <c r="AQ101" s="147">
        <f t="shared" si="128"/>
        <v>6</v>
      </c>
      <c r="AR101" s="146">
        <f t="shared" si="129"/>
        <v>0</v>
      </c>
      <c r="AS101" s="146">
        <f t="shared" si="130"/>
        <v>6</v>
      </c>
      <c r="AT101" s="145">
        <f>COUNTIFS(A1_Individu_Data_Keadaan_SDMK!A$4:A$149935,K101,A1_Individu_Data_Keadaan_SDMK!S$4:S$149935,"Dokter Spesialis Radiologi (Sp.Rad)")</f>
        <v>0</v>
      </c>
      <c r="AU101" s="147">
        <f t="shared" si="131"/>
        <v>3</v>
      </c>
      <c r="AV101" s="146">
        <f t="shared" si="132"/>
        <v>0</v>
      </c>
      <c r="AW101" s="146">
        <f t="shared" si="133"/>
        <v>3</v>
      </c>
      <c r="AX101" s="145">
        <f>COUNTIFS(A1_Individu_Data_Keadaan_SDMK!A$4:A$149935,K101,A1_Individu_Data_Keadaan_SDMK!S$4:S$149935,"Dokter Spesialis Anastesiologi (Sp.An)")</f>
        <v>0</v>
      </c>
      <c r="AY101" s="147">
        <f t="shared" si="134"/>
        <v>3</v>
      </c>
      <c r="AZ101" s="146">
        <f t="shared" si="135"/>
        <v>0</v>
      </c>
      <c r="BA101" s="146">
        <f t="shared" si="136"/>
        <v>3</v>
      </c>
      <c r="BB101" s="145">
        <f>COUNTIFS(A1_Individu_Data_Keadaan_SDMK!A$4:A$149935,K101,A1_Individu_Data_Keadaan_SDMK!S$4:S$149935,"Dokter Spesialis Patologi Klinik (SP.PK)")</f>
        <v>0</v>
      </c>
      <c r="BC101" s="147">
        <f t="shared" si="137"/>
        <v>3</v>
      </c>
      <c r="BD101" s="146">
        <f t="shared" si="138"/>
        <v>0</v>
      </c>
      <c r="BE101" s="146">
        <f t="shared" si="139"/>
        <v>3</v>
      </c>
      <c r="BF101" s="145">
        <f>COUNTIFS(A1_Individu_Data_Keadaan_SDMK!A$4:A$149935,K101,A1_Individu_Data_Keadaan_SDMK!S$4:S$149935,"Dokter Spesialis Patologi Anatomi (Sp.PA)")</f>
        <v>0</v>
      </c>
      <c r="BG101" s="147">
        <f t="shared" si="140"/>
        <v>0</v>
      </c>
      <c r="BH101" s="146">
        <f t="shared" si="141"/>
        <v>0</v>
      </c>
      <c r="BI101" s="146">
        <f t="shared" si="142"/>
        <v>0</v>
      </c>
      <c r="BJ101" s="145">
        <f>COUNTIFS(A1_Individu_Data_Keadaan_SDMK!A$4:A$149935,K101,A1_Individu_Data_Keadaan_SDMK!S$4:S$149935,"Dokter Spesialis Rehabilitasi Medik (Sp.RM)")</f>
        <v>0</v>
      </c>
      <c r="BK101" s="147">
        <f t="shared" si="143"/>
        <v>0</v>
      </c>
      <c r="BL101" s="146">
        <f t="shared" si="144"/>
        <v>0</v>
      </c>
      <c r="BM101" s="146">
        <f t="shared" si="145"/>
        <v>0</v>
      </c>
      <c r="BN101" s="151" t="str">
        <f t="shared" si="146"/>
        <v>Belum Memenuhi</v>
      </c>
    </row>
    <row r="102" spans="11:66" ht="15">
      <c r="K102" s="132" t="s">
        <v>13245</v>
      </c>
      <c r="L102" s="132" t="s">
        <v>13246</v>
      </c>
      <c r="M102" s="132" t="s">
        <v>1632</v>
      </c>
      <c r="N102" s="132" t="s">
        <v>13054</v>
      </c>
      <c r="O102" s="132" t="s">
        <v>9</v>
      </c>
      <c r="P102" s="132">
        <v>31</v>
      </c>
      <c r="Q102" s="132">
        <v>3173</v>
      </c>
      <c r="R102" s="370" t="str">
        <f>IF(P102&lt;&gt;"",VLOOKUP(P102,'01_MASTER_KODE_WILAYAH'!H$1437:I$1470,2,FALSE),"")</f>
        <v>DKI JAKARTA</v>
      </c>
      <c r="S102" s="370" t="str">
        <f>IF(Q102&lt;&gt;"",VLOOKUP(Q102,'01_MASTER_KODE_WILAYAH'!D$5:F$1353,3,FALSE),"")</f>
        <v>KOTA JAKARTA PUSAT</v>
      </c>
      <c r="T102" s="444" t="str">
        <f t="shared" si="111"/>
        <v>TNI AD</v>
      </c>
      <c r="U102" s="157">
        <f t="shared" si="112"/>
        <v>0</v>
      </c>
      <c r="V102" s="145">
        <f>COUNTIFS(A1_Individu_Data_Keadaan_SDMK!A$4:A$149935,K102,A1_Individu_Data_Keadaan_SDMK!S$4:S$149935,"Dokter Umum")</f>
        <v>0</v>
      </c>
      <c r="W102" s="134">
        <f t="shared" si="113"/>
        <v>18</v>
      </c>
      <c r="X102" s="146">
        <f t="shared" si="114"/>
        <v>0</v>
      </c>
      <c r="Y102" s="146">
        <f t="shared" si="115"/>
        <v>18</v>
      </c>
      <c r="Z102" s="145">
        <f>COUNTIFS(A1_Individu_Data_Keadaan_SDMK!A$4:A$149935,K102,A1_Individu_Data_Keadaan_SDMK!S$4:S$149935,"Dokter Gigi")</f>
        <v>0</v>
      </c>
      <c r="AA102" s="134">
        <f t="shared" si="116"/>
        <v>4</v>
      </c>
      <c r="AB102" s="146">
        <f t="shared" si="117"/>
        <v>0</v>
      </c>
      <c r="AC102" s="146">
        <f t="shared" si="118"/>
        <v>4</v>
      </c>
      <c r="AD102" s="145">
        <f>COUNTIFS(A1_Individu_Data_Keadaan_SDMK!A$4:A$149935,K102,A1_Individu_Data_Keadaan_SDMK!S$4:S$149935,"Dokter Spesialis Penyakit Dalam (Sp.PD)")</f>
        <v>0</v>
      </c>
      <c r="AE102" s="134">
        <f t="shared" si="119"/>
        <v>6</v>
      </c>
      <c r="AF102" s="146">
        <f t="shared" si="120"/>
        <v>0</v>
      </c>
      <c r="AG102" s="146">
        <f t="shared" si="121"/>
        <v>6</v>
      </c>
      <c r="AH102" s="145">
        <f>COUNTIFS(A1_Individu_Data_Keadaan_SDMK!A$4:A$149935,K102,A1_Individu_Data_Keadaan_SDMK!S$4:S$149935,"Dokter Spesialis Obstetri &amp; Ginekologi - Kebidanan &amp; Kandungan (Sp.OG)")</f>
        <v>0</v>
      </c>
      <c r="AI102" s="134">
        <f t="shared" si="122"/>
        <v>6</v>
      </c>
      <c r="AJ102" s="146">
        <f t="shared" si="123"/>
        <v>0</v>
      </c>
      <c r="AK102" s="146">
        <f t="shared" si="124"/>
        <v>6</v>
      </c>
      <c r="AL102" s="145">
        <f>COUNTIFS(A1_Individu_Data_Keadaan_SDMK!A$4:A$149935,K102,A1_Individu_Data_Keadaan_SDMK!S$4:S$149935,"Dokter Spesialis Anak (Sp.A)")</f>
        <v>0</v>
      </c>
      <c r="AM102" s="147">
        <f t="shared" si="125"/>
        <v>6</v>
      </c>
      <c r="AN102" s="146">
        <f t="shared" si="126"/>
        <v>0</v>
      </c>
      <c r="AO102" s="146">
        <f t="shared" si="127"/>
        <v>6</v>
      </c>
      <c r="AP102" s="145">
        <f>COUNTIFS(A1_Individu_Data_Keadaan_SDMK!A$4:A$149935,K102,A1_Individu_Data_Keadaan_SDMK!S$4:S$149935,"Dokter Spesialis Bedah (Sp.B)")</f>
        <v>0</v>
      </c>
      <c r="AQ102" s="147">
        <f t="shared" si="128"/>
        <v>6</v>
      </c>
      <c r="AR102" s="146">
        <f t="shared" si="129"/>
        <v>0</v>
      </c>
      <c r="AS102" s="146">
        <f t="shared" si="130"/>
        <v>6</v>
      </c>
      <c r="AT102" s="145">
        <f>COUNTIFS(A1_Individu_Data_Keadaan_SDMK!A$4:A$149935,K102,A1_Individu_Data_Keadaan_SDMK!S$4:S$149935,"Dokter Spesialis Radiologi (Sp.Rad)")</f>
        <v>0</v>
      </c>
      <c r="AU102" s="147">
        <f t="shared" si="131"/>
        <v>3</v>
      </c>
      <c r="AV102" s="146">
        <f t="shared" si="132"/>
        <v>0</v>
      </c>
      <c r="AW102" s="146">
        <f t="shared" si="133"/>
        <v>3</v>
      </c>
      <c r="AX102" s="145">
        <f>COUNTIFS(A1_Individu_Data_Keadaan_SDMK!A$4:A$149935,K102,A1_Individu_Data_Keadaan_SDMK!S$4:S$149935,"Dokter Spesialis Anastesiologi (Sp.An)")</f>
        <v>0</v>
      </c>
      <c r="AY102" s="147">
        <f t="shared" si="134"/>
        <v>3</v>
      </c>
      <c r="AZ102" s="146">
        <f t="shared" si="135"/>
        <v>0</v>
      </c>
      <c r="BA102" s="146">
        <f t="shared" si="136"/>
        <v>3</v>
      </c>
      <c r="BB102" s="145">
        <f>COUNTIFS(A1_Individu_Data_Keadaan_SDMK!A$4:A$149935,K102,A1_Individu_Data_Keadaan_SDMK!S$4:S$149935,"Dokter Spesialis Patologi Klinik (SP.PK)")</f>
        <v>0</v>
      </c>
      <c r="BC102" s="147">
        <f t="shared" si="137"/>
        <v>3</v>
      </c>
      <c r="BD102" s="146">
        <f t="shared" si="138"/>
        <v>0</v>
      </c>
      <c r="BE102" s="146">
        <f t="shared" si="139"/>
        <v>3</v>
      </c>
      <c r="BF102" s="145">
        <f>COUNTIFS(A1_Individu_Data_Keadaan_SDMK!A$4:A$149935,K102,A1_Individu_Data_Keadaan_SDMK!S$4:S$149935,"Dokter Spesialis Patologi Anatomi (Sp.PA)")</f>
        <v>0</v>
      </c>
      <c r="BG102" s="147">
        <f t="shared" si="140"/>
        <v>0</v>
      </c>
      <c r="BH102" s="146">
        <f t="shared" si="141"/>
        <v>0</v>
      </c>
      <c r="BI102" s="146">
        <f t="shared" si="142"/>
        <v>0</v>
      </c>
      <c r="BJ102" s="145">
        <f>COUNTIFS(A1_Individu_Data_Keadaan_SDMK!A$4:A$149935,K102,A1_Individu_Data_Keadaan_SDMK!S$4:S$149935,"Dokter Spesialis Rehabilitasi Medik (Sp.RM)")</f>
        <v>0</v>
      </c>
      <c r="BK102" s="147">
        <f t="shared" si="143"/>
        <v>0</v>
      </c>
      <c r="BL102" s="146">
        <f t="shared" si="144"/>
        <v>0</v>
      </c>
      <c r="BM102" s="146">
        <f t="shared" si="145"/>
        <v>0</v>
      </c>
      <c r="BN102" s="151" t="str">
        <f t="shared" si="146"/>
        <v>Belum Memenuhi</v>
      </c>
    </row>
    <row r="103" spans="11:66" ht="15">
      <c r="K103" s="132" t="s">
        <v>13247</v>
      </c>
      <c r="L103" s="132" t="s">
        <v>13248</v>
      </c>
      <c r="M103" s="132" t="s">
        <v>1632</v>
      </c>
      <c r="N103" s="132" t="s">
        <v>12209</v>
      </c>
      <c r="O103" s="132" t="s">
        <v>229</v>
      </c>
      <c r="P103" s="132">
        <v>31</v>
      </c>
      <c r="Q103" s="132">
        <v>3173</v>
      </c>
      <c r="R103" s="370" t="str">
        <f>IF(P103&lt;&gt;"",VLOOKUP(P103,'01_MASTER_KODE_WILAYAH'!H$1437:I$1470,2,FALSE),"")</f>
        <v>DKI JAKARTA</v>
      </c>
      <c r="S103" s="370" t="str">
        <f>IF(Q103&lt;&gt;"",VLOOKUP(Q103,'01_MASTER_KODE_WILAYAH'!D$5:F$1353,3,FALSE),"")</f>
        <v>KOTA JAKARTA PUSAT</v>
      </c>
      <c r="T103" s="444" t="str">
        <f t="shared" si="111"/>
        <v>TNI AL</v>
      </c>
      <c r="U103" s="157">
        <f t="shared" si="112"/>
        <v>0</v>
      </c>
      <c r="V103" s="145">
        <f>COUNTIFS(A1_Individu_Data_Keadaan_SDMK!A$4:A$149935,K103,A1_Individu_Data_Keadaan_SDMK!S$4:S$149935,"Dokter Umum")</f>
        <v>0</v>
      </c>
      <c r="W103" s="134">
        <f t="shared" si="113"/>
        <v>12</v>
      </c>
      <c r="X103" s="146">
        <f t="shared" si="114"/>
        <v>0</v>
      </c>
      <c r="Y103" s="146">
        <f t="shared" si="115"/>
        <v>12</v>
      </c>
      <c r="Z103" s="145">
        <f>COUNTIFS(A1_Individu_Data_Keadaan_SDMK!A$4:A$149935,K103,A1_Individu_Data_Keadaan_SDMK!S$4:S$149935,"Dokter Gigi")</f>
        <v>0</v>
      </c>
      <c r="AA103" s="134">
        <f t="shared" si="116"/>
        <v>3</v>
      </c>
      <c r="AB103" s="146">
        <f t="shared" si="117"/>
        <v>0</v>
      </c>
      <c r="AC103" s="146">
        <f t="shared" si="118"/>
        <v>3</v>
      </c>
      <c r="AD103" s="145">
        <f>COUNTIFS(A1_Individu_Data_Keadaan_SDMK!A$4:A$149935,K103,A1_Individu_Data_Keadaan_SDMK!S$4:S$149935,"Dokter Spesialis Penyakit Dalam (Sp.PD)")</f>
        <v>0</v>
      </c>
      <c r="AE103" s="134">
        <f t="shared" si="119"/>
        <v>3</v>
      </c>
      <c r="AF103" s="146">
        <f t="shared" si="120"/>
        <v>0</v>
      </c>
      <c r="AG103" s="146">
        <f t="shared" si="121"/>
        <v>3</v>
      </c>
      <c r="AH103" s="145">
        <f>COUNTIFS(A1_Individu_Data_Keadaan_SDMK!A$4:A$149935,K103,A1_Individu_Data_Keadaan_SDMK!S$4:S$149935,"Dokter Spesialis Obstetri &amp; Ginekologi - Kebidanan &amp; Kandungan (Sp.OG)")</f>
        <v>0</v>
      </c>
      <c r="AI103" s="134">
        <f t="shared" si="122"/>
        <v>3</v>
      </c>
      <c r="AJ103" s="146">
        <f t="shared" si="123"/>
        <v>0</v>
      </c>
      <c r="AK103" s="146">
        <f t="shared" si="124"/>
        <v>3</v>
      </c>
      <c r="AL103" s="145">
        <f>COUNTIFS(A1_Individu_Data_Keadaan_SDMK!A$4:A$149935,K103,A1_Individu_Data_Keadaan_SDMK!S$4:S$149935,"Dokter Spesialis Anak (Sp.A)")</f>
        <v>0</v>
      </c>
      <c r="AM103" s="147">
        <f t="shared" si="125"/>
        <v>3</v>
      </c>
      <c r="AN103" s="146">
        <f t="shared" si="126"/>
        <v>0</v>
      </c>
      <c r="AO103" s="146">
        <f t="shared" si="127"/>
        <v>3</v>
      </c>
      <c r="AP103" s="145">
        <f>COUNTIFS(A1_Individu_Data_Keadaan_SDMK!A$4:A$149935,K103,A1_Individu_Data_Keadaan_SDMK!S$4:S$149935,"Dokter Spesialis Bedah (Sp.B)")</f>
        <v>0</v>
      </c>
      <c r="AQ103" s="147">
        <f t="shared" si="128"/>
        <v>3</v>
      </c>
      <c r="AR103" s="146">
        <f t="shared" si="129"/>
        <v>0</v>
      </c>
      <c r="AS103" s="146">
        <f t="shared" si="130"/>
        <v>3</v>
      </c>
      <c r="AT103" s="145">
        <f>COUNTIFS(A1_Individu_Data_Keadaan_SDMK!A$4:A$149935,K103,A1_Individu_Data_Keadaan_SDMK!S$4:S$149935,"Dokter Spesialis Radiologi (Sp.Rad)")</f>
        <v>0</v>
      </c>
      <c r="AU103" s="147">
        <f t="shared" si="131"/>
        <v>2</v>
      </c>
      <c r="AV103" s="146">
        <f t="shared" si="132"/>
        <v>0</v>
      </c>
      <c r="AW103" s="146">
        <f t="shared" si="133"/>
        <v>2</v>
      </c>
      <c r="AX103" s="145">
        <f>COUNTIFS(A1_Individu_Data_Keadaan_SDMK!A$4:A$149935,K103,A1_Individu_Data_Keadaan_SDMK!S$4:S$149935,"Dokter Spesialis Anastesiologi (Sp.An)")</f>
        <v>0</v>
      </c>
      <c r="AY103" s="147">
        <f t="shared" si="134"/>
        <v>2</v>
      </c>
      <c r="AZ103" s="146">
        <f t="shared" si="135"/>
        <v>0</v>
      </c>
      <c r="BA103" s="146">
        <f t="shared" si="136"/>
        <v>2</v>
      </c>
      <c r="BB103" s="145">
        <f>COUNTIFS(A1_Individu_Data_Keadaan_SDMK!A$4:A$149935,K103,A1_Individu_Data_Keadaan_SDMK!S$4:S$149935,"Dokter Spesialis Patologi Klinik (SP.PK)")</f>
        <v>0</v>
      </c>
      <c r="BC103" s="147">
        <f t="shared" si="137"/>
        <v>2</v>
      </c>
      <c r="BD103" s="146">
        <f t="shared" si="138"/>
        <v>0</v>
      </c>
      <c r="BE103" s="146">
        <f t="shared" si="139"/>
        <v>2</v>
      </c>
      <c r="BF103" s="145">
        <f>COUNTIFS(A1_Individu_Data_Keadaan_SDMK!A$4:A$149935,K103,A1_Individu_Data_Keadaan_SDMK!S$4:S$149935,"Dokter Spesialis Patologi Anatomi (Sp.PA)")</f>
        <v>0</v>
      </c>
      <c r="BG103" s="147">
        <f t="shared" si="140"/>
        <v>0</v>
      </c>
      <c r="BH103" s="146">
        <f t="shared" si="141"/>
        <v>0</v>
      </c>
      <c r="BI103" s="146">
        <f t="shared" si="142"/>
        <v>0</v>
      </c>
      <c r="BJ103" s="145">
        <f>COUNTIFS(A1_Individu_Data_Keadaan_SDMK!A$4:A$149935,K103,A1_Individu_Data_Keadaan_SDMK!S$4:S$149935,"Dokter Spesialis Rehabilitasi Medik (Sp.RM)")</f>
        <v>0</v>
      </c>
      <c r="BK103" s="147">
        <f t="shared" si="143"/>
        <v>0</v>
      </c>
      <c r="BL103" s="146">
        <f t="shared" si="144"/>
        <v>0</v>
      </c>
      <c r="BM103" s="146">
        <f t="shared" si="145"/>
        <v>0</v>
      </c>
      <c r="BN103" s="151" t="str">
        <f t="shared" si="146"/>
        <v>Belum Memenuhi</v>
      </c>
    </row>
    <row r="104" spans="11:66" ht="15">
      <c r="K104" s="132" t="s">
        <v>13249</v>
      </c>
      <c r="L104" s="132" t="s">
        <v>13250</v>
      </c>
      <c r="M104" s="132" t="s">
        <v>1632</v>
      </c>
      <c r="N104" s="132" t="s">
        <v>12209</v>
      </c>
      <c r="O104" s="132" t="s">
        <v>12206</v>
      </c>
      <c r="P104" s="132">
        <v>31</v>
      </c>
      <c r="Q104" s="132">
        <v>3173</v>
      </c>
      <c r="R104" s="370" t="str">
        <f>IF(P104&lt;&gt;"",VLOOKUP(P104,'01_MASTER_KODE_WILAYAH'!H$1437:I$1470,2,FALSE),"")</f>
        <v>DKI JAKARTA</v>
      </c>
      <c r="S104" s="370" t="str">
        <f>IF(Q104&lt;&gt;"",VLOOKUP(Q104,'01_MASTER_KODE_WILAYAH'!D$5:F$1353,3,FALSE),"")</f>
        <v>KOTA JAKARTA PUSAT</v>
      </c>
      <c r="T104" s="444" t="str">
        <f t="shared" si="111"/>
        <v>Swasta/Lai</v>
      </c>
      <c r="U104" s="157">
        <f t="shared" si="112"/>
        <v>0</v>
      </c>
      <c r="V104" s="145">
        <f>COUNTIFS(A1_Individu_Data_Keadaan_SDMK!A$4:A$149935,K104,A1_Individu_Data_Keadaan_SDMK!S$4:S$149935,"Dokter Umum")</f>
        <v>0</v>
      </c>
      <c r="W104" s="134">
        <f t="shared" si="113"/>
        <v>12</v>
      </c>
      <c r="X104" s="146">
        <f t="shared" si="114"/>
        <v>0</v>
      </c>
      <c r="Y104" s="146">
        <f t="shared" si="115"/>
        <v>12</v>
      </c>
      <c r="Z104" s="145">
        <f>COUNTIFS(A1_Individu_Data_Keadaan_SDMK!A$4:A$149935,K104,A1_Individu_Data_Keadaan_SDMK!S$4:S$149935,"Dokter Gigi")</f>
        <v>0</v>
      </c>
      <c r="AA104" s="134">
        <f t="shared" si="116"/>
        <v>3</v>
      </c>
      <c r="AB104" s="146">
        <f t="shared" si="117"/>
        <v>0</v>
      </c>
      <c r="AC104" s="146">
        <f t="shared" si="118"/>
        <v>3</v>
      </c>
      <c r="AD104" s="145">
        <f>COUNTIFS(A1_Individu_Data_Keadaan_SDMK!A$4:A$149935,K104,A1_Individu_Data_Keadaan_SDMK!S$4:S$149935,"Dokter Spesialis Penyakit Dalam (Sp.PD)")</f>
        <v>0</v>
      </c>
      <c r="AE104" s="134">
        <f t="shared" si="119"/>
        <v>3</v>
      </c>
      <c r="AF104" s="146">
        <f t="shared" si="120"/>
        <v>0</v>
      </c>
      <c r="AG104" s="146">
        <f t="shared" si="121"/>
        <v>3</v>
      </c>
      <c r="AH104" s="145">
        <f>COUNTIFS(A1_Individu_Data_Keadaan_SDMK!A$4:A$149935,K104,A1_Individu_Data_Keadaan_SDMK!S$4:S$149935,"Dokter Spesialis Obstetri &amp; Ginekologi - Kebidanan &amp; Kandungan (Sp.OG)")</f>
        <v>0</v>
      </c>
      <c r="AI104" s="134">
        <f t="shared" si="122"/>
        <v>3</v>
      </c>
      <c r="AJ104" s="146">
        <f t="shared" si="123"/>
        <v>0</v>
      </c>
      <c r="AK104" s="146">
        <f t="shared" si="124"/>
        <v>3</v>
      </c>
      <c r="AL104" s="145">
        <f>COUNTIFS(A1_Individu_Data_Keadaan_SDMK!A$4:A$149935,K104,A1_Individu_Data_Keadaan_SDMK!S$4:S$149935,"Dokter Spesialis Anak (Sp.A)")</f>
        <v>0</v>
      </c>
      <c r="AM104" s="147">
        <f t="shared" si="125"/>
        <v>3</v>
      </c>
      <c r="AN104" s="146">
        <f t="shared" si="126"/>
        <v>0</v>
      </c>
      <c r="AO104" s="146">
        <f t="shared" si="127"/>
        <v>3</v>
      </c>
      <c r="AP104" s="145">
        <f>COUNTIFS(A1_Individu_Data_Keadaan_SDMK!A$4:A$149935,K104,A1_Individu_Data_Keadaan_SDMK!S$4:S$149935,"Dokter Spesialis Bedah (Sp.B)")</f>
        <v>0</v>
      </c>
      <c r="AQ104" s="147">
        <f t="shared" si="128"/>
        <v>3</v>
      </c>
      <c r="AR104" s="146">
        <f t="shared" si="129"/>
        <v>0</v>
      </c>
      <c r="AS104" s="146">
        <f t="shared" si="130"/>
        <v>3</v>
      </c>
      <c r="AT104" s="145">
        <f>COUNTIFS(A1_Individu_Data_Keadaan_SDMK!A$4:A$149935,K104,A1_Individu_Data_Keadaan_SDMK!S$4:S$149935,"Dokter Spesialis Radiologi (Sp.Rad)")</f>
        <v>0</v>
      </c>
      <c r="AU104" s="147">
        <f t="shared" si="131"/>
        <v>2</v>
      </c>
      <c r="AV104" s="146">
        <f t="shared" si="132"/>
        <v>0</v>
      </c>
      <c r="AW104" s="146">
        <f t="shared" si="133"/>
        <v>2</v>
      </c>
      <c r="AX104" s="145">
        <f>COUNTIFS(A1_Individu_Data_Keadaan_SDMK!A$4:A$149935,K104,A1_Individu_Data_Keadaan_SDMK!S$4:S$149935,"Dokter Spesialis Anastesiologi (Sp.An)")</f>
        <v>0</v>
      </c>
      <c r="AY104" s="147">
        <f t="shared" si="134"/>
        <v>2</v>
      </c>
      <c r="AZ104" s="146">
        <f t="shared" si="135"/>
        <v>0</v>
      </c>
      <c r="BA104" s="146">
        <f t="shared" si="136"/>
        <v>2</v>
      </c>
      <c r="BB104" s="145">
        <f>COUNTIFS(A1_Individu_Data_Keadaan_SDMK!A$4:A$149935,K104,A1_Individu_Data_Keadaan_SDMK!S$4:S$149935,"Dokter Spesialis Patologi Klinik (SP.PK)")</f>
        <v>0</v>
      </c>
      <c r="BC104" s="147">
        <f t="shared" si="137"/>
        <v>2</v>
      </c>
      <c r="BD104" s="146">
        <f t="shared" si="138"/>
        <v>0</v>
      </c>
      <c r="BE104" s="146">
        <f t="shared" si="139"/>
        <v>2</v>
      </c>
      <c r="BF104" s="145">
        <f>COUNTIFS(A1_Individu_Data_Keadaan_SDMK!A$4:A$149935,K104,A1_Individu_Data_Keadaan_SDMK!S$4:S$149935,"Dokter Spesialis Patologi Anatomi (Sp.PA)")</f>
        <v>0</v>
      </c>
      <c r="BG104" s="147">
        <f t="shared" si="140"/>
        <v>0</v>
      </c>
      <c r="BH104" s="146">
        <f t="shared" si="141"/>
        <v>0</v>
      </c>
      <c r="BI104" s="146">
        <f t="shared" si="142"/>
        <v>0</v>
      </c>
      <c r="BJ104" s="145">
        <f>COUNTIFS(A1_Individu_Data_Keadaan_SDMK!A$4:A$149935,K104,A1_Individu_Data_Keadaan_SDMK!S$4:S$149935,"Dokter Spesialis Rehabilitasi Medik (Sp.RM)")</f>
        <v>0</v>
      </c>
      <c r="BK104" s="147">
        <f t="shared" si="143"/>
        <v>0</v>
      </c>
      <c r="BL104" s="146">
        <f t="shared" si="144"/>
        <v>0</v>
      </c>
      <c r="BM104" s="146">
        <f t="shared" si="145"/>
        <v>0</v>
      </c>
      <c r="BN104" s="151" t="str">
        <f t="shared" si="146"/>
        <v>Belum Memenuhi</v>
      </c>
    </row>
    <row r="105" spans="11:66" ht="15">
      <c r="K105" s="132" t="s">
        <v>13251</v>
      </c>
      <c r="L105" s="132" t="s">
        <v>13252</v>
      </c>
      <c r="M105" s="132" t="s">
        <v>1632</v>
      </c>
      <c r="N105" s="132" t="s">
        <v>12209</v>
      </c>
      <c r="O105" s="132" t="s">
        <v>13253</v>
      </c>
      <c r="P105" s="132">
        <v>31</v>
      </c>
      <c r="Q105" s="132">
        <v>3173</v>
      </c>
      <c r="R105" s="370" t="str">
        <f>IF(P105&lt;&gt;"",VLOOKUP(P105,'01_MASTER_KODE_WILAYAH'!H$1437:I$1470,2,FALSE),"")</f>
        <v>DKI JAKARTA</v>
      </c>
      <c r="S105" s="370" t="str">
        <f>IF(Q105&lt;&gt;"",VLOOKUP(Q105,'01_MASTER_KODE_WILAYAH'!D$5:F$1353,3,FALSE),"")</f>
        <v>KOTA JAKARTA PUSAT</v>
      </c>
      <c r="T105" s="444" t="str">
        <f t="shared" si="111"/>
        <v>Organisasi</v>
      </c>
      <c r="U105" s="157">
        <f t="shared" si="112"/>
        <v>0</v>
      </c>
      <c r="V105" s="145">
        <f>COUNTIFS(A1_Individu_Data_Keadaan_SDMK!A$4:A$149935,K105,A1_Individu_Data_Keadaan_SDMK!S$4:S$149935,"Dokter Umum")</f>
        <v>0</v>
      </c>
      <c r="W105" s="134">
        <f t="shared" si="113"/>
        <v>12</v>
      </c>
      <c r="X105" s="146">
        <f t="shared" si="114"/>
        <v>0</v>
      </c>
      <c r="Y105" s="146">
        <f t="shared" si="115"/>
        <v>12</v>
      </c>
      <c r="Z105" s="145">
        <f>COUNTIFS(A1_Individu_Data_Keadaan_SDMK!A$4:A$149935,K105,A1_Individu_Data_Keadaan_SDMK!S$4:S$149935,"Dokter Gigi")</f>
        <v>0</v>
      </c>
      <c r="AA105" s="134">
        <f t="shared" si="116"/>
        <v>3</v>
      </c>
      <c r="AB105" s="146">
        <f t="shared" si="117"/>
        <v>0</v>
      </c>
      <c r="AC105" s="146">
        <f t="shared" si="118"/>
        <v>3</v>
      </c>
      <c r="AD105" s="145">
        <f>COUNTIFS(A1_Individu_Data_Keadaan_SDMK!A$4:A$149935,K105,A1_Individu_Data_Keadaan_SDMK!S$4:S$149935,"Dokter Spesialis Penyakit Dalam (Sp.PD)")</f>
        <v>0</v>
      </c>
      <c r="AE105" s="134">
        <f t="shared" si="119"/>
        <v>3</v>
      </c>
      <c r="AF105" s="146">
        <f t="shared" si="120"/>
        <v>0</v>
      </c>
      <c r="AG105" s="146">
        <f t="shared" si="121"/>
        <v>3</v>
      </c>
      <c r="AH105" s="145">
        <f>COUNTIFS(A1_Individu_Data_Keadaan_SDMK!A$4:A$149935,K105,A1_Individu_Data_Keadaan_SDMK!S$4:S$149935,"Dokter Spesialis Obstetri &amp; Ginekologi - Kebidanan &amp; Kandungan (Sp.OG)")</f>
        <v>0</v>
      </c>
      <c r="AI105" s="134">
        <f t="shared" si="122"/>
        <v>3</v>
      </c>
      <c r="AJ105" s="146">
        <f t="shared" si="123"/>
        <v>0</v>
      </c>
      <c r="AK105" s="146">
        <f t="shared" si="124"/>
        <v>3</v>
      </c>
      <c r="AL105" s="145">
        <f>COUNTIFS(A1_Individu_Data_Keadaan_SDMK!A$4:A$149935,K105,A1_Individu_Data_Keadaan_SDMK!S$4:S$149935,"Dokter Spesialis Anak (Sp.A)")</f>
        <v>0</v>
      </c>
      <c r="AM105" s="147">
        <f t="shared" si="125"/>
        <v>3</v>
      </c>
      <c r="AN105" s="146">
        <f t="shared" si="126"/>
        <v>0</v>
      </c>
      <c r="AO105" s="146">
        <f t="shared" si="127"/>
        <v>3</v>
      </c>
      <c r="AP105" s="145">
        <f>COUNTIFS(A1_Individu_Data_Keadaan_SDMK!A$4:A$149935,K105,A1_Individu_Data_Keadaan_SDMK!S$4:S$149935,"Dokter Spesialis Bedah (Sp.B)")</f>
        <v>0</v>
      </c>
      <c r="AQ105" s="147">
        <f t="shared" si="128"/>
        <v>3</v>
      </c>
      <c r="AR105" s="146">
        <f t="shared" si="129"/>
        <v>0</v>
      </c>
      <c r="AS105" s="146">
        <f t="shared" si="130"/>
        <v>3</v>
      </c>
      <c r="AT105" s="145">
        <f>COUNTIFS(A1_Individu_Data_Keadaan_SDMK!A$4:A$149935,K105,A1_Individu_Data_Keadaan_SDMK!S$4:S$149935,"Dokter Spesialis Radiologi (Sp.Rad)")</f>
        <v>0</v>
      </c>
      <c r="AU105" s="147">
        <f t="shared" si="131"/>
        <v>2</v>
      </c>
      <c r="AV105" s="146">
        <f t="shared" si="132"/>
        <v>0</v>
      </c>
      <c r="AW105" s="146">
        <f t="shared" si="133"/>
        <v>2</v>
      </c>
      <c r="AX105" s="145">
        <f>COUNTIFS(A1_Individu_Data_Keadaan_SDMK!A$4:A$149935,K105,A1_Individu_Data_Keadaan_SDMK!S$4:S$149935,"Dokter Spesialis Anastesiologi (Sp.An)")</f>
        <v>0</v>
      </c>
      <c r="AY105" s="147">
        <f t="shared" si="134"/>
        <v>2</v>
      </c>
      <c r="AZ105" s="146">
        <f t="shared" si="135"/>
        <v>0</v>
      </c>
      <c r="BA105" s="146">
        <f t="shared" si="136"/>
        <v>2</v>
      </c>
      <c r="BB105" s="145">
        <f>COUNTIFS(A1_Individu_Data_Keadaan_SDMK!A$4:A$149935,K105,A1_Individu_Data_Keadaan_SDMK!S$4:S$149935,"Dokter Spesialis Patologi Klinik (SP.PK)")</f>
        <v>0</v>
      </c>
      <c r="BC105" s="147">
        <f t="shared" si="137"/>
        <v>2</v>
      </c>
      <c r="BD105" s="146">
        <f t="shared" si="138"/>
        <v>0</v>
      </c>
      <c r="BE105" s="146">
        <f t="shared" si="139"/>
        <v>2</v>
      </c>
      <c r="BF105" s="145">
        <f>COUNTIFS(A1_Individu_Data_Keadaan_SDMK!A$4:A$149935,K105,A1_Individu_Data_Keadaan_SDMK!S$4:S$149935,"Dokter Spesialis Patologi Anatomi (Sp.PA)")</f>
        <v>0</v>
      </c>
      <c r="BG105" s="147">
        <f t="shared" si="140"/>
        <v>0</v>
      </c>
      <c r="BH105" s="146">
        <f t="shared" si="141"/>
        <v>0</v>
      </c>
      <c r="BI105" s="146">
        <f t="shared" si="142"/>
        <v>0</v>
      </c>
      <c r="BJ105" s="145">
        <f>COUNTIFS(A1_Individu_Data_Keadaan_SDMK!A$4:A$149935,K105,A1_Individu_Data_Keadaan_SDMK!S$4:S$149935,"Dokter Spesialis Rehabilitasi Medik (Sp.RM)")</f>
        <v>0</v>
      </c>
      <c r="BK105" s="147">
        <f t="shared" si="143"/>
        <v>0</v>
      </c>
      <c r="BL105" s="146">
        <f t="shared" si="144"/>
        <v>0</v>
      </c>
      <c r="BM105" s="146">
        <f t="shared" si="145"/>
        <v>0</v>
      </c>
      <c r="BN105" s="151" t="str">
        <f t="shared" si="146"/>
        <v>Belum Memenuhi</v>
      </c>
    </row>
    <row r="106" spans="11:66" ht="15">
      <c r="K106" s="132" t="s">
        <v>13254</v>
      </c>
      <c r="L106" s="132" t="s">
        <v>13255</v>
      </c>
      <c r="M106" s="132" t="s">
        <v>1632</v>
      </c>
      <c r="N106" s="132" t="s">
        <v>12209</v>
      </c>
      <c r="O106" s="132" t="s">
        <v>13253</v>
      </c>
      <c r="P106" s="132">
        <v>31</v>
      </c>
      <c r="Q106" s="132">
        <v>3173</v>
      </c>
      <c r="R106" s="370" t="str">
        <f>IF(P106&lt;&gt;"",VLOOKUP(P106,'01_MASTER_KODE_WILAYAH'!H$1437:I$1470,2,FALSE),"")</f>
        <v>DKI JAKARTA</v>
      </c>
      <c r="S106" s="370" t="str">
        <f>IF(Q106&lt;&gt;"",VLOOKUP(Q106,'01_MASTER_KODE_WILAYAH'!D$5:F$1353,3,FALSE),"")</f>
        <v>KOTA JAKARTA PUSAT</v>
      </c>
      <c r="T106" s="444" t="str">
        <f t="shared" si="111"/>
        <v>Organisasi</v>
      </c>
      <c r="U106" s="157">
        <f t="shared" si="112"/>
        <v>0</v>
      </c>
      <c r="V106" s="145">
        <f>COUNTIFS(A1_Individu_Data_Keadaan_SDMK!A$4:A$149935,K106,A1_Individu_Data_Keadaan_SDMK!S$4:S$149935,"Dokter Umum")</f>
        <v>0</v>
      </c>
      <c r="W106" s="134">
        <f t="shared" si="113"/>
        <v>12</v>
      </c>
      <c r="X106" s="146">
        <f t="shared" si="114"/>
        <v>0</v>
      </c>
      <c r="Y106" s="146">
        <f t="shared" si="115"/>
        <v>12</v>
      </c>
      <c r="Z106" s="145">
        <f>COUNTIFS(A1_Individu_Data_Keadaan_SDMK!A$4:A$149935,K106,A1_Individu_Data_Keadaan_SDMK!S$4:S$149935,"Dokter Gigi")</f>
        <v>0</v>
      </c>
      <c r="AA106" s="134">
        <f t="shared" si="116"/>
        <v>3</v>
      </c>
      <c r="AB106" s="146">
        <f t="shared" si="117"/>
        <v>0</v>
      </c>
      <c r="AC106" s="146">
        <f t="shared" si="118"/>
        <v>3</v>
      </c>
      <c r="AD106" s="145">
        <f>COUNTIFS(A1_Individu_Data_Keadaan_SDMK!A$4:A$149935,K106,A1_Individu_Data_Keadaan_SDMK!S$4:S$149935,"Dokter Spesialis Penyakit Dalam (Sp.PD)")</f>
        <v>0</v>
      </c>
      <c r="AE106" s="134">
        <f t="shared" si="119"/>
        <v>3</v>
      </c>
      <c r="AF106" s="146">
        <f t="shared" si="120"/>
        <v>0</v>
      </c>
      <c r="AG106" s="146">
        <f t="shared" si="121"/>
        <v>3</v>
      </c>
      <c r="AH106" s="145">
        <f>COUNTIFS(A1_Individu_Data_Keadaan_SDMK!A$4:A$149935,K106,A1_Individu_Data_Keadaan_SDMK!S$4:S$149935,"Dokter Spesialis Obstetri &amp; Ginekologi - Kebidanan &amp; Kandungan (Sp.OG)")</f>
        <v>0</v>
      </c>
      <c r="AI106" s="134">
        <f t="shared" si="122"/>
        <v>3</v>
      </c>
      <c r="AJ106" s="146">
        <f t="shared" si="123"/>
        <v>0</v>
      </c>
      <c r="AK106" s="146">
        <f t="shared" si="124"/>
        <v>3</v>
      </c>
      <c r="AL106" s="145">
        <f>COUNTIFS(A1_Individu_Data_Keadaan_SDMK!A$4:A$149935,K106,A1_Individu_Data_Keadaan_SDMK!S$4:S$149935,"Dokter Spesialis Anak (Sp.A)")</f>
        <v>0</v>
      </c>
      <c r="AM106" s="147">
        <f t="shared" si="125"/>
        <v>3</v>
      </c>
      <c r="AN106" s="146">
        <f t="shared" si="126"/>
        <v>0</v>
      </c>
      <c r="AO106" s="146">
        <f t="shared" si="127"/>
        <v>3</v>
      </c>
      <c r="AP106" s="145">
        <f>COUNTIFS(A1_Individu_Data_Keadaan_SDMK!A$4:A$149935,K106,A1_Individu_Data_Keadaan_SDMK!S$4:S$149935,"Dokter Spesialis Bedah (Sp.B)")</f>
        <v>0</v>
      </c>
      <c r="AQ106" s="147">
        <f t="shared" si="128"/>
        <v>3</v>
      </c>
      <c r="AR106" s="146">
        <f t="shared" si="129"/>
        <v>0</v>
      </c>
      <c r="AS106" s="146">
        <f t="shared" si="130"/>
        <v>3</v>
      </c>
      <c r="AT106" s="145">
        <f>COUNTIFS(A1_Individu_Data_Keadaan_SDMK!A$4:A$149935,K106,A1_Individu_Data_Keadaan_SDMK!S$4:S$149935,"Dokter Spesialis Radiologi (Sp.Rad)")</f>
        <v>0</v>
      </c>
      <c r="AU106" s="147">
        <f t="shared" si="131"/>
        <v>2</v>
      </c>
      <c r="AV106" s="146">
        <f t="shared" si="132"/>
        <v>0</v>
      </c>
      <c r="AW106" s="146">
        <f t="shared" si="133"/>
        <v>2</v>
      </c>
      <c r="AX106" s="145">
        <f>COUNTIFS(A1_Individu_Data_Keadaan_SDMK!A$4:A$149935,K106,A1_Individu_Data_Keadaan_SDMK!S$4:S$149935,"Dokter Spesialis Anastesiologi (Sp.An)")</f>
        <v>0</v>
      </c>
      <c r="AY106" s="147">
        <f t="shared" si="134"/>
        <v>2</v>
      </c>
      <c r="AZ106" s="146">
        <f t="shared" si="135"/>
        <v>0</v>
      </c>
      <c r="BA106" s="146">
        <f t="shared" si="136"/>
        <v>2</v>
      </c>
      <c r="BB106" s="145">
        <f>COUNTIFS(A1_Individu_Data_Keadaan_SDMK!A$4:A$149935,K106,A1_Individu_Data_Keadaan_SDMK!S$4:S$149935,"Dokter Spesialis Patologi Klinik (SP.PK)")</f>
        <v>0</v>
      </c>
      <c r="BC106" s="147">
        <f t="shared" si="137"/>
        <v>2</v>
      </c>
      <c r="BD106" s="146">
        <f t="shared" si="138"/>
        <v>0</v>
      </c>
      <c r="BE106" s="146">
        <f t="shared" si="139"/>
        <v>2</v>
      </c>
      <c r="BF106" s="145">
        <f>COUNTIFS(A1_Individu_Data_Keadaan_SDMK!A$4:A$149935,K106,A1_Individu_Data_Keadaan_SDMK!S$4:S$149935,"Dokter Spesialis Patologi Anatomi (Sp.PA)")</f>
        <v>0</v>
      </c>
      <c r="BG106" s="147">
        <f t="shared" si="140"/>
        <v>0</v>
      </c>
      <c r="BH106" s="146">
        <f t="shared" si="141"/>
        <v>0</v>
      </c>
      <c r="BI106" s="146">
        <f t="shared" si="142"/>
        <v>0</v>
      </c>
      <c r="BJ106" s="145">
        <f>COUNTIFS(A1_Individu_Data_Keadaan_SDMK!A$4:A$149935,K106,A1_Individu_Data_Keadaan_SDMK!S$4:S$149935,"Dokter Spesialis Rehabilitasi Medik (Sp.RM)")</f>
        <v>0</v>
      </c>
      <c r="BK106" s="147">
        <f t="shared" si="143"/>
        <v>0</v>
      </c>
      <c r="BL106" s="146">
        <f t="shared" si="144"/>
        <v>0</v>
      </c>
      <c r="BM106" s="146">
        <f t="shared" si="145"/>
        <v>0</v>
      </c>
      <c r="BN106" s="151" t="str">
        <f t="shared" si="146"/>
        <v>Belum Memenuhi</v>
      </c>
    </row>
    <row r="107" spans="11:66" ht="15">
      <c r="K107" s="132" t="s">
        <v>13256</v>
      </c>
      <c r="L107" s="132" t="s">
        <v>13257</v>
      </c>
      <c r="M107" s="132" t="s">
        <v>1632</v>
      </c>
      <c r="N107" s="132" t="s">
        <v>12209</v>
      </c>
      <c r="O107" s="132" t="s">
        <v>12208</v>
      </c>
      <c r="P107" s="132">
        <v>31</v>
      </c>
      <c r="Q107" s="132">
        <v>3173</v>
      </c>
      <c r="R107" s="370" t="str">
        <f>IF(P107&lt;&gt;"",VLOOKUP(P107,'01_MASTER_KODE_WILAYAH'!H$1437:I$1470,2,FALSE),"")</f>
        <v>DKI JAKARTA</v>
      </c>
      <c r="S107" s="370" t="str">
        <f>IF(Q107&lt;&gt;"",VLOOKUP(Q107,'01_MASTER_KODE_WILAYAH'!D$5:F$1353,3,FALSE),"")</f>
        <v>KOTA JAKARTA PUSAT</v>
      </c>
      <c r="T107" s="444" t="str">
        <f t="shared" si="111"/>
        <v>Organisasi</v>
      </c>
      <c r="U107" s="157">
        <f t="shared" si="112"/>
        <v>0</v>
      </c>
      <c r="V107" s="145">
        <f>COUNTIFS(A1_Individu_Data_Keadaan_SDMK!A$4:A$149935,K107,A1_Individu_Data_Keadaan_SDMK!S$4:S$149935,"Dokter Umum")</f>
        <v>0</v>
      </c>
      <c r="W107" s="134">
        <f t="shared" si="113"/>
        <v>12</v>
      </c>
      <c r="X107" s="146">
        <f t="shared" si="114"/>
        <v>0</v>
      </c>
      <c r="Y107" s="146">
        <f t="shared" si="115"/>
        <v>12</v>
      </c>
      <c r="Z107" s="145">
        <f>COUNTIFS(A1_Individu_Data_Keadaan_SDMK!A$4:A$149935,K107,A1_Individu_Data_Keadaan_SDMK!S$4:S$149935,"Dokter Gigi")</f>
        <v>0</v>
      </c>
      <c r="AA107" s="134">
        <f t="shared" si="116"/>
        <v>3</v>
      </c>
      <c r="AB107" s="146">
        <f t="shared" si="117"/>
        <v>0</v>
      </c>
      <c r="AC107" s="146">
        <f t="shared" si="118"/>
        <v>3</v>
      </c>
      <c r="AD107" s="145">
        <f>COUNTIFS(A1_Individu_Data_Keadaan_SDMK!A$4:A$149935,K107,A1_Individu_Data_Keadaan_SDMK!S$4:S$149935,"Dokter Spesialis Penyakit Dalam (Sp.PD)")</f>
        <v>0</v>
      </c>
      <c r="AE107" s="134">
        <f t="shared" si="119"/>
        <v>3</v>
      </c>
      <c r="AF107" s="146">
        <f t="shared" si="120"/>
        <v>0</v>
      </c>
      <c r="AG107" s="146">
        <f t="shared" si="121"/>
        <v>3</v>
      </c>
      <c r="AH107" s="145">
        <f>COUNTIFS(A1_Individu_Data_Keadaan_SDMK!A$4:A$149935,K107,A1_Individu_Data_Keadaan_SDMK!S$4:S$149935,"Dokter Spesialis Obstetri &amp; Ginekologi - Kebidanan &amp; Kandungan (Sp.OG)")</f>
        <v>0</v>
      </c>
      <c r="AI107" s="134">
        <f t="shared" si="122"/>
        <v>3</v>
      </c>
      <c r="AJ107" s="146">
        <f t="shared" si="123"/>
        <v>0</v>
      </c>
      <c r="AK107" s="146">
        <f t="shared" si="124"/>
        <v>3</v>
      </c>
      <c r="AL107" s="145">
        <f>COUNTIFS(A1_Individu_Data_Keadaan_SDMK!A$4:A$149935,K107,A1_Individu_Data_Keadaan_SDMK!S$4:S$149935,"Dokter Spesialis Anak (Sp.A)")</f>
        <v>0</v>
      </c>
      <c r="AM107" s="147">
        <f t="shared" si="125"/>
        <v>3</v>
      </c>
      <c r="AN107" s="146">
        <f t="shared" si="126"/>
        <v>0</v>
      </c>
      <c r="AO107" s="146">
        <f t="shared" si="127"/>
        <v>3</v>
      </c>
      <c r="AP107" s="145">
        <f>COUNTIFS(A1_Individu_Data_Keadaan_SDMK!A$4:A$149935,K107,A1_Individu_Data_Keadaan_SDMK!S$4:S$149935,"Dokter Spesialis Bedah (Sp.B)")</f>
        <v>0</v>
      </c>
      <c r="AQ107" s="147">
        <f t="shared" si="128"/>
        <v>3</v>
      </c>
      <c r="AR107" s="146">
        <f t="shared" si="129"/>
        <v>0</v>
      </c>
      <c r="AS107" s="146">
        <f t="shared" si="130"/>
        <v>3</v>
      </c>
      <c r="AT107" s="145">
        <f>COUNTIFS(A1_Individu_Data_Keadaan_SDMK!A$4:A$149935,K107,A1_Individu_Data_Keadaan_SDMK!S$4:S$149935,"Dokter Spesialis Radiologi (Sp.Rad)")</f>
        <v>0</v>
      </c>
      <c r="AU107" s="147">
        <f t="shared" si="131"/>
        <v>2</v>
      </c>
      <c r="AV107" s="146">
        <f t="shared" si="132"/>
        <v>0</v>
      </c>
      <c r="AW107" s="146">
        <f t="shared" si="133"/>
        <v>2</v>
      </c>
      <c r="AX107" s="145">
        <f>COUNTIFS(A1_Individu_Data_Keadaan_SDMK!A$4:A$149935,K107,A1_Individu_Data_Keadaan_SDMK!S$4:S$149935,"Dokter Spesialis Anastesiologi (Sp.An)")</f>
        <v>0</v>
      </c>
      <c r="AY107" s="147">
        <f t="shared" si="134"/>
        <v>2</v>
      </c>
      <c r="AZ107" s="146">
        <f t="shared" si="135"/>
        <v>0</v>
      </c>
      <c r="BA107" s="146">
        <f t="shared" si="136"/>
        <v>2</v>
      </c>
      <c r="BB107" s="145">
        <f>COUNTIFS(A1_Individu_Data_Keadaan_SDMK!A$4:A$149935,K107,A1_Individu_Data_Keadaan_SDMK!S$4:S$149935,"Dokter Spesialis Patologi Klinik (SP.PK)")</f>
        <v>0</v>
      </c>
      <c r="BC107" s="147">
        <f t="shared" si="137"/>
        <v>2</v>
      </c>
      <c r="BD107" s="146">
        <f t="shared" si="138"/>
        <v>0</v>
      </c>
      <c r="BE107" s="146">
        <f t="shared" si="139"/>
        <v>2</v>
      </c>
      <c r="BF107" s="145">
        <f>COUNTIFS(A1_Individu_Data_Keadaan_SDMK!A$4:A$149935,K107,A1_Individu_Data_Keadaan_SDMK!S$4:S$149935,"Dokter Spesialis Patologi Anatomi (Sp.PA)")</f>
        <v>0</v>
      </c>
      <c r="BG107" s="147">
        <f t="shared" si="140"/>
        <v>0</v>
      </c>
      <c r="BH107" s="146">
        <f t="shared" si="141"/>
        <v>0</v>
      </c>
      <c r="BI107" s="146">
        <f t="shared" si="142"/>
        <v>0</v>
      </c>
      <c r="BJ107" s="145">
        <f>COUNTIFS(A1_Individu_Data_Keadaan_SDMK!A$4:A$149935,K107,A1_Individu_Data_Keadaan_SDMK!S$4:S$149935,"Dokter Spesialis Rehabilitasi Medik (Sp.RM)")</f>
        <v>0</v>
      </c>
      <c r="BK107" s="147">
        <f t="shared" si="143"/>
        <v>0</v>
      </c>
      <c r="BL107" s="146">
        <f t="shared" si="144"/>
        <v>0</v>
      </c>
      <c r="BM107" s="146">
        <f t="shared" si="145"/>
        <v>0</v>
      </c>
      <c r="BN107" s="151" t="str">
        <f t="shared" si="146"/>
        <v>Belum Memenuhi</v>
      </c>
    </row>
    <row r="108" spans="11:66" ht="15">
      <c r="K108" s="132" t="s">
        <v>13258</v>
      </c>
      <c r="L108" s="132" t="s">
        <v>13259</v>
      </c>
      <c r="M108" s="132" t="s">
        <v>1632</v>
      </c>
      <c r="N108" s="132" t="s">
        <v>12209</v>
      </c>
      <c r="O108" s="132" t="s">
        <v>9</v>
      </c>
      <c r="P108" s="132">
        <v>31</v>
      </c>
      <c r="Q108" s="132">
        <v>3173</v>
      </c>
      <c r="R108" s="370" t="str">
        <f>IF(P108&lt;&gt;"",VLOOKUP(P108,'01_MASTER_KODE_WILAYAH'!H$1437:I$1470,2,FALSE),"")</f>
        <v>DKI JAKARTA</v>
      </c>
      <c r="S108" s="370" t="str">
        <f>IF(Q108&lt;&gt;"",VLOOKUP(Q108,'01_MASTER_KODE_WILAYAH'!D$5:F$1353,3,FALSE),"")</f>
        <v>KOTA JAKARTA PUSAT</v>
      </c>
      <c r="T108" s="444" t="str">
        <f t="shared" si="111"/>
        <v>TNI AD</v>
      </c>
      <c r="U108" s="157">
        <f t="shared" si="112"/>
        <v>0</v>
      </c>
      <c r="V108" s="145">
        <f>COUNTIFS(A1_Individu_Data_Keadaan_SDMK!A$4:A$149935,K108,A1_Individu_Data_Keadaan_SDMK!S$4:S$149935,"Dokter Umum")</f>
        <v>0</v>
      </c>
      <c r="W108" s="134">
        <f t="shared" si="113"/>
        <v>12</v>
      </c>
      <c r="X108" s="146">
        <f t="shared" si="114"/>
        <v>0</v>
      </c>
      <c r="Y108" s="146">
        <f t="shared" si="115"/>
        <v>12</v>
      </c>
      <c r="Z108" s="145">
        <f>COUNTIFS(A1_Individu_Data_Keadaan_SDMK!A$4:A$149935,K108,A1_Individu_Data_Keadaan_SDMK!S$4:S$149935,"Dokter Gigi")</f>
        <v>0</v>
      </c>
      <c r="AA108" s="134">
        <f t="shared" si="116"/>
        <v>3</v>
      </c>
      <c r="AB108" s="146">
        <f t="shared" si="117"/>
        <v>0</v>
      </c>
      <c r="AC108" s="146">
        <f t="shared" si="118"/>
        <v>3</v>
      </c>
      <c r="AD108" s="145">
        <f>COUNTIFS(A1_Individu_Data_Keadaan_SDMK!A$4:A$149935,K108,A1_Individu_Data_Keadaan_SDMK!S$4:S$149935,"Dokter Spesialis Penyakit Dalam (Sp.PD)")</f>
        <v>0</v>
      </c>
      <c r="AE108" s="134">
        <f t="shared" si="119"/>
        <v>3</v>
      </c>
      <c r="AF108" s="146">
        <f t="shared" si="120"/>
        <v>0</v>
      </c>
      <c r="AG108" s="146">
        <f t="shared" si="121"/>
        <v>3</v>
      </c>
      <c r="AH108" s="145">
        <f>COUNTIFS(A1_Individu_Data_Keadaan_SDMK!A$4:A$149935,K108,A1_Individu_Data_Keadaan_SDMK!S$4:S$149935,"Dokter Spesialis Obstetri &amp; Ginekologi - Kebidanan &amp; Kandungan (Sp.OG)")</f>
        <v>0</v>
      </c>
      <c r="AI108" s="134">
        <f t="shared" si="122"/>
        <v>3</v>
      </c>
      <c r="AJ108" s="146">
        <f t="shared" si="123"/>
        <v>0</v>
      </c>
      <c r="AK108" s="146">
        <f t="shared" si="124"/>
        <v>3</v>
      </c>
      <c r="AL108" s="145">
        <f>COUNTIFS(A1_Individu_Data_Keadaan_SDMK!A$4:A$149935,K108,A1_Individu_Data_Keadaan_SDMK!S$4:S$149935,"Dokter Spesialis Anak (Sp.A)")</f>
        <v>0</v>
      </c>
      <c r="AM108" s="147">
        <f t="shared" si="125"/>
        <v>3</v>
      </c>
      <c r="AN108" s="146">
        <f t="shared" si="126"/>
        <v>0</v>
      </c>
      <c r="AO108" s="146">
        <f t="shared" si="127"/>
        <v>3</v>
      </c>
      <c r="AP108" s="145">
        <f>COUNTIFS(A1_Individu_Data_Keadaan_SDMK!A$4:A$149935,K108,A1_Individu_Data_Keadaan_SDMK!S$4:S$149935,"Dokter Spesialis Bedah (Sp.B)")</f>
        <v>0</v>
      </c>
      <c r="AQ108" s="147">
        <f t="shared" si="128"/>
        <v>3</v>
      </c>
      <c r="AR108" s="146">
        <f t="shared" si="129"/>
        <v>0</v>
      </c>
      <c r="AS108" s="146">
        <f t="shared" si="130"/>
        <v>3</v>
      </c>
      <c r="AT108" s="145">
        <f>COUNTIFS(A1_Individu_Data_Keadaan_SDMK!A$4:A$149935,K108,A1_Individu_Data_Keadaan_SDMK!S$4:S$149935,"Dokter Spesialis Radiologi (Sp.Rad)")</f>
        <v>0</v>
      </c>
      <c r="AU108" s="147">
        <f t="shared" si="131"/>
        <v>2</v>
      </c>
      <c r="AV108" s="146">
        <f t="shared" si="132"/>
        <v>0</v>
      </c>
      <c r="AW108" s="146">
        <f t="shared" si="133"/>
        <v>2</v>
      </c>
      <c r="AX108" s="145">
        <f>COUNTIFS(A1_Individu_Data_Keadaan_SDMK!A$4:A$149935,K108,A1_Individu_Data_Keadaan_SDMK!S$4:S$149935,"Dokter Spesialis Anastesiologi (Sp.An)")</f>
        <v>0</v>
      </c>
      <c r="AY108" s="147">
        <f t="shared" si="134"/>
        <v>2</v>
      </c>
      <c r="AZ108" s="146">
        <f t="shared" si="135"/>
        <v>0</v>
      </c>
      <c r="BA108" s="146">
        <f t="shared" si="136"/>
        <v>2</v>
      </c>
      <c r="BB108" s="145">
        <f>COUNTIFS(A1_Individu_Data_Keadaan_SDMK!A$4:A$149935,K108,A1_Individu_Data_Keadaan_SDMK!S$4:S$149935,"Dokter Spesialis Patologi Klinik (SP.PK)")</f>
        <v>0</v>
      </c>
      <c r="BC108" s="147">
        <f t="shared" si="137"/>
        <v>2</v>
      </c>
      <c r="BD108" s="146">
        <f t="shared" si="138"/>
        <v>0</v>
      </c>
      <c r="BE108" s="146">
        <f t="shared" si="139"/>
        <v>2</v>
      </c>
      <c r="BF108" s="145">
        <f>COUNTIFS(A1_Individu_Data_Keadaan_SDMK!A$4:A$149935,K108,A1_Individu_Data_Keadaan_SDMK!S$4:S$149935,"Dokter Spesialis Patologi Anatomi (Sp.PA)")</f>
        <v>0</v>
      </c>
      <c r="BG108" s="147">
        <f t="shared" si="140"/>
        <v>0</v>
      </c>
      <c r="BH108" s="146">
        <f t="shared" si="141"/>
        <v>0</v>
      </c>
      <c r="BI108" s="146">
        <f t="shared" si="142"/>
        <v>0</v>
      </c>
      <c r="BJ108" s="145">
        <f>COUNTIFS(A1_Individu_Data_Keadaan_SDMK!A$4:A$149935,K108,A1_Individu_Data_Keadaan_SDMK!S$4:S$149935,"Dokter Spesialis Rehabilitasi Medik (Sp.RM)")</f>
        <v>0</v>
      </c>
      <c r="BK108" s="147">
        <f t="shared" si="143"/>
        <v>0</v>
      </c>
      <c r="BL108" s="146">
        <f t="shared" si="144"/>
        <v>0</v>
      </c>
      <c r="BM108" s="146">
        <f t="shared" si="145"/>
        <v>0</v>
      </c>
      <c r="BN108" s="151" t="str">
        <f t="shared" si="146"/>
        <v>Belum Memenuhi</v>
      </c>
    </row>
    <row r="109" spans="11:66" ht="15">
      <c r="K109" s="132" t="s">
        <v>13260</v>
      </c>
      <c r="L109" s="132" t="s">
        <v>13261</v>
      </c>
      <c r="M109" s="132" t="s">
        <v>1632</v>
      </c>
      <c r="N109" s="132" t="s">
        <v>12209</v>
      </c>
      <c r="O109" s="132" t="s">
        <v>12205</v>
      </c>
      <c r="P109" s="132">
        <v>31</v>
      </c>
      <c r="Q109" s="132">
        <v>3173</v>
      </c>
      <c r="R109" s="370" t="str">
        <f>IF(P109&lt;&gt;"",VLOOKUP(P109,'01_MASTER_KODE_WILAYAH'!H$1437:I$1470,2,FALSE),"")</f>
        <v>DKI JAKARTA</v>
      </c>
      <c r="S109" s="370" t="str">
        <f>IF(Q109&lt;&gt;"",VLOOKUP(Q109,'01_MASTER_KODE_WILAYAH'!D$5:F$1353,3,FALSE),"")</f>
        <v>KOTA JAKARTA PUSAT</v>
      </c>
      <c r="T109" s="444" t="str">
        <f t="shared" si="111"/>
        <v>Organisasi</v>
      </c>
      <c r="U109" s="157">
        <f t="shared" si="112"/>
        <v>0</v>
      </c>
      <c r="V109" s="145">
        <f>COUNTIFS(A1_Individu_Data_Keadaan_SDMK!A$4:A$149935,K109,A1_Individu_Data_Keadaan_SDMK!S$4:S$149935,"Dokter Umum")</f>
        <v>0</v>
      </c>
      <c r="W109" s="134">
        <f t="shared" si="113"/>
        <v>12</v>
      </c>
      <c r="X109" s="146">
        <f t="shared" si="114"/>
        <v>0</v>
      </c>
      <c r="Y109" s="146">
        <f t="shared" si="115"/>
        <v>12</v>
      </c>
      <c r="Z109" s="145">
        <f>COUNTIFS(A1_Individu_Data_Keadaan_SDMK!A$4:A$149935,K109,A1_Individu_Data_Keadaan_SDMK!S$4:S$149935,"Dokter Gigi")</f>
        <v>0</v>
      </c>
      <c r="AA109" s="134">
        <f t="shared" si="116"/>
        <v>3</v>
      </c>
      <c r="AB109" s="146">
        <f t="shared" si="117"/>
        <v>0</v>
      </c>
      <c r="AC109" s="146">
        <f t="shared" si="118"/>
        <v>3</v>
      </c>
      <c r="AD109" s="145">
        <f>COUNTIFS(A1_Individu_Data_Keadaan_SDMK!A$4:A$149935,K109,A1_Individu_Data_Keadaan_SDMK!S$4:S$149935,"Dokter Spesialis Penyakit Dalam (Sp.PD)")</f>
        <v>0</v>
      </c>
      <c r="AE109" s="134">
        <f t="shared" si="119"/>
        <v>3</v>
      </c>
      <c r="AF109" s="146">
        <f t="shared" si="120"/>
        <v>0</v>
      </c>
      <c r="AG109" s="146">
        <f t="shared" si="121"/>
        <v>3</v>
      </c>
      <c r="AH109" s="145">
        <f>COUNTIFS(A1_Individu_Data_Keadaan_SDMK!A$4:A$149935,K109,A1_Individu_Data_Keadaan_SDMK!S$4:S$149935,"Dokter Spesialis Obstetri &amp; Ginekologi - Kebidanan &amp; Kandungan (Sp.OG)")</f>
        <v>0</v>
      </c>
      <c r="AI109" s="134">
        <f t="shared" si="122"/>
        <v>3</v>
      </c>
      <c r="AJ109" s="146">
        <f t="shared" si="123"/>
        <v>0</v>
      </c>
      <c r="AK109" s="146">
        <f t="shared" si="124"/>
        <v>3</v>
      </c>
      <c r="AL109" s="145">
        <f>COUNTIFS(A1_Individu_Data_Keadaan_SDMK!A$4:A$149935,K109,A1_Individu_Data_Keadaan_SDMK!S$4:S$149935,"Dokter Spesialis Anak (Sp.A)")</f>
        <v>0</v>
      </c>
      <c r="AM109" s="147">
        <f t="shared" si="125"/>
        <v>3</v>
      </c>
      <c r="AN109" s="146">
        <f t="shared" si="126"/>
        <v>0</v>
      </c>
      <c r="AO109" s="146">
        <f t="shared" si="127"/>
        <v>3</v>
      </c>
      <c r="AP109" s="145">
        <f>COUNTIFS(A1_Individu_Data_Keadaan_SDMK!A$4:A$149935,K109,A1_Individu_Data_Keadaan_SDMK!S$4:S$149935,"Dokter Spesialis Bedah (Sp.B)")</f>
        <v>0</v>
      </c>
      <c r="AQ109" s="147">
        <f t="shared" si="128"/>
        <v>3</v>
      </c>
      <c r="AR109" s="146">
        <f t="shared" si="129"/>
        <v>0</v>
      </c>
      <c r="AS109" s="146">
        <f t="shared" si="130"/>
        <v>3</v>
      </c>
      <c r="AT109" s="145">
        <f>COUNTIFS(A1_Individu_Data_Keadaan_SDMK!A$4:A$149935,K109,A1_Individu_Data_Keadaan_SDMK!S$4:S$149935,"Dokter Spesialis Radiologi (Sp.Rad)")</f>
        <v>0</v>
      </c>
      <c r="AU109" s="147">
        <f t="shared" si="131"/>
        <v>2</v>
      </c>
      <c r="AV109" s="146">
        <f t="shared" si="132"/>
        <v>0</v>
      </c>
      <c r="AW109" s="146">
        <f t="shared" si="133"/>
        <v>2</v>
      </c>
      <c r="AX109" s="145">
        <f>COUNTIFS(A1_Individu_Data_Keadaan_SDMK!A$4:A$149935,K109,A1_Individu_Data_Keadaan_SDMK!S$4:S$149935,"Dokter Spesialis Anastesiologi (Sp.An)")</f>
        <v>0</v>
      </c>
      <c r="AY109" s="147">
        <f t="shared" si="134"/>
        <v>2</v>
      </c>
      <c r="AZ109" s="146">
        <f t="shared" si="135"/>
        <v>0</v>
      </c>
      <c r="BA109" s="146">
        <f t="shared" si="136"/>
        <v>2</v>
      </c>
      <c r="BB109" s="145">
        <f>COUNTIFS(A1_Individu_Data_Keadaan_SDMK!A$4:A$149935,K109,A1_Individu_Data_Keadaan_SDMK!S$4:S$149935,"Dokter Spesialis Patologi Klinik (SP.PK)")</f>
        <v>0</v>
      </c>
      <c r="BC109" s="147">
        <f t="shared" si="137"/>
        <v>2</v>
      </c>
      <c r="BD109" s="146">
        <f t="shared" si="138"/>
        <v>0</v>
      </c>
      <c r="BE109" s="146">
        <f t="shared" si="139"/>
        <v>2</v>
      </c>
      <c r="BF109" s="145">
        <f>COUNTIFS(A1_Individu_Data_Keadaan_SDMK!A$4:A$149935,K109,A1_Individu_Data_Keadaan_SDMK!S$4:S$149935,"Dokter Spesialis Patologi Anatomi (Sp.PA)")</f>
        <v>0</v>
      </c>
      <c r="BG109" s="147">
        <f t="shared" si="140"/>
        <v>0</v>
      </c>
      <c r="BH109" s="146">
        <f t="shared" si="141"/>
        <v>0</v>
      </c>
      <c r="BI109" s="146">
        <f t="shared" si="142"/>
        <v>0</v>
      </c>
      <c r="BJ109" s="145">
        <f>COUNTIFS(A1_Individu_Data_Keadaan_SDMK!A$4:A$149935,K109,A1_Individu_Data_Keadaan_SDMK!S$4:S$149935,"Dokter Spesialis Rehabilitasi Medik (Sp.RM)")</f>
        <v>0</v>
      </c>
      <c r="BK109" s="147">
        <f t="shared" si="143"/>
        <v>0</v>
      </c>
      <c r="BL109" s="146">
        <f t="shared" si="144"/>
        <v>0</v>
      </c>
      <c r="BM109" s="146">
        <f t="shared" si="145"/>
        <v>0</v>
      </c>
      <c r="BN109" s="151" t="str">
        <f t="shared" si="146"/>
        <v>Belum Memenuhi</v>
      </c>
    </row>
    <row r="110" spans="11:66" ht="15">
      <c r="K110" s="132" t="s">
        <v>13262</v>
      </c>
      <c r="L110" s="132" t="s">
        <v>13263</v>
      </c>
      <c r="M110" s="132" t="s">
        <v>1632</v>
      </c>
      <c r="N110" s="132" t="s">
        <v>12209</v>
      </c>
      <c r="O110" s="132" t="s">
        <v>12205</v>
      </c>
      <c r="P110" s="132">
        <v>31</v>
      </c>
      <c r="Q110" s="132">
        <v>3173</v>
      </c>
      <c r="R110" s="370" t="str">
        <f>IF(P110&lt;&gt;"",VLOOKUP(P110,'01_MASTER_KODE_WILAYAH'!H$1437:I$1470,2,FALSE),"")</f>
        <v>DKI JAKARTA</v>
      </c>
      <c r="S110" s="370" t="str">
        <f>IF(Q110&lt;&gt;"",VLOOKUP(Q110,'01_MASTER_KODE_WILAYAH'!D$5:F$1353,3,FALSE),"")</f>
        <v>KOTA JAKARTA PUSAT</v>
      </c>
      <c r="T110" s="444" t="str">
        <f t="shared" si="111"/>
        <v>Organisasi</v>
      </c>
      <c r="U110" s="157">
        <f t="shared" si="112"/>
        <v>0</v>
      </c>
      <c r="V110" s="145">
        <f>COUNTIFS(A1_Individu_Data_Keadaan_SDMK!A$4:A$149935,K110,A1_Individu_Data_Keadaan_SDMK!S$4:S$149935,"Dokter Umum")</f>
        <v>0</v>
      </c>
      <c r="W110" s="134">
        <f t="shared" si="113"/>
        <v>12</v>
      </c>
      <c r="X110" s="146">
        <f t="shared" si="114"/>
        <v>0</v>
      </c>
      <c r="Y110" s="146">
        <f t="shared" si="115"/>
        <v>12</v>
      </c>
      <c r="Z110" s="145">
        <f>COUNTIFS(A1_Individu_Data_Keadaan_SDMK!A$4:A$149935,K110,A1_Individu_Data_Keadaan_SDMK!S$4:S$149935,"Dokter Gigi")</f>
        <v>0</v>
      </c>
      <c r="AA110" s="134">
        <f t="shared" si="116"/>
        <v>3</v>
      </c>
      <c r="AB110" s="146">
        <f t="shared" si="117"/>
        <v>0</v>
      </c>
      <c r="AC110" s="146">
        <f t="shared" si="118"/>
        <v>3</v>
      </c>
      <c r="AD110" s="145">
        <f>COUNTIFS(A1_Individu_Data_Keadaan_SDMK!A$4:A$149935,K110,A1_Individu_Data_Keadaan_SDMK!S$4:S$149935,"Dokter Spesialis Penyakit Dalam (Sp.PD)")</f>
        <v>0</v>
      </c>
      <c r="AE110" s="134">
        <f t="shared" si="119"/>
        <v>3</v>
      </c>
      <c r="AF110" s="146">
        <f t="shared" si="120"/>
        <v>0</v>
      </c>
      <c r="AG110" s="146">
        <f t="shared" si="121"/>
        <v>3</v>
      </c>
      <c r="AH110" s="145">
        <f>COUNTIFS(A1_Individu_Data_Keadaan_SDMK!A$4:A$149935,K110,A1_Individu_Data_Keadaan_SDMK!S$4:S$149935,"Dokter Spesialis Obstetri &amp; Ginekologi - Kebidanan &amp; Kandungan (Sp.OG)")</f>
        <v>0</v>
      </c>
      <c r="AI110" s="134">
        <f t="shared" si="122"/>
        <v>3</v>
      </c>
      <c r="AJ110" s="146">
        <f t="shared" si="123"/>
        <v>0</v>
      </c>
      <c r="AK110" s="146">
        <f t="shared" si="124"/>
        <v>3</v>
      </c>
      <c r="AL110" s="145">
        <f>COUNTIFS(A1_Individu_Data_Keadaan_SDMK!A$4:A$149935,K110,A1_Individu_Data_Keadaan_SDMK!S$4:S$149935,"Dokter Spesialis Anak (Sp.A)")</f>
        <v>0</v>
      </c>
      <c r="AM110" s="147">
        <f t="shared" si="125"/>
        <v>3</v>
      </c>
      <c r="AN110" s="146">
        <f t="shared" si="126"/>
        <v>0</v>
      </c>
      <c r="AO110" s="146">
        <f t="shared" si="127"/>
        <v>3</v>
      </c>
      <c r="AP110" s="145">
        <f>COUNTIFS(A1_Individu_Data_Keadaan_SDMK!A$4:A$149935,K110,A1_Individu_Data_Keadaan_SDMK!S$4:S$149935,"Dokter Spesialis Bedah (Sp.B)")</f>
        <v>0</v>
      </c>
      <c r="AQ110" s="147">
        <f t="shared" si="128"/>
        <v>3</v>
      </c>
      <c r="AR110" s="146">
        <f t="shared" si="129"/>
        <v>0</v>
      </c>
      <c r="AS110" s="146">
        <f t="shared" si="130"/>
        <v>3</v>
      </c>
      <c r="AT110" s="145">
        <f>COUNTIFS(A1_Individu_Data_Keadaan_SDMK!A$4:A$149935,K110,A1_Individu_Data_Keadaan_SDMK!S$4:S$149935,"Dokter Spesialis Radiologi (Sp.Rad)")</f>
        <v>0</v>
      </c>
      <c r="AU110" s="147">
        <f t="shared" si="131"/>
        <v>2</v>
      </c>
      <c r="AV110" s="146">
        <f t="shared" si="132"/>
        <v>0</v>
      </c>
      <c r="AW110" s="146">
        <f t="shared" si="133"/>
        <v>2</v>
      </c>
      <c r="AX110" s="145">
        <f>COUNTIFS(A1_Individu_Data_Keadaan_SDMK!A$4:A$149935,K110,A1_Individu_Data_Keadaan_SDMK!S$4:S$149935,"Dokter Spesialis Anastesiologi (Sp.An)")</f>
        <v>0</v>
      </c>
      <c r="AY110" s="147">
        <f t="shared" si="134"/>
        <v>2</v>
      </c>
      <c r="AZ110" s="146">
        <f t="shared" si="135"/>
        <v>0</v>
      </c>
      <c r="BA110" s="146">
        <f t="shared" si="136"/>
        <v>2</v>
      </c>
      <c r="BB110" s="145">
        <f>COUNTIFS(A1_Individu_Data_Keadaan_SDMK!A$4:A$149935,K110,A1_Individu_Data_Keadaan_SDMK!S$4:S$149935,"Dokter Spesialis Patologi Klinik (SP.PK)")</f>
        <v>0</v>
      </c>
      <c r="BC110" s="147">
        <f t="shared" si="137"/>
        <v>2</v>
      </c>
      <c r="BD110" s="146">
        <f t="shared" si="138"/>
        <v>0</v>
      </c>
      <c r="BE110" s="146">
        <f t="shared" si="139"/>
        <v>2</v>
      </c>
      <c r="BF110" s="145">
        <f>COUNTIFS(A1_Individu_Data_Keadaan_SDMK!A$4:A$149935,K110,A1_Individu_Data_Keadaan_SDMK!S$4:S$149935,"Dokter Spesialis Patologi Anatomi (Sp.PA)")</f>
        <v>0</v>
      </c>
      <c r="BG110" s="147">
        <f t="shared" si="140"/>
        <v>0</v>
      </c>
      <c r="BH110" s="146">
        <f t="shared" si="141"/>
        <v>0</v>
      </c>
      <c r="BI110" s="146">
        <f t="shared" si="142"/>
        <v>0</v>
      </c>
      <c r="BJ110" s="145">
        <f>COUNTIFS(A1_Individu_Data_Keadaan_SDMK!A$4:A$149935,K110,A1_Individu_Data_Keadaan_SDMK!S$4:S$149935,"Dokter Spesialis Rehabilitasi Medik (Sp.RM)")</f>
        <v>0</v>
      </c>
      <c r="BK110" s="147">
        <f t="shared" si="143"/>
        <v>0</v>
      </c>
      <c r="BL110" s="146">
        <f t="shared" si="144"/>
        <v>0</v>
      </c>
      <c r="BM110" s="146">
        <f t="shared" si="145"/>
        <v>0</v>
      </c>
      <c r="BN110" s="151" t="str">
        <f t="shared" si="146"/>
        <v>Belum Memenuhi</v>
      </c>
    </row>
    <row r="111" spans="11:66" ht="15">
      <c r="K111" s="132" t="s">
        <v>13264</v>
      </c>
      <c r="L111" s="132" t="s">
        <v>13265</v>
      </c>
      <c r="M111" s="132" t="s">
        <v>1632</v>
      </c>
      <c r="N111" s="132" t="s">
        <v>12256</v>
      </c>
      <c r="O111" s="132" t="s">
        <v>12205</v>
      </c>
      <c r="P111" s="132">
        <v>31</v>
      </c>
      <c r="Q111" s="132">
        <v>3173</v>
      </c>
      <c r="R111" s="370" t="str">
        <f>IF(P111&lt;&gt;"",VLOOKUP(P111,'01_MASTER_KODE_WILAYAH'!H$1437:I$1470,2,FALSE),"")</f>
        <v>DKI JAKARTA</v>
      </c>
      <c r="S111" s="370" t="str">
        <f>IF(Q111&lt;&gt;"",VLOOKUP(Q111,'01_MASTER_KODE_WILAYAH'!D$5:F$1353,3,FALSE),"")</f>
        <v>KOTA JAKARTA PUSAT</v>
      </c>
      <c r="T111" s="444" t="str">
        <f t="shared" si="111"/>
        <v>Organisasi</v>
      </c>
      <c r="U111" s="157">
        <f t="shared" si="112"/>
        <v>0</v>
      </c>
      <c r="V111" s="145">
        <f>COUNTIFS(A1_Individu_Data_Keadaan_SDMK!A$4:A$149935,K111,A1_Individu_Data_Keadaan_SDMK!S$4:S$149935,"Dokter Umum")</f>
        <v>0</v>
      </c>
      <c r="W111" s="134">
        <f t="shared" si="113"/>
        <v>1</v>
      </c>
      <c r="X111" s="146">
        <f t="shared" si="114"/>
        <v>0</v>
      </c>
      <c r="Y111" s="146">
        <f t="shared" si="115"/>
        <v>1</v>
      </c>
      <c r="Z111" s="145">
        <f>COUNTIFS(A1_Individu_Data_Keadaan_SDMK!A$4:A$149935,K111,A1_Individu_Data_Keadaan_SDMK!S$4:S$149935,"Dokter Gigi")</f>
        <v>0</v>
      </c>
      <c r="AA111" s="134">
        <f t="shared" si="116"/>
        <v>1</v>
      </c>
      <c r="AB111" s="146">
        <f t="shared" si="117"/>
        <v>0</v>
      </c>
      <c r="AC111" s="146">
        <f t="shared" si="118"/>
        <v>1</v>
      </c>
      <c r="AD111" s="145">
        <f>COUNTIFS(A1_Individu_Data_Keadaan_SDMK!A$4:A$149935,K111,A1_Individu_Data_Keadaan_SDMK!S$4:S$149935,"Dokter Spesialis Penyakit Dalam (Sp.PD)")</f>
        <v>0</v>
      </c>
      <c r="AE111" s="134">
        <f t="shared" si="119"/>
        <v>1</v>
      </c>
      <c r="AF111" s="146">
        <f t="shared" si="120"/>
        <v>0</v>
      </c>
      <c r="AG111" s="146">
        <f t="shared" si="121"/>
        <v>1</v>
      </c>
      <c r="AH111" s="145">
        <f>COUNTIFS(A1_Individu_Data_Keadaan_SDMK!A$4:A$149935,K111,A1_Individu_Data_Keadaan_SDMK!S$4:S$149935,"Dokter Spesialis Obstetri &amp; Ginekologi - Kebidanan &amp; Kandungan (Sp.OG)")</f>
        <v>0</v>
      </c>
      <c r="AI111" s="134">
        <f t="shared" si="122"/>
        <v>1</v>
      </c>
      <c r="AJ111" s="146">
        <f t="shared" si="123"/>
        <v>0</v>
      </c>
      <c r="AK111" s="146">
        <f t="shared" si="124"/>
        <v>1</v>
      </c>
      <c r="AL111" s="145">
        <f>COUNTIFS(A1_Individu_Data_Keadaan_SDMK!A$4:A$149935,K111,A1_Individu_Data_Keadaan_SDMK!S$4:S$149935,"Dokter Spesialis Anak (Sp.A)")</f>
        <v>0</v>
      </c>
      <c r="AM111" s="147">
        <f t="shared" si="125"/>
        <v>1</v>
      </c>
      <c r="AN111" s="146">
        <f t="shared" si="126"/>
        <v>0</v>
      </c>
      <c r="AO111" s="146">
        <f t="shared" si="127"/>
        <v>1</v>
      </c>
      <c r="AP111" s="145">
        <f>COUNTIFS(A1_Individu_Data_Keadaan_SDMK!A$4:A$149935,K111,A1_Individu_Data_Keadaan_SDMK!S$4:S$149935,"Dokter Spesialis Bedah (Sp.B)")</f>
        <v>0</v>
      </c>
      <c r="AQ111" s="147">
        <f t="shared" si="128"/>
        <v>1</v>
      </c>
      <c r="AR111" s="146">
        <f t="shared" si="129"/>
        <v>0</v>
      </c>
      <c r="AS111" s="146">
        <f t="shared" si="130"/>
        <v>1</v>
      </c>
      <c r="AT111" s="145">
        <f>COUNTIFS(A1_Individu_Data_Keadaan_SDMK!A$4:A$149935,K111,A1_Individu_Data_Keadaan_SDMK!S$4:S$149935,"Dokter Spesialis Radiologi (Sp.Rad)")</f>
        <v>0</v>
      </c>
      <c r="AU111" s="147">
        <f t="shared" si="131"/>
        <v>0</v>
      </c>
      <c r="AV111" s="146">
        <f t="shared" si="132"/>
        <v>0</v>
      </c>
      <c r="AW111" s="146">
        <f t="shared" si="133"/>
        <v>0</v>
      </c>
      <c r="AX111" s="145">
        <f>COUNTIFS(A1_Individu_Data_Keadaan_SDMK!A$4:A$149935,K111,A1_Individu_Data_Keadaan_SDMK!S$4:S$149935,"Dokter Spesialis Anastesiologi (Sp.An)")</f>
        <v>0</v>
      </c>
      <c r="AY111" s="147">
        <f t="shared" si="134"/>
        <v>0</v>
      </c>
      <c r="AZ111" s="146">
        <f t="shared" si="135"/>
        <v>0</v>
      </c>
      <c r="BA111" s="146">
        <f t="shared" si="136"/>
        <v>0</v>
      </c>
      <c r="BB111" s="145">
        <f>COUNTIFS(A1_Individu_Data_Keadaan_SDMK!A$4:A$149935,K111,A1_Individu_Data_Keadaan_SDMK!S$4:S$149935,"Dokter Spesialis Patologi Klinik (SP.PK)")</f>
        <v>0</v>
      </c>
      <c r="BC111" s="147">
        <f t="shared" si="137"/>
        <v>0</v>
      </c>
      <c r="BD111" s="146">
        <f t="shared" si="138"/>
        <v>0</v>
      </c>
      <c r="BE111" s="146">
        <f t="shared" si="139"/>
        <v>0</v>
      </c>
      <c r="BF111" s="145">
        <f>COUNTIFS(A1_Individu_Data_Keadaan_SDMK!A$4:A$149935,K111,A1_Individu_Data_Keadaan_SDMK!S$4:S$149935,"Dokter Spesialis Patologi Anatomi (Sp.PA)")</f>
        <v>0</v>
      </c>
      <c r="BG111" s="147">
        <f t="shared" si="140"/>
        <v>0</v>
      </c>
      <c r="BH111" s="146">
        <f t="shared" si="141"/>
        <v>0</v>
      </c>
      <c r="BI111" s="146">
        <f t="shared" si="142"/>
        <v>0</v>
      </c>
      <c r="BJ111" s="145">
        <f>COUNTIFS(A1_Individu_Data_Keadaan_SDMK!A$4:A$149935,K111,A1_Individu_Data_Keadaan_SDMK!S$4:S$149935,"Dokter Spesialis Rehabilitasi Medik (Sp.RM)")</f>
        <v>0</v>
      </c>
      <c r="BK111" s="147">
        <f t="shared" si="143"/>
        <v>0</v>
      </c>
      <c r="BL111" s="146">
        <f t="shared" si="144"/>
        <v>0</v>
      </c>
      <c r="BM111" s="146">
        <f t="shared" si="145"/>
        <v>0</v>
      </c>
      <c r="BN111" s="151" t="str">
        <f t="shared" si="146"/>
        <v>Belum Memenuhi</v>
      </c>
    </row>
    <row r="112" spans="11:66" ht="15">
      <c r="K112" s="132" t="s">
        <v>13266</v>
      </c>
      <c r="L112" s="132" t="s">
        <v>13267</v>
      </c>
      <c r="M112" s="132" t="s">
        <v>1632</v>
      </c>
      <c r="N112" s="132" t="s">
        <v>12256</v>
      </c>
      <c r="O112" s="132" t="s">
        <v>12205</v>
      </c>
      <c r="P112" s="132">
        <v>31</v>
      </c>
      <c r="Q112" s="132">
        <v>3173</v>
      </c>
      <c r="R112" s="370" t="str">
        <f>IF(P112&lt;&gt;"",VLOOKUP(P112,'01_MASTER_KODE_WILAYAH'!H$1437:I$1470,2,FALSE),"")</f>
        <v>DKI JAKARTA</v>
      </c>
      <c r="S112" s="370" t="str">
        <f>IF(Q112&lt;&gt;"",VLOOKUP(Q112,'01_MASTER_KODE_WILAYAH'!D$5:F$1353,3,FALSE),"")</f>
        <v>KOTA JAKARTA PUSAT</v>
      </c>
      <c r="T112" s="444" t="str">
        <f t="shared" si="111"/>
        <v>Organisasi</v>
      </c>
      <c r="U112" s="157">
        <f t="shared" si="112"/>
        <v>0</v>
      </c>
      <c r="V112" s="145">
        <f>COUNTIFS(A1_Individu_Data_Keadaan_SDMK!A$4:A$149935,K112,A1_Individu_Data_Keadaan_SDMK!S$4:S$149935,"Dokter Umum")</f>
        <v>0</v>
      </c>
      <c r="W112" s="134">
        <f t="shared" si="113"/>
        <v>1</v>
      </c>
      <c r="X112" s="146">
        <f t="shared" si="114"/>
        <v>0</v>
      </c>
      <c r="Y112" s="146">
        <f t="shared" si="115"/>
        <v>1</v>
      </c>
      <c r="Z112" s="145">
        <f>COUNTIFS(A1_Individu_Data_Keadaan_SDMK!A$4:A$149935,K112,A1_Individu_Data_Keadaan_SDMK!S$4:S$149935,"Dokter Gigi")</f>
        <v>0</v>
      </c>
      <c r="AA112" s="134">
        <f t="shared" si="116"/>
        <v>1</v>
      </c>
      <c r="AB112" s="146">
        <f t="shared" si="117"/>
        <v>0</v>
      </c>
      <c r="AC112" s="146">
        <f t="shared" si="118"/>
        <v>1</v>
      </c>
      <c r="AD112" s="145">
        <f>COUNTIFS(A1_Individu_Data_Keadaan_SDMK!A$4:A$149935,K112,A1_Individu_Data_Keadaan_SDMK!S$4:S$149935,"Dokter Spesialis Penyakit Dalam (Sp.PD)")</f>
        <v>0</v>
      </c>
      <c r="AE112" s="134">
        <f t="shared" si="119"/>
        <v>1</v>
      </c>
      <c r="AF112" s="146">
        <f t="shared" si="120"/>
        <v>0</v>
      </c>
      <c r="AG112" s="146">
        <f t="shared" si="121"/>
        <v>1</v>
      </c>
      <c r="AH112" s="145">
        <f>COUNTIFS(A1_Individu_Data_Keadaan_SDMK!A$4:A$149935,K112,A1_Individu_Data_Keadaan_SDMK!S$4:S$149935,"Dokter Spesialis Obstetri &amp; Ginekologi - Kebidanan &amp; Kandungan (Sp.OG)")</f>
        <v>0</v>
      </c>
      <c r="AI112" s="134">
        <f t="shared" si="122"/>
        <v>1</v>
      </c>
      <c r="AJ112" s="146">
        <f t="shared" si="123"/>
        <v>0</v>
      </c>
      <c r="AK112" s="146">
        <f t="shared" si="124"/>
        <v>1</v>
      </c>
      <c r="AL112" s="145">
        <f>COUNTIFS(A1_Individu_Data_Keadaan_SDMK!A$4:A$149935,K112,A1_Individu_Data_Keadaan_SDMK!S$4:S$149935,"Dokter Spesialis Anak (Sp.A)")</f>
        <v>0</v>
      </c>
      <c r="AM112" s="147">
        <f t="shared" si="125"/>
        <v>1</v>
      </c>
      <c r="AN112" s="146">
        <f t="shared" si="126"/>
        <v>0</v>
      </c>
      <c r="AO112" s="146">
        <f t="shared" si="127"/>
        <v>1</v>
      </c>
      <c r="AP112" s="145">
        <f>COUNTIFS(A1_Individu_Data_Keadaan_SDMK!A$4:A$149935,K112,A1_Individu_Data_Keadaan_SDMK!S$4:S$149935,"Dokter Spesialis Bedah (Sp.B)")</f>
        <v>0</v>
      </c>
      <c r="AQ112" s="147">
        <f t="shared" si="128"/>
        <v>1</v>
      </c>
      <c r="AR112" s="146">
        <f t="shared" si="129"/>
        <v>0</v>
      </c>
      <c r="AS112" s="146">
        <f t="shared" si="130"/>
        <v>1</v>
      </c>
      <c r="AT112" s="145">
        <f>COUNTIFS(A1_Individu_Data_Keadaan_SDMK!A$4:A$149935,K112,A1_Individu_Data_Keadaan_SDMK!S$4:S$149935,"Dokter Spesialis Radiologi (Sp.Rad)")</f>
        <v>0</v>
      </c>
      <c r="AU112" s="147">
        <f t="shared" si="131"/>
        <v>0</v>
      </c>
      <c r="AV112" s="146">
        <f t="shared" si="132"/>
        <v>0</v>
      </c>
      <c r="AW112" s="146">
        <f t="shared" si="133"/>
        <v>0</v>
      </c>
      <c r="AX112" s="145">
        <f>COUNTIFS(A1_Individu_Data_Keadaan_SDMK!A$4:A$149935,K112,A1_Individu_Data_Keadaan_SDMK!S$4:S$149935,"Dokter Spesialis Anastesiologi (Sp.An)")</f>
        <v>0</v>
      </c>
      <c r="AY112" s="147">
        <f t="shared" si="134"/>
        <v>0</v>
      </c>
      <c r="AZ112" s="146">
        <f t="shared" si="135"/>
        <v>0</v>
      </c>
      <c r="BA112" s="146">
        <f t="shared" si="136"/>
        <v>0</v>
      </c>
      <c r="BB112" s="145">
        <f>COUNTIFS(A1_Individu_Data_Keadaan_SDMK!A$4:A$149935,K112,A1_Individu_Data_Keadaan_SDMK!S$4:S$149935,"Dokter Spesialis Patologi Klinik (SP.PK)")</f>
        <v>0</v>
      </c>
      <c r="BC112" s="147">
        <f t="shared" si="137"/>
        <v>0</v>
      </c>
      <c r="BD112" s="146">
        <f t="shared" si="138"/>
        <v>0</v>
      </c>
      <c r="BE112" s="146">
        <f t="shared" si="139"/>
        <v>0</v>
      </c>
      <c r="BF112" s="145">
        <f>COUNTIFS(A1_Individu_Data_Keadaan_SDMK!A$4:A$149935,K112,A1_Individu_Data_Keadaan_SDMK!S$4:S$149935,"Dokter Spesialis Patologi Anatomi (Sp.PA)")</f>
        <v>0</v>
      </c>
      <c r="BG112" s="147">
        <f t="shared" si="140"/>
        <v>0</v>
      </c>
      <c r="BH112" s="146">
        <f t="shared" si="141"/>
        <v>0</v>
      </c>
      <c r="BI112" s="146">
        <f t="shared" si="142"/>
        <v>0</v>
      </c>
      <c r="BJ112" s="145">
        <f>COUNTIFS(A1_Individu_Data_Keadaan_SDMK!A$4:A$149935,K112,A1_Individu_Data_Keadaan_SDMK!S$4:S$149935,"Dokter Spesialis Rehabilitasi Medik (Sp.RM)")</f>
        <v>0</v>
      </c>
      <c r="BK112" s="147">
        <f t="shared" si="143"/>
        <v>0</v>
      </c>
      <c r="BL112" s="146">
        <f t="shared" si="144"/>
        <v>0</v>
      </c>
      <c r="BM112" s="146">
        <f t="shared" si="145"/>
        <v>0</v>
      </c>
      <c r="BN112" s="151" t="str">
        <f t="shared" si="146"/>
        <v>Belum Memenuhi</v>
      </c>
    </row>
    <row r="113" spans="11:66" ht="15">
      <c r="K113" s="132" t="s">
        <v>13268</v>
      </c>
      <c r="L113" s="132" t="s">
        <v>13269</v>
      </c>
      <c r="M113" s="132" t="s">
        <v>1632</v>
      </c>
      <c r="N113" s="132" t="s">
        <v>12256</v>
      </c>
      <c r="O113" s="132" t="s">
        <v>12205</v>
      </c>
      <c r="P113" s="132">
        <v>31</v>
      </c>
      <c r="Q113" s="132">
        <v>3173</v>
      </c>
      <c r="R113" s="370" t="str">
        <f>IF(P113&lt;&gt;"",VLOOKUP(P113,'01_MASTER_KODE_WILAYAH'!H$1437:I$1470,2,FALSE),"")</f>
        <v>DKI JAKARTA</v>
      </c>
      <c r="S113" s="370" t="str">
        <f>IF(Q113&lt;&gt;"",VLOOKUP(Q113,'01_MASTER_KODE_WILAYAH'!D$5:F$1353,3,FALSE),"")</f>
        <v>KOTA JAKARTA PUSAT</v>
      </c>
      <c r="T113" s="444" t="str">
        <f t="shared" si="111"/>
        <v>Organisasi</v>
      </c>
      <c r="U113" s="157">
        <f t="shared" si="112"/>
        <v>0</v>
      </c>
      <c r="V113" s="145">
        <f>COUNTIFS(A1_Individu_Data_Keadaan_SDMK!A$4:A$149935,K113,A1_Individu_Data_Keadaan_SDMK!S$4:S$149935,"Dokter Umum")</f>
        <v>0</v>
      </c>
      <c r="W113" s="134">
        <f t="shared" si="113"/>
        <v>1</v>
      </c>
      <c r="X113" s="146">
        <f t="shared" si="114"/>
        <v>0</v>
      </c>
      <c r="Y113" s="146">
        <f t="shared" si="115"/>
        <v>1</v>
      </c>
      <c r="Z113" s="145">
        <f>COUNTIFS(A1_Individu_Data_Keadaan_SDMK!A$4:A$149935,K113,A1_Individu_Data_Keadaan_SDMK!S$4:S$149935,"Dokter Gigi")</f>
        <v>0</v>
      </c>
      <c r="AA113" s="134">
        <f t="shared" si="116"/>
        <v>1</v>
      </c>
      <c r="AB113" s="146">
        <f t="shared" si="117"/>
        <v>0</v>
      </c>
      <c r="AC113" s="146">
        <f t="shared" si="118"/>
        <v>1</v>
      </c>
      <c r="AD113" s="145">
        <f>COUNTIFS(A1_Individu_Data_Keadaan_SDMK!A$4:A$149935,K113,A1_Individu_Data_Keadaan_SDMK!S$4:S$149935,"Dokter Spesialis Penyakit Dalam (Sp.PD)")</f>
        <v>0</v>
      </c>
      <c r="AE113" s="134">
        <f t="shared" si="119"/>
        <v>1</v>
      </c>
      <c r="AF113" s="146">
        <f t="shared" si="120"/>
        <v>0</v>
      </c>
      <c r="AG113" s="146">
        <f t="shared" si="121"/>
        <v>1</v>
      </c>
      <c r="AH113" s="145">
        <f>COUNTIFS(A1_Individu_Data_Keadaan_SDMK!A$4:A$149935,K113,A1_Individu_Data_Keadaan_SDMK!S$4:S$149935,"Dokter Spesialis Obstetri &amp; Ginekologi - Kebidanan &amp; Kandungan (Sp.OG)")</f>
        <v>0</v>
      </c>
      <c r="AI113" s="134">
        <f t="shared" si="122"/>
        <v>1</v>
      </c>
      <c r="AJ113" s="146">
        <f t="shared" si="123"/>
        <v>0</v>
      </c>
      <c r="AK113" s="146">
        <f t="shared" si="124"/>
        <v>1</v>
      </c>
      <c r="AL113" s="145">
        <f>COUNTIFS(A1_Individu_Data_Keadaan_SDMK!A$4:A$149935,K113,A1_Individu_Data_Keadaan_SDMK!S$4:S$149935,"Dokter Spesialis Anak (Sp.A)")</f>
        <v>0</v>
      </c>
      <c r="AM113" s="147">
        <f t="shared" si="125"/>
        <v>1</v>
      </c>
      <c r="AN113" s="146">
        <f t="shared" si="126"/>
        <v>0</v>
      </c>
      <c r="AO113" s="146">
        <f t="shared" si="127"/>
        <v>1</v>
      </c>
      <c r="AP113" s="145">
        <f>COUNTIFS(A1_Individu_Data_Keadaan_SDMK!A$4:A$149935,K113,A1_Individu_Data_Keadaan_SDMK!S$4:S$149935,"Dokter Spesialis Bedah (Sp.B)")</f>
        <v>0</v>
      </c>
      <c r="AQ113" s="147">
        <f t="shared" si="128"/>
        <v>1</v>
      </c>
      <c r="AR113" s="146">
        <f t="shared" si="129"/>
        <v>0</v>
      </c>
      <c r="AS113" s="146">
        <f t="shared" si="130"/>
        <v>1</v>
      </c>
      <c r="AT113" s="145">
        <f>COUNTIFS(A1_Individu_Data_Keadaan_SDMK!A$4:A$149935,K113,A1_Individu_Data_Keadaan_SDMK!S$4:S$149935,"Dokter Spesialis Radiologi (Sp.Rad)")</f>
        <v>0</v>
      </c>
      <c r="AU113" s="147">
        <f t="shared" si="131"/>
        <v>0</v>
      </c>
      <c r="AV113" s="146">
        <f t="shared" si="132"/>
        <v>0</v>
      </c>
      <c r="AW113" s="146">
        <f t="shared" si="133"/>
        <v>0</v>
      </c>
      <c r="AX113" s="145">
        <f>COUNTIFS(A1_Individu_Data_Keadaan_SDMK!A$4:A$149935,K113,A1_Individu_Data_Keadaan_SDMK!S$4:S$149935,"Dokter Spesialis Anastesiologi (Sp.An)")</f>
        <v>0</v>
      </c>
      <c r="AY113" s="147">
        <f t="shared" si="134"/>
        <v>0</v>
      </c>
      <c r="AZ113" s="146">
        <f t="shared" si="135"/>
        <v>0</v>
      </c>
      <c r="BA113" s="146">
        <f t="shared" si="136"/>
        <v>0</v>
      </c>
      <c r="BB113" s="145">
        <f>COUNTIFS(A1_Individu_Data_Keadaan_SDMK!A$4:A$149935,K113,A1_Individu_Data_Keadaan_SDMK!S$4:S$149935,"Dokter Spesialis Patologi Klinik (SP.PK)")</f>
        <v>0</v>
      </c>
      <c r="BC113" s="147">
        <f t="shared" si="137"/>
        <v>0</v>
      </c>
      <c r="BD113" s="146">
        <f t="shared" si="138"/>
        <v>0</v>
      </c>
      <c r="BE113" s="146">
        <f t="shared" si="139"/>
        <v>0</v>
      </c>
      <c r="BF113" s="145">
        <f>COUNTIFS(A1_Individu_Data_Keadaan_SDMK!A$4:A$149935,K113,A1_Individu_Data_Keadaan_SDMK!S$4:S$149935,"Dokter Spesialis Patologi Anatomi (Sp.PA)")</f>
        <v>0</v>
      </c>
      <c r="BG113" s="147">
        <f t="shared" si="140"/>
        <v>0</v>
      </c>
      <c r="BH113" s="146">
        <f t="shared" si="141"/>
        <v>0</v>
      </c>
      <c r="BI113" s="146">
        <f t="shared" si="142"/>
        <v>0</v>
      </c>
      <c r="BJ113" s="145">
        <f>COUNTIFS(A1_Individu_Data_Keadaan_SDMK!A$4:A$149935,K113,A1_Individu_Data_Keadaan_SDMK!S$4:S$149935,"Dokter Spesialis Rehabilitasi Medik (Sp.RM)")</f>
        <v>0</v>
      </c>
      <c r="BK113" s="147">
        <f t="shared" si="143"/>
        <v>0</v>
      </c>
      <c r="BL113" s="146">
        <f t="shared" si="144"/>
        <v>0</v>
      </c>
      <c r="BM113" s="146">
        <f t="shared" si="145"/>
        <v>0</v>
      </c>
      <c r="BN113" s="151" t="str">
        <f t="shared" si="146"/>
        <v>Belum Memenuhi</v>
      </c>
    </row>
    <row r="114" spans="11:66" ht="15">
      <c r="K114" s="132" t="s">
        <v>13270</v>
      </c>
      <c r="L114" s="132" t="s">
        <v>13271</v>
      </c>
      <c r="M114" s="132" t="s">
        <v>1632</v>
      </c>
      <c r="N114" s="132" t="s">
        <v>12256</v>
      </c>
      <c r="O114" s="132" t="s">
        <v>242</v>
      </c>
      <c r="P114" s="132">
        <v>31</v>
      </c>
      <c r="Q114" s="132">
        <v>3173</v>
      </c>
      <c r="R114" s="370" t="str">
        <f>IF(P114&lt;&gt;"",VLOOKUP(P114,'01_MASTER_KODE_WILAYAH'!H$1437:I$1470,2,FALSE),"")</f>
        <v>DKI JAKARTA</v>
      </c>
      <c r="S114" s="370" t="str">
        <f>IF(Q114&lt;&gt;"",VLOOKUP(Q114,'01_MASTER_KODE_WILAYAH'!D$5:F$1353,3,FALSE),"")</f>
        <v>KOTA JAKARTA PUSAT</v>
      </c>
      <c r="T114" s="444" t="str">
        <f t="shared" si="111"/>
        <v>TNI AU</v>
      </c>
      <c r="U114" s="157">
        <f t="shared" si="112"/>
        <v>0</v>
      </c>
      <c r="V114" s="145">
        <f>COUNTIFS(A1_Individu_Data_Keadaan_SDMK!A$4:A$149935,K114,A1_Individu_Data_Keadaan_SDMK!S$4:S$149935,"Dokter Umum")</f>
        <v>0</v>
      </c>
      <c r="W114" s="134">
        <f t="shared" si="113"/>
        <v>1</v>
      </c>
      <c r="X114" s="146">
        <f t="shared" si="114"/>
        <v>0</v>
      </c>
      <c r="Y114" s="146">
        <f t="shared" si="115"/>
        <v>1</v>
      </c>
      <c r="Z114" s="145">
        <f>COUNTIFS(A1_Individu_Data_Keadaan_SDMK!A$4:A$149935,K114,A1_Individu_Data_Keadaan_SDMK!S$4:S$149935,"Dokter Gigi")</f>
        <v>0</v>
      </c>
      <c r="AA114" s="134">
        <f t="shared" si="116"/>
        <v>1</v>
      </c>
      <c r="AB114" s="146">
        <f t="shared" si="117"/>
        <v>0</v>
      </c>
      <c r="AC114" s="146">
        <f t="shared" si="118"/>
        <v>1</v>
      </c>
      <c r="AD114" s="145">
        <f>COUNTIFS(A1_Individu_Data_Keadaan_SDMK!A$4:A$149935,K114,A1_Individu_Data_Keadaan_SDMK!S$4:S$149935,"Dokter Spesialis Penyakit Dalam (Sp.PD)")</f>
        <v>0</v>
      </c>
      <c r="AE114" s="134">
        <f t="shared" si="119"/>
        <v>1</v>
      </c>
      <c r="AF114" s="146">
        <f t="shared" si="120"/>
        <v>0</v>
      </c>
      <c r="AG114" s="146">
        <f t="shared" si="121"/>
        <v>1</v>
      </c>
      <c r="AH114" s="145">
        <f>COUNTIFS(A1_Individu_Data_Keadaan_SDMK!A$4:A$149935,K114,A1_Individu_Data_Keadaan_SDMK!S$4:S$149935,"Dokter Spesialis Obstetri &amp; Ginekologi - Kebidanan &amp; Kandungan (Sp.OG)")</f>
        <v>0</v>
      </c>
      <c r="AI114" s="134">
        <f t="shared" si="122"/>
        <v>1</v>
      </c>
      <c r="AJ114" s="146">
        <f t="shared" si="123"/>
        <v>0</v>
      </c>
      <c r="AK114" s="146">
        <f t="shared" si="124"/>
        <v>1</v>
      </c>
      <c r="AL114" s="145">
        <f>COUNTIFS(A1_Individu_Data_Keadaan_SDMK!A$4:A$149935,K114,A1_Individu_Data_Keadaan_SDMK!S$4:S$149935,"Dokter Spesialis Anak (Sp.A)")</f>
        <v>0</v>
      </c>
      <c r="AM114" s="147">
        <f t="shared" si="125"/>
        <v>1</v>
      </c>
      <c r="AN114" s="146">
        <f t="shared" si="126"/>
        <v>0</v>
      </c>
      <c r="AO114" s="146">
        <f t="shared" si="127"/>
        <v>1</v>
      </c>
      <c r="AP114" s="145">
        <f>COUNTIFS(A1_Individu_Data_Keadaan_SDMK!A$4:A$149935,K114,A1_Individu_Data_Keadaan_SDMK!S$4:S$149935,"Dokter Spesialis Bedah (Sp.B)")</f>
        <v>0</v>
      </c>
      <c r="AQ114" s="147">
        <f t="shared" si="128"/>
        <v>1</v>
      </c>
      <c r="AR114" s="146">
        <f t="shared" si="129"/>
        <v>0</v>
      </c>
      <c r="AS114" s="146">
        <f t="shared" si="130"/>
        <v>1</v>
      </c>
      <c r="AT114" s="145">
        <f>COUNTIFS(A1_Individu_Data_Keadaan_SDMK!A$4:A$149935,K114,A1_Individu_Data_Keadaan_SDMK!S$4:S$149935,"Dokter Spesialis Radiologi (Sp.Rad)")</f>
        <v>0</v>
      </c>
      <c r="AU114" s="147">
        <f t="shared" si="131"/>
        <v>0</v>
      </c>
      <c r="AV114" s="146">
        <f t="shared" si="132"/>
        <v>0</v>
      </c>
      <c r="AW114" s="146">
        <f t="shared" si="133"/>
        <v>0</v>
      </c>
      <c r="AX114" s="145">
        <f>COUNTIFS(A1_Individu_Data_Keadaan_SDMK!A$4:A$149935,K114,A1_Individu_Data_Keadaan_SDMK!S$4:S$149935,"Dokter Spesialis Anastesiologi (Sp.An)")</f>
        <v>0</v>
      </c>
      <c r="AY114" s="147">
        <f t="shared" si="134"/>
        <v>0</v>
      </c>
      <c r="AZ114" s="146">
        <f t="shared" si="135"/>
        <v>0</v>
      </c>
      <c r="BA114" s="146">
        <f t="shared" si="136"/>
        <v>0</v>
      </c>
      <c r="BB114" s="145">
        <f>COUNTIFS(A1_Individu_Data_Keadaan_SDMK!A$4:A$149935,K114,A1_Individu_Data_Keadaan_SDMK!S$4:S$149935,"Dokter Spesialis Patologi Klinik (SP.PK)")</f>
        <v>0</v>
      </c>
      <c r="BC114" s="147">
        <f t="shared" si="137"/>
        <v>0</v>
      </c>
      <c r="BD114" s="146">
        <f t="shared" si="138"/>
        <v>0</v>
      </c>
      <c r="BE114" s="146">
        <f t="shared" si="139"/>
        <v>0</v>
      </c>
      <c r="BF114" s="145">
        <f>COUNTIFS(A1_Individu_Data_Keadaan_SDMK!A$4:A$149935,K114,A1_Individu_Data_Keadaan_SDMK!S$4:S$149935,"Dokter Spesialis Patologi Anatomi (Sp.PA)")</f>
        <v>0</v>
      </c>
      <c r="BG114" s="147">
        <f t="shared" si="140"/>
        <v>0</v>
      </c>
      <c r="BH114" s="146">
        <f t="shared" si="141"/>
        <v>0</v>
      </c>
      <c r="BI114" s="146">
        <f t="shared" si="142"/>
        <v>0</v>
      </c>
      <c r="BJ114" s="145">
        <f>COUNTIFS(A1_Individu_Data_Keadaan_SDMK!A$4:A$149935,K114,A1_Individu_Data_Keadaan_SDMK!S$4:S$149935,"Dokter Spesialis Rehabilitasi Medik (Sp.RM)")</f>
        <v>0</v>
      </c>
      <c r="BK114" s="147">
        <f t="shared" si="143"/>
        <v>0</v>
      </c>
      <c r="BL114" s="146">
        <f t="shared" si="144"/>
        <v>0</v>
      </c>
      <c r="BM114" s="146">
        <f t="shared" si="145"/>
        <v>0</v>
      </c>
      <c r="BN114" s="151" t="str">
        <f t="shared" si="146"/>
        <v>Belum Memenuhi</v>
      </c>
    </row>
    <row r="115" spans="11:66" ht="15">
      <c r="K115" s="132" t="s">
        <v>13272</v>
      </c>
      <c r="L115" s="132" t="s">
        <v>13273</v>
      </c>
      <c r="M115" s="132" t="s">
        <v>1632</v>
      </c>
      <c r="N115" s="132" t="s">
        <v>12209</v>
      </c>
      <c r="O115" s="132" t="s">
        <v>12205</v>
      </c>
      <c r="P115" s="132">
        <v>31</v>
      </c>
      <c r="Q115" s="132">
        <v>3173</v>
      </c>
      <c r="R115" s="370" t="str">
        <f>IF(P115&lt;&gt;"",VLOOKUP(P115,'01_MASTER_KODE_WILAYAH'!H$1437:I$1470,2,FALSE),"")</f>
        <v>DKI JAKARTA</v>
      </c>
      <c r="S115" s="370" t="str">
        <f>IF(Q115&lt;&gt;"",VLOOKUP(Q115,'01_MASTER_KODE_WILAYAH'!D$5:F$1353,3,FALSE),"")</f>
        <v>KOTA JAKARTA PUSAT</v>
      </c>
      <c r="T115" s="444" t="str">
        <f t="shared" si="111"/>
        <v>Organisasi</v>
      </c>
      <c r="U115" s="157">
        <f t="shared" si="112"/>
        <v>0</v>
      </c>
      <c r="V115" s="145">
        <f>COUNTIFS(A1_Individu_Data_Keadaan_SDMK!A$4:A$149935,K115,A1_Individu_Data_Keadaan_SDMK!S$4:S$149935,"Dokter Umum")</f>
        <v>0</v>
      </c>
      <c r="W115" s="134">
        <f t="shared" si="113"/>
        <v>12</v>
      </c>
      <c r="X115" s="146">
        <f t="shared" si="114"/>
        <v>0</v>
      </c>
      <c r="Y115" s="146">
        <f t="shared" si="115"/>
        <v>12</v>
      </c>
      <c r="Z115" s="145">
        <f>COUNTIFS(A1_Individu_Data_Keadaan_SDMK!A$4:A$149935,K115,A1_Individu_Data_Keadaan_SDMK!S$4:S$149935,"Dokter Gigi")</f>
        <v>0</v>
      </c>
      <c r="AA115" s="134">
        <f t="shared" si="116"/>
        <v>3</v>
      </c>
      <c r="AB115" s="146">
        <f t="shared" si="117"/>
        <v>0</v>
      </c>
      <c r="AC115" s="146">
        <f t="shared" si="118"/>
        <v>3</v>
      </c>
      <c r="AD115" s="145">
        <f>COUNTIFS(A1_Individu_Data_Keadaan_SDMK!A$4:A$149935,K115,A1_Individu_Data_Keadaan_SDMK!S$4:S$149935,"Dokter Spesialis Penyakit Dalam (Sp.PD)")</f>
        <v>0</v>
      </c>
      <c r="AE115" s="134">
        <f t="shared" si="119"/>
        <v>3</v>
      </c>
      <c r="AF115" s="146">
        <f t="shared" si="120"/>
        <v>0</v>
      </c>
      <c r="AG115" s="146">
        <f t="shared" si="121"/>
        <v>3</v>
      </c>
      <c r="AH115" s="145">
        <f>COUNTIFS(A1_Individu_Data_Keadaan_SDMK!A$4:A$149935,K115,A1_Individu_Data_Keadaan_SDMK!S$4:S$149935,"Dokter Spesialis Obstetri &amp; Ginekologi - Kebidanan &amp; Kandungan (Sp.OG)")</f>
        <v>0</v>
      </c>
      <c r="AI115" s="134">
        <f t="shared" si="122"/>
        <v>3</v>
      </c>
      <c r="AJ115" s="146">
        <f t="shared" si="123"/>
        <v>0</v>
      </c>
      <c r="AK115" s="146">
        <f t="shared" si="124"/>
        <v>3</v>
      </c>
      <c r="AL115" s="145">
        <f>COUNTIFS(A1_Individu_Data_Keadaan_SDMK!A$4:A$149935,K115,A1_Individu_Data_Keadaan_SDMK!S$4:S$149935,"Dokter Spesialis Anak (Sp.A)")</f>
        <v>0</v>
      </c>
      <c r="AM115" s="147">
        <f t="shared" si="125"/>
        <v>3</v>
      </c>
      <c r="AN115" s="146">
        <f t="shared" si="126"/>
        <v>0</v>
      </c>
      <c r="AO115" s="146">
        <f t="shared" si="127"/>
        <v>3</v>
      </c>
      <c r="AP115" s="145">
        <f>COUNTIFS(A1_Individu_Data_Keadaan_SDMK!A$4:A$149935,K115,A1_Individu_Data_Keadaan_SDMK!S$4:S$149935,"Dokter Spesialis Bedah (Sp.B)")</f>
        <v>0</v>
      </c>
      <c r="AQ115" s="147">
        <f t="shared" si="128"/>
        <v>3</v>
      </c>
      <c r="AR115" s="146">
        <f t="shared" si="129"/>
        <v>0</v>
      </c>
      <c r="AS115" s="146">
        <f t="shared" si="130"/>
        <v>3</v>
      </c>
      <c r="AT115" s="145">
        <f>COUNTIFS(A1_Individu_Data_Keadaan_SDMK!A$4:A$149935,K115,A1_Individu_Data_Keadaan_SDMK!S$4:S$149935,"Dokter Spesialis Radiologi (Sp.Rad)")</f>
        <v>0</v>
      </c>
      <c r="AU115" s="147">
        <f t="shared" si="131"/>
        <v>2</v>
      </c>
      <c r="AV115" s="146">
        <f t="shared" si="132"/>
        <v>0</v>
      </c>
      <c r="AW115" s="146">
        <f t="shared" si="133"/>
        <v>2</v>
      </c>
      <c r="AX115" s="145">
        <f>COUNTIFS(A1_Individu_Data_Keadaan_SDMK!A$4:A$149935,K115,A1_Individu_Data_Keadaan_SDMK!S$4:S$149935,"Dokter Spesialis Anastesiologi (Sp.An)")</f>
        <v>0</v>
      </c>
      <c r="AY115" s="147">
        <f t="shared" si="134"/>
        <v>2</v>
      </c>
      <c r="AZ115" s="146">
        <f t="shared" si="135"/>
        <v>0</v>
      </c>
      <c r="BA115" s="146">
        <f t="shared" si="136"/>
        <v>2</v>
      </c>
      <c r="BB115" s="145">
        <f>COUNTIFS(A1_Individu_Data_Keadaan_SDMK!A$4:A$149935,K115,A1_Individu_Data_Keadaan_SDMK!S$4:S$149935,"Dokter Spesialis Patologi Klinik (SP.PK)")</f>
        <v>0</v>
      </c>
      <c r="BC115" s="147">
        <f t="shared" si="137"/>
        <v>2</v>
      </c>
      <c r="BD115" s="146">
        <f t="shared" si="138"/>
        <v>0</v>
      </c>
      <c r="BE115" s="146">
        <f t="shared" si="139"/>
        <v>2</v>
      </c>
      <c r="BF115" s="145">
        <f>COUNTIFS(A1_Individu_Data_Keadaan_SDMK!A$4:A$149935,K115,A1_Individu_Data_Keadaan_SDMK!S$4:S$149935,"Dokter Spesialis Patologi Anatomi (Sp.PA)")</f>
        <v>0</v>
      </c>
      <c r="BG115" s="147">
        <f t="shared" si="140"/>
        <v>0</v>
      </c>
      <c r="BH115" s="146">
        <f t="shared" si="141"/>
        <v>0</v>
      </c>
      <c r="BI115" s="146">
        <f t="shared" si="142"/>
        <v>0</v>
      </c>
      <c r="BJ115" s="145">
        <f>COUNTIFS(A1_Individu_Data_Keadaan_SDMK!A$4:A$149935,K115,A1_Individu_Data_Keadaan_SDMK!S$4:S$149935,"Dokter Spesialis Rehabilitasi Medik (Sp.RM)")</f>
        <v>0</v>
      </c>
      <c r="BK115" s="147">
        <f t="shared" si="143"/>
        <v>0</v>
      </c>
      <c r="BL115" s="146">
        <f t="shared" si="144"/>
        <v>0</v>
      </c>
      <c r="BM115" s="146">
        <f t="shared" si="145"/>
        <v>0</v>
      </c>
      <c r="BN115" s="151" t="str">
        <f t="shared" si="146"/>
        <v>Belum Memenuhi</v>
      </c>
    </row>
    <row r="116" spans="11:66" ht="15">
      <c r="K116" s="132" t="s">
        <v>13274</v>
      </c>
      <c r="L116" s="132" t="s">
        <v>13275</v>
      </c>
      <c r="M116" s="132" t="s">
        <v>1632</v>
      </c>
      <c r="N116" s="132" t="s">
        <v>12210</v>
      </c>
      <c r="O116" s="132" t="s">
        <v>13058</v>
      </c>
      <c r="P116" s="132">
        <v>31</v>
      </c>
      <c r="Q116" s="132">
        <v>3173</v>
      </c>
      <c r="R116" s="370" t="str">
        <f>IF(P116&lt;&gt;"",VLOOKUP(P116,'01_MASTER_KODE_WILAYAH'!H$1437:I$1470,2,FALSE),"")</f>
        <v>DKI JAKARTA</v>
      </c>
      <c r="S116" s="370" t="str">
        <f>IF(Q116&lt;&gt;"",VLOOKUP(Q116,'01_MASTER_KODE_WILAYAH'!D$5:F$1353,3,FALSE),"")</f>
        <v>KOTA JAKARTA PUSAT</v>
      </c>
      <c r="T116" s="444" t="str">
        <f t="shared" si="111"/>
        <v>BUMN</v>
      </c>
      <c r="U116" s="157">
        <f t="shared" si="112"/>
        <v>0</v>
      </c>
      <c r="V116" s="145">
        <f>COUNTIFS(A1_Individu_Data_Keadaan_SDMK!A$4:A$149935,K116,A1_Individu_Data_Keadaan_SDMK!S$4:S$149935,"Dokter Umum")</f>
        <v>0</v>
      </c>
      <c r="W116" s="134">
        <f t="shared" si="113"/>
        <v>9</v>
      </c>
      <c r="X116" s="146">
        <f t="shared" si="114"/>
        <v>0</v>
      </c>
      <c r="Y116" s="146">
        <f t="shared" si="115"/>
        <v>9</v>
      </c>
      <c r="Z116" s="145">
        <f>COUNTIFS(A1_Individu_Data_Keadaan_SDMK!A$4:A$149935,K116,A1_Individu_Data_Keadaan_SDMK!S$4:S$149935,"Dokter Gigi")</f>
        <v>0</v>
      </c>
      <c r="AA116" s="134">
        <f t="shared" si="116"/>
        <v>2</v>
      </c>
      <c r="AB116" s="146">
        <f t="shared" si="117"/>
        <v>0</v>
      </c>
      <c r="AC116" s="146">
        <f t="shared" si="118"/>
        <v>2</v>
      </c>
      <c r="AD116" s="145">
        <f>COUNTIFS(A1_Individu_Data_Keadaan_SDMK!A$4:A$149935,K116,A1_Individu_Data_Keadaan_SDMK!S$4:S$149935,"Dokter Spesialis Penyakit Dalam (Sp.PD)")</f>
        <v>0</v>
      </c>
      <c r="AE116" s="134">
        <f t="shared" si="119"/>
        <v>2</v>
      </c>
      <c r="AF116" s="146">
        <f t="shared" si="120"/>
        <v>0</v>
      </c>
      <c r="AG116" s="146">
        <f t="shared" si="121"/>
        <v>2</v>
      </c>
      <c r="AH116" s="145">
        <f>COUNTIFS(A1_Individu_Data_Keadaan_SDMK!A$4:A$149935,K116,A1_Individu_Data_Keadaan_SDMK!S$4:S$149935,"Dokter Spesialis Obstetri &amp; Ginekologi - Kebidanan &amp; Kandungan (Sp.OG)")</f>
        <v>0</v>
      </c>
      <c r="AI116" s="134">
        <f t="shared" si="122"/>
        <v>2</v>
      </c>
      <c r="AJ116" s="146">
        <f t="shared" si="123"/>
        <v>0</v>
      </c>
      <c r="AK116" s="146">
        <f t="shared" si="124"/>
        <v>2</v>
      </c>
      <c r="AL116" s="145">
        <f>COUNTIFS(A1_Individu_Data_Keadaan_SDMK!A$4:A$149935,K116,A1_Individu_Data_Keadaan_SDMK!S$4:S$149935,"Dokter Spesialis Anak (Sp.A)")</f>
        <v>0</v>
      </c>
      <c r="AM116" s="147">
        <f t="shared" si="125"/>
        <v>2</v>
      </c>
      <c r="AN116" s="146">
        <f t="shared" si="126"/>
        <v>0</v>
      </c>
      <c r="AO116" s="146">
        <f t="shared" si="127"/>
        <v>2</v>
      </c>
      <c r="AP116" s="145">
        <f>COUNTIFS(A1_Individu_Data_Keadaan_SDMK!A$4:A$149935,K116,A1_Individu_Data_Keadaan_SDMK!S$4:S$149935,"Dokter Spesialis Bedah (Sp.B)")</f>
        <v>0</v>
      </c>
      <c r="AQ116" s="147">
        <f t="shared" si="128"/>
        <v>2</v>
      </c>
      <c r="AR116" s="146">
        <f t="shared" si="129"/>
        <v>0</v>
      </c>
      <c r="AS116" s="146">
        <f t="shared" si="130"/>
        <v>2</v>
      </c>
      <c r="AT116" s="145">
        <f>COUNTIFS(A1_Individu_Data_Keadaan_SDMK!A$4:A$149935,K116,A1_Individu_Data_Keadaan_SDMK!S$4:S$149935,"Dokter Spesialis Radiologi (Sp.Rad)")</f>
        <v>0</v>
      </c>
      <c r="AU116" s="147">
        <f t="shared" si="131"/>
        <v>1</v>
      </c>
      <c r="AV116" s="146">
        <f t="shared" si="132"/>
        <v>0</v>
      </c>
      <c r="AW116" s="146">
        <f t="shared" si="133"/>
        <v>1</v>
      </c>
      <c r="AX116" s="145">
        <f>COUNTIFS(A1_Individu_Data_Keadaan_SDMK!A$4:A$149935,K116,A1_Individu_Data_Keadaan_SDMK!S$4:S$149935,"Dokter Spesialis Anastesiologi (Sp.An)")</f>
        <v>0</v>
      </c>
      <c r="AY116" s="147">
        <f t="shared" si="134"/>
        <v>1</v>
      </c>
      <c r="AZ116" s="146">
        <f t="shared" si="135"/>
        <v>0</v>
      </c>
      <c r="BA116" s="146">
        <f t="shared" si="136"/>
        <v>1</v>
      </c>
      <c r="BB116" s="145">
        <f>COUNTIFS(A1_Individu_Data_Keadaan_SDMK!A$4:A$149935,K116,A1_Individu_Data_Keadaan_SDMK!S$4:S$149935,"Dokter Spesialis Patologi Klinik (SP.PK)")</f>
        <v>0</v>
      </c>
      <c r="BC116" s="147">
        <f t="shared" si="137"/>
        <v>1</v>
      </c>
      <c r="BD116" s="146">
        <f t="shared" si="138"/>
        <v>0</v>
      </c>
      <c r="BE116" s="146">
        <f t="shared" si="139"/>
        <v>1</v>
      </c>
      <c r="BF116" s="145">
        <f>COUNTIFS(A1_Individu_Data_Keadaan_SDMK!A$4:A$149935,K116,A1_Individu_Data_Keadaan_SDMK!S$4:S$149935,"Dokter Spesialis Patologi Anatomi (Sp.PA)")</f>
        <v>0</v>
      </c>
      <c r="BG116" s="147">
        <f t="shared" si="140"/>
        <v>0</v>
      </c>
      <c r="BH116" s="146">
        <f t="shared" si="141"/>
        <v>0</v>
      </c>
      <c r="BI116" s="146">
        <f t="shared" si="142"/>
        <v>0</v>
      </c>
      <c r="BJ116" s="145">
        <f>COUNTIFS(A1_Individu_Data_Keadaan_SDMK!A$4:A$149935,K116,A1_Individu_Data_Keadaan_SDMK!S$4:S$149935,"Dokter Spesialis Rehabilitasi Medik (Sp.RM)")</f>
        <v>0</v>
      </c>
      <c r="BK116" s="147">
        <f t="shared" si="143"/>
        <v>0</v>
      </c>
      <c r="BL116" s="146">
        <f t="shared" si="144"/>
        <v>0</v>
      </c>
      <c r="BM116" s="146">
        <f t="shared" si="145"/>
        <v>0</v>
      </c>
      <c r="BN116" s="151" t="str">
        <f t="shared" si="146"/>
        <v>Belum Memenuhi</v>
      </c>
    </row>
    <row r="117" spans="11:66" ht="15">
      <c r="K117" s="132" t="s">
        <v>13276</v>
      </c>
      <c r="L117" s="132" t="s">
        <v>13277</v>
      </c>
      <c r="M117" s="132" t="s">
        <v>1632</v>
      </c>
      <c r="N117" s="132" t="s">
        <v>12256</v>
      </c>
      <c r="O117" s="132" t="s">
        <v>12205</v>
      </c>
      <c r="P117" s="132">
        <v>31</v>
      </c>
      <c r="Q117" s="132">
        <v>3173</v>
      </c>
      <c r="R117" s="370" t="str">
        <f>IF(P117&lt;&gt;"",VLOOKUP(P117,'01_MASTER_KODE_WILAYAH'!H$1437:I$1470,2,FALSE),"")</f>
        <v>DKI JAKARTA</v>
      </c>
      <c r="S117" s="370" t="str">
        <f>IF(Q117&lt;&gt;"",VLOOKUP(Q117,'01_MASTER_KODE_WILAYAH'!D$5:F$1353,3,FALSE),"")</f>
        <v>KOTA JAKARTA PUSAT</v>
      </c>
      <c r="T117" s="444" t="str">
        <f t="shared" si="111"/>
        <v>Organisasi</v>
      </c>
      <c r="U117" s="157">
        <f t="shared" si="112"/>
        <v>0</v>
      </c>
      <c r="V117" s="145">
        <f>COUNTIFS(A1_Individu_Data_Keadaan_SDMK!A$4:A$149935,K117,A1_Individu_Data_Keadaan_SDMK!S$4:S$149935,"Dokter Umum")</f>
        <v>0</v>
      </c>
      <c r="W117" s="134">
        <f t="shared" si="113"/>
        <v>1</v>
      </c>
      <c r="X117" s="146">
        <f t="shared" si="114"/>
        <v>0</v>
      </c>
      <c r="Y117" s="146">
        <f t="shared" si="115"/>
        <v>1</v>
      </c>
      <c r="Z117" s="145">
        <f>COUNTIFS(A1_Individu_Data_Keadaan_SDMK!A$4:A$149935,K117,A1_Individu_Data_Keadaan_SDMK!S$4:S$149935,"Dokter Gigi")</f>
        <v>0</v>
      </c>
      <c r="AA117" s="134">
        <f t="shared" si="116"/>
        <v>1</v>
      </c>
      <c r="AB117" s="146">
        <f t="shared" si="117"/>
        <v>0</v>
      </c>
      <c r="AC117" s="146">
        <f t="shared" si="118"/>
        <v>1</v>
      </c>
      <c r="AD117" s="145">
        <f>COUNTIFS(A1_Individu_Data_Keadaan_SDMK!A$4:A$149935,K117,A1_Individu_Data_Keadaan_SDMK!S$4:S$149935,"Dokter Spesialis Penyakit Dalam (Sp.PD)")</f>
        <v>0</v>
      </c>
      <c r="AE117" s="134">
        <f t="shared" si="119"/>
        <v>1</v>
      </c>
      <c r="AF117" s="146">
        <f t="shared" si="120"/>
        <v>0</v>
      </c>
      <c r="AG117" s="146">
        <f t="shared" si="121"/>
        <v>1</v>
      </c>
      <c r="AH117" s="145">
        <f>COUNTIFS(A1_Individu_Data_Keadaan_SDMK!A$4:A$149935,K117,A1_Individu_Data_Keadaan_SDMK!S$4:S$149935,"Dokter Spesialis Obstetri &amp; Ginekologi - Kebidanan &amp; Kandungan (Sp.OG)")</f>
        <v>0</v>
      </c>
      <c r="AI117" s="134">
        <f t="shared" si="122"/>
        <v>1</v>
      </c>
      <c r="AJ117" s="146">
        <f t="shared" si="123"/>
        <v>0</v>
      </c>
      <c r="AK117" s="146">
        <f t="shared" si="124"/>
        <v>1</v>
      </c>
      <c r="AL117" s="145">
        <f>COUNTIFS(A1_Individu_Data_Keadaan_SDMK!A$4:A$149935,K117,A1_Individu_Data_Keadaan_SDMK!S$4:S$149935,"Dokter Spesialis Anak (Sp.A)")</f>
        <v>0</v>
      </c>
      <c r="AM117" s="147">
        <f t="shared" si="125"/>
        <v>1</v>
      </c>
      <c r="AN117" s="146">
        <f t="shared" si="126"/>
        <v>0</v>
      </c>
      <c r="AO117" s="146">
        <f t="shared" si="127"/>
        <v>1</v>
      </c>
      <c r="AP117" s="145">
        <f>COUNTIFS(A1_Individu_Data_Keadaan_SDMK!A$4:A$149935,K117,A1_Individu_Data_Keadaan_SDMK!S$4:S$149935,"Dokter Spesialis Bedah (Sp.B)")</f>
        <v>0</v>
      </c>
      <c r="AQ117" s="147">
        <f t="shared" si="128"/>
        <v>1</v>
      </c>
      <c r="AR117" s="146">
        <f t="shared" si="129"/>
        <v>0</v>
      </c>
      <c r="AS117" s="146">
        <f t="shared" si="130"/>
        <v>1</v>
      </c>
      <c r="AT117" s="145">
        <f>COUNTIFS(A1_Individu_Data_Keadaan_SDMK!A$4:A$149935,K117,A1_Individu_Data_Keadaan_SDMK!S$4:S$149935,"Dokter Spesialis Radiologi (Sp.Rad)")</f>
        <v>0</v>
      </c>
      <c r="AU117" s="147">
        <f t="shared" si="131"/>
        <v>0</v>
      </c>
      <c r="AV117" s="146">
        <f t="shared" si="132"/>
        <v>0</v>
      </c>
      <c r="AW117" s="146">
        <f t="shared" si="133"/>
        <v>0</v>
      </c>
      <c r="AX117" s="145">
        <f>COUNTIFS(A1_Individu_Data_Keadaan_SDMK!A$4:A$149935,K117,A1_Individu_Data_Keadaan_SDMK!S$4:S$149935,"Dokter Spesialis Anastesiologi (Sp.An)")</f>
        <v>0</v>
      </c>
      <c r="AY117" s="147">
        <f t="shared" si="134"/>
        <v>0</v>
      </c>
      <c r="AZ117" s="146">
        <f t="shared" si="135"/>
        <v>0</v>
      </c>
      <c r="BA117" s="146">
        <f t="shared" si="136"/>
        <v>0</v>
      </c>
      <c r="BB117" s="145">
        <f>COUNTIFS(A1_Individu_Data_Keadaan_SDMK!A$4:A$149935,K117,A1_Individu_Data_Keadaan_SDMK!S$4:S$149935,"Dokter Spesialis Patologi Klinik (SP.PK)")</f>
        <v>0</v>
      </c>
      <c r="BC117" s="147">
        <f t="shared" si="137"/>
        <v>0</v>
      </c>
      <c r="BD117" s="146">
        <f t="shared" si="138"/>
        <v>0</v>
      </c>
      <c r="BE117" s="146">
        <f t="shared" si="139"/>
        <v>0</v>
      </c>
      <c r="BF117" s="145">
        <f>COUNTIFS(A1_Individu_Data_Keadaan_SDMK!A$4:A$149935,K117,A1_Individu_Data_Keadaan_SDMK!S$4:S$149935,"Dokter Spesialis Patologi Anatomi (Sp.PA)")</f>
        <v>0</v>
      </c>
      <c r="BG117" s="147">
        <f t="shared" si="140"/>
        <v>0</v>
      </c>
      <c r="BH117" s="146">
        <f t="shared" si="141"/>
        <v>0</v>
      </c>
      <c r="BI117" s="146">
        <f t="shared" si="142"/>
        <v>0</v>
      </c>
      <c r="BJ117" s="145">
        <f>COUNTIFS(A1_Individu_Data_Keadaan_SDMK!A$4:A$149935,K117,A1_Individu_Data_Keadaan_SDMK!S$4:S$149935,"Dokter Spesialis Rehabilitasi Medik (Sp.RM)")</f>
        <v>0</v>
      </c>
      <c r="BK117" s="147">
        <f t="shared" si="143"/>
        <v>0</v>
      </c>
      <c r="BL117" s="146">
        <f t="shared" si="144"/>
        <v>0</v>
      </c>
      <c r="BM117" s="146">
        <f t="shared" si="145"/>
        <v>0</v>
      </c>
      <c r="BN117" s="151" t="str">
        <f t="shared" si="146"/>
        <v>Belum Memenuhi</v>
      </c>
    </row>
    <row r="118" spans="11:66" ht="15">
      <c r="K118" s="132" t="s">
        <v>13278</v>
      </c>
      <c r="L118" s="132" t="s">
        <v>13279</v>
      </c>
      <c r="M118" s="132" t="s">
        <v>1632</v>
      </c>
      <c r="N118" s="132" t="s">
        <v>12209</v>
      </c>
      <c r="O118" s="132" t="s">
        <v>12205</v>
      </c>
      <c r="P118" s="132">
        <v>31</v>
      </c>
      <c r="Q118" s="132">
        <v>3173</v>
      </c>
      <c r="R118" s="370" t="str">
        <f>IF(P118&lt;&gt;"",VLOOKUP(P118,'01_MASTER_KODE_WILAYAH'!H$1437:I$1470,2,FALSE),"")</f>
        <v>DKI JAKARTA</v>
      </c>
      <c r="S118" s="370" t="str">
        <f>IF(Q118&lt;&gt;"",VLOOKUP(Q118,'01_MASTER_KODE_WILAYAH'!D$5:F$1353,3,FALSE),"")</f>
        <v>KOTA JAKARTA PUSAT</v>
      </c>
      <c r="T118" s="444" t="str">
        <f t="shared" si="111"/>
        <v>Organisasi</v>
      </c>
      <c r="U118" s="157">
        <f t="shared" si="112"/>
        <v>0</v>
      </c>
      <c r="V118" s="145">
        <f>COUNTIFS(A1_Individu_Data_Keadaan_SDMK!A$4:A$149935,K118,A1_Individu_Data_Keadaan_SDMK!S$4:S$149935,"Dokter Umum")</f>
        <v>0</v>
      </c>
      <c r="W118" s="134">
        <f t="shared" si="113"/>
        <v>12</v>
      </c>
      <c r="X118" s="146">
        <f t="shared" si="114"/>
        <v>0</v>
      </c>
      <c r="Y118" s="146">
        <f t="shared" si="115"/>
        <v>12</v>
      </c>
      <c r="Z118" s="145">
        <f>COUNTIFS(A1_Individu_Data_Keadaan_SDMK!A$4:A$149935,K118,A1_Individu_Data_Keadaan_SDMK!S$4:S$149935,"Dokter Gigi")</f>
        <v>0</v>
      </c>
      <c r="AA118" s="134">
        <f t="shared" si="116"/>
        <v>3</v>
      </c>
      <c r="AB118" s="146">
        <f t="shared" si="117"/>
        <v>0</v>
      </c>
      <c r="AC118" s="146">
        <f t="shared" si="118"/>
        <v>3</v>
      </c>
      <c r="AD118" s="145">
        <f>COUNTIFS(A1_Individu_Data_Keadaan_SDMK!A$4:A$149935,K118,A1_Individu_Data_Keadaan_SDMK!S$4:S$149935,"Dokter Spesialis Penyakit Dalam (Sp.PD)")</f>
        <v>0</v>
      </c>
      <c r="AE118" s="134">
        <f t="shared" si="119"/>
        <v>3</v>
      </c>
      <c r="AF118" s="146">
        <f t="shared" si="120"/>
        <v>0</v>
      </c>
      <c r="AG118" s="146">
        <f t="shared" si="121"/>
        <v>3</v>
      </c>
      <c r="AH118" s="145">
        <f>COUNTIFS(A1_Individu_Data_Keadaan_SDMK!A$4:A$149935,K118,A1_Individu_Data_Keadaan_SDMK!S$4:S$149935,"Dokter Spesialis Obstetri &amp; Ginekologi - Kebidanan &amp; Kandungan (Sp.OG)")</f>
        <v>0</v>
      </c>
      <c r="AI118" s="134">
        <f t="shared" si="122"/>
        <v>3</v>
      </c>
      <c r="AJ118" s="146">
        <f t="shared" si="123"/>
        <v>0</v>
      </c>
      <c r="AK118" s="146">
        <f t="shared" si="124"/>
        <v>3</v>
      </c>
      <c r="AL118" s="145">
        <f>COUNTIFS(A1_Individu_Data_Keadaan_SDMK!A$4:A$149935,K118,A1_Individu_Data_Keadaan_SDMK!S$4:S$149935,"Dokter Spesialis Anak (Sp.A)")</f>
        <v>0</v>
      </c>
      <c r="AM118" s="147">
        <f t="shared" si="125"/>
        <v>3</v>
      </c>
      <c r="AN118" s="146">
        <f t="shared" si="126"/>
        <v>0</v>
      </c>
      <c r="AO118" s="146">
        <f t="shared" si="127"/>
        <v>3</v>
      </c>
      <c r="AP118" s="145">
        <f>COUNTIFS(A1_Individu_Data_Keadaan_SDMK!A$4:A$149935,K118,A1_Individu_Data_Keadaan_SDMK!S$4:S$149935,"Dokter Spesialis Bedah (Sp.B)")</f>
        <v>0</v>
      </c>
      <c r="AQ118" s="147">
        <f t="shared" si="128"/>
        <v>3</v>
      </c>
      <c r="AR118" s="146">
        <f t="shared" si="129"/>
        <v>0</v>
      </c>
      <c r="AS118" s="146">
        <f t="shared" si="130"/>
        <v>3</v>
      </c>
      <c r="AT118" s="145">
        <f>COUNTIFS(A1_Individu_Data_Keadaan_SDMK!A$4:A$149935,K118,A1_Individu_Data_Keadaan_SDMK!S$4:S$149935,"Dokter Spesialis Radiologi (Sp.Rad)")</f>
        <v>0</v>
      </c>
      <c r="AU118" s="147">
        <f t="shared" si="131"/>
        <v>2</v>
      </c>
      <c r="AV118" s="146">
        <f t="shared" si="132"/>
        <v>0</v>
      </c>
      <c r="AW118" s="146">
        <f t="shared" si="133"/>
        <v>2</v>
      </c>
      <c r="AX118" s="145">
        <f>COUNTIFS(A1_Individu_Data_Keadaan_SDMK!A$4:A$149935,K118,A1_Individu_Data_Keadaan_SDMK!S$4:S$149935,"Dokter Spesialis Anastesiologi (Sp.An)")</f>
        <v>0</v>
      </c>
      <c r="AY118" s="147">
        <f t="shared" si="134"/>
        <v>2</v>
      </c>
      <c r="AZ118" s="146">
        <f t="shared" si="135"/>
        <v>0</v>
      </c>
      <c r="BA118" s="146">
        <f t="shared" si="136"/>
        <v>2</v>
      </c>
      <c r="BB118" s="145">
        <f>COUNTIFS(A1_Individu_Data_Keadaan_SDMK!A$4:A$149935,K118,A1_Individu_Data_Keadaan_SDMK!S$4:S$149935,"Dokter Spesialis Patologi Klinik (SP.PK)")</f>
        <v>0</v>
      </c>
      <c r="BC118" s="147">
        <f t="shared" si="137"/>
        <v>2</v>
      </c>
      <c r="BD118" s="146">
        <f t="shared" si="138"/>
        <v>0</v>
      </c>
      <c r="BE118" s="146">
        <f t="shared" si="139"/>
        <v>2</v>
      </c>
      <c r="BF118" s="145">
        <f>COUNTIFS(A1_Individu_Data_Keadaan_SDMK!A$4:A$149935,K118,A1_Individu_Data_Keadaan_SDMK!S$4:S$149935,"Dokter Spesialis Patologi Anatomi (Sp.PA)")</f>
        <v>0</v>
      </c>
      <c r="BG118" s="147">
        <f t="shared" si="140"/>
        <v>0</v>
      </c>
      <c r="BH118" s="146">
        <f t="shared" si="141"/>
        <v>0</v>
      </c>
      <c r="BI118" s="146">
        <f t="shared" si="142"/>
        <v>0</v>
      </c>
      <c r="BJ118" s="145">
        <f>COUNTIFS(A1_Individu_Data_Keadaan_SDMK!A$4:A$149935,K118,A1_Individu_Data_Keadaan_SDMK!S$4:S$149935,"Dokter Spesialis Rehabilitasi Medik (Sp.RM)")</f>
        <v>0</v>
      </c>
      <c r="BK118" s="147">
        <f t="shared" si="143"/>
        <v>0</v>
      </c>
      <c r="BL118" s="146">
        <f t="shared" si="144"/>
        <v>0</v>
      </c>
      <c r="BM118" s="146">
        <f t="shared" si="145"/>
        <v>0</v>
      </c>
      <c r="BN118" s="151" t="str">
        <f t="shared" si="146"/>
        <v>Belum Memenuhi</v>
      </c>
    </row>
    <row r="119" spans="11:66" ht="15">
      <c r="K119" s="132" t="s">
        <v>13281</v>
      </c>
      <c r="L119" s="132" t="s">
        <v>13282</v>
      </c>
      <c r="M119" s="132" t="s">
        <v>1632</v>
      </c>
      <c r="N119" s="132" t="s">
        <v>12256</v>
      </c>
      <c r="O119" s="132" t="s">
        <v>12205</v>
      </c>
      <c r="P119" s="132">
        <v>31</v>
      </c>
      <c r="Q119" s="132">
        <v>3173</v>
      </c>
      <c r="R119" s="370" t="str">
        <f>IF(P119&lt;&gt;"",VLOOKUP(P119,'01_MASTER_KODE_WILAYAH'!H$1437:I$1470,2,FALSE),"")</f>
        <v>DKI JAKARTA</v>
      </c>
      <c r="S119" s="370" t="str">
        <f>IF(Q119&lt;&gt;"",VLOOKUP(Q119,'01_MASTER_KODE_WILAYAH'!D$5:F$1353,3,FALSE),"")</f>
        <v>KOTA JAKARTA PUSAT</v>
      </c>
      <c r="T119" s="444" t="str">
        <f t="shared" si="111"/>
        <v>Organisasi</v>
      </c>
      <c r="U119" s="157">
        <f t="shared" si="112"/>
        <v>0</v>
      </c>
      <c r="V119" s="145">
        <f>COUNTIFS(A1_Individu_Data_Keadaan_SDMK!A$4:A$149935,K119,A1_Individu_Data_Keadaan_SDMK!S$4:S$149935,"Dokter Umum")</f>
        <v>0</v>
      </c>
      <c r="W119" s="134">
        <f t="shared" si="113"/>
        <v>1</v>
      </c>
      <c r="X119" s="146">
        <f t="shared" si="114"/>
        <v>0</v>
      </c>
      <c r="Y119" s="146">
        <f t="shared" si="115"/>
        <v>1</v>
      </c>
      <c r="Z119" s="145">
        <f>COUNTIFS(A1_Individu_Data_Keadaan_SDMK!A$4:A$149935,K119,A1_Individu_Data_Keadaan_SDMK!S$4:S$149935,"Dokter Gigi")</f>
        <v>0</v>
      </c>
      <c r="AA119" s="134">
        <f t="shared" si="116"/>
        <v>1</v>
      </c>
      <c r="AB119" s="146">
        <f t="shared" si="117"/>
        <v>0</v>
      </c>
      <c r="AC119" s="146">
        <f t="shared" si="118"/>
        <v>1</v>
      </c>
      <c r="AD119" s="145">
        <f>COUNTIFS(A1_Individu_Data_Keadaan_SDMK!A$4:A$149935,K119,A1_Individu_Data_Keadaan_SDMK!S$4:S$149935,"Dokter Spesialis Penyakit Dalam (Sp.PD)")</f>
        <v>0</v>
      </c>
      <c r="AE119" s="134">
        <f t="shared" si="119"/>
        <v>1</v>
      </c>
      <c r="AF119" s="146">
        <f t="shared" si="120"/>
        <v>0</v>
      </c>
      <c r="AG119" s="146">
        <f t="shared" si="121"/>
        <v>1</v>
      </c>
      <c r="AH119" s="145">
        <f>COUNTIFS(A1_Individu_Data_Keadaan_SDMK!A$4:A$149935,K119,A1_Individu_Data_Keadaan_SDMK!S$4:S$149935,"Dokter Spesialis Obstetri &amp; Ginekologi - Kebidanan &amp; Kandungan (Sp.OG)")</f>
        <v>0</v>
      </c>
      <c r="AI119" s="134">
        <f t="shared" si="122"/>
        <v>1</v>
      </c>
      <c r="AJ119" s="146">
        <f t="shared" si="123"/>
        <v>0</v>
      </c>
      <c r="AK119" s="146">
        <f t="shared" si="124"/>
        <v>1</v>
      </c>
      <c r="AL119" s="145">
        <f>COUNTIFS(A1_Individu_Data_Keadaan_SDMK!A$4:A$149935,K119,A1_Individu_Data_Keadaan_SDMK!S$4:S$149935,"Dokter Spesialis Anak (Sp.A)")</f>
        <v>0</v>
      </c>
      <c r="AM119" s="147">
        <f t="shared" si="125"/>
        <v>1</v>
      </c>
      <c r="AN119" s="146">
        <f t="shared" si="126"/>
        <v>0</v>
      </c>
      <c r="AO119" s="146">
        <f t="shared" si="127"/>
        <v>1</v>
      </c>
      <c r="AP119" s="145">
        <f>COUNTIFS(A1_Individu_Data_Keadaan_SDMK!A$4:A$149935,K119,A1_Individu_Data_Keadaan_SDMK!S$4:S$149935,"Dokter Spesialis Bedah (Sp.B)")</f>
        <v>0</v>
      </c>
      <c r="AQ119" s="147">
        <f t="shared" si="128"/>
        <v>1</v>
      </c>
      <c r="AR119" s="146">
        <f t="shared" si="129"/>
        <v>0</v>
      </c>
      <c r="AS119" s="146">
        <f t="shared" si="130"/>
        <v>1</v>
      </c>
      <c r="AT119" s="145">
        <f>COUNTIFS(A1_Individu_Data_Keadaan_SDMK!A$4:A$149935,K119,A1_Individu_Data_Keadaan_SDMK!S$4:S$149935,"Dokter Spesialis Radiologi (Sp.Rad)")</f>
        <v>0</v>
      </c>
      <c r="AU119" s="147">
        <f t="shared" si="131"/>
        <v>0</v>
      </c>
      <c r="AV119" s="146">
        <f t="shared" si="132"/>
        <v>0</v>
      </c>
      <c r="AW119" s="146">
        <f t="shared" si="133"/>
        <v>0</v>
      </c>
      <c r="AX119" s="145">
        <f>COUNTIFS(A1_Individu_Data_Keadaan_SDMK!A$4:A$149935,K119,A1_Individu_Data_Keadaan_SDMK!S$4:S$149935,"Dokter Spesialis Anastesiologi (Sp.An)")</f>
        <v>0</v>
      </c>
      <c r="AY119" s="147">
        <f t="shared" si="134"/>
        <v>0</v>
      </c>
      <c r="AZ119" s="146">
        <f t="shared" si="135"/>
        <v>0</v>
      </c>
      <c r="BA119" s="146">
        <f t="shared" si="136"/>
        <v>0</v>
      </c>
      <c r="BB119" s="145">
        <f>COUNTIFS(A1_Individu_Data_Keadaan_SDMK!A$4:A$149935,K119,A1_Individu_Data_Keadaan_SDMK!S$4:S$149935,"Dokter Spesialis Patologi Klinik (SP.PK)")</f>
        <v>0</v>
      </c>
      <c r="BC119" s="147">
        <f t="shared" si="137"/>
        <v>0</v>
      </c>
      <c r="BD119" s="146">
        <f t="shared" si="138"/>
        <v>0</v>
      </c>
      <c r="BE119" s="146">
        <f t="shared" si="139"/>
        <v>0</v>
      </c>
      <c r="BF119" s="145">
        <f>COUNTIFS(A1_Individu_Data_Keadaan_SDMK!A$4:A$149935,K119,A1_Individu_Data_Keadaan_SDMK!S$4:S$149935,"Dokter Spesialis Patologi Anatomi (Sp.PA)")</f>
        <v>0</v>
      </c>
      <c r="BG119" s="147">
        <f t="shared" si="140"/>
        <v>0</v>
      </c>
      <c r="BH119" s="146">
        <f t="shared" si="141"/>
        <v>0</v>
      </c>
      <c r="BI119" s="146">
        <f t="shared" si="142"/>
        <v>0</v>
      </c>
      <c r="BJ119" s="145">
        <f>COUNTIFS(A1_Individu_Data_Keadaan_SDMK!A$4:A$149935,K119,A1_Individu_Data_Keadaan_SDMK!S$4:S$149935,"Dokter Spesialis Rehabilitasi Medik (Sp.RM)")</f>
        <v>0</v>
      </c>
      <c r="BK119" s="147">
        <f t="shared" si="143"/>
        <v>0</v>
      </c>
      <c r="BL119" s="146">
        <f t="shared" si="144"/>
        <v>0</v>
      </c>
      <c r="BM119" s="146">
        <f t="shared" si="145"/>
        <v>0</v>
      </c>
      <c r="BN119" s="151" t="str">
        <f t="shared" si="146"/>
        <v>Belum Memenuhi</v>
      </c>
    </row>
    <row r="120" spans="11:66" ht="15">
      <c r="K120" s="132" t="s">
        <v>13283</v>
      </c>
      <c r="L120" s="132" t="s">
        <v>13284</v>
      </c>
      <c r="M120" s="132" t="s">
        <v>1632</v>
      </c>
      <c r="N120" s="132" t="s">
        <v>12209</v>
      </c>
      <c r="O120" s="132" t="s">
        <v>12204</v>
      </c>
      <c r="P120" s="132">
        <v>31</v>
      </c>
      <c r="Q120" s="132">
        <v>3173</v>
      </c>
      <c r="R120" s="370" t="str">
        <f>IF(P120&lt;&gt;"",VLOOKUP(P120,'01_MASTER_KODE_WILAYAH'!H$1437:I$1470,2,FALSE),"")</f>
        <v>DKI JAKARTA</v>
      </c>
      <c r="S120" s="370" t="str">
        <f>IF(Q120&lt;&gt;"",VLOOKUP(Q120,'01_MASTER_KODE_WILAYAH'!D$5:F$1353,3,FALSE),"")</f>
        <v>KOTA JAKARTA PUSAT</v>
      </c>
      <c r="T120" s="444" t="str">
        <f t="shared" si="111"/>
        <v>Pemerintah</v>
      </c>
      <c r="U120" s="157">
        <f t="shared" si="112"/>
        <v>0</v>
      </c>
      <c r="V120" s="145">
        <f>COUNTIFS(A1_Individu_Data_Keadaan_SDMK!A$4:A$149935,K120,A1_Individu_Data_Keadaan_SDMK!S$4:S$149935,"Dokter Umum")</f>
        <v>0</v>
      </c>
      <c r="W120" s="134">
        <f t="shared" si="113"/>
        <v>12</v>
      </c>
      <c r="X120" s="146">
        <f t="shared" si="114"/>
        <v>0</v>
      </c>
      <c r="Y120" s="146">
        <f t="shared" si="115"/>
        <v>12</v>
      </c>
      <c r="Z120" s="145">
        <f>COUNTIFS(A1_Individu_Data_Keadaan_SDMK!A$4:A$149935,K120,A1_Individu_Data_Keadaan_SDMK!S$4:S$149935,"Dokter Gigi")</f>
        <v>0</v>
      </c>
      <c r="AA120" s="134">
        <f t="shared" si="116"/>
        <v>3</v>
      </c>
      <c r="AB120" s="146">
        <f t="shared" si="117"/>
        <v>0</v>
      </c>
      <c r="AC120" s="146">
        <f t="shared" si="118"/>
        <v>3</v>
      </c>
      <c r="AD120" s="145">
        <f>COUNTIFS(A1_Individu_Data_Keadaan_SDMK!A$4:A$149935,K120,A1_Individu_Data_Keadaan_SDMK!S$4:S$149935,"Dokter Spesialis Penyakit Dalam (Sp.PD)")</f>
        <v>0</v>
      </c>
      <c r="AE120" s="134">
        <f t="shared" si="119"/>
        <v>3</v>
      </c>
      <c r="AF120" s="146">
        <f t="shared" si="120"/>
        <v>0</v>
      </c>
      <c r="AG120" s="146">
        <f t="shared" si="121"/>
        <v>3</v>
      </c>
      <c r="AH120" s="145">
        <f>COUNTIFS(A1_Individu_Data_Keadaan_SDMK!A$4:A$149935,K120,A1_Individu_Data_Keadaan_SDMK!S$4:S$149935,"Dokter Spesialis Obstetri &amp; Ginekologi - Kebidanan &amp; Kandungan (Sp.OG)")</f>
        <v>0</v>
      </c>
      <c r="AI120" s="134">
        <f t="shared" si="122"/>
        <v>3</v>
      </c>
      <c r="AJ120" s="146">
        <f t="shared" si="123"/>
        <v>0</v>
      </c>
      <c r="AK120" s="146">
        <f t="shared" si="124"/>
        <v>3</v>
      </c>
      <c r="AL120" s="145">
        <f>COUNTIFS(A1_Individu_Data_Keadaan_SDMK!A$4:A$149935,K120,A1_Individu_Data_Keadaan_SDMK!S$4:S$149935,"Dokter Spesialis Anak (Sp.A)")</f>
        <v>0</v>
      </c>
      <c r="AM120" s="147">
        <f t="shared" si="125"/>
        <v>3</v>
      </c>
      <c r="AN120" s="146">
        <f t="shared" si="126"/>
        <v>0</v>
      </c>
      <c r="AO120" s="146">
        <f t="shared" si="127"/>
        <v>3</v>
      </c>
      <c r="AP120" s="145">
        <f>COUNTIFS(A1_Individu_Data_Keadaan_SDMK!A$4:A$149935,K120,A1_Individu_Data_Keadaan_SDMK!S$4:S$149935,"Dokter Spesialis Bedah (Sp.B)")</f>
        <v>0</v>
      </c>
      <c r="AQ120" s="147">
        <f t="shared" si="128"/>
        <v>3</v>
      </c>
      <c r="AR120" s="146">
        <f t="shared" si="129"/>
        <v>0</v>
      </c>
      <c r="AS120" s="146">
        <f t="shared" si="130"/>
        <v>3</v>
      </c>
      <c r="AT120" s="145">
        <f>COUNTIFS(A1_Individu_Data_Keadaan_SDMK!A$4:A$149935,K120,A1_Individu_Data_Keadaan_SDMK!S$4:S$149935,"Dokter Spesialis Radiologi (Sp.Rad)")</f>
        <v>0</v>
      </c>
      <c r="AU120" s="147">
        <f t="shared" si="131"/>
        <v>2</v>
      </c>
      <c r="AV120" s="146">
        <f t="shared" si="132"/>
        <v>0</v>
      </c>
      <c r="AW120" s="146">
        <f t="shared" si="133"/>
        <v>2</v>
      </c>
      <c r="AX120" s="145">
        <f>COUNTIFS(A1_Individu_Data_Keadaan_SDMK!A$4:A$149935,K120,A1_Individu_Data_Keadaan_SDMK!S$4:S$149935,"Dokter Spesialis Anastesiologi (Sp.An)")</f>
        <v>0</v>
      </c>
      <c r="AY120" s="147">
        <f t="shared" si="134"/>
        <v>2</v>
      </c>
      <c r="AZ120" s="146">
        <f t="shared" si="135"/>
        <v>0</v>
      </c>
      <c r="BA120" s="146">
        <f t="shared" si="136"/>
        <v>2</v>
      </c>
      <c r="BB120" s="145">
        <f>COUNTIFS(A1_Individu_Data_Keadaan_SDMK!A$4:A$149935,K120,A1_Individu_Data_Keadaan_SDMK!S$4:S$149935,"Dokter Spesialis Patologi Klinik (SP.PK)")</f>
        <v>0</v>
      </c>
      <c r="BC120" s="147">
        <f t="shared" si="137"/>
        <v>2</v>
      </c>
      <c r="BD120" s="146">
        <f t="shared" si="138"/>
        <v>0</v>
      </c>
      <c r="BE120" s="146">
        <f t="shared" si="139"/>
        <v>2</v>
      </c>
      <c r="BF120" s="145">
        <f>COUNTIFS(A1_Individu_Data_Keadaan_SDMK!A$4:A$149935,K120,A1_Individu_Data_Keadaan_SDMK!S$4:S$149935,"Dokter Spesialis Patologi Anatomi (Sp.PA)")</f>
        <v>0</v>
      </c>
      <c r="BG120" s="147">
        <f t="shared" si="140"/>
        <v>0</v>
      </c>
      <c r="BH120" s="146">
        <f t="shared" si="141"/>
        <v>0</v>
      </c>
      <c r="BI120" s="146">
        <f t="shared" si="142"/>
        <v>0</v>
      </c>
      <c r="BJ120" s="145">
        <f>COUNTIFS(A1_Individu_Data_Keadaan_SDMK!A$4:A$149935,K120,A1_Individu_Data_Keadaan_SDMK!S$4:S$149935,"Dokter Spesialis Rehabilitasi Medik (Sp.RM)")</f>
        <v>0</v>
      </c>
      <c r="BK120" s="147">
        <f t="shared" si="143"/>
        <v>0</v>
      </c>
      <c r="BL120" s="146">
        <f t="shared" si="144"/>
        <v>0</v>
      </c>
      <c r="BM120" s="146">
        <f t="shared" si="145"/>
        <v>0</v>
      </c>
      <c r="BN120" s="151" t="str">
        <f t="shared" si="146"/>
        <v>Belum Memenuhi</v>
      </c>
    </row>
    <row r="121" spans="11:66" ht="15">
      <c r="K121" s="132" t="s">
        <v>13285</v>
      </c>
      <c r="L121" s="132" t="s">
        <v>13286</v>
      </c>
      <c r="M121" s="132" t="s">
        <v>1632</v>
      </c>
      <c r="N121" s="132" t="s">
        <v>12209</v>
      </c>
      <c r="O121" s="132" t="s">
        <v>12205</v>
      </c>
      <c r="P121" s="132">
        <v>31</v>
      </c>
      <c r="Q121" s="132">
        <v>3173</v>
      </c>
      <c r="R121" s="370" t="str">
        <f>IF(P121&lt;&gt;"",VLOOKUP(P121,'01_MASTER_KODE_WILAYAH'!H$1437:I$1470,2,FALSE),"")</f>
        <v>DKI JAKARTA</v>
      </c>
      <c r="S121" s="370" t="str">
        <f>IF(Q121&lt;&gt;"",VLOOKUP(Q121,'01_MASTER_KODE_WILAYAH'!D$5:F$1353,3,FALSE),"")</f>
        <v>KOTA JAKARTA PUSAT</v>
      </c>
      <c r="T121" s="444" t="str">
        <f t="shared" si="111"/>
        <v>Organisasi</v>
      </c>
      <c r="U121" s="157">
        <f t="shared" si="112"/>
        <v>0</v>
      </c>
      <c r="V121" s="145">
        <f>COUNTIFS(A1_Individu_Data_Keadaan_SDMK!A$4:A$149935,K121,A1_Individu_Data_Keadaan_SDMK!S$4:S$149935,"Dokter Umum")</f>
        <v>0</v>
      </c>
      <c r="W121" s="134">
        <f t="shared" si="113"/>
        <v>12</v>
      </c>
      <c r="X121" s="146">
        <f t="shared" si="114"/>
        <v>0</v>
      </c>
      <c r="Y121" s="146">
        <f t="shared" si="115"/>
        <v>12</v>
      </c>
      <c r="Z121" s="145">
        <f>COUNTIFS(A1_Individu_Data_Keadaan_SDMK!A$4:A$149935,K121,A1_Individu_Data_Keadaan_SDMK!S$4:S$149935,"Dokter Gigi")</f>
        <v>0</v>
      </c>
      <c r="AA121" s="134">
        <f t="shared" si="116"/>
        <v>3</v>
      </c>
      <c r="AB121" s="146">
        <f t="shared" si="117"/>
        <v>0</v>
      </c>
      <c r="AC121" s="146">
        <f t="shared" si="118"/>
        <v>3</v>
      </c>
      <c r="AD121" s="145">
        <f>COUNTIFS(A1_Individu_Data_Keadaan_SDMK!A$4:A$149935,K121,A1_Individu_Data_Keadaan_SDMK!S$4:S$149935,"Dokter Spesialis Penyakit Dalam (Sp.PD)")</f>
        <v>0</v>
      </c>
      <c r="AE121" s="134">
        <f t="shared" si="119"/>
        <v>3</v>
      </c>
      <c r="AF121" s="146">
        <f t="shared" si="120"/>
        <v>0</v>
      </c>
      <c r="AG121" s="146">
        <f t="shared" si="121"/>
        <v>3</v>
      </c>
      <c r="AH121" s="145">
        <f>COUNTIFS(A1_Individu_Data_Keadaan_SDMK!A$4:A$149935,K121,A1_Individu_Data_Keadaan_SDMK!S$4:S$149935,"Dokter Spesialis Obstetri &amp; Ginekologi - Kebidanan &amp; Kandungan (Sp.OG)")</f>
        <v>0</v>
      </c>
      <c r="AI121" s="134">
        <f t="shared" si="122"/>
        <v>3</v>
      </c>
      <c r="AJ121" s="146">
        <f t="shared" si="123"/>
        <v>0</v>
      </c>
      <c r="AK121" s="146">
        <f t="shared" si="124"/>
        <v>3</v>
      </c>
      <c r="AL121" s="145">
        <f>COUNTIFS(A1_Individu_Data_Keadaan_SDMK!A$4:A$149935,K121,A1_Individu_Data_Keadaan_SDMK!S$4:S$149935,"Dokter Spesialis Anak (Sp.A)")</f>
        <v>0</v>
      </c>
      <c r="AM121" s="147">
        <f t="shared" si="125"/>
        <v>3</v>
      </c>
      <c r="AN121" s="146">
        <f t="shared" si="126"/>
        <v>0</v>
      </c>
      <c r="AO121" s="146">
        <f t="shared" si="127"/>
        <v>3</v>
      </c>
      <c r="AP121" s="145">
        <f>COUNTIFS(A1_Individu_Data_Keadaan_SDMK!A$4:A$149935,K121,A1_Individu_Data_Keadaan_SDMK!S$4:S$149935,"Dokter Spesialis Bedah (Sp.B)")</f>
        <v>0</v>
      </c>
      <c r="AQ121" s="147">
        <f t="shared" si="128"/>
        <v>3</v>
      </c>
      <c r="AR121" s="146">
        <f t="shared" si="129"/>
        <v>0</v>
      </c>
      <c r="AS121" s="146">
        <f t="shared" si="130"/>
        <v>3</v>
      </c>
      <c r="AT121" s="145">
        <f>COUNTIFS(A1_Individu_Data_Keadaan_SDMK!A$4:A$149935,K121,A1_Individu_Data_Keadaan_SDMK!S$4:S$149935,"Dokter Spesialis Radiologi (Sp.Rad)")</f>
        <v>0</v>
      </c>
      <c r="AU121" s="147">
        <f t="shared" si="131"/>
        <v>2</v>
      </c>
      <c r="AV121" s="146">
        <f t="shared" si="132"/>
        <v>0</v>
      </c>
      <c r="AW121" s="146">
        <f t="shared" si="133"/>
        <v>2</v>
      </c>
      <c r="AX121" s="145">
        <f>COUNTIFS(A1_Individu_Data_Keadaan_SDMK!A$4:A$149935,K121,A1_Individu_Data_Keadaan_SDMK!S$4:S$149935,"Dokter Spesialis Anastesiologi (Sp.An)")</f>
        <v>0</v>
      </c>
      <c r="AY121" s="147">
        <f t="shared" si="134"/>
        <v>2</v>
      </c>
      <c r="AZ121" s="146">
        <f t="shared" si="135"/>
        <v>0</v>
      </c>
      <c r="BA121" s="146">
        <f t="shared" si="136"/>
        <v>2</v>
      </c>
      <c r="BB121" s="145">
        <f>COUNTIFS(A1_Individu_Data_Keadaan_SDMK!A$4:A$149935,K121,A1_Individu_Data_Keadaan_SDMK!S$4:S$149935,"Dokter Spesialis Patologi Klinik (SP.PK)")</f>
        <v>0</v>
      </c>
      <c r="BC121" s="147">
        <f t="shared" si="137"/>
        <v>2</v>
      </c>
      <c r="BD121" s="146">
        <f t="shared" si="138"/>
        <v>0</v>
      </c>
      <c r="BE121" s="146">
        <f t="shared" si="139"/>
        <v>2</v>
      </c>
      <c r="BF121" s="145">
        <f>COUNTIFS(A1_Individu_Data_Keadaan_SDMK!A$4:A$149935,K121,A1_Individu_Data_Keadaan_SDMK!S$4:S$149935,"Dokter Spesialis Patologi Anatomi (Sp.PA)")</f>
        <v>0</v>
      </c>
      <c r="BG121" s="147">
        <f t="shared" si="140"/>
        <v>0</v>
      </c>
      <c r="BH121" s="146">
        <f t="shared" si="141"/>
        <v>0</v>
      </c>
      <c r="BI121" s="146">
        <f t="shared" si="142"/>
        <v>0</v>
      </c>
      <c r="BJ121" s="145">
        <f>COUNTIFS(A1_Individu_Data_Keadaan_SDMK!A$4:A$149935,K121,A1_Individu_Data_Keadaan_SDMK!S$4:S$149935,"Dokter Spesialis Rehabilitasi Medik (Sp.RM)")</f>
        <v>0</v>
      </c>
      <c r="BK121" s="147">
        <f t="shared" si="143"/>
        <v>0</v>
      </c>
      <c r="BL121" s="146">
        <f t="shared" si="144"/>
        <v>0</v>
      </c>
      <c r="BM121" s="146">
        <f t="shared" si="145"/>
        <v>0</v>
      </c>
      <c r="BN121" s="151" t="str">
        <f t="shared" si="146"/>
        <v>Belum Memenuhi</v>
      </c>
    </row>
    <row r="122" spans="11:66" ht="15">
      <c r="K122" s="132" t="s">
        <v>13287</v>
      </c>
      <c r="L122" s="132" t="s">
        <v>13288</v>
      </c>
      <c r="M122" s="132" t="s">
        <v>1632</v>
      </c>
      <c r="N122" s="132" t="s">
        <v>12256</v>
      </c>
      <c r="O122" s="132" t="s">
        <v>12205</v>
      </c>
      <c r="P122" s="132">
        <v>31</v>
      </c>
      <c r="Q122" s="132">
        <v>3173</v>
      </c>
      <c r="R122" s="370" t="str">
        <f>IF(P122&lt;&gt;"",VLOOKUP(P122,'01_MASTER_KODE_WILAYAH'!H$1437:I$1470,2,FALSE),"")</f>
        <v>DKI JAKARTA</v>
      </c>
      <c r="S122" s="370" t="str">
        <f>IF(Q122&lt;&gt;"",VLOOKUP(Q122,'01_MASTER_KODE_WILAYAH'!D$5:F$1353,3,FALSE),"")</f>
        <v>KOTA JAKARTA PUSAT</v>
      </c>
      <c r="T122" s="444" t="str">
        <f t="shared" si="111"/>
        <v>Organisasi</v>
      </c>
      <c r="U122" s="157">
        <f t="shared" si="112"/>
        <v>0</v>
      </c>
      <c r="V122" s="145">
        <f>COUNTIFS(A1_Individu_Data_Keadaan_SDMK!A$4:A$149935,K122,A1_Individu_Data_Keadaan_SDMK!S$4:S$149935,"Dokter Umum")</f>
        <v>0</v>
      </c>
      <c r="W122" s="134">
        <f t="shared" si="113"/>
        <v>1</v>
      </c>
      <c r="X122" s="146">
        <f t="shared" si="114"/>
        <v>0</v>
      </c>
      <c r="Y122" s="146">
        <f t="shared" si="115"/>
        <v>1</v>
      </c>
      <c r="Z122" s="145">
        <f>COUNTIFS(A1_Individu_Data_Keadaan_SDMK!A$4:A$149935,K122,A1_Individu_Data_Keadaan_SDMK!S$4:S$149935,"Dokter Gigi")</f>
        <v>0</v>
      </c>
      <c r="AA122" s="134">
        <f t="shared" si="116"/>
        <v>1</v>
      </c>
      <c r="AB122" s="146">
        <f t="shared" si="117"/>
        <v>0</v>
      </c>
      <c r="AC122" s="146">
        <f t="shared" si="118"/>
        <v>1</v>
      </c>
      <c r="AD122" s="145">
        <f>COUNTIFS(A1_Individu_Data_Keadaan_SDMK!A$4:A$149935,K122,A1_Individu_Data_Keadaan_SDMK!S$4:S$149935,"Dokter Spesialis Penyakit Dalam (Sp.PD)")</f>
        <v>0</v>
      </c>
      <c r="AE122" s="134">
        <f t="shared" si="119"/>
        <v>1</v>
      </c>
      <c r="AF122" s="146">
        <f t="shared" si="120"/>
        <v>0</v>
      </c>
      <c r="AG122" s="146">
        <f t="shared" si="121"/>
        <v>1</v>
      </c>
      <c r="AH122" s="145">
        <f>COUNTIFS(A1_Individu_Data_Keadaan_SDMK!A$4:A$149935,K122,A1_Individu_Data_Keadaan_SDMK!S$4:S$149935,"Dokter Spesialis Obstetri &amp; Ginekologi - Kebidanan &amp; Kandungan (Sp.OG)")</f>
        <v>0</v>
      </c>
      <c r="AI122" s="134">
        <f t="shared" si="122"/>
        <v>1</v>
      </c>
      <c r="AJ122" s="146">
        <f t="shared" si="123"/>
        <v>0</v>
      </c>
      <c r="AK122" s="146">
        <f t="shared" si="124"/>
        <v>1</v>
      </c>
      <c r="AL122" s="145">
        <f>COUNTIFS(A1_Individu_Data_Keadaan_SDMK!A$4:A$149935,K122,A1_Individu_Data_Keadaan_SDMK!S$4:S$149935,"Dokter Spesialis Anak (Sp.A)")</f>
        <v>0</v>
      </c>
      <c r="AM122" s="147">
        <f t="shared" si="125"/>
        <v>1</v>
      </c>
      <c r="AN122" s="146">
        <f t="shared" si="126"/>
        <v>0</v>
      </c>
      <c r="AO122" s="146">
        <f t="shared" si="127"/>
        <v>1</v>
      </c>
      <c r="AP122" s="145">
        <f>COUNTIFS(A1_Individu_Data_Keadaan_SDMK!A$4:A$149935,K122,A1_Individu_Data_Keadaan_SDMK!S$4:S$149935,"Dokter Spesialis Bedah (Sp.B)")</f>
        <v>0</v>
      </c>
      <c r="AQ122" s="147">
        <f t="shared" si="128"/>
        <v>1</v>
      </c>
      <c r="AR122" s="146">
        <f t="shared" si="129"/>
        <v>0</v>
      </c>
      <c r="AS122" s="146">
        <f t="shared" si="130"/>
        <v>1</v>
      </c>
      <c r="AT122" s="145">
        <f>COUNTIFS(A1_Individu_Data_Keadaan_SDMK!A$4:A$149935,K122,A1_Individu_Data_Keadaan_SDMK!S$4:S$149935,"Dokter Spesialis Radiologi (Sp.Rad)")</f>
        <v>0</v>
      </c>
      <c r="AU122" s="147">
        <f t="shared" si="131"/>
        <v>0</v>
      </c>
      <c r="AV122" s="146">
        <f t="shared" si="132"/>
        <v>0</v>
      </c>
      <c r="AW122" s="146">
        <f t="shared" si="133"/>
        <v>0</v>
      </c>
      <c r="AX122" s="145">
        <f>COUNTIFS(A1_Individu_Data_Keadaan_SDMK!A$4:A$149935,K122,A1_Individu_Data_Keadaan_SDMK!S$4:S$149935,"Dokter Spesialis Anastesiologi (Sp.An)")</f>
        <v>0</v>
      </c>
      <c r="AY122" s="147">
        <f t="shared" si="134"/>
        <v>0</v>
      </c>
      <c r="AZ122" s="146">
        <f t="shared" si="135"/>
        <v>0</v>
      </c>
      <c r="BA122" s="146">
        <f t="shared" si="136"/>
        <v>0</v>
      </c>
      <c r="BB122" s="145">
        <f>COUNTIFS(A1_Individu_Data_Keadaan_SDMK!A$4:A$149935,K122,A1_Individu_Data_Keadaan_SDMK!S$4:S$149935,"Dokter Spesialis Patologi Klinik (SP.PK)")</f>
        <v>0</v>
      </c>
      <c r="BC122" s="147">
        <f t="shared" si="137"/>
        <v>0</v>
      </c>
      <c r="BD122" s="146">
        <f t="shared" si="138"/>
        <v>0</v>
      </c>
      <c r="BE122" s="146">
        <f t="shared" si="139"/>
        <v>0</v>
      </c>
      <c r="BF122" s="145">
        <f>COUNTIFS(A1_Individu_Data_Keadaan_SDMK!A$4:A$149935,K122,A1_Individu_Data_Keadaan_SDMK!S$4:S$149935,"Dokter Spesialis Patologi Anatomi (Sp.PA)")</f>
        <v>0</v>
      </c>
      <c r="BG122" s="147">
        <f t="shared" si="140"/>
        <v>0</v>
      </c>
      <c r="BH122" s="146">
        <f t="shared" si="141"/>
        <v>0</v>
      </c>
      <c r="BI122" s="146">
        <f t="shared" si="142"/>
        <v>0</v>
      </c>
      <c r="BJ122" s="145">
        <f>COUNTIFS(A1_Individu_Data_Keadaan_SDMK!A$4:A$149935,K122,A1_Individu_Data_Keadaan_SDMK!S$4:S$149935,"Dokter Spesialis Rehabilitasi Medik (Sp.RM)")</f>
        <v>0</v>
      </c>
      <c r="BK122" s="147">
        <f t="shared" si="143"/>
        <v>0</v>
      </c>
      <c r="BL122" s="146">
        <f t="shared" si="144"/>
        <v>0</v>
      </c>
      <c r="BM122" s="146">
        <f t="shared" si="145"/>
        <v>0</v>
      </c>
      <c r="BN122" s="151" t="str">
        <f t="shared" si="146"/>
        <v>Belum Memenuhi</v>
      </c>
    </row>
    <row r="123" spans="11:66" ht="15">
      <c r="K123" s="132" t="s">
        <v>13289</v>
      </c>
      <c r="L123" s="132" t="s">
        <v>13290</v>
      </c>
      <c r="M123" s="132" t="s">
        <v>1632</v>
      </c>
      <c r="N123" s="132" t="s">
        <v>12209</v>
      </c>
      <c r="O123" s="132" t="s">
        <v>12205</v>
      </c>
      <c r="P123" s="132">
        <v>31</v>
      </c>
      <c r="Q123" s="132">
        <v>3173</v>
      </c>
      <c r="R123" s="370" t="str">
        <f>IF(P123&lt;&gt;"",VLOOKUP(P123,'01_MASTER_KODE_WILAYAH'!H$1437:I$1470,2,FALSE),"")</f>
        <v>DKI JAKARTA</v>
      </c>
      <c r="S123" s="370" t="str">
        <f>IF(Q123&lt;&gt;"",VLOOKUP(Q123,'01_MASTER_KODE_WILAYAH'!D$5:F$1353,3,FALSE),"")</f>
        <v>KOTA JAKARTA PUSAT</v>
      </c>
      <c r="T123" s="444" t="str">
        <f t="shared" si="111"/>
        <v>Organisasi</v>
      </c>
      <c r="U123" s="157">
        <f t="shared" si="112"/>
        <v>0</v>
      </c>
      <c r="V123" s="145">
        <f>COUNTIFS(A1_Individu_Data_Keadaan_SDMK!A$4:A$149935,K123,A1_Individu_Data_Keadaan_SDMK!S$4:S$149935,"Dokter Umum")</f>
        <v>0</v>
      </c>
      <c r="W123" s="134">
        <f t="shared" si="113"/>
        <v>12</v>
      </c>
      <c r="X123" s="146">
        <f t="shared" si="114"/>
        <v>0</v>
      </c>
      <c r="Y123" s="146">
        <f t="shared" si="115"/>
        <v>12</v>
      </c>
      <c r="Z123" s="145">
        <f>COUNTIFS(A1_Individu_Data_Keadaan_SDMK!A$4:A$149935,K123,A1_Individu_Data_Keadaan_SDMK!S$4:S$149935,"Dokter Gigi")</f>
        <v>0</v>
      </c>
      <c r="AA123" s="134">
        <f t="shared" si="116"/>
        <v>3</v>
      </c>
      <c r="AB123" s="146">
        <f t="shared" si="117"/>
        <v>0</v>
      </c>
      <c r="AC123" s="146">
        <f t="shared" si="118"/>
        <v>3</v>
      </c>
      <c r="AD123" s="145">
        <f>COUNTIFS(A1_Individu_Data_Keadaan_SDMK!A$4:A$149935,K123,A1_Individu_Data_Keadaan_SDMK!S$4:S$149935,"Dokter Spesialis Penyakit Dalam (Sp.PD)")</f>
        <v>0</v>
      </c>
      <c r="AE123" s="134">
        <f t="shared" si="119"/>
        <v>3</v>
      </c>
      <c r="AF123" s="146">
        <f t="shared" si="120"/>
        <v>0</v>
      </c>
      <c r="AG123" s="146">
        <f t="shared" si="121"/>
        <v>3</v>
      </c>
      <c r="AH123" s="145">
        <f>COUNTIFS(A1_Individu_Data_Keadaan_SDMK!A$4:A$149935,K123,A1_Individu_Data_Keadaan_SDMK!S$4:S$149935,"Dokter Spesialis Obstetri &amp; Ginekologi - Kebidanan &amp; Kandungan (Sp.OG)")</f>
        <v>0</v>
      </c>
      <c r="AI123" s="134">
        <f t="shared" si="122"/>
        <v>3</v>
      </c>
      <c r="AJ123" s="146">
        <f t="shared" si="123"/>
        <v>0</v>
      </c>
      <c r="AK123" s="146">
        <f t="shared" si="124"/>
        <v>3</v>
      </c>
      <c r="AL123" s="145">
        <f>COUNTIFS(A1_Individu_Data_Keadaan_SDMK!A$4:A$149935,K123,A1_Individu_Data_Keadaan_SDMK!S$4:S$149935,"Dokter Spesialis Anak (Sp.A)")</f>
        <v>0</v>
      </c>
      <c r="AM123" s="147">
        <f t="shared" si="125"/>
        <v>3</v>
      </c>
      <c r="AN123" s="146">
        <f t="shared" si="126"/>
        <v>0</v>
      </c>
      <c r="AO123" s="146">
        <f t="shared" si="127"/>
        <v>3</v>
      </c>
      <c r="AP123" s="145">
        <f>COUNTIFS(A1_Individu_Data_Keadaan_SDMK!A$4:A$149935,K123,A1_Individu_Data_Keadaan_SDMK!S$4:S$149935,"Dokter Spesialis Bedah (Sp.B)")</f>
        <v>0</v>
      </c>
      <c r="AQ123" s="147">
        <f t="shared" si="128"/>
        <v>3</v>
      </c>
      <c r="AR123" s="146">
        <f t="shared" si="129"/>
        <v>0</v>
      </c>
      <c r="AS123" s="146">
        <f t="shared" si="130"/>
        <v>3</v>
      </c>
      <c r="AT123" s="145">
        <f>COUNTIFS(A1_Individu_Data_Keadaan_SDMK!A$4:A$149935,K123,A1_Individu_Data_Keadaan_SDMK!S$4:S$149935,"Dokter Spesialis Radiologi (Sp.Rad)")</f>
        <v>0</v>
      </c>
      <c r="AU123" s="147">
        <f t="shared" si="131"/>
        <v>2</v>
      </c>
      <c r="AV123" s="146">
        <f t="shared" si="132"/>
        <v>0</v>
      </c>
      <c r="AW123" s="146">
        <f t="shared" si="133"/>
        <v>2</v>
      </c>
      <c r="AX123" s="145">
        <f>COUNTIFS(A1_Individu_Data_Keadaan_SDMK!A$4:A$149935,K123,A1_Individu_Data_Keadaan_SDMK!S$4:S$149935,"Dokter Spesialis Anastesiologi (Sp.An)")</f>
        <v>0</v>
      </c>
      <c r="AY123" s="147">
        <f t="shared" si="134"/>
        <v>2</v>
      </c>
      <c r="AZ123" s="146">
        <f t="shared" si="135"/>
        <v>0</v>
      </c>
      <c r="BA123" s="146">
        <f t="shared" si="136"/>
        <v>2</v>
      </c>
      <c r="BB123" s="145">
        <f>COUNTIFS(A1_Individu_Data_Keadaan_SDMK!A$4:A$149935,K123,A1_Individu_Data_Keadaan_SDMK!S$4:S$149935,"Dokter Spesialis Patologi Klinik (SP.PK)")</f>
        <v>0</v>
      </c>
      <c r="BC123" s="147">
        <f t="shared" si="137"/>
        <v>2</v>
      </c>
      <c r="BD123" s="146">
        <f t="shared" si="138"/>
        <v>0</v>
      </c>
      <c r="BE123" s="146">
        <f t="shared" si="139"/>
        <v>2</v>
      </c>
      <c r="BF123" s="145">
        <f>COUNTIFS(A1_Individu_Data_Keadaan_SDMK!A$4:A$149935,K123,A1_Individu_Data_Keadaan_SDMK!S$4:S$149935,"Dokter Spesialis Patologi Anatomi (Sp.PA)")</f>
        <v>0</v>
      </c>
      <c r="BG123" s="147">
        <f t="shared" si="140"/>
        <v>0</v>
      </c>
      <c r="BH123" s="146">
        <f t="shared" si="141"/>
        <v>0</v>
      </c>
      <c r="BI123" s="146">
        <f t="shared" si="142"/>
        <v>0</v>
      </c>
      <c r="BJ123" s="145">
        <f>COUNTIFS(A1_Individu_Data_Keadaan_SDMK!A$4:A$149935,K123,A1_Individu_Data_Keadaan_SDMK!S$4:S$149935,"Dokter Spesialis Rehabilitasi Medik (Sp.RM)")</f>
        <v>0</v>
      </c>
      <c r="BK123" s="147">
        <f t="shared" si="143"/>
        <v>0</v>
      </c>
      <c r="BL123" s="146">
        <f t="shared" si="144"/>
        <v>0</v>
      </c>
      <c r="BM123" s="146">
        <f t="shared" si="145"/>
        <v>0</v>
      </c>
      <c r="BN123" s="151" t="str">
        <f t="shared" si="146"/>
        <v>Belum Memenuhi</v>
      </c>
    </row>
    <row r="124" spans="11:66" ht="15">
      <c r="K124" s="132" t="s">
        <v>13291</v>
      </c>
      <c r="L124" s="132" t="s">
        <v>13292</v>
      </c>
      <c r="M124" s="132" t="s">
        <v>1632</v>
      </c>
      <c r="N124" s="132" t="s">
        <v>12256</v>
      </c>
      <c r="O124" s="132" t="s">
        <v>12206</v>
      </c>
      <c r="P124" s="132">
        <v>31</v>
      </c>
      <c r="Q124" s="132">
        <v>3173</v>
      </c>
      <c r="R124" s="370" t="str">
        <f>IF(P124&lt;&gt;"",VLOOKUP(P124,'01_MASTER_KODE_WILAYAH'!H$1437:I$1470,2,FALSE),"")</f>
        <v>DKI JAKARTA</v>
      </c>
      <c r="S124" s="370" t="str">
        <f>IF(Q124&lt;&gt;"",VLOOKUP(Q124,'01_MASTER_KODE_WILAYAH'!D$5:F$1353,3,FALSE),"")</f>
        <v>KOTA JAKARTA PUSAT</v>
      </c>
      <c r="T124" s="444" t="str">
        <f t="shared" si="111"/>
        <v>Swasta/Lai</v>
      </c>
      <c r="U124" s="157">
        <f t="shared" si="112"/>
        <v>0</v>
      </c>
      <c r="V124" s="145">
        <f>COUNTIFS(A1_Individu_Data_Keadaan_SDMK!A$4:A$149935,K124,A1_Individu_Data_Keadaan_SDMK!S$4:S$149935,"Dokter Umum")</f>
        <v>0</v>
      </c>
      <c r="W124" s="134">
        <f t="shared" si="113"/>
        <v>1</v>
      </c>
      <c r="X124" s="146">
        <f t="shared" si="114"/>
        <v>0</v>
      </c>
      <c r="Y124" s="146">
        <f t="shared" si="115"/>
        <v>1</v>
      </c>
      <c r="Z124" s="145">
        <f>COUNTIFS(A1_Individu_Data_Keadaan_SDMK!A$4:A$149935,K124,A1_Individu_Data_Keadaan_SDMK!S$4:S$149935,"Dokter Gigi")</f>
        <v>0</v>
      </c>
      <c r="AA124" s="134">
        <f t="shared" si="116"/>
        <v>1</v>
      </c>
      <c r="AB124" s="146">
        <f t="shared" si="117"/>
        <v>0</v>
      </c>
      <c r="AC124" s="146">
        <f t="shared" si="118"/>
        <v>1</v>
      </c>
      <c r="AD124" s="145">
        <f>COUNTIFS(A1_Individu_Data_Keadaan_SDMK!A$4:A$149935,K124,A1_Individu_Data_Keadaan_SDMK!S$4:S$149935,"Dokter Spesialis Penyakit Dalam (Sp.PD)")</f>
        <v>0</v>
      </c>
      <c r="AE124" s="134">
        <f t="shared" si="119"/>
        <v>1</v>
      </c>
      <c r="AF124" s="146">
        <f t="shared" si="120"/>
        <v>0</v>
      </c>
      <c r="AG124" s="146">
        <f t="shared" si="121"/>
        <v>1</v>
      </c>
      <c r="AH124" s="145">
        <f>COUNTIFS(A1_Individu_Data_Keadaan_SDMK!A$4:A$149935,K124,A1_Individu_Data_Keadaan_SDMK!S$4:S$149935,"Dokter Spesialis Obstetri &amp; Ginekologi - Kebidanan &amp; Kandungan (Sp.OG)")</f>
        <v>0</v>
      </c>
      <c r="AI124" s="134">
        <f t="shared" si="122"/>
        <v>1</v>
      </c>
      <c r="AJ124" s="146">
        <f t="shared" si="123"/>
        <v>0</v>
      </c>
      <c r="AK124" s="146">
        <f t="shared" si="124"/>
        <v>1</v>
      </c>
      <c r="AL124" s="145">
        <f>COUNTIFS(A1_Individu_Data_Keadaan_SDMK!A$4:A$149935,K124,A1_Individu_Data_Keadaan_SDMK!S$4:S$149935,"Dokter Spesialis Anak (Sp.A)")</f>
        <v>0</v>
      </c>
      <c r="AM124" s="147">
        <f t="shared" si="125"/>
        <v>1</v>
      </c>
      <c r="AN124" s="146">
        <f t="shared" si="126"/>
        <v>0</v>
      </c>
      <c r="AO124" s="146">
        <f t="shared" si="127"/>
        <v>1</v>
      </c>
      <c r="AP124" s="145">
        <f>COUNTIFS(A1_Individu_Data_Keadaan_SDMK!A$4:A$149935,K124,A1_Individu_Data_Keadaan_SDMK!S$4:S$149935,"Dokter Spesialis Bedah (Sp.B)")</f>
        <v>0</v>
      </c>
      <c r="AQ124" s="147">
        <f t="shared" si="128"/>
        <v>1</v>
      </c>
      <c r="AR124" s="146">
        <f t="shared" si="129"/>
        <v>0</v>
      </c>
      <c r="AS124" s="146">
        <f t="shared" si="130"/>
        <v>1</v>
      </c>
      <c r="AT124" s="145">
        <f>COUNTIFS(A1_Individu_Data_Keadaan_SDMK!A$4:A$149935,K124,A1_Individu_Data_Keadaan_SDMK!S$4:S$149935,"Dokter Spesialis Radiologi (Sp.Rad)")</f>
        <v>0</v>
      </c>
      <c r="AU124" s="147">
        <f t="shared" si="131"/>
        <v>0</v>
      </c>
      <c r="AV124" s="146">
        <f t="shared" si="132"/>
        <v>0</v>
      </c>
      <c r="AW124" s="146">
        <f t="shared" si="133"/>
        <v>0</v>
      </c>
      <c r="AX124" s="145">
        <f>COUNTIFS(A1_Individu_Data_Keadaan_SDMK!A$4:A$149935,K124,A1_Individu_Data_Keadaan_SDMK!S$4:S$149935,"Dokter Spesialis Anastesiologi (Sp.An)")</f>
        <v>0</v>
      </c>
      <c r="AY124" s="147">
        <f t="shared" si="134"/>
        <v>0</v>
      </c>
      <c r="AZ124" s="146">
        <f t="shared" si="135"/>
        <v>0</v>
      </c>
      <c r="BA124" s="146">
        <f t="shared" si="136"/>
        <v>0</v>
      </c>
      <c r="BB124" s="145">
        <f>COUNTIFS(A1_Individu_Data_Keadaan_SDMK!A$4:A$149935,K124,A1_Individu_Data_Keadaan_SDMK!S$4:S$149935,"Dokter Spesialis Patologi Klinik (SP.PK)")</f>
        <v>0</v>
      </c>
      <c r="BC124" s="147">
        <f t="shared" si="137"/>
        <v>0</v>
      </c>
      <c r="BD124" s="146">
        <f t="shared" si="138"/>
        <v>0</v>
      </c>
      <c r="BE124" s="146">
        <f t="shared" si="139"/>
        <v>0</v>
      </c>
      <c r="BF124" s="145">
        <f>COUNTIFS(A1_Individu_Data_Keadaan_SDMK!A$4:A$149935,K124,A1_Individu_Data_Keadaan_SDMK!S$4:S$149935,"Dokter Spesialis Patologi Anatomi (Sp.PA)")</f>
        <v>0</v>
      </c>
      <c r="BG124" s="147">
        <f t="shared" si="140"/>
        <v>0</v>
      </c>
      <c r="BH124" s="146">
        <f t="shared" si="141"/>
        <v>0</v>
      </c>
      <c r="BI124" s="146">
        <f t="shared" si="142"/>
        <v>0</v>
      </c>
      <c r="BJ124" s="145">
        <f>COUNTIFS(A1_Individu_Data_Keadaan_SDMK!A$4:A$149935,K124,A1_Individu_Data_Keadaan_SDMK!S$4:S$149935,"Dokter Spesialis Rehabilitasi Medik (Sp.RM)")</f>
        <v>0</v>
      </c>
      <c r="BK124" s="147">
        <f t="shared" si="143"/>
        <v>0</v>
      </c>
      <c r="BL124" s="146">
        <f t="shared" si="144"/>
        <v>0</v>
      </c>
      <c r="BM124" s="146">
        <f t="shared" si="145"/>
        <v>0</v>
      </c>
      <c r="BN124" s="151" t="str">
        <f t="shared" si="146"/>
        <v>Belum Memenuhi</v>
      </c>
    </row>
    <row r="125" spans="11:66" ht="15">
      <c r="K125" s="132" t="s">
        <v>13293</v>
      </c>
      <c r="L125" s="132" t="s">
        <v>13294</v>
      </c>
      <c r="M125" s="132" t="s">
        <v>1632</v>
      </c>
      <c r="N125" s="132" t="s">
        <v>12209</v>
      </c>
      <c r="O125" s="132" t="s">
        <v>12206</v>
      </c>
      <c r="P125" s="132">
        <v>31</v>
      </c>
      <c r="Q125" s="132">
        <v>3173</v>
      </c>
      <c r="R125" s="370" t="str">
        <f>IF(P125&lt;&gt;"",VLOOKUP(P125,'01_MASTER_KODE_WILAYAH'!H$1437:I$1470,2,FALSE),"")</f>
        <v>DKI JAKARTA</v>
      </c>
      <c r="S125" s="370" t="str">
        <f>IF(Q125&lt;&gt;"",VLOOKUP(Q125,'01_MASTER_KODE_WILAYAH'!D$5:F$1353,3,FALSE),"")</f>
        <v>KOTA JAKARTA PUSAT</v>
      </c>
      <c r="T125" s="444" t="str">
        <f t="shared" si="111"/>
        <v>Swasta/Lai</v>
      </c>
      <c r="U125" s="157">
        <f t="shared" si="112"/>
        <v>0</v>
      </c>
      <c r="V125" s="145">
        <f>COUNTIFS(A1_Individu_Data_Keadaan_SDMK!A$4:A$149935,K125,A1_Individu_Data_Keadaan_SDMK!S$4:S$149935,"Dokter Umum")</f>
        <v>0</v>
      </c>
      <c r="W125" s="134">
        <f t="shared" si="113"/>
        <v>12</v>
      </c>
      <c r="X125" s="146">
        <f t="shared" si="114"/>
        <v>0</v>
      </c>
      <c r="Y125" s="146">
        <f t="shared" si="115"/>
        <v>12</v>
      </c>
      <c r="Z125" s="145">
        <f>COUNTIFS(A1_Individu_Data_Keadaan_SDMK!A$4:A$149935,K125,A1_Individu_Data_Keadaan_SDMK!S$4:S$149935,"Dokter Gigi")</f>
        <v>0</v>
      </c>
      <c r="AA125" s="134">
        <f t="shared" si="116"/>
        <v>3</v>
      </c>
      <c r="AB125" s="146">
        <f t="shared" si="117"/>
        <v>0</v>
      </c>
      <c r="AC125" s="146">
        <f t="shared" si="118"/>
        <v>3</v>
      </c>
      <c r="AD125" s="145">
        <f>COUNTIFS(A1_Individu_Data_Keadaan_SDMK!A$4:A$149935,K125,A1_Individu_Data_Keadaan_SDMK!S$4:S$149935,"Dokter Spesialis Penyakit Dalam (Sp.PD)")</f>
        <v>0</v>
      </c>
      <c r="AE125" s="134">
        <f t="shared" si="119"/>
        <v>3</v>
      </c>
      <c r="AF125" s="146">
        <f t="shared" si="120"/>
        <v>0</v>
      </c>
      <c r="AG125" s="146">
        <f t="shared" si="121"/>
        <v>3</v>
      </c>
      <c r="AH125" s="145">
        <f>COUNTIFS(A1_Individu_Data_Keadaan_SDMK!A$4:A$149935,K125,A1_Individu_Data_Keadaan_SDMK!S$4:S$149935,"Dokter Spesialis Obstetri &amp; Ginekologi - Kebidanan &amp; Kandungan (Sp.OG)")</f>
        <v>0</v>
      </c>
      <c r="AI125" s="134">
        <f t="shared" si="122"/>
        <v>3</v>
      </c>
      <c r="AJ125" s="146">
        <f t="shared" si="123"/>
        <v>0</v>
      </c>
      <c r="AK125" s="146">
        <f t="shared" si="124"/>
        <v>3</v>
      </c>
      <c r="AL125" s="145">
        <f>COUNTIFS(A1_Individu_Data_Keadaan_SDMK!A$4:A$149935,K125,A1_Individu_Data_Keadaan_SDMK!S$4:S$149935,"Dokter Spesialis Anak (Sp.A)")</f>
        <v>0</v>
      </c>
      <c r="AM125" s="147">
        <f t="shared" si="125"/>
        <v>3</v>
      </c>
      <c r="AN125" s="146">
        <f t="shared" si="126"/>
        <v>0</v>
      </c>
      <c r="AO125" s="146">
        <f t="shared" si="127"/>
        <v>3</v>
      </c>
      <c r="AP125" s="145">
        <f>COUNTIFS(A1_Individu_Data_Keadaan_SDMK!A$4:A$149935,K125,A1_Individu_Data_Keadaan_SDMK!S$4:S$149935,"Dokter Spesialis Bedah (Sp.B)")</f>
        <v>0</v>
      </c>
      <c r="AQ125" s="147">
        <f t="shared" si="128"/>
        <v>3</v>
      </c>
      <c r="AR125" s="146">
        <f t="shared" si="129"/>
        <v>0</v>
      </c>
      <c r="AS125" s="146">
        <f t="shared" si="130"/>
        <v>3</v>
      </c>
      <c r="AT125" s="145">
        <f>COUNTIFS(A1_Individu_Data_Keadaan_SDMK!A$4:A$149935,K125,A1_Individu_Data_Keadaan_SDMK!S$4:S$149935,"Dokter Spesialis Radiologi (Sp.Rad)")</f>
        <v>0</v>
      </c>
      <c r="AU125" s="147">
        <f t="shared" si="131"/>
        <v>2</v>
      </c>
      <c r="AV125" s="146">
        <f t="shared" si="132"/>
        <v>0</v>
      </c>
      <c r="AW125" s="146">
        <f t="shared" si="133"/>
        <v>2</v>
      </c>
      <c r="AX125" s="145">
        <f>COUNTIFS(A1_Individu_Data_Keadaan_SDMK!A$4:A$149935,K125,A1_Individu_Data_Keadaan_SDMK!S$4:S$149935,"Dokter Spesialis Anastesiologi (Sp.An)")</f>
        <v>0</v>
      </c>
      <c r="AY125" s="147">
        <f t="shared" si="134"/>
        <v>2</v>
      </c>
      <c r="AZ125" s="146">
        <f t="shared" si="135"/>
        <v>0</v>
      </c>
      <c r="BA125" s="146">
        <f t="shared" si="136"/>
        <v>2</v>
      </c>
      <c r="BB125" s="145">
        <f>COUNTIFS(A1_Individu_Data_Keadaan_SDMK!A$4:A$149935,K125,A1_Individu_Data_Keadaan_SDMK!S$4:S$149935,"Dokter Spesialis Patologi Klinik (SP.PK)")</f>
        <v>0</v>
      </c>
      <c r="BC125" s="147">
        <f t="shared" si="137"/>
        <v>2</v>
      </c>
      <c r="BD125" s="146">
        <f t="shared" si="138"/>
        <v>0</v>
      </c>
      <c r="BE125" s="146">
        <f t="shared" si="139"/>
        <v>2</v>
      </c>
      <c r="BF125" s="145">
        <f>COUNTIFS(A1_Individu_Data_Keadaan_SDMK!A$4:A$149935,K125,A1_Individu_Data_Keadaan_SDMK!S$4:S$149935,"Dokter Spesialis Patologi Anatomi (Sp.PA)")</f>
        <v>0</v>
      </c>
      <c r="BG125" s="147">
        <f t="shared" si="140"/>
        <v>0</v>
      </c>
      <c r="BH125" s="146">
        <f t="shared" si="141"/>
        <v>0</v>
      </c>
      <c r="BI125" s="146">
        <f t="shared" si="142"/>
        <v>0</v>
      </c>
      <c r="BJ125" s="145">
        <f>COUNTIFS(A1_Individu_Data_Keadaan_SDMK!A$4:A$149935,K125,A1_Individu_Data_Keadaan_SDMK!S$4:S$149935,"Dokter Spesialis Rehabilitasi Medik (Sp.RM)")</f>
        <v>0</v>
      </c>
      <c r="BK125" s="147">
        <f t="shared" si="143"/>
        <v>0</v>
      </c>
      <c r="BL125" s="146">
        <f t="shared" si="144"/>
        <v>0</v>
      </c>
      <c r="BM125" s="146">
        <f t="shared" si="145"/>
        <v>0</v>
      </c>
      <c r="BN125" s="151" t="str">
        <f t="shared" si="146"/>
        <v>Belum Memenuhi</v>
      </c>
    </row>
    <row r="126" spans="11:66" ht="15">
      <c r="K126" s="132" t="s">
        <v>13295</v>
      </c>
      <c r="L126" s="132" t="s">
        <v>13296</v>
      </c>
      <c r="M126" s="132" t="s">
        <v>1632</v>
      </c>
      <c r="N126" s="132" t="s">
        <v>12256</v>
      </c>
      <c r="O126" s="132" t="s">
        <v>12205</v>
      </c>
      <c r="P126" s="132">
        <v>31</v>
      </c>
      <c r="Q126" s="132">
        <v>3173</v>
      </c>
      <c r="R126" s="370" t="str">
        <f>IF(P126&lt;&gt;"",VLOOKUP(P126,'01_MASTER_KODE_WILAYAH'!H$1437:I$1470,2,FALSE),"")</f>
        <v>DKI JAKARTA</v>
      </c>
      <c r="S126" s="370" t="str">
        <f>IF(Q126&lt;&gt;"",VLOOKUP(Q126,'01_MASTER_KODE_WILAYAH'!D$5:F$1353,3,FALSE),"")</f>
        <v>KOTA JAKARTA PUSAT</v>
      </c>
      <c r="T126" s="444" t="str">
        <f t="shared" si="111"/>
        <v>Organisasi</v>
      </c>
      <c r="U126" s="157">
        <f t="shared" si="112"/>
        <v>0</v>
      </c>
      <c r="V126" s="145">
        <f>COUNTIFS(A1_Individu_Data_Keadaan_SDMK!A$4:A$149935,K126,A1_Individu_Data_Keadaan_SDMK!S$4:S$149935,"Dokter Umum")</f>
        <v>0</v>
      </c>
      <c r="W126" s="134">
        <f t="shared" si="113"/>
        <v>1</v>
      </c>
      <c r="X126" s="146">
        <f t="shared" si="114"/>
        <v>0</v>
      </c>
      <c r="Y126" s="146">
        <f t="shared" si="115"/>
        <v>1</v>
      </c>
      <c r="Z126" s="145">
        <f>COUNTIFS(A1_Individu_Data_Keadaan_SDMK!A$4:A$149935,K126,A1_Individu_Data_Keadaan_SDMK!S$4:S$149935,"Dokter Gigi")</f>
        <v>0</v>
      </c>
      <c r="AA126" s="134">
        <f t="shared" si="116"/>
        <v>1</v>
      </c>
      <c r="AB126" s="146">
        <f t="shared" si="117"/>
        <v>0</v>
      </c>
      <c r="AC126" s="146">
        <f t="shared" si="118"/>
        <v>1</v>
      </c>
      <c r="AD126" s="145">
        <f>COUNTIFS(A1_Individu_Data_Keadaan_SDMK!A$4:A$149935,K126,A1_Individu_Data_Keadaan_SDMK!S$4:S$149935,"Dokter Spesialis Penyakit Dalam (Sp.PD)")</f>
        <v>0</v>
      </c>
      <c r="AE126" s="134">
        <f t="shared" si="119"/>
        <v>1</v>
      </c>
      <c r="AF126" s="146">
        <f t="shared" si="120"/>
        <v>0</v>
      </c>
      <c r="AG126" s="146">
        <f t="shared" si="121"/>
        <v>1</v>
      </c>
      <c r="AH126" s="145">
        <f>COUNTIFS(A1_Individu_Data_Keadaan_SDMK!A$4:A$149935,K126,A1_Individu_Data_Keadaan_SDMK!S$4:S$149935,"Dokter Spesialis Obstetri &amp; Ginekologi - Kebidanan &amp; Kandungan (Sp.OG)")</f>
        <v>0</v>
      </c>
      <c r="AI126" s="134">
        <f t="shared" si="122"/>
        <v>1</v>
      </c>
      <c r="AJ126" s="146">
        <f t="shared" si="123"/>
        <v>0</v>
      </c>
      <c r="AK126" s="146">
        <f t="shared" si="124"/>
        <v>1</v>
      </c>
      <c r="AL126" s="145">
        <f>COUNTIFS(A1_Individu_Data_Keadaan_SDMK!A$4:A$149935,K126,A1_Individu_Data_Keadaan_SDMK!S$4:S$149935,"Dokter Spesialis Anak (Sp.A)")</f>
        <v>0</v>
      </c>
      <c r="AM126" s="147">
        <f t="shared" si="125"/>
        <v>1</v>
      </c>
      <c r="AN126" s="146">
        <f t="shared" si="126"/>
        <v>0</v>
      </c>
      <c r="AO126" s="146">
        <f t="shared" si="127"/>
        <v>1</v>
      </c>
      <c r="AP126" s="145">
        <f>COUNTIFS(A1_Individu_Data_Keadaan_SDMK!A$4:A$149935,K126,A1_Individu_Data_Keadaan_SDMK!S$4:S$149935,"Dokter Spesialis Bedah (Sp.B)")</f>
        <v>0</v>
      </c>
      <c r="AQ126" s="147">
        <f t="shared" si="128"/>
        <v>1</v>
      </c>
      <c r="AR126" s="146">
        <f t="shared" si="129"/>
        <v>0</v>
      </c>
      <c r="AS126" s="146">
        <f t="shared" si="130"/>
        <v>1</v>
      </c>
      <c r="AT126" s="145">
        <f>COUNTIFS(A1_Individu_Data_Keadaan_SDMK!A$4:A$149935,K126,A1_Individu_Data_Keadaan_SDMK!S$4:S$149935,"Dokter Spesialis Radiologi (Sp.Rad)")</f>
        <v>0</v>
      </c>
      <c r="AU126" s="147">
        <f t="shared" si="131"/>
        <v>0</v>
      </c>
      <c r="AV126" s="146">
        <f t="shared" si="132"/>
        <v>0</v>
      </c>
      <c r="AW126" s="146">
        <f t="shared" si="133"/>
        <v>0</v>
      </c>
      <c r="AX126" s="145">
        <f>COUNTIFS(A1_Individu_Data_Keadaan_SDMK!A$4:A$149935,K126,A1_Individu_Data_Keadaan_SDMK!S$4:S$149935,"Dokter Spesialis Anastesiologi (Sp.An)")</f>
        <v>0</v>
      </c>
      <c r="AY126" s="147">
        <f t="shared" si="134"/>
        <v>0</v>
      </c>
      <c r="AZ126" s="146">
        <f t="shared" si="135"/>
        <v>0</v>
      </c>
      <c r="BA126" s="146">
        <f t="shared" si="136"/>
        <v>0</v>
      </c>
      <c r="BB126" s="145">
        <f>COUNTIFS(A1_Individu_Data_Keadaan_SDMK!A$4:A$149935,K126,A1_Individu_Data_Keadaan_SDMK!S$4:S$149935,"Dokter Spesialis Patologi Klinik (SP.PK)")</f>
        <v>0</v>
      </c>
      <c r="BC126" s="147">
        <f t="shared" si="137"/>
        <v>0</v>
      </c>
      <c r="BD126" s="146">
        <f t="shared" si="138"/>
        <v>0</v>
      </c>
      <c r="BE126" s="146">
        <f t="shared" si="139"/>
        <v>0</v>
      </c>
      <c r="BF126" s="145">
        <f>COUNTIFS(A1_Individu_Data_Keadaan_SDMK!A$4:A$149935,K126,A1_Individu_Data_Keadaan_SDMK!S$4:S$149935,"Dokter Spesialis Patologi Anatomi (Sp.PA)")</f>
        <v>0</v>
      </c>
      <c r="BG126" s="147">
        <f t="shared" si="140"/>
        <v>0</v>
      </c>
      <c r="BH126" s="146">
        <f t="shared" si="141"/>
        <v>0</v>
      </c>
      <c r="BI126" s="146">
        <f t="shared" si="142"/>
        <v>0</v>
      </c>
      <c r="BJ126" s="145">
        <f>COUNTIFS(A1_Individu_Data_Keadaan_SDMK!A$4:A$149935,K126,A1_Individu_Data_Keadaan_SDMK!S$4:S$149935,"Dokter Spesialis Rehabilitasi Medik (Sp.RM)")</f>
        <v>0</v>
      </c>
      <c r="BK126" s="147">
        <f t="shared" si="143"/>
        <v>0</v>
      </c>
      <c r="BL126" s="146">
        <f t="shared" si="144"/>
        <v>0</v>
      </c>
      <c r="BM126" s="146">
        <f t="shared" si="145"/>
        <v>0</v>
      </c>
      <c r="BN126" s="151" t="str">
        <f t="shared" si="146"/>
        <v>Belum Memenuhi</v>
      </c>
    </row>
    <row r="127" spans="11:66" ht="15">
      <c r="K127" s="132" t="s">
        <v>13297</v>
      </c>
      <c r="L127" s="132" t="s">
        <v>13298</v>
      </c>
      <c r="M127" s="132" t="s">
        <v>1632</v>
      </c>
      <c r="N127" s="132" t="s">
        <v>12210</v>
      </c>
      <c r="O127" s="132" t="s">
        <v>12206</v>
      </c>
      <c r="P127" s="132">
        <v>31</v>
      </c>
      <c r="Q127" s="132">
        <v>3173</v>
      </c>
      <c r="R127" s="370" t="str">
        <f>IF(P127&lt;&gt;"",VLOOKUP(P127,'01_MASTER_KODE_WILAYAH'!H$1437:I$1470,2,FALSE),"")</f>
        <v>DKI JAKARTA</v>
      </c>
      <c r="S127" s="370" t="str">
        <f>IF(Q127&lt;&gt;"",VLOOKUP(Q127,'01_MASTER_KODE_WILAYAH'!D$5:F$1353,3,FALSE),"")</f>
        <v>KOTA JAKARTA PUSAT</v>
      </c>
      <c r="T127" s="444" t="str">
        <f t="shared" si="111"/>
        <v>Swasta/Lai</v>
      </c>
      <c r="U127" s="157">
        <f t="shared" si="112"/>
        <v>0</v>
      </c>
      <c r="V127" s="145">
        <f>COUNTIFS(A1_Individu_Data_Keadaan_SDMK!A$4:A$149935,K127,A1_Individu_Data_Keadaan_SDMK!S$4:S$149935,"Dokter Umum")</f>
        <v>0</v>
      </c>
      <c r="W127" s="134">
        <f t="shared" si="113"/>
        <v>9</v>
      </c>
      <c r="X127" s="146">
        <f t="shared" si="114"/>
        <v>0</v>
      </c>
      <c r="Y127" s="146">
        <f t="shared" si="115"/>
        <v>9</v>
      </c>
      <c r="Z127" s="145">
        <f>COUNTIFS(A1_Individu_Data_Keadaan_SDMK!A$4:A$149935,K127,A1_Individu_Data_Keadaan_SDMK!S$4:S$149935,"Dokter Gigi")</f>
        <v>0</v>
      </c>
      <c r="AA127" s="134">
        <f t="shared" si="116"/>
        <v>2</v>
      </c>
      <c r="AB127" s="146">
        <f t="shared" si="117"/>
        <v>0</v>
      </c>
      <c r="AC127" s="146">
        <f t="shared" si="118"/>
        <v>2</v>
      </c>
      <c r="AD127" s="145">
        <f>COUNTIFS(A1_Individu_Data_Keadaan_SDMK!A$4:A$149935,K127,A1_Individu_Data_Keadaan_SDMK!S$4:S$149935,"Dokter Spesialis Penyakit Dalam (Sp.PD)")</f>
        <v>0</v>
      </c>
      <c r="AE127" s="134">
        <f t="shared" si="119"/>
        <v>2</v>
      </c>
      <c r="AF127" s="146">
        <f t="shared" si="120"/>
        <v>0</v>
      </c>
      <c r="AG127" s="146">
        <f t="shared" si="121"/>
        <v>2</v>
      </c>
      <c r="AH127" s="145">
        <f>COUNTIFS(A1_Individu_Data_Keadaan_SDMK!A$4:A$149935,K127,A1_Individu_Data_Keadaan_SDMK!S$4:S$149935,"Dokter Spesialis Obstetri &amp; Ginekologi - Kebidanan &amp; Kandungan (Sp.OG)")</f>
        <v>0</v>
      </c>
      <c r="AI127" s="134">
        <f t="shared" si="122"/>
        <v>2</v>
      </c>
      <c r="AJ127" s="146">
        <f t="shared" si="123"/>
        <v>0</v>
      </c>
      <c r="AK127" s="146">
        <f t="shared" si="124"/>
        <v>2</v>
      </c>
      <c r="AL127" s="145">
        <f>COUNTIFS(A1_Individu_Data_Keadaan_SDMK!A$4:A$149935,K127,A1_Individu_Data_Keadaan_SDMK!S$4:S$149935,"Dokter Spesialis Anak (Sp.A)")</f>
        <v>0</v>
      </c>
      <c r="AM127" s="147">
        <f t="shared" si="125"/>
        <v>2</v>
      </c>
      <c r="AN127" s="146">
        <f t="shared" si="126"/>
        <v>0</v>
      </c>
      <c r="AO127" s="146">
        <f t="shared" si="127"/>
        <v>2</v>
      </c>
      <c r="AP127" s="145">
        <f>COUNTIFS(A1_Individu_Data_Keadaan_SDMK!A$4:A$149935,K127,A1_Individu_Data_Keadaan_SDMK!S$4:S$149935,"Dokter Spesialis Bedah (Sp.B)")</f>
        <v>0</v>
      </c>
      <c r="AQ127" s="147">
        <f t="shared" si="128"/>
        <v>2</v>
      </c>
      <c r="AR127" s="146">
        <f t="shared" si="129"/>
        <v>0</v>
      </c>
      <c r="AS127" s="146">
        <f t="shared" si="130"/>
        <v>2</v>
      </c>
      <c r="AT127" s="145">
        <f>COUNTIFS(A1_Individu_Data_Keadaan_SDMK!A$4:A$149935,K127,A1_Individu_Data_Keadaan_SDMK!S$4:S$149935,"Dokter Spesialis Radiologi (Sp.Rad)")</f>
        <v>0</v>
      </c>
      <c r="AU127" s="147">
        <f t="shared" si="131"/>
        <v>1</v>
      </c>
      <c r="AV127" s="146">
        <f t="shared" si="132"/>
        <v>0</v>
      </c>
      <c r="AW127" s="146">
        <f t="shared" si="133"/>
        <v>1</v>
      </c>
      <c r="AX127" s="145">
        <f>COUNTIFS(A1_Individu_Data_Keadaan_SDMK!A$4:A$149935,K127,A1_Individu_Data_Keadaan_SDMK!S$4:S$149935,"Dokter Spesialis Anastesiologi (Sp.An)")</f>
        <v>0</v>
      </c>
      <c r="AY127" s="147">
        <f t="shared" si="134"/>
        <v>1</v>
      </c>
      <c r="AZ127" s="146">
        <f t="shared" si="135"/>
        <v>0</v>
      </c>
      <c r="BA127" s="146">
        <f t="shared" si="136"/>
        <v>1</v>
      </c>
      <c r="BB127" s="145">
        <f>COUNTIFS(A1_Individu_Data_Keadaan_SDMK!A$4:A$149935,K127,A1_Individu_Data_Keadaan_SDMK!S$4:S$149935,"Dokter Spesialis Patologi Klinik (SP.PK)")</f>
        <v>0</v>
      </c>
      <c r="BC127" s="147">
        <f t="shared" si="137"/>
        <v>1</v>
      </c>
      <c r="BD127" s="146">
        <f t="shared" si="138"/>
        <v>0</v>
      </c>
      <c r="BE127" s="146">
        <f t="shared" si="139"/>
        <v>1</v>
      </c>
      <c r="BF127" s="145">
        <f>COUNTIFS(A1_Individu_Data_Keadaan_SDMK!A$4:A$149935,K127,A1_Individu_Data_Keadaan_SDMK!S$4:S$149935,"Dokter Spesialis Patologi Anatomi (Sp.PA)")</f>
        <v>0</v>
      </c>
      <c r="BG127" s="147">
        <f t="shared" si="140"/>
        <v>0</v>
      </c>
      <c r="BH127" s="146">
        <f t="shared" si="141"/>
        <v>0</v>
      </c>
      <c r="BI127" s="146">
        <f t="shared" si="142"/>
        <v>0</v>
      </c>
      <c r="BJ127" s="145">
        <f>COUNTIFS(A1_Individu_Data_Keadaan_SDMK!A$4:A$149935,K127,A1_Individu_Data_Keadaan_SDMK!S$4:S$149935,"Dokter Spesialis Rehabilitasi Medik (Sp.RM)")</f>
        <v>0</v>
      </c>
      <c r="BK127" s="147">
        <f t="shared" si="143"/>
        <v>0</v>
      </c>
      <c r="BL127" s="146">
        <f t="shared" si="144"/>
        <v>0</v>
      </c>
      <c r="BM127" s="146">
        <f t="shared" si="145"/>
        <v>0</v>
      </c>
      <c r="BN127" s="151" t="str">
        <f t="shared" si="146"/>
        <v>Belum Memenuhi</v>
      </c>
    </row>
    <row r="128" spans="11:66" ht="15">
      <c r="K128" s="132" t="s">
        <v>13299</v>
      </c>
      <c r="L128" s="132" t="s">
        <v>13300</v>
      </c>
      <c r="M128" s="132" t="s">
        <v>1632</v>
      </c>
      <c r="N128" s="132" t="s">
        <v>12209</v>
      </c>
      <c r="O128" s="132" t="s">
        <v>12206</v>
      </c>
      <c r="P128" s="132">
        <v>31</v>
      </c>
      <c r="Q128" s="132">
        <v>3173</v>
      </c>
      <c r="R128" s="370" t="str">
        <f>IF(P128&lt;&gt;"",VLOOKUP(P128,'01_MASTER_KODE_WILAYAH'!H$1437:I$1470,2,FALSE),"")</f>
        <v>DKI JAKARTA</v>
      </c>
      <c r="S128" s="370" t="str">
        <f>IF(Q128&lt;&gt;"",VLOOKUP(Q128,'01_MASTER_KODE_WILAYAH'!D$5:F$1353,3,FALSE),"")</f>
        <v>KOTA JAKARTA PUSAT</v>
      </c>
      <c r="T128" s="444" t="str">
        <f t="shared" si="111"/>
        <v>Swasta/Lai</v>
      </c>
      <c r="U128" s="157">
        <f t="shared" si="112"/>
        <v>0</v>
      </c>
      <c r="V128" s="145">
        <f>COUNTIFS(A1_Individu_Data_Keadaan_SDMK!A$4:A$149935,K128,A1_Individu_Data_Keadaan_SDMK!S$4:S$149935,"Dokter Umum")</f>
        <v>0</v>
      </c>
      <c r="W128" s="134">
        <f t="shared" si="113"/>
        <v>12</v>
      </c>
      <c r="X128" s="146">
        <f t="shared" si="114"/>
        <v>0</v>
      </c>
      <c r="Y128" s="146">
        <f t="shared" si="115"/>
        <v>12</v>
      </c>
      <c r="Z128" s="145">
        <f>COUNTIFS(A1_Individu_Data_Keadaan_SDMK!A$4:A$149935,K128,A1_Individu_Data_Keadaan_SDMK!S$4:S$149935,"Dokter Gigi")</f>
        <v>0</v>
      </c>
      <c r="AA128" s="134">
        <f t="shared" si="116"/>
        <v>3</v>
      </c>
      <c r="AB128" s="146">
        <f t="shared" si="117"/>
        <v>0</v>
      </c>
      <c r="AC128" s="146">
        <f t="shared" si="118"/>
        <v>3</v>
      </c>
      <c r="AD128" s="145">
        <f>COUNTIFS(A1_Individu_Data_Keadaan_SDMK!A$4:A$149935,K128,A1_Individu_Data_Keadaan_SDMK!S$4:S$149935,"Dokter Spesialis Penyakit Dalam (Sp.PD)")</f>
        <v>0</v>
      </c>
      <c r="AE128" s="134">
        <f t="shared" si="119"/>
        <v>3</v>
      </c>
      <c r="AF128" s="146">
        <f t="shared" si="120"/>
        <v>0</v>
      </c>
      <c r="AG128" s="146">
        <f t="shared" si="121"/>
        <v>3</v>
      </c>
      <c r="AH128" s="145">
        <f>COUNTIFS(A1_Individu_Data_Keadaan_SDMK!A$4:A$149935,K128,A1_Individu_Data_Keadaan_SDMK!S$4:S$149935,"Dokter Spesialis Obstetri &amp; Ginekologi - Kebidanan &amp; Kandungan (Sp.OG)")</f>
        <v>0</v>
      </c>
      <c r="AI128" s="134">
        <f t="shared" si="122"/>
        <v>3</v>
      </c>
      <c r="AJ128" s="146">
        <f t="shared" si="123"/>
        <v>0</v>
      </c>
      <c r="AK128" s="146">
        <f t="shared" si="124"/>
        <v>3</v>
      </c>
      <c r="AL128" s="145">
        <f>COUNTIFS(A1_Individu_Data_Keadaan_SDMK!A$4:A$149935,K128,A1_Individu_Data_Keadaan_SDMK!S$4:S$149935,"Dokter Spesialis Anak (Sp.A)")</f>
        <v>0</v>
      </c>
      <c r="AM128" s="147">
        <f t="shared" si="125"/>
        <v>3</v>
      </c>
      <c r="AN128" s="146">
        <f t="shared" si="126"/>
        <v>0</v>
      </c>
      <c r="AO128" s="146">
        <f t="shared" si="127"/>
        <v>3</v>
      </c>
      <c r="AP128" s="145">
        <f>COUNTIFS(A1_Individu_Data_Keadaan_SDMK!A$4:A$149935,K128,A1_Individu_Data_Keadaan_SDMK!S$4:S$149935,"Dokter Spesialis Bedah (Sp.B)")</f>
        <v>0</v>
      </c>
      <c r="AQ128" s="147">
        <f t="shared" si="128"/>
        <v>3</v>
      </c>
      <c r="AR128" s="146">
        <f t="shared" si="129"/>
        <v>0</v>
      </c>
      <c r="AS128" s="146">
        <f t="shared" si="130"/>
        <v>3</v>
      </c>
      <c r="AT128" s="145">
        <f>COUNTIFS(A1_Individu_Data_Keadaan_SDMK!A$4:A$149935,K128,A1_Individu_Data_Keadaan_SDMK!S$4:S$149935,"Dokter Spesialis Radiologi (Sp.Rad)")</f>
        <v>0</v>
      </c>
      <c r="AU128" s="147">
        <f t="shared" si="131"/>
        <v>2</v>
      </c>
      <c r="AV128" s="146">
        <f t="shared" si="132"/>
        <v>0</v>
      </c>
      <c r="AW128" s="146">
        <f t="shared" si="133"/>
        <v>2</v>
      </c>
      <c r="AX128" s="145">
        <f>COUNTIFS(A1_Individu_Data_Keadaan_SDMK!A$4:A$149935,K128,A1_Individu_Data_Keadaan_SDMK!S$4:S$149935,"Dokter Spesialis Anastesiologi (Sp.An)")</f>
        <v>0</v>
      </c>
      <c r="AY128" s="147">
        <f t="shared" si="134"/>
        <v>2</v>
      </c>
      <c r="AZ128" s="146">
        <f t="shared" si="135"/>
        <v>0</v>
      </c>
      <c r="BA128" s="146">
        <f t="shared" si="136"/>
        <v>2</v>
      </c>
      <c r="BB128" s="145">
        <f>COUNTIFS(A1_Individu_Data_Keadaan_SDMK!A$4:A$149935,K128,A1_Individu_Data_Keadaan_SDMK!S$4:S$149935,"Dokter Spesialis Patologi Klinik (SP.PK)")</f>
        <v>0</v>
      </c>
      <c r="BC128" s="147">
        <f t="shared" si="137"/>
        <v>2</v>
      </c>
      <c r="BD128" s="146">
        <f t="shared" si="138"/>
        <v>0</v>
      </c>
      <c r="BE128" s="146">
        <f t="shared" si="139"/>
        <v>2</v>
      </c>
      <c r="BF128" s="145">
        <f>COUNTIFS(A1_Individu_Data_Keadaan_SDMK!A$4:A$149935,K128,A1_Individu_Data_Keadaan_SDMK!S$4:S$149935,"Dokter Spesialis Patologi Anatomi (Sp.PA)")</f>
        <v>0</v>
      </c>
      <c r="BG128" s="147">
        <f t="shared" si="140"/>
        <v>0</v>
      </c>
      <c r="BH128" s="146">
        <f t="shared" si="141"/>
        <v>0</v>
      </c>
      <c r="BI128" s="146">
        <f t="shared" si="142"/>
        <v>0</v>
      </c>
      <c r="BJ128" s="145">
        <f>COUNTIFS(A1_Individu_Data_Keadaan_SDMK!A$4:A$149935,K128,A1_Individu_Data_Keadaan_SDMK!S$4:S$149935,"Dokter Spesialis Rehabilitasi Medik (Sp.RM)")</f>
        <v>0</v>
      </c>
      <c r="BK128" s="147">
        <f t="shared" si="143"/>
        <v>0</v>
      </c>
      <c r="BL128" s="146">
        <f t="shared" si="144"/>
        <v>0</v>
      </c>
      <c r="BM128" s="146">
        <f t="shared" si="145"/>
        <v>0</v>
      </c>
      <c r="BN128" s="151" t="str">
        <f t="shared" si="146"/>
        <v>Belum Memenuhi</v>
      </c>
    </row>
    <row r="129" spans="11:66" ht="15">
      <c r="K129" s="132" t="s">
        <v>13301</v>
      </c>
      <c r="L129" s="132" t="s">
        <v>13302</v>
      </c>
      <c r="M129" s="132" t="s">
        <v>1632</v>
      </c>
      <c r="N129" s="132" t="s">
        <v>12211</v>
      </c>
      <c r="O129" s="132" t="s">
        <v>12206</v>
      </c>
      <c r="P129" s="132">
        <v>31</v>
      </c>
      <c r="Q129" s="132">
        <v>3173</v>
      </c>
      <c r="R129" s="370" t="str">
        <f>IF(P129&lt;&gt;"",VLOOKUP(P129,'01_MASTER_KODE_WILAYAH'!H$1437:I$1470,2,FALSE),"")</f>
        <v>DKI JAKARTA</v>
      </c>
      <c r="S129" s="370" t="str">
        <f>IF(Q129&lt;&gt;"",VLOOKUP(Q129,'01_MASTER_KODE_WILAYAH'!D$5:F$1353,3,FALSE),"")</f>
        <v>KOTA JAKARTA PUSAT</v>
      </c>
      <c r="T129" s="444" t="str">
        <f t="shared" si="111"/>
        <v>Swasta/Lai</v>
      </c>
      <c r="U129" s="157">
        <f t="shared" si="112"/>
        <v>0</v>
      </c>
      <c r="V129" s="145">
        <f>COUNTIFS(A1_Individu_Data_Keadaan_SDMK!A$4:A$149935,K129,A1_Individu_Data_Keadaan_SDMK!S$4:S$149935,"Dokter Umum")</f>
        <v>0</v>
      </c>
      <c r="W129" s="134">
        <f t="shared" si="113"/>
        <v>4</v>
      </c>
      <c r="X129" s="146">
        <f t="shared" si="114"/>
        <v>0</v>
      </c>
      <c r="Y129" s="146">
        <f t="shared" si="115"/>
        <v>4</v>
      </c>
      <c r="Z129" s="145">
        <f>COUNTIFS(A1_Individu_Data_Keadaan_SDMK!A$4:A$149935,K129,A1_Individu_Data_Keadaan_SDMK!S$4:S$149935,"Dokter Gigi")</f>
        <v>0</v>
      </c>
      <c r="AA129" s="134">
        <f t="shared" si="116"/>
        <v>1</v>
      </c>
      <c r="AB129" s="146">
        <f t="shared" si="117"/>
        <v>0</v>
      </c>
      <c r="AC129" s="146">
        <f t="shared" si="118"/>
        <v>1</v>
      </c>
      <c r="AD129" s="145">
        <f>COUNTIFS(A1_Individu_Data_Keadaan_SDMK!A$4:A$149935,K129,A1_Individu_Data_Keadaan_SDMK!S$4:S$149935,"Dokter Spesialis Penyakit Dalam (Sp.PD)")</f>
        <v>0</v>
      </c>
      <c r="AE129" s="134">
        <f t="shared" si="119"/>
        <v>1</v>
      </c>
      <c r="AF129" s="146">
        <f t="shared" si="120"/>
        <v>0</v>
      </c>
      <c r="AG129" s="146">
        <f t="shared" si="121"/>
        <v>1</v>
      </c>
      <c r="AH129" s="145">
        <f>COUNTIFS(A1_Individu_Data_Keadaan_SDMK!A$4:A$149935,K129,A1_Individu_Data_Keadaan_SDMK!S$4:S$149935,"Dokter Spesialis Obstetri &amp; Ginekologi - Kebidanan &amp; Kandungan (Sp.OG)")</f>
        <v>0</v>
      </c>
      <c r="AI129" s="134">
        <f t="shared" si="122"/>
        <v>1</v>
      </c>
      <c r="AJ129" s="146">
        <f t="shared" si="123"/>
        <v>0</v>
      </c>
      <c r="AK129" s="146">
        <f t="shared" si="124"/>
        <v>1</v>
      </c>
      <c r="AL129" s="145">
        <f>COUNTIFS(A1_Individu_Data_Keadaan_SDMK!A$4:A$149935,K129,A1_Individu_Data_Keadaan_SDMK!S$4:S$149935,"Dokter Spesialis Anak (Sp.A)")</f>
        <v>0</v>
      </c>
      <c r="AM129" s="147">
        <f t="shared" si="125"/>
        <v>1</v>
      </c>
      <c r="AN129" s="146">
        <f t="shared" si="126"/>
        <v>0</v>
      </c>
      <c r="AO129" s="146">
        <f t="shared" si="127"/>
        <v>1</v>
      </c>
      <c r="AP129" s="145">
        <f>COUNTIFS(A1_Individu_Data_Keadaan_SDMK!A$4:A$149935,K129,A1_Individu_Data_Keadaan_SDMK!S$4:S$149935,"Dokter Spesialis Bedah (Sp.B)")</f>
        <v>0</v>
      </c>
      <c r="AQ129" s="147">
        <f t="shared" si="128"/>
        <v>1</v>
      </c>
      <c r="AR129" s="146">
        <f t="shared" si="129"/>
        <v>0</v>
      </c>
      <c r="AS129" s="146">
        <f t="shared" si="130"/>
        <v>1</v>
      </c>
      <c r="AT129" s="145">
        <f>COUNTIFS(A1_Individu_Data_Keadaan_SDMK!A$4:A$149935,K129,A1_Individu_Data_Keadaan_SDMK!S$4:S$149935,"Dokter Spesialis Radiologi (Sp.Rad)")</f>
        <v>0</v>
      </c>
      <c r="AU129" s="147">
        <f t="shared" si="131"/>
        <v>0</v>
      </c>
      <c r="AV129" s="146">
        <f t="shared" si="132"/>
        <v>0</v>
      </c>
      <c r="AW129" s="146">
        <f t="shared" si="133"/>
        <v>0</v>
      </c>
      <c r="AX129" s="145">
        <f>COUNTIFS(A1_Individu_Data_Keadaan_SDMK!A$4:A$149935,K129,A1_Individu_Data_Keadaan_SDMK!S$4:S$149935,"Dokter Spesialis Anastesiologi (Sp.An)")</f>
        <v>0</v>
      </c>
      <c r="AY129" s="147">
        <f t="shared" si="134"/>
        <v>0</v>
      </c>
      <c r="AZ129" s="146">
        <f t="shared" si="135"/>
        <v>0</v>
      </c>
      <c r="BA129" s="146">
        <f t="shared" si="136"/>
        <v>0</v>
      </c>
      <c r="BB129" s="145">
        <f>COUNTIFS(A1_Individu_Data_Keadaan_SDMK!A$4:A$149935,K129,A1_Individu_Data_Keadaan_SDMK!S$4:S$149935,"Dokter Spesialis Patologi Klinik (SP.PK)")</f>
        <v>0</v>
      </c>
      <c r="BC129" s="147">
        <f t="shared" si="137"/>
        <v>0</v>
      </c>
      <c r="BD129" s="146">
        <f t="shared" si="138"/>
        <v>0</v>
      </c>
      <c r="BE129" s="146">
        <f t="shared" si="139"/>
        <v>0</v>
      </c>
      <c r="BF129" s="145">
        <f>COUNTIFS(A1_Individu_Data_Keadaan_SDMK!A$4:A$149935,K129,A1_Individu_Data_Keadaan_SDMK!S$4:S$149935,"Dokter Spesialis Patologi Anatomi (Sp.PA)")</f>
        <v>0</v>
      </c>
      <c r="BG129" s="147">
        <f t="shared" si="140"/>
        <v>0</v>
      </c>
      <c r="BH129" s="146">
        <f t="shared" si="141"/>
        <v>0</v>
      </c>
      <c r="BI129" s="146">
        <f t="shared" si="142"/>
        <v>0</v>
      </c>
      <c r="BJ129" s="145">
        <f>COUNTIFS(A1_Individu_Data_Keadaan_SDMK!A$4:A$149935,K129,A1_Individu_Data_Keadaan_SDMK!S$4:S$149935,"Dokter Spesialis Rehabilitasi Medik (Sp.RM)")</f>
        <v>0</v>
      </c>
      <c r="BK129" s="147">
        <f t="shared" si="143"/>
        <v>0</v>
      </c>
      <c r="BL129" s="146">
        <f t="shared" si="144"/>
        <v>0</v>
      </c>
      <c r="BM129" s="146">
        <f t="shared" si="145"/>
        <v>0</v>
      </c>
      <c r="BN129" s="151" t="str">
        <f t="shared" si="146"/>
        <v>Belum Memenuhi</v>
      </c>
    </row>
    <row r="130" spans="11:66" ht="15">
      <c r="K130" s="132" t="s">
        <v>13303</v>
      </c>
      <c r="L130" s="132" t="s">
        <v>13304</v>
      </c>
      <c r="M130" s="132" t="s">
        <v>1632</v>
      </c>
      <c r="N130" s="132" t="s">
        <v>13054</v>
      </c>
      <c r="O130" s="132" t="s">
        <v>13058</v>
      </c>
      <c r="P130" s="132">
        <v>31</v>
      </c>
      <c r="Q130" s="132">
        <v>3173</v>
      </c>
      <c r="R130" s="370" t="str">
        <f>IF(P130&lt;&gt;"",VLOOKUP(P130,'01_MASTER_KODE_WILAYAH'!H$1437:I$1470,2,FALSE),"")</f>
        <v>DKI JAKARTA</v>
      </c>
      <c r="S130" s="370" t="str">
        <f>IF(Q130&lt;&gt;"",VLOOKUP(Q130,'01_MASTER_KODE_WILAYAH'!D$5:F$1353,3,FALSE),"")</f>
        <v>KOTA JAKARTA PUSAT</v>
      </c>
      <c r="T130" s="444" t="str">
        <f t="shared" si="111"/>
        <v>BUMN</v>
      </c>
      <c r="U130" s="157">
        <f t="shared" si="112"/>
        <v>0</v>
      </c>
      <c r="V130" s="145">
        <f>COUNTIFS(A1_Individu_Data_Keadaan_SDMK!A$4:A$149935,K130,A1_Individu_Data_Keadaan_SDMK!S$4:S$149935,"Dokter Umum")</f>
        <v>0</v>
      </c>
      <c r="W130" s="134">
        <f t="shared" si="113"/>
        <v>18</v>
      </c>
      <c r="X130" s="146">
        <f t="shared" si="114"/>
        <v>0</v>
      </c>
      <c r="Y130" s="146">
        <f t="shared" si="115"/>
        <v>18</v>
      </c>
      <c r="Z130" s="145">
        <f>COUNTIFS(A1_Individu_Data_Keadaan_SDMK!A$4:A$149935,K130,A1_Individu_Data_Keadaan_SDMK!S$4:S$149935,"Dokter Gigi")</f>
        <v>0</v>
      </c>
      <c r="AA130" s="134">
        <f t="shared" si="116"/>
        <v>4</v>
      </c>
      <c r="AB130" s="146">
        <f t="shared" si="117"/>
        <v>0</v>
      </c>
      <c r="AC130" s="146">
        <f t="shared" si="118"/>
        <v>4</v>
      </c>
      <c r="AD130" s="145">
        <f>COUNTIFS(A1_Individu_Data_Keadaan_SDMK!A$4:A$149935,K130,A1_Individu_Data_Keadaan_SDMK!S$4:S$149935,"Dokter Spesialis Penyakit Dalam (Sp.PD)")</f>
        <v>0</v>
      </c>
      <c r="AE130" s="134">
        <f t="shared" si="119"/>
        <v>6</v>
      </c>
      <c r="AF130" s="146">
        <f t="shared" si="120"/>
        <v>0</v>
      </c>
      <c r="AG130" s="146">
        <f t="shared" si="121"/>
        <v>6</v>
      </c>
      <c r="AH130" s="145">
        <f>COUNTIFS(A1_Individu_Data_Keadaan_SDMK!A$4:A$149935,K130,A1_Individu_Data_Keadaan_SDMK!S$4:S$149935,"Dokter Spesialis Obstetri &amp; Ginekologi - Kebidanan &amp; Kandungan (Sp.OG)")</f>
        <v>0</v>
      </c>
      <c r="AI130" s="134">
        <f t="shared" si="122"/>
        <v>6</v>
      </c>
      <c r="AJ130" s="146">
        <f t="shared" si="123"/>
        <v>0</v>
      </c>
      <c r="AK130" s="146">
        <f t="shared" si="124"/>
        <v>6</v>
      </c>
      <c r="AL130" s="145">
        <f>COUNTIFS(A1_Individu_Data_Keadaan_SDMK!A$4:A$149935,K130,A1_Individu_Data_Keadaan_SDMK!S$4:S$149935,"Dokter Spesialis Anak (Sp.A)")</f>
        <v>0</v>
      </c>
      <c r="AM130" s="147">
        <f t="shared" si="125"/>
        <v>6</v>
      </c>
      <c r="AN130" s="146">
        <f t="shared" si="126"/>
        <v>0</v>
      </c>
      <c r="AO130" s="146">
        <f t="shared" si="127"/>
        <v>6</v>
      </c>
      <c r="AP130" s="145">
        <f>COUNTIFS(A1_Individu_Data_Keadaan_SDMK!A$4:A$149935,K130,A1_Individu_Data_Keadaan_SDMK!S$4:S$149935,"Dokter Spesialis Bedah (Sp.B)")</f>
        <v>0</v>
      </c>
      <c r="AQ130" s="147">
        <f t="shared" si="128"/>
        <v>6</v>
      </c>
      <c r="AR130" s="146">
        <f t="shared" si="129"/>
        <v>0</v>
      </c>
      <c r="AS130" s="146">
        <f t="shared" si="130"/>
        <v>6</v>
      </c>
      <c r="AT130" s="145">
        <f>COUNTIFS(A1_Individu_Data_Keadaan_SDMK!A$4:A$149935,K130,A1_Individu_Data_Keadaan_SDMK!S$4:S$149935,"Dokter Spesialis Radiologi (Sp.Rad)")</f>
        <v>0</v>
      </c>
      <c r="AU130" s="147">
        <f t="shared" si="131"/>
        <v>3</v>
      </c>
      <c r="AV130" s="146">
        <f t="shared" si="132"/>
        <v>0</v>
      </c>
      <c r="AW130" s="146">
        <f t="shared" si="133"/>
        <v>3</v>
      </c>
      <c r="AX130" s="145">
        <f>COUNTIFS(A1_Individu_Data_Keadaan_SDMK!A$4:A$149935,K130,A1_Individu_Data_Keadaan_SDMK!S$4:S$149935,"Dokter Spesialis Anastesiologi (Sp.An)")</f>
        <v>0</v>
      </c>
      <c r="AY130" s="147">
        <f t="shared" si="134"/>
        <v>3</v>
      </c>
      <c r="AZ130" s="146">
        <f t="shared" si="135"/>
        <v>0</v>
      </c>
      <c r="BA130" s="146">
        <f t="shared" si="136"/>
        <v>3</v>
      </c>
      <c r="BB130" s="145">
        <f>COUNTIFS(A1_Individu_Data_Keadaan_SDMK!A$4:A$149935,K130,A1_Individu_Data_Keadaan_SDMK!S$4:S$149935,"Dokter Spesialis Patologi Klinik (SP.PK)")</f>
        <v>0</v>
      </c>
      <c r="BC130" s="147">
        <f t="shared" si="137"/>
        <v>3</v>
      </c>
      <c r="BD130" s="146">
        <f t="shared" si="138"/>
        <v>0</v>
      </c>
      <c r="BE130" s="146">
        <f t="shared" si="139"/>
        <v>3</v>
      </c>
      <c r="BF130" s="145">
        <f>COUNTIFS(A1_Individu_Data_Keadaan_SDMK!A$4:A$149935,K130,A1_Individu_Data_Keadaan_SDMK!S$4:S$149935,"Dokter Spesialis Patologi Anatomi (Sp.PA)")</f>
        <v>0</v>
      </c>
      <c r="BG130" s="147">
        <f t="shared" si="140"/>
        <v>0</v>
      </c>
      <c r="BH130" s="146">
        <f t="shared" si="141"/>
        <v>0</v>
      </c>
      <c r="BI130" s="146">
        <f t="shared" si="142"/>
        <v>0</v>
      </c>
      <c r="BJ130" s="145">
        <f>COUNTIFS(A1_Individu_Data_Keadaan_SDMK!A$4:A$149935,K130,A1_Individu_Data_Keadaan_SDMK!S$4:S$149935,"Dokter Spesialis Rehabilitasi Medik (Sp.RM)")</f>
        <v>0</v>
      </c>
      <c r="BK130" s="147">
        <f t="shared" si="143"/>
        <v>0</v>
      </c>
      <c r="BL130" s="146">
        <f t="shared" si="144"/>
        <v>0</v>
      </c>
      <c r="BM130" s="146">
        <f t="shared" si="145"/>
        <v>0</v>
      </c>
      <c r="BN130" s="151" t="str">
        <f t="shared" si="146"/>
        <v>Belum Memenuhi</v>
      </c>
    </row>
    <row r="131" spans="11:66" ht="15">
      <c r="K131" s="132" t="s">
        <v>13305</v>
      </c>
      <c r="L131" s="132" t="s">
        <v>13306</v>
      </c>
      <c r="M131" s="132" t="s">
        <v>1632</v>
      </c>
      <c r="N131" s="132" t="s">
        <v>12256</v>
      </c>
      <c r="O131" s="132" t="s">
        <v>12206</v>
      </c>
      <c r="P131" s="132">
        <v>31</v>
      </c>
      <c r="Q131" s="132">
        <v>3173</v>
      </c>
      <c r="R131" s="370" t="str">
        <f>IF(P131&lt;&gt;"",VLOOKUP(P131,'01_MASTER_KODE_WILAYAH'!H$1437:I$1470,2,FALSE),"")</f>
        <v>DKI JAKARTA</v>
      </c>
      <c r="S131" s="370" t="str">
        <f>IF(Q131&lt;&gt;"",VLOOKUP(Q131,'01_MASTER_KODE_WILAYAH'!D$5:F$1353,3,FALSE),"")</f>
        <v>KOTA JAKARTA PUSAT</v>
      </c>
      <c r="T131" s="444" t="str">
        <f t="shared" si="111"/>
        <v>Swasta/Lai</v>
      </c>
      <c r="U131" s="157">
        <f t="shared" si="112"/>
        <v>0</v>
      </c>
      <c r="V131" s="145">
        <f>COUNTIFS(A1_Individu_Data_Keadaan_SDMK!A$4:A$149935,K131,A1_Individu_Data_Keadaan_SDMK!S$4:S$149935,"Dokter Umum")</f>
        <v>0</v>
      </c>
      <c r="W131" s="134">
        <f t="shared" si="113"/>
        <v>1</v>
      </c>
      <c r="X131" s="146">
        <f t="shared" si="114"/>
        <v>0</v>
      </c>
      <c r="Y131" s="146">
        <f t="shared" si="115"/>
        <v>1</v>
      </c>
      <c r="Z131" s="145">
        <f>COUNTIFS(A1_Individu_Data_Keadaan_SDMK!A$4:A$149935,K131,A1_Individu_Data_Keadaan_SDMK!S$4:S$149935,"Dokter Gigi")</f>
        <v>0</v>
      </c>
      <c r="AA131" s="134">
        <f t="shared" si="116"/>
        <v>1</v>
      </c>
      <c r="AB131" s="146">
        <f t="shared" si="117"/>
        <v>0</v>
      </c>
      <c r="AC131" s="146">
        <f t="shared" si="118"/>
        <v>1</v>
      </c>
      <c r="AD131" s="145">
        <f>COUNTIFS(A1_Individu_Data_Keadaan_SDMK!A$4:A$149935,K131,A1_Individu_Data_Keadaan_SDMK!S$4:S$149935,"Dokter Spesialis Penyakit Dalam (Sp.PD)")</f>
        <v>0</v>
      </c>
      <c r="AE131" s="134">
        <f t="shared" si="119"/>
        <v>1</v>
      </c>
      <c r="AF131" s="146">
        <f t="shared" si="120"/>
        <v>0</v>
      </c>
      <c r="AG131" s="146">
        <f t="shared" si="121"/>
        <v>1</v>
      </c>
      <c r="AH131" s="145">
        <f>COUNTIFS(A1_Individu_Data_Keadaan_SDMK!A$4:A$149935,K131,A1_Individu_Data_Keadaan_SDMK!S$4:S$149935,"Dokter Spesialis Obstetri &amp; Ginekologi - Kebidanan &amp; Kandungan (Sp.OG)")</f>
        <v>0</v>
      </c>
      <c r="AI131" s="134">
        <f t="shared" si="122"/>
        <v>1</v>
      </c>
      <c r="AJ131" s="146">
        <f t="shared" si="123"/>
        <v>0</v>
      </c>
      <c r="AK131" s="146">
        <f t="shared" si="124"/>
        <v>1</v>
      </c>
      <c r="AL131" s="145">
        <f>COUNTIFS(A1_Individu_Data_Keadaan_SDMK!A$4:A$149935,K131,A1_Individu_Data_Keadaan_SDMK!S$4:S$149935,"Dokter Spesialis Anak (Sp.A)")</f>
        <v>0</v>
      </c>
      <c r="AM131" s="147">
        <f t="shared" si="125"/>
        <v>1</v>
      </c>
      <c r="AN131" s="146">
        <f t="shared" si="126"/>
        <v>0</v>
      </c>
      <c r="AO131" s="146">
        <f t="shared" si="127"/>
        <v>1</v>
      </c>
      <c r="AP131" s="145">
        <f>COUNTIFS(A1_Individu_Data_Keadaan_SDMK!A$4:A$149935,K131,A1_Individu_Data_Keadaan_SDMK!S$4:S$149935,"Dokter Spesialis Bedah (Sp.B)")</f>
        <v>0</v>
      </c>
      <c r="AQ131" s="147">
        <f t="shared" si="128"/>
        <v>1</v>
      </c>
      <c r="AR131" s="146">
        <f t="shared" si="129"/>
        <v>0</v>
      </c>
      <c r="AS131" s="146">
        <f t="shared" si="130"/>
        <v>1</v>
      </c>
      <c r="AT131" s="145">
        <f>COUNTIFS(A1_Individu_Data_Keadaan_SDMK!A$4:A$149935,K131,A1_Individu_Data_Keadaan_SDMK!S$4:S$149935,"Dokter Spesialis Radiologi (Sp.Rad)")</f>
        <v>0</v>
      </c>
      <c r="AU131" s="147">
        <f t="shared" si="131"/>
        <v>0</v>
      </c>
      <c r="AV131" s="146">
        <f t="shared" si="132"/>
        <v>0</v>
      </c>
      <c r="AW131" s="146">
        <f t="shared" si="133"/>
        <v>0</v>
      </c>
      <c r="AX131" s="145">
        <f>COUNTIFS(A1_Individu_Data_Keadaan_SDMK!A$4:A$149935,K131,A1_Individu_Data_Keadaan_SDMK!S$4:S$149935,"Dokter Spesialis Anastesiologi (Sp.An)")</f>
        <v>0</v>
      </c>
      <c r="AY131" s="147">
        <f t="shared" si="134"/>
        <v>0</v>
      </c>
      <c r="AZ131" s="146">
        <f t="shared" si="135"/>
        <v>0</v>
      </c>
      <c r="BA131" s="146">
        <f t="shared" si="136"/>
        <v>0</v>
      </c>
      <c r="BB131" s="145">
        <f>COUNTIFS(A1_Individu_Data_Keadaan_SDMK!A$4:A$149935,K131,A1_Individu_Data_Keadaan_SDMK!S$4:S$149935,"Dokter Spesialis Patologi Klinik (SP.PK)")</f>
        <v>0</v>
      </c>
      <c r="BC131" s="147">
        <f t="shared" si="137"/>
        <v>0</v>
      </c>
      <c r="BD131" s="146">
        <f t="shared" si="138"/>
        <v>0</v>
      </c>
      <c r="BE131" s="146">
        <f t="shared" si="139"/>
        <v>0</v>
      </c>
      <c r="BF131" s="145">
        <f>COUNTIFS(A1_Individu_Data_Keadaan_SDMK!A$4:A$149935,K131,A1_Individu_Data_Keadaan_SDMK!S$4:S$149935,"Dokter Spesialis Patologi Anatomi (Sp.PA)")</f>
        <v>0</v>
      </c>
      <c r="BG131" s="147">
        <f t="shared" si="140"/>
        <v>0</v>
      </c>
      <c r="BH131" s="146">
        <f t="shared" si="141"/>
        <v>0</v>
      </c>
      <c r="BI131" s="146">
        <f t="shared" si="142"/>
        <v>0</v>
      </c>
      <c r="BJ131" s="145">
        <f>COUNTIFS(A1_Individu_Data_Keadaan_SDMK!A$4:A$149935,K131,A1_Individu_Data_Keadaan_SDMK!S$4:S$149935,"Dokter Spesialis Rehabilitasi Medik (Sp.RM)")</f>
        <v>0</v>
      </c>
      <c r="BK131" s="147">
        <f t="shared" si="143"/>
        <v>0</v>
      </c>
      <c r="BL131" s="146">
        <f t="shared" si="144"/>
        <v>0</v>
      </c>
      <c r="BM131" s="146">
        <f t="shared" si="145"/>
        <v>0</v>
      </c>
      <c r="BN131" s="151" t="str">
        <f t="shared" si="146"/>
        <v>Belum Memenuhi</v>
      </c>
    </row>
    <row r="132" spans="11:66" ht="15">
      <c r="K132" s="132" t="s">
        <v>13307</v>
      </c>
      <c r="L132" s="132" t="s">
        <v>13308</v>
      </c>
      <c r="M132" s="132" t="s">
        <v>1632</v>
      </c>
      <c r="N132" s="132" t="s">
        <v>12210</v>
      </c>
      <c r="O132" s="132" t="s">
        <v>12206</v>
      </c>
      <c r="P132" s="132">
        <v>31</v>
      </c>
      <c r="Q132" s="132">
        <v>3173</v>
      </c>
      <c r="R132" s="370" t="str">
        <f>IF(P132&lt;&gt;"",VLOOKUP(P132,'01_MASTER_KODE_WILAYAH'!H$1437:I$1470,2,FALSE),"")</f>
        <v>DKI JAKARTA</v>
      </c>
      <c r="S132" s="370" t="str">
        <f>IF(Q132&lt;&gt;"",VLOOKUP(Q132,'01_MASTER_KODE_WILAYAH'!D$5:F$1353,3,FALSE),"")</f>
        <v>KOTA JAKARTA PUSAT</v>
      </c>
      <c r="T132" s="444" t="str">
        <f t="shared" si="111"/>
        <v>Swasta/Lai</v>
      </c>
      <c r="U132" s="157">
        <f t="shared" si="112"/>
        <v>0</v>
      </c>
      <c r="V132" s="145">
        <f>COUNTIFS(A1_Individu_Data_Keadaan_SDMK!A$4:A$149935,K132,A1_Individu_Data_Keadaan_SDMK!S$4:S$149935,"Dokter Umum")</f>
        <v>0</v>
      </c>
      <c r="W132" s="134">
        <f t="shared" si="113"/>
        <v>9</v>
      </c>
      <c r="X132" s="146">
        <f t="shared" si="114"/>
        <v>0</v>
      </c>
      <c r="Y132" s="146">
        <f t="shared" si="115"/>
        <v>9</v>
      </c>
      <c r="Z132" s="145">
        <f>COUNTIFS(A1_Individu_Data_Keadaan_SDMK!A$4:A$149935,K132,A1_Individu_Data_Keadaan_SDMK!S$4:S$149935,"Dokter Gigi")</f>
        <v>0</v>
      </c>
      <c r="AA132" s="134">
        <f t="shared" si="116"/>
        <v>2</v>
      </c>
      <c r="AB132" s="146">
        <f t="shared" si="117"/>
        <v>0</v>
      </c>
      <c r="AC132" s="146">
        <f t="shared" si="118"/>
        <v>2</v>
      </c>
      <c r="AD132" s="145">
        <f>COUNTIFS(A1_Individu_Data_Keadaan_SDMK!A$4:A$149935,K132,A1_Individu_Data_Keadaan_SDMK!S$4:S$149935,"Dokter Spesialis Penyakit Dalam (Sp.PD)")</f>
        <v>0</v>
      </c>
      <c r="AE132" s="134">
        <f t="shared" si="119"/>
        <v>2</v>
      </c>
      <c r="AF132" s="146">
        <f t="shared" si="120"/>
        <v>0</v>
      </c>
      <c r="AG132" s="146">
        <f t="shared" si="121"/>
        <v>2</v>
      </c>
      <c r="AH132" s="145">
        <f>COUNTIFS(A1_Individu_Data_Keadaan_SDMK!A$4:A$149935,K132,A1_Individu_Data_Keadaan_SDMK!S$4:S$149935,"Dokter Spesialis Obstetri &amp; Ginekologi - Kebidanan &amp; Kandungan (Sp.OG)")</f>
        <v>0</v>
      </c>
      <c r="AI132" s="134">
        <f t="shared" si="122"/>
        <v>2</v>
      </c>
      <c r="AJ132" s="146">
        <f t="shared" si="123"/>
        <v>0</v>
      </c>
      <c r="AK132" s="146">
        <f t="shared" si="124"/>
        <v>2</v>
      </c>
      <c r="AL132" s="145">
        <f>COUNTIFS(A1_Individu_Data_Keadaan_SDMK!A$4:A$149935,K132,A1_Individu_Data_Keadaan_SDMK!S$4:S$149935,"Dokter Spesialis Anak (Sp.A)")</f>
        <v>0</v>
      </c>
      <c r="AM132" s="147">
        <f t="shared" si="125"/>
        <v>2</v>
      </c>
      <c r="AN132" s="146">
        <f t="shared" si="126"/>
        <v>0</v>
      </c>
      <c r="AO132" s="146">
        <f t="shared" si="127"/>
        <v>2</v>
      </c>
      <c r="AP132" s="145">
        <f>COUNTIFS(A1_Individu_Data_Keadaan_SDMK!A$4:A$149935,K132,A1_Individu_Data_Keadaan_SDMK!S$4:S$149935,"Dokter Spesialis Bedah (Sp.B)")</f>
        <v>0</v>
      </c>
      <c r="AQ132" s="147">
        <f t="shared" si="128"/>
        <v>2</v>
      </c>
      <c r="AR132" s="146">
        <f t="shared" si="129"/>
        <v>0</v>
      </c>
      <c r="AS132" s="146">
        <f t="shared" si="130"/>
        <v>2</v>
      </c>
      <c r="AT132" s="145">
        <f>COUNTIFS(A1_Individu_Data_Keadaan_SDMK!A$4:A$149935,K132,A1_Individu_Data_Keadaan_SDMK!S$4:S$149935,"Dokter Spesialis Radiologi (Sp.Rad)")</f>
        <v>0</v>
      </c>
      <c r="AU132" s="147">
        <f t="shared" si="131"/>
        <v>1</v>
      </c>
      <c r="AV132" s="146">
        <f t="shared" si="132"/>
        <v>0</v>
      </c>
      <c r="AW132" s="146">
        <f t="shared" si="133"/>
        <v>1</v>
      </c>
      <c r="AX132" s="145">
        <f>COUNTIFS(A1_Individu_Data_Keadaan_SDMK!A$4:A$149935,K132,A1_Individu_Data_Keadaan_SDMK!S$4:S$149935,"Dokter Spesialis Anastesiologi (Sp.An)")</f>
        <v>0</v>
      </c>
      <c r="AY132" s="147">
        <f t="shared" si="134"/>
        <v>1</v>
      </c>
      <c r="AZ132" s="146">
        <f t="shared" si="135"/>
        <v>0</v>
      </c>
      <c r="BA132" s="146">
        <f t="shared" si="136"/>
        <v>1</v>
      </c>
      <c r="BB132" s="145">
        <f>COUNTIFS(A1_Individu_Data_Keadaan_SDMK!A$4:A$149935,K132,A1_Individu_Data_Keadaan_SDMK!S$4:S$149935,"Dokter Spesialis Patologi Klinik (SP.PK)")</f>
        <v>0</v>
      </c>
      <c r="BC132" s="147">
        <f t="shared" si="137"/>
        <v>1</v>
      </c>
      <c r="BD132" s="146">
        <f t="shared" si="138"/>
        <v>0</v>
      </c>
      <c r="BE132" s="146">
        <f t="shared" si="139"/>
        <v>1</v>
      </c>
      <c r="BF132" s="145">
        <f>COUNTIFS(A1_Individu_Data_Keadaan_SDMK!A$4:A$149935,K132,A1_Individu_Data_Keadaan_SDMK!S$4:S$149935,"Dokter Spesialis Patologi Anatomi (Sp.PA)")</f>
        <v>0</v>
      </c>
      <c r="BG132" s="147">
        <f t="shared" si="140"/>
        <v>0</v>
      </c>
      <c r="BH132" s="146">
        <f t="shared" si="141"/>
        <v>0</v>
      </c>
      <c r="BI132" s="146">
        <f t="shared" si="142"/>
        <v>0</v>
      </c>
      <c r="BJ132" s="145">
        <f>COUNTIFS(A1_Individu_Data_Keadaan_SDMK!A$4:A$149935,K132,A1_Individu_Data_Keadaan_SDMK!S$4:S$149935,"Dokter Spesialis Rehabilitasi Medik (Sp.RM)")</f>
        <v>0</v>
      </c>
      <c r="BK132" s="147">
        <f t="shared" si="143"/>
        <v>0</v>
      </c>
      <c r="BL132" s="146">
        <f t="shared" si="144"/>
        <v>0</v>
      </c>
      <c r="BM132" s="146">
        <f t="shared" si="145"/>
        <v>0</v>
      </c>
      <c r="BN132" s="151" t="str">
        <f t="shared" si="146"/>
        <v>Belum Memenuhi</v>
      </c>
    </row>
    <row r="133" spans="11:66" ht="15">
      <c r="K133" s="132" t="s">
        <v>13309</v>
      </c>
      <c r="L133" s="132" t="s">
        <v>13310</v>
      </c>
      <c r="M133" s="132" t="s">
        <v>1632</v>
      </c>
      <c r="N133" s="132" t="s">
        <v>12256</v>
      </c>
      <c r="O133" s="132" t="s">
        <v>12207</v>
      </c>
      <c r="P133" s="132">
        <v>31</v>
      </c>
      <c r="Q133" s="132">
        <v>3173</v>
      </c>
      <c r="R133" s="370" t="str">
        <f>IF(P133&lt;&gt;"",VLOOKUP(P133,'01_MASTER_KODE_WILAYAH'!H$1437:I$1470,2,FALSE),"")</f>
        <v>DKI JAKARTA</v>
      </c>
      <c r="S133" s="370" t="str">
        <f>IF(Q133&lt;&gt;"",VLOOKUP(Q133,'01_MASTER_KODE_WILAYAH'!D$5:F$1353,3,FALSE),"")</f>
        <v>KOTA JAKARTA PUSAT</v>
      </c>
      <c r="T133" s="444" t="str">
        <f t="shared" si="111"/>
        <v>Perusahaan</v>
      </c>
      <c r="U133" s="157">
        <f t="shared" si="112"/>
        <v>0</v>
      </c>
      <c r="V133" s="145">
        <f>COUNTIFS(A1_Individu_Data_Keadaan_SDMK!A$4:A$149935,K133,A1_Individu_Data_Keadaan_SDMK!S$4:S$149935,"Dokter Umum")</f>
        <v>0</v>
      </c>
      <c r="W133" s="134">
        <f t="shared" si="113"/>
        <v>1</v>
      </c>
      <c r="X133" s="146">
        <f t="shared" si="114"/>
        <v>0</v>
      </c>
      <c r="Y133" s="146">
        <f t="shared" si="115"/>
        <v>1</v>
      </c>
      <c r="Z133" s="145">
        <f>COUNTIFS(A1_Individu_Data_Keadaan_SDMK!A$4:A$149935,K133,A1_Individu_Data_Keadaan_SDMK!S$4:S$149935,"Dokter Gigi")</f>
        <v>0</v>
      </c>
      <c r="AA133" s="134">
        <f t="shared" si="116"/>
        <v>1</v>
      </c>
      <c r="AB133" s="146">
        <f t="shared" si="117"/>
        <v>0</v>
      </c>
      <c r="AC133" s="146">
        <f t="shared" si="118"/>
        <v>1</v>
      </c>
      <c r="AD133" s="145">
        <f>COUNTIFS(A1_Individu_Data_Keadaan_SDMK!A$4:A$149935,K133,A1_Individu_Data_Keadaan_SDMK!S$4:S$149935,"Dokter Spesialis Penyakit Dalam (Sp.PD)")</f>
        <v>0</v>
      </c>
      <c r="AE133" s="134">
        <f t="shared" si="119"/>
        <v>1</v>
      </c>
      <c r="AF133" s="146">
        <f t="shared" si="120"/>
        <v>0</v>
      </c>
      <c r="AG133" s="146">
        <f t="shared" si="121"/>
        <v>1</v>
      </c>
      <c r="AH133" s="145">
        <f>COUNTIFS(A1_Individu_Data_Keadaan_SDMK!A$4:A$149935,K133,A1_Individu_Data_Keadaan_SDMK!S$4:S$149935,"Dokter Spesialis Obstetri &amp; Ginekologi - Kebidanan &amp; Kandungan (Sp.OG)")</f>
        <v>0</v>
      </c>
      <c r="AI133" s="134">
        <f t="shared" si="122"/>
        <v>1</v>
      </c>
      <c r="AJ133" s="146">
        <f t="shared" si="123"/>
        <v>0</v>
      </c>
      <c r="AK133" s="146">
        <f t="shared" si="124"/>
        <v>1</v>
      </c>
      <c r="AL133" s="145">
        <f>COUNTIFS(A1_Individu_Data_Keadaan_SDMK!A$4:A$149935,K133,A1_Individu_Data_Keadaan_SDMK!S$4:S$149935,"Dokter Spesialis Anak (Sp.A)")</f>
        <v>0</v>
      </c>
      <c r="AM133" s="147">
        <f t="shared" si="125"/>
        <v>1</v>
      </c>
      <c r="AN133" s="146">
        <f t="shared" si="126"/>
        <v>0</v>
      </c>
      <c r="AO133" s="146">
        <f t="shared" si="127"/>
        <v>1</v>
      </c>
      <c r="AP133" s="145">
        <f>COUNTIFS(A1_Individu_Data_Keadaan_SDMK!A$4:A$149935,K133,A1_Individu_Data_Keadaan_SDMK!S$4:S$149935,"Dokter Spesialis Bedah (Sp.B)")</f>
        <v>0</v>
      </c>
      <c r="AQ133" s="147">
        <f t="shared" si="128"/>
        <v>1</v>
      </c>
      <c r="AR133" s="146">
        <f t="shared" si="129"/>
        <v>0</v>
      </c>
      <c r="AS133" s="146">
        <f t="shared" si="130"/>
        <v>1</v>
      </c>
      <c r="AT133" s="145">
        <f>COUNTIFS(A1_Individu_Data_Keadaan_SDMK!A$4:A$149935,K133,A1_Individu_Data_Keadaan_SDMK!S$4:S$149935,"Dokter Spesialis Radiologi (Sp.Rad)")</f>
        <v>0</v>
      </c>
      <c r="AU133" s="147">
        <f t="shared" si="131"/>
        <v>0</v>
      </c>
      <c r="AV133" s="146">
        <f t="shared" si="132"/>
        <v>0</v>
      </c>
      <c r="AW133" s="146">
        <f t="shared" si="133"/>
        <v>0</v>
      </c>
      <c r="AX133" s="145">
        <f>COUNTIFS(A1_Individu_Data_Keadaan_SDMK!A$4:A$149935,K133,A1_Individu_Data_Keadaan_SDMK!S$4:S$149935,"Dokter Spesialis Anastesiologi (Sp.An)")</f>
        <v>0</v>
      </c>
      <c r="AY133" s="147">
        <f t="shared" si="134"/>
        <v>0</v>
      </c>
      <c r="AZ133" s="146">
        <f t="shared" si="135"/>
        <v>0</v>
      </c>
      <c r="BA133" s="146">
        <f t="shared" si="136"/>
        <v>0</v>
      </c>
      <c r="BB133" s="145">
        <f>COUNTIFS(A1_Individu_Data_Keadaan_SDMK!A$4:A$149935,K133,A1_Individu_Data_Keadaan_SDMK!S$4:S$149935,"Dokter Spesialis Patologi Klinik (SP.PK)")</f>
        <v>0</v>
      </c>
      <c r="BC133" s="147">
        <f t="shared" si="137"/>
        <v>0</v>
      </c>
      <c r="BD133" s="146">
        <f t="shared" si="138"/>
        <v>0</v>
      </c>
      <c r="BE133" s="146">
        <f t="shared" si="139"/>
        <v>0</v>
      </c>
      <c r="BF133" s="145">
        <f>COUNTIFS(A1_Individu_Data_Keadaan_SDMK!A$4:A$149935,K133,A1_Individu_Data_Keadaan_SDMK!S$4:S$149935,"Dokter Spesialis Patologi Anatomi (Sp.PA)")</f>
        <v>0</v>
      </c>
      <c r="BG133" s="147">
        <f t="shared" si="140"/>
        <v>0</v>
      </c>
      <c r="BH133" s="146">
        <f t="shared" si="141"/>
        <v>0</v>
      </c>
      <c r="BI133" s="146">
        <f t="shared" si="142"/>
        <v>0</v>
      </c>
      <c r="BJ133" s="145">
        <f>COUNTIFS(A1_Individu_Data_Keadaan_SDMK!A$4:A$149935,K133,A1_Individu_Data_Keadaan_SDMK!S$4:S$149935,"Dokter Spesialis Rehabilitasi Medik (Sp.RM)")</f>
        <v>0</v>
      </c>
      <c r="BK133" s="147">
        <f t="shared" si="143"/>
        <v>0</v>
      </c>
      <c r="BL133" s="146">
        <f t="shared" si="144"/>
        <v>0</v>
      </c>
      <c r="BM133" s="146">
        <f t="shared" si="145"/>
        <v>0</v>
      </c>
      <c r="BN133" s="151" t="str">
        <f t="shared" si="146"/>
        <v>Belum Memenuhi</v>
      </c>
    </row>
    <row r="134" spans="11:66" ht="15">
      <c r="K134" s="132" t="s">
        <v>13311</v>
      </c>
      <c r="L134" s="132" t="s">
        <v>13312</v>
      </c>
      <c r="M134" s="132" t="s">
        <v>1632</v>
      </c>
      <c r="N134" s="132" t="s">
        <v>12210</v>
      </c>
      <c r="O134" s="132" t="s">
        <v>229</v>
      </c>
      <c r="P134" s="132">
        <v>31</v>
      </c>
      <c r="Q134" s="132">
        <v>3173</v>
      </c>
      <c r="R134" s="370" t="str">
        <f>IF(P134&lt;&gt;"",VLOOKUP(P134,'01_MASTER_KODE_WILAYAH'!H$1437:I$1470,2,FALSE),"")</f>
        <v>DKI JAKARTA</v>
      </c>
      <c r="S134" s="370" t="str">
        <f>IF(Q134&lt;&gt;"",VLOOKUP(Q134,'01_MASTER_KODE_WILAYAH'!D$5:F$1353,3,FALSE),"")</f>
        <v>KOTA JAKARTA PUSAT</v>
      </c>
      <c r="T134" s="444" t="str">
        <f t="shared" si="111"/>
        <v>TNI AL</v>
      </c>
      <c r="U134" s="157">
        <f t="shared" si="112"/>
        <v>0</v>
      </c>
      <c r="V134" s="145">
        <f>COUNTIFS(A1_Individu_Data_Keadaan_SDMK!A$4:A$149935,K134,A1_Individu_Data_Keadaan_SDMK!S$4:S$149935,"Dokter Umum")</f>
        <v>0</v>
      </c>
      <c r="W134" s="134">
        <f t="shared" si="113"/>
        <v>9</v>
      </c>
      <c r="X134" s="146">
        <f t="shared" si="114"/>
        <v>0</v>
      </c>
      <c r="Y134" s="146">
        <f t="shared" si="115"/>
        <v>9</v>
      </c>
      <c r="Z134" s="145">
        <f>COUNTIFS(A1_Individu_Data_Keadaan_SDMK!A$4:A$149935,K134,A1_Individu_Data_Keadaan_SDMK!S$4:S$149935,"Dokter Gigi")</f>
        <v>0</v>
      </c>
      <c r="AA134" s="134">
        <f t="shared" si="116"/>
        <v>2</v>
      </c>
      <c r="AB134" s="146">
        <f t="shared" si="117"/>
        <v>0</v>
      </c>
      <c r="AC134" s="146">
        <f t="shared" si="118"/>
        <v>2</v>
      </c>
      <c r="AD134" s="145">
        <f>COUNTIFS(A1_Individu_Data_Keadaan_SDMK!A$4:A$149935,K134,A1_Individu_Data_Keadaan_SDMK!S$4:S$149935,"Dokter Spesialis Penyakit Dalam (Sp.PD)")</f>
        <v>0</v>
      </c>
      <c r="AE134" s="134">
        <f t="shared" si="119"/>
        <v>2</v>
      </c>
      <c r="AF134" s="146">
        <f t="shared" si="120"/>
        <v>0</v>
      </c>
      <c r="AG134" s="146">
        <f t="shared" si="121"/>
        <v>2</v>
      </c>
      <c r="AH134" s="145">
        <f>COUNTIFS(A1_Individu_Data_Keadaan_SDMK!A$4:A$149935,K134,A1_Individu_Data_Keadaan_SDMK!S$4:S$149935,"Dokter Spesialis Obstetri &amp; Ginekologi - Kebidanan &amp; Kandungan (Sp.OG)")</f>
        <v>0</v>
      </c>
      <c r="AI134" s="134">
        <f t="shared" si="122"/>
        <v>2</v>
      </c>
      <c r="AJ134" s="146">
        <f t="shared" si="123"/>
        <v>0</v>
      </c>
      <c r="AK134" s="146">
        <f t="shared" si="124"/>
        <v>2</v>
      </c>
      <c r="AL134" s="145">
        <f>COUNTIFS(A1_Individu_Data_Keadaan_SDMK!A$4:A$149935,K134,A1_Individu_Data_Keadaan_SDMK!S$4:S$149935,"Dokter Spesialis Anak (Sp.A)")</f>
        <v>0</v>
      </c>
      <c r="AM134" s="147">
        <f t="shared" si="125"/>
        <v>2</v>
      </c>
      <c r="AN134" s="146">
        <f t="shared" si="126"/>
        <v>0</v>
      </c>
      <c r="AO134" s="146">
        <f t="shared" si="127"/>
        <v>2</v>
      </c>
      <c r="AP134" s="145">
        <f>COUNTIFS(A1_Individu_Data_Keadaan_SDMK!A$4:A$149935,K134,A1_Individu_Data_Keadaan_SDMK!S$4:S$149935,"Dokter Spesialis Bedah (Sp.B)")</f>
        <v>0</v>
      </c>
      <c r="AQ134" s="147">
        <f t="shared" si="128"/>
        <v>2</v>
      </c>
      <c r="AR134" s="146">
        <f t="shared" si="129"/>
        <v>0</v>
      </c>
      <c r="AS134" s="146">
        <f t="shared" si="130"/>
        <v>2</v>
      </c>
      <c r="AT134" s="145">
        <f>COUNTIFS(A1_Individu_Data_Keadaan_SDMK!A$4:A$149935,K134,A1_Individu_Data_Keadaan_SDMK!S$4:S$149935,"Dokter Spesialis Radiologi (Sp.Rad)")</f>
        <v>0</v>
      </c>
      <c r="AU134" s="147">
        <f t="shared" si="131"/>
        <v>1</v>
      </c>
      <c r="AV134" s="146">
        <f t="shared" si="132"/>
        <v>0</v>
      </c>
      <c r="AW134" s="146">
        <f t="shared" si="133"/>
        <v>1</v>
      </c>
      <c r="AX134" s="145">
        <f>COUNTIFS(A1_Individu_Data_Keadaan_SDMK!A$4:A$149935,K134,A1_Individu_Data_Keadaan_SDMK!S$4:S$149935,"Dokter Spesialis Anastesiologi (Sp.An)")</f>
        <v>0</v>
      </c>
      <c r="AY134" s="147">
        <f t="shared" si="134"/>
        <v>1</v>
      </c>
      <c r="AZ134" s="146">
        <f t="shared" si="135"/>
        <v>0</v>
      </c>
      <c r="BA134" s="146">
        <f t="shared" si="136"/>
        <v>1</v>
      </c>
      <c r="BB134" s="145">
        <f>COUNTIFS(A1_Individu_Data_Keadaan_SDMK!A$4:A$149935,K134,A1_Individu_Data_Keadaan_SDMK!S$4:S$149935,"Dokter Spesialis Patologi Klinik (SP.PK)")</f>
        <v>0</v>
      </c>
      <c r="BC134" s="147">
        <f t="shared" si="137"/>
        <v>1</v>
      </c>
      <c r="BD134" s="146">
        <f t="shared" si="138"/>
        <v>0</v>
      </c>
      <c r="BE134" s="146">
        <f t="shared" si="139"/>
        <v>1</v>
      </c>
      <c r="BF134" s="145">
        <f>COUNTIFS(A1_Individu_Data_Keadaan_SDMK!A$4:A$149935,K134,A1_Individu_Data_Keadaan_SDMK!S$4:S$149935,"Dokter Spesialis Patologi Anatomi (Sp.PA)")</f>
        <v>0</v>
      </c>
      <c r="BG134" s="147">
        <f t="shared" si="140"/>
        <v>0</v>
      </c>
      <c r="BH134" s="146">
        <f t="shared" si="141"/>
        <v>0</v>
      </c>
      <c r="BI134" s="146">
        <f t="shared" si="142"/>
        <v>0</v>
      </c>
      <c r="BJ134" s="145">
        <f>COUNTIFS(A1_Individu_Data_Keadaan_SDMK!A$4:A$149935,K134,A1_Individu_Data_Keadaan_SDMK!S$4:S$149935,"Dokter Spesialis Rehabilitasi Medik (Sp.RM)")</f>
        <v>0</v>
      </c>
      <c r="BK134" s="147">
        <f t="shared" si="143"/>
        <v>0</v>
      </c>
      <c r="BL134" s="146">
        <f t="shared" si="144"/>
        <v>0</v>
      </c>
      <c r="BM134" s="146">
        <f t="shared" si="145"/>
        <v>0</v>
      </c>
      <c r="BN134" s="151" t="str">
        <f t="shared" si="146"/>
        <v>Belum Memenuhi</v>
      </c>
    </row>
    <row r="135" spans="11:66" ht="15">
      <c r="K135" s="132" t="s">
        <v>13314</v>
      </c>
      <c r="L135" s="132" t="s">
        <v>13315</v>
      </c>
      <c r="M135" s="132" t="s">
        <v>1632</v>
      </c>
      <c r="N135" s="132" t="s">
        <v>12211</v>
      </c>
      <c r="O135" s="132" t="s">
        <v>11677</v>
      </c>
      <c r="P135" s="132">
        <v>31</v>
      </c>
      <c r="Q135" s="132">
        <v>3173</v>
      </c>
      <c r="R135" s="370" t="str">
        <f>IF(P135&lt;&gt;"",VLOOKUP(P135,'01_MASTER_KODE_WILAYAH'!H$1437:I$1470,2,FALSE),"")</f>
        <v>DKI JAKARTA</v>
      </c>
      <c r="S135" s="370" t="str">
        <f>IF(Q135&lt;&gt;"",VLOOKUP(Q135,'01_MASTER_KODE_WILAYAH'!D$5:F$1353,3,FALSE),"")</f>
        <v>KOTA JAKARTA PUSAT</v>
      </c>
      <c r="T135" s="444" t="str">
        <f t="shared" si="111"/>
        <v>Pemerintah</v>
      </c>
      <c r="U135" s="157">
        <f t="shared" si="112"/>
        <v>0</v>
      </c>
      <c r="V135" s="145">
        <f>COUNTIFS(A1_Individu_Data_Keadaan_SDMK!A$4:A$149935,K135,A1_Individu_Data_Keadaan_SDMK!S$4:S$149935,"Dokter Umum")</f>
        <v>0</v>
      </c>
      <c r="W135" s="134">
        <f t="shared" si="113"/>
        <v>4</v>
      </c>
      <c r="X135" s="146">
        <f t="shared" si="114"/>
        <v>0</v>
      </c>
      <c r="Y135" s="146">
        <f t="shared" si="115"/>
        <v>4</v>
      </c>
      <c r="Z135" s="145">
        <f>COUNTIFS(A1_Individu_Data_Keadaan_SDMK!A$4:A$149935,K135,A1_Individu_Data_Keadaan_SDMK!S$4:S$149935,"Dokter Gigi")</f>
        <v>0</v>
      </c>
      <c r="AA135" s="134">
        <f t="shared" si="116"/>
        <v>1</v>
      </c>
      <c r="AB135" s="146">
        <f t="shared" si="117"/>
        <v>0</v>
      </c>
      <c r="AC135" s="146">
        <f t="shared" si="118"/>
        <v>1</v>
      </c>
      <c r="AD135" s="145">
        <f>COUNTIFS(A1_Individu_Data_Keadaan_SDMK!A$4:A$149935,K135,A1_Individu_Data_Keadaan_SDMK!S$4:S$149935,"Dokter Spesialis Penyakit Dalam (Sp.PD)")</f>
        <v>0</v>
      </c>
      <c r="AE135" s="134">
        <f t="shared" si="119"/>
        <v>1</v>
      </c>
      <c r="AF135" s="146">
        <f t="shared" si="120"/>
        <v>0</v>
      </c>
      <c r="AG135" s="146">
        <f t="shared" si="121"/>
        <v>1</v>
      </c>
      <c r="AH135" s="145">
        <f>COUNTIFS(A1_Individu_Data_Keadaan_SDMK!A$4:A$149935,K135,A1_Individu_Data_Keadaan_SDMK!S$4:S$149935,"Dokter Spesialis Obstetri &amp; Ginekologi - Kebidanan &amp; Kandungan (Sp.OG)")</f>
        <v>0</v>
      </c>
      <c r="AI135" s="134">
        <f t="shared" si="122"/>
        <v>1</v>
      </c>
      <c r="AJ135" s="146">
        <f t="shared" si="123"/>
        <v>0</v>
      </c>
      <c r="AK135" s="146">
        <f t="shared" si="124"/>
        <v>1</v>
      </c>
      <c r="AL135" s="145">
        <f>COUNTIFS(A1_Individu_Data_Keadaan_SDMK!A$4:A$149935,K135,A1_Individu_Data_Keadaan_SDMK!S$4:S$149935,"Dokter Spesialis Anak (Sp.A)")</f>
        <v>0</v>
      </c>
      <c r="AM135" s="147">
        <f t="shared" si="125"/>
        <v>1</v>
      </c>
      <c r="AN135" s="146">
        <f t="shared" si="126"/>
        <v>0</v>
      </c>
      <c r="AO135" s="146">
        <f t="shared" si="127"/>
        <v>1</v>
      </c>
      <c r="AP135" s="145">
        <f>COUNTIFS(A1_Individu_Data_Keadaan_SDMK!A$4:A$149935,K135,A1_Individu_Data_Keadaan_SDMK!S$4:S$149935,"Dokter Spesialis Bedah (Sp.B)")</f>
        <v>0</v>
      </c>
      <c r="AQ135" s="147">
        <f t="shared" si="128"/>
        <v>1</v>
      </c>
      <c r="AR135" s="146">
        <f t="shared" si="129"/>
        <v>0</v>
      </c>
      <c r="AS135" s="146">
        <f t="shared" si="130"/>
        <v>1</v>
      </c>
      <c r="AT135" s="145">
        <f>COUNTIFS(A1_Individu_Data_Keadaan_SDMK!A$4:A$149935,K135,A1_Individu_Data_Keadaan_SDMK!S$4:S$149935,"Dokter Spesialis Radiologi (Sp.Rad)")</f>
        <v>0</v>
      </c>
      <c r="AU135" s="147">
        <f t="shared" si="131"/>
        <v>0</v>
      </c>
      <c r="AV135" s="146">
        <f t="shared" si="132"/>
        <v>0</v>
      </c>
      <c r="AW135" s="146">
        <f t="shared" si="133"/>
        <v>0</v>
      </c>
      <c r="AX135" s="145">
        <f>COUNTIFS(A1_Individu_Data_Keadaan_SDMK!A$4:A$149935,K135,A1_Individu_Data_Keadaan_SDMK!S$4:S$149935,"Dokter Spesialis Anastesiologi (Sp.An)")</f>
        <v>0</v>
      </c>
      <c r="AY135" s="147">
        <f t="shared" si="134"/>
        <v>0</v>
      </c>
      <c r="AZ135" s="146">
        <f t="shared" si="135"/>
        <v>0</v>
      </c>
      <c r="BA135" s="146">
        <f t="shared" si="136"/>
        <v>0</v>
      </c>
      <c r="BB135" s="145">
        <f>COUNTIFS(A1_Individu_Data_Keadaan_SDMK!A$4:A$149935,K135,A1_Individu_Data_Keadaan_SDMK!S$4:S$149935,"Dokter Spesialis Patologi Klinik (SP.PK)")</f>
        <v>0</v>
      </c>
      <c r="BC135" s="147">
        <f t="shared" si="137"/>
        <v>0</v>
      </c>
      <c r="BD135" s="146">
        <f t="shared" si="138"/>
        <v>0</v>
      </c>
      <c r="BE135" s="146">
        <f t="shared" si="139"/>
        <v>0</v>
      </c>
      <c r="BF135" s="145">
        <f>COUNTIFS(A1_Individu_Data_Keadaan_SDMK!A$4:A$149935,K135,A1_Individu_Data_Keadaan_SDMK!S$4:S$149935,"Dokter Spesialis Patologi Anatomi (Sp.PA)")</f>
        <v>0</v>
      </c>
      <c r="BG135" s="147">
        <f t="shared" si="140"/>
        <v>0</v>
      </c>
      <c r="BH135" s="146">
        <f t="shared" si="141"/>
        <v>0</v>
      </c>
      <c r="BI135" s="146">
        <f t="shared" si="142"/>
        <v>0</v>
      </c>
      <c r="BJ135" s="145">
        <f>COUNTIFS(A1_Individu_Data_Keadaan_SDMK!A$4:A$149935,K135,A1_Individu_Data_Keadaan_SDMK!S$4:S$149935,"Dokter Spesialis Rehabilitasi Medik (Sp.RM)")</f>
        <v>0</v>
      </c>
      <c r="BK135" s="147">
        <f t="shared" si="143"/>
        <v>0</v>
      </c>
      <c r="BL135" s="146">
        <f t="shared" si="144"/>
        <v>0</v>
      </c>
      <c r="BM135" s="146">
        <f t="shared" si="145"/>
        <v>0</v>
      </c>
      <c r="BN135" s="151" t="str">
        <f t="shared" si="146"/>
        <v>Belum Memenuhi</v>
      </c>
    </row>
    <row r="136" spans="11:66" ht="15">
      <c r="K136" s="132" t="s">
        <v>13316</v>
      </c>
      <c r="L136" s="132" t="s">
        <v>13317</v>
      </c>
      <c r="M136" s="132" t="s">
        <v>1632</v>
      </c>
      <c r="N136" s="132" t="s">
        <v>12211</v>
      </c>
      <c r="O136" s="132" t="s">
        <v>11677</v>
      </c>
      <c r="P136" s="132">
        <v>31</v>
      </c>
      <c r="Q136" s="132">
        <v>3173</v>
      </c>
      <c r="R136" s="370" t="str">
        <f>IF(P136&lt;&gt;"",VLOOKUP(P136,'01_MASTER_KODE_WILAYAH'!H$1437:I$1470,2,FALSE),"")</f>
        <v>DKI JAKARTA</v>
      </c>
      <c r="S136" s="370" t="str">
        <f>IF(Q136&lt;&gt;"",VLOOKUP(Q136,'01_MASTER_KODE_WILAYAH'!D$5:F$1353,3,FALSE),"")</f>
        <v>KOTA JAKARTA PUSAT</v>
      </c>
      <c r="T136" s="444" t="str">
        <f t="shared" si="111"/>
        <v>Pemerintah</v>
      </c>
      <c r="U136" s="157">
        <f t="shared" si="112"/>
        <v>0</v>
      </c>
      <c r="V136" s="145">
        <f>COUNTIFS(A1_Individu_Data_Keadaan_SDMK!A$4:A$149935,K136,A1_Individu_Data_Keadaan_SDMK!S$4:S$149935,"Dokter Umum")</f>
        <v>0</v>
      </c>
      <c r="W136" s="134">
        <f t="shared" si="113"/>
        <v>4</v>
      </c>
      <c r="X136" s="146">
        <f t="shared" si="114"/>
        <v>0</v>
      </c>
      <c r="Y136" s="146">
        <f t="shared" si="115"/>
        <v>4</v>
      </c>
      <c r="Z136" s="145">
        <f>COUNTIFS(A1_Individu_Data_Keadaan_SDMK!A$4:A$149935,K136,A1_Individu_Data_Keadaan_SDMK!S$4:S$149935,"Dokter Gigi")</f>
        <v>0</v>
      </c>
      <c r="AA136" s="134">
        <f t="shared" si="116"/>
        <v>1</v>
      </c>
      <c r="AB136" s="146">
        <f t="shared" si="117"/>
        <v>0</v>
      </c>
      <c r="AC136" s="146">
        <f t="shared" si="118"/>
        <v>1</v>
      </c>
      <c r="AD136" s="145">
        <f>COUNTIFS(A1_Individu_Data_Keadaan_SDMK!A$4:A$149935,K136,A1_Individu_Data_Keadaan_SDMK!S$4:S$149935,"Dokter Spesialis Penyakit Dalam (Sp.PD)")</f>
        <v>0</v>
      </c>
      <c r="AE136" s="134">
        <f t="shared" si="119"/>
        <v>1</v>
      </c>
      <c r="AF136" s="146">
        <f t="shared" si="120"/>
        <v>0</v>
      </c>
      <c r="AG136" s="146">
        <f t="shared" si="121"/>
        <v>1</v>
      </c>
      <c r="AH136" s="145">
        <f>COUNTIFS(A1_Individu_Data_Keadaan_SDMK!A$4:A$149935,K136,A1_Individu_Data_Keadaan_SDMK!S$4:S$149935,"Dokter Spesialis Obstetri &amp; Ginekologi - Kebidanan &amp; Kandungan (Sp.OG)")</f>
        <v>0</v>
      </c>
      <c r="AI136" s="134">
        <f t="shared" si="122"/>
        <v>1</v>
      </c>
      <c r="AJ136" s="146">
        <f t="shared" si="123"/>
        <v>0</v>
      </c>
      <c r="AK136" s="146">
        <f t="shared" si="124"/>
        <v>1</v>
      </c>
      <c r="AL136" s="145">
        <f>COUNTIFS(A1_Individu_Data_Keadaan_SDMK!A$4:A$149935,K136,A1_Individu_Data_Keadaan_SDMK!S$4:S$149935,"Dokter Spesialis Anak (Sp.A)")</f>
        <v>0</v>
      </c>
      <c r="AM136" s="147">
        <f t="shared" si="125"/>
        <v>1</v>
      </c>
      <c r="AN136" s="146">
        <f t="shared" si="126"/>
        <v>0</v>
      </c>
      <c r="AO136" s="146">
        <f t="shared" si="127"/>
        <v>1</v>
      </c>
      <c r="AP136" s="145">
        <f>COUNTIFS(A1_Individu_Data_Keadaan_SDMK!A$4:A$149935,K136,A1_Individu_Data_Keadaan_SDMK!S$4:S$149935,"Dokter Spesialis Bedah (Sp.B)")</f>
        <v>0</v>
      </c>
      <c r="AQ136" s="147">
        <f t="shared" si="128"/>
        <v>1</v>
      </c>
      <c r="AR136" s="146">
        <f t="shared" si="129"/>
        <v>0</v>
      </c>
      <c r="AS136" s="146">
        <f t="shared" si="130"/>
        <v>1</v>
      </c>
      <c r="AT136" s="145">
        <f>COUNTIFS(A1_Individu_Data_Keadaan_SDMK!A$4:A$149935,K136,A1_Individu_Data_Keadaan_SDMK!S$4:S$149935,"Dokter Spesialis Radiologi (Sp.Rad)")</f>
        <v>0</v>
      </c>
      <c r="AU136" s="147">
        <f t="shared" si="131"/>
        <v>0</v>
      </c>
      <c r="AV136" s="146">
        <f t="shared" si="132"/>
        <v>0</v>
      </c>
      <c r="AW136" s="146">
        <f t="shared" si="133"/>
        <v>0</v>
      </c>
      <c r="AX136" s="145">
        <f>COUNTIFS(A1_Individu_Data_Keadaan_SDMK!A$4:A$149935,K136,A1_Individu_Data_Keadaan_SDMK!S$4:S$149935,"Dokter Spesialis Anastesiologi (Sp.An)")</f>
        <v>0</v>
      </c>
      <c r="AY136" s="147">
        <f t="shared" si="134"/>
        <v>0</v>
      </c>
      <c r="AZ136" s="146">
        <f t="shared" si="135"/>
        <v>0</v>
      </c>
      <c r="BA136" s="146">
        <f t="shared" si="136"/>
        <v>0</v>
      </c>
      <c r="BB136" s="145">
        <f>COUNTIFS(A1_Individu_Data_Keadaan_SDMK!A$4:A$149935,K136,A1_Individu_Data_Keadaan_SDMK!S$4:S$149935,"Dokter Spesialis Patologi Klinik (SP.PK)")</f>
        <v>0</v>
      </c>
      <c r="BC136" s="147">
        <f t="shared" si="137"/>
        <v>0</v>
      </c>
      <c r="BD136" s="146">
        <f t="shared" si="138"/>
        <v>0</v>
      </c>
      <c r="BE136" s="146">
        <f t="shared" si="139"/>
        <v>0</v>
      </c>
      <c r="BF136" s="145">
        <f>COUNTIFS(A1_Individu_Data_Keadaan_SDMK!A$4:A$149935,K136,A1_Individu_Data_Keadaan_SDMK!S$4:S$149935,"Dokter Spesialis Patologi Anatomi (Sp.PA)")</f>
        <v>0</v>
      </c>
      <c r="BG136" s="147">
        <f t="shared" si="140"/>
        <v>0</v>
      </c>
      <c r="BH136" s="146">
        <f t="shared" si="141"/>
        <v>0</v>
      </c>
      <c r="BI136" s="146">
        <f t="shared" si="142"/>
        <v>0</v>
      </c>
      <c r="BJ136" s="145">
        <f>COUNTIFS(A1_Individu_Data_Keadaan_SDMK!A$4:A$149935,K136,A1_Individu_Data_Keadaan_SDMK!S$4:S$149935,"Dokter Spesialis Rehabilitasi Medik (Sp.RM)")</f>
        <v>0</v>
      </c>
      <c r="BK136" s="147">
        <f t="shared" si="143"/>
        <v>0</v>
      </c>
      <c r="BL136" s="146">
        <f t="shared" si="144"/>
        <v>0</v>
      </c>
      <c r="BM136" s="146">
        <f t="shared" si="145"/>
        <v>0</v>
      </c>
      <c r="BN136" s="151" t="str">
        <f t="shared" si="146"/>
        <v>Belum Memenuhi</v>
      </c>
    </row>
    <row r="137" spans="11:66" ht="15">
      <c r="K137" s="132" t="s">
        <v>13318</v>
      </c>
      <c r="L137" s="132" t="s">
        <v>13319</v>
      </c>
      <c r="M137" s="132" t="s">
        <v>1632</v>
      </c>
      <c r="N137" s="132" t="s">
        <v>12211</v>
      </c>
      <c r="O137" s="132" t="s">
        <v>11677</v>
      </c>
      <c r="P137" s="132">
        <v>31</v>
      </c>
      <c r="Q137" s="132">
        <v>3173</v>
      </c>
      <c r="R137" s="370" t="str">
        <f>IF(P137&lt;&gt;"",VLOOKUP(P137,'01_MASTER_KODE_WILAYAH'!H$1437:I$1470,2,FALSE),"")</f>
        <v>DKI JAKARTA</v>
      </c>
      <c r="S137" s="370" t="str">
        <f>IF(Q137&lt;&gt;"",VLOOKUP(Q137,'01_MASTER_KODE_WILAYAH'!D$5:F$1353,3,FALSE),"")</f>
        <v>KOTA JAKARTA PUSAT</v>
      </c>
      <c r="T137" s="444" t="str">
        <f t="shared" si="111"/>
        <v>Pemerintah</v>
      </c>
      <c r="U137" s="157">
        <f t="shared" si="112"/>
        <v>0</v>
      </c>
      <c r="V137" s="145">
        <f>COUNTIFS(A1_Individu_Data_Keadaan_SDMK!A$4:A$149935,K137,A1_Individu_Data_Keadaan_SDMK!S$4:S$149935,"Dokter Umum")</f>
        <v>0</v>
      </c>
      <c r="W137" s="134">
        <f t="shared" si="113"/>
        <v>4</v>
      </c>
      <c r="X137" s="146">
        <f t="shared" si="114"/>
        <v>0</v>
      </c>
      <c r="Y137" s="146">
        <f t="shared" si="115"/>
        <v>4</v>
      </c>
      <c r="Z137" s="145">
        <f>COUNTIFS(A1_Individu_Data_Keadaan_SDMK!A$4:A$149935,K137,A1_Individu_Data_Keadaan_SDMK!S$4:S$149935,"Dokter Gigi")</f>
        <v>0</v>
      </c>
      <c r="AA137" s="134">
        <f t="shared" si="116"/>
        <v>1</v>
      </c>
      <c r="AB137" s="146">
        <f t="shared" si="117"/>
        <v>0</v>
      </c>
      <c r="AC137" s="146">
        <f t="shared" si="118"/>
        <v>1</v>
      </c>
      <c r="AD137" s="145">
        <f>COUNTIFS(A1_Individu_Data_Keadaan_SDMK!A$4:A$149935,K137,A1_Individu_Data_Keadaan_SDMK!S$4:S$149935,"Dokter Spesialis Penyakit Dalam (Sp.PD)")</f>
        <v>0</v>
      </c>
      <c r="AE137" s="134">
        <f t="shared" si="119"/>
        <v>1</v>
      </c>
      <c r="AF137" s="146">
        <f t="shared" si="120"/>
        <v>0</v>
      </c>
      <c r="AG137" s="146">
        <f t="shared" si="121"/>
        <v>1</v>
      </c>
      <c r="AH137" s="145">
        <f>COUNTIFS(A1_Individu_Data_Keadaan_SDMK!A$4:A$149935,K137,A1_Individu_Data_Keadaan_SDMK!S$4:S$149935,"Dokter Spesialis Obstetri &amp; Ginekologi - Kebidanan &amp; Kandungan (Sp.OG)")</f>
        <v>0</v>
      </c>
      <c r="AI137" s="134">
        <f t="shared" si="122"/>
        <v>1</v>
      </c>
      <c r="AJ137" s="146">
        <f t="shared" si="123"/>
        <v>0</v>
      </c>
      <c r="AK137" s="146">
        <f t="shared" si="124"/>
        <v>1</v>
      </c>
      <c r="AL137" s="145">
        <f>COUNTIFS(A1_Individu_Data_Keadaan_SDMK!A$4:A$149935,K137,A1_Individu_Data_Keadaan_SDMK!S$4:S$149935,"Dokter Spesialis Anak (Sp.A)")</f>
        <v>0</v>
      </c>
      <c r="AM137" s="147">
        <f t="shared" si="125"/>
        <v>1</v>
      </c>
      <c r="AN137" s="146">
        <f t="shared" si="126"/>
        <v>0</v>
      </c>
      <c r="AO137" s="146">
        <f t="shared" si="127"/>
        <v>1</v>
      </c>
      <c r="AP137" s="145">
        <f>COUNTIFS(A1_Individu_Data_Keadaan_SDMK!A$4:A$149935,K137,A1_Individu_Data_Keadaan_SDMK!S$4:S$149935,"Dokter Spesialis Bedah (Sp.B)")</f>
        <v>0</v>
      </c>
      <c r="AQ137" s="147">
        <f t="shared" si="128"/>
        <v>1</v>
      </c>
      <c r="AR137" s="146">
        <f t="shared" si="129"/>
        <v>0</v>
      </c>
      <c r="AS137" s="146">
        <f t="shared" si="130"/>
        <v>1</v>
      </c>
      <c r="AT137" s="145">
        <f>COUNTIFS(A1_Individu_Data_Keadaan_SDMK!A$4:A$149935,K137,A1_Individu_Data_Keadaan_SDMK!S$4:S$149935,"Dokter Spesialis Radiologi (Sp.Rad)")</f>
        <v>0</v>
      </c>
      <c r="AU137" s="147">
        <f t="shared" si="131"/>
        <v>0</v>
      </c>
      <c r="AV137" s="146">
        <f t="shared" si="132"/>
        <v>0</v>
      </c>
      <c r="AW137" s="146">
        <f t="shared" si="133"/>
        <v>0</v>
      </c>
      <c r="AX137" s="145">
        <f>COUNTIFS(A1_Individu_Data_Keadaan_SDMK!A$4:A$149935,K137,A1_Individu_Data_Keadaan_SDMK!S$4:S$149935,"Dokter Spesialis Anastesiologi (Sp.An)")</f>
        <v>0</v>
      </c>
      <c r="AY137" s="147">
        <f t="shared" si="134"/>
        <v>0</v>
      </c>
      <c r="AZ137" s="146">
        <f t="shared" si="135"/>
        <v>0</v>
      </c>
      <c r="BA137" s="146">
        <f t="shared" si="136"/>
        <v>0</v>
      </c>
      <c r="BB137" s="145">
        <f>COUNTIFS(A1_Individu_Data_Keadaan_SDMK!A$4:A$149935,K137,A1_Individu_Data_Keadaan_SDMK!S$4:S$149935,"Dokter Spesialis Patologi Klinik (SP.PK)")</f>
        <v>0</v>
      </c>
      <c r="BC137" s="147">
        <f t="shared" si="137"/>
        <v>0</v>
      </c>
      <c r="BD137" s="146">
        <f t="shared" si="138"/>
        <v>0</v>
      </c>
      <c r="BE137" s="146">
        <f t="shared" si="139"/>
        <v>0</v>
      </c>
      <c r="BF137" s="145">
        <f>COUNTIFS(A1_Individu_Data_Keadaan_SDMK!A$4:A$149935,K137,A1_Individu_Data_Keadaan_SDMK!S$4:S$149935,"Dokter Spesialis Patologi Anatomi (Sp.PA)")</f>
        <v>0</v>
      </c>
      <c r="BG137" s="147">
        <f t="shared" si="140"/>
        <v>0</v>
      </c>
      <c r="BH137" s="146">
        <f t="shared" si="141"/>
        <v>0</v>
      </c>
      <c r="BI137" s="146">
        <f t="shared" si="142"/>
        <v>0</v>
      </c>
      <c r="BJ137" s="145">
        <f>COUNTIFS(A1_Individu_Data_Keadaan_SDMK!A$4:A$149935,K137,A1_Individu_Data_Keadaan_SDMK!S$4:S$149935,"Dokter Spesialis Rehabilitasi Medik (Sp.RM)")</f>
        <v>0</v>
      </c>
      <c r="BK137" s="147">
        <f t="shared" si="143"/>
        <v>0</v>
      </c>
      <c r="BL137" s="146">
        <f t="shared" si="144"/>
        <v>0</v>
      </c>
      <c r="BM137" s="146">
        <f t="shared" si="145"/>
        <v>0</v>
      </c>
      <c r="BN137" s="151" t="str">
        <f t="shared" si="146"/>
        <v>Belum Memenuhi</v>
      </c>
    </row>
    <row r="138" spans="11:66" ht="15">
      <c r="K138" s="132" t="s">
        <v>13320</v>
      </c>
      <c r="L138" s="132" t="s">
        <v>13321</v>
      </c>
      <c r="M138" s="132" t="s">
        <v>1632</v>
      </c>
      <c r="N138" s="132" t="s">
        <v>12211</v>
      </c>
      <c r="O138" s="132" t="s">
        <v>11677</v>
      </c>
      <c r="P138" s="132">
        <v>31</v>
      </c>
      <c r="Q138" s="132">
        <v>3173</v>
      </c>
      <c r="R138" s="370" t="str">
        <f>IF(P138&lt;&gt;"",VLOOKUP(P138,'01_MASTER_KODE_WILAYAH'!H$1437:I$1470,2,FALSE),"")</f>
        <v>DKI JAKARTA</v>
      </c>
      <c r="S138" s="370" t="str">
        <f>IF(Q138&lt;&gt;"",VLOOKUP(Q138,'01_MASTER_KODE_WILAYAH'!D$5:F$1353,3,FALSE),"")</f>
        <v>KOTA JAKARTA PUSAT</v>
      </c>
      <c r="T138" s="444" t="str">
        <f t="shared" si="111"/>
        <v>Pemerintah</v>
      </c>
      <c r="U138" s="157">
        <f t="shared" si="112"/>
        <v>0</v>
      </c>
      <c r="V138" s="145">
        <f>COUNTIFS(A1_Individu_Data_Keadaan_SDMK!A$4:A$149935,K138,A1_Individu_Data_Keadaan_SDMK!S$4:S$149935,"Dokter Umum")</f>
        <v>0</v>
      </c>
      <c r="W138" s="134">
        <f t="shared" si="113"/>
        <v>4</v>
      </c>
      <c r="X138" s="146">
        <f t="shared" si="114"/>
        <v>0</v>
      </c>
      <c r="Y138" s="146">
        <f t="shared" si="115"/>
        <v>4</v>
      </c>
      <c r="Z138" s="145">
        <f>COUNTIFS(A1_Individu_Data_Keadaan_SDMK!A$4:A$149935,K138,A1_Individu_Data_Keadaan_SDMK!S$4:S$149935,"Dokter Gigi")</f>
        <v>0</v>
      </c>
      <c r="AA138" s="134">
        <f t="shared" si="116"/>
        <v>1</v>
      </c>
      <c r="AB138" s="146">
        <f t="shared" si="117"/>
        <v>0</v>
      </c>
      <c r="AC138" s="146">
        <f t="shared" si="118"/>
        <v>1</v>
      </c>
      <c r="AD138" s="145">
        <f>COUNTIFS(A1_Individu_Data_Keadaan_SDMK!A$4:A$149935,K138,A1_Individu_Data_Keadaan_SDMK!S$4:S$149935,"Dokter Spesialis Penyakit Dalam (Sp.PD)")</f>
        <v>0</v>
      </c>
      <c r="AE138" s="134">
        <f t="shared" si="119"/>
        <v>1</v>
      </c>
      <c r="AF138" s="146">
        <f t="shared" si="120"/>
        <v>0</v>
      </c>
      <c r="AG138" s="146">
        <f t="shared" si="121"/>
        <v>1</v>
      </c>
      <c r="AH138" s="145">
        <f>COUNTIFS(A1_Individu_Data_Keadaan_SDMK!A$4:A$149935,K138,A1_Individu_Data_Keadaan_SDMK!S$4:S$149935,"Dokter Spesialis Obstetri &amp; Ginekologi - Kebidanan &amp; Kandungan (Sp.OG)")</f>
        <v>0</v>
      </c>
      <c r="AI138" s="134">
        <f t="shared" si="122"/>
        <v>1</v>
      </c>
      <c r="AJ138" s="146">
        <f t="shared" si="123"/>
        <v>0</v>
      </c>
      <c r="AK138" s="146">
        <f t="shared" si="124"/>
        <v>1</v>
      </c>
      <c r="AL138" s="145">
        <f>COUNTIFS(A1_Individu_Data_Keadaan_SDMK!A$4:A$149935,K138,A1_Individu_Data_Keadaan_SDMK!S$4:S$149935,"Dokter Spesialis Anak (Sp.A)")</f>
        <v>0</v>
      </c>
      <c r="AM138" s="147">
        <f t="shared" si="125"/>
        <v>1</v>
      </c>
      <c r="AN138" s="146">
        <f t="shared" si="126"/>
        <v>0</v>
      </c>
      <c r="AO138" s="146">
        <f t="shared" si="127"/>
        <v>1</v>
      </c>
      <c r="AP138" s="145">
        <f>COUNTIFS(A1_Individu_Data_Keadaan_SDMK!A$4:A$149935,K138,A1_Individu_Data_Keadaan_SDMK!S$4:S$149935,"Dokter Spesialis Bedah (Sp.B)")</f>
        <v>0</v>
      </c>
      <c r="AQ138" s="147">
        <f t="shared" si="128"/>
        <v>1</v>
      </c>
      <c r="AR138" s="146">
        <f t="shared" si="129"/>
        <v>0</v>
      </c>
      <c r="AS138" s="146">
        <f t="shared" si="130"/>
        <v>1</v>
      </c>
      <c r="AT138" s="145">
        <f>COUNTIFS(A1_Individu_Data_Keadaan_SDMK!A$4:A$149935,K138,A1_Individu_Data_Keadaan_SDMK!S$4:S$149935,"Dokter Spesialis Radiologi (Sp.Rad)")</f>
        <v>0</v>
      </c>
      <c r="AU138" s="147">
        <f t="shared" si="131"/>
        <v>0</v>
      </c>
      <c r="AV138" s="146">
        <f t="shared" si="132"/>
        <v>0</v>
      </c>
      <c r="AW138" s="146">
        <f t="shared" si="133"/>
        <v>0</v>
      </c>
      <c r="AX138" s="145">
        <f>COUNTIFS(A1_Individu_Data_Keadaan_SDMK!A$4:A$149935,K138,A1_Individu_Data_Keadaan_SDMK!S$4:S$149935,"Dokter Spesialis Anastesiologi (Sp.An)")</f>
        <v>0</v>
      </c>
      <c r="AY138" s="147">
        <f t="shared" si="134"/>
        <v>0</v>
      </c>
      <c r="AZ138" s="146">
        <f t="shared" si="135"/>
        <v>0</v>
      </c>
      <c r="BA138" s="146">
        <f t="shared" si="136"/>
        <v>0</v>
      </c>
      <c r="BB138" s="145">
        <f>COUNTIFS(A1_Individu_Data_Keadaan_SDMK!A$4:A$149935,K138,A1_Individu_Data_Keadaan_SDMK!S$4:S$149935,"Dokter Spesialis Patologi Klinik (SP.PK)")</f>
        <v>0</v>
      </c>
      <c r="BC138" s="147">
        <f t="shared" si="137"/>
        <v>0</v>
      </c>
      <c r="BD138" s="146">
        <f t="shared" si="138"/>
        <v>0</v>
      </c>
      <c r="BE138" s="146">
        <f t="shared" si="139"/>
        <v>0</v>
      </c>
      <c r="BF138" s="145">
        <f>COUNTIFS(A1_Individu_Data_Keadaan_SDMK!A$4:A$149935,K138,A1_Individu_Data_Keadaan_SDMK!S$4:S$149935,"Dokter Spesialis Patologi Anatomi (Sp.PA)")</f>
        <v>0</v>
      </c>
      <c r="BG138" s="147">
        <f t="shared" si="140"/>
        <v>0</v>
      </c>
      <c r="BH138" s="146">
        <f t="shared" si="141"/>
        <v>0</v>
      </c>
      <c r="BI138" s="146">
        <f t="shared" si="142"/>
        <v>0</v>
      </c>
      <c r="BJ138" s="145">
        <f>COUNTIFS(A1_Individu_Data_Keadaan_SDMK!A$4:A$149935,K138,A1_Individu_Data_Keadaan_SDMK!S$4:S$149935,"Dokter Spesialis Rehabilitasi Medik (Sp.RM)")</f>
        <v>0</v>
      </c>
      <c r="BK138" s="147">
        <f t="shared" si="143"/>
        <v>0</v>
      </c>
      <c r="BL138" s="146">
        <f t="shared" si="144"/>
        <v>0</v>
      </c>
      <c r="BM138" s="146">
        <f t="shared" si="145"/>
        <v>0</v>
      </c>
      <c r="BN138" s="151" t="str">
        <f t="shared" si="146"/>
        <v>Belum Memenuhi</v>
      </c>
    </row>
    <row r="139" spans="11:66" ht="15">
      <c r="K139" s="132" t="s">
        <v>13322</v>
      </c>
      <c r="L139" s="132" t="s">
        <v>13323</v>
      </c>
      <c r="M139" s="132" t="s">
        <v>1632</v>
      </c>
      <c r="N139" s="132" t="s">
        <v>12210</v>
      </c>
      <c r="O139" s="132" t="s">
        <v>12206</v>
      </c>
      <c r="P139" s="132">
        <v>31</v>
      </c>
      <c r="Q139" s="132">
        <v>3173</v>
      </c>
      <c r="R139" s="370" t="str">
        <f>IF(P139&lt;&gt;"",VLOOKUP(P139,'01_MASTER_KODE_WILAYAH'!H$1437:I$1470,2,FALSE),"")</f>
        <v>DKI JAKARTA</v>
      </c>
      <c r="S139" s="370" t="str">
        <f>IF(Q139&lt;&gt;"",VLOOKUP(Q139,'01_MASTER_KODE_WILAYAH'!D$5:F$1353,3,FALSE),"")</f>
        <v>KOTA JAKARTA PUSAT</v>
      </c>
      <c r="T139" s="444" t="str">
        <f t="shared" si="111"/>
        <v>Swasta/Lai</v>
      </c>
      <c r="U139" s="157">
        <f t="shared" si="112"/>
        <v>0</v>
      </c>
      <c r="V139" s="145">
        <f>COUNTIFS(A1_Individu_Data_Keadaan_SDMK!A$4:A$149935,K139,A1_Individu_Data_Keadaan_SDMK!S$4:S$149935,"Dokter Umum")</f>
        <v>0</v>
      </c>
      <c r="W139" s="134">
        <f t="shared" si="113"/>
        <v>9</v>
      </c>
      <c r="X139" s="146">
        <f t="shared" si="114"/>
        <v>0</v>
      </c>
      <c r="Y139" s="146">
        <f t="shared" si="115"/>
        <v>9</v>
      </c>
      <c r="Z139" s="145">
        <f>COUNTIFS(A1_Individu_Data_Keadaan_SDMK!A$4:A$149935,K139,A1_Individu_Data_Keadaan_SDMK!S$4:S$149935,"Dokter Gigi")</f>
        <v>0</v>
      </c>
      <c r="AA139" s="134">
        <f t="shared" si="116"/>
        <v>2</v>
      </c>
      <c r="AB139" s="146">
        <f t="shared" si="117"/>
        <v>0</v>
      </c>
      <c r="AC139" s="146">
        <f t="shared" si="118"/>
        <v>2</v>
      </c>
      <c r="AD139" s="145">
        <f>COUNTIFS(A1_Individu_Data_Keadaan_SDMK!A$4:A$149935,K139,A1_Individu_Data_Keadaan_SDMK!S$4:S$149935,"Dokter Spesialis Penyakit Dalam (Sp.PD)")</f>
        <v>0</v>
      </c>
      <c r="AE139" s="134">
        <f t="shared" si="119"/>
        <v>2</v>
      </c>
      <c r="AF139" s="146">
        <f t="shared" si="120"/>
        <v>0</v>
      </c>
      <c r="AG139" s="146">
        <f t="shared" si="121"/>
        <v>2</v>
      </c>
      <c r="AH139" s="145">
        <f>COUNTIFS(A1_Individu_Data_Keadaan_SDMK!A$4:A$149935,K139,A1_Individu_Data_Keadaan_SDMK!S$4:S$149935,"Dokter Spesialis Obstetri &amp; Ginekologi - Kebidanan &amp; Kandungan (Sp.OG)")</f>
        <v>0</v>
      </c>
      <c r="AI139" s="134">
        <f t="shared" si="122"/>
        <v>2</v>
      </c>
      <c r="AJ139" s="146">
        <f t="shared" si="123"/>
        <v>0</v>
      </c>
      <c r="AK139" s="146">
        <f t="shared" si="124"/>
        <v>2</v>
      </c>
      <c r="AL139" s="145">
        <f>COUNTIFS(A1_Individu_Data_Keadaan_SDMK!A$4:A$149935,K139,A1_Individu_Data_Keadaan_SDMK!S$4:S$149935,"Dokter Spesialis Anak (Sp.A)")</f>
        <v>0</v>
      </c>
      <c r="AM139" s="147">
        <f t="shared" si="125"/>
        <v>2</v>
      </c>
      <c r="AN139" s="146">
        <f t="shared" si="126"/>
        <v>0</v>
      </c>
      <c r="AO139" s="146">
        <f t="shared" si="127"/>
        <v>2</v>
      </c>
      <c r="AP139" s="145">
        <f>COUNTIFS(A1_Individu_Data_Keadaan_SDMK!A$4:A$149935,K139,A1_Individu_Data_Keadaan_SDMK!S$4:S$149935,"Dokter Spesialis Bedah (Sp.B)")</f>
        <v>0</v>
      </c>
      <c r="AQ139" s="147">
        <f t="shared" si="128"/>
        <v>2</v>
      </c>
      <c r="AR139" s="146">
        <f t="shared" si="129"/>
        <v>0</v>
      </c>
      <c r="AS139" s="146">
        <f t="shared" si="130"/>
        <v>2</v>
      </c>
      <c r="AT139" s="145">
        <f>COUNTIFS(A1_Individu_Data_Keadaan_SDMK!A$4:A$149935,K139,A1_Individu_Data_Keadaan_SDMK!S$4:S$149935,"Dokter Spesialis Radiologi (Sp.Rad)")</f>
        <v>0</v>
      </c>
      <c r="AU139" s="147">
        <f t="shared" si="131"/>
        <v>1</v>
      </c>
      <c r="AV139" s="146">
        <f t="shared" si="132"/>
        <v>0</v>
      </c>
      <c r="AW139" s="146">
        <f t="shared" si="133"/>
        <v>1</v>
      </c>
      <c r="AX139" s="145">
        <f>COUNTIFS(A1_Individu_Data_Keadaan_SDMK!A$4:A$149935,K139,A1_Individu_Data_Keadaan_SDMK!S$4:S$149935,"Dokter Spesialis Anastesiologi (Sp.An)")</f>
        <v>0</v>
      </c>
      <c r="AY139" s="147">
        <f t="shared" si="134"/>
        <v>1</v>
      </c>
      <c r="AZ139" s="146">
        <f t="shared" si="135"/>
        <v>0</v>
      </c>
      <c r="BA139" s="146">
        <f t="shared" si="136"/>
        <v>1</v>
      </c>
      <c r="BB139" s="145">
        <f>COUNTIFS(A1_Individu_Data_Keadaan_SDMK!A$4:A$149935,K139,A1_Individu_Data_Keadaan_SDMK!S$4:S$149935,"Dokter Spesialis Patologi Klinik (SP.PK)")</f>
        <v>0</v>
      </c>
      <c r="BC139" s="147">
        <f t="shared" si="137"/>
        <v>1</v>
      </c>
      <c r="BD139" s="146">
        <f t="shared" si="138"/>
        <v>0</v>
      </c>
      <c r="BE139" s="146">
        <f t="shared" si="139"/>
        <v>1</v>
      </c>
      <c r="BF139" s="145">
        <f>COUNTIFS(A1_Individu_Data_Keadaan_SDMK!A$4:A$149935,K139,A1_Individu_Data_Keadaan_SDMK!S$4:S$149935,"Dokter Spesialis Patologi Anatomi (Sp.PA)")</f>
        <v>0</v>
      </c>
      <c r="BG139" s="147">
        <f t="shared" si="140"/>
        <v>0</v>
      </c>
      <c r="BH139" s="146">
        <f t="shared" si="141"/>
        <v>0</v>
      </c>
      <c r="BI139" s="146">
        <f t="shared" si="142"/>
        <v>0</v>
      </c>
      <c r="BJ139" s="145">
        <f>COUNTIFS(A1_Individu_Data_Keadaan_SDMK!A$4:A$149935,K139,A1_Individu_Data_Keadaan_SDMK!S$4:S$149935,"Dokter Spesialis Rehabilitasi Medik (Sp.RM)")</f>
        <v>0</v>
      </c>
      <c r="BK139" s="147">
        <f t="shared" si="143"/>
        <v>0</v>
      </c>
      <c r="BL139" s="146">
        <f t="shared" si="144"/>
        <v>0</v>
      </c>
      <c r="BM139" s="146">
        <f t="shared" si="145"/>
        <v>0</v>
      </c>
      <c r="BN139" s="151" t="str">
        <f t="shared" si="146"/>
        <v>Belum Memenuhi</v>
      </c>
    </row>
    <row r="140" spans="11:66" ht="15">
      <c r="K140" s="132" t="s">
        <v>13324</v>
      </c>
      <c r="L140" s="132" t="s">
        <v>13325</v>
      </c>
      <c r="M140" s="132" t="s">
        <v>1632</v>
      </c>
      <c r="N140" s="132" t="s">
        <v>12211</v>
      </c>
      <c r="O140" s="132" t="s">
        <v>11677</v>
      </c>
      <c r="P140" s="132">
        <v>31</v>
      </c>
      <c r="Q140" s="132">
        <v>3173</v>
      </c>
      <c r="R140" s="370" t="str">
        <f>IF(P140&lt;&gt;"",VLOOKUP(P140,'01_MASTER_KODE_WILAYAH'!H$1437:I$1470,2,FALSE),"")</f>
        <v>DKI JAKARTA</v>
      </c>
      <c r="S140" s="370" t="str">
        <f>IF(Q140&lt;&gt;"",VLOOKUP(Q140,'01_MASTER_KODE_WILAYAH'!D$5:F$1353,3,FALSE),"")</f>
        <v>KOTA JAKARTA PUSAT</v>
      </c>
      <c r="T140" s="444" t="str">
        <f t="shared" si="111"/>
        <v>Pemerintah</v>
      </c>
      <c r="U140" s="157">
        <f t="shared" si="112"/>
        <v>0</v>
      </c>
      <c r="V140" s="145">
        <f>COUNTIFS(A1_Individu_Data_Keadaan_SDMK!A$4:A$149935,K140,A1_Individu_Data_Keadaan_SDMK!S$4:S$149935,"Dokter Umum")</f>
        <v>0</v>
      </c>
      <c r="W140" s="134">
        <f t="shared" si="113"/>
        <v>4</v>
      </c>
      <c r="X140" s="146">
        <f t="shared" si="114"/>
        <v>0</v>
      </c>
      <c r="Y140" s="146">
        <f t="shared" si="115"/>
        <v>4</v>
      </c>
      <c r="Z140" s="145">
        <f>COUNTIFS(A1_Individu_Data_Keadaan_SDMK!A$4:A$149935,K140,A1_Individu_Data_Keadaan_SDMK!S$4:S$149935,"Dokter Gigi")</f>
        <v>0</v>
      </c>
      <c r="AA140" s="134">
        <f t="shared" si="116"/>
        <v>1</v>
      </c>
      <c r="AB140" s="146">
        <f t="shared" si="117"/>
        <v>0</v>
      </c>
      <c r="AC140" s="146">
        <f t="shared" si="118"/>
        <v>1</v>
      </c>
      <c r="AD140" s="145">
        <f>COUNTIFS(A1_Individu_Data_Keadaan_SDMK!A$4:A$149935,K140,A1_Individu_Data_Keadaan_SDMK!S$4:S$149935,"Dokter Spesialis Penyakit Dalam (Sp.PD)")</f>
        <v>0</v>
      </c>
      <c r="AE140" s="134">
        <f t="shared" si="119"/>
        <v>1</v>
      </c>
      <c r="AF140" s="146">
        <f t="shared" si="120"/>
        <v>0</v>
      </c>
      <c r="AG140" s="146">
        <f t="shared" si="121"/>
        <v>1</v>
      </c>
      <c r="AH140" s="145">
        <f>COUNTIFS(A1_Individu_Data_Keadaan_SDMK!A$4:A$149935,K140,A1_Individu_Data_Keadaan_SDMK!S$4:S$149935,"Dokter Spesialis Obstetri &amp; Ginekologi - Kebidanan &amp; Kandungan (Sp.OG)")</f>
        <v>0</v>
      </c>
      <c r="AI140" s="134">
        <f t="shared" si="122"/>
        <v>1</v>
      </c>
      <c r="AJ140" s="146">
        <f t="shared" si="123"/>
        <v>0</v>
      </c>
      <c r="AK140" s="146">
        <f t="shared" si="124"/>
        <v>1</v>
      </c>
      <c r="AL140" s="145">
        <f>COUNTIFS(A1_Individu_Data_Keadaan_SDMK!A$4:A$149935,K140,A1_Individu_Data_Keadaan_SDMK!S$4:S$149935,"Dokter Spesialis Anak (Sp.A)")</f>
        <v>0</v>
      </c>
      <c r="AM140" s="147">
        <f t="shared" si="125"/>
        <v>1</v>
      </c>
      <c r="AN140" s="146">
        <f t="shared" si="126"/>
        <v>0</v>
      </c>
      <c r="AO140" s="146">
        <f t="shared" si="127"/>
        <v>1</v>
      </c>
      <c r="AP140" s="145">
        <f>COUNTIFS(A1_Individu_Data_Keadaan_SDMK!A$4:A$149935,K140,A1_Individu_Data_Keadaan_SDMK!S$4:S$149935,"Dokter Spesialis Bedah (Sp.B)")</f>
        <v>0</v>
      </c>
      <c r="AQ140" s="147">
        <f t="shared" si="128"/>
        <v>1</v>
      </c>
      <c r="AR140" s="146">
        <f t="shared" si="129"/>
        <v>0</v>
      </c>
      <c r="AS140" s="146">
        <f t="shared" si="130"/>
        <v>1</v>
      </c>
      <c r="AT140" s="145">
        <f>COUNTIFS(A1_Individu_Data_Keadaan_SDMK!A$4:A$149935,K140,A1_Individu_Data_Keadaan_SDMK!S$4:S$149935,"Dokter Spesialis Radiologi (Sp.Rad)")</f>
        <v>0</v>
      </c>
      <c r="AU140" s="147">
        <f t="shared" si="131"/>
        <v>0</v>
      </c>
      <c r="AV140" s="146">
        <f t="shared" si="132"/>
        <v>0</v>
      </c>
      <c r="AW140" s="146">
        <f t="shared" si="133"/>
        <v>0</v>
      </c>
      <c r="AX140" s="145">
        <f>COUNTIFS(A1_Individu_Data_Keadaan_SDMK!A$4:A$149935,K140,A1_Individu_Data_Keadaan_SDMK!S$4:S$149935,"Dokter Spesialis Anastesiologi (Sp.An)")</f>
        <v>0</v>
      </c>
      <c r="AY140" s="147">
        <f t="shared" si="134"/>
        <v>0</v>
      </c>
      <c r="AZ140" s="146">
        <f t="shared" si="135"/>
        <v>0</v>
      </c>
      <c r="BA140" s="146">
        <f t="shared" si="136"/>
        <v>0</v>
      </c>
      <c r="BB140" s="145">
        <f>COUNTIFS(A1_Individu_Data_Keadaan_SDMK!A$4:A$149935,K140,A1_Individu_Data_Keadaan_SDMK!S$4:S$149935,"Dokter Spesialis Patologi Klinik (SP.PK)")</f>
        <v>0</v>
      </c>
      <c r="BC140" s="147">
        <f t="shared" si="137"/>
        <v>0</v>
      </c>
      <c r="BD140" s="146">
        <f t="shared" si="138"/>
        <v>0</v>
      </c>
      <c r="BE140" s="146">
        <f t="shared" si="139"/>
        <v>0</v>
      </c>
      <c r="BF140" s="145">
        <f>COUNTIFS(A1_Individu_Data_Keadaan_SDMK!A$4:A$149935,K140,A1_Individu_Data_Keadaan_SDMK!S$4:S$149935,"Dokter Spesialis Patologi Anatomi (Sp.PA)")</f>
        <v>0</v>
      </c>
      <c r="BG140" s="147">
        <f t="shared" si="140"/>
        <v>0</v>
      </c>
      <c r="BH140" s="146">
        <f t="shared" si="141"/>
        <v>0</v>
      </c>
      <c r="BI140" s="146">
        <f t="shared" si="142"/>
        <v>0</v>
      </c>
      <c r="BJ140" s="145">
        <f>COUNTIFS(A1_Individu_Data_Keadaan_SDMK!A$4:A$149935,K140,A1_Individu_Data_Keadaan_SDMK!S$4:S$149935,"Dokter Spesialis Rehabilitasi Medik (Sp.RM)")</f>
        <v>0</v>
      </c>
      <c r="BK140" s="147">
        <f t="shared" si="143"/>
        <v>0</v>
      </c>
      <c r="BL140" s="146">
        <f t="shared" si="144"/>
        <v>0</v>
      </c>
      <c r="BM140" s="146">
        <f t="shared" si="145"/>
        <v>0</v>
      </c>
      <c r="BN140" s="151" t="str">
        <f t="shared" si="146"/>
        <v>Belum Memenuhi</v>
      </c>
    </row>
    <row r="141" spans="11:66" ht="15">
      <c r="K141" s="132" t="s">
        <v>13326</v>
      </c>
      <c r="L141" s="132" t="s">
        <v>13327</v>
      </c>
      <c r="M141" s="132" t="s">
        <v>1632</v>
      </c>
      <c r="N141" s="132" t="s">
        <v>12256</v>
      </c>
      <c r="O141" s="132" t="s">
        <v>12205</v>
      </c>
      <c r="P141" s="132">
        <v>31</v>
      </c>
      <c r="Q141" s="132">
        <v>3174</v>
      </c>
      <c r="R141" s="370" t="str">
        <f>IF(P141&lt;&gt;"",VLOOKUP(P141,'01_MASTER_KODE_WILAYAH'!H$1437:I$1470,2,FALSE),"")</f>
        <v>DKI JAKARTA</v>
      </c>
      <c r="S141" s="370" t="str">
        <f>IF(Q141&lt;&gt;"",VLOOKUP(Q141,'01_MASTER_KODE_WILAYAH'!D$5:F$1353,3,FALSE),"")</f>
        <v>KOTA JAKARTA BARAT</v>
      </c>
      <c r="T141" s="444" t="str">
        <f t="shared" si="111"/>
        <v>Organisasi</v>
      </c>
      <c r="U141" s="157">
        <f t="shared" si="112"/>
        <v>0</v>
      </c>
      <c r="V141" s="145">
        <f>COUNTIFS(A1_Individu_Data_Keadaan_SDMK!A$4:A$149935,K141,A1_Individu_Data_Keadaan_SDMK!S$4:S$149935,"Dokter Umum")</f>
        <v>0</v>
      </c>
      <c r="W141" s="134">
        <f t="shared" si="113"/>
        <v>1</v>
      </c>
      <c r="X141" s="146">
        <f t="shared" si="114"/>
        <v>0</v>
      </c>
      <c r="Y141" s="146">
        <f t="shared" si="115"/>
        <v>1</v>
      </c>
      <c r="Z141" s="145">
        <f>COUNTIFS(A1_Individu_Data_Keadaan_SDMK!A$4:A$149935,K141,A1_Individu_Data_Keadaan_SDMK!S$4:S$149935,"Dokter Gigi")</f>
        <v>0</v>
      </c>
      <c r="AA141" s="134">
        <f t="shared" si="116"/>
        <v>1</v>
      </c>
      <c r="AB141" s="146">
        <f t="shared" si="117"/>
        <v>0</v>
      </c>
      <c r="AC141" s="146">
        <f t="shared" si="118"/>
        <v>1</v>
      </c>
      <c r="AD141" s="145">
        <f>COUNTIFS(A1_Individu_Data_Keadaan_SDMK!A$4:A$149935,K141,A1_Individu_Data_Keadaan_SDMK!S$4:S$149935,"Dokter Spesialis Penyakit Dalam (Sp.PD)")</f>
        <v>0</v>
      </c>
      <c r="AE141" s="134">
        <f t="shared" si="119"/>
        <v>1</v>
      </c>
      <c r="AF141" s="146">
        <f t="shared" si="120"/>
        <v>0</v>
      </c>
      <c r="AG141" s="146">
        <f t="shared" si="121"/>
        <v>1</v>
      </c>
      <c r="AH141" s="145">
        <f>COUNTIFS(A1_Individu_Data_Keadaan_SDMK!A$4:A$149935,K141,A1_Individu_Data_Keadaan_SDMK!S$4:S$149935,"Dokter Spesialis Obstetri &amp; Ginekologi - Kebidanan &amp; Kandungan (Sp.OG)")</f>
        <v>0</v>
      </c>
      <c r="AI141" s="134">
        <f t="shared" si="122"/>
        <v>1</v>
      </c>
      <c r="AJ141" s="146">
        <f t="shared" si="123"/>
        <v>0</v>
      </c>
      <c r="AK141" s="146">
        <f t="shared" si="124"/>
        <v>1</v>
      </c>
      <c r="AL141" s="145">
        <f>COUNTIFS(A1_Individu_Data_Keadaan_SDMK!A$4:A$149935,K141,A1_Individu_Data_Keadaan_SDMK!S$4:S$149935,"Dokter Spesialis Anak (Sp.A)")</f>
        <v>0</v>
      </c>
      <c r="AM141" s="147">
        <f t="shared" si="125"/>
        <v>1</v>
      </c>
      <c r="AN141" s="146">
        <f t="shared" si="126"/>
        <v>0</v>
      </c>
      <c r="AO141" s="146">
        <f t="shared" si="127"/>
        <v>1</v>
      </c>
      <c r="AP141" s="145">
        <f>COUNTIFS(A1_Individu_Data_Keadaan_SDMK!A$4:A$149935,K141,A1_Individu_Data_Keadaan_SDMK!S$4:S$149935,"Dokter Spesialis Bedah (Sp.B)")</f>
        <v>0</v>
      </c>
      <c r="AQ141" s="147">
        <f t="shared" si="128"/>
        <v>1</v>
      </c>
      <c r="AR141" s="146">
        <f t="shared" si="129"/>
        <v>0</v>
      </c>
      <c r="AS141" s="146">
        <f t="shared" si="130"/>
        <v>1</v>
      </c>
      <c r="AT141" s="145">
        <f>COUNTIFS(A1_Individu_Data_Keadaan_SDMK!A$4:A$149935,K141,A1_Individu_Data_Keadaan_SDMK!S$4:S$149935,"Dokter Spesialis Radiologi (Sp.Rad)")</f>
        <v>0</v>
      </c>
      <c r="AU141" s="147">
        <f t="shared" si="131"/>
        <v>0</v>
      </c>
      <c r="AV141" s="146">
        <f t="shared" si="132"/>
        <v>0</v>
      </c>
      <c r="AW141" s="146">
        <f t="shared" si="133"/>
        <v>0</v>
      </c>
      <c r="AX141" s="145">
        <f>COUNTIFS(A1_Individu_Data_Keadaan_SDMK!A$4:A$149935,K141,A1_Individu_Data_Keadaan_SDMK!S$4:S$149935,"Dokter Spesialis Anastesiologi (Sp.An)")</f>
        <v>0</v>
      </c>
      <c r="AY141" s="147">
        <f t="shared" si="134"/>
        <v>0</v>
      </c>
      <c r="AZ141" s="146">
        <f t="shared" si="135"/>
        <v>0</v>
      </c>
      <c r="BA141" s="146">
        <f t="shared" si="136"/>
        <v>0</v>
      </c>
      <c r="BB141" s="145">
        <f>COUNTIFS(A1_Individu_Data_Keadaan_SDMK!A$4:A$149935,K141,A1_Individu_Data_Keadaan_SDMK!S$4:S$149935,"Dokter Spesialis Patologi Klinik (SP.PK)")</f>
        <v>0</v>
      </c>
      <c r="BC141" s="147">
        <f t="shared" si="137"/>
        <v>0</v>
      </c>
      <c r="BD141" s="146">
        <f t="shared" si="138"/>
        <v>0</v>
      </c>
      <c r="BE141" s="146">
        <f t="shared" si="139"/>
        <v>0</v>
      </c>
      <c r="BF141" s="145">
        <f>COUNTIFS(A1_Individu_Data_Keadaan_SDMK!A$4:A$149935,K141,A1_Individu_Data_Keadaan_SDMK!S$4:S$149935,"Dokter Spesialis Patologi Anatomi (Sp.PA)")</f>
        <v>0</v>
      </c>
      <c r="BG141" s="147">
        <f t="shared" si="140"/>
        <v>0</v>
      </c>
      <c r="BH141" s="146">
        <f t="shared" si="141"/>
        <v>0</v>
      </c>
      <c r="BI141" s="146">
        <f t="shared" si="142"/>
        <v>0</v>
      </c>
      <c r="BJ141" s="145">
        <f>COUNTIFS(A1_Individu_Data_Keadaan_SDMK!A$4:A$149935,K141,A1_Individu_Data_Keadaan_SDMK!S$4:S$149935,"Dokter Spesialis Rehabilitasi Medik (Sp.RM)")</f>
        <v>0</v>
      </c>
      <c r="BK141" s="147">
        <f t="shared" si="143"/>
        <v>0</v>
      </c>
      <c r="BL141" s="146">
        <f t="shared" si="144"/>
        <v>0</v>
      </c>
      <c r="BM141" s="146">
        <f t="shared" si="145"/>
        <v>0</v>
      </c>
      <c r="BN141" s="151" t="str">
        <f t="shared" si="146"/>
        <v>Belum Memenuhi</v>
      </c>
    </row>
    <row r="142" spans="11:66" ht="15">
      <c r="K142" s="132" t="s">
        <v>13328</v>
      </c>
      <c r="L142" s="132" t="s">
        <v>13329</v>
      </c>
      <c r="M142" s="132" t="s">
        <v>1632</v>
      </c>
      <c r="N142" s="132" t="s">
        <v>12209</v>
      </c>
      <c r="O142" s="132" t="s">
        <v>13058</v>
      </c>
      <c r="P142" s="132">
        <v>31</v>
      </c>
      <c r="Q142" s="132">
        <v>3174</v>
      </c>
      <c r="R142" s="370" t="str">
        <f>IF(P142&lt;&gt;"",VLOOKUP(P142,'01_MASTER_KODE_WILAYAH'!H$1437:I$1470,2,FALSE),"")</f>
        <v>DKI JAKARTA</v>
      </c>
      <c r="S142" s="370" t="str">
        <f>IF(Q142&lt;&gt;"",VLOOKUP(Q142,'01_MASTER_KODE_WILAYAH'!D$5:F$1353,3,FALSE),"")</f>
        <v>KOTA JAKARTA BARAT</v>
      </c>
      <c r="T142" s="444" t="str">
        <f t="shared" si="111"/>
        <v>BUMN</v>
      </c>
      <c r="U142" s="157">
        <f t="shared" si="112"/>
        <v>0</v>
      </c>
      <c r="V142" s="145">
        <f>COUNTIFS(A1_Individu_Data_Keadaan_SDMK!A$4:A$149935,K142,A1_Individu_Data_Keadaan_SDMK!S$4:S$149935,"Dokter Umum")</f>
        <v>0</v>
      </c>
      <c r="W142" s="134">
        <f t="shared" si="113"/>
        <v>12</v>
      </c>
      <c r="X142" s="146">
        <f t="shared" si="114"/>
        <v>0</v>
      </c>
      <c r="Y142" s="146">
        <f t="shared" si="115"/>
        <v>12</v>
      </c>
      <c r="Z142" s="145">
        <f>COUNTIFS(A1_Individu_Data_Keadaan_SDMK!A$4:A$149935,K142,A1_Individu_Data_Keadaan_SDMK!S$4:S$149935,"Dokter Gigi")</f>
        <v>0</v>
      </c>
      <c r="AA142" s="134">
        <f t="shared" si="116"/>
        <v>3</v>
      </c>
      <c r="AB142" s="146">
        <f t="shared" si="117"/>
        <v>0</v>
      </c>
      <c r="AC142" s="146">
        <f t="shared" si="118"/>
        <v>3</v>
      </c>
      <c r="AD142" s="145">
        <f>COUNTIFS(A1_Individu_Data_Keadaan_SDMK!A$4:A$149935,K142,A1_Individu_Data_Keadaan_SDMK!S$4:S$149935,"Dokter Spesialis Penyakit Dalam (Sp.PD)")</f>
        <v>0</v>
      </c>
      <c r="AE142" s="134">
        <f t="shared" si="119"/>
        <v>3</v>
      </c>
      <c r="AF142" s="146">
        <f t="shared" si="120"/>
        <v>0</v>
      </c>
      <c r="AG142" s="146">
        <f t="shared" si="121"/>
        <v>3</v>
      </c>
      <c r="AH142" s="145">
        <f>COUNTIFS(A1_Individu_Data_Keadaan_SDMK!A$4:A$149935,K142,A1_Individu_Data_Keadaan_SDMK!S$4:S$149935,"Dokter Spesialis Obstetri &amp; Ginekologi - Kebidanan &amp; Kandungan (Sp.OG)")</f>
        <v>0</v>
      </c>
      <c r="AI142" s="134">
        <f t="shared" si="122"/>
        <v>3</v>
      </c>
      <c r="AJ142" s="146">
        <f t="shared" si="123"/>
        <v>0</v>
      </c>
      <c r="AK142" s="146">
        <f t="shared" si="124"/>
        <v>3</v>
      </c>
      <c r="AL142" s="145">
        <f>COUNTIFS(A1_Individu_Data_Keadaan_SDMK!A$4:A$149935,K142,A1_Individu_Data_Keadaan_SDMK!S$4:S$149935,"Dokter Spesialis Anak (Sp.A)")</f>
        <v>0</v>
      </c>
      <c r="AM142" s="147">
        <f t="shared" si="125"/>
        <v>3</v>
      </c>
      <c r="AN142" s="146">
        <f t="shared" si="126"/>
        <v>0</v>
      </c>
      <c r="AO142" s="146">
        <f t="shared" si="127"/>
        <v>3</v>
      </c>
      <c r="AP142" s="145">
        <f>COUNTIFS(A1_Individu_Data_Keadaan_SDMK!A$4:A$149935,K142,A1_Individu_Data_Keadaan_SDMK!S$4:S$149935,"Dokter Spesialis Bedah (Sp.B)")</f>
        <v>0</v>
      </c>
      <c r="AQ142" s="147">
        <f t="shared" si="128"/>
        <v>3</v>
      </c>
      <c r="AR142" s="146">
        <f t="shared" si="129"/>
        <v>0</v>
      </c>
      <c r="AS142" s="146">
        <f t="shared" si="130"/>
        <v>3</v>
      </c>
      <c r="AT142" s="145">
        <f>COUNTIFS(A1_Individu_Data_Keadaan_SDMK!A$4:A$149935,K142,A1_Individu_Data_Keadaan_SDMK!S$4:S$149935,"Dokter Spesialis Radiologi (Sp.Rad)")</f>
        <v>0</v>
      </c>
      <c r="AU142" s="147">
        <f t="shared" si="131"/>
        <v>2</v>
      </c>
      <c r="AV142" s="146">
        <f t="shared" si="132"/>
        <v>0</v>
      </c>
      <c r="AW142" s="146">
        <f t="shared" si="133"/>
        <v>2</v>
      </c>
      <c r="AX142" s="145">
        <f>COUNTIFS(A1_Individu_Data_Keadaan_SDMK!A$4:A$149935,K142,A1_Individu_Data_Keadaan_SDMK!S$4:S$149935,"Dokter Spesialis Anastesiologi (Sp.An)")</f>
        <v>0</v>
      </c>
      <c r="AY142" s="147">
        <f t="shared" si="134"/>
        <v>2</v>
      </c>
      <c r="AZ142" s="146">
        <f t="shared" si="135"/>
        <v>0</v>
      </c>
      <c r="BA142" s="146">
        <f t="shared" si="136"/>
        <v>2</v>
      </c>
      <c r="BB142" s="145">
        <f>COUNTIFS(A1_Individu_Data_Keadaan_SDMK!A$4:A$149935,K142,A1_Individu_Data_Keadaan_SDMK!S$4:S$149935,"Dokter Spesialis Patologi Klinik (SP.PK)")</f>
        <v>0</v>
      </c>
      <c r="BC142" s="147">
        <f t="shared" si="137"/>
        <v>2</v>
      </c>
      <c r="BD142" s="146">
        <f t="shared" si="138"/>
        <v>0</v>
      </c>
      <c r="BE142" s="146">
        <f t="shared" si="139"/>
        <v>2</v>
      </c>
      <c r="BF142" s="145">
        <f>COUNTIFS(A1_Individu_Data_Keadaan_SDMK!A$4:A$149935,K142,A1_Individu_Data_Keadaan_SDMK!S$4:S$149935,"Dokter Spesialis Patologi Anatomi (Sp.PA)")</f>
        <v>0</v>
      </c>
      <c r="BG142" s="147">
        <f t="shared" si="140"/>
        <v>0</v>
      </c>
      <c r="BH142" s="146">
        <f t="shared" si="141"/>
        <v>0</v>
      </c>
      <c r="BI142" s="146">
        <f t="shared" si="142"/>
        <v>0</v>
      </c>
      <c r="BJ142" s="145">
        <f>COUNTIFS(A1_Individu_Data_Keadaan_SDMK!A$4:A$149935,K142,A1_Individu_Data_Keadaan_SDMK!S$4:S$149935,"Dokter Spesialis Rehabilitasi Medik (Sp.RM)")</f>
        <v>0</v>
      </c>
      <c r="BK142" s="147">
        <f t="shared" si="143"/>
        <v>0</v>
      </c>
      <c r="BL142" s="146">
        <f t="shared" si="144"/>
        <v>0</v>
      </c>
      <c r="BM142" s="146">
        <f t="shared" si="145"/>
        <v>0</v>
      </c>
      <c r="BN142" s="151" t="str">
        <f t="shared" si="146"/>
        <v>Belum Memenuhi</v>
      </c>
    </row>
    <row r="143" spans="11:66" ht="15">
      <c r="K143" s="132" t="s">
        <v>13330</v>
      </c>
      <c r="L143" s="132" t="s">
        <v>13331</v>
      </c>
      <c r="M143" s="132" t="s">
        <v>1632</v>
      </c>
      <c r="N143" s="132" t="s">
        <v>12210</v>
      </c>
      <c r="O143" s="132" t="s">
        <v>12205</v>
      </c>
      <c r="P143" s="132">
        <v>31</v>
      </c>
      <c r="Q143" s="132">
        <v>3174</v>
      </c>
      <c r="R143" s="370" t="str">
        <f>IF(P143&lt;&gt;"",VLOOKUP(P143,'01_MASTER_KODE_WILAYAH'!H$1437:I$1470,2,FALSE),"")</f>
        <v>DKI JAKARTA</v>
      </c>
      <c r="S143" s="370" t="str">
        <f>IF(Q143&lt;&gt;"",VLOOKUP(Q143,'01_MASTER_KODE_WILAYAH'!D$5:F$1353,3,FALSE),"")</f>
        <v>KOTA JAKARTA BARAT</v>
      </c>
      <c r="T143" s="444" t="str">
        <f t="shared" si="111"/>
        <v>Organisasi</v>
      </c>
      <c r="U143" s="157">
        <f t="shared" si="112"/>
        <v>0</v>
      </c>
      <c r="V143" s="145">
        <f>COUNTIFS(A1_Individu_Data_Keadaan_SDMK!A$4:A$149935,K143,A1_Individu_Data_Keadaan_SDMK!S$4:S$149935,"Dokter Umum")</f>
        <v>0</v>
      </c>
      <c r="W143" s="134">
        <f t="shared" si="113"/>
        <v>9</v>
      </c>
      <c r="X143" s="146">
        <f t="shared" si="114"/>
        <v>0</v>
      </c>
      <c r="Y143" s="146">
        <f t="shared" si="115"/>
        <v>9</v>
      </c>
      <c r="Z143" s="145">
        <f>COUNTIFS(A1_Individu_Data_Keadaan_SDMK!A$4:A$149935,K143,A1_Individu_Data_Keadaan_SDMK!S$4:S$149935,"Dokter Gigi")</f>
        <v>0</v>
      </c>
      <c r="AA143" s="134">
        <f t="shared" si="116"/>
        <v>2</v>
      </c>
      <c r="AB143" s="146">
        <f t="shared" si="117"/>
        <v>0</v>
      </c>
      <c r="AC143" s="146">
        <f t="shared" si="118"/>
        <v>2</v>
      </c>
      <c r="AD143" s="145">
        <f>COUNTIFS(A1_Individu_Data_Keadaan_SDMK!A$4:A$149935,K143,A1_Individu_Data_Keadaan_SDMK!S$4:S$149935,"Dokter Spesialis Penyakit Dalam (Sp.PD)")</f>
        <v>0</v>
      </c>
      <c r="AE143" s="134">
        <f t="shared" si="119"/>
        <v>2</v>
      </c>
      <c r="AF143" s="146">
        <f t="shared" si="120"/>
        <v>0</v>
      </c>
      <c r="AG143" s="146">
        <f t="shared" si="121"/>
        <v>2</v>
      </c>
      <c r="AH143" s="145">
        <f>COUNTIFS(A1_Individu_Data_Keadaan_SDMK!A$4:A$149935,K143,A1_Individu_Data_Keadaan_SDMK!S$4:S$149935,"Dokter Spesialis Obstetri &amp; Ginekologi - Kebidanan &amp; Kandungan (Sp.OG)")</f>
        <v>0</v>
      </c>
      <c r="AI143" s="134">
        <f t="shared" si="122"/>
        <v>2</v>
      </c>
      <c r="AJ143" s="146">
        <f t="shared" si="123"/>
        <v>0</v>
      </c>
      <c r="AK143" s="146">
        <f t="shared" si="124"/>
        <v>2</v>
      </c>
      <c r="AL143" s="145">
        <f>COUNTIFS(A1_Individu_Data_Keadaan_SDMK!A$4:A$149935,K143,A1_Individu_Data_Keadaan_SDMK!S$4:S$149935,"Dokter Spesialis Anak (Sp.A)")</f>
        <v>0</v>
      </c>
      <c r="AM143" s="147">
        <f t="shared" si="125"/>
        <v>2</v>
      </c>
      <c r="AN143" s="146">
        <f t="shared" si="126"/>
        <v>0</v>
      </c>
      <c r="AO143" s="146">
        <f t="shared" si="127"/>
        <v>2</v>
      </c>
      <c r="AP143" s="145">
        <f>COUNTIFS(A1_Individu_Data_Keadaan_SDMK!A$4:A$149935,K143,A1_Individu_Data_Keadaan_SDMK!S$4:S$149935,"Dokter Spesialis Bedah (Sp.B)")</f>
        <v>0</v>
      </c>
      <c r="AQ143" s="147">
        <f t="shared" si="128"/>
        <v>2</v>
      </c>
      <c r="AR143" s="146">
        <f t="shared" si="129"/>
        <v>0</v>
      </c>
      <c r="AS143" s="146">
        <f t="shared" si="130"/>
        <v>2</v>
      </c>
      <c r="AT143" s="145">
        <f>COUNTIFS(A1_Individu_Data_Keadaan_SDMK!A$4:A$149935,K143,A1_Individu_Data_Keadaan_SDMK!S$4:S$149935,"Dokter Spesialis Radiologi (Sp.Rad)")</f>
        <v>0</v>
      </c>
      <c r="AU143" s="147">
        <f t="shared" si="131"/>
        <v>1</v>
      </c>
      <c r="AV143" s="146">
        <f t="shared" si="132"/>
        <v>0</v>
      </c>
      <c r="AW143" s="146">
        <f t="shared" si="133"/>
        <v>1</v>
      </c>
      <c r="AX143" s="145">
        <f>COUNTIFS(A1_Individu_Data_Keadaan_SDMK!A$4:A$149935,K143,A1_Individu_Data_Keadaan_SDMK!S$4:S$149935,"Dokter Spesialis Anastesiologi (Sp.An)")</f>
        <v>0</v>
      </c>
      <c r="AY143" s="147">
        <f t="shared" si="134"/>
        <v>1</v>
      </c>
      <c r="AZ143" s="146">
        <f t="shared" si="135"/>
        <v>0</v>
      </c>
      <c r="BA143" s="146">
        <f t="shared" si="136"/>
        <v>1</v>
      </c>
      <c r="BB143" s="145">
        <f>COUNTIFS(A1_Individu_Data_Keadaan_SDMK!A$4:A$149935,K143,A1_Individu_Data_Keadaan_SDMK!S$4:S$149935,"Dokter Spesialis Patologi Klinik (SP.PK)")</f>
        <v>0</v>
      </c>
      <c r="BC143" s="147">
        <f t="shared" si="137"/>
        <v>1</v>
      </c>
      <c r="BD143" s="146">
        <f t="shared" si="138"/>
        <v>0</v>
      </c>
      <c r="BE143" s="146">
        <f t="shared" si="139"/>
        <v>1</v>
      </c>
      <c r="BF143" s="145">
        <f>COUNTIFS(A1_Individu_Data_Keadaan_SDMK!A$4:A$149935,K143,A1_Individu_Data_Keadaan_SDMK!S$4:S$149935,"Dokter Spesialis Patologi Anatomi (Sp.PA)")</f>
        <v>0</v>
      </c>
      <c r="BG143" s="147">
        <f t="shared" si="140"/>
        <v>0</v>
      </c>
      <c r="BH143" s="146">
        <f t="shared" si="141"/>
        <v>0</v>
      </c>
      <c r="BI143" s="146">
        <f t="shared" si="142"/>
        <v>0</v>
      </c>
      <c r="BJ143" s="145">
        <f>COUNTIFS(A1_Individu_Data_Keadaan_SDMK!A$4:A$149935,K143,A1_Individu_Data_Keadaan_SDMK!S$4:S$149935,"Dokter Spesialis Rehabilitasi Medik (Sp.RM)")</f>
        <v>0</v>
      </c>
      <c r="BK143" s="147">
        <f t="shared" si="143"/>
        <v>0</v>
      </c>
      <c r="BL143" s="146">
        <f t="shared" si="144"/>
        <v>0</v>
      </c>
      <c r="BM143" s="146">
        <f t="shared" si="145"/>
        <v>0</v>
      </c>
      <c r="BN143" s="151" t="str">
        <f t="shared" si="146"/>
        <v>Belum Memenuhi</v>
      </c>
    </row>
    <row r="144" spans="11:66" ht="15">
      <c r="K144" s="132" t="s">
        <v>13332</v>
      </c>
      <c r="L144" s="132" t="s">
        <v>13333</v>
      </c>
      <c r="M144" s="132" t="s">
        <v>1632</v>
      </c>
      <c r="N144" s="132" t="s">
        <v>13054</v>
      </c>
      <c r="O144" s="132" t="s">
        <v>13055</v>
      </c>
      <c r="P144" s="132">
        <v>31</v>
      </c>
      <c r="Q144" s="132">
        <v>3174</v>
      </c>
      <c r="R144" s="370" t="str">
        <f>IF(P144&lt;&gt;"",VLOOKUP(P144,'01_MASTER_KODE_WILAYAH'!H$1437:I$1470,2,FALSE),"")</f>
        <v>DKI JAKARTA</v>
      </c>
      <c r="S144" s="370" t="str">
        <f>IF(Q144&lt;&gt;"",VLOOKUP(Q144,'01_MASTER_KODE_WILAYAH'!D$5:F$1353,3,FALSE),"")</f>
        <v>KOTA JAKARTA BARAT</v>
      </c>
      <c r="T144" s="444" t="str">
        <f t="shared" si="111"/>
        <v>Kementeran</v>
      </c>
      <c r="U144" s="157">
        <f t="shared" si="112"/>
        <v>0</v>
      </c>
      <c r="V144" s="145">
        <f>COUNTIFS(A1_Individu_Data_Keadaan_SDMK!A$4:A$149935,K144,A1_Individu_Data_Keadaan_SDMK!S$4:S$149935,"Dokter Umum")</f>
        <v>0</v>
      </c>
      <c r="W144" s="134">
        <f t="shared" si="113"/>
        <v>18</v>
      </c>
      <c r="X144" s="146">
        <f t="shared" si="114"/>
        <v>0</v>
      </c>
      <c r="Y144" s="146">
        <f t="shared" si="115"/>
        <v>18</v>
      </c>
      <c r="Z144" s="145">
        <f>COUNTIFS(A1_Individu_Data_Keadaan_SDMK!A$4:A$149935,K144,A1_Individu_Data_Keadaan_SDMK!S$4:S$149935,"Dokter Gigi")</f>
        <v>0</v>
      </c>
      <c r="AA144" s="134">
        <f t="shared" si="116"/>
        <v>4</v>
      </c>
      <c r="AB144" s="146">
        <f t="shared" si="117"/>
        <v>0</v>
      </c>
      <c r="AC144" s="146">
        <f t="shared" si="118"/>
        <v>4</v>
      </c>
      <c r="AD144" s="145">
        <f>COUNTIFS(A1_Individu_Data_Keadaan_SDMK!A$4:A$149935,K144,A1_Individu_Data_Keadaan_SDMK!S$4:S$149935,"Dokter Spesialis Penyakit Dalam (Sp.PD)")</f>
        <v>0</v>
      </c>
      <c r="AE144" s="134">
        <f t="shared" si="119"/>
        <v>6</v>
      </c>
      <c r="AF144" s="146">
        <f t="shared" si="120"/>
        <v>0</v>
      </c>
      <c r="AG144" s="146">
        <f t="shared" si="121"/>
        <v>6</v>
      </c>
      <c r="AH144" s="145">
        <f>COUNTIFS(A1_Individu_Data_Keadaan_SDMK!A$4:A$149935,K144,A1_Individu_Data_Keadaan_SDMK!S$4:S$149935,"Dokter Spesialis Obstetri &amp; Ginekologi - Kebidanan &amp; Kandungan (Sp.OG)")</f>
        <v>0</v>
      </c>
      <c r="AI144" s="134">
        <f t="shared" si="122"/>
        <v>6</v>
      </c>
      <c r="AJ144" s="146">
        <f t="shared" si="123"/>
        <v>0</v>
      </c>
      <c r="AK144" s="146">
        <f t="shared" si="124"/>
        <v>6</v>
      </c>
      <c r="AL144" s="145">
        <f>COUNTIFS(A1_Individu_Data_Keadaan_SDMK!A$4:A$149935,K144,A1_Individu_Data_Keadaan_SDMK!S$4:S$149935,"Dokter Spesialis Anak (Sp.A)")</f>
        <v>0</v>
      </c>
      <c r="AM144" s="147">
        <f t="shared" si="125"/>
        <v>6</v>
      </c>
      <c r="AN144" s="146">
        <f t="shared" si="126"/>
        <v>0</v>
      </c>
      <c r="AO144" s="146">
        <f t="shared" si="127"/>
        <v>6</v>
      </c>
      <c r="AP144" s="145">
        <f>COUNTIFS(A1_Individu_Data_Keadaan_SDMK!A$4:A$149935,K144,A1_Individu_Data_Keadaan_SDMK!S$4:S$149935,"Dokter Spesialis Bedah (Sp.B)")</f>
        <v>0</v>
      </c>
      <c r="AQ144" s="147">
        <f t="shared" si="128"/>
        <v>6</v>
      </c>
      <c r="AR144" s="146">
        <f t="shared" si="129"/>
        <v>0</v>
      </c>
      <c r="AS144" s="146">
        <f t="shared" si="130"/>
        <v>6</v>
      </c>
      <c r="AT144" s="145">
        <f>COUNTIFS(A1_Individu_Data_Keadaan_SDMK!A$4:A$149935,K144,A1_Individu_Data_Keadaan_SDMK!S$4:S$149935,"Dokter Spesialis Radiologi (Sp.Rad)")</f>
        <v>0</v>
      </c>
      <c r="AU144" s="147">
        <f t="shared" si="131"/>
        <v>3</v>
      </c>
      <c r="AV144" s="146">
        <f t="shared" si="132"/>
        <v>0</v>
      </c>
      <c r="AW144" s="146">
        <f t="shared" si="133"/>
        <v>3</v>
      </c>
      <c r="AX144" s="145">
        <f>COUNTIFS(A1_Individu_Data_Keadaan_SDMK!A$4:A$149935,K144,A1_Individu_Data_Keadaan_SDMK!S$4:S$149935,"Dokter Spesialis Anastesiologi (Sp.An)")</f>
        <v>0</v>
      </c>
      <c r="AY144" s="147">
        <f t="shared" si="134"/>
        <v>3</v>
      </c>
      <c r="AZ144" s="146">
        <f t="shared" si="135"/>
        <v>0</v>
      </c>
      <c r="BA144" s="146">
        <f t="shared" si="136"/>
        <v>3</v>
      </c>
      <c r="BB144" s="145">
        <f>COUNTIFS(A1_Individu_Data_Keadaan_SDMK!A$4:A$149935,K144,A1_Individu_Data_Keadaan_SDMK!S$4:S$149935,"Dokter Spesialis Patologi Klinik (SP.PK)")</f>
        <v>0</v>
      </c>
      <c r="BC144" s="147">
        <f t="shared" si="137"/>
        <v>3</v>
      </c>
      <c r="BD144" s="146">
        <f t="shared" si="138"/>
        <v>0</v>
      </c>
      <c r="BE144" s="146">
        <f t="shared" si="139"/>
        <v>3</v>
      </c>
      <c r="BF144" s="145">
        <f>COUNTIFS(A1_Individu_Data_Keadaan_SDMK!A$4:A$149935,K144,A1_Individu_Data_Keadaan_SDMK!S$4:S$149935,"Dokter Spesialis Patologi Anatomi (Sp.PA)")</f>
        <v>0</v>
      </c>
      <c r="BG144" s="147">
        <f t="shared" si="140"/>
        <v>0</v>
      </c>
      <c r="BH144" s="146">
        <f t="shared" si="141"/>
        <v>0</v>
      </c>
      <c r="BI144" s="146">
        <f t="shared" si="142"/>
        <v>0</v>
      </c>
      <c r="BJ144" s="145">
        <f>COUNTIFS(A1_Individu_Data_Keadaan_SDMK!A$4:A$149935,K144,A1_Individu_Data_Keadaan_SDMK!S$4:S$149935,"Dokter Spesialis Rehabilitasi Medik (Sp.RM)")</f>
        <v>0</v>
      </c>
      <c r="BK144" s="147">
        <f t="shared" si="143"/>
        <v>0</v>
      </c>
      <c r="BL144" s="146">
        <f t="shared" si="144"/>
        <v>0</v>
      </c>
      <c r="BM144" s="146">
        <f t="shared" si="145"/>
        <v>0</v>
      </c>
      <c r="BN144" s="151" t="str">
        <f t="shared" si="146"/>
        <v>Belum Memenuhi</v>
      </c>
    </row>
    <row r="145" spans="11:66" ht="15">
      <c r="K145" s="132" t="s">
        <v>13334</v>
      </c>
      <c r="L145" s="132" t="s">
        <v>13335</v>
      </c>
      <c r="M145" s="132" t="s">
        <v>1632</v>
      </c>
      <c r="N145" s="132" t="s">
        <v>12209</v>
      </c>
      <c r="O145" s="132" t="s">
        <v>12207</v>
      </c>
      <c r="P145" s="132">
        <v>31</v>
      </c>
      <c r="Q145" s="132">
        <v>3174</v>
      </c>
      <c r="R145" s="370" t="str">
        <f>IF(P145&lt;&gt;"",VLOOKUP(P145,'01_MASTER_KODE_WILAYAH'!H$1437:I$1470,2,FALSE),"")</f>
        <v>DKI JAKARTA</v>
      </c>
      <c r="S145" s="370" t="str">
        <f>IF(Q145&lt;&gt;"",VLOOKUP(Q145,'01_MASTER_KODE_WILAYAH'!D$5:F$1353,3,FALSE),"")</f>
        <v>KOTA JAKARTA BARAT</v>
      </c>
      <c r="T145" s="444" t="str">
        <f t="shared" si="111"/>
        <v>Perusahaan</v>
      </c>
      <c r="U145" s="157">
        <f t="shared" si="112"/>
        <v>0</v>
      </c>
      <c r="V145" s="145">
        <f>COUNTIFS(A1_Individu_Data_Keadaan_SDMK!A$4:A$149935,K145,A1_Individu_Data_Keadaan_SDMK!S$4:S$149935,"Dokter Umum")</f>
        <v>0</v>
      </c>
      <c r="W145" s="134">
        <f t="shared" si="113"/>
        <v>12</v>
      </c>
      <c r="X145" s="146">
        <f t="shared" si="114"/>
        <v>0</v>
      </c>
      <c r="Y145" s="146">
        <f t="shared" si="115"/>
        <v>12</v>
      </c>
      <c r="Z145" s="145">
        <f>COUNTIFS(A1_Individu_Data_Keadaan_SDMK!A$4:A$149935,K145,A1_Individu_Data_Keadaan_SDMK!S$4:S$149935,"Dokter Gigi")</f>
        <v>0</v>
      </c>
      <c r="AA145" s="134">
        <f t="shared" si="116"/>
        <v>3</v>
      </c>
      <c r="AB145" s="146">
        <f t="shared" si="117"/>
        <v>0</v>
      </c>
      <c r="AC145" s="146">
        <f t="shared" si="118"/>
        <v>3</v>
      </c>
      <c r="AD145" s="145">
        <f>COUNTIFS(A1_Individu_Data_Keadaan_SDMK!A$4:A$149935,K145,A1_Individu_Data_Keadaan_SDMK!S$4:S$149935,"Dokter Spesialis Penyakit Dalam (Sp.PD)")</f>
        <v>0</v>
      </c>
      <c r="AE145" s="134">
        <f t="shared" si="119"/>
        <v>3</v>
      </c>
      <c r="AF145" s="146">
        <f t="shared" si="120"/>
        <v>0</v>
      </c>
      <c r="AG145" s="146">
        <f t="shared" si="121"/>
        <v>3</v>
      </c>
      <c r="AH145" s="145">
        <f>COUNTIFS(A1_Individu_Data_Keadaan_SDMK!A$4:A$149935,K145,A1_Individu_Data_Keadaan_SDMK!S$4:S$149935,"Dokter Spesialis Obstetri &amp; Ginekologi - Kebidanan &amp; Kandungan (Sp.OG)")</f>
        <v>0</v>
      </c>
      <c r="AI145" s="134">
        <f t="shared" si="122"/>
        <v>3</v>
      </c>
      <c r="AJ145" s="146">
        <f t="shared" si="123"/>
        <v>0</v>
      </c>
      <c r="AK145" s="146">
        <f t="shared" si="124"/>
        <v>3</v>
      </c>
      <c r="AL145" s="145">
        <f>COUNTIFS(A1_Individu_Data_Keadaan_SDMK!A$4:A$149935,K145,A1_Individu_Data_Keadaan_SDMK!S$4:S$149935,"Dokter Spesialis Anak (Sp.A)")</f>
        <v>0</v>
      </c>
      <c r="AM145" s="147">
        <f t="shared" si="125"/>
        <v>3</v>
      </c>
      <c r="AN145" s="146">
        <f t="shared" si="126"/>
        <v>0</v>
      </c>
      <c r="AO145" s="146">
        <f t="shared" si="127"/>
        <v>3</v>
      </c>
      <c r="AP145" s="145">
        <f>COUNTIFS(A1_Individu_Data_Keadaan_SDMK!A$4:A$149935,K145,A1_Individu_Data_Keadaan_SDMK!S$4:S$149935,"Dokter Spesialis Bedah (Sp.B)")</f>
        <v>0</v>
      </c>
      <c r="AQ145" s="147">
        <f t="shared" si="128"/>
        <v>3</v>
      </c>
      <c r="AR145" s="146">
        <f t="shared" si="129"/>
        <v>0</v>
      </c>
      <c r="AS145" s="146">
        <f t="shared" si="130"/>
        <v>3</v>
      </c>
      <c r="AT145" s="145">
        <f>COUNTIFS(A1_Individu_Data_Keadaan_SDMK!A$4:A$149935,K145,A1_Individu_Data_Keadaan_SDMK!S$4:S$149935,"Dokter Spesialis Radiologi (Sp.Rad)")</f>
        <v>0</v>
      </c>
      <c r="AU145" s="147">
        <f t="shared" si="131"/>
        <v>2</v>
      </c>
      <c r="AV145" s="146">
        <f t="shared" si="132"/>
        <v>0</v>
      </c>
      <c r="AW145" s="146">
        <f t="shared" si="133"/>
        <v>2</v>
      </c>
      <c r="AX145" s="145">
        <f>COUNTIFS(A1_Individu_Data_Keadaan_SDMK!A$4:A$149935,K145,A1_Individu_Data_Keadaan_SDMK!S$4:S$149935,"Dokter Spesialis Anastesiologi (Sp.An)")</f>
        <v>0</v>
      </c>
      <c r="AY145" s="147">
        <f t="shared" si="134"/>
        <v>2</v>
      </c>
      <c r="AZ145" s="146">
        <f t="shared" si="135"/>
        <v>0</v>
      </c>
      <c r="BA145" s="146">
        <f t="shared" si="136"/>
        <v>2</v>
      </c>
      <c r="BB145" s="145">
        <f>COUNTIFS(A1_Individu_Data_Keadaan_SDMK!A$4:A$149935,K145,A1_Individu_Data_Keadaan_SDMK!S$4:S$149935,"Dokter Spesialis Patologi Klinik (SP.PK)")</f>
        <v>0</v>
      </c>
      <c r="BC145" s="147">
        <f t="shared" si="137"/>
        <v>2</v>
      </c>
      <c r="BD145" s="146">
        <f t="shared" si="138"/>
        <v>0</v>
      </c>
      <c r="BE145" s="146">
        <f t="shared" si="139"/>
        <v>2</v>
      </c>
      <c r="BF145" s="145">
        <f>COUNTIFS(A1_Individu_Data_Keadaan_SDMK!A$4:A$149935,K145,A1_Individu_Data_Keadaan_SDMK!S$4:S$149935,"Dokter Spesialis Patologi Anatomi (Sp.PA)")</f>
        <v>0</v>
      </c>
      <c r="BG145" s="147">
        <f t="shared" si="140"/>
        <v>0</v>
      </c>
      <c r="BH145" s="146">
        <f t="shared" si="141"/>
        <v>0</v>
      </c>
      <c r="BI145" s="146">
        <f t="shared" si="142"/>
        <v>0</v>
      </c>
      <c r="BJ145" s="145">
        <f>COUNTIFS(A1_Individu_Data_Keadaan_SDMK!A$4:A$149935,K145,A1_Individu_Data_Keadaan_SDMK!S$4:S$149935,"Dokter Spesialis Rehabilitasi Medik (Sp.RM)")</f>
        <v>0</v>
      </c>
      <c r="BK145" s="147">
        <f t="shared" si="143"/>
        <v>0</v>
      </c>
      <c r="BL145" s="146">
        <f t="shared" si="144"/>
        <v>0</v>
      </c>
      <c r="BM145" s="146">
        <f t="shared" si="145"/>
        <v>0</v>
      </c>
      <c r="BN145" s="151" t="str">
        <f t="shared" si="146"/>
        <v>Belum Memenuhi</v>
      </c>
    </row>
    <row r="146" spans="11:66" ht="15">
      <c r="K146" s="132" t="s">
        <v>13336</v>
      </c>
      <c r="L146" s="132" t="s">
        <v>13337</v>
      </c>
      <c r="M146" s="132" t="s">
        <v>1632</v>
      </c>
      <c r="N146" s="132" t="s">
        <v>13054</v>
      </c>
      <c r="O146" s="132" t="s">
        <v>13055</v>
      </c>
      <c r="P146" s="132">
        <v>31</v>
      </c>
      <c r="Q146" s="132">
        <v>3174</v>
      </c>
      <c r="R146" s="370" t="str">
        <f>IF(P146&lt;&gt;"",VLOOKUP(P146,'01_MASTER_KODE_WILAYAH'!H$1437:I$1470,2,FALSE),"")</f>
        <v>DKI JAKARTA</v>
      </c>
      <c r="S146" s="370" t="str">
        <f>IF(Q146&lt;&gt;"",VLOOKUP(Q146,'01_MASTER_KODE_WILAYAH'!D$5:F$1353,3,FALSE),"")</f>
        <v>KOTA JAKARTA BARAT</v>
      </c>
      <c r="T146" s="444" t="str">
        <f t="shared" si="111"/>
        <v>Kementeran</v>
      </c>
      <c r="U146" s="157">
        <f t="shared" si="112"/>
        <v>0</v>
      </c>
      <c r="V146" s="145">
        <f>COUNTIFS(A1_Individu_Data_Keadaan_SDMK!A$4:A$149935,K146,A1_Individu_Data_Keadaan_SDMK!S$4:S$149935,"Dokter Umum")</f>
        <v>0</v>
      </c>
      <c r="W146" s="134">
        <f t="shared" si="113"/>
        <v>18</v>
      </c>
      <c r="X146" s="146">
        <f t="shared" si="114"/>
        <v>0</v>
      </c>
      <c r="Y146" s="146">
        <f t="shared" si="115"/>
        <v>18</v>
      </c>
      <c r="Z146" s="145">
        <f>COUNTIFS(A1_Individu_Data_Keadaan_SDMK!A$4:A$149935,K146,A1_Individu_Data_Keadaan_SDMK!S$4:S$149935,"Dokter Gigi")</f>
        <v>0</v>
      </c>
      <c r="AA146" s="134">
        <f t="shared" si="116"/>
        <v>4</v>
      </c>
      <c r="AB146" s="146">
        <f t="shared" si="117"/>
        <v>0</v>
      </c>
      <c r="AC146" s="146">
        <f t="shared" si="118"/>
        <v>4</v>
      </c>
      <c r="AD146" s="145">
        <f>COUNTIFS(A1_Individu_Data_Keadaan_SDMK!A$4:A$149935,K146,A1_Individu_Data_Keadaan_SDMK!S$4:S$149935,"Dokter Spesialis Penyakit Dalam (Sp.PD)")</f>
        <v>0</v>
      </c>
      <c r="AE146" s="134">
        <f t="shared" si="119"/>
        <v>6</v>
      </c>
      <c r="AF146" s="146">
        <f t="shared" si="120"/>
        <v>0</v>
      </c>
      <c r="AG146" s="146">
        <f t="shared" si="121"/>
        <v>6</v>
      </c>
      <c r="AH146" s="145">
        <f>COUNTIFS(A1_Individu_Data_Keadaan_SDMK!A$4:A$149935,K146,A1_Individu_Data_Keadaan_SDMK!S$4:S$149935,"Dokter Spesialis Obstetri &amp; Ginekologi - Kebidanan &amp; Kandungan (Sp.OG)")</f>
        <v>0</v>
      </c>
      <c r="AI146" s="134">
        <f t="shared" si="122"/>
        <v>6</v>
      </c>
      <c r="AJ146" s="146">
        <f t="shared" si="123"/>
        <v>0</v>
      </c>
      <c r="AK146" s="146">
        <f t="shared" si="124"/>
        <v>6</v>
      </c>
      <c r="AL146" s="145">
        <f>COUNTIFS(A1_Individu_Data_Keadaan_SDMK!A$4:A$149935,K146,A1_Individu_Data_Keadaan_SDMK!S$4:S$149935,"Dokter Spesialis Anak (Sp.A)")</f>
        <v>0</v>
      </c>
      <c r="AM146" s="147">
        <f t="shared" si="125"/>
        <v>6</v>
      </c>
      <c r="AN146" s="146">
        <f t="shared" si="126"/>
        <v>0</v>
      </c>
      <c r="AO146" s="146">
        <f t="shared" si="127"/>
        <v>6</v>
      </c>
      <c r="AP146" s="145">
        <f>COUNTIFS(A1_Individu_Data_Keadaan_SDMK!A$4:A$149935,K146,A1_Individu_Data_Keadaan_SDMK!S$4:S$149935,"Dokter Spesialis Bedah (Sp.B)")</f>
        <v>0</v>
      </c>
      <c r="AQ146" s="147">
        <f t="shared" si="128"/>
        <v>6</v>
      </c>
      <c r="AR146" s="146">
        <f t="shared" si="129"/>
        <v>0</v>
      </c>
      <c r="AS146" s="146">
        <f t="shared" si="130"/>
        <v>6</v>
      </c>
      <c r="AT146" s="145">
        <f>COUNTIFS(A1_Individu_Data_Keadaan_SDMK!A$4:A$149935,K146,A1_Individu_Data_Keadaan_SDMK!S$4:S$149935,"Dokter Spesialis Radiologi (Sp.Rad)")</f>
        <v>0</v>
      </c>
      <c r="AU146" s="147">
        <f t="shared" si="131"/>
        <v>3</v>
      </c>
      <c r="AV146" s="146">
        <f t="shared" si="132"/>
        <v>0</v>
      </c>
      <c r="AW146" s="146">
        <f t="shared" si="133"/>
        <v>3</v>
      </c>
      <c r="AX146" s="145">
        <f>COUNTIFS(A1_Individu_Data_Keadaan_SDMK!A$4:A$149935,K146,A1_Individu_Data_Keadaan_SDMK!S$4:S$149935,"Dokter Spesialis Anastesiologi (Sp.An)")</f>
        <v>0</v>
      </c>
      <c r="AY146" s="147">
        <f t="shared" si="134"/>
        <v>3</v>
      </c>
      <c r="AZ146" s="146">
        <f t="shared" si="135"/>
        <v>0</v>
      </c>
      <c r="BA146" s="146">
        <f t="shared" si="136"/>
        <v>3</v>
      </c>
      <c r="BB146" s="145">
        <f>COUNTIFS(A1_Individu_Data_Keadaan_SDMK!A$4:A$149935,K146,A1_Individu_Data_Keadaan_SDMK!S$4:S$149935,"Dokter Spesialis Patologi Klinik (SP.PK)")</f>
        <v>0</v>
      </c>
      <c r="BC146" s="147">
        <f t="shared" si="137"/>
        <v>3</v>
      </c>
      <c r="BD146" s="146">
        <f t="shared" si="138"/>
        <v>0</v>
      </c>
      <c r="BE146" s="146">
        <f t="shared" si="139"/>
        <v>3</v>
      </c>
      <c r="BF146" s="145">
        <f>COUNTIFS(A1_Individu_Data_Keadaan_SDMK!A$4:A$149935,K146,A1_Individu_Data_Keadaan_SDMK!S$4:S$149935,"Dokter Spesialis Patologi Anatomi (Sp.PA)")</f>
        <v>0</v>
      </c>
      <c r="BG146" s="147">
        <f t="shared" si="140"/>
        <v>0</v>
      </c>
      <c r="BH146" s="146">
        <f t="shared" si="141"/>
        <v>0</v>
      </c>
      <c r="BI146" s="146">
        <f t="shared" si="142"/>
        <v>0</v>
      </c>
      <c r="BJ146" s="145">
        <f>COUNTIFS(A1_Individu_Data_Keadaan_SDMK!A$4:A$149935,K146,A1_Individu_Data_Keadaan_SDMK!S$4:S$149935,"Dokter Spesialis Rehabilitasi Medik (Sp.RM)")</f>
        <v>0</v>
      </c>
      <c r="BK146" s="147">
        <f t="shared" si="143"/>
        <v>0</v>
      </c>
      <c r="BL146" s="146">
        <f t="shared" si="144"/>
        <v>0</v>
      </c>
      <c r="BM146" s="146">
        <f t="shared" si="145"/>
        <v>0</v>
      </c>
      <c r="BN146" s="151" t="str">
        <f t="shared" si="146"/>
        <v>Belum Memenuhi</v>
      </c>
    </row>
    <row r="147" spans="11:66" ht="15">
      <c r="K147" s="132" t="s">
        <v>13338</v>
      </c>
      <c r="L147" s="132" t="s">
        <v>13339</v>
      </c>
      <c r="M147" s="132" t="s">
        <v>1632</v>
      </c>
      <c r="N147" s="132" t="s">
        <v>12209</v>
      </c>
      <c r="O147" s="132" t="s">
        <v>11677</v>
      </c>
      <c r="P147" s="132">
        <v>31</v>
      </c>
      <c r="Q147" s="132">
        <v>3174</v>
      </c>
      <c r="R147" s="370" t="str">
        <f>IF(P147&lt;&gt;"",VLOOKUP(P147,'01_MASTER_KODE_WILAYAH'!H$1437:I$1470,2,FALSE),"")</f>
        <v>DKI JAKARTA</v>
      </c>
      <c r="S147" s="370" t="str">
        <f>IF(Q147&lt;&gt;"",VLOOKUP(Q147,'01_MASTER_KODE_WILAYAH'!D$5:F$1353,3,FALSE),"")</f>
        <v>KOTA JAKARTA BARAT</v>
      </c>
      <c r="T147" s="444" t="str">
        <f t="shared" si="111"/>
        <v>Pemerintah</v>
      </c>
      <c r="U147" s="157">
        <f t="shared" si="112"/>
        <v>0</v>
      </c>
      <c r="V147" s="145">
        <f>COUNTIFS(A1_Individu_Data_Keadaan_SDMK!A$4:A$149935,K147,A1_Individu_Data_Keadaan_SDMK!S$4:S$149935,"Dokter Umum")</f>
        <v>0</v>
      </c>
      <c r="W147" s="134">
        <f t="shared" si="113"/>
        <v>12</v>
      </c>
      <c r="X147" s="146">
        <f t="shared" si="114"/>
        <v>0</v>
      </c>
      <c r="Y147" s="146">
        <f t="shared" si="115"/>
        <v>12</v>
      </c>
      <c r="Z147" s="145">
        <f>COUNTIFS(A1_Individu_Data_Keadaan_SDMK!A$4:A$149935,K147,A1_Individu_Data_Keadaan_SDMK!S$4:S$149935,"Dokter Gigi")</f>
        <v>0</v>
      </c>
      <c r="AA147" s="134">
        <f t="shared" si="116"/>
        <v>3</v>
      </c>
      <c r="AB147" s="146">
        <f t="shared" si="117"/>
        <v>0</v>
      </c>
      <c r="AC147" s="146">
        <f t="shared" si="118"/>
        <v>3</v>
      </c>
      <c r="AD147" s="145">
        <f>COUNTIFS(A1_Individu_Data_Keadaan_SDMK!A$4:A$149935,K147,A1_Individu_Data_Keadaan_SDMK!S$4:S$149935,"Dokter Spesialis Penyakit Dalam (Sp.PD)")</f>
        <v>0</v>
      </c>
      <c r="AE147" s="134">
        <f t="shared" si="119"/>
        <v>3</v>
      </c>
      <c r="AF147" s="146">
        <f t="shared" si="120"/>
        <v>0</v>
      </c>
      <c r="AG147" s="146">
        <f t="shared" si="121"/>
        <v>3</v>
      </c>
      <c r="AH147" s="145">
        <f>COUNTIFS(A1_Individu_Data_Keadaan_SDMK!A$4:A$149935,K147,A1_Individu_Data_Keadaan_SDMK!S$4:S$149935,"Dokter Spesialis Obstetri &amp; Ginekologi - Kebidanan &amp; Kandungan (Sp.OG)")</f>
        <v>0</v>
      </c>
      <c r="AI147" s="134">
        <f t="shared" si="122"/>
        <v>3</v>
      </c>
      <c r="AJ147" s="146">
        <f t="shared" si="123"/>
        <v>0</v>
      </c>
      <c r="AK147" s="146">
        <f t="shared" si="124"/>
        <v>3</v>
      </c>
      <c r="AL147" s="145">
        <f>COUNTIFS(A1_Individu_Data_Keadaan_SDMK!A$4:A$149935,K147,A1_Individu_Data_Keadaan_SDMK!S$4:S$149935,"Dokter Spesialis Anak (Sp.A)")</f>
        <v>0</v>
      </c>
      <c r="AM147" s="147">
        <f t="shared" si="125"/>
        <v>3</v>
      </c>
      <c r="AN147" s="146">
        <f t="shared" si="126"/>
        <v>0</v>
      </c>
      <c r="AO147" s="146">
        <f t="shared" si="127"/>
        <v>3</v>
      </c>
      <c r="AP147" s="145">
        <f>COUNTIFS(A1_Individu_Data_Keadaan_SDMK!A$4:A$149935,K147,A1_Individu_Data_Keadaan_SDMK!S$4:S$149935,"Dokter Spesialis Bedah (Sp.B)")</f>
        <v>0</v>
      </c>
      <c r="AQ147" s="147">
        <f t="shared" si="128"/>
        <v>3</v>
      </c>
      <c r="AR147" s="146">
        <f t="shared" si="129"/>
        <v>0</v>
      </c>
      <c r="AS147" s="146">
        <f t="shared" si="130"/>
        <v>3</v>
      </c>
      <c r="AT147" s="145">
        <f>COUNTIFS(A1_Individu_Data_Keadaan_SDMK!A$4:A$149935,K147,A1_Individu_Data_Keadaan_SDMK!S$4:S$149935,"Dokter Spesialis Radiologi (Sp.Rad)")</f>
        <v>0</v>
      </c>
      <c r="AU147" s="147">
        <f t="shared" si="131"/>
        <v>2</v>
      </c>
      <c r="AV147" s="146">
        <f t="shared" si="132"/>
        <v>0</v>
      </c>
      <c r="AW147" s="146">
        <f t="shared" si="133"/>
        <v>2</v>
      </c>
      <c r="AX147" s="145">
        <f>COUNTIFS(A1_Individu_Data_Keadaan_SDMK!A$4:A$149935,K147,A1_Individu_Data_Keadaan_SDMK!S$4:S$149935,"Dokter Spesialis Anastesiologi (Sp.An)")</f>
        <v>0</v>
      </c>
      <c r="AY147" s="147">
        <f t="shared" si="134"/>
        <v>2</v>
      </c>
      <c r="AZ147" s="146">
        <f t="shared" si="135"/>
        <v>0</v>
      </c>
      <c r="BA147" s="146">
        <f t="shared" si="136"/>
        <v>2</v>
      </c>
      <c r="BB147" s="145">
        <f>COUNTIFS(A1_Individu_Data_Keadaan_SDMK!A$4:A$149935,K147,A1_Individu_Data_Keadaan_SDMK!S$4:S$149935,"Dokter Spesialis Patologi Klinik (SP.PK)")</f>
        <v>0</v>
      </c>
      <c r="BC147" s="147">
        <f t="shared" si="137"/>
        <v>2</v>
      </c>
      <c r="BD147" s="146">
        <f t="shared" si="138"/>
        <v>0</v>
      </c>
      <c r="BE147" s="146">
        <f t="shared" si="139"/>
        <v>2</v>
      </c>
      <c r="BF147" s="145">
        <f>COUNTIFS(A1_Individu_Data_Keadaan_SDMK!A$4:A$149935,K147,A1_Individu_Data_Keadaan_SDMK!S$4:S$149935,"Dokter Spesialis Patologi Anatomi (Sp.PA)")</f>
        <v>0</v>
      </c>
      <c r="BG147" s="147">
        <f t="shared" si="140"/>
        <v>0</v>
      </c>
      <c r="BH147" s="146">
        <f t="shared" si="141"/>
        <v>0</v>
      </c>
      <c r="BI147" s="146">
        <f t="shared" si="142"/>
        <v>0</v>
      </c>
      <c r="BJ147" s="145">
        <f>COUNTIFS(A1_Individu_Data_Keadaan_SDMK!A$4:A$149935,K147,A1_Individu_Data_Keadaan_SDMK!S$4:S$149935,"Dokter Spesialis Rehabilitasi Medik (Sp.RM)")</f>
        <v>0</v>
      </c>
      <c r="BK147" s="147">
        <f t="shared" si="143"/>
        <v>0</v>
      </c>
      <c r="BL147" s="146">
        <f t="shared" si="144"/>
        <v>0</v>
      </c>
      <c r="BM147" s="146">
        <f t="shared" si="145"/>
        <v>0</v>
      </c>
      <c r="BN147" s="151" t="str">
        <f t="shared" si="146"/>
        <v>Belum Memenuhi</v>
      </c>
    </row>
    <row r="148" spans="11:66" ht="15">
      <c r="K148" s="132" t="s">
        <v>13340</v>
      </c>
      <c r="L148" s="132" t="s">
        <v>13341</v>
      </c>
      <c r="M148" s="132" t="s">
        <v>1632</v>
      </c>
      <c r="N148" s="132" t="s">
        <v>13054</v>
      </c>
      <c r="O148" s="132" t="s">
        <v>13055</v>
      </c>
      <c r="P148" s="132">
        <v>31</v>
      </c>
      <c r="Q148" s="132">
        <v>3174</v>
      </c>
      <c r="R148" s="370" t="str">
        <f>IF(P148&lt;&gt;"",VLOOKUP(P148,'01_MASTER_KODE_WILAYAH'!H$1437:I$1470,2,FALSE),"")</f>
        <v>DKI JAKARTA</v>
      </c>
      <c r="S148" s="370" t="str">
        <f>IF(Q148&lt;&gt;"",VLOOKUP(Q148,'01_MASTER_KODE_WILAYAH'!D$5:F$1353,3,FALSE),"")</f>
        <v>KOTA JAKARTA BARAT</v>
      </c>
      <c r="T148" s="444" t="str">
        <f t="shared" si="111"/>
        <v>Kementeran</v>
      </c>
      <c r="U148" s="157">
        <f t="shared" si="112"/>
        <v>0</v>
      </c>
      <c r="V148" s="145">
        <f>COUNTIFS(A1_Individu_Data_Keadaan_SDMK!A$4:A$149935,K148,A1_Individu_Data_Keadaan_SDMK!S$4:S$149935,"Dokter Umum")</f>
        <v>0</v>
      </c>
      <c r="W148" s="134">
        <f t="shared" si="113"/>
        <v>18</v>
      </c>
      <c r="X148" s="146">
        <f t="shared" si="114"/>
        <v>0</v>
      </c>
      <c r="Y148" s="146">
        <f t="shared" si="115"/>
        <v>18</v>
      </c>
      <c r="Z148" s="145">
        <f>COUNTIFS(A1_Individu_Data_Keadaan_SDMK!A$4:A$149935,K148,A1_Individu_Data_Keadaan_SDMK!S$4:S$149935,"Dokter Gigi")</f>
        <v>0</v>
      </c>
      <c r="AA148" s="134">
        <f t="shared" si="116"/>
        <v>4</v>
      </c>
      <c r="AB148" s="146">
        <f t="shared" si="117"/>
        <v>0</v>
      </c>
      <c r="AC148" s="146">
        <f t="shared" si="118"/>
        <v>4</v>
      </c>
      <c r="AD148" s="145">
        <f>COUNTIFS(A1_Individu_Data_Keadaan_SDMK!A$4:A$149935,K148,A1_Individu_Data_Keadaan_SDMK!S$4:S$149935,"Dokter Spesialis Penyakit Dalam (Sp.PD)")</f>
        <v>0</v>
      </c>
      <c r="AE148" s="134">
        <f t="shared" si="119"/>
        <v>6</v>
      </c>
      <c r="AF148" s="146">
        <f t="shared" si="120"/>
        <v>0</v>
      </c>
      <c r="AG148" s="146">
        <f t="shared" si="121"/>
        <v>6</v>
      </c>
      <c r="AH148" s="145">
        <f>COUNTIFS(A1_Individu_Data_Keadaan_SDMK!A$4:A$149935,K148,A1_Individu_Data_Keadaan_SDMK!S$4:S$149935,"Dokter Spesialis Obstetri &amp; Ginekologi - Kebidanan &amp; Kandungan (Sp.OG)")</f>
        <v>0</v>
      </c>
      <c r="AI148" s="134">
        <f t="shared" si="122"/>
        <v>6</v>
      </c>
      <c r="AJ148" s="146">
        <f t="shared" si="123"/>
        <v>0</v>
      </c>
      <c r="AK148" s="146">
        <f t="shared" si="124"/>
        <v>6</v>
      </c>
      <c r="AL148" s="145">
        <f>COUNTIFS(A1_Individu_Data_Keadaan_SDMK!A$4:A$149935,K148,A1_Individu_Data_Keadaan_SDMK!S$4:S$149935,"Dokter Spesialis Anak (Sp.A)")</f>
        <v>0</v>
      </c>
      <c r="AM148" s="147">
        <f t="shared" si="125"/>
        <v>6</v>
      </c>
      <c r="AN148" s="146">
        <f t="shared" si="126"/>
        <v>0</v>
      </c>
      <c r="AO148" s="146">
        <f t="shared" si="127"/>
        <v>6</v>
      </c>
      <c r="AP148" s="145">
        <f>COUNTIFS(A1_Individu_Data_Keadaan_SDMK!A$4:A$149935,K148,A1_Individu_Data_Keadaan_SDMK!S$4:S$149935,"Dokter Spesialis Bedah (Sp.B)")</f>
        <v>0</v>
      </c>
      <c r="AQ148" s="147">
        <f t="shared" si="128"/>
        <v>6</v>
      </c>
      <c r="AR148" s="146">
        <f t="shared" si="129"/>
        <v>0</v>
      </c>
      <c r="AS148" s="146">
        <f t="shared" si="130"/>
        <v>6</v>
      </c>
      <c r="AT148" s="145">
        <f>COUNTIFS(A1_Individu_Data_Keadaan_SDMK!A$4:A$149935,K148,A1_Individu_Data_Keadaan_SDMK!S$4:S$149935,"Dokter Spesialis Radiologi (Sp.Rad)")</f>
        <v>0</v>
      </c>
      <c r="AU148" s="147">
        <f t="shared" si="131"/>
        <v>3</v>
      </c>
      <c r="AV148" s="146">
        <f t="shared" si="132"/>
        <v>0</v>
      </c>
      <c r="AW148" s="146">
        <f t="shared" si="133"/>
        <v>3</v>
      </c>
      <c r="AX148" s="145">
        <f>COUNTIFS(A1_Individu_Data_Keadaan_SDMK!A$4:A$149935,K148,A1_Individu_Data_Keadaan_SDMK!S$4:S$149935,"Dokter Spesialis Anastesiologi (Sp.An)")</f>
        <v>0</v>
      </c>
      <c r="AY148" s="147">
        <f t="shared" si="134"/>
        <v>3</v>
      </c>
      <c r="AZ148" s="146">
        <f t="shared" si="135"/>
        <v>0</v>
      </c>
      <c r="BA148" s="146">
        <f t="shared" si="136"/>
        <v>3</v>
      </c>
      <c r="BB148" s="145">
        <f>COUNTIFS(A1_Individu_Data_Keadaan_SDMK!A$4:A$149935,K148,A1_Individu_Data_Keadaan_SDMK!S$4:S$149935,"Dokter Spesialis Patologi Klinik (SP.PK)")</f>
        <v>0</v>
      </c>
      <c r="BC148" s="147">
        <f t="shared" si="137"/>
        <v>3</v>
      </c>
      <c r="BD148" s="146">
        <f t="shared" si="138"/>
        <v>0</v>
      </c>
      <c r="BE148" s="146">
        <f t="shared" si="139"/>
        <v>3</v>
      </c>
      <c r="BF148" s="145">
        <f>COUNTIFS(A1_Individu_Data_Keadaan_SDMK!A$4:A$149935,K148,A1_Individu_Data_Keadaan_SDMK!S$4:S$149935,"Dokter Spesialis Patologi Anatomi (Sp.PA)")</f>
        <v>0</v>
      </c>
      <c r="BG148" s="147">
        <f t="shared" si="140"/>
        <v>0</v>
      </c>
      <c r="BH148" s="146">
        <f t="shared" si="141"/>
        <v>0</v>
      </c>
      <c r="BI148" s="146">
        <f t="shared" si="142"/>
        <v>0</v>
      </c>
      <c r="BJ148" s="145">
        <f>COUNTIFS(A1_Individu_Data_Keadaan_SDMK!A$4:A$149935,K148,A1_Individu_Data_Keadaan_SDMK!S$4:S$149935,"Dokter Spesialis Rehabilitasi Medik (Sp.RM)")</f>
        <v>0</v>
      </c>
      <c r="BK148" s="147">
        <f t="shared" si="143"/>
        <v>0</v>
      </c>
      <c r="BL148" s="146">
        <f t="shared" si="144"/>
        <v>0</v>
      </c>
      <c r="BM148" s="146">
        <f t="shared" si="145"/>
        <v>0</v>
      </c>
      <c r="BN148" s="151" t="str">
        <f t="shared" si="146"/>
        <v>Belum Memenuhi</v>
      </c>
    </row>
    <row r="149" spans="11:66" ht="15">
      <c r="K149" s="132" t="s">
        <v>13342</v>
      </c>
      <c r="L149" s="132" t="s">
        <v>13343</v>
      </c>
      <c r="M149" s="132" t="s">
        <v>1632</v>
      </c>
      <c r="N149" s="132" t="s">
        <v>13054</v>
      </c>
      <c r="O149" s="132" t="s">
        <v>13055</v>
      </c>
      <c r="P149" s="132">
        <v>31</v>
      </c>
      <c r="Q149" s="132">
        <v>3174</v>
      </c>
      <c r="R149" s="370" t="str">
        <f>IF(P149&lt;&gt;"",VLOOKUP(P149,'01_MASTER_KODE_WILAYAH'!H$1437:I$1470,2,FALSE),"")</f>
        <v>DKI JAKARTA</v>
      </c>
      <c r="S149" s="370" t="str">
        <f>IF(Q149&lt;&gt;"",VLOOKUP(Q149,'01_MASTER_KODE_WILAYAH'!D$5:F$1353,3,FALSE),"")</f>
        <v>KOTA JAKARTA BARAT</v>
      </c>
      <c r="T149" s="444" t="str">
        <f t="shared" ref="T149:T195" si="147">LEFT(O149,10)</f>
        <v>Kementeran</v>
      </c>
      <c r="U149" s="157">
        <f t="shared" ref="U149:U195" si="148">AD149+AH149+AL149+AP149+AT149+AX149+BB149</f>
        <v>0</v>
      </c>
      <c r="V149" s="145">
        <f>COUNTIFS(A1_Individu_Data_Keadaan_SDMK!A$4:A$149935,K149,A1_Individu_Data_Keadaan_SDMK!S$4:S$149935,"Dokter Umum")</f>
        <v>0</v>
      </c>
      <c r="W149" s="134">
        <f t="shared" ref="W149:W195" si="149">IF(N149="A",18,IF(N149="B",12,IF(N149="C",9,IF(N149="D",4,1))))</f>
        <v>18</v>
      </c>
      <c r="X149" s="146">
        <f t="shared" ref="X149:X195" si="150">IF((V149-W149)&gt;0,(V149-W149),0)</f>
        <v>0</v>
      </c>
      <c r="Y149" s="146">
        <f t="shared" ref="Y149:Y195" si="151">IF((V149-W149)&lt;0,ABS(V149-W149),0)</f>
        <v>18</v>
      </c>
      <c r="Z149" s="145">
        <f>COUNTIFS(A1_Individu_Data_Keadaan_SDMK!A$4:A$149935,K149,A1_Individu_Data_Keadaan_SDMK!S$4:S$149935,"Dokter Gigi")</f>
        <v>0</v>
      </c>
      <c r="AA149" s="134">
        <f t="shared" ref="AA149:AA195" si="152">IF(N149="A",4,IF(N149="B",3,IF(N149="C",2,IF(N149="D",1,1))))</f>
        <v>4</v>
      </c>
      <c r="AB149" s="146">
        <f t="shared" ref="AB149:AB195" si="153">IF((Z149-AA149)&gt;0,(Z149-AA149),0)</f>
        <v>0</v>
      </c>
      <c r="AC149" s="146">
        <f t="shared" ref="AC149:AC195" si="154">IF((Z149-AA149)&lt;0,ABS(Z149-AA149),0)</f>
        <v>4</v>
      </c>
      <c r="AD149" s="145">
        <f>COUNTIFS(A1_Individu_Data_Keadaan_SDMK!A$4:A$149935,K149,A1_Individu_Data_Keadaan_SDMK!S$4:S$149935,"Dokter Spesialis Penyakit Dalam (Sp.PD)")</f>
        <v>0</v>
      </c>
      <c r="AE149" s="134">
        <f t="shared" ref="AE149:AE195" si="155">IF(N149="A",6,IF(N149="B",3,IF(N149="C",2,IF(N149="D",1,1))))</f>
        <v>6</v>
      </c>
      <c r="AF149" s="146">
        <f t="shared" ref="AF149:AF195" si="156">IF((AD149-AE149)&gt;0,(AD149-AE149),0)</f>
        <v>0</v>
      </c>
      <c r="AG149" s="146">
        <f t="shared" ref="AG149:AG195" si="157">IF((AD149-AE149)&lt;0,ABS(AD149-AE149),0)</f>
        <v>6</v>
      </c>
      <c r="AH149" s="145">
        <f>COUNTIFS(A1_Individu_Data_Keadaan_SDMK!A$4:A$149935,K149,A1_Individu_Data_Keadaan_SDMK!S$4:S$149935,"Dokter Spesialis Obstetri &amp; Ginekologi - Kebidanan &amp; Kandungan (Sp.OG)")</f>
        <v>0</v>
      </c>
      <c r="AI149" s="134">
        <f t="shared" ref="AI149:AI195" si="158">IF(N149="A",6,IF(N149="B",3,IF(N149="C",2,IF(N149="D",1,1))))</f>
        <v>6</v>
      </c>
      <c r="AJ149" s="146">
        <f t="shared" ref="AJ149:AJ195" si="159">IF((AH149-AI149)&gt;0,(AH149-AI149),0)</f>
        <v>0</v>
      </c>
      <c r="AK149" s="146">
        <f t="shared" ref="AK149:AK195" si="160">IF((AH149-AI149)&lt;0,ABS(AH149-AI149),0)</f>
        <v>6</v>
      </c>
      <c r="AL149" s="145">
        <f>COUNTIFS(A1_Individu_Data_Keadaan_SDMK!A$4:A$149935,K149,A1_Individu_Data_Keadaan_SDMK!S$4:S$149935,"Dokter Spesialis Anak (Sp.A)")</f>
        <v>0</v>
      </c>
      <c r="AM149" s="147">
        <f t="shared" ref="AM149:AM195" si="161">IF(N149="A",6,IF(N149="B",3,IF(N149="C",2,IF(N149="D",1,1))))</f>
        <v>6</v>
      </c>
      <c r="AN149" s="146">
        <f t="shared" ref="AN149:AN195" si="162">IF((AL149-AM149)&gt;0,(AL149-AM149),0)</f>
        <v>0</v>
      </c>
      <c r="AO149" s="146">
        <f t="shared" ref="AO149:AO195" si="163">IF((AL149-AM149)&lt;0,ABS(AL149-AM149),0)</f>
        <v>6</v>
      </c>
      <c r="AP149" s="145">
        <f>COUNTIFS(A1_Individu_Data_Keadaan_SDMK!A$4:A$149935,K149,A1_Individu_Data_Keadaan_SDMK!S$4:S$149935,"Dokter Spesialis Bedah (Sp.B)")</f>
        <v>0</v>
      </c>
      <c r="AQ149" s="147">
        <f t="shared" ref="AQ149:AQ195" si="164">IF(N149="A",6,IF(N149="B",3,IF(N149="C",2,IF(N149="D",1,1))))</f>
        <v>6</v>
      </c>
      <c r="AR149" s="146">
        <f t="shared" ref="AR149:AR195" si="165">IF((AP149-AQ149)&gt;0,(AP149-AQ149),0)</f>
        <v>0</v>
      </c>
      <c r="AS149" s="146">
        <f t="shared" ref="AS149:AS195" si="166">IF((AP149-AQ149)&lt;0,ABS(AP149-AQ149),0)</f>
        <v>6</v>
      </c>
      <c r="AT149" s="145">
        <f>COUNTIFS(A1_Individu_Data_Keadaan_SDMK!A$4:A$149935,K149,A1_Individu_Data_Keadaan_SDMK!S$4:S$149935,"Dokter Spesialis Radiologi (Sp.Rad)")</f>
        <v>0</v>
      </c>
      <c r="AU149" s="147">
        <f t="shared" ref="AU149:AU195" si="167">IF(N149="A",3,IF(N149="B",2,IF(N149="C",1,IF(N149="D",0,0))))</f>
        <v>3</v>
      </c>
      <c r="AV149" s="146">
        <f t="shared" ref="AV149:AV195" si="168">IF((AT149-AU149)&gt;0,(AT149-AU149),0)</f>
        <v>0</v>
      </c>
      <c r="AW149" s="146">
        <f t="shared" ref="AW149:AW195" si="169">IF((AT149-AU149)&lt;0,ABS(AT149-AU149),0)</f>
        <v>3</v>
      </c>
      <c r="AX149" s="145">
        <f>COUNTIFS(A1_Individu_Data_Keadaan_SDMK!A$4:A$149935,K149,A1_Individu_Data_Keadaan_SDMK!S$4:S$149935,"Dokter Spesialis Anastesiologi (Sp.An)")</f>
        <v>0</v>
      </c>
      <c r="AY149" s="147">
        <f t="shared" ref="AY149:AY195" si="170">IF(N149="A",3,IF(N149="B",2,IF(N149="C",1,IF(N149="D",0,0))))</f>
        <v>3</v>
      </c>
      <c r="AZ149" s="146">
        <f t="shared" ref="AZ149:AZ195" si="171">IF((AX149-AY149)&gt;0,(AX149-AY149),0)</f>
        <v>0</v>
      </c>
      <c r="BA149" s="146">
        <f t="shared" ref="BA149:BA195" si="172">IF((AX149-AY149)&lt;0,ABS(AX149-AY149),0)</f>
        <v>3</v>
      </c>
      <c r="BB149" s="145">
        <f>COUNTIFS(A1_Individu_Data_Keadaan_SDMK!A$4:A$149935,K149,A1_Individu_Data_Keadaan_SDMK!S$4:S$149935,"Dokter Spesialis Patologi Klinik (SP.PK)")</f>
        <v>0</v>
      </c>
      <c r="BC149" s="147">
        <f t="shared" ref="BC149:BC195" si="173">IF(N149="A",3,IF(N149="B",2,IF(N149="C",1,IF(N149="D",0,0))))</f>
        <v>3</v>
      </c>
      <c r="BD149" s="146">
        <f t="shared" ref="BD149:BD195" si="174">IF((BB149-BC149)&gt;0,(BB149-BC149),0)</f>
        <v>0</v>
      </c>
      <c r="BE149" s="146">
        <f t="shared" ref="BE149:BE195" si="175">IF((BB149-BC149)&lt;0,ABS(BB149-BC149),0)</f>
        <v>3</v>
      </c>
      <c r="BF149" s="145">
        <f>COUNTIFS(A1_Individu_Data_Keadaan_SDMK!A$4:A$149935,K149,A1_Individu_Data_Keadaan_SDMK!S$4:S$149935,"Dokter Spesialis Patologi Anatomi (Sp.PA)")</f>
        <v>0</v>
      </c>
      <c r="BG149" s="147">
        <f t="shared" ref="BG149:BG195" si="176">IF(R149="A",3,IF(R149="B",2,IF(R149="C",0,IF(R149="D",0,0))))</f>
        <v>0</v>
      </c>
      <c r="BH149" s="146">
        <f t="shared" ref="BH149:BH195" si="177">IF((BF149-BG149)&gt;0,(BF149-BG149),0)</f>
        <v>0</v>
      </c>
      <c r="BI149" s="146">
        <f t="shared" ref="BI149:BI195" si="178">IF((BF149-BG149)&lt;0,ABS(BF149-BG149),0)</f>
        <v>0</v>
      </c>
      <c r="BJ149" s="145">
        <f>COUNTIFS(A1_Individu_Data_Keadaan_SDMK!A$4:A$149935,K149,A1_Individu_Data_Keadaan_SDMK!S$4:S$149935,"Dokter Spesialis Rehabilitasi Medik (Sp.RM)")</f>
        <v>0</v>
      </c>
      <c r="BK149" s="147">
        <f t="shared" ref="BK149:BK195" si="179">IF(AD149="A",3,IF(AD149="B",2,IF(AD149="C",0,IF(AD149="D",0,0))))</f>
        <v>0</v>
      </c>
      <c r="BL149" s="146">
        <f t="shared" ref="BL149:BL195" si="180">IF((BJ149-BK149)&gt;0,(BJ149-BK149),0)</f>
        <v>0</v>
      </c>
      <c r="BM149" s="146">
        <f t="shared" ref="BM149:BM195" si="181">IF((BJ149-BK149)&lt;0,ABS(BJ149-BK149),0)</f>
        <v>0</v>
      </c>
      <c r="BN149" s="151" t="str">
        <f t="shared" ref="BN149:BN195" si="182">IF(AND(AD149&gt;=1,AH149&gt;=1,AL149&gt;=1,AP149&gt;=1,AT149&gt;=1,AX149&gt;=1,BB149&gt;=1),"Memenuhi","Belum Memenuhi")</f>
        <v>Belum Memenuhi</v>
      </c>
    </row>
    <row r="150" spans="11:66" ht="15">
      <c r="K150" s="132" t="s">
        <v>13344</v>
      </c>
      <c r="L150" s="132" t="s">
        <v>13345</v>
      </c>
      <c r="M150" s="132" t="s">
        <v>1632</v>
      </c>
      <c r="N150" s="132" t="s">
        <v>12209</v>
      </c>
      <c r="O150" s="132" t="s">
        <v>12206</v>
      </c>
      <c r="P150" s="132">
        <v>31</v>
      </c>
      <c r="Q150" s="132">
        <v>3174</v>
      </c>
      <c r="R150" s="370" t="str">
        <f>IF(P150&lt;&gt;"",VLOOKUP(P150,'01_MASTER_KODE_WILAYAH'!H$1437:I$1470,2,FALSE),"")</f>
        <v>DKI JAKARTA</v>
      </c>
      <c r="S150" s="370" t="str">
        <f>IF(Q150&lt;&gt;"",VLOOKUP(Q150,'01_MASTER_KODE_WILAYAH'!D$5:F$1353,3,FALSE),"")</f>
        <v>KOTA JAKARTA BARAT</v>
      </c>
      <c r="T150" s="444" t="str">
        <f t="shared" si="147"/>
        <v>Swasta/Lai</v>
      </c>
      <c r="U150" s="157">
        <f t="shared" si="148"/>
        <v>0</v>
      </c>
      <c r="V150" s="145">
        <f>COUNTIFS(A1_Individu_Data_Keadaan_SDMK!A$4:A$149935,K150,A1_Individu_Data_Keadaan_SDMK!S$4:S$149935,"Dokter Umum")</f>
        <v>0</v>
      </c>
      <c r="W150" s="134">
        <f t="shared" si="149"/>
        <v>12</v>
      </c>
      <c r="X150" s="146">
        <f t="shared" si="150"/>
        <v>0</v>
      </c>
      <c r="Y150" s="146">
        <f t="shared" si="151"/>
        <v>12</v>
      </c>
      <c r="Z150" s="145">
        <f>COUNTIFS(A1_Individu_Data_Keadaan_SDMK!A$4:A$149935,K150,A1_Individu_Data_Keadaan_SDMK!S$4:S$149935,"Dokter Gigi")</f>
        <v>0</v>
      </c>
      <c r="AA150" s="134">
        <f t="shared" si="152"/>
        <v>3</v>
      </c>
      <c r="AB150" s="146">
        <f t="shared" si="153"/>
        <v>0</v>
      </c>
      <c r="AC150" s="146">
        <f t="shared" si="154"/>
        <v>3</v>
      </c>
      <c r="AD150" s="145">
        <f>COUNTIFS(A1_Individu_Data_Keadaan_SDMK!A$4:A$149935,K150,A1_Individu_Data_Keadaan_SDMK!S$4:S$149935,"Dokter Spesialis Penyakit Dalam (Sp.PD)")</f>
        <v>0</v>
      </c>
      <c r="AE150" s="134">
        <f t="shared" si="155"/>
        <v>3</v>
      </c>
      <c r="AF150" s="146">
        <f t="shared" si="156"/>
        <v>0</v>
      </c>
      <c r="AG150" s="146">
        <f t="shared" si="157"/>
        <v>3</v>
      </c>
      <c r="AH150" s="145">
        <f>COUNTIFS(A1_Individu_Data_Keadaan_SDMK!A$4:A$149935,K150,A1_Individu_Data_Keadaan_SDMK!S$4:S$149935,"Dokter Spesialis Obstetri &amp; Ginekologi - Kebidanan &amp; Kandungan (Sp.OG)")</f>
        <v>0</v>
      </c>
      <c r="AI150" s="134">
        <f t="shared" si="158"/>
        <v>3</v>
      </c>
      <c r="AJ150" s="146">
        <f t="shared" si="159"/>
        <v>0</v>
      </c>
      <c r="AK150" s="146">
        <f t="shared" si="160"/>
        <v>3</v>
      </c>
      <c r="AL150" s="145">
        <f>COUNTIFS(A1_Individu_Data_Keadaan_SDMK!A$4:A$149935,K150,A1_Individu_Data_Keadaan_SDMK!S$4:S$149935,"Dokter Spesialis Anak (Sp.A)")</f>
        <v>0</v>
      </c>
      <c r="AM150" s="147">
        <f t="shared" si="161"/>
        <v>3</v>
      </c>
      <c r="AN150" s="146">
        <f t="shared" si="162"/>
        <v>0</v>
      </c>
      <c r="AO150" s="146">
        <f t="shared" si="163"/>
        <v>3</v>
      </c>
      <c r="AP150" s="145">
        <f>COUNTIFS(A1_Individu_Data_Keadaan_SDMK!A$4:A$149935,K150,A1_Individu_Data_Keadaan_SDMK!S$4:S$149935,"Dokter Spesialis Bedah (Sp.B)")</f>
        <v>0</v>
      </c>
      <c r="AQ150" s="147">
        <f t="shared" si="164"/>
        <v>3</v>
      </c>
      <c r="AR150" s="146">
        <f t="shared" si="165"/>
        <v>0</v>
      </c>
      <c r="AS150" s="146">
        <f t="shared" si="166"/>
        <v>3</v>
      </c>
      <c r="AT150" s="145">
        <f>COUNTIFS(A1_Individu_Data_Keadaan_SDMK!A$4:A$149935,K150,A1_Individu_Data_Keadaan_SDMK!S$4:S$149935,"Dokter Spesialis Radiologi (Sp.Rad)")</f>
        <v>0</v>
      </c>
      <c r="AU150" s="147">
        <f t="shared" si="167"/>
        <v>2</v>
      </c>
      <c r="AV150" s="146">
        <f t="shared" si="168"/>
        <v>0</v>
      </c>
      <c r="AW150" s="146">
        <f t="shared" si="169"/>
        <v>2</v>
      </c>
      <c r="AX150" s="145">
        <f>COUNTIFS(A1_Individu_Data_Keadaan_SDMK!A$4:A$149935,K150,A1_Individu_Data_Keadaan_SDMK!S$4:S$149935,"Dokter Spesialis Anastesiologi (Sp.An)")</f>
        <v>0</v>
      </c>
      <c r="AY150" s="147">
        <f t="shared" si="170"/>
        <v>2</v>
      </c>
      <c r="AZ150" s="146">
        <f t="shared" si="171"/>
        <v>0</v>
      </c>
      <c r="BA150" s="146">
        <f t="shared" si="172"/>
        <v>2</v>
      </c>
      <c r="BB150" s="145">
        <f>COUNTIFS(A1_Individu_Data_Keadaan_SDMK!A$4:A$149935,K150,A1_Individu_Data_Keadaan_SDMK!S$4:S$149935,"Dokter Spesialis Patologi Klinik (SP.PK)")</f>
        <v>0</v>
      </c>
      <c r="BC150" s="147">
        <f t="shared" si="173"/>
        <v>2</v>
      </c>
      <c r="BD150" s="146">
        <f t="shared" si="174"/>
        <v>0</v>
      </c>
      <c r="BE150" s="146">
        <f t="shared" si="175"/>
        <v>2</v>
      </c>
      <c r="BF150" s="145">
        <f>COUNTIFS(A1_Individu_Data_Keadaan_SDMK!A$4:A$149935,K150,A1_Individu_Data_Keadaan_SDMK!S$4:S$149935,"Dokter Spesialis Patologi Anatomi (Sp.PA)")</f>
        <v>0</v>
      </c>
      <c r="BG150" s="147">
        <f t="shared" si="176"/>
        <v>0</v>
      </c>
      <c r="BH150" s="146">
        <f t="shared" si="177"/>
        <v>0</v>
      </c>
      <c r="BI150" s="146">
        <f t="shared" si="178"/>
        <v>0</v>
      </c>
      <c r="BJ150" s="145">
        <f>COUNTIFS(A1_Individu_Data_Keadaan_SDMK!A$4:A$149935,K150,A1_Individu_Data_Keadaan_SDMK!S$4:S$149935,"Dokter Spesialis Rehabilitasi Medik (Sp.RM)")</f>
        <v>0</v>
      </c>
      <c r="BK150" s="147">
        <f t="shared" si="179"/>
        <v>0</v>
      </c>
      <c r="BL150" s="146">
        <f t="shared" si="180"/>
        <v>0</v>
      </c>
      <c r="BM150" s="146">
        <f t="shared" si="181"/>
        <v>0</v>
      </c>
      <c r="BN150" s="151" t="str">
        <f t="shared" si="182"/>
        <v>Belum Memenuhi</v>
      </c>
    </row>
    <row r="151" spans="11:66" ht="15">
      <c r="K151" s="132" t="s">
        <v>13346</v>
      </c>
      <c r="L151" s="132" t="s">
        <v>13347</v>
      </c>
      <c r="M151" s="132" t="s">
        <v>1632</v>
      </c>
      <c r="N151" s="132" t="s">
        <v>12256</v>
      </c>
      <c r="O151" s="132" t="s">
        <v>12205</v>
      </c>
      <c r="P151" s="132">
        <v>31</v>
      </c>
      <c r="Q151" s="132">
        <v>3174</v>
      </c>
      <c r="R151" s="370" t="str">
        <f>IF(P151&lt;&gt;"",VLOOKUP(P151,'01_MASTER_KODE_WILAYAH'!H$1437:I$1470,2,FALSE),"")</f>
        <v>DKI JAKARTA</v>
      </c>
      <c r="S151" s="370" t="str">
        <f>IF(Q151&lt;&gt;"",VLOOKUP(Q151,'01_MASTER_KODE_WILAYAH'!D$5:F$1353,3,FALSE),"")</f>
        <v>KOTA JAKARTA BARAT</v>
      </c>
      <c r="T151" s="444" t="str">
        <f t="shared" si="147"/>
        <v>Organisasi</v>
      </c>
      <c r="U151" s="157">
        <f t="shared" si="148"/>
        <v>0</v>
      </c>
      <c r="V151" s="145">
        <f>COUNTIFS(A1_Individu_Data_Keadaan_SDMK!A$4:A$149935,K151,A1_Individu_Data_Keadaan_SDMK!S$4:S$149935,"Dokter Umum")</f>
        <v>0</v>
      </c>
      <c r="W151" s="134">
        <f t="shared" si="149"/>
        <v>1</v>
      </c>
      <c r="X151" s="146">
        <f t="shared" si="150"/>
        <v>0</v>
      </c>
      <c r="Y151" s="146">
        <f t="shared" si="151"/>
        <v>1</v>
      </c>
      <c r="Z151" s="145">
        <f>COUNTIFS(A1_Individu_Data_Keadaan_SDMK!A$4:A$149935,K151,A1_Individu_Data_Keadaan_SDMK!S$4:S$149935,"Dokter Gigi")</f>
        <v>0</v>
      </c>
      <c r="AA151" s="134">
        <f t="shared" si="152"/>
        <v>1</v>
      </c>
      <c r="AB151" s="146">
        <f t="shared" si="153"/>
        <v>0</v>
      </c>
      <c r="AC151" s="146">
        <f t="shared" si="154"/>
        <v>1</v>
      </c>
      <c r="AD151" s="145">
        <f>COUNTIFS(A1_Individu_Data_Keadaan_SDMK!A$4:A$149935,K151,A1_Individu_Data_Keadaan_SDMK!S$4:S$149935,"Dokter Spesialis Penyakit Dalam (Sp.PD)")</f>
        <v>0</v>
      </c>
      <c r="AE151" s="134">
        <f t="shared" si="155"/>
        <v>1</v>
      </c>
      <c r="AF151" s="146">
        <f t="shared" si="156"/>
        <v>0</v>
      </c>
      <c r="AG151" s="146">
        <f t="shared" si="157"/>
        <v>1</v>
      </c>
      <c r="AH151" s="145">
        <f>COUNTIFS(A1_Individu_Data_Keadaan_SDMK!A$4:A$149935,K151,A1_Individu_Data_Keadaan_SDMK!S$4:S$149935,"Dokter Spesialis Obstetri &amp; Ginekologi - Kebidanan &amp; Kandungan (Sp.OG)")</f>
        <v>0</v>
      </c>
      <c r="AI151" s="134">
        <f t="shared" si="158"/>
        <v>1</v>
      </c>
      <c r="AJ151" s="146">
        <f t="shared" si="159"/>
        <v>0</v>
      </c>
      <c r="AK151" s="146">
        <f t="shared" si="160"/>
        <v>1</v>
      </c>
      <c r="AL151" s="145">
        <f>COUNTIFS(A1_Individu_Data_Keadaan_SDMK!A$4:A$149935,K151,A1_Individu_Data_Keadaan_SDMK!S$4:S$149935,"Dokter Spesialis Anak (Sp.A)")</f>
        <v>0</v>
      </c>
      <c r="AM151" s="147">
        <f t="shared" si="161"/>
        <v>1</v>
      </c>
      <c r="AN151" s="146">
        <f t="shared" si="162"/>
        <v>0</v>
      </c>
      <c r="AO151" s="146">
        <f t="shared" si="163"/>
        <v>1</v>
      </c>
      <c r="AP151" s="145">
        <f>COUNTIFS(A1_Individu_Data_Keadaan_SDMK!A$4:A$149935,K151,A1_Individu_Data_Keadaan_SDMK!S$4:S$149935,"Dokter Spesialis Bedah (Sp.B)")</f>
        <v>0</v>
      </c>
      <c r="AQ151" s="147">
        <f t="shared" si="164"/>
        <v>1</v>
      </c>
      <c r="AR151" s="146">
        <f t="shared" si="165"/>
        <v>0</v>
      </c>
      <c r="AS151" s="146">
        <f t="shared" si="166"/>
        <v>1</v>
      </c>
      <c r="AT151" s="145">
        <f>COUNTIFS(A1_Individu_Data_Keadaan_SDMK!A$4:A$149935,K151,A1_Individu_Data_Keadaan_SDMK!S$4:S$149935,"Dokter Spesialis Radiologi (Sp.Rad)")</f>
        <v>0</v>
      </c>
      <c r="AU151" s="147">
        <f t="shared" si="167"/>
        <v>0</v>
      </c>
      <c r="AV151" s="146">
        <f t="shared" si="168"/>
        <v>0</v>
      </c>
      <c r="AW151" s="146">
        <f t="shared" si="169"/>
        <v>0</v>
      </c>
      <c r="AX151" s="145">
        <f>COUNTIFS(A1_Individu_Data_Keadaan_SDMK!A$4:A$149935,K151,A1_Individu_Data_Keadaan_SDMK!S$4:S$149935,"Dokter Spesialis Anastesiologi (Sp.An)")</f>
        <v>0</v>
      </c>
      <c r="AY151" s="147">
        <f t="shared" si="170"/>
        <v>0</v>
      </c>
      <c r="AZ151" s="146">
        <f t="shared" si="171"/>
        <v>0</v>
      </c>
      <c r="BA151" s="146">
        <f t="shared" si="172"/>
        <v>0</v>
      </c>
      <c r="BB151" s="145">
        <f>COUNTIFS(A1_Individu_Data_Keadaan_SDMK!A$4:A$149935,K151,A1_Individu_Data_Keadaan_SDMK!S$4:S$149935,"Dokter Spesialis Patologi Klinik (SP.PK)")</f>
        <v>0</v>
      </c>
      <c r="BC151" s="147">
        <f t="shared" si="173"/>
        <v>0</v>
      </c>
      <c r="BD151" s="146">
        <f t="shared" si="174"/>
        <v>0</v>
      </c>
      <c r="BE151" s="146">
        <f t="shared" si="175"/>
        <v>0</v>
      </c>
      <c r="BF151" s="145">
        <f>COUNTIFS(A1_Individu_Data_Keadaan_SDMK!A$4:A$149935,K151,A1_Individu_Data_Keadaan_SDMK!S$4:S$149935,"Dokter Spesialis Patologi Anatomi (Sp.PA)")</f>
        <v>0</v>
      </c>
      <c r="BG151" s="147">
        <f t="shared" si="176"/>
        <v>0</v>
      </c>
      <c r="BH151" s="146">
        <f t="shared" si="177"/>
        <v>0</v>
      </c>
      <c r="BI151" s="146">
        <f t="shared" si="178"/>
        <v>0</v>
      </c>
      <c r="BJ151" s="145">
        <f>COUNTIFS(A1_Individu_Data_Keadaan_SDMK!A$4:A$149935,K151,A1_Individu_Data_Keadaan_SDMK!S$4:S$149935,"Dokter Spesialis Rehabilitasi Medik (Sp.RM)")</f>
        <v>0</v>
      </c>
      <c r="BK151" s="147">
        <f t="shared" si="179"/>
        <v>0</v>
      </c>
      <c r="BL151" s="146">
        <f t="shared" si="180"/>
        <v>0</v>
      </c>
      <c r="BM151" s="146">
        <f t="shared" si="181"/>
        <v>0</v>
      </c>
      <c r="BN151" s="151" t="str">
        <f t="shared" si="182"/>
        <v>Belum Memenuhi</v>
      </c>
    </row>
    <row r="152" spans="11:66" ht="15">
      <c r="K152" s="132" t="s">
        <v>13348</v>
      </c>
      <c r="L152" s="132" t="s">
        <v>13349</v>
      </c>
      <c r="M152" s="132" t="s">
        <v>1632</v>
      </c>
      <c r="N152" s="132" t="s">
        <v>12210</v>
      </c>
      <c r="O152" s="132" t="s">
        <v>12205</v>
      </c>
      <c r="P152" s="132">
        <v>31</v>
      </c>
      <c r="Q152" s="132">
        <v>3174</v>
      </c>
      <c r="R152" s="370" t="str">
        <f>IF(P152&lt;&gt;"",VLOOKUP(P152,'01_MASTER_KODE_WILAYAH'!H$1437:I$1470,2,FALSE),"")</f>
        <v>DKI JAKARTA</v>
      </c>
      <c r="S152" s="370" t="str">
        <f>IF(Q152&lt;&gt;"",VLOOKUP(Q152,'01_MASTER_KODE_WILAYAH'!D$5:F$1353,3,FALSE),"")</f>
        <v>KOTA JAKARTA BARAT</v>
      </c>
      <c r="T152" s="444" t="str">
        <f t="shared" si="147"/>
        <v>Organisasi</v>
      </c>
      <c r="U152" s="157">
        <f t="shared" si="148"/>
        <v>0</v>
      </c>
      <c r="V152" s="145">
        <f>COUNTIFS(A1_Individu_Data_Keadaan_SDMK!A$4:A$149935,K152,A1_Individu_Data_Keadaan_SDMK!S$4:S$149935,"Dokter Umum")</f>
        <v>0</v>
      </c>
      <c r="W152" s="134">
        <f t="shared" si="149"/>
        <v>9</v>
      </c>
      <c r="X152" s="146">
        <f t="shared" si="150"/>
        <v>0</v>
      </c>
      <c r="Y152" s="146">
        <f t="shared" si="151"/>
        <v>9</v>
      </c>
      <c r="Z152" s="145">
        <f>COUNTIFS(A1_Individu_Data_Keadaan_SDMK!A$4:A$149935,K152,A1_Individu_Data_Keadaan_SDMK!S$4:S$149935,"Dokter Gigi")</f>
        <v>0</v>
      </c>
      <c r="AA152" s="134">
        <f t="shared" si="152"/>
        <v>2</v>
      </c>
      <c r="AB152" s="146">
        <f t="shared" si="153"/>
        <v>0</v>
      </c>
      <c r="AC152" s="146">
        <f t="shared" si="154"/>
        <v>2</v>
      </c>
      <c r="AD152" s="145">
        <f>COUNTIFS(A1_Individu_Data_Keadaan_SDMK!A$4:A$149935,K152,A1_Individu_Data_Keadaan_SDMK!S$4:S$149935,"Dokter Spesialis Penyakit Dalam (Sp.PD)")</f>
        <v>0</v>
      </c>
      <c r="AE152" s="134">
        <f t="shared" si="155"/>
        <v>2</v>
      </c>
      <c r="AF152" s="146">
        <f t="shared" si="156"/>
        <v>0</v>
      </c>
      <c r="AG152" s="146">
        <f t="shared" si="157"/>
        <v>2</v>
      </c>
      <c r="AH152" s="145">
        <f>COUNTIFS(A1_Individu_Data_Keadaan_SDMK!A$4:A$149935,K152,A1_Individu_Data_Keadaan_SDMK!S$4:S$149935,"Dokter Spesialis Obstetri &amp; Ginekologi - Kebidanan &amp; Kandungan (Sp.OG)")</f>
        <v>0</v>
      </c>
      <c r="AI152" s="134">
        <f t="shared" si="158"/>
        <v>2</v>
      </c>
      <c r="AJ152" s="146">
        <f t="shared" si="159"/>
        <v>0</v>
      </c>
      <c r="AK152" s="146">
        <f t="shared" si="160"/>
        <v>2</v>
      </c>
      <c r="AL152" s="145">
        <f>COUNTIFS(A1_Individu_Data_Keadaan_SDMK!A$4:A$149935,K152,A1_Individu_Data_Keadaan_SDMK!S$4:S$149935,"Dokter Spesialis Anak (Sp.A)")</f>
        <v>0</v>
      </c>
      <c r="AM152" s="147">
        <f t="shared" si="161"/>
        <v>2</v>
      </c>
      <c r="AN152" s="146">
        <f t="shared" si="162"/>
        <v>0</v>
      </c>
      <c r="AO152" s="146">
        <f t="shared" si="163"/>
        <v>2</v>
      </c>
      <c r="AP152" s="145">
        <f>COUNTIFS(A1_Individu_Data_Keadaan_SDMK!A$4:A$149935,K152,A1_Individu_Data_Keadaan_SDMK!S$4:S$149935,"Dokter Spesialis Bedah (Sp.B)")</f>
        <v>0</v>
      </c>
      <c r="AQ152" s="147">
        <f t="shared" si="164"/>
        <v>2</v>
      </c>
      <c r="AR152" s="146">
        <f t="shared" si="165"/>
        <v>0</v>
      </c>
      <c r="AS152" s="146">
        <f t="shared" si="166"/>
        <v>2</v>
      </c>
      <c r="AT152" s="145">
        <f>COUNTIFS(A1_Individu_Data_Keadaan_SDMK!A$4:A$149935,K152,A1_Individu_Data_Keadaan_SDMK!S$4:S$149935,"Dokter Spesialis Radiologi (Sp.Rad)")</f>
        <v>0</v>
      </c>
      <c r="AU152" s="147">
        <f t="shared" si="167"/>
        <v>1</v>
      </c>
      <c r="AV152" s="146">
        <f t="shared" si="168"/>
        <v>0</v>
      </c>
      <c r="AW152" s="146">
        <f t="shared" si="169"/>
        <v>1</v>
      </c>
      <c r="AX152" s="145">
        <f>COUNTIFS(A1_Individu_Data_Keadaan_SDMK!A$4:A$149935,K152,A1_Individu_Data_Keadaan_SDMK!S$4:S$149935,"Dokter Spesialis Anastesiologi (Sp.An)")</f>
        <v>0</v>
      </c>
      <c r="AY152" s="147">
        <f t="shared" si="170"/>
        <v>1</v>
      </c>
      <c r="AZ152" s="146">
        <f t="shared" si="171"/>
        <v>0</v>
      </c>
      <c r="BA152" s="146">
        <f t="shared" si="172"/>
        <v>1</v>
      </c>
      <c r="BB152" s="145">
        <f>COUNTIFS(A1_Individu_Data_Keadaan_SDMK!A$4:A$149935,K152,A1_Individu_Data_Keadaan_SDMK!S$4:S$149935,"Dokter Spesialis Patologi Klinik (SP.PK)")</f>
        <v>0</v>
      </c>
      <c r="BC152" s="147">
        <f t="shared" si="173"/>
        <v>1</v>
      </c>
      <c r="BD152" s="146">
        <f t="shared" si="174"/>
        <v>0</v>
      </c>
      <c r="BE152" s="146">
        <f t="shared" si="175"/>
        <v>1</v>
      </c>
      <c r="BF152" s="145">
        <f>COUNTIFS(A1_Individu_Data_Keadaan_SDMK!A$4:A$149935,K152,A1_Individu_Data_Keadaan_SDMK!S$4:S$149935,"Dokter Spesialis Patologi Anatomi (Sp.PA)")</f>
        <v>0</v>
      </c>
      <c r="BG152" s="147">
        <f t="shared" si="176"/>
        <v>0</v>
      </c>
      <c r="BH152" s="146">
        <f t="shared" si="177"/>
        <v>0</v>
      </c>
      <c r="BI152" s="146">
        <f t="shared" si="178"/>
        <v>0</v>
      </c>
      <c r="BJ152" s="145">
        <f>COUNTIFS(A1_Individu_Data_Keadaan_SDMK!A$4:A$149935,K152,A1_Individu_Data_Keadaan_SDMK!S$4:S$149935,"Dokter Spesialis Rehabilitasi Medik (Sp.RM)")</f>
        <v>0</v>
      </c>
      <c r="BK152" s="147">
        <f t="shared" si="179"/>
        <v>0</v>
      </c>
      <c r="BL152" s="146">
        <f t="shared" si="180"/>
        <v>0</v>
      </c>
      <c r="BM152" s="146">
        <f t="shared" si="181"/>
        <v>0</v>
      </c>
      <c r="BN152" s="151" t="str">
        <f t="shared" si="182"/>
        <v>Belum Memenuhi</v>
      </c>
    </row>
    <row r="153" spans="11:66" ht="15">
      <c r="K153" s="132" t="s">
        <v>13350</v>
      </c>
      <c r="L153" s="132" t="s">
        <v>13351</v>
      </c>
      <c r="M153" s="132" t="s">
        <v>1632</v>
      </c>
      <c r="N153" s="132" t="s">
        <v>12210</v>
      </c>
      <c r="O153" s="132" t="s">
        <v>12205</v>
      </c>
      <c r="P153" s="132">
        <v>31</v>
      </c>
      <c r="Q153" s="132">
        <v>3174</v>
      </c>
      <c r="R153" s="370" t="str">
        <f>IF(P153&lt;&gt;"",VLOOKUP(P153,'01_MASTER_KODE_WILAYAH'!H$1437:I$1470,2,FALSE),"")</f>
        <v>DKI JAKARTA</v>
      </c>
      <c r="S153" s="370" t="str">
        <f>IF(Q153&lt;&gt;"",VLOOKUP(Q153,'01_MASTER_KODE_WILAYAH'!D$5:F$1353,3,FALSE),"")</f>
        <v>KOTA JAKARTA BARAT</v>
      </c>
      <c r="T153" s="444" t="str">
        <f t="shared" si="147"/>
        <v>Organisasi</v>
      </c>
      <c r="U153" s="157">
        <f t="shared" si="148"/>
        <v>0</v>
      </c>
      <c r="V153" s="145">
        <f>COUNTIFS(A1_Individu_Data_Keadaan_SDMK!A$4:A$149935,K153,A1_Individu_Data_Keadaan_SDMK!S$4:S$149935,"Dokter Umum")</f>
        <v>0</v>
      </c>
      <c r="W153" s="134">
        <f t="shared" si="149"/>
        <v>9</v>
      </c>
      <c r="X153" s="146">
        <f t="shared" si="150"/>
        <v>0</v>
      </c>
      <c r="Y153" s="146">
        <f t="shared" si="151"/>
        <v>9</v>
      </c>
      <c r="Z153" s="145">
        <f>COUNTIFS(A1_Individu_Data_Keadaan_SDMK!A$4:A$149935,K153,A1_Individu_Data_Keadaan_SDMK!S$4:S$149935,"Dokter Gigi")</f>
        <v>0</v>
      </c>
      <c r="AA153" s="134">
        <f t="shared" si="152"/>
        <v>2</v>
      </c>
      <c r="AB153" s="146">
        <f t="shared" si="153"/>
        <v>0</v>
      </c>
      <c r="AC153" s="146">
        <f t="shared" si="154"/>
        <v>2</v>
      </c>
      <c r="AD153" s="145">
        <f>COUNTIFS(A1_Individu_Data_Keadaan_SDMK!A$4:A$149935,K153,A1_Individu_Data_Keadaan_SDMK!S$4:S$149935,"Dokter Spesialis Penyakit Dalam (Sp.PD)")</f>
        <v>0</v>
      </c>
      <c r="AE153" s="134">
        <f t="shared" si="155"/>
        <v>2</v>
      </c>
      <c r="AF153" s="146">
        <f t="shared" si="156"/>
        <v>0</v>
      </c>
      <c r="AG153" s="146">
        <f t="shared" si="157"/>
        <v>2</v>
      </c>
      <c r="AH153" s="145">
        <f>COUNTIFS(A1_Individu_Data_Keadaan_SDMK!A$4:A$149935,K153,A1_Individu_Data_Keadaan_SDMK!S$4:S$149935,"Dokter Spesialis Obstetri &amp; Ginekologi - Kebidanan &amp; Kandungan (Sp.OG)")</f>
        <v>0</v>
      </c>
      <c r="AI153" s="134">
        <f t="shared" si="158"/>
        <v>2</v>
      </c>
      <c r="AJ153" s="146">
        <f t="shared" si="159"/>
        <v>0</v>
      </c>
      <c r="AK153" s="146">
        <f t="shared" si="160"/>
        <v>2</v>
      </c>
      <c r="AL153" s="145">
        <f>COUNTIFS(A1_Individu_Data_Keadaan_SDMK!A$4:A$149935,K153,A1_Individu_Data_Keadaan_SDMK!S$4:S$149935,"Dokter Spesialis Anak (Sp.A)")</f>
        <v>0</v>
      </c>
      <c r="AM153" s="147">
        <f t="shared" si="161"/>
        <v>2</v>
      </c>
      <c r="AN153" s="146">
        <f t="shared" si="162"/>
        <v>0</v>
      </c>
      <c r="AO153" s="146">
        <f t="shared" si="163"/>
        <v>2</v>
      </c>
      <c r="AP153" s="145">
        <f>COUNTIFS(A1_Individu_Data_Keadaan_SDMK!A$4:A$149935,K153,A1_Individu_Data_Keadaan_SDMK!S$4:S$149935,"Dokter Spesialis Bedah (Sp.B)")</f>
        <v>0</v>
      </c>
      <c r="AQ153" s="147">
        <f t="shared" si="164"/>
        <v>2</v>
      </c>
      <c r="AR153" s="146">
        <f t="shared" si="165"/>
        <v>0</v>
      </c>
      <c r="AS153" s="146">
        <f t="shared" si="166"/>
        <v>2</v>
      </c>
      <c r="AT153" s="145">
        <f>COUNTIFS(A1_Individu_Data_Keadaan_SDMK!A$4:A$149935,K153,A1_Individu_Data_Keadaan_SDMK!S$4:S$149935,"Dokter Spesialis Radiologi (Sp.Rad)")</f>
        <v>0</v>
      </c>
      <c r="AU153" s="147">
        <f t="shared" si="167"/>
        <v>1</v>
      </c>
      <c r="AV153" s="146">
        <f t="shared" si="168"/>
        <v>0</v>
      </c>
      <c r="AW153" s="146">
        <f t="shared" si="169"/>
        <v>1</v>
      </c>
      <c r="AX153" s="145">
        <f>COUNTIFS(A1_Individu_Data_Keadaan_SDMK!A$4:A$149935,K153,A1_Individu_Data_Keadaan_SDMK!S$4:S$149935,"Dokter Spesialis Anastesiologi (Sp.An)")</f>
        <v>0</v>
      </c>
      <c r="AY153" s="147">
        <f t="shared" si="170"/>
        <v>1</v>
      </c>
      <c r="AZ153" s="146">
        <f t="shared" si="171"/>
        <v>0</v>
      </c>
      <c r="BA153" s="146">
        <f t="shared" si="172"/>
        <v>1</v>
      </c>
      <c r="BB153" s="145">
        <f>COUNTIFS(A1_Individu_Data_Keadaan_SDMK!A$4:A$149935,K153,A1_Individu_Data_Keadaan_SDMK!S$4:S$149935,"Dokter Spesialis Patologi Klinik (SP.PK)")</f>
        <v>0</v>
      </c>
      <c r="BC153" s="147">
        <f t="shared" si="173"/>
        <v>1</v>
      </c>
      <c r="BD153" s="146">
        <f t="shared" si="174"/>
        <v>0</v>
      </c>
      <c r="BE153" s="146">
        <f t="shared" si="175"/>
        <v>1</v>
      </c>
      <c r="BF153" s="145">
        <f>COUNTIFS(A1_Individu_Data_Keadaan_SDMK!A$4:A$149935,K153,A1_Individu_Data_Keadaan_SDMK!S$4:S$149935,"Dokter Spesialis Patologi Anatomi (Sp.PA)")</f>
        <v>0</v>
      </c>
      <c r="BG153" s="147">
        <f t="shared" si="176"/>
        <v>0</v>
      </c>
      <c r="BH153" s="146">
        <f t="shared" si="177"/>
        <v>0</v>
      </c>
      <c r="BI153" s="146">
        <f t="shared" si="178"/>
        <v>0</v>
      </c>
      <c r="BJ153" s="145">
        <f>COUNTIFS(A1_Individu_Data_Keadaan_SDMK!A$4:A$149935,K153,A1_Individu_Data_Keadaan_SDMK!S$4:S$149935,"Dokter Spesialis Rehabilitasi Medik (Sp.RM)")</f>
        <v>0</v>
      </c>
      <c r="BK153" s="147">
        <f t="shared" si="179"/>
        <v>0</v>
      </c>
      <c r="BL153" s="146">
        <f t="shared" si="180"/>
        <v>0</v>
      </c>
      <c r="BM153" s="146">
        <f t="shared" si="181"/>
        <v>0</v>
      </c>
      <c r="BN153" s="151" t="str">
        <f t="shared" si="182"/>
        <v>Belum Memenuhi</v>
      </c>
    </row>
    <row r="154" spans="11:66" ht="15">
      <c r="K154" s="132" t="s">
        <v>13352</v>
      </c>
      <c r="L154" s="132" t="s">
        <v>13353</v>
      </c>
      <c r="M154" s="132" t="s">
        <v>1632</v>
      </c>
      <c r="N154" s="132" t="s">
        <v>12209</v>
      </c>
      <c r="O154" s="132" t="s">
        <v>12206</v>
      </c>
      <c r="P154" s="132">
        <v>31</v>
      </c>
      <c r="Q154" s="132">
        <v>3174</v>
      </c>
      <c r="R154" s="370" t="str">
        <f>IF(P154&lt;&gt;"",VLOOKUP(P154,'01_MASTER_KODE_WILAYAH'!H$1437:I$1470,2,FALSE),"")</f>
        <v>DKI JAKARTA</v>
      </c>
      <c r="S154" s="370" t="str">
        <f>IF(Q154&lt;&gt;"",VLOOKUP(Q154,'01_MASTER_KODE_WILAYAH'!D$5:F$1353,3,FALSE),"")</f>
        <v>KOTA JAKARTA BARAT</v>
      </c>
      <c r="T154" s="444" t="str">
        <f t="shared" si="147"/>
        <v>Swasta/Lai</v>
      </c>
      <c r="U154" s="157">
        <f t="shared" si="148"/>
        <v>0</v>
      </c>
      <c r="V154" s="145">
        <f>COUNTIFS(A1_Individu_Data_Keadaan_SDMK!A$4:A$149935,K154,A1_Individu_Data_Keadaan_SDMK!S$4:S$149935,"Dokter Umum")</f>
        <v>0</v>
      </c>
      <c r="W154" s="134">
        <f t="shared" si="149"/>
        <v>12</v>
      </c>
      <c r="X154" s="146">
        <f t="shared" si="150"/>
        <v>0</v>
      </c>
      <c r="Y154" s="146">
        <f t="shared" si="151"/>
        <v>12</v>
      </c>
      <c r="Z154" s="145">
        <f>COUNTIFS(A1_Individu_Data_Keadaan_SDMK!A$4:A$149935,K154,A1_Individu_Data_Keadaan_SDMK!S$4:S$149935,"Dokter Gigi")</f>
        <v>0</v>
      </c>
      <c r="AA154" s="134">
        <f t="shared" si="152"/>
        <v>3</v>
      </c>
      <c r="AB154" s="146">
        <f t="shared" si="153"/>
        <v>0</v>
      </c>
      <c r="AC154" s="146">
        <f t="shared" si="154"/>
        <v>3</v>
      </c>
      <c r="AD154" s="145">
        <f>COUNTIFS(A1_Individu_Data_Keadaan_SDMK!A$4:A$149935,K154,A1_Individu_Data_Keadaan_SDMK!S$4:S$149935,"Dokter Spesialis Penyakit Dalam (Sp.PD)")</f>
        <v>0</v>
      </c>
      <c r="AE154" s="134">
        <f t="shared" si="155"/>
        <v>3</v>
      </c>
      <c r="AF154" s="146">
        <f t="shared" si="156"/>
        <v>0</v>
      </c>
      <c r="AG154" s="146">
        <f t="shared" si="157"/>
        <v>3</v>
      </c>
      <c r="AH154" s="145">
        <f>COUNTIFS(A1_Individu_Data_Keadaan_SDMK!A$4:A$149935,K154,A1_Individu_Data_Keadaan_SDMK!S$4:S$149935,"Dokter Spesialis Obstetri &amp; Ginekologi - Kebidanan &amp; Kandungan (Sp.OG)")</f>
        <v>0</v>
      </c>
      <c r="AI154" s="134">
        <f t="shared" si="158"/>
        <v>3</v>
      </c>
      <c r="AJ154" s="146">
        <f t="shared" si="159"/>
        <v>0</v>
      </c>
      <c r="AK154" s="146">
        <f t="shared" si="160"/>
        <v>3</v>
      </c>
      <c r="AL154" s="145">
        <f>COUNTIFS(A1_Individu_Data_Keadaan_SDMK!A$4:A$149935,K154,A1_Individu_Data_Keadaan_SDMK!S$4:S$149935,"Dokter Spesialis Anak (Sp.A)")</f>
        <v>0</v>
      </c>
      <c r="AM154" s="147">
        <f t="shared" si="161"/>
        <v>3</v>
      </c>
      <c r="AN154" s="146">
        <f t="shared" si="162"/>
        <v>0</v>
      </c>
      <c r="AO154" s="146">
        <f t="shared" si="163"/>
        <v>3</v>
      </c>
      <c r="AP154" s="145">
        <f>COUNTIFS(A1_Individu_Data_Keadaan_SDMK!A$4:A$149935,K154,A1_Individu_Data_Keadaan_SDMK!S$4:S$149935,"Dokter Spesialis Bedah (Sp.B)")</f>
        <v>0</v>
      </c>
      <c r="AQ154" s="147">
        <f t="shared" si="164"/>
        <v>3</v>
      </c>
      <c r="AR154" s="146">
        <f t="shared" si="165"/>
        <v>0</v>
      </c>
      <c r="AS154" s="146">
        <f t="shared" si="166"/>
        <v>3</v>
      </c>
      <c r="AT154" s="145">
        <f>COUNTIFS(A1_Individu_Data_Keadaan_SDMK!A$4:A$149935,K154,A1_Individu_Data_Keadaan_SDMK!S$4:S$149935,"Dokter Spesialis Radiologi (Sp.Rad)")</f>
        <v>0</v>
      </c>
      <c r="AU154" s="147">
        <f t="shared" si="167"/>
        <v>2</v>
      </c>
      <c r="AV154" s="146">
        <f t="shared" si="168"/>
        <v>0</v>
      </c>
      <c r="AW154" s="146">
        <f t="shared" si="169"/>
        <v>2</v>
      </c>
      <c r="AX154" s="145">
        <f>COUNTIFS(A1_Individu_Data_Keadaan_SDMK!A$4:A$149935,K154,A1_Individu_Data_Keadaan_SDMK!S$4:S$149935,"Dokter Spesialis Anastesiologi (Sp.An)")</f>
        <v>0</v>
      </c>
      <c r="AY154" s="147">
        <f t="shared" si="170"/>
        <v>2</v>
      </c>
      <c r="AZ154" s="146">
        <f t="shared" si="171"/>
        <v>0</v>
      </c>
      <c r="BA154" s="146">
        <f t="shared" si="172"/>
        <v>2</v>
      </c>
      <c r="BB154" s="145">
        <f>COUNTIFS(A1_Individu_Data_Keadaan_SDMK!A$4:A$149935,K154,A1_Individu_Data_Keadaan_SDMK!S$4:S$149935,"Dokter Spesialis Patologi Klinik (SP.PK)")</f>
        <v>0</v>
      </c>
      <c r="BC154" s="147">
        <f t="shared" si="173"/>
        <v>2</v>
      </c>
      <c r="BD154" s="146">
        <f t="shared" si="174"/>
        <v>0</v>
      </c>
      <c r="BE154" s="146">
        <f t="shared" si="175"/>
        <v>2</v>
      </c>
      <c r="BF154" s="145">
        <f>COUNTIFS(A1_Individu_Data_Keadaan_SDMK!A$4:A$149935,K154,A1_Individu_Data_Keadaan_SDMK!S$4:S$149935,"Dokter Spesialis Patologi Anatomi (Sp.PA)")</f>
        <v>0</v>
      </c>
      <c r="BG154" s="147">
        <f t="shared" si="176"/>
        <v>0</v>
      </c>
      <c r="BH154" s="146">
        <f t="shared" si="177"/>
        <v>0</v>
      </c>
      <c r="BI154" s="146">
        <f t="shared" si="178"/>
        <v>0</v>
      </c>
      <c r="BJ154" s="145">
        <f>COUNTIFS(A1_Individu_Data_Keadaan_SDMK!A$4:A$149935,K154,A1_Individu_Data_Keadaan_SDMK!S$4:S$149935,"Dokter Spesialis Rehabilitasi Medik (Sp.RM)")</f>
        <v>0</v>
      </c>
      <c r="BK154" s="147">
        <f t="shared" si="179"/>
        <v>0</v>
      </c>
      <c r="BL154" s="146">
        <f t="shared" si="180"/>
        <v>0</v>
      </c>
      <c r="BM154" s="146">
        <f t="shared" si="181"/>
        <v>0</v>
      </c>
      <c r="BN154" s="151" t="str">
        <f t="shared" si="182"/>
        <v>Belum Memenuhi</v>
      </c>
    </row>
    <row r="155" spans="11:66" ht="15">
      <c r="K155" s="132" t="s">
        <v>13354</v>
      </c>
      <c r="L155" s="132" t="s">
        <v>13355</v>
      </c>
      <c r="M155" s="132" t="s">
        <v>1632</v>
      </c>
      <c r="N155" s="132" t="s">
        <v>12209</v>
      </c>
      <c r="O155" s="132" t="s">
        <v>12206</v>
      </c>
      <c r="P155" s="132">
        <v>31</v>
      </c>
      <c r="Q155" s="132">
        <v>3174</v>
      </c>
      <c r="R155" s="370" t="str">
        <f>IF(P155&lt;&gt;"",VLOOKUP(P155,'01_MASTER_KODE_WILAYAH'!H$1437:I$1470,2,FALSE),"")</f>
        <v>DKI JAKARTA</v>
      </c>
      <c r="S155" s="370" t="str">
        <f>IF(Q155&lt;&gt;"",VLOOKUP(Q155,'01_MASTER_KODE_WILAYAH'!D$5:F$1353,3,FALSE),"")</f>
        <v>KOTA JAKARTA BARAT</v>
      </c>
      <c r="T155" s="444" t="str">
        <f t="shared" si="147"/>
        <v>Swasta/Lai</v>
      </c>
      <c r="U155" s="157">
        <f t="shared" si="148"/>
        <v>0</v>
      </c>
      <c r="V155" s="145">
        <f>COUNTIFS(A1_Individu_Data_Keadaan_SDMK!A$4:A$149935,K155,A1_Individu_Data_Keadaan_SDMK!S$4:S$149935,"Dokter Umum")</f>
        <v>0</v>
      </c>
      <c r="W155" s="134">
        <f t="shared" si="149"/>
        <v>12</v>
      </c>
      <c r="X155" s="146">
        <f t="shared" si="150"/>
        <v>0</v>
      </c>
      <c r="Y155" s="146">
        <f t="shared" si="151"/>
        <v>12</v>
      </c>
      <c r="Z155" s="145">
        <f>COUNTIFS(A1_Individu_Data_Keadaan_SDMK!A$4:A$149935,K155,A1_Individu_Data_Keadaan_SDMK!S$4:S$149935,"Dokter Gigi")</f>
        <v>0</v>
      </c>
      <c r="AA155" s="134">
        <f t="shared" si="152"/>
        <v>3</v>
      </c>
      <c r="AB155" s="146">
        <f t="shared" si="153"/>
        <v>0</v>
      </c>
      <c r="AC155" s="146">
        <f t="shared" si="154"/>
        <v>3</v>
      </c>
      <c r="AD155" s="145">
        <f>COUNTIFS(A1_Individu_Data_Keadaan_SDMK!A$4:A$149935,K155,A1_Individu_Data_Keadaan_SDMK!S$4:S$149935,"Dokter Spesialis Penyakit Dalam (Sp.PD)")</f>
        <v>0</v>
      </c>
      <c r="AE155" s="134">
        <f t="shared" si="155"/>
        <v>3</v>
      </c>
      <c r="AF155" s="146">
        <f t="shared" si="156"/>
        <v>0</v>
      </c>
      <c r="AG155" s="146">
        <f t="shared" si="157"/>
        <v>3</v>
      </c>
      <c r="AH155" s="145">
        <f>COUNTIFS(A1_Individu_Data_Keadaan_SDMK!A$4:A$149935,K155,A1_Individu_Data_Keadaan_SDMK!S$4:S$149935,"Dokter Spesialis Obstetri &amp; Ginekologi - Kebidanan &amp; Kandungan (Sp.OG)")</f>
        <v>0</v>
      </c>
      <c r="AI155" s="134">
        <f t="shared" si="158"/>
        <v>3</v>
      </c>
      <c r="AJ155" s="146">
        <f t="shared" si="159"/>
        <v>0</v>
      </c>
      <c r="AK155" s="146">
        <f t="shared" si="160"/>
        <v>3</v>
      </c>
      <c r="AL155" s="145">
        <f>COUNTIFS(A1_Individu_Data_Keadaan_SDMK!A$4:A$149935,K155,A1_Individu_Data_Keadaan_SDMK!S$4:S$149935,"Dokter Spesialis Anak (Sp.A)")</f>
        <v>0</v>
      </c>
      <c r="AM155" s="147">
        <f t="shared" si="161"/>
        <v>3</v>
      </c>
      <c r="AN155" s="146">
        <f t="shared" si="162"/>
        <v>0</v>
      </c>
      <c r="AO155" s="146">
        <f t="shared" si="163"/>
        <v>3</v>
      </c>
      <c r="AP155" s="145">
        <f>COUNTIFS(A1_Individu_Data_Keadaan_SDMK!A$4:A$149935,K155,A1_Individu_Data_Keadaan_SDMK!S$4:S$149935,"Dokter Spesialis Bedah (Sp.B)")</f>
        <v>0</v>
      </c>
      <c r="AQ155" s="147">
        <f t="shared" si="164"/>
        <v>3</v>
      </c>
      <c r="AR155" s="146">
        <f t="shared" si="165"/>
        <v>0</v>
      </c>
      <c r="AS155" s="146">
        <f t="shared" si="166"/>
        <v>3</v>
      </c>
      <c r="AT155" s="145">
        <f>COUNTIFS(A1_Individu_Data_Keadaan_SDMK!A$4:A$149935,K155,A1_Individu_Data_Keadaan_SDMK!S$4:S$149935,"Dokter Spesialis Radiologi (Sp.Rad)")</f>
        <v>0</v>
      </c>
      <c r="AU155" s="147">
        <f t="shared" si="167"/>
        <v>2</v>
      </c>
      <c r="AV155" s="146">
        <f t="shared" si="168"/>
        <v>0</v>
      </c>
      <c r="AW155" s="146">
        <f t="shared" si="169"/>
        <v>2</v>
      </c>
      <c r="AX155" s="145">
        <f>COUNTIFS(A1_Individu_Data_Keadaan_SDMK!A$4:A$149935,K155,A1_Individu_Data_Keadaan_SDMK!S$4:S$149935,"Dokter Spesialis Anastesiologi (Sp.An)")</f>
        <v>0</v>
      </c>
      <c r="AY155" s="147">
        <f t="shared" si="170"/>
        <v>2</v>
      </c>
      <c r="AZ155" s="146">
        <f t="shared" si="171"/>
        <v>0</v>
      </c>
      <c r="BA155" s="146">
        <f t="shared" si="172"/>
        <v>2</v>
      </c>
      <c r="BB155" s="145">
        <f>COUNTIFS(A1_Individu_Data_Keadaan_SDMK!A$4:A$149935,K155,A1_Individu_Data_Keadaan_SDMK!S$4:S$149935,"Dokter Spesialis Patologi Klinik (SP.PK)")</f>
        <v>0</v>
      </c>
      <c r="BC155" s="147">
        <f t="shared" si="173"/>
        <v>2</v>
      </c>
      <c r="BD155" s="146">
        <f t="shared" si="174"/>
        <v>0</v>
      </c>
      <c r="BE155" s="146">
        <f t="shared" si="175"/>
        <v>2</v>
      </c>
      <c r="BF155" s="145">
        <f>COUNTIFS(A1_Individu_Data_Keadaan_SDMK!A$4:A$149935,K155,A1_Individu_Data_Keadaan_SDMK!S$4:S$149935,"Dokter Spesialis Patologi Anatomi (Sp.PA)")</f>
        <v>0</v>
      </c>
      <c r="BG155" s="147">
        <f t="shared" si="176"/>
        <v>0</v>
      </c>
      <c r="BH155" s="146">
        <f t="shared" si="177"/>
        <v>0</v>
      </c>
      <c r="BI155" s="146">
        <f t="shared" si="178"/>
        <v>0</v>
      </c>
      <c r="BJ155" s="145">
        <f>COUNTIFS(A1_Individu_Data_Keadaan_SDMK!A$4:A$149935,K155,A1_Individu_Data_Keadaan_SDMK!S$4:S$149935,"Dokter Spesialis Rehabilitasi Medik (Sp.RM)")</f>
        <v>0</v>
      </c>
      <c r="BK155" s="147">
        <f t="shared" si="179"/>
        <v>0</v>
      </c>
      <c r="BL155" s="146">
        <f t="shared" si="180"/>
        <v>0</v>
      </c>
      <c r="BM155" s="146">
        <f t="shared" si="181"/>
        <v>0</v>
      </c>
      <c r="BN155" s="151" t="str">
        <f t="shared" si="182"/>
        <v>Belum Memenuhi</v>
      </c>
    </row>
    <row r="156" spans="11:66" ht="15">
      <c r="K156" s="132" t="s">
        <v>13356</v>
      </c>
      <c r="L156" s="132" t="s">
        <v>13357</v>
      </c>
      <c r="M156" s="132" t="s">
        <v>1632</v>
      </c>
      <c r="N156" s="132" t="s">
        <v>12256</v>
      </c>
      <c r="O156" s="132" t="s">
        <v>12205</v>
      </c>
      <c r="P156" s="132">
        <v>31</v>
      </c>
      <c r="Q156" s="132">
        <v>3174</v>
      </c>
      <c r="R156" s="370" t="str">
        <f>IF(P156&lt;&gt;"",VLOOKUP(P156,'01_MASTER_KODE_WILAYAH'!H$1437:I$1470,2,FALSE),"")</f>
        <v>DKI JAKARTA</v>
      </c>
      <c r="S156" s="370" t="str">
        <f>IF(Q156&lt;&gt;"",VLOOKUP(Q156,'01_MASTER_KODE_WILAYAH'!D$5:F$1353,3,FALSE),"")</f>
        <v>KOTA JAKARTA BARAT</v>
      </c>
      <c r="T156" s="444" t="str">
        <f t="shared" si="147"/>
        <v>Organisasi</v>
      </c>
      <c r="U156" s="157">
        <f t="shared" si="148"/>
        <v>0</v>
      </c>
      <c r="V156" s="145">
        <f>COUNTIFS(A1_Individu_Data_Keadaan_SDMK!A$4:A$149935,K156,A1_Individu_Data_Keadaan_SDMK!S$4:S$149935,"Dokter Umum")</f>
        <v>0</v>
      </c>
      <c r="W156" s="134">
        <f t="shared" si="149"/>
        <v>1</v>
      </c>
      <c r="X156" s="146">
        <f t="shared" si="150"/>
        <v>0</v>
      </c>
      <c r="Y156" s="146">
        <f t="shared" si="151"/>
        <v>1</v>
      </c>
      <c r="Z156" s="145">
        <f>COUNTIFS(A1_Individu_Data_Keadaan_SDMK!A$4:A$149935,K156,A1_Individu_Data_Keadaan_SDMK!S$4:S$149935,"Dokter Gigi")</f>
        <v>0</v>
      </c>
      <c r="AA156" s="134">
        <f t="shared" si="152"/>
        <v>1</v>
      </c>
      <c r="AB156" s="146">
        <f t="shared" si="153"/>
        <v>0</v>
      </c>
      <c r="AC156" s="146">
        <f t="shared" si="154"/>
        <v>1</v>
      </c>
      <c r="AD156" s="145">
        <f>COUNTIFS(A1_Individu_Data_Keadaan_SDMK!A$4:A$149935,K156,A1_Individu_Data_Keadaan_SDMK!S$4:S$149935,"Dokter Spesialis Penyakit Dalam (Sp.PD)")</f>
        <v>0</v>
      </c>
      <c r="AE156" s="134">
        <f t="shared" si="155"/>
        <v>1</v>
      </c>
      <c r="AF156" s="146">
        <f t="shared" si="156"/>
        <v>0</v>
      </c>
      <c r="AG156" s="146">
        <f t="shared" si="157"/>
        <v>1</v>
      </c>
      <c r="AH156" s="145">
        <f>COUNTIFS(A1_Individu_Data_Keadaan_SDMK!A$4:A$149935,K156,A1_Individu_Data_Keadaan_SDMK!S$4:S$149935,"Dokter Spesialis Obstetri &amp; Ginekologi - Kebidanan &amp; Kandungan (Sp.OG)")</f>
        <v>0</v>
      </c>
      <c r="AI156" s="134">
        <f t="shared" si="158"/>
        <v>1</v>
      </c>
      <c r="AJ156" s="146">
        <f t="shared" si="159"/>
        <v>0</v>
      </c>
      <c r="AK156" s="146">
        <f t="shared" si="160"/>
        <v>1</v>
      </c>
      <c r="AL156" s="145">
        <f>COUNTIFS(A1_Individu_Data_Keadaan_SDMK!A$4:A$149935,K156,A1_Individu_Data_Keadaan_SDMK!S$4:S$149935,"Dokter Spesialis Anak (Sp.A)")</f>
        <v>0</v>
      </c>
      <c r="AM156" s="147">
        <f t="shared" si="161"/>
        <v>1</v>
      </c>
      <c r="AN156" s="146">
        <f t="shared" si="162"/>
        <v>0</v>
      </c>
      <c r="AO156" s="146">
        <f t="shared" si="163"/>
        <v>1</v>
      </c>
      <c r="AP156" s="145">
        <f>COUNTIFS(A1_Individu_Data_Keadaan_SDMK!A$4:A$149935,K156,A1_Individu_Data_Keadaan_SDMK!S$4:S$149935,"Dokter Spesialis Bedah (Sp.B)")</f>
        <v>0</v>
      </c>
      <c r="AQ156" s="147">
        <f t="shared" si="164"/>
        <v>1</v>
      </c>
      <c r="AR156" s="146">
        <f t="shared" si="165"/>
        <v>0</v>
      </c>
      <c r="AS156" s="146">
        <f t="shared" si="166"/>
        <v>1</v>
      </c>
      <c r="AT156" s="145">
        <f>COUNTIFS(A1_Individu_Data_Keadaan_SDMK!A$4:A$149935,K156,A1_Individu_Data_Keadaan_SDMK!S$4:S$149935,"Dokter Spesialis Radiologi (Sp.Rad)")</f>
        <v>0</v>
      </c>
      <c r="AU156" s="147">
        <f t="shared" si="167"/>
        <v>0</v>
      </c>
      <c r="AV156" s="146">
        <f t="shared" si="168"/>
        <v>0</v>
      </c>
      <c r="AW156" s="146">
        <f t="shared" si="169"/>
        <v>0</v>
      </c>
      <c r="AX156" s="145">
        <f>COUNTIFS(A1_Individu_Data_Keadaan_SDMK!A$4:A$149935,K156,A1_Individu_Data_Keadaan_SDMK!S$4:S$149935,"Dokter Spesialis Anastesiologi (Sp.An)")</f>
        <v>0</v>
      </c>
      <c r="AY156" s="147">
        <f t="shared" si="170"/>
        <v>0</v>
      </c>
      <c r="AZ156" s="146">
        <f t="shared" si="171"/>
        <v>0</v>
      </c>
      <c r="BA156" s="146">
        <f t="shared" si="172"/>
        <v>0</v>
      </c>
      <c r="BB156" s="145">
        <f>COUNTIFS(A1_Individu_Data_Keadaan_SDMK!A$4:A$149935,K156,A1_Individu_Data_Keadaan_SDMK!S$4:S$149935,"Dokter Spesialis Patologi Klinik (SP.PK)")</f>
        <v>0</v>
      </c>
      <c r="BC156" s="147">
        <f t="shared" si="173"/>
        <v>0</v>
      </c>
      <c r="BD156" s="146">
        <f t="shared" si="174"/>
        <v>0</v>
      </c>
      <c r="BE156" s="146">
        <f t="shared" si="175"/>
        <v>0</v>
      </c>
      <c r="BF156" s="145">
        <f>COUNTIFS(A1_Individu_Data_Keadaan_SDMK!A$4:A$149935,K156,A1_Individu_Data_Keadaan_SDMK!S$4:S$149935,"Dokter Spesialis Patologi Anatomi (Sp.PA)")</f>
        <v>0</v>
      </c>
      <c r="BG156" s="147">
        <f t="shared" si="176"/>
        <v>0</v>
      </c>
      <c r="BH156" s="146">
        <f t="shared" si="177"/>
        <v>0</v>
      </c>
      <c r="BI156" s="146">
        <f t="shared" si="178"/>
        <v>0</v>
      </c>
      <c r="BJ156" s="145">
        <f>COUNTIFS(A1_Individu_Data_Keadaan_SDMK!A$4:A$149935,K156,A1_Individu_Data_Keadaan_SDMK!S$4:S$149935,"Dokter Spesialis Rehabilitasi Medik (Sp.RM)")</f>
        <v>0</v>
      </c>
      <c r="BK156" s="147">
        <f t="shared" si="179"/>
        <v>0</v>
      </c>
      <c r="BL156" s="146">
        <f t="shared" si="180"/>
        <v>0</v>
      </c>
      <c r="BM156" s="146">
        <f t="shared" si="181"/>
        <v>0</v>
      </c>
      <c r="BN156" s="151" t="str">
        <f t="shared" si="182"/>
        <v>Belum Memenuhi</v>
      </c>
    </row>
    <row r="157" spans="11:66" ht="15">
      <c r="K157" s="132" t="s">
        <v>13358</v>
      </c>
      <c r="L157" s="132" t="s">
        <v>13359</v>
      </c>
      <c r="M157" s="132" t="s">
        <v>1632</v>
      </c>
      <c r="N157" s="132" t="s">
        <v>12210</v>
      </c>
      <c r="O157" s="132" t="s">
        <v>12205</v>
      </c>
      <c r="P157" s="132">
        <v>31</v>
      </c>
      <c r="Q157" s="132">
        <v>3174</v>
      </c>
      <c r="R157" s="370" t="str">
        <f>IF(P157&lt;&gt;"",VLOOKUP(P157,'01_MASTER_KODE_WILAYAH'!H$1437:I$1470,2,FALSE),"")</f>
        <v>DKI JAKARTA</v>
      </c>
      <c r="S157" s="370" t="str">
        <f>IF(Q157&lt;&gt;"",VLOOKUP(Q157,'01_MASTER_KODE_WILAYAH'!D$5:F$1353,3,FALSE),"")</f>
        <v>KOTA JAKARTA BARAT</v>
      </c>
      <c r="T157" s="444" t="str">
        <f t="shared" si="147"/>
        <v>Organisasi</v>
      </c>
      <c r="U157" s="157">
        <f t="shared" si="148"/>
        <v>0</v>
      </c>
      <c r="V157" s="145">
        <f>COUNTIFS(A1_Individu_Data_Keadaan_SDMK!A$4:A$149935,K157,A1_Individu_Data_Keadaan_SDMK!S$4:S$149935,"Dokter Umum")</f>
        <v>0</v>
      </c>
      <c r="W157" s="134">
        <f t="shared" si="149"/>
        <v>9</v>
      </c>
      <c r="X157" s="146">
        <f t="shared" si="150"/>
        <v>0</v>
      </c>
      <c r="Y157" s="146">
        <f t="shared" si="151"/>
        <v>9</v>
      </c>
      <c r="Z157" s="145">
        <f>COUNTIFS(A1_Individu_Data_Keadaan_SDMK!A$4:A$149935,K157,A1_Individu_Data_Keadaan_SDMK!S$4:S$149935,"Dokter Gigi")</f>
        <v>0</v>
      </c>
      <c r="AA157" s="134">
        <f t="shared" si="152"/>
        <v>2</v>
      </c>
      <c r="AB157" s="146">
        <f t="shared" si="153"/>
        <v>0</v>
      </c>
      <c r="AC157" s="146">
        <f t="shared" si="154"/>
        <v>2</v>
      </c>
      <c r="AD157" s="145">
        <f>COUNTIFS(A1_Individu_Data_Keadaan_SDMK!A$4:A$149935,K157,A1_Individu_Data_Keadaan_SDMK!S$4:S$149935,"Dokter Spesialis Penyakit Dalam (Sp.PD)")</f>
        <v>0</v>
      </c>
      <c r="AE157" s="134">
        <f t="shared" si="155"/>
        <v>2</v>
      </c>
      <c r="AF157" s="146">
        <f t="shared" si="156"/>
        <v>0</v>
      </c>
      <c r="AG157" s="146">
        <f t="shared" si="157"/>
        <v>2</v>
      </c>
      <c r="AH157" s="145">
        <f>COUNTIFS(A1_Individu_Data_Keadaan_SDMK!A$4:A$149935,K157,A1_Individu_Data_Keadaan_SDMK!S$4:S$149935,"Dokter Spesialis Obstetri &amp; Ginekologi - Kebidanan &amp; Kandungan (Sp.OG)")</f>
        <v>0</v>
      </c>
      <c r="AI157" s="134">
        <f t="shared" si="158"/>
        <v>2</v>
      </c>
      <c r="AJ157" s="146">
        <f t="shared" si="159"/>
        <v>0</v>
      </c>
      <c r="AK157" s="146">
        <f t="shared" si="160"/>
        <v>2</v>
      </c>
      <c r="AL157" s="145">
        <f>COUNTIFS(A1_Individu_Data_Keadaan_SDMK!A$4:A$149935,K157,A1_Individu_Data_Keadaan_SDMK!S$4:S$149935,"Dokter Spesialis Anak (Sp.A)")</f>
        <v>0</v>
      </c>
      <c r="AM157" s="147">
        <f t="shared" si="161"/>
        <v>2</v>
      </c>
      <c r="AN157" s="146">
        <f t="shared" si="162"/>
        <v>0</v>
      </c>
      <c r="AO157" s="146">
        <f t="shared" si="163"/>
        <v>2</v>
      </c>
      <c r="AP157" s="145">
        <f>COUNTIFS(A1_Individu_Data_Keadaan_SDMK!A$4:A$149935,K157,A1_Individu_Data_Keadaan_SDMK!S$4:S$149935,"Dokter Spesialis Bedah (Sp.B)")</f>
        <v>0</v>
      </c>
      <c r="AQ157" s="147">
        <f t="shared" si="164"/>
        <v>2</v>
      </c>
      <c r="AR157" s="146">
        <f t="shared" si="165"/>
        <v>0</v>
      </c>
      <c r="AS157" s="146">
        <f t="shared" si="166"/>
        <v>2</v>
      </c>
      <c r="AT157" s="145">
        <f>COUNTIFS(A1_Individu_Data_Keadaan_SDMK!A$4:A$149935,K157,A1_Individu_Data_Keadaan_SDMK!S$4:S$149935,"Dokter Spesialis Radiologi (Sp.Rad)")</f>
        <v>0</v>
      </c>
      <c r="AU157" s="147">
        <f t="shared" si="167"/>
        <v>1</v>
      </c>
      <c r="AV157" s="146">
        <f t="shared" si="168"/>
        <v>0</v>
      </c>
      <c r="AW157" s="146">
        <f t="shared" si="169"/>
        <v>1</v>
      </c>
      <c r="AX157" s="145">
        <f>COUNTIFS(A1_Individu_Data_Keadaan_SDMK!A$4:A$149935,K157,A1_Individu_Data_Keadaan_SDMK!S$4:S$149935,"Dokter Spesialis Anastesiologi (Sp.An)")</f>
        <v>0</v>
      </c>
      <c r="AY157" s="147">
        <f t="shared" si="170"/>
        <v>1</v>
      </c>
      <c r="AZ157" s="146">
        <f t="shared" si="171"/>
        <v>0</v>
      </c>
      <c r="BA157" s="146">
        <f t="shared" si="172"/>
        <v>1</v>
      </c>
      <c r="BB157" s="145">
        <f>COUNTIFS(A1_Individu_Data_Keadaan_SDMK!A$4:A$149935,K157,A1_Individu_Data_Keadaan_SDMK!S$4:S$149935,"Dokter Spesialis Patologi Klinik (SP.PK)")</f>
        <v>0</v>
      </c>
      <c r="BC157" s="147">
        <f t="shared" si="173"/>
        <v>1</v>
      </c>
      <c r="BD157" s="146">
        <f t="shared" si="174"/>
        <v>0</v>
      </c>
      <c r="BE157" s="146">
        <f t="shared" si="175"/>
        <v>1</v>
      </c>
      <c r="BF157" s="145">
        <f>COUNTIFS(A1_Individu_Data_Keadaan_SDMK!A$4:A$149935,K157,A1_Individu_Data_Keadaan_SDMK!S$4:S$149935,"Dokter Spesialis Patologi Anatomi (Sp.PA)")</f>
        <v>0</v>
      </c>
      <c r="BG157" s="147">
        <f t="shared" si="176"/>
        <v>0</v>
      </c>
      <c r="BH157" s="146">
        <f t="shared" si="177"/>
        <v>0</v>
      </c>
      <c r="BI157" s="146">
        <f t="shared" si="178"/>
        <v>0</v>
      </c>
      <c r="BJ157" s="145">
        <f>COUNTIFS(A1_Individu_Data_Keadaan_SDMK!A$4:A$149935,K157,A1_Individu_Data_Keadaan_SDMK!S$4:S$149935,"Dokter Spesialis Rehabilitasi Medik (Sp.RM)")</f>
        <v>0</v>
      </c>
      <c r="BK157" s="147">
        <f t="shared" si="179"/>
        <v>0</v>
      </c>
      <c r="BL157" s="146">
        <f t="shared" si="180"/>
        <v>0</v>
      </c>
      <c r="BM157" s="146">
        <f t="shared" si="181"/>
        <v>0</v>
      </c>
      <c r="BN157" s="151" t="str">
        <f t="shared" si="182"/>
        <v>Belum Memenuhi</v>
      </c>
    </row>
    <row r="158" spans="11:66" ht="15">
      <c r="K158" s="132" t="s">
        <v>13360</v>
      </c>
      <c r="L158" s="132" t="s">
        <v>13361</v>
      </c>
      <c r="M158" s="132" t="s">
        <v>1632</v>
      </c>
      <c r="N158" s="132" t="s">
        <v>12210</v>
      </c>
      <c r="O158" s="132" t="s">
        <v>12206</v>
      </c>
      <c r="P158" s="132">
        <v>31</v>
      </c>
      <c r="Q158" s="132">
        <v>3174</v>
      </c>
      <c r="R158" s="370" t="str">
        <f>IF(P158&lt;&gt;"",VLOOKUP(P158,'01_MASTER_KODE_WILAYAH'!H$1437:I$1470,2,FALSE),"")</f>
        <v>DKI JAKARTA</v>
      </c>
      <c r="S158" s="370" t="str">
        <f>IF(Q158&lt;&gt;"",VLOOKUP(Q158,'01_MASTER_KODE_WILAYAH'!D$5:F$1353,3,FALSE),"")</f>
        <v>KOTA JAKARTA BARAT</v>
      </c>
      <c r="T158" s="444" t="str">
        <f t="shared" si="147"/>
        <v>Swasta/Lai</v>
      </c>
      <c r="U158" s="157">
        <f t="shared" si="148"/>
        <v>0</v>
      </c>
      <c r="V158" s="145">
        <f>COUNTIFS(A1_Individu_Data_Keadaan_SDMK!A$4:A$149935,K158,A1_Individu_Data_Keadaan_SDMK!S$4:S$149935,"Dokter Umum")</f>
        <v>0</v>
      </c>
      <c r="W158" s="134">
        <f t="shared" si="149"/>
        <v>9</v>
      </c>
      <c r="X158" s="146">
        <f t="shared" si="150"/>
        <v>0</v>
      </c>
      <c r="Y158" s="146">
        <f t="shared" si="151"/>
        <v>9</v>
      </c>
      <c r="Z158" s="145">
        <f>COUNTIFS(A1_Individu_Data_Keadaan_SDMK!A$4:A$149935,K158,A1_Individu_Data_Keadaan_SDMK!S$4:S$149935,"Dokter Gigi")</f>
        <v>0</v>
      </c>
      <c r="AA158" s="134">
        <f t="shared" si="152"/>
        <v>2</v>
      </c>
      <c r="AB158" s="146">
        <f t="shared" si="153"/>
        <v>0</v>
      </c>
      <c r="AC158" s="146">
        <f t="shared" si="154"/>
        <v>2</v>
      </c>
      <c r="AD158" s="145">
        <f>COUNTIFS(A1_Individu_Data_Keadaan_SDMK!A$4:A$149935,K158,A1_Individu_Data_Keadaan_SDMK!S$4:S$149935,"Dokter Spesialis Penyakit Dalam (Sp.PD)")</f>
        <v>0</v>
      </c>
      <c r="AE158" s="134">
        <f t="shared" si="155"/>
        <v>2</v>
      </c>
      <c r="AF158" s="146">
        <f t="shared" si="156"/>
        <v>0</v>
      </c>
      <c r="AG158" s="146">
        <f t="shared" si="157"/>
        <v>2</v>
      </c>
      <c r="AH158" s="145">
        <f>COUNTIFS(A1_Individu_Data_Keadaan_SDMK!A$4:A$149935,K158,A1_Individu_Data_Keadaan_SDMK!S$4:S$149935,"Dokter Spesialis Obstetri &amp; Ginekologi - Kebidanan &amp; Kandungan (Sp.OG)")</f>
        <v>0</v>
      </c>
      <c r="AI158" s="134">
        <f t="shared" si="158"/>
        <v>2</v>
      </c>
      <c r="AJ158" s="146">
        <f t="shared" si="159"/>
        <v>0</v>
      </c>
      <c r="AK158" s="146">
        <f t="shared" si="160"/>
        <v>2</v>
      </c>
      <c r="AL158" s="145">
        <f>COUNTIFS(A1_Individu_Data_Keadaan_SDMK!A$4:A$149935,K158,A1_Individu_Data_Keadaan_SDMK!S$4:S$149935,"Dokter Spesialis Anak (Sp.A)")</f>
        <v>0</v>
      </c>
      <c r="AM158" s="147">
        <f t="shared" si="161"/>
        <v>2</v>
      </c>
      <c r="AN158" s="146">
        <f t="shared" si="162"/>
        <v>0</v>
      </c>
      <c r="AO158" s="146">
        <f t="shared" si="163"/>
        <v>2</v>
      </c>
      <c r="AP158" s="145">
        <f>COUNTIFS(A1_Individu_Data_Keadaan_SDMK!A$4:A$149935,K158,A1_Individu_Data_Keadaan_SDMK!S$4:S$149935,"Dokter Spesialis Bedah (Sp.B)")</f>
        <v>0</v>
      </c>
      <c r="AQ158" s="147">
        <f t="shared" si="164"/>
        <v>2</v>
      </c>
      <c r="AR158" s="146">
        <f t="shared" si="165"/>
        <v>0</v>
      </c>
      <c r="AS158" s="146">
        <f t="shared" si="166"/>
        <v>2</v>
      </c>
      <c r="AT158" s="145">
        <f>COUNTIFS(A1_Individu_Data_Keadaan_SDMK!A$4:A$149935,K158,A1_Individu_Data_Keadaan_SDMK!S$4:S$149935,"Dokter Spesialis Radiologi (Sp.Rad)")</f>
        <v>0</v>
      </c>
      <c r="AU158" s="147">
        <f t="shared" si="167"/>
        <v>1</v>
      </c>
      <c r="AV158" s="146">
        <f t="shared" si="168"/>
        <v>0</v>
      </c>
      <c r="AW158" s="146">
        <f t="shared" si="169"/>
        <v>1</v>
      </c>
      <c r="AX158" s="145">
        <f>COUNTIFS(A1_Individu_Data_Keadaan_SDMK!A$4:A$149935,K158,A1_Individu_Data_Keadaan_SDMK!S$4:S$149935,"Dokter Spesialis Anastesiologi (Sp.An)")</f>
        <v>0</v>
      </c>
      <c r="AY158" s="147">
        <f t="shared" si="170"/>
        <v>1</v>
      </c>
      <c r="AZ158" s="146">
        <f t="shared" si="171"/>
        <v>0</v>
      </c>
      <c r="BA158" s="146">
        <f t="shared" si="172"/>
        <v>1</v>
      </c>
      <c r="BB158" s="145">
        <f>COUNTIFS(A1_Individu_Data_Keadaan_SDMK!A$4:A$149935,K158,A1_Individu_Data_Keadaan_SDMK!S$4:S$149935,"Dokter Spesialis Patologi Klinik (SP.PK)")</f>
        <v>0</v>
      </c>
      <c r="BC158" s="147">
        <f t="shared" si="173"/>
        <v>1</v>
      </c>
      <c r="BD158" s="146">
        <f t="shared" si="174"/>
        <v>0</v>
      </c>
      <c r="BE158" s="146">
        <f t="shared" si="175"/>
        <v>1</v>
      </c>
      <c r="BF158" s="145">
        <f>COUNTIFS(A1_Individu_Data_Keadaan_SDMK!A$4:A$149935,K158,A1_Individu_Data_Keadaan_SDMK!S$4:S$149935,"Dokter Spesialis Patologi Anatomi (Sp.PA)")</f>
        <v>0</v>
      </c>
      <c r="BG158" s="147">
        <f t="shared" si="176"/>
        <v>0</v>
      </c>
      <c r="BH158" s="146">
        <f t="shared" si="177"/>
        <v>0</v>
      </c>
      <c r="BI158" s="146">
        <f t="shared" si="178"/>
        <v>0</v>
      </c>
      <c r="BJ158" s="145">
        <f>COUNTIFS(A1_Individu_Data_Keadaan_SDMK!A$4:A$149935,K158,A1_Individu_Data_Keadaan_SDMK!S$4:S$149935,"Dokter Spesialis Rehabilitasi Medik (Sp.RM)")</f>
        <v>0</v>
      </c>
      <c r="BK158" s="147">
        <f t="shared" si="179"/>
        <v>0</v>
      </c>
      <c r="BL158" s="146">
        <f t="shared" si="180"/>
        <v>0</v>
      </c>
      <c r="BM158" s="146">
        <f t="shared" si="181"/>
        <v>0</v>
      </c>
      <c r="BN158" s="151" t="str">
        <f t="shared" si="182"/>
        <v>Belum Memenuhi</v>
      </c>
    </row>
    <row r="159" spans="11:66" ht="15">
      <c r="K159" s="132" t="s">
        <v>13362</v>
      </c>
      <c r="L159" s="132" t="s">
        <v>13363</v>
      </c>
      <c r="M159" s="132" t="s">
        <v>1632</v>
      </c>
      <c r="N159" s="132" t="s">
        <v>12209</v>
      </c>
      <c r="O159" s="132" t="s">
        <v>12206</v>
      </c>
      <c r="P159" s="132">
        <v>31</v>
      </c>
      <c r="Q159" s="132">
        <v>3174</v>
      </c>
      <c r="R159" s="370" t="str">
        <f>IF(P159&lt;&gt;"",VLOOKUP(P159,'01_MASTER_KODE_WILAYAH'!H$1437:I$1470,2,FALSE),"")</f>
        <v>DKI JAKARTA</v>
      </c>
      <c r="S159" s="370" t="str">
        <f>IF(Q159&lt;&gt;"",VLOOKUP(Q159,'01_MASTER_KODE_WILAYAH'!D$5:F$1353,3,FALSE),"")</f>
        <v>KOTA JAKARTA BARAT</v>
      </c>
      <c r="T159" s="444" t="str">
        <f t="shared" si="147"/>
        <v>Swasta/Lai</v>
      </c>
      <c r="U159" s="157">
        <f t="shared" si="148"/>
        <v>0</v>
      </c>
      <c r="V159" s="145">
        <f>COUNTIFS(A1_Individu_Data_Keadaan_SDMK!A$4:A$149935,K159,A1_Individu_Data_Keadaan_SDMK!S$4:S$149935,"Dokter Umum")</f>
        <v>0</v>
      </c>
      <c r="W159" s="134">
        <f t="shared" si="149"/>
        <v>12</v>
      </c>
      <c r="X159" s="146">
        <f t="shared" si="150"/>
        <v>0</v>
      </c>
      <c r="Y159" s="146">
        <f t="shared" si="151"/>
        <v>12</v>
      </c>
      <c r="Z159" s="145">
        <f>COUNTIFS(A1_Individu_Data_Keadaan_SDMK!A$4:A$149935,K159,A1_Individu_Data_Keadaan_SDMK!S$4:S$149935,"Dokter Gigi")</f>
        <v>0</v>
      </c>
      <c r="AA159" s="134">
        <f t="shared" si="152"/>
        <v>3</v>
      </c>
      <c r="AB159" s="146">
        <f t="shared" si="153"/>
        <v>0</v>
      </c>
      <c r="AC159" s="146">
        <f t="shared" si="154"/>
        <v>3</v>
      </c>
      <c r="AD159" s="145">
        <f>COUNTIFS(A1_Individu_Data_Keadaan_SDMK!A$4:A$149935,K159,A1_Individu_Data_Keadaan_SDMK!S$4:S$149935,"Dokter Spesialis Penyakit Dalam (Sp.PD)")</f>
        <v>0</v>
      </c>
      <c r="AE159" s="134">
        <f t="shared" si="155"/>
        <v>3</v>
      </c>
      <c r="AF159" s="146">
        <f t="shared" si="156"/>
        <v>0</v>
      </c>
      <c r="AG159" s="146">
        <f t="shared" si="157"/>
        <v>3</v>
      </c>
      <c r="AH159" s="145">
        <f>COUNTIFS(A1_Individu_Data_Keadaan_SDMK!A$4:A$149935,K159,A1_Individu_Data_Keadaan_SDMK!S$4:S$149935,"Dokter Spesialis Obstetri &amp; Ginekologi - Kebidanan &amp; Kandungan (Sp.OG)")</f>
        <v>0</v>
      </c>
      <c r="AI159" s="134">
        <f t="shared" si="158"/>
        <v>3</v>
      </c>
      <c r="AJ159" s="146">
        <f t="shared" si="159"/>
        <v>0</v>
      </c>
      <c r="AK159" s="146">
        <f t="shared" si="160"/>
        <v>3</v>
      </c>
      <c r="AL159" s="145">
        <f>COUNTIFS(A1_Individu_Data_Keadaan_SDMK!A$4:A$149935,K159,A1_Individu_Data_Keadaan_SDMK!S$4:S$149935,"Dokter Spesialis Anak (Sp.A)")</f>
        <v>0</v>
      </c>
      <c r="AM159" s="147">
        <f t="shared" si="161"/>
        <v>3</v>
      </c>
      <c r="AN159" s="146">
        <f t="shared" si="162"/>
        <v>0</v>
      </c>
      <c r="AO159" s="146">
        <f t="shared" si="163"/>
        <v>3</v>
      </c>
      <c r="AP159" s="145">
        <f>COUNTIFS(A1_Individu_Data_Keadaan_SDMK!A$4:A$149935,K159,A1_Individu_Data_Keadaan_SDMK!S$4:S$149935,"Dokter Spesialis Bedah (Sp.B)")</f>
        <v>0</v>
      </c>
      <c r="AQ159" s="147">
        <f t="shared" si="164"/>
        <v>3</v>
      </c>
      <c r="AR159" s="146">
        <f t="shared" si="165"/>
        <v>0</v>
      </c>
      <c r="AS159" s="146">
        <f t="shared" si="166"/>
        <v>3</v>
      </c>
      <c r="AT159" s="145">
        <f>COUNTIFS(A1_Individu_Data_Keadaan_SDMK!A$4:A$149935,K159,A1_Individu_Data_Keadaan_SDMK!S$4:S$149935,"Dokter Spesialis Radiologi (Sp.Rad)")</f>
        <v>0</v>
      </c>
      <c r="AU159" s="147">
        <f t="shared" si="167"/>
        <v>2</v>
      </c>
      <c r="AV159" s="146">
        <f t="shared" si="168"/>
        <v>0</v>
      </c>
      <c r="AW159" s="146">
        <f t="shared" si="169"/>
        <v>2</v>
      </c>
      <c r="AX159" s="145">
        <f>COUNTIFS(A1_Individu_Data_Keadaan_SDMK!A$4:A$149935,K159,A1_Individu_Data_Keadaan_SDMK!S$4:S$149935,"Dokter Spesialis Anastesiologi (Sp.An)")</f>
        <v>0</v>
      </c>
      <c r="AY159" s="147">
        <f t="shared" si="170"/>
        <v>2</v>
      </c>
      <c r="AZ159" s="146">
        <f t="shared" si="171"/>
        <v>0</v>
      </c>
      <c r="BA159" s="146">
        <f t="shared" si="172"/>
        <v>2</v>
      </c>
      <c r="BB159" s="145">
        <f>COUNTIFS(A1_Individu_Data_Keadaan_SDMK!A$4:A$149935,K159,A1_Individu_Data_Keadaan_SDMK!S$4:S$149935,"Dokter Spesialis Patologi Klinik (SP.PK)")</f>
        <v>0</v>
      </c>
      <c r="BC159" s="147">
        <f t="shared" si="173"/>
        <v>2</v>
      </c>
      <c r="BD159" s="146">
        <f t="shared" si="174"/>
        <v>0</v>
      </c>
      <c r="BE159" s="146">
        <f t="shared" si="175"/>
        <v>2</v>
      </c>
      <c r="BF159" s="145">
        <f>COUNTIFS(A1_Individu_Data_Keadaan_SDMK!A$4:A$149935,K159,A1_Individu_Data_Keadaan_SDMK!S$4:S$149935,"Dokter Spesialis Patologi Anatomi (Sp.PA)")</f>
        <v>0</v>
      </c>
      <c r="BG159" s="147">
        <f t="shared" si="176"/>
        <v>0</v>
      </c>
      <c r="BH159" s="146">
        <f t="shared" si="177"/>
        <v>0</v>
      </c>
      <c r="BI159" s="146">
        <f t="shared" si="178"/>
        <v>0</v>
      </c>
      <c r="BJ159" s="145">
        <f>COUNTIFS(A1_Individu_Data_Keadaan_SDMK!A$4:A$149935,K159,A1_Individu_Data_Keadaan_SDMK!S$4:S$149935,"Dokter Spesialis Rehabilitasi Medik (Sp.RM)")</f>
        <v>0</v>
      </c>
      <c r="BK159" s="147">
        <f t="shared" si="179"/>
        <v>0</v>
      </c>
      <c r="BL159" s="146">
        <f t="shared" si="180"/>
        <v>0</v>
      </c>
      <c r="BM159" s="146">
        <f t="shared" si="181"/>
        <v>0</v>
      </c>
      <c r="BN159" s="151" t="str">
        <f t="shared" si="182"/>
        <v>Belum Memenuhi</v>
      </c>
    </row>
    <row r="160" spans="11:66" ht="15">
      <c r="K160" s="132" t="s">
        <v>13364</v>
      </c>
      <c r="L160" s="132" t="s">
        <v>13365</v>
      </c>
      <c r="M160" s="132" t="s">
        <v>1632</v>
      </c>
      <c r="N160" s="132" t="s">
        <v>12256</v>
      </c>
      <c r="O160" s="132" t="s">
        <v>12206</v>
      </c>
      <c r="P160" s="132">
        <v>31</v>
      </c>
      <c r="Q160" s="132">
        <v>3174</v>
      </c>
      <c r="R160" s="370" t="str">
        <f>IF(P160&lt;&gt;"",VLOOKUP(P160,'01_MASTER_KODE_WILAYAH'!H$1437:I$1470,2,FALSE),"")</f>
        <v>DKI JAKARTA</v>
      </c>
      <c r="S160" s="370" t="str">
        <f>IF(Q160&lt;&gt;"",VLOOKUP(Q160,'01_MASTER_KODE_WILAYAH'!D$5:F$1353,3,FALSE),"")</f>
        <v>KOTA JAKARTA BARAT</v>
      </c>
      <c r="T160" s="444" t="str">
        <f t="shared" si="147"/>
        <v>Swasta/Lai</v>
      </c>
      <c r="U160" s="157">
        <f t="shared" si="148"/>
        <v>0</v>
      </c>
      <c r="V160" s="145">
        <f>COUNTIFS(A1_Individu_Data_Keadaan_SDMK!A$4:A$149935,K160,A1_Individu_Data_Keadaan_SDMK!S$4:S$149935,"Dokter Umum")</f>
        <v>0</v>
      </c>
      <c r="W160" s="134">
        <f t="shared" si="149"/>
        <v>1</v>
      </c>
      <c r="X160" s="146">
        <f t="shared" si="150"/>
        <v>0</v>
      </c>
      <c r="Y160" s="146">
        <f t="shared" si="151"/>
        <v>1</v>
      </c>
      <c r="Z160" s="145">
        <f>COUNTIFS(A1_Individu_Data_Keadaan_SDMK!A$4:A$149935,K160,A1_Individu_Data_Keadaan_SDMK!S$4:S$149935,"Dokter Gigi")</f>
        <v>0</v>
      </c>
      <c r="AA160" s="134">
        <f t="shared" si="152"/>
        <v>1</v>
      </c>
      <c r="AB160" s="146">
        <f t="shared" si="153"/>
        <v>0</v>
      </c>
      <c r="AC160" s="146">
        <f t="shared" si="154"/>
        <v>1</v>
      </c>
      <c r="AD160" s="145">
        <f>COUNTIFS(A1_Individu_Data_Keadaan_SDMK!A$4:A$149935,K160,A1_Individu_Data_Keadaan_SDMK!S$4:S$149935,"Dokter Spesialis Penyakit Dalam (Sp.PD)")</f>
        <v>0</v>
      </c>
      <c r="AE160" s="134">
        <f t="shared" si="155"/>
        <v>1</v>
      </c>
      <c r="AF160" s="146">
        <f t="shared" si="156"/>
        <v>0</v>
      </c>
      <c r="AG160" s="146">
        <f t="shared" si="157"/>
        <v>1</v>
      </c>
      <c r="AH160" s="145">
        <f>COUNTIFS(A1_Individu_Data_Keadaan_SDMK!A$4:A$149935,K160,A1_Individu_Data_Keadaan_SDMK!S$4:S$149935,"Dokter Spesialis Obstetri &amp; Ginekologi - Kebidanan &amp; Kandungan (Sp.OG)")</f>
        <v>0</v>
      </c>
      <c r="AI160" s="134">
        <f t="shared" si="158"/>
        <v>1</v>
      </c>
      <c r="AJ160" s="146">
        <f t="shared" si="159"/>
        <v>0</v>
      </c>
      <c r="AK160" s="146">
        <f t="shared" si="160"/>
        <v>1</v>
      </c>
      <c r="AL160" s="145">
        <f>COUNTIFS(A1_Individu_Data_Keadaan_SDMK!A$4:A$149935,K160,A1_Individu_Data_Keadaan_SDMK!S$4:S$149935,"Dokter Spesialis Anak (Sp.A)")</f>
        <v>0</v>
      </c>
      <c r="AM160" s="147">
        <f t="shared" si="161"/>
        <v>1</v>
      </c>
      <c r="AN160" s="146">
        <f t="shared" si="162"/>
        <v>0</v>
      </c>
      <c r="AO160" s="146">
        <f t="shared" si="163"/>
        <v>1</v>
      </c>
      <c r="AP160" s="145">
        <f>COUNTIFS(A1_Individu_Data_Keadaan_SDMK!A$4:A$149935,K160,A1_Individu_Data_Keadaan_SDMK!S$4:S$149935,"Dokter Spesialis Bedah (Sp.B)")</f>
        <v>0</v>
      </c>
      <c r="AQ160" s="147">
        <f t="shared" si="164"/>
        <v>1</v>
      </c>
      <c r="AR160" s="146">
        <f t="shared" si="165"/>
        <v>0</v>
      </c>
      <c r="AS160" s="146">
        <f t="shared" si="166"/>
        <v>1</v>
      </c>
      <c r="AT160" s="145">
        <f>COUNTIFS(A1_Individu_Data_Keadaan_SDMK!A$4:A$149935,K160,A1_Individu_Data_Keadaan_SDMK!S$4:S$149935,"Dokter Spesialis Radiologi (Sp.Rad)")</f>
        <v>0</v>
      </c>
      <c r="AU160" s="147">
        <f t="shared" si="167"/>
        <v>0</v>
      </c>
      <c r="AV160" s="146">
        <f t="shared" si="168"/>
        <v>0</v>
      </c>
      <c r="AW160" s="146">
        <f t="shared" si="169"/>
        <v>0</v>
      </c>
      <c r="AX160" s="145">
        <f>COUNTIFS(A1_Individu_Data_Keadaan_SDMK!A$4:A$149935,K160,A1_Individu_Data_Keadaan_SDMK!S$4:S$149935,"Dokter Spesialis Anastesiologi (Sp.An)")</f>
        <v>0</v>
      </c>
      <c r="AY160" s="147">
        <f t="shared" si="170"/>
        <v>0</v>
      </c>
      <c r="AZ160" s="146">
        <f t="shared" si="171"/>
        <v>0</v>
      </c>
      <c r="BA160" s="146">
        <f t="shared" si="172"/>
        <v>0</v>
      </c>
      <c r="BB160" s="145">
        <f>COUNTIFS(A1_Individu_Data_Keadaan_SDMK!A$4:A$149935,K160,A1_Individu_Data_Keadaan_SDMK!S$4:S$149935,"Dokter Spesialis Patologi Klinik (SP.PK)")</f>
        <v>0</v>
      </c>
      <c r="BC160" s="147">
        <f t="shared" si="173"/>
        <v>0</v>
      </c>
      <c r="BD160" s="146">
        <f t="shared" si="174"/>
        <v>0</v>
      </c>
      <c r="BE160" s="146">
        <f t="shared" si="175"/>
        <v>0</v>
      </c>
      <c r="BF160" s="145">
        <f>COUNTIFS(A1_Individu_Data_Keadaan_SDMK!A$4:A$149935,K160,A1_Individu_Data_Keadaan_SDMK!S$4:S$149935,"Dokter Spesialis Patologi Anatomi (Sp.PA)")</f>
        <v>0</v>
      </c>
      <c r="BG160" s="147">
        <f t="shared" si="176"/>
        <v>0</v>
      </c>
      <c r="BH160" s="146">
        <f t="shared" si="177"/>
        <v>0</v>
      </c>
      <c r="BI160" s="146">
        <f t="shared" si="178"/>
        <v>0</v>
      </c>
      <c r="BJ160" s="145">
        <f>COUNTIFS(A1_Individu_Data_Keadaan_SDMK!A$4:A$149935,K160,A1_Individu_Data_Keadaan_SDMK!S$4:S$149935,"Dokter Spesialis Rehabilitasi Medik (Sp.RM)")</f>
        <v>0</v>
      </c>
      <c r="BK160" s="147">
        <f t="shared" si="179"/>
        <v>0</v>
      </c>
      <c r="BL160" s="146">
        <f t="shared" si="180"/>
        <v>0</v>
      </c>
      <c r="BM160" s="146">
        <f t="shared" si="181"/>
        <v>0</v>
      </c>
      <c r="BN160" s="151" t="str">
        <f t="shared" si="182"/>
        <v>Belum Memenuhi</v>
      </c>
    </row>
    <row r="161" spans="11:66" ht="15">
      <c r="K161" s="132" t="s">
        <v>13366</v>
      </c>
      <c r="L161" s="132" t="s">
        <v>13367</v>
      </c>
      <c r="M161" s="132" t="s">
        <v>1632</v>
      </c>
      <c r="N161" s="132" t="s">
        <v>12210</v>
      </c>
      <c r="O161" s="132" t="s">
        <v>12206</v>
      </c>
      <c r="P161" s="132">
        <v>31</v>
      </c>
      <c r="Q161" s="132">
        <v>3174</v>
      </c>
      <c r="R161" s="370" t="str">
        <f>IF(P161&lt;&gt;"",VLOOKUP(P161,'01_MASTER_KODE_WILAYAH'!H$1437:I$1470,2,FALSE),"")</f>
        <v>DKI JAKARTA</v>
      </c>
      <c r="S161" s="370" t="str">
        <f>IF(Q161&lt;&gt;"",VLOOKUP(Q161,'01_MASTER_KODE_WILAYAH'!D$5:F$1353,3,FALSE),"")</f>
        <v>KOTA JAKARTA BARAT</v>
      </c>
      <c r="T161" s="444" t="str">
        <f t="shared" si="147"/>
        <v>Swasta/Lai</v>
      </c>
      <c r="U161" s="157">
        <f t="shared" si="148"/>
        <v>0</v>
      </c>
      <c r="V161" s="145">
        <f>COUNTIFS(A1_Individu_Data_Keadaan_SDMK!A$4:A$149935,K161,A1_Individu_Data_Keadaan_SDMK!S$4:S$149935,"Dokter Umum")</f>
        <v>0</v>
      </c>
      <c r="W161" s="134">
        <f t="shared" si="149"/>
        <v>9</v>
      </c>
      <c r="X161" s="146">
        <f t="shared" si="150"/>
        <v>0</v>
      </c>
      <c r="Y161" s="146">
        <f t="shared" si="151"/>
        <v>9</v>
      </c>
      <c r="Z161" s="145">
        <f>COUNTIFS(A1_Individu_Data_Keadaan_SDMK!A$4:A$149935,K161,A1_Individu_Data_Keadaan_SDMK!S$4:S$149935,"Dokter Gigi")</f>
        <v>0</v>
      </c>
      <c r="AA161" s="134">
        <f t="shared" si="152"/>
        <v>2</v>
      </c>
      <c r="AB161" s="146">
        <f t="shared" si="153"/>
        <v>0</v>
      </c>
      <c r="AC161" s="146">
        <f t="shared" si="154"/>
        <v>2</v>
      </c>
      <c r="AD161" s="145">
        <f>COUNTIFS(A1_Individu_Data_Keadaan_SDMK!A$4:A$149935,K161,A1_Individu_Data_Keadaan_SDMK!S$4:S$149935,"Dokter Spesialis Penyakit Dalam (Sp.PD)")</f>
        <v>0</v>
      </c>
      <c r="AE161" s="134">
        <f t="shared" si="155"/>
        <v>2</v>
      </c>
      <c r="AF161" s="146">
        <f t="shared" si="156"/>
        <v>0</v>
      </c>
      <c r="AG161" s="146">
        <f t="shared" si="157"/>
        <v>2</v>
      </c>
      <c r="AH161" s="145">
        <f>COUNTIFS(A1_Individu_Data_Keadaan_SDMK!A$4:A$149935,K161,A1_Individu_Data_Keadaan_SDMK!S$4:S$149935,"Dokter Spesialis Obstetri &amp; Ginekologi - Kebidanan &amp; Kandungan (Sp.OG)")</f>
        <v>0</v>
      </c>
      <c r="AI161" s="134">
        <f t="shared" si="158"/>
        <v>2</v>
      </c>
      <c r="AJ161" s="146">
        <f t="shared" si="159"/>
        <v>0</v>
      </c>
      <c r="AK161" s="146">
        <f t="shared" si="160"/>
        <v>2</v>
      </c>
      <c r="AL161" s="145">
        <f>COUNTIFS(A1_Individu_Data_Keadaan_SDMK!A$4:A$149935,K161,A1_Individu_Data_Keadaan_SDMK!S$4:S$149935,"Dokter Spesialis Anak (Sp.A)")</f>
        <v>0</v>
      </c>
      <c r="AM161" s="147">
        <f t="shared" si="161"/>
        <v>2</v>
      </c>
      <c r="AN161" s="146">
        <f t="shared" si="162"/>
        <v>0</v>
      </c>
      <c r="AO161" s="146">
        <f t="shared" si="163"/>
        <v>2</v>
      </c>
      <c r="AP161" s="145">
        <f>COUNTIFS(A1_Individu_Data_Keadaan_SDMK!A$4:A$149935,K161,A1_Individu_Data_Keadaan_SDMK!S$4:S$149935,"Dokter Spesialis Bedah (Sp.B)")</f>
        <v>0</v>
      </c>
      <c r="AQ161" s="147">
        <f t="shared" si="164"/>
        <v>2</v>
      </c>
      <c r="AR161" s="146">
        <f t="shared" si="165"/>
        <v>0</v>
      </c>
      <c r="AS161" s="146">
        <f t="shared" si="166"/>
        <v>2</v>
      </c>
      <c r="AT161" s="145">
        <f>COUNTIFS(A1_Individu_Data_Keadaan_SDMK!A$4:A$149935,K161,A1_Individu_Data_Keadaan_SDMK!S$4:S$149935,"Dokter Spesialis Radiologi (Sp.Rad)")</f>
        <v>0</v>
      </c>
      <c r="AU161" s="147">
        <f t="shared" si="167"/>
        <v>1</v>
      </c>
      <c r="AV161" s="146">
        <f t="shared" si="168"/>
        <v>0</v>
      </c>
      <c r="AW161" s="146">
        <f t="shared" si="169"/>
        <v>1</v>
      </c>
      <c r="AX161" s="145">
        <f>COUNTIFS(A1_Individu_Data_Keadaan_SDMK!A$4:A$149935,K161,A1_Individu_Data_Keadaan_SDMK!S$4:S$149935,"Dokter Spesialis Anastesiologi (Sp.An)")</f>
        <v>0</v>
      </c>
      <c r="AY161" s="147">
        <f t="shared" si="170"/>
        <v>1</v>
      </c>
      <c r="AZ161" s="146">
        <f t="shared" si="171"/>
        <v>0</v>
      </c>
      <c r="BA161" s="146">
        <f t="shared" si="172"/>
        <v>1</v>
      </c>
      <c r="BB161" s="145">
        <f>COUNTIFS(A1_Individu_Data_Keadaan_SDMK!A$4:A$149935,K161,A1_Individu_Data_Keadaan_SDMK!S$4:S$149935,"Dokter Spesialis Patologi Klinik (SP.PK)")</f>
        <v>0</v>
      </c>
      <c r="BC161" s="147">
        <f t="shared" si="173"/>
        <v>1</v>
      </c>
      <c r="BD161" s="146">
        <f t="shared" si="174"/>
        <v>0</v>
      </c>
      <c r="BE161" s="146">
        <f t="shared" si="175"/>
        <v>1</v>
      </c>
      <c r="BF161" s="145">
        <f>COUNTIFS(A1_Individu_Data_Keadaan_SDMK!A$4:A$149935,K161,A1_Individu_Data_Keadaan_SDMK!S$4:S$149935,"Dokter Spesialis Patologi Anatomi (Sp.PA)")</f>
        <v>0</v>
      </c>
      <c r="BG161" s="147">
        <f t="shared" si="176"/>
        <v>0</v>
      </c>
      <c r="BH161" s="146">
        <f t="shared" si="177"/>
        <v>0</v>
      </c>
      <c r="BI161" s="146">
        <f t="shared" si="178"/>
        <v>0</v>
      </c>
      <c r="BJ161" s="145">
        <f>COUNTIFS(A1_Individu_Data_Keadaan_SDMK!A$4:A$149935,K161,A1_Individu_Data_Keadaan_SDMK!S$4:S$149935,"Dokter Spesialis Rehabilitasi Medik (Sp.RM)")</f>
        <v>0</v>
      </c>
      <c r="BK161" s="147">
        <f t="shared" si="179"/>
        <v>0</v>
      </c>
      <c r="BL161" s="146">
        <f t="shared" si="180"/>
        <v>0</v>
      </c>
      <c r="BM161" s="146">
        <f t="shared" si="181"/>
        <v>0</v>
      </c>
      <c r="BN161" s="151" t="str">
        <f t="shared" si="182"/>
        <v>Belum Memenuhi</v>
      </c>
    </row>
    <row r="162" spans="11:66" ht="15">
      <c r="K162" s="132" t="s">
        <v>13368</v>
      </c>
      <c r="L162" s="132" t="s">
        <v>13369</v>
      </c>
      <c r="M162" s="132" t="s">
        <v>1632</v>
      </c>
      <c r="N162" s="132" t="s">
        <v>12210</v>
      </c>
      <c r="O162" s="132" t="s">
        <v>13253</v>
      </c>
      <c r="P162" s="132">
        <v>31</v>
      </c>
      <c r="Q162" s="132">
        <v>3174</v>
      </c>
      <c r="R162" s="370" t="str">
        <f>IF(P162&lt;&gt;"",VLOOKUP(P162,'01_MASTER_KODE_WILAYAH'!H$1437:I$1470,2,FALSE),"")</f>
        <v>DKI JAKARTA</v>
      </c>
      <c r="S162" s="370" t="str">
        <f>IF(Q162&lt;&gt;"",VLOOKUP(Q162,'01_MASTER_KODE_WILAYAH'!D$5:F$1353,3,FALSE),"")</f>
        <v>KOTA JAKARTA BARAT</v>
      </c>
      <c r="T162" s="444" t="str">
        <f t="shared" si="147"/>
        <v>Organisasi</v>
      </c>
      <c r="U162" s="157">
        <f t="shared" si="148"/>
        <v>0</v>
      </c>
      <c r="V162" s="145">
        <f>COUNTIFS(A1_Individu_Data_Keadaan_SDMK!A$4:A$149935,K162,A1_Individu_Data_Keadaan_SDMK!S$4:S$149935,"Dokter Umum")</f>
        <v>0</v>
      </c>
      <c r="W162" s="134">
        <f t="shared" si="149"/>
        <v>9</v>
      </c>
      <c r="X162" s="146">
        <f t="shared" si="150"/>
        <v>0</v>
      </c>
      <c r="Y162" s="146">
        <f t="shared" si="151"/>
        <v>9</v>
      </c>
      <c r="Z162" s="145">
        <f>COUNTIFS(A1_Individu_Data_Keadaan_SDMK!A$4:A$149935,K162,A1_Individu_Data_Keadaan_SDMK!S$4:S$149935,"Dokter Gigi")</f>
        <v>0</v>
      </c>
      <c r="AA162" s="134">
        <f t="shared" si="152"/>
        <v>2</v>
      </c>
      <c r="AB162" s="146">
        <f t="shared" si="153"/>
        <v>0</v>
      </c>
      <c r="AC162" s="146">
        <f t="shared" si="154"/>
        <v>2</v>
      </c>
      <c r="AD162" s="145">
        <f>COUNTIFS(A1_Individu_Data_Keadaan_SDMK!A$4:A$149935,K162,A1_Individu_Data_Keadaan_SDMK!S$4:S$149935,"Dokter Spesialis Penyakit Dalam (Sp.PD)")</f>
        <v>0</v>
      </c>
      <c r="AE162" s="134">
        <f t="shared" si="155"/>
        <v>2</v>
      </c>
      <c r="AF162" s="146">
        <f t="shared" si="156"/>
        <v>0</v>
      </c>
      <c r="AG162" s="146">
        <f t="shared" si="157"/>
        <v>2</v>
      </c>
      <c r="AH162" s="145">
        <f>COUNTIFS(A1_Individu_Data_Keadaan_SDMK!A$4:A$149935,K162,A1_Individu_Data_Keadaan_SDMK!S$4:S$149935,"Dokter Spesialis Obstetri &amp; Ginekologi - Kebidanan &amp; Kandungan (Sp.OG)")</f>
        <v>0</v>
      </c>
      <c r="AI162" s="134">
        <f t="shared" si="158"/>
        <v>2</v>
      </c>
      <c r="AJ162" s="146">
        <f t="shared" si="159"/>
        <v>0</v>
      </c>
      <c r="AK162" s="146">
        <f t="shared" si="160"/>
        <v>2</v>
      </c>
      <c r="AL162" s="145">
        <f>COUNTIFS(A1_Individu_Data_Keadaan_SDMK!A$4:A$149935,K162,A1_Individu_Data_Keadaan_SDMK!S$4:S$149935,"Dokter Spesialis Anak (Sp.A)")</f>
        <v>0</v>
      </c>
      <c r="AM162" s="147">
        <f t="shared" si="161"/>
        <v>2</v>
      </c>
      <c r="AN162" s="146">
        <f t="shared" si="162"/>
        <v>0</v>
      </c>
      <c r="AO162" s="146">
        <f t="shared" si="163"/>
        <v>2</v>
      </c>
      <c r="AP162" s="145">
        <f>COUNTIFS(A1_Individu_Data_Keadaan_SDMK!A$4:A$149935,K162,A1_Individu_Data_Keadaan_SDMK!S$4:S$149935,"Dokter Spesialis Bedah (Sp.B)")</f>
        <v>0</v>
      </c>
      <c r="AQ162" s="147">
        <f t="shared" si="164"/>
        <v>2</v>
      </c>
      <c r="AR162" s="146">
        <f t="shared" si="165"/>
        <v>0</v>
      </c>
      <c r="AS162" s="146">
        <f t="shared" si="166"/>
        <v>2</v>
      </c>
      <c r="AT162" s="145">
        <f>COUNTIFS(A1_Individu_Data_Keadaan_SDMK!A$4:A$149935,K162,A1_Individu_Data_Keadaan_SDMK!S$4:S$149935,"Dokter Spesialis Radiologi (Sp.Rad)")</f>
        <v>0</v>
      </c>
      <c r="AU162" s="147">
        <f t="shared" si="167"/>
        <v>1</v>
      </c>
      <c r="AV162" s="146">
        <f t="shared" si="168"/>
        <v>0</v>
      </c>
      <c r="AW162" s="146">
        <f t="shared" si="169"/>
        <v>1</v>
      </c>
      <c r="AX162" s="145">
        <f>COUNTIFS(A1_Individu_Data_Keadaan_SDMK!A$4:A$149935,K162,A1_Individu_Data_Keadaan_SDMK!S$4:S$149935,"Dokter Spesialis Anastesiologi (Sp.An)")</f>
        <v>0</v>
      </c>
      <c r="AY162" s="147">
        <f t="shared" si="170"/>
        <v>1</v>
      </c>
      <c r="AZ162" s="146">
        <f t="shared" si="171"/>
        <v>0</v>
      </c>
      <c r="BA162" s="146">
        <f t="shared" si="172"/>
        <v>1</v>
      </c>
      <c r="BB162" s="145">
        <f>COUNTIFS(A1_Individu_Data_Keadaan_SDMK!A$4:A$149935,K162,A1_Individu_Data_Keadaan_SDMK!S$4:S$149935,"Dokter Spesialis Patologi Klinik (SP.PK)")</f>
        <v>0</v>
      </c>
      <c r="BC162" s="147">
        <f t="shared" si="173"/>
        <v>1</v>
      </c>
      <c r="BD162" s="146">
        <f t="shared" si="174"/>
        <v>0</v>
      </c>
      <c r="BE162" s="146">
        <f t="shared" si="175"/>
        <v>1</v>
      </c>
      <c r="BF162" s="145">
        <f>COUNTIFS(A1_Individu_Data_Keadaan_SDMK!A$4:A$149935,K162,A1_Individu_Data_Keadaan_SDMK!S$4:S$149935,"Dokter Spesialis Patologi Anatomi (Sp.PA)")</f>
        <v>0</v>
      </c>
      <c r="BG162" s="147">
        <f t="shared" si="176"/>
        <v>0</v>
      </c>
      <c r="BH162" s="146">
        <f t="shared" si="177"/>
        <v>0</v>
      </c>
      <c r="BI162" s="146">
        <f t="shared" si="178"/>
        <v>0</v>
      </c>
      <c r="BJ162" s="145">
        <f>COUNTIFS(A1_Individu_Data_Keadaan_SDMK!A$4:A$149935,K162,A1_Individu_Data_Keadaan_SDMK!S$4:S$149935,"Dokter Spesialis Rehabilitasi Medik (Sp.RM)")</f>
        <v>0</v>
      </c>
      <c r="BK162" s="147">
        <f t="shared" si="179"/>
        <v>0</v>
      </c>
      <c r="BL162" s="146">
        <f t="shared" si="180"/>
        <v>0</v>
      </c>
      <c r="BM162" s="146">
        <f t="shared" si="181"/>
        <v>0</v>
      </c>
      <c r="BN162" s="151" t="str">
        <f t="shared" si="182"/>
        <v>Belum Memenuhi</v>
      </c>
    </row>
    <row r="163" spans="11:66" ht="15">
      <c r="K163" s="132" t="s">
        <v>13370</v>
      </c>
      <c r="L163" s="132" t="s">
        <v>13371</v>
      </c>
      <c r="M163" s="132" t="s">
        <v>1632</v>
      </c>
      <c r="N163" s="132" t="s">
        <v>12210</v>
      </c>
      <c r="O163" s="132" t="s">
        <v>12206</v>
      </c>
      <c r="P163" s="132">
        <v>31</v>
      </c>
      <c r="Q163" s="132">
        <v>3174</v>
      </c>
      <c r="R163" s="370" t="str">
        <f>IF(P163&lt;&gt;"",VLOOKUP(P163,'01_MASTER_KODE_WILAYAH'!H$1437:I$1470,2,FALSE),"")</f>
        <v>DKI JAKARTA</v>
      </c>
      <c r="S163" s="370" t="str">
        <f>IF(Q163&lt;&gt;"",VLOOKUP(Q163,'01_MASTER_KODE_WILAYAH'!D$5:F$1353,3,FALSE),"")</f>
        <v>KOTA JAKARTA BARAT</v>
      </c>
      <c r="T163" s="444" t="str">
        <f t="shared" si="147"/>
        <v>Swasta/Lai</v>
      </c>
      <c r="U163" s="157">
        <f t="shared" si="148"/>
        <v>0</v>
      </c>
      <c r="V163" s="145">
        <f>COUNTIFS(A1_Individu_Data_Keadaan_SDMK!A$4:A$149935,K163,A1_Individu_Data_Keadaan_SDMK!S$4:S$149935,"Dokter Umum")</f>
        <v>0</v>
      </c>
      <c r="W163" s="134">
        <f t="shared" si="149"/>
        <v>9</v>
      </c>
      <c r="X163" s="146">
        <f t="shared" si="150"/>
        <v>0</v>
      </c>
      <c r="Y163" s="146">
        <f t="shared" si="151"/>
        <v>9</v>
      </c>
      <c r="Z163" s="145">
        <f>COUNTIFS(A1_Individu_Data_Keadaan_SDMK!A$4:A$149935,K163,A1_Individu_Data_Keadaan_SDMK!S$4:S$149935,"Dokter Gigi")</f>
        <v>0</v>
      </c>
      <c r="AA163" s="134">
        <f t="shared" si="152"/>
        <v>2</v>
      </c>
      <c r="AB163" s="146">
        <f t="shared" si="153"/>
        <v>0</v>
      </c>
      <c r="AC163" s="146">
        <f t="shared" si="154"/>
        <v>2</v>
      </c>
      <c r="AD163" s="145">
        <f>COUNTIFS(A1_Individu_Data_Keadaan_SDMK!A$4:A$149935,K163,A1_Individu_Data_Keadaan_SDMK!S$4:S$149935,"Dokter Spesialis Penyakit Dalam (Sp.PD)")</f>
        <v>0</v>
      </c>
      <c r="AE163" s="134">
        <f t="shared" si="155"/>
        <v>2</v>
      </c>
      <c r="AF163" s="146">
        <f t="shared" si="156"/>
        <v>0</v>
      </c>
      <c r="AG163" s="146">
        <f t="shared" si="157"/>
        <v>2</v>
      </c>
      <c r="AH163" s="145">
        <f>COUNTIFS(A1_Individu_Data_Keadaan_SDMK!A$4:A$149935,K163,A1_Individu_Data_Keadaan_SDMK!S$4:S$149935,"Dokter Spesialis Obstetri &amp; Ginekologi - Kebidanan &amp; Kandungan (Sp.OG)")</f>
        <v>0</v>
      </c>
      <c r="AI163" s="134">
        <f t="shared" si="158"/>
        <v>2</v>
      </c>
      <c r="AJ163" s="146">
        <f t="shared" si="159"/>
        <v>0</v>
      </c>
      <c r="AK163" s="146">
        <f t="shared" si="160"/>
        <v>2</v>
      </c>
      <c r="AL163" s="145">
        <f>COUNTIFS(A1_Individu_Data_Keadaan_SDMK!A$4:A$149935,K163,A1_Individu_Data_Keadaan_SDMK!S$4:S$149935,"Dokter Spesialis Anak (Sp.A)")</f>
        <v>0</v>
      </c>
      <c r="AM163" s="147">
        <f t="shared" si="161"/>
        <v>2</v>
      </c>
      <c r="AN163" s="146">
        <f t="shared" si="162"/>
        <v>0</v>
      </c>
      <c r="AO163" s="146">
        <f t="shared" si="163"/>
        <v>2</v>
      </c>
      <c r="AP163" s="145">
        <f>COUNTIFS(A1_Individu_Data_Keadaan_SDMK!A$4:A$149935,K163,A1_Individu_Data_Keadaan_SDMK!S$4:S$149935,"Dokter Spesialis Bedah (Sp.B)")</f>
        <v>0</v>
      </c>
      <c r="AQ163" s="147">
        <f t="shared" si="164"/>
        <v>2</v>
      </c>
      <c r="AR163" s="146">
        <f t="shared" si="165"/>
        <v>0</v>
      </c>
      <c r="AS163" s="146">
        <f t="shared" si="166"/>
        <v>2</v>
      </c>
      <c r="AT163" s="145">
        <f>COUNTIFS(A1_Individu_Data_Keadaan_SDMK!A$4:A$149935,K163,A1_Individu_Data_Keadaan_SDMK!S$4:S$149935,"Dokter Spesialis Radiologi (Sp.Rad)")</f>
        <v>0</v>
      </c>
      <c r="AU163" s="147">
        <f t="shared" si="167"/>
        <v>1</v>
      </c>
      <c r="AV163" s="146">
        <f t="shared" si="168"/>
        <v>0</v>
      </c>
      <c r="AW163" s="146">
        <f t="shared" si="169"/>
        <v>1</v>
      </c>
      <c r="AX163" s="145">
        <f>COUNTIFS(A1_Individu_Data_Keadaan_SDMK!A$4:A$149935,K163,A1_Individu_Data_Keadaan_SDMK!S$4:S$149935,"Dokter Spesialis Anastesiologi (Sp.An)")</f>
        <v>0</v>
      </c>
      <c r="AY163" s="147">
        <f t="shared" si="170"/>
        <v>1</v>
      </c>
      <c r="AZ163" s="146">
        <f t="shared" si="171"/>
        <v>0</v>
      </c>
      <c r="BA163" s="146">
        <f t="shared" si="172"/>
        <v>1</v>
      </c>
      <c r="BB163" s="145">
        <f>COUNTIFS(A1_Individu_Data_Keadaan_SDMK!A$4:A$149935,K163,A1_Individu_Data_Keadaan_SDMK!S$4:S$149935,"Dokter Spesialis Patologi Klinik (SP.PK)")</f>
        <v>0</v>
      </c>
      <c r="BC163" s="147">
        <f t="shared" si="173"/>
        <v>1</v>
      </c>
      <c r="BD163" s="146">
        <f t="shared" si="174"/>
        <v>0</v>
      </c>
      <c r="BE163" s="146">
        <f t="shared" si="175"/>
        <v>1</v>
      </c>
      <c r="BF163" s="145">
        <f>COUNTIFS(A1_Individu_Data_Keadaan_SDMK!A$4:A$149935,K163,A1_Individu_Data_Keadaan_SDMK!S$4:S$149935,"Dokter Spesialis Patologi Anatomi (Sp.PA)")</f>
        <v>0</v>
      </c>
      <c r="BG163" s="147">
        <f t="shared" si="176"/>
        <v>0</v>
      </c>
      <c r="BH163" s="146">
        <f t="shared" si="177"/>
        <v>0</v>
      </c>
      <c r="BI163" s="146">
        <f t="shared" si="178"/>
        <v>0</v>
      </c>
      <c r="BJ163" s="145">
        <f>COUNTIFS(A1_Individu_Data_Keadaan_SDMK!A$4:A$149935,K163,A1_Individu_Data_Keadaan_SDMK!S$4:S$149935,"Dokter Spesialis Rehabilitasi Medik (Sp.RM)")</f>
        <v>0</v>
      </c>
      <c r="BK163" s="147">
        <f t="shared" si="179"/>
        <v>0</v>
      </c>
      <c r="BL163" s="146">
        <f t="shared" si="180"/>
        <v>0</v>
      </c>
      <c r="BM163" s="146">
        <f t="shared" si="181"/>
        <v>0</v>
      </c>
      <c r="BN163" s="151" t="str">
        <f t="shared" si="182"/>
        <v>Belum Memenuhi</v>
      </c>
    </row>
    <row r="164" spans="11:66" ht="15">
      <c r="K164" s="132" t="s">
        <v>13372</v>
      </c>
      <c r="L164" s="132" t="s">
        <v>13373</v>
      </c>
      <c r="M164" s="132" t="s">
        <v>1632</v>
      </c>
      <c r="N164" s="132" t="s">
        <v>13054</v>
      </c>
      <c r="O164" s="132" t="s">
        <v>13154</v>
      </c>
      <c r="P164" s="132">
        <v>31</v>
      </c>
      <c r="Q164" s="132">
        <v>3174</v>
      </c>
      <c r="R164" s="370" t="str">
        <f>IF(P164&lt;&gt;"",VLOOKUP(P164,'01_MASTER_KODE_WILAYAH'!H$1437:I$1470,2,FALSE),"")</f>
        <v>DKI JAKARTA</v>
      </c>
      <c r="S164" s="370" t="str">
        <f>IF(Q164&lt;&gt;"",VLOOKUP(Q164,'01_MASTER_KODE_WILAYAH'!D$5:F$1353,3,FALSE),"")</f>
        <v>KOTA JAKARTA BARAT</v>
      </c>
      <c r="T164" s="444" t="str">
        <f t="shared" si="147"/>
        <v>Perorangan</v>
      </c>
      <c r="U164" s="157">
        <f t="shared" si="148"/>
        <v>0</v>
      </c>
      <c r="V164" s="145">
        <f>COUNTIFS(A1_Individu_Data_Keadaan_SDMK!A$4:A$149935,K164,A1_Individu_Data_Keadaan_SDMK!S$4:S$149935,"Dokter Umum")</f>
        <v>0</v>
      </c>
      <c r="W164" s="134">
        <f t="shared" si="149"/>
        <v>18</v>
      </c>
      <c r="X164" s="146">
        <f t="shared" si="150"/>
        <v>0</v>
      </c>
      <c r="Y164" s="146">
        <f t="shared" si="151"/>
        <v>18</v>
      </c>
      <c r="Z164" s="145">
        <f>COUNTIFS(A1_Individu_Data_Keadaan_SDMK!A$4:A$149935,K164,A1_Individu_Data_Keadaan_SDMK!S$4:S$149935,"Dokter Gigi")</f>
        <v>0</v>
      </c>
      <c r="AA164" s="134">
        <f t="shared" si="152"/>
        <v>4</v>
      </c>
      <c r="AB164" s="146">
        <f t="shared" si="153"/>
        <v>0</v>
      </c>
      <c r="AC164" s="146">
        <f t="shared" si="154"/>
        <v>4</v>
      </c>
      <c r="AD164" s="145">
        <f>COUNTIFS(A1_Individu_Data_Keadaan_SDMK!A$4:A$149935,K164,A1_Individu_Data_Keadaan_SDMK!S$4:S$149935,"Dokter Spesialis Penyakit Dalam (Sp.PD)")</f>
        <v>0</v>
      </c>
      <c r="AE164" s="134">
        <f t="shared" si="155"/>
        <v>6</v>
      </c>
      <c r="AF164" s="146">
        <f t="shared" si="156"/>
        <v>0</v>
      </c>
      <c r="AG164" s="146">
        <f t="shared" si="157"/>
        <v>6</v>
      </c>
      <c r="AH164" s="145">
        <f>COUNTIFS(A1_Individu_Data_Keadaan_SDMK!A$4:A$149935,K164,A1_Individu_Data_Keadaan_SDMK!S$4:S$149935,"Dokter Spesialis Obstetri &amp; Ginekologi - Kebidanan &amp; Kandungan (Sp.OG)")</f>
        <v>0</v>
      </c>
      <c r="AI164" s="134">
        <f t="shared" si="158"/>
        <v>6</v>
      </c>
      <c r="AJ164" s="146">
        <f t="shared" si="159"/>
        <v>0</v>
      </c>
      <c r="AK164" s="146">
        <f t="shared" si="160"/>
        <v>6</v>
      </c>
      <c r="AL164" s="145">
        <f>COUNTIFS(A1_Individu_Data_Keadaan_SDMK!A$4:A$149935,K164,A1_Individu_Data_Keadaan_SDMK!S$4:S$149935,"Dokter Spesialis Anak (Sp.A)")</f>
        <v>0</v>
      </c>
      <c r="AM164" s="147">
        <f t="shared" si="161"/>
        <v>6</v>
      </c>
      <c r="AN164" s="146">
        <f t="shared" si="162"/>
        <v>0</v>
      </c>
      <c r="AO164" s="146">
        <f t="shared" si="163"/>
        <v>6</v>
      </c>
      <c r="AP164" s="145">
        <f>COUNTIFS(A1_Individu_Data_Keadaan_SDMK!A$4:A$149935,K164,A1_Individu_Data_Keadaan_SDMK!S$4:S$149935,"Dokter Spesialis Bedah (Sp.B)")</f>
        <v>0</v>
      </c>
      <c r="AQ164" s="147">
        <f t="shared" si="164"/>
        <v>6</v>
      </c>
      <c r="AR164" s="146">
        <f t="shared" si="165"/>
        <v>0</v>
      </c>
      <c r="AS164" s="146">
        <f t="shared" si="166"/>
        <v>6</v>
      </c>
      <c r="AT164" s="145">
        <f>COUNTIFS(A1_Individu_Data_Keadaan_SDMK!A$4:A$149935,K164,A1_Individu_Data_Keadaan_SDMK!S$4:S$149935,"Dokter Spesialis Radiologi (Sp.Rad)")</f>
        <v>0</v>
      </c>
      <c r="AU164" s="147">
        <f t="shared" si="167"/>
        <v>3</v>
      </c>
      <c r="AV164" s="146">
        <f t="shared" si="168"/>
        <v>0</v>
      </c>
      <c r="AW164" s="146">
        <f t="shared" si="169"/>
        <v>3</v>
      </c>
      <c r="AX164" s="145">
        <f>COUNTIFS(A1_Individu_Data_Keadaan_SDMK!A$4:A$149935,K164,A1_Individu_Data_Keadaan_SDMK!S$4:S$149935,"Dokter Spesialis Anastesiologi (Sp.An)")</f>
        <v>0</v>
      </c>
      <c r="AY164" s="147">
        <f t="shared" si="170"/>
        <v>3</v>
      </c>
      <c r="AZ164" s="146">
        <f t="shared" si="171"/>
        <v>0</v>
      </c>
      <c r="BA164" s="146">
        <f t="shared" si="172"/>
        <v>3</v>
      </c>
      <c r="BB164" s="145">
        <f>COUNTIFS(A1_Individu_Data_Keadaan_SDMK!A$4:A$149935,K164,A1_Individu_Data_Keadaan_SDMK!S$4:S$149935,"Dokter Spesialis Patologi Klinik (SP.PK)")</f>
        <v>0</v>
      </c>
      <c r="BC164" s="147">
        <f t="shared" si="173"/>
        <v>3</v>
      </c>
      <c r="BD164" s="146">
        <f t="shared" si="174"/>
        <v>0</v>
      </c>
      <c r="BE164" s="146">
        <f t="shared" si="175"/>
        <v>3</v>
      </c>
      <c r="BF164" s="145">
        <f>COUNTIFS(A1_Individu_Data_Keadaan_SDMK!A$4:A$149935,K164,A1_Individu_Data_Keadaan_SDMK!S$4:S$149935,"Dokter Spesialis Patologi Anatomi (Sp.PA)")</f>
        <v>0</v>
      </c>
      <c r="BG164" s="147">
        <f t="shared" si="176"/>
        <v>0</v>
      </c>
      <c r="BH164" s="146">
        <f t="shared" si="177"/>
        <v>0</v>
      </c>
      <c r="BI164" s="146">
        <f t="shared" si="178"/>
        <v>0</v>
      </c>
      <c r="BJ164" s="145">
        <f>COUNTIFS(A1_Individu_Data_Keadaan_SDMK!A$4:A$149935,K164,A1_Individu_Data_Keadaan_SDMK!S$4:S$149935,"Dokter Spesialis Rehabilitasi Medik (Sp.RM)")</f>
        <v>0</v>
      </c>
      <c r="BK164" s="147">
        <f t="shared" si="179"/>
        <v>0</v>
      </c>
      <c r="BL164" s="146">
        <f t="shared" si="180"/>
        <v>0</v>
      </c>
      <c r="BM164" s="146">
        <f t="shared" si="181"/>
        <v>0</v>
      </c>
      <c r="BN164" s="151" t="str">
        <f t="shared" si="182"/>
        <v>Belum Memenuhi</v>
      </c>
    </row>
    <row r="165" spans="11:66" ht="15">
      <c r="K165" s="132" t="s">
        <v>13374</v>
      </c>
      <c r="L165" s="132" t="s">
        <v>13375</v>
      </c>
      <c r="M165" s="132" t="s">
        <v>1632</v>
      </c>
      <c r="N165" s="132" t="s">
        <v>12256</v>
      </c>
      <c r="O165" s="132" t="s">
        <v>13154</v>
      </c>
      <c r="P165" s="132">
        <v>31</v>
      </c>
      <c r="Q165" s="132">
        <v>3174</v>
      </c>
      <c r="R165" s="370" t="str">
        <f>IF(P165&lt;&gt;"",VLOOKUP(P165,'01_MASTER_KODE_WILAYAH'!H$1437:I$1470,2,FALSE),"")</f>
        <v>DKI JAKARTA</v>
      </c>
      <c r="S165" s="370" t="str">
        <f>IF(Q165&lt;&gt;"",VLOOKUP(Q165,'01_MASTER_KODE_WILAYAH'!D$5:F$1353,3,FALSE),"")</f>
        <v>KOTA JAKARTA BARAT</v>
      </c>
      <c r="T165" s="444" t="str">
        <f t="shared" si="147"/>
        <v>Perorangan</v>
      </c>
      <c r="U165" s="157">
        <f t="shared" si="148"/>
        <v>0</v>
      </c>
      <c r="V165" s="145">
        <f>COUNTIFS(A1_Individu_Data_Keadaan_SDMK!A$4:A$149935,K165,A1_Individu_Data_Keadaan_SDMK!S$4:S$149935,"Dokter Umum")</f>
        <v>0</v>
      </c>
      <c r="W165" s="134">
        <f t="shared" si="149"/>
        <v>1</v>
      </c>
      <c r="X165" s="146">
        <f t="shared" si="150"/>
        <v>0</v>
      </c>
      <c r="Y165" s="146">
        <f t="shared" si="151"/>
        <v>1</v>
      </c>
      <c r="Z165" s="145">
        <f>COUNTIFS(A1_Individu_Data_Keadaan_SDMK!A$4:A$149935,K165,A1_Individu_Data_Keadaan_SDMK!S$4:S$149935,"Dokter Gigi")</f>
        <v>0</v>
      </c>
      <c r="AA165" s="134">
        <f t="shared" si="152"/>
        <v>1</v>
      </c>
      <c r="AB165" s="146">
        <f t="shared" si="153"/>
        <v>0</v>
      </c>
      <c r="AC165" s="146">
        <f t="shared" si="154"/>
        <v>1</v>
      </c>
      <c r="AD165" s="145">
        <f>COUNTIFS(A1_Individu_Data_Keadaan_SDMK!A$4:A$149935,K165,A1_Individu_Data_Keadaan_SDMK!S$4:S$149935,"Dokter Spesialis Penyakit Dalam (Sp.PD)")</f>
        <v>0</v>
      </c>
      <c r="AE165" s="134">
        <f t="shared" si="155"/>
        <v>1</v>
      </c>
      <c r="AF165" s="146">
        <f t="shared" si="156"/>
        <v>0</v>
      </c>
      <c r="AG165" s="146">
        <f t="shared" si="157"/>
        <v>1</v>
      </c>
      <c r="AH165" s="145">
        <f>COUNTIFS(A1_Individu_Data_Keadaan_SDMK!A$4:A$149935,K165,A1_Individu_Data_Keadaan_SDMK!S$4:S$149935,"Dokter Spesialis Obstetri &amp; Ginekologi - Kebidanan &amp; Kandungan (Sp.OG)")</f>
        <v>0</v>
      </c>
      <c r="AI165" s="134">
        <f t="shared" si="158"/>
        <v>1</v>
      </c>
      <c r="AJ165" s="146">
        <f t="shared" si="159"/>
        <v>0</v>
      </c>
      <c r="AK165" s="146">
        <f t="shared" si="160"/>
        <v>1</v>
      </c>
      <c r="AL165" s="145">
        <f>COUNTIFS(A1_Individu_Data_Keadaan_SDMK!A$4:A$149935,K165,A1_Individu_Data_Keadaan_SDMK!S$4:S$149935,"Dokter Spesialis Anak (Sp.A)")</f>
        <v>0</v>
      </c>
      <c r="AM165" s="147">
        <f t="shared" si="161"/>
        <v>1</v>
      </c>
      <c r="AN165" s="146">
        <f t="shared" si="162"/>
        <v>0</v>
      </c>
      <c r="AO165" s="146">
        <f t="shared" si="163"/>
        <v>1</v>
      </c>
      <c r="AP165" s="145">
        <f>COUNTIFS(A1_Individu_Data_Keadaan_SDMK!A$4:A$149935,K165,A1_Individu_Data_Keadaan_SDMK!S$4:S$149935,"Dokter Spesialis Bedah (Sp.B)")</f>
        <v>0</v>
      </c>
      <c r="AQ165" s="147">
        <f t="shared" si="164"/>
        <v>1</v>
      </c>
      <c r="AR165" s="146">
        <f t="shared" si="165"/>
        <v>0</v>
      </c>
      <c r="AS165" s="146">
        <f t="shared" si="166"/>
        <v>1</v>
      </c>
      <c r="AT165" s="145">
        <f>COUNTIFS(A1_Individu_Data_Keadaan_SDMK!A$4:A$149935,K165,A1_Individu_Data_Keadaan_SDMK!S$4:S$149935,"Dokter Spesialis Radiologi (Sp.Rad)")</f>
        <v>0</v>
      </c>
      <c r="AU165" s="147">
        <f t="shared" si="167"/>
        <v>0</v>
      </c>
      <c r="AV165" s="146">
        <f t="shared" si="168"/>
        <v>0</v>
      </c>
      <c r="AW165" s="146">
        <f t="shared" si="169"/>
        <v>0</v>
      </c>
      <c r="AX165" s="145">
        <f>COUNTIFS(A1_Individu_Data_Keadaan_SDMK!A$4:A$149935,K165,A1_Individu_Data_Keadaan_SDMK!S$4:S$149935,"Dokter Spesialis Anastesiologi (Sp.An)")</f>
        <v>0</v>
      </c>
      <c r="AY165" s="147">
        <f t="shared" si="170"/>
        <v>0</v>
      </c>
      <c r="AZ165" s="146">
        <f t="shared" si="171"/>
        <v>0</v>
      </c>
      <c r="BA165" s="146">
        <f t="shared" si="172"/>
        <v>0</v>
      </c>
      <c r="BB165" s="145">
        <f>COUNTIFS(A1_Individu_Data_Keadaan_SDMK!A$4:A$149935,K165,A1_Individu_Data_Keadaan_SDMK!S$4:S$149935,"Dokter Spesialis Patologi Klinik (SP.PK)")</f>
        <v>0</v>
      </c>
      <c r="BC165" s="147">
        <f t="shared" si="173"/>
        <v>0</v>
      </c>
      <c r="BD165" s="146">
        <f t="shared" si="174"/>
        <v>0</v>
      </c>
      <c r="BE165" s="146">
        <f t="shared" si="175"/>
        <v>0</v>
      </c>
      <c r="BF165" s="145">
        <f>COUNTIFS(A1_Individu_Data_Keadaan_SDMK!A$4:A$149935,K165,A1_Individu_Data_Keadaan_SDMK!S$4:S$149935,"Dokter Spesialis Patologi Anatomi (Sp.PA)")</f>
        <v>0</v>
      </c>
      <c r="BG165" s="147">
        <f t="shared" si="176"/>
        <v>0</v>
      </c>
      <c r="BH165" s="146">
        <f t="shared" si="177"/>
        <v>0</v>
      </c>
      <c r="BI165" s="146">
        <f t="shared" si="178"/>
        <v>0</v>
      </c>
      <c r="BJ165" s="145">
        <f>COUNTIFS(A1_Individu_Data_Keadaan_SDMK!A$4:A$149935,K165,A1_Individu_Data_Keadaan_SDMK!S$4:S$149935,"Dokter Spesialis Rehabilitasi Medik (Sp.RM)")</f>
        <v>0</v>
      </c>
      <c r="BK165" s="147">
        <f t="shared" si="179"/>
        <v>0</v>
      </c>
      <c r="BL165" s="146">
        <f t="shared" si="180"/>
        <v>0</v>
      </c>
      <c r="BM165" s="146">
        <f t="shared" si="181"/>
        <v>0</v>
      </c>
      <c r="BN165" s="151" t="str">
        <f t="shared" si="182"/>
        <v>Belum Memenuhi</v>
      </c>
    </row>
    <row r="166" spans="11:66" ht="15">
      <c r="K166" s="132" t="s">
        <v>13376</v>
      </c>
      <c r="L166" s="132" t="s">
        <v>13377</v>
      </c>
      <c r="M166" s="132" t="s">
        <v>1632</v>
      </c>
      <c r="N166" s="132" t="s">
        <v>12211</v>
      </c>
      <c r="O166" s="132" t="s">
        <v>11677</v>
      </c>
      <c r="P166" s="132">
        <v>31</v>
      </c>
      <c r="Q166" s="132">
        <v>3174</v>
      </c>
      <c r="R166" s="370" t="str">
        <f>IF(P166&lt;&gt;"",VLOOKUP(P166,'01_MASTER_KODE_WILAYAH'!H$1437:I$1470,2,FALSE),"")</f>
        <v>DKI JAKARTA</v>
      </c>
      <c r="S166" s="370" t="str">
        <f>IF(Q166&lt;&gt;"",VLOOKUP(Q166,'01_MASTER_KODE_WILAYAH'!D$5:F$1353,3,FALSE),"")</f>
        <v>KOTA JAKARTA BARAT</v>
      </c>
      <c r="T166" s="444" t="str">
        <f t="shared" si="147"/>
        <v>Pemerintah</v>
      </c>
      <c r="U166" s="157">
        <f t="shared" si="148"/>
        <v>0</v>
      </c>
      <c r="V166" s="145">
        <f>COUNTIFS(A1_Individu_Data_Keadaan_SDMK!A$4:A$149935,K166,A1_Individu_Data_Keadaan_SDMK!S$4:S$149935,"Dokter Umum")</f>
        <v>0</v>
      </c>
      <c r="W166" s="134">
        <f t="shared" si="149"/>
        <v>4</v>
      </c>
      <c r="X166" s="146">
        <f t="shared" si="150"/>
        <v>0</v>
      </c>
      <c r="Y166" s="146">
        <f t="shared" si="151"/>
        <v>4</v>
      </c>
      <c r="Z166" s="145">
        <f>COUNTIFS(A1_Individu_Data_Keadaan_SDMK!A$4:A$149935,K166,A1_Individu_Data_Keadaan_SDMK!S$4:S$149935,"Dokter Gigi")</f>
        <v>0</v>
      </c>
      <c r="AA166" s="134">
        <f t="shared" si="152"/>
        <v>1</v>
      </c>
      <c r="AB166" s="146">
        <f t="shared" si="153"/>
        <v>0</v>
      </c>
      <c r="AC166" s="146">
        <f t="shared" si="154"/>
        <v>1</v>
      </c>
      <c r="AD166" s="145">
        <f>COUNTIFS(A1_Individu_Data_Keadaan_SDMK!A$4:A$149935,K166,A1_Individu_Data_Keadaan_SDMK!S$4:S$149935,"Dokter Spesialis Penyakit Dalam (Sp.PD)")</f>
        <v>0</v>
      </c>
      <c r="AE166" s="134">
        <f t="shared" si="155"/>
        <v>1</v>
      </c>
      <c r="AF166" s="146">
        <f t="shared" si="156"/>
        <v>0</v>
      </c>
      <c r="AG166" s="146">
        <f t="shared" si="157"/>
        <v>1</v>
      </c>
      <c r="AH166" s="145">
        <f>COUNTIFS(A1_Individu_Data_Keadaan_SDMK!A$4:A$149935,K166,A1_Individu_Data_Keadaan_SDMK!S$4:S$149935,"Dokter Spesialis Obstetri &amp; Ginekologi - Kebidanan &amp; Kandungan (Sp.OG)")</f>
        <v>0</v>
      </c>
      <c r="AI166" s="134">
        <f t="shared" si="158"/>
        <v>1</v>
      </c>
      <c r="AJ166" s="146">
        <f t="shared" si="159"/>
        <v>0</v>
      </c>
      <c r="AK166" s="146">
        <f t="shared" si="160"/>
        <v>1</v>
      </c>
      <c r="AL166" s="145">
        <f>COUNTIFS(A1_Individu_Data_Keadaan_SDMK!A$4:A$149935,K166,A1_Individu_Data_Keadaan_SDMK!S$4:S$149935,"Dokter Spesialis Anak (Sp.A)")</f>
        <v>0</v>
      </c>
      <c r="AM166" s="147">
        <f t="shared" si="161"/>
        <v>1</v>
      </c>
      <c r="AN166" s="146">
        <f t="shared" si="162"/>
        <v>0</v>
      </c>
      <c r="AO166" s="146">
        <f t="shared" si="163"/>
        <v>1</v>
      </c>
      <c r="AP166" s="145">
        <f>COUNTIFS(A1_Individu_Data_Keadaan_SDMK!A$4:A$149935,K166,A1_Individu_Data_Keadaan_SDMK!S$4:S$149935,"Dokter Spesialis Bedah (Sp.B)")</f>
        <v>0</v>
      </c>
      <c r="AQ166" s="147">
        <f t="shared" si="164"/>
        <v>1</v>
      </c>
      <c r="AR166" s="146">
        <f t="shared" si="165"/>
        <v>0</v>
      </c>
      <c r="AS166" s="146">
        <f t="shared" si="166"/>
        <v>1</v>
      </c>
      <c r="AT166" s="145">
        <f>COUNTIFS(A1_Individu_Data_Keadaan_SDMK!A$4:A$149935,K166,A1_Individu_Data_Keadaan_SDMK!S$4:S$149935,"Dokter Spesialis Radiologi (Sp.Rad)")</f>
        <v>0</v>
      </c>
      <c r="AU166" s="147">
        <f t="shared" si="167"/>
        <v>0</v>
      </c>
      <c r="AV166" s="146">
        <f t="shared" si="168"/>
        <v>0</v>
      </c>
      <c r="AW166" s="146">
        <f t="shared" si="169"/>
        <v>0</v>
      </c>
      <c r="AX166" s="145">
        <f>COUNTIFS(A1_Individu_Data_Keadaan_SDMK!A$4:A$149935,K166,A1_Individu_Data_Keadaan_SDMK!S$4:S$149935,"Dokter Spesialis Anastesiologi (Sp.An)")</f>
        <v>0</v>
      </c>
      <c r="AY166" s="147">
        <f t="shared" si="170"/>
        <v>0</v>
      </c>
      <c r="AZ166" s="146">
        <f t="shared" si="171"/>
        <v>0</v>
      </c>
      <c r="BA166" s="146">
        <f t="shared" si="172"/>
        <v>0</v>
      </c>
      <c r="BB166" s="145">
        <f>COUNTIFS(A1_Individu_Data_Keadaan_SDMK!A$4:A$149935,K166,A1_Individu_Data_Keadaan_SDMK!S$4:S$149935,"Dokter Spesialis Patologi Klinik (SP.PK)")</f>
        <v>0</v>
      </c>
      <c r="BC166" s="147">
        <f t="shared" si="173"/>
        <v>0</v>
      </c>
      <c r="BD166" s="146">
        <f t="shared" si="174"/>
        <v>0</v>
      </c>
      <c r="BE166" s="146">
        <f t="shared" si="175"/>
        <v>0</v>
      </c>
      <c r="BF166" s="145">
        <f>COUNTIFS(A1_Individu_Data_Keadaan_SDMK!A$4:A$149935,K166,A1_Individu_Data_Keadaan_SDMK!S$4:S$149935,"Dokter Spesialis Patologi Anatomi (Sp.PA)")</f>
        <v>0</v>
      </c>
      <c r="BG166" s="147">
        <f t="shared" si="176"/>
        <v>0</v>
      </c>
      <c r="BH166" s="146">
        <f t="shared" si="177"/>
        <v>0</v>
      </c>
      <c r="BI166" s="146">
        <f t="shared" si="178"/>
        <v>0</v>
      </c>
      <c r="BJ166" s="145">
        <f>COUNTIFS(A1_Individu_Data_Keadaan_SDMK!A$4:A$149935,K166,A1_Individu_Data_Keadaan_SDMK!S$4:S$149935,"Dokter Spesialis Rehabilitasi Medik (Sp.RM)")</f>
        <v>0</v>
      </c>
      <c r="BK166" s="147">
        <f t="shared" si="179"/>
        <v>0</v>
      </c>
      <c r="BL166" s="146">
        <f t="shared" si="180"/>
        <v>0</v>
      </c>
      <c r="BM166" s="146">
        <f t="shared" si="181"/>
        <v>0</v>
      </c>
      <c r="BN166" s="151" t="str">
        <f t="shared" si="182"/>
        <v>Belum Memenuhi</v>
      </c>
    </row>
    <row r="167" spans="11:66" ht="15">
      <c r="K167" s="132" t="s">
        <v>13378</v>
      </c>
      <c r="L167" s="132" t="s">
        <v>13379</v>
      </c>
      <c r="M167" s="132" t="s">
        <v>1632</v>
      </c>
      <c r="N167" s="132" t="s">
        <v>12211</v>
      </c>
      <c r="O167" s="132" t="s">
        <v>11677</v>
      </c>
      <c r="P167" s="132">
        <v>31</v>
      </c>
      <c r="Q167" s="132">
        <v>3174</v>
      </c>
      <c r="R167" s="370" t="str">
        <f>IF(P167&lt;&gt;"",VLOOKUP(P167,'01_MASTER_KODE_WILAYAH'!H$1437:I$1470,2,FALSE),"")</f>
        <v>DKI JAKARTA</v>
      </c>
      <c r="S167" s="370" t="str">
        <f>IF(Q167&lt;&gt;"",VLOOKUP(Q167,'01_MASTER_KODE_WILAYAH'!D$5:F$1353,3,FALSE),"")</f>
        <v>KOTA JAKARTA BARAT</v>
      </c>
      <c r="T167" s="444" t="str">
        <f t="shared" si="147"/>
        <v>Pemerintah</v>
      </c>
      <c r="U167" s="157">
        <f t="shared" si="148"/>
        <v>0</v>
      </c>
      <c r="V167" s="145">
        <f>COUNTIFS(A1_Individu_Data_Keadaan_SDMK!A$4:A$149935,K167,A1_Individu_Data_Keadaan_SDMK!S$4:S$149935,"Dokter Umum")</f>
        <v>0</v>
      </c>
      <c r="W167" s="134">
        <f t="shared" si="149"/>
        <v>4</v>
      </c>
      <c r="X167" s="146">
        <f t="shared" si="150"/>
        <v>0</v>
      </c>
      <c r="Y167" s="146">
        <f t="shared" si="151"/>
        <v>4</v>
      </c>
      <c r="Z167" s="145">
        <f>COUNTIFS(A1_Individu_Data_Keadaan_SDMK!A$4:A$149935,K167,A1_Individu_Data_Keadaan_SDMK!S$4:S$149935,"Dokter Gigi")</f>
        <v>0</v>
      </c>
      <c r="AA167" s="134">
        <f t="shared" si="152"/>
        <v>1</v>
      </c>
      <c r="AB167" s="146">
        <f t="shared" si="153"/>
        <v>0</v>
      </c>
      <c r="AC167" s="146">
        <f t="shared" si="154"/>
        <v>1</v>
      </c>
      <c r="AD167" s="145">
        <f>COUNTIFS(A1_Individu_Data_Keadaan_SDMK!A$4:A$149935,K167,A1_Individu_Data_Keadaan_SDMK!S$4:S$149935,"Dokter Spesialis Penyakit Dalam (Sp.PD)")</f>
        <v>0</v>
      </c>
      <c r="AE167" s="134">
        <f t="shared" si="155"/>
        <v>1</v>
      </c>
      <c r="AF167" s="146">
        <f t="shared" si="156"/>
        <v>0</v>
      </c>
      <c r="AG167" s="146">
        <f t="shared" si="157"/>
        <v>1</v>
      </c>
      <c r="AH167" s="145">
        <f>COUNTIFS(A1_Individu_Data_Keadaan_SDMK!A$4:A$149935,K167,A1_Individu_Data_Keadaan_SDMK!S$4:S$149935,"Dokter Spesialis Obstetri &amp; Ginekologi - Kebidanan &amp; Kandungan (Sp.OG)")</f>
        <v>0</v>
      </c>
      <c r="AI167" s="134">
        <f t="shared" si="158"/>
        <v>1</v>
      </c>
      <c r="AJ167" s="146">
        <f t="shared" si="159"/>
        <v>0</v>
      </c>
      <c r="AK167" s="146">
        <f t="shared" si="160"/>
        <v>1</v>
      </c>
      <c r="AL167" s="145">
        <f>COUNTIFS(A1_Individu_Data_Keadaan_SDMK!A$4:A$149935,K167,A1_Individu_Data_Keadaan_SDMK!S$4:S$149935,"Dokter Spesialis Anak (Sp.A)")</f>
        <v>0</v>
      </c>
      <c r="AM167" s="147">
        <f t="shared" si="161"/>
        <v>1</v>
      </c>
      <c r="AN167" s="146">
        <f t="shared" si="162"/>
        <v>0</v>
      </c>
      <c r="AO167" s="146">
        <f t="shared" si="163"/>
        <v>1</v>
      </c>
      <c r="AP167" s="145">
        <f>COUNTIFS(A1_Individu_Data_Keadaan_SDMK!A$4:A$149935,K167,A1_Individu_Data_Keadaan_SDMK!S$4:S$149935,"Dokter Spesialis Bedah (Sp.B)")</f>
        <v>0</v>
      </c>
      <c r="AQ167" s="147">
        <f t="shared" si="164"/>
        <v>1</v>
      </c>
      <c r="AR167" s="146">
        <f t="shared" si="165"/>
        <v>0</v>
      </c>
      <c r="AS167" s="146">
        <f t="shared" si="166"/>
        <v>1</v>
      </c>
      <c r="AT167" s="145">
        <f>COUNTIFS(A1_Individu_Data_Keadaan_SDMK!A$4:A$149935,K167,A1_Individu_Data_Keadaan_SDMK!S$4:S$149935,"Dokter Spesialis Radiologi (Sp.Rad)")</f>
        <v>0</v>
      </c>
      <c r="AU167" s="147">
        <f t="shared" si="167"/>
        <v>0</v>
      </c>
      <c r="AV167" s="146">
        <f t="shared" si="168"/>
        <v>0</v>
      </c>
      <c r="AW167" s="146">
        <f t="shared" si="169"/>
        <v>0</v>
      </c>
      <c r="AX167" s="145">
        <f>COUNTIFS(A1_Individu_Data_Keadaan_SDMK!A$4:A$149935,K167,A1_Individu_Data_Keadaan_SDMK!S$4:S$149935,"Dokter Spesialis Anastesiologi (Sp.An)")</f>
        <v>0</v>
      </c>
      <c r="AY167" s="147">
        <f t="shared" si="170"/>
        <v>0</v>
      </c>
      <c r="AZ167" s="146">
        <f t="shared" si="171"/>
        <v>0</v>
      </c>
      <c r="BA167" s="146">
        <f t="shared" si="172"/>
        <v>0</v>
      </c>
      <c r="BB167" s="145">
        <f>COUNTIFS(A1_Individu_Data_Keadaan_SDMK!A$4:A$149935,K167,A1_Individu_Data_Keadaan_SDMK!S$4:S$149935,"Dokter Spesialis Patologi Klinik (SP.PK)")</f>
        <v>0</v>
      </c>
      <c r="BC167" s="147">
        <f t="shared" si="173"/>
        <v>0</v>
      </c>
      <c r="BD167" s="146">
        <f t="shared" si="174"/>
        <v>0</v>
      </c>
      <c r="BE167" s="146">
        <f t="shared" si="175"/>
        <v>0</v>
      </c>
      <c r="BF167" s="145">
        <f>COUNTIFS(A1_Individu_Data_Keadaan_SDMK!A$4:A$149935,K167,A1_Individu_Data_Keadaan_SDMK!S$4:S$149935,"Dokter Spesialis Patologi Anatomi (Sp.PA)")</f>
        <v>0</v>
      </c>
      <c r="BG167" s="147">
        <f t="shared" si="176"/>
        <v>0</v>
      </c>
      <c r="BH167" s="146">
        <f t="shared" si="177"/>
        <v>0</v>
      </c>
      <c r="BI167" s="146">
        <f t="shared" si="178"/>
        <v>0</v>
      </c>
      <c r="BJ167" s="145">
        <f>COUNTIFS(A1_Individu_Data_Keadaan_SDMK!A$4:A$149935,K167,A1_Individu_Data_Keadaan_SDMK!S$4:S$149935,"Dokter Spesialis Rehabilitasi Medik (Sp.RM)")</f>
        <v>0</v>
      </c>
      <c r="BK167" s="147">
        <f t="shared" si="179"/>
        <v>0</v>
      </c>
      <c r="BL167" s="146">
        <f t="shared" si="180"/>
        <v>0</v>
      </c>
      <c r="BM167" s="146">
        <f t="shared" si="181"/>
        <v>0</v>
      </c>
      <c r="BN167" s="151" t="str">
        <f t="shared" si="182"/>
        <v>Belum Memenuhi</v>
      </c>
    </row>
    <row r="168" spans="11:66" ht="15">
      <c r="K168" s="132" t="s">
        <v>13380</v>
      </c>
      <c r="L168" s="132" t="s">
        <v>13381</v>
      </c>
      <c r="M168" s="132" t="s">
        <v>1632</v>
      </c>
      <c r="N168" s="132" t="s">
        <v>12210</v>
      </c>
      <c r="O168" s="132" t="s">
        <v>12207</v>
      </c>
      <c r="P168" s="132">
        <v>31</v>
      </c>
      <c r="Q168" s="132">
        <v>3174</v>
      </c>
      <c r="R168" s="370" t="str">
        <f>IF(P168&lt;&gt;"",VLOOKUP(P168,'01_MASTER_KODE_WILAYAH'!H$1437:I$1470,2,FALSE),"")</f>
        <v>DKI JAKARTA</v>
      </c>
      <c r="S168" s="370" t="str">
        <f>IF(Q168&lt;&gt;"",VLOOKUP(Q168,'01_MASTER_KODE_WILAYAH'!D$5:F$1353,3,FALSE),"")</f>
        <v>KOTA JAKARTA BARAT</v>
      </c>
      <c r="T168" s="444" t="str">
        <f t="shared" si="147"/>
        <v>Perusahaan</v>
      </c>
      <c r="U168" s="157">
        <f t="shared" si="148"/>
        <v>0</v>
      </c>
      <c r="V168" s="145">
        <f>COUNTIFS(A1_Individu_Data_Keadaan_SDMK!A$4:A$149935,K168,A1_Individu_Data_Keadaan_SDMK!S$4:S$149935,"Dokter Umum")</f>
        <v>0</v>
      </c>
      <c r="W168" s="134">
        <f t="shared" si="149"/>
        <v>9</v>
      </c>
      <c r="X168" s="146">
        <f t="shared" si="150"/>
        <v>0</v>
      </c>
      <c r="Y168" s="146">
        <f t="shared" si="151"/>
        <v>9</v>
      </c>
      <c r="Z168" s="145">
        <f>COUNTIFS(A1_Individu_Data_Keadaan_SDMK!A$4:A$149935,K168,A1_Individu_Data_Keadaan_SDMK!S$4:S$149935,"Dokter Gigi")</f>
        <v>0</v>
      </c>
      <c r="AA168" s="134">
        <f t="shared" si="152"/>
        <v>2</v>
      </c>
      <c r="AB168" s="146">
        <f t="shared" si="153"/>
        <v>0</v>
      </c>
      <c r="AC168" s="146">
        <f t="shared" si="154"/>
        <v>2</v>
      </c>
      <c r="AD168" s="145">
        <f>COUNTIFS(A1_Individu_Data_Keadaan_SDMK!A$4:A$149935,K168,A1_Individu_Data_Keadaan_SDMK!S$4:S$149935,"Dokter Spesialis Penyakit Dalam (Sp.PD)")</f>
        <v>0</v>
      </c>
      <c r="AE168" s="134">
        <f t="shared" si="155"/>
        <v>2</v>
      </c>
      <c r="AF168" s="146">
        <f t="shared" si="156"/>
        <v>0</v>
      </c>
      <c r="AG168" s="146">
        <f t="shared" si="157"/>
        <v>2</v>
      </c>
      <c r="AH168" s="145">
        <f>COUNTIFS(A1_Individu_Data_Keadaan_SDMK!A$4:A$149935,K168,A1_Individu_Data_Keadaan_SDMK!S$4:S$149935,"Dokter Spesialis Obstetri &amp; Ginekologi - Kebidanan &amp; Kandungan (Sp.OG)")</f>
        <v>0</v>
      </c>
      <c r="AI168" s="134">
        <f t="shared" si="158"/>
        <v>2</v>
      </c>
      <c r="AJ168" s="146">
        <f t="shared" si="159"/>
        <v>0</v>
      </c>
      <c r="AK168" s="146">
        <f t="shared" si="160"/>
        <v>2</v>
      </c>
      <c r="AL168" s="145">
        <f>COUNTIFS(A1_Individu_Data_Keadaan_SDMK!A$4:A$149935,K168,A1_Individu_Data_Keadaan_SDMK!S$4:S$149935,"Dokter Spesialis Anak (Sp.A)")</f>
        <v>0</v>
      </c>
      <c r="AM168" s="147">
        <f t="shared" si="161"/>
        <v>2</v>
      </c>
      <c r="AN168" s="146">
        <f t="shared" si="162"/>
        <v>0</v>
      </c>
      <c r="AO168" s="146">
        <f t="shared" si="163"/>
        <v>2</v>
      </c>
      <c r="AP168" s="145">
        <f>COUNTIFS(A1_Individu_Data_Keadaan_SDMK!A$4:A$149935,K168,A1_Individu_Data_Keadaan_SDMK!S$4:S$149935,"Dokter Spesialis Bedah (Sp.B)")</f>
        <v>0</v>
      </c>
      <c r="AQ168" s="147">
        <f t="shared" si="164"/>
        <v>2</v>
      </c>
      <c r="AR168" s="146">
        <f t="shared" si="165"/>
        <v>0</v>
      </c>
      <c r="AS168" s="146">
        <f t="shared" si="166"/>
        <v>2</v>
      </c>
      <c r="AT168" s="145">
        <f>COUNTIFS(A1_Individu_Data_Keadaan_SDMK!A$4:A$149935,K168,A1_Individu_Data_Keadaan_SDMK!S$4:S$149935,"Dokter Spesialis Radiologi (Sp.Rad)")</f>
        <v>0</v>
      </c>
      <c r="AU168" s="147">
        <f t="shared" si="167"/>
        <v>1</v>
      </c>
      <c r="AV168" s="146">
        <f t="shared" si="168"/>
        <v>0</v>
      </c>
      <c r="AW168" s="146">
        <f t="shared" si="169"/>
        <v>1</v>
      </c>
      <c r="AX168" s="145">
        <f>COUNTIFS(A1_Individu_Data_Keadaan_SDMK!A$4:A$149935,K168,A1_Individu_Data_Keadaan_SDMK!S$4:S$149935,"Dokter Spesialis Anastesiologi (Sp.An)")</f>
        <v>0</v>
      </c>
      <c r="AY168" s="147">
        <f t="shared" si="170"/>
        <v>1</v>
      </c>
      <c r="AZ168" s="146">
        <f t="shared" si="171"/>
        <v>0</v>
      </c>
      <c r="BA168" s="146">
        <f t="shared" si="172"/>
        <v>1</v>
      </c>
      <c r="BB168" s="145">
        <f>COUNTIFS(A1_Individu_Data_Keadaan_SDMK!A$4:A$149935,K168,A1_Individu_Data_Keadaan_SDMK!S$4:S$149935,"Dokter Spesialis Patologi Klinik (SP.PK)")</f>
        <v>0</v>
      </c>
      <c r="BC168" s="147">
        <f t="shared" si="173"/>
        <v>1</v>
      </c>
      <c r="BD168" s="146">
        <f t="shared" si="174"/>
        <v>0</v>
      </c>
      <c r="BE168" s="146">
        <f t="shared" si="175"/>
        <v>1</v>
      </c>
      <c r="BF168" s="145">
        <f>COUNTIFS(A1_Individu_Data_Keadaan_SDMK!A$4:A$149935,K168,A1_Individu_Data_Keadaan_SDMK!S$4:S$149935,"Dokter Spesialis Patologi Anatomi (Sp.PA)")</f>
        <v>0</v>
      </c>
      <c r="BG168" s="147">
        <f t="shared" si="176"/>
        <v>0</v>
      </c>
      <c r="BH168" s="146">
        <f t="shared" si="177"/>
        <v>0</v>
      </c>
      <c r="BI168" s="146">
        <f t="shared" si="178"/>
        <v>0</v>
      </c>
      <c r="BJ168" s="145">
        <f>COUNTIFS(A1_Individu_Data_Keadaan_SDMK!A$4:A$149935,K168,A1_Individu_Data_Keadaan_SDMK!S$4:S$149935,"Dokter Spesialis Rehabilitasi Medik (Sp.RM)")</f>
        <v>0</v>
      </c>
      <c r="BK168" s="147">
        <f t="shared" si="179"/>
        <v>0</v>
      </c>
      <c r="BL168" s="146">
        <f t="shared" si="180"/>
        <v>0</v>
      </c>
      <c r="BM168" s="146">
        <f t="shared" si="181"/>
        <v>0</v>
      </c>
      <c r="BN168" s="151" t="str">
        <f t="shared" si="182"/>
        <v>Belum Memenuhi</v>
      </c>
    </row>
    <row r="169" spans="11:66" ht="15">
      <c r="K169" s="132" t="s">
        <v>13382</v>
      </c>
      <c r="L169" s="132" t="s">
        <v>13383</v>
      </c>
      <c r="M169" s="132" t="s">
        <v>1632</v>
      </c>
      <c r="N169" s="132" t="s">
        <v>12209</v>
      </c>
      <c r="O169" s="132" t="s">
        <v>12206</v>
      </c>
      <c r="P169" s="132">
        <v>31</v>
      </c>
      <c r="Q169" s="132">
        <v>3174</v>
      </c>
      <c r="R169" s="370" t="str">
        <f>IF(P169&lt;&gt;"",VLOOKUP(P169,'01_MASTER_KODE_WILAYAH'!H$1437:I$1470,2,FALSE),"")</f>
        <v>DKI JAKARTA</v>
      </c>
      <c r="S169" s="370" t="str">
        <f>IF(Q169&lt;&gt;"",VLOOKUP(Q169,'01_MASTER_KODE_WILAYAH'!D$5:F$1353,3,FALSE),"")</f>
        <v>KOTA JAKARTA BARAT</v>
      </c>
      <c r="T169" s="444" t="str">
        <f t="shared" si="147"/>
        <v>Swasta/Lai</v>
      </c>
      <c r="U169" s="157">
        <f t="shared" si="148"/>
        <v>0</v>
      </c>
      <c r="V169" s="145">
        <f>COUNTIFS(A1_Individu_Data_Keadaan_SDMK!A$4:A$149935,K169,A1_Individu_Data_Keadaan_SDMK!S$4:S$149935,"Dokter Umum")</f>
        <v>0</v>
      </c>
      <c r="W169" s="134">
        <f t="shared" si="149"/>
        <v>12</v>
      </c>
      <c r="X169" s="146">
        <f t="shared" si="150"/>
        <v>0</v>
      </c>
      <c r="Y169" s="146">
        <f t="shared" si="151"/>
        <v>12</v>
      </c>
      <c r="Z169" s="145">
        <f>COUNTIFS(A1_Individu_Data_Keadaan_SDMK!A$4:A$149935,K169,A1_Individu_Data_Keadaan_SDMK!S$4:S$149935,"Dokter Gigi")</f>
        <v>0</v>
      </c>
      <c r="AA169" s="134">
        <f t="shared" si="152"/>
        <v>3</v>
      </c>
      <c r="AB169" s="146">
        <f t="shared" si="153"/>
        <v>0</v>
      </c>
      <c r="AC169" s="146">
        <f t="shared" si="154"/>
        <v>3</v>
      </c>
      <c r="AD169" s="145">
        <f>COUNTIFS(A1_Individu_Data_Keadaan_SDMK!A$4:A$149935,K169,A1_Individu_Data_Keadaan_SDMK!S$4:S$149935,"Dokter Spesialis Penyakit Dalam (Sp.PD)")</f>
        <v>0</v>
      </c>
      <c r="AE169" s="134">
        <f t="shared" si="155"/>
        <v>3</v>
      </c>
      <c r="AF169" s="146">
        <f t="shared" si="156"/>
        <v>0</v>
      </c>
      <c r="AG169" s="146">
        <f t="shared" si="157"/>
        <v>3</v>
      </c>
      <c r="AH169" s="145">
        <f>COUNTIFS(A1_Individu_Data_Keadaan_SDMK!A$4:A$149935,K169,A1_Individu_Data_Keadaan_SDMK!S$4:S$149935,"Dokter Spesialis Obstetri &amp; Ginekologi - Kebidanan &amp; Kandungan (Sp.OG)")</f>
        <v>0</v>
      </c>
      <c r="AI169" s="134">
        <f t="shared" si="158"/>
        <v>3</v>
      </c>
      <c r="AJ169" s="146">
        <f t="shared" si="159"/>
        <v>0</v>
      </c>
      <c r="AK169" s="146">
        <f t="shared" si="160"/>
        <v>3</v>
      </c>
      <c r="AL169" s="145">
        <f>COUNTIFS(A1_Individu_Data_Keadaan_SDMK!A$4:A$149935,K169,A1_Individu_Data_Keadaan_SDMK!S$4:S$149935,"Dokter Spesialis Anak (Sp.A)")</f>
        <v>0</v>
      </c>
      <c r="AM169" s="147">
        <f t="shared" si="161"/>
        <v>3</v>
      </c>
      <c r="AN169" s="146">
        <f t="shared" si="162"/>
        <v>0</v>
      </c>
      <c r="AO169" s="146">
        <f t="shared" si="163"/>
        <v>3</v>
      </c>
      <c r="AP169" s="145">
        <f>COUNTIFS(A1_Individu_Data_Keadaan_SDMK!A$4:A$149935,K169,A1_Individu_Data_Keadaan_SDMK!S$4:S$149935,"Dokter Spesialis Bedah (Sp.B)")</f>
        <v>0</v>
      </c>
      <c r="AQ169" s="147">
        <f t="shared" si="164"/>
        <v>3</v>
      </c>
      <c r="AR169" s="146">
        <f t="shared" si="165"/>
        <v>0</v>
      </c>
      <c r="AS169" s="146">
        <f t="shared" si="166"/>
        <v>3</v>
      </c>
      <c r="AT169" s="145">
        <f>COUNTIFS(A1_Individu_Data_Keadaan_SDMK!A$4:A$149935,K169,A1_Individu_Data_Keadaan_SDMK!S$4:S$149935,"Dokter Spesialis Radiologi (Sp.Rad)")</f>
        <v>0</v>
      </c>
      <c r="AU169" s="147">
        <f t="shared" si="167"/>
        <v>2</v>
      </c>
      <c r="AV169" s="146">
        <f t="shared" si="168"/>
        <v>0</v>
      </c>
      <c r="AW169" s="146">
        <f t="shared" si="169"/>
        <v>2</v>
      </c>
      <c r="AX169" s="145">
        <f>COUNTIFS(A1_Individu_Data_Keadaan_SDMK!A$4:A$149935,K169,A1_Individu_Data_Keadaan_SDMK!S$4:S$149935,"Dokter Spesialis Anastesiologi (Sp.An)")</f>
        <v>0</v>
      </c>
      <c r="AY169" s="147">
        <f t="shared" si="170"/>
        <v>2</v>
      </c>
      <c r="AZ169" s="146">
        <f t="shared" si="171"/>
        <v>0</v>
      </c>
      <c r="BA169" s="146">
        <f t="shared" si="172"/>
        <v>2</v>
      </c>
      <c r="BB169" s="145">
        <f>COUNTIFS(A1_Individu_Data_Keadaan_SDMK!A$4:A$149935,K169,A1_Individu_Data_Keadaan_SDMK!S$4:S$149935,"Dokter Spesialis Patologi Klinik (SP.PK)")</f>
        <v>0</v>
      </c>
      <c r="BC169" s="147">
        <f t="shared" si="173"/>
        <v>2</v>
      </c>
      <c r="BD169" s="146">
        <f t="shared" si="174"/>
        <v>0</v>
      </c>
      <c r="BE169" s="146">
        <f t="shared" si="175"/>
        <v>2</v>
      </c>
      <c r="BF169" s="145">
        <f>COUNTIFS(A1_Individu_Data_Keadaan_SDMK!A$4:A$149935,K169,A1_Individu_Data_Keadaan_SDMK!S$4:S$149935,"Dokter Spesialis Patologi Anatomi (Sp.PA)")</f>
        <v>0</v>
      </c>
      <c r="BG169" s="147">
        <f t="shared" si="176"/>
        <v>0</v>
      </c>
      <c r="BH169" s="146">
        <f t="shared" si="177"/>
        <v>0</v>
      </c>
      <c r="BI169" s="146">
        <f t="shared" si="178"/>
        <v>0</v>
      </c>
      <c r="BJ169" s="145">
        <f>COUNTIFS(A1_Individu_Data_Keadaan_SDMK!A$4:A$149935,K169,A1_Individu_Data_Keadaan_SDMK!S$4:S$149935,"Dokter Spesialis Rehabilitasi Medik (Sp.RM)")</f>
        <v>0</v>
      </c>
      <c r="BK169" s="147">
        <f t="shared" si="179"/>
        <v>0</v>
      </c>
      <c r="BL169" s="146">
        <f t="shared" si="180"/>
        <v>0</v>
      </c>
      <c r="BM169" s="146">
        <f t="shared" si="181"/>
        <v>0</v>
      </c>
      <c r="BN169" s="151" t="str">
        <f t="shared" si="182"/>
        <v>Belum Memenuhi</v>
      </c>
    </row>
    <row r="170" spans="11:66" ht="15">
      <c r="K170" s="132" t="s">
        <v>13384</v>
      </c>
      <c r="L170" s="132" t="s">
        <v>13385</v>
      </c>
      <c r="M170" s="132" t="s">
        <v>1632</v>
      </c>
      <c r="N170" s="132" t="s">
        <v>12211</v>
      </c>
      <c r="O170" s="132" t="s">
        <v>11677</v>
      </c>
      <c r="P170" s="132">
        <v>31</v>
      </c>
      <c r="Q170" s="132">
        <v>3174</v>
      </c>
      <c r="R170" s="370" t="str">
        <f>IF(P170&lt;&gt;"",VLOOKUP(P170,'01_MASTER_KODE_WILAYAH'!H$1437:I$1470,2,FALSE),"")</f>
        <v>DKI JAKARTA</v>
      </c>
      <c r="S170" s="370" t="str">
        <f>IF(Q170&lt;&gt;"",VLOOKUP(Q170,'01_MASTER_KODE_WILAYAH'!D$5:F$1353,3,FALSE),"")</f>
        <v>KOTA JAKARTA BARAT</v>
      </c>
      <c r="T170" s="444" t="str">
        <f t="shared" si="147"/>
        <v>Pemerintah</v>
      </c>
      <c r="U170" s="157">
        <f t="shared" si="148"/>
        <v>0</v>
      </c>
      <c r="V170" s="145">
        <f>COUNTIFS(A1_Individu_Data_Keadaan_SDMK!A$4:A$149935,K170,A1_Individu_Data_Keadaan_SDMK!S$4:S$149935,"Dokter Umum")</f>
        <v>0</v>
      </c>
      <c r="W170" s="134">
        <f t="shared" si="149"/>
        <v>4</v>
      </c>
      <c r="X170" s="146">
        <f t="shared" si="150"/>
        <v>0</v>
      </c>
      <c r="Y170" s="146">
        <f t="shared" si="151"/>
        <v>4</v>
      </c>
      <c r="Z170" s="145">
        <f>COUNTIFS(A1_Individu_Data_Keadaan_SDMK!A$4:A$149935,K170,A1_Individu_Data_Keadaan_SDMK!S$4:S$149935,"Dokter Gigi")</f>
        <v>0</v>
      </c>
      <c r="AA170" s="134">
        <f t="shared" si="152"/>
        <v>1</v>
      </c>
      <c r="AB170" s="146">
        <f t="shared" si="153"/>
        <v>0</v>
      </c>
      <c r="AC170" s="146">
        <f t="shared" si="154"/>
        <v>1</v>
      </c>
      <c r="AD170" s="145">
        <f>COUNTIFS(A1_Individu_Data_Keadaan_SDMK!A$4:A$149935,K170,A1_Individu_Data_Keadaan_SDMK!S$4:S$149935,"Dokter Spesialis Penyakit Dalam (Sp.PD)")</f>
        <v>0</v>
      </c>
      <c r="AE170" s="134">
        <f t="shared" si="155"/>
        <v>1</v>
      </c>
      <c r="AF170" s="146">
        <f t="shared" si="156"/>
        <v>0</v>
      </c>
      <c r="AG170" s="146">
        <f t="shared" si="157"/>
        <v>1</v>
      </c>
      <c r="AH170" s="145">
        <f>COUNTIFS(A1_Individu_Data_Keadaan_SDMK!A$4:A$149935,K170,A1_Individu_Data_Keadaan_SDMK!S$4:S$149935,"Dokter Spesialis Obstetri &amp; Ginekologi - Kebidanan &amp; Kandungan (Sp.OG)")</f>
        <v>0</v>
      </c>
      <c r="AI170" s="134">
        <f t="shared" si="158"/>
        <v>1</v>
      </c>
      <c r="AJ170" s="146">
        <f t="shared" si="159"/>
        <v>0</v>
      </c>
      <c r="AK170" s="146">
        <f t="shared" si="160"/>
        <v>1</v>
      </c>
      <c r="AL170" s="145">
        <f>COUNTIFS(A1_Individu_Data_Keadaan_SDMK!A$4:A$149935,K170,A1_Individu_Data_Keadaan_SDMK!S$4:S$149935,"Dokter Spesialis Anak (Sp.A)")</f>
        <v>0</v>
      </c>
      <c r="AM170" s="147">
        <f t="shared" si="161"/>
        <v>1</v>
      </c>
      <c r="AN170" s="146">
        <f t="shared" si="162"/>
        <v>0</v>
      </c>
      <c r="AO170" s="146">
        <f t="shared" si="163"/>
        <v>1</v>
      </c>
      <c r="AP170" s="145">
        <f>COUNTIFS(A1_Individu_Data_Keadaan_SDMK!A$4:A$149935,K170,A1_Individu_Data_Keadaan_SDMK!S$4:S$149935,"Dokter Spesialis Bedah (Sp.B)")</f>
        <v>0</v>
      </c>
      <c r="AQ170" s="147">
        <f t="shared" si="164"/>
        <v>1</v>
      </c>
      <c r="AR170" s="146">
        <f t="shared" si="165"/>
        <v>0</v>
      </c>
      <c r="AS170" s="146">
        <f t="shared" si="166"/>
        <v>1</v>
      </c>
      <c r="AT170" s="145">
        <f>COUNTIFS(A1_Individu_Data_Keadaan_SDMK!A$4:A$149935,K170,A1_Individu_Data_Keadaan_SDMK!S$4:S$149935,"Dokter Spesialis Radiologi (Sp.Rad)")</f>
        <v>0</v>
      </c>
      <c r="AU170" s="147">
        <f t="shared" si="167"/>
        <v>0</v>
      </c>
      <c r="AV170" s="146">
        <f t="shared" si="168"/>
        <v>0</v>
      </c>
      <c r="AW170" s="146">
        <f t="shared" si="169"/>
        <v>0</v>
      </c>
      <c r="AX170" s="145">
        <f>COUNTIFS(A1_Individu_Data_Keadaan_SDMK!A$4:A$149935,K170,A1_Individu_Data_Keadaan_SDMK!S$4:S$149935,"Dokter Spesialis Anastesiologi (Sp.An)")</f>
        <v>0</v>
      </c>
      <c r="AY170" s="147">
        <f t="shared" si="170"/>
        <v>0</v>
      </c>
      <c r="AZ170" s="146">
        <f t="shared" si="171"/>
        <v>0</v>
      </c>
      <c r="BA170" s="146">
        <f t="shared" si="172"/>
        <v>0</v>
      </c>
      <c r="BB170" s="145">
        <f>COUNTIFS(A1_Individu_Data_Keadaan_SDMK!A$4:A$149935,K170,A1_Individu_Data_Keadaan_SDMK!S$4:S$149935,"Dokter Spesialis Patologi Klinik (SP.PK)")</f>
        <v>0</v>
      </c>
      <c r="BC170" s="147">
        <f t="shared" si="173"/>
        <v>0</v>
      </c>
      <c r="BD170" s="146">
        <f t="shared" si="174"/>
        <v>0</v>
      </c>
      <c r="BE170" s="146">
        <f t="shared" si="175"/>
        <v>0</v>
      </c>
      <c r="BF170" s="145">
        <f>COUNTIFS(A1_Individu_Data_Keadaan_SDMK!A$4:A$149935,K170,A1_Individu_Data_Keadaan_SDMK!S$4:S$149935,"Dokter Spesialis Patologi Anatomi (Sp.PA)")</f>
        <v>0</v>
      </c>
      <c r="BG170" s="147">
        <f t="shared" si="176"/>
        <v>0</v>
      </c>
      <c r="BH170" s="146">
        <f t="shared" si="177"/>
        <v>0</v>
      </c>
      <c r="BI170" s="146">
        <f t="shared" si="178"/>
        <v>0</v>
      </c>
      <c r="BJ170" s="145">
        <f>COUNTIFS(A1_Individu_Data_Keadaan_SDMK!A$4:A$149935,K170,A1_Individu_Data_Keadaan_SDMK!S$4:S$149935,"Dokter Spesialis Rehabilitasi Medik (Sp.RM)")</f>
        <v>0</v>
      </c>
      <c r="BK170" s="147">
        <f t="shared" si="179"/>
        <v>0</v>
      </c>
      <c r="BL170" s="146">
        <f t="shared" si="180"/>
        <v>0</v>
      </c>
      <c r="BM170" s="146">
        <f t="shared" si="181"/>
        <v>0</v>
      </c>
      <c r="BN170" s="151" t="str">
        <f t="shared" si="182"/>
        <v>Belum Memenuhi</v>
      </c>
    </row>
    <row r="171" spans="11:66" ht="15">
      <c r="K171" s="132" t="s">
        <v>13386</v>
      </c>
      <c r="L171" s="132" t="s">
        <v>13387</v>
      </c>
      <c r="M171" s="132" t="s">
        <v>1632</v>
      </c>
      <c r="N171" s="132" t="s">
        <v>12209</v>
      </c>
      <c r="O171" s="132" t="s">
        <v>12204</v>
      </c>
      <c r="P171" s="132">
        <v>31</v>
      </c>
      <c r="Q171" s="132">
        <v>3175</v>
      </c>
      <c r="R171" s="370" t="str">
        <f>IF(P171&lt;&gt;"",VLOOKUP(P171,'01_MASTER_KODE_WILAYAH'!H$1437:I$1470,2,FALSE),"")</f>
        <v>DKI JAKARTA</v>
      </c>
      <c r="S171" s="370" t="str">
        <f>IF(Q171&lt;&gt;"",VLOOKUP(Q171,'01_MASTER_KODE_WILAYAH'!D$5:F$1353,3,FALSE),"")</f>
        <v>KOTA JAKARTA UTARA</v>
      </c>
      <c r="T171" s="444" t="str">
        <f t="shared" si="147"/>
        <v>Pemerintah</v>
      </c>
      <c r="U171" s="157">
        <f t="shared" si="148"/>
        <v>0</v>
      </c>
      <c r="V171" s="145">
        <f>COUNTIFS(A1_Individu_Data_Keadaan_SDMK!A$4:A$149935,K171,A1_Individu_Data_Keadaan_SDMK!S$4:S$149935,"Dokter Umum")</f>
        <v>0</v>
      </c>
      <c r="W171" s="134">
        <f t="shared" si="149"/>
        <v>12</v>
      </c>
      <c r="X171" s="146">
        <f t="shared" si="150"/>
        <v>0</v>
      </c>
      <c r="Y171" s="146">
        <f t="shared" si="151"/>
        <v>12</v>
      </c>
      <c r="Z171" s="145">
        <f>COUNTIFS(A1_Individu_Data_Keadaan_SDMK!A$4:A$149935,K171,A1_Individu_Data_Keadaan_SDMK!S$4:S$149935,"Dokter Gigi")</f>
        <v>0</v>
      </c>
      <c r="AA171" s="134">
        <f t="shared" si="152"/>
        <v>3</v>
      </c>
      <c r="AB171" s="146">
        <f t="shared" si="153"/>
        <v>0</v>
      </c>
      <c r="AC171" s="146">
        <f t="shared" si="154"/>
        <v>3</v>
      </c>
      <c r="AD171" s="145">
        <f>COUNTIFS(A1_Individu_Data_Keadaan_SDMK!A$4:A$149935,K171,A1_Individu_Data_Keadaan_SDMK!S$4:S$149935,"Dokter Spesialis Penyakit Dalam (Sp.PD)")</f>
        <v>0</v>
      </c>
      <c r="AE171" s="134">
        <f t="shared" si="155"/>
        <v>3</v>
      </c>
      <c r="AF171" s="146">
        <f t="shared" si="156"/>
        <v>0</v>
      </c>
      <c r="AG171" s="146">
        <f t="shared" si="157"/>
        <v>3</v>
      </c>
      <c r="AH171" s="145">
        <f>COUNTIFS(A1_Individu_Data_Keadaan_SDMK!A$4:A$149935,K171,A1_Individu_Data_Keadaan_SDMK!S$4:S$149935,"Dokter Spesialis Obstetri &amp; Ginekologi - Kebidanan &amp; Kandungan (Sp.OG)")</f>
        <v>0</v>
      </c>
      <c r="AI171" s="134">
        <f t="shared" si="158"/>
        <v>3</v>
      </c>
      <c r="AJ171" s="146">
        <f t="shared" si="159"/>
        <v>0</v>
      </c>
      <c r="AK171" s="146">
        <f t="shared" si="160"/>
        <v>3</v>
      </c>
      <c r="AL171" s="145">
        <f>COUNTIFS(A1_Individu_Data_Keadaan_SDMK!A$4:A$149935,K171,A1_Individu_Data_Keadaan_SDMK!S$4:S$149935,"Dokter Spesialis Anak (Sp.A)")</f>
        <v>0</v>
      </c>
      <c r="AM171" s="147">
        <f t="shared" si="161"/>
        <v>3</v>
      </c>
      <c r="AN171" s="146">
        <f t="shared" si="162"/>
        <v>0</v>
      </c>
      <c r="AO171" s="146">
        <f t="shared" si="163"/>
        <v>3</v>
      </c>
      <c r="AP171" s="145">
        <f>COUNTIFS(A1_Individu_Data_Keadaan_SDMK!A$4:A$149935,K171,A1_Individu_Data_Keadaan_SDMK!S$4:S$149935,"Dokter Spesialis Bedah (Sp.B)")</f>
        <v>0</v>
      </c>
      <c r="AQ171" s="147">
        <f t="shared" si="164"/>
        <v>3</v>
      </c>
      <c r="AR171" s="146">
        <f t="shared" si="165"/>
        <v>0</v>
      </c>
      <c r="AS171" s="146">
        <f t="shared" si="166"/>
        <v>3</v>
      </c>
      <c r="AT171" s="145">
        <f>COUNTIFS(A1_Individu_Data_Keadaan_SDMK!A$4:A$149935,K171,A1_Individu_Data_Keadaan_SDMK!S$4:S$149935,"Dokter Spesialis Radiologi (Sp.Rad)")</f>
        <v>0</v>
      </c>
      <c r="AU171" s="147">
        <f t="shared" si="167"/>
        <v>2</v>
      </c>
      <c r="AV171" s="146">
        <f t="shared" si="168"/>
        <v>0</v>
      </c>
      <c r="AW171" s="146">
        <f t="shared" si="169"/>
        <v>2</v>
      </c>
      <c r="AX171" s="145">
        <f>COUNTIFS(A1_Individu_Data_Keadaan_SDMK!A$4:A$149935,K171,A1_Individu_Data_Keadaan_SDMK!S$4:S$149935,"Dokter Spesialis Anastesiologi (Sp.An)")</f>
        <v>0</v>
      </c>
      <c r="AY171" s="147">
        <f t="shared" si="170"/>
        <v>2</v>
      </c>
      <c r="AZ171" s="146">
        <f t="shared" si="171"/>
        <v>0</v>
      </c>
      <c r="BA171" s="146">
        <f t="shared" si="172"/>
        <v>2</v>
      </c>
      <c r="BB171" s="145">
        <f>COUNTIFS(A1_Individu_Data_Keadaan_SDMK!A$4:A$149935,K171,A1_Individu_Data_Keadaan_SDMK!S$4:S$149935,"Dokter Spesialis Patologi Klinik (SP.PK)")</f>
        <v>0</v>
      </c>
      <c r="BC171" s="147">
        <f t="shared" si="173"/>
        <v>2</v>
      </c>
      <c r="BD171" s="146">
        <f t="shared" si="174"/>
        <v>0</v>
      </c>
      <c r="BE171" s="146">
        <f t="shared" si="175"/>
        <v>2</v>
      </c>
      <c r="BF171" s="145">
        <f>COUNTIFS(A1_Individu_Data_Keadaan_SDMK!A$4:A$149935,K171,A1_Individu_Data_Keadaan_SDMK!S$4:S$149935,"Dokter Spesialis Patologi Anatomi (Sp.PA)")</f>
        <v>0</v>
      </c>
      <c r="BG171" s="147">
        <f t="shared" si="176"/>
        <v>0</v>
      </c>
      <c r="BH171" s="146">
        <f t="shared" si="177"/>
        <v>0</v>
      </c>
      <c r="BI171" s="146">
        <f t="shared" si="178"/>
        <v>0</v>
      </c>
      <c r="BJ171" s="145">
        <f>COUNTIFS(A1_Individu_Data_Keadaan_SDMK!A$4:A$149935,K171,A1_Individu_Data_Keadaan_SDMK!S$4:S$149935,"Dokter Spesialis Rehabilitasi Medik (Sp.RM)")</f>
        <v>0</v>
      </c>
      <c r="BK171" s="147">
        <f t="shared" si="179"/>
        <v>0</v>
      </c>
      <c r="BL171" s="146">
        <f t="shared" si="180"/>
        <v>0</v>
      </c>
      <c r="BM171" s="146">
        <f t="shared" si="181"/>
        <v>0</v>
      </c>
      <c r="BN171" s="151" t="str">
        <f t="shared" si="182"/>
        <v>Belum Memenuhi</v>
      </c>
    </row>
    <row r="172" spans="11:66" ht="15">
      <c r="K172" s="132" t="s">
        <v>13388</v>
      </c>
      <c r="L172" s="132" t="s">
        <v>13389</v>
      </c>
      <c r="M172" s="132" t="s">
        <v>1632</v>
      </c>
      <c r="N172" s="132" t="s">
        <v>12209</v>
      </c>
      <c r="O172" s="132" t="s">
        <v>13253</v>
      </c>
      <c r="P172" s="132">
        <v>31</v>
      </c>
      <c r="Q172" s="132">
        <v>3175</v>
      </c>
      <c r="R172" s="370" t="str">
        <f>IF(P172&lt;&gt;"",VLOOKUP(P172,'01_MASTER_KODE_WILAYAH'!H$1437:I$1470,2,FALSE),"")</f>
        <v>DKI JAKARTA</v>
      </c>
      <c r="S172" s="370" t="str">
        <f>IF(Q172&lt;&gt;"",VLOOKUP(Q172,'01_MASTER_KODE_WILAYAH'!D$5:F$1353,3,FALSE),"")</f>
        <v>KOTA JAKARTA UTARA</v>
      </c>
      <c r="T172" s="444" t="str">
        <f t="shared" si="147"/>
        <v>Organisasi</v>
      </c>
      <c r="U172" s="157">
        <f t="shared" si="148"/>
        <v>0</v>
      </c>
      <c r="V172" s="145">
        <f>COUNTIFS(A1_Individu_Data_Keadaan_SDMK!A$4:A$149935,K172,A1_Individu_Data_Keadaan_SDMK!S$4:S$149935,"Dokter Umum")</f>
        <v>0</v>
      </c>
      <c r="W172" s="134">
        <f t="shared" si="149"/>
        <v>12</v>
      </c>
      <c r="X172" s="146">
        <f t="shared" si="150"/>
        <v>0</v>
      </c>
      <c r="Y172" s="146">
        <f t="shared" si="151"/>
        <v>12</v>
      </c>
      <c r="Z172" s="145">
        <f>COUNTIFS(A1_Individu_Data_Keadaan_SDMK!A$4:A$149935,K172,A1_Individu_Data_Keadaan_SDMK!S$4:S$149935,"Dokter Gigi")</f>
        <v>0</v>
      </c>
      <c r="AA172" s="134">
        <f t="shared" si="152"/>
        <v>3</v>
      </c>
      <c r="AB172" s="146">
        <f t="shared" si="153"/>
        <v>0</v>
      </c>
      <c r="AC172" s="146">
        <f t="shared" si="154"/>
        <v>3</v>
      </c>
      <c r="AD172" s="145">
        <f>COUNTIFS(A1_Individu_Data_Keadaan_SDMK!A$4:A$149935,K172,A1_Individu_Data_Keadaan_SDMK!S$4:S$149935,"Dokter Spesialis Penyakit Dalam (Sp.PD)")</f>
        <v>0</v>
      </c>
      <c r="AE172" s="134">
        <f t="shared" si="155"/>
        <v>3</v>
      </c>
      <c r="AF172" s="146">
        <f t="shared" si="156"/>
        <v>0</v>
      </c>
      <c r="AG172" s="146">
        <f t="shared" si="157"/>
        <v>3</v>
      </c>
      <c r="AH172" s="145">
        <f>COUNTIFS(A1_Individu_Data_Keadaan_SDMK!A$4:A$149935,K172,A1_Individu_Data_Keadaan_SDMK!S$4:S$149935,"Dokter Spesialis Obstetri &amp; Ginekologi - Kebidanan &amp; Kandungan (Sp.OG)")</f>
        <v>0</v>
      </c>
      <c r="AI172" s="134">
        <f t="shared" si="158"/>
        <v>3</v>
      </c>
      <c r="AJ172" s="146">
        <f t="shared" si="159"/>
        <v>0</v>
      </c>
      <c r="AK172" s="146">
        <f t="shared" si="160"/>
        <v>3</v>
      </c>
      <c r="AL172" s="145">
        <f>COUNTIFS(A1_Individu_Data_Keadaan_SDMK!A$4:A$149935,K172,A1_Individu_Data_Keadaan_SDMK!S$4:S$149935,"Dokter Spesialis Anak (Sp.A)")</f>
        <v>0</v>
      </c>
      <c r="AM172" s="147">
        <f t="shared" si="161"/>
        <v>3</v>
      </c>
      <c r="AN172" s="146">
        <f t="shared" si="162"/>
        <v>0</v>
      </c>
      <c r="AO172" s="146">
        <f t="shared" si="163"/>
        <v>3</v>
      </c>
      <c r="AP172" s="145">
        <f>COUNTIFS(A1_Individu_Data_Keadaan_SDMK!A$4:A$149935,K172,A1_Individu_Data_Keadaan_SDMK!S$4:S$149935,"Dokter Spesialis Bedah (Sp.B)")</f>
        <v>0</v>
      </c>
      <c r="AQ172" s="147">
        <f t="shared" si="164"/>
        <v>3</v>
      </c>
      <c r="AR172" s="146">
        <f t="shared" si="165"/>
        <v>0</v>
      </c>
      <c r="AS172" s="146">
        <f t="shared" si="166"/>
        <v>3</v>
      </c>
      <c r="AT172" s="145">
        <f>COUNTIFS(A1_Individu_Data_Keadaan_SDMK!A$4:A$149935,K172,A1_Individu_Data_Keadaan_SDMK!S$4:S$149935,"Dokter Spesialis Radiologi (Sp.Rad)")</f>
        <v>0</v>
      </c>
      <c r="AU172" s="147">
        <f t="shared" si="167"/>
        <v>2</v>
      </c>
      <c r="AV172" s="146">
        <f t="shared" si="168"/>
        <v>0</v>
      </c>
      <c r="AW172" s="146">
        <f t="shared" si="169"/>
        <v>2</v>
      </c>
      <c r="AX172" s="145">
        <f>COUNTIFS(A1_Individu_Data_Keadaan_SDMK!A$4:A$149935,K172,A1_Individu_Data_Keadaan_SDMK!S$4:S$149935,"Dokter Spesialis Anastesiologi (Sp.An)")</f>
        <v>0</v>
      </c>
      <c r="AY172" s="147">
        <f t="shared" si="170"/>
        <v>2</v>
      </c>
      <c r="AZ172" s="146">
        <f t="shared" si="171"/>
        <v>0</v>
      </c>
      <c r="BA172" s="146">
        <f t="shared" si="172"/>
        <v>2</v>
      </c>
      <c r="BB172" s="145">
        <f>COUNTIFS(A1_Individu_Data_Keadaan_SDMK!A$4:A$149935,K172,A1_Individu_Data_Keadaan_SDMK!S$4:S$149935,"Dokter Spesialis Patologi Klinik (SP.PK)")</f>
        <v>0</v>
      </c>
      <c r="BC172" s="147">
        <f t="shared" si="173"/>
        <v>2</v>
      </c>
      <c r="BD172" s="146">
        <f t="shared" si="174"/>
        <v>0</v>
      </c>
      <c r="BE172" s="146">
        <f t="shared" si="175"/>
        <v>2</v>
      </c>
      <c r="BF172" s="145">
        <f>COUNTIFS(A1_Individu_Data_Keadaan_SDMK!A$4:A$149935,K172,A1_Individu_Data_Keadaan_SDMK!S$4:S$149935,"Dokter Spesialis Patologi Anatomi (Sp.PA)")</f>
        <v>0</v>
      </c>
      <c r="BG172" s="147">
        <f t="shared" si="176"/>
        <v>0</v>
      </c>
      <c r="BH172" s="146">
        <f t="shared" si="177"/>
        <v>0</v>
      </c>
      <c r="BI172" s="146">
        <f t="shared" si="178"/>
        <v>0</v>
      </c>
      <c r="BJ172" s="145">
        <f>COUNTIFS(A1_Individu_Data_Keadaan_SDMK!A$4:A$149935,K172,A1_Individu_Data_Keadaan_SDMK!S$4:S$149935,"Dokter Spesialis Rehabilitasi Medik (Sp.RM)")</f>
        <v>0</v>
      </c>
      <c r="BK172" s="147">
        <f t="shared" si="179"/>
        <v>0</v>
      </c>
      <c r="BL172" s="146">
        <f t="shared" si="180"/>
        <v>0</v>
      </c>
      <c r="BM172" s="146">
        <f t="shared" si="181"/>
        <v>0</v>
      </c>
      <c r="BN172" s="151" t="str">
        <f t="shared" si="182"/>
        <v>Belum Memenuhi</v>
      </c>
    </row>
    <row r="173" spans="11:66" ht="15">
      <c r="K173" s="132" t="s">
        <v>13390</v>
      </c>
      <c r="L173" s="132" t="s">
        <v>13391</v>
      </c>
      <c r="M173" s="132" t="s">
        <v>1632</v>
      </c>
      <c r="N173" s="132" t="s">
        <v>12210</v>
      </c>
      <c r="O173" s="132" t="s">
        <v>13058</v>
      </c>
      <c r="P173" s="132">
        <v>31</v>
      </c>
      <c r="Q173" s="132">
        <v>3175</v>
      </c>
      <c r="R173" s="370" t="str">
        <f>IF(P173&lt;&gt;"",VLOOKUP(P173,'01_MASTER_KODE_WILAYAH'!H$1437:I$1470,2,FALSE),"")</f>
        <v>DKI JAKARTA</v>
      </c>
      <c r="S173" s="370" t="str">
        <f>IF(Q173&lt;&gt;"",VLOOKUP(Q173,'01_MASTER_KODE_WILAYAH'!D$5:F$1353,3,FALSE),"")</f>
        <v>KOTA JAKARTA UTARA</v>
      </c>
      <c r="T173" s="444" t="str">
        <f t="shared" si="147"/>
        <v>BUMN</v>
      </c>
      <c r="U173" s="157">
        <f t="shared" si="148"/>
        <v>0</v>
      </c>
      <c r="V173" s="145">
        <f>COUNTIFS(A1_Individu_Data_Keadaan_SDMK!A$4:A$149935,K173,A1_Individu_Data_Keadaan_SDMK!S$4:S$149935,"Dokter Umum")</f>
        <v>0</v>
      </c>
      <c r="W173" s="134">
        <f t="shared" si="149"/>
        <v>9</v>
      </c>
      <c r="X173" s="146">
        <f t="shared" si="150"/>
        <v>0</v>
      </c>
      <c r="Y173" s="146">
        <f t="shared" si="151"/>
        <v>9</v>
      </c>
      <c r="Z173" s="145">
        <f>COUNTIFS(A1_Individu_Data_Keadaan_SDMK!A$4:A$149935,K173,A1_Individu_Data_Keadaan_SDMK!S$4:S$149935,"Dokter Gigi")</f>
        <v>0</v>
      </c>
      <c r="AA173" s="134">
        <f t="shared" si="152"/>
        <v>2</v>
      </c>
      <c r="AB173" s="146">
        <f t="shared" si="153"/>
        <v>0</v>
      </c>
      <c r="AC173" s="146">
        <f t="shared" si="154"/>
        <v>2</v>
      </c>
      <c r="AD173" s="145">
        <f>COUNTIFS(A1_Individu_Data_Keadaan_SDMK!A$4:A$149935,K173,A1_Individu_Data_Keadaan_SDMK!S$4:S$149935,"Dokter Spesialis Penyakit Dalam (Sp.PD)")</f>
        <v>0</v>
      </c>
      <c r="AE173" s="134">
        <f t="shared" si="155"/>
        <v>2</v>
      </c>
      <c r="AF173" s="146">
        <f t="shared" si="156"/>
        <v>0</v>
      </c>
      <c r="AG173" s="146">
        <f t="shared" si="157"/>
        <v>2</v>
      </c>
      <c r="AH173" s="145">
        <f>COUNTIFS(A1_Individu_Data_Keadaan_SDMK!A$4:A$149935,K173,A1_Individu_Data_Keadaan_SDMK!S$4:S$149935,"Dokter Spesialis Obstetri &amp; Ginekologi - Kebidanan &amp; Kandungan (Sp.OG)")</f>
        <v>0</v>
      </c>
      <c r="AI173" s="134">
        <f t="shared" si="158"/>
        <v>2</v>
      </c>
      <c r="AJ173" s="146">
        <f t="shared" si="159"/>
        <v>0</v>
      </c>
      <c r="AK173" s="146">
        <f t="shared" si="160"/>
        <v>2</v>
      </c>
      <c r="AL173" s="145">
        <f>COUNTIFS(A1_Individu_Data_Keadaan_SDMK!A$4:A$149935,K173,A1_Individu_Data_Keadaan_SDMK!S$4:S$149935,"Dokter Spesialis Anak (Sp.A)")</f>
        <v>0</v>
      </c>
      <c r="AM173" s="147">
        <f t="shared" si="161"/>
        <v>2</v>
      </c>
      <c r="AN173" s="146">
        <f t="shared" si="162"/>
        <v>0</v>
      </c>
      <c r="AO173" s="146">
        <f t="shared" si="163"/>
        <v>2</v>
      </c>
      <c r="AP173" s="145">
        <f>COUNTIFS(A1_Individu_Data_Keadaan_SDMK!A$4:A$149935,K173,A1_Individu_Data_Keadaan_SDMK!S$4:S$149935,"Dokter Spesialis Bedah (Sp.B)")</f>
        <v>0</v>
      </c>
      <c r="AQ173" s="147">
        <f t="shared" si="164"/>
        <v>2</v>
      </c>
      <c r="AR173" s="146">
        <f t="shared" si="165"/>
        <v>0</v>
      </c>
      <c r="AS173" s="146">
        <f t="shared" si="166"/>
        <v>2</v>
      </c>
      <c r="AT173" s="145">
        <f>COUNTIFS(A1_Individu_Data_Keadaan_SDMK!A$4:A$149935,K173,A1_Individu_Data_Keadaan_SDMK!S$4:S$149935,"Dokter Spesialis Radiologi (Sp.Rad)")</f>
        <v>0</v>
      </c>
      <c r="AU173" s="147">
        <f t="shared" si="167"/>
        <v>1</v>
      </c>
      <c r="AV173" s="146">
        <f t="shared" si="168"/>
        <v>0</v>
      </c>
      <c r="AW173" s="146">
        <f t="shared" si="169"/>
        <v>1</v>
      </c>
      <c r="AX173" s="145">
        <f>COUNTIFS(A1_Individu_Data_Keadaan_SDMK!A$4:A$149935,K173,A1_Individu_Data_Keadaan_SDMK!S$4:S$149935,"Dokter Spesialis Anastesiologi (Sp.An)")</f>
        <v>0</v>
      </c>
      <c r="AY173" s="147">
        <f t="shared" si="170"/>
        <v>1</v>
      </c>
      <c r="AZ173" s="146">
        <f t="shared" si="171"/>
        <v>0</v>
      </c>
      <c r="BA173" s="146">
        <f t="shared" si="172"/>
        <v>1</v>
      </c>
      <c r="BB173" s="145">
        <f>COUNTIFS(A1_Individu_Data_Keadaan_SDMK!A$4:A$149935,K173,A1_Individu_Data_Keadaan_SDMK!S$4:S$149935,"Dokter Spesialis Patologi Klinik (SP.PK)")</f>
        <v>0</v>
      </c>
      <c r="BC173" s="147">
        <f t="shared" si="173"/>
        <v>1</v>
      </c>
      <c r="BD173" s="146">
        <f t="shared" si="174"/>
        <v>0</v>
      </c>
      <c r="BE173" s="146">
        <f t="shared" si="175"/>
        <v>1</v>
      </c>
      <c r="BF173" s="145">
        <f>COUNTIFS(A1_Individu_Data_Keadaan_SDMK!A$4:A$149935,K173,A1_Individu_Data_Keadaan_SDMK!S$4:S$149935,"Dokter Spesialis Patologi Anatomi (Sp.PA)")</f>
        <v>0</v>
      </c>
      <c r="BG173" s="147">
        <f t="shared" si="176"/>
        <v>0</v>
      </c>
      <c r="BH173" s="146">
        <f t="shared" si="177"/>
        <v>0</v>
      </c>
      <c r="BI173" s="146">
        <f t="shared" si="178"/>
        <v>0</v>
      </c>
      <c r="BJ173" s="145">
        <f>COUNTIFS(A1_Individu_Data_Keadaan_SDMK!A$4:A$149935,K173,A1_Individu_Data_Keadaan_SDMK!S$4:S$149935,"Dokter Spesialis Rehabilitasi Medik (Sp.RM)")</f>
        <v>0</v>
      </c>
      <c r="BK173" s="147">
        <f t="shared" si="179"/>
        <v>0</v>
      </c>
      <c r="BL173" s="146">
        <f t="shared" si="180"/>
        <v>0</v>
      </c>
      <c r="BM173" s="146">
        <f t="shared" si="181"/>
        <v>0</v>
      </c>
      <c r="BN173" s="151" t="str">
        <f t="shared" si="182"/>
        <v>Belum Memenuhi</v>
      </c>
    </row>
    <row r="174" spans="11:66" ht="15">
      <c r="K174" s="132" t="s">
        <v>13392</v>
      </c>
      <c r="L174" s="132" t="s">
        <v>13393</v>
      </c>
      <c r="M174" s="132" t="s">
        <v>1632</v>
      </c>
      <c r="N174" s="132" t="s">
        <v>12209</v>
      </c>
      <c r="O174" s="132" t="s">
        <v>13055</v>
      </c>
      <c r="P174" s="132">
        <v>31</v>
      </c>
      <c r="Q174" s="132">
        <v>3175</v>
      </c>
      <c r="R174" s="370" t="str">
        <f>IF(P174&lt;&gt;"",VLOOKUP(P174,'01_MASTER_KODE_WILAYAH'!H$1437:I$1470,2,FALSE),"")</f>
        <v>DKI JAKARTA</v>
      </c>
      <c r="S174" s="370" t="str">
        <f>IF(Q174&lt;&gt;"",VLOOKUP(Q174,'01_MASTER_KODE_WILAYAH'!D$5:F$1353,3,FALSE),"")</f>
        <v>KOTA JAKARTA UTARA</v>
      </c>
      <c r="T174" s="444" t="str">
        <f t="shared" si="147"/>
        <v>Kementeran</v>
      </c>
      <c r="U174" s="157">
        <f t="shared" si="148"/>
        <v>0</v>
      </c>
      <c r="V174" s="145">
        <f>COUNTIFS(A1_Individu_Data_Keadaan_SDMK!A$4:A$149935,K174,A1_Individu_Data_Keadaan_SDMK!S$4:S$149935,"Dokter Umum")</f>
        <v>0</v>
      </c>
      <c r="W174" s="134">
        <f t="shared" si="149"/>
        <v>12</v>
      </c>
      <c r="X174" s="146">
        <f t="shared" si="150"/>
        <v>0</v>
      </c>
      <c r="Y174" s="146">
        <f t="shared" si="151"/>
        <v>12</v>
      </c>
      <c r="Z174" s="145">
        <f>COUNTIFS(A1_Individu_Data_Keadaan_SDMK!A$4:A$149935,K174,A1_Individu_Data_Keadaan_SDMK!S$4:S$149935,"Dokter Gigi")</f>
        <v>0</v>
      </c>
      <c r="AA174" s="134">
        <f t="shared" si="152"/>
        <v>3</v>
      </c>
      <c r="AB174" s="146">
        <f t="shared" si="153"/>
        <v>0</v>
      </c>
      <c r="AC174" s="146">
        <f t="shared" si="154"/>
        <v>3</v>
      </c>
      <c r="AD174" s="145">
        <f>COUNTIFS(A1_Individu_Data_Keadaan_SDMK!A$4:A$149935,K174,A1_Individu_Data_Keadaan_SDMK!S$4:S$149935,"Dokter Spesialis Penyakit Dalam (Sp.PD)")</f>
        <v>0</v>
      </c>
      <c r="AE174" s="134">
        <f t="shared" si="155"/>
        <v>3</v>
      </c>
      <c r="AF174" s="146">
        <f t="shared" si="156"/>
        <v>0</v>
      </c>
      <c r="AG174" s="146">
        <f t="shared" si="157"/>
        <v>3</v>
      </c>
      <c r="AH174" s="145">
        <f>COUNTIFS(A1_Individu_Data_Keadaan_SDMK!A$4:A$149935,K174,A1_Individu_Data_Keadaan_SDMK!S$4:S$149935,"Dokter Spesialis Obstetri &amp; Ginekologi - Kebidanan &amp; Kandungan (Sp.OG)")</f>
        <v>0</v>
      </c>
      <c r="AI174" s="134">
        <f t="shared" si="158"/>
        <v>3</v>
      </c>
      <c r="AJ174" s="146">
        <f t="shared" si="159"/>
        <v>0</v>
      </c>
      <c r="AK174" s="146">
        <f t="shared" si="160"/>
        <v>3</v>
      </c>
      <c r="AL174" s="145">
        <f>COUNTIFS(A1_Individu_Data_Keadaan_SDMK!A$4:A$149935,K174,A1_Individu_Data_Keadaan_SDMK!S$4:S$149935,"Dokter Spesialis Anak (Sp.A)")</f>
        <v>0</v>
      </c>
      <c r="AM174" s="147">
        <f t="shared" si="161"/>
        <v>3</v>
      </c>
      <c r="AN174" s="146">
        <f t="shared" si="162"/>
        <v>0</v>
      </c>
      <c r="AO174" s="146">
        <f t="shared" si="163"/>
        <v>3</v>
      </c>
      <c r="AP174" s="145">
        <f>COUNTIFS(A1_Individu_Data_Keadaan_SDMK!A$4:A$149935,K174,A1_Individu_Data_Keadaan_SDMK!S$4:S$149935,"Dokter Spesialis Bedah (Sp.B)")</f>
        <v>0</v>
      </c>
      <c r="AQ174" s="147">
        <f t="shared" si="164"/>
        <v>3</v>
      </c>
      <c r="AR174" s="146">
        <f t="shared" si="165"/>
        <v>0</v>
      </c>
      <c r="AS174" s="146">
        <f t="shared" si="166"/>
        <v>3</v>
      </c>
      <c r="AT174" s="145">
        <f>COUNTIFS(A1_Individu_Data_Keadaan_SDMK!A$4:A$149935,K174,A1_Individu_Data_Keadaan_SDMK!S$4:S$149935,"Dokter Spesialis Radiologi (Sp.Rad)")</f>
        <v>0</v>
      </c>
      <c r="AU174" s="147">
        <f t="shared" si="167"/>
        <v>2</v>
      </c>
      <c r="AV174" s="146">
        <f t="shared" si="168"/>
        <v>0</v>
      </c>
      <c r="AW174" s="146">
        <f t="shared" si="169"/>
        <v>2</v>
      </c>
      <c r="AX174" s="145">
        <f>COUNTIFS(A1_Individu_Data_Keadaan_SDMK!A$4:A$149935,K174,A1_Individu_Data_Keadaan_SDMK!S$4:S$149935,"Dokter Spesialis Anastesiologi (Sp.An)")</f>
        <v>0</v>
      </c>
      <c r="AY174" s="147">
        <f t="shared" si="170"/>
        <v>2</v>
      </c>
      <c r="AZ174" s="146">
        <f t="shared" si="171"/>
        <v>0</v>
      </c>
      <c r="BA174" s="146">
        <f t="shared" si="172"/>
        <v>2</v>
      </c>
      <c r="BB174" s="145">
        <f>COUNTIFS(A1_Individu_Data_Keadaan_SDMK!A$4:A$149935,K174,A1_Individu_Data_Keadaan_SDMK!S$4:S$149935,"Dokter Spesialis Patologi Klinik (SP.PK)")</f>
        <v>0</v>
      </c>
      <c r="BC174" s="147">
        <f t="shared" si="173"/>
        <v>2</v>
      </c>
      <c r="BD174" s="146">
        <f t="shared" si="174"/>
        <v>0</v>
      </c>
      <c r="BE174" s="146">
        <f t="shared" si="175"/>
        <v>2</v>
      </c>
      <c r="BF174" s="145">
        <f>COUNTIFS(A1_Individu_Data_Keadaan_SDMK!A$4:A$149935,K174,A1_Individu_Data_Keadaan_SDMK!S$4:S$149935,"Dokter Spesialis Patologi Anatomi (Sp.PA)")</f>
        <v>0</v>
      </c>
      <c r="BG174" s="147">
        <f t="shared" si="176"/>
        <v>0</v>
      </c>
      <c r="BH174" s="146">
        <f t="shared" si="177"/>
        <v>0</v>
      </c>
      <c r="BI174" s="146">
        <f t="shared" si="178"/>
        <v>0</v>
      </c>
      <c r="BJ174" s="145">
        <f>COUNTIFS(A1_Individu_Data_Keadaan_SDMK!A$4:A$149935,K174,A1_Individu_Data_Keadaan_SDMK!S$4:S$149935,"Dokter Spesialis Rehabilitasi Medik (Sp.RM)")</f>
        <v>0</v>
      </c>
      <c r="BK174" s="147">
        <f t="shared" si="179"/>
        <v>0</v>
      </c>
      <c r="BL174" s="146">
        <f t="shared" si="180"/>
        <v>0</v>
      </c>
      <c r="BM174" s="146">
        <f t="shared" si="181"/>
        <v>0</v>
      </c>
      <c r="BN174" s="151" t="str">
        <f t="shared" si="182"/>
        <v>Belum Memenuhi</v>
      </c>
    </row>
    <row r="175" spans="11:66" ht="15">
      <c r="K175" s="132" t="s">
        <v>13394</v>
      </c>
      <c r="L175" s="132" t="s">
        <v>13395</v>
      </c>
      <c r="M175" s="132" t="s">
        <v>1632</v>
      </c>
      <c r="N175" s="132" t="s">
        <v>12210</v>
      </c>
      <c r="O175" s="132" t="s">
        <v>12206</v>
      </c>
      <c r="P175" s="132">
        <v>31</v>
      </c>
      <c r="Q175" s="132">
        <v>3175</v>
      </c>
      <c r="R175" s="370" t="str">
        <f>IF(P175&lt;&gt;"",VLOOKUP(P175,'01_MASTER_KODE_WILAYAH'!H$1437:I$1470,2,FALSE),"")</f>
        <v>DKI JAKARTA</v>
      </c>
      <c r="S175" s="370" t="str">
        <f>IF(Q175&lt;&gt;"",VLOOKUP(Q175,'01_MASTER_KODE_WILAYAH'!D$5:F$1353,3,FALSE),"")</f>
        <v>KOTA JAKARTA UTARA</v>
      </c>
      <c r="T175" s="444" t="str">
        <f t="shared" si="147"/>
        <v>Swasta/Lai</v>
      </c>
      <c r="U175" s="157">
        <f t="shared" si="148"/>
        <v>0</v>
      </c>
      <c r="V175" s="145">
        <f>COUNTIFS(A1_Individu_Data_Keadaan_SDMK!A$4:A$149935,K175,A1_Individu_Data_Keadaan_SDMK!S$4:S$149935,"Dokter Umum")</f>
        <v>0</v>
      </c>
      <c r="W175" s="134">
        <f t="shared" si="149"/>
        <v>9</v>
      </c>
      <c r="X175" s="146">
        <f t="shared" si="150"/>
        <v>0</v>
      </c>
      <c r="Y175" s="146">
        <f t="shared" si="151"/>
        <v>9</v>
      </c>
      <c r="Z175" s="145">
        <f>COUNTIFS(A1_Individu_Data_Keadaan_SDMK!A$4:A$149935,K175,A1_Individu_Data_Keadaan_SDMK!S$4:S$149935,"Dokter Gigi")</f>
        <v>0</v>
      </c>
      <c r="AA175" s="134">
        <f t="shared" si="152"/>
        <v>2</v>
      </c>
      <c r="AB175" s="146">
        <f t="shared" si="153"/>
        <v>0</v>
      </c>
      <c r="AC175" s="146">
        <f t="shared" si="154"/>
        <v>2</v>
      </c>
      <c r="AD175" s="145">
        <f>COUNTIFS(A1_Individu_Data_Keadaan_SDMK!A$4:A$149935,K175,A1_Individu_Data_Keadaan_SDMK!S$4:S$149935,"Dokter Spesialis Penyakit Dalam (Sp.PD)")</f>
        <v>0</v>
      </c>
      <c r="AE175" s="134">
        <f t="shared" si="155"/>
        <v>2</v>
      </c>
      <c r="AF175" s="146">
        <f t="shared" si="156"/>
        <v>0</v>
      </c>
      <c r="AG175" s="146">
        <f t="shared" si="157"/>
        <v>2</v>
      </c>
      <c r="AH175" s="145">
        <f>COUNTIFS(A1_Individu_Data_Keadaan_SDMK!A$4:A$149935,K175,A1_Individu_Data_Keadaan_SDMK!S$4:S$149935,"Dokter Spesialis Obstetri &amp; Ginekologi - Kebidanan &amp; Kandungan (Sp.OG)")</f>
        <v>0</v>
      </c>
      <c r="AI175" s="134">
        <f t="shared" si="158"/>
        <v>2</v>
      </c>
      <c r="AJ175" s="146">
        <f t="shared" si="159"/>
        <v>0</v>
      </c>
      <c r="AK175" s="146">
        <f t="shared" si="160"/>
        <v>2</v>
      </c>
      <c r="AL175" s="145">
        <f>COUNTIFS(A1_Individu_Data_Keadaan_SDMK!A$4:A$149935,K175,A1_Individu_Data_Keadaan_SDMK!S$4:S$149935,"Dokter Spesialis Anak (Sp.A)")</f>
        <v>0</v>
      </c>
      <c r="AM175" s="147">
        <f t="shared" si="161"/>
        <v>2</v>
      </c>
      <c r="AN175" s="146">
        <f t="shared" si="162"/>
        <v>0</v>
      </c>
      <c r="AO175" s="146">
        <f t="shared" si="163"/>
        <v>2</v>
      </c>
      <c r="AP175" s="145">
        <f>COUNTIFS(A1_Individu_Data_Keadaan_SDMK!A$4:A$149935,K175,A1_Individu_Data_Keadaan_SDMK!S$4:S$149935,"Dokter Spesialis Bedah (Sp.B)")</f>
        <v>0</v>
      </c>
      <c r="AQ175" s="147">
        <f t="shared" si="164"/>
        <v>2</v>
      </c>
      <c r="AR175" s="146">
        <f t="shared" si="165"/>
        <v>0</v>
      </c>
      <c r="AS175" s="146">
        <f t="shared" si="166"/>
        <v>2</v>
      </c>
      <c r="AT175" s="145">
        <f>COUNTIFS(A1_Individu_Data_Keadaan_SDMK!A$4:A$149935,K175,A1_Individu_Data_Keadaan_SDMK!S$4:S$149935,"Dokter Spesialis Radiologi (Sp.Rad)")</f>
        <v>0</v>
      </c>
      <c r="AU175" s="147">
        <f t="shared" si="167"/>
        <v>1</v>
      </c>
      <c r="AV175" s="146">
        <f t="shared" si="168"/>
        <v>0</v>
      </c>
      <c r="AW175" s="146">
        <f t="shared" si="169"/>
        <v>1</v>
      </c>
      <c r="AX175" s="145">
        <f>COUNTIFS(A1_Individu_Data_Keadaan_SDMK!A$4:A$149935,K175,A1_Individu_Data_Keadaan_SDMK!S$4:S$149935,"Dokter Spesialis Anastesiologi (Sp.An)")</f>
        <v>0</v>
      </c>
      <c r="AY175" s="147">
        <f t="shared" si="170"/>
        <v>1</v>
      </c>
      <c r="AZ175" s="146">
        <f t="shared" si="171"/>
        <v>0</v>
      </c>
      <c r="BA175" s="146">
        <f t="shared" si="172"/>
        <v>1</v>
      </c>
      <c r="BB175" s="145">
        <f>COUNTIFS(A1_Individu_Data_Keadaan_SDMK!A$4:A$149935,K175,A1_Individu_Data_Keadaan_SDMK!S$4:S$149935,"Dokter Spesialis Patologi Klinik (SP.PK)")</f>
        <v>0</v>
      </c>
      <c r="BC175" s="147">
        <f t="shared" si="173"/>
        <v>1</v>
      </c>
      <c r="BD175" s="146">
        <f t="shared" si="174"/>
        <v>0</v>
      </c>
      <c r="BE175" s="146">
        <f t="shared" si="175"/>
        <v>1</v>
      </c>
      <c r="BF175" s="145">
        <f>COUNTIFS(A1_Individu_Data_Keadaan_SDMK!A$4:A$149935,K175,A1_Individu_Data_Keadaan_SDMK!S$4:S$149935,"Dokter Spesialis Patologi Anatomi (Sp.PA)")</f>
        <v>0</v>
      </c>
      <c r="BG175" s="147">
        <f t="shared" si="176"/>
        <v>0</v>
      </c>
      <c r="BH175" s="146">
        <f t="shared" si="177"/>
        <v>0</v>
      </c>
      <c r="BI175" s="146">
        <f t="shared" si="178"/>
        <v>0</v>
      </c>
      <c r="BJ175" s="145">
        <f>COUNTIFS(A1_Individu_Data_Keadaan_SDMK!A$4:A$149935,K175,A1_Individu_Data_Keadaan_SDMK!S$4:S$149935,"Dokter Spesialis Rehabilitasi Medik (Sp.RM)")</f>
        <v>0</v>
      </c>
      <c r="BK175" s="147">
        <f t="shared" si="179"/>
        <v>0</v>
      </c>
      <c r="BL175" s="146">
        <f t="shared" si="180"/>
        <v>0</v>
      </c>
      <c r="BM175" s="146">
        <f t="shared" si="181"/>
        <v>0</v>
      </c>
      <c r="BN175" s="151" t="str">
        <f t="shared" si="182"/>
        <v>Belum Memenuhi</v>
      </c>
    </row>
    <row r="176" spans="11:66" ht="15">
      <c r="K176" s="132" t="s">
        <v>13396</v>
      </c>
      <c r="L176" s="132" t="s">
        <v>13397</v>
      </c>
      <c r="M176" s="132" t="s">
        <v>1632</v>
      </c>
      <c r="N176" s="132" t="s">
        <v>12210</v>
      </c>
      <c r="O176" s="132" t="s">
        <v>12206</v>
      </c>
      <c r="P176" s="132">
        <v>31</v>
      </c>
      <c r="Q176" s="132">
        <v>3175</v>
      </c>
      <c r="R176" s="370" t="str">
        <f>IF(P176&lt;&gt;"",VLOOKUP(P176,'01_MASTER_KODE_WILAYAH'!H$1437:I$1470,2,FALSE),"")</f>
        <v>DKI JAKARTA</v>
      </c>
      <c r="S176" s="370" t="str">
        <f>IF(Q176&lt;&gt;"",VLOOKUP(Q176,'01_MASTER_KODE_WILAYAH'!D$5:F$1353,3,FALSE),"")</f>
        <v>KOTA JAKARTA UTARA</v>
      </c>
      <c r="T176" s="444" t="str">
        <f t="shared" si="147"/>
        <v>Swasta/Lai</v>
      </c>
      <c r="U176" s="157">
        <f t="shared" si="148"/>
        <v>0</v>
      </c>
      <c r="V176" s="145">
        <f>COUNTIFS(A1_Individu_Data_Keadaan_SDMK!A$4:A$149935,K176,A1_Individu_Data_Keadaan_SDMK!S$4:S$149935,"Dokter Umum")</f>
        <v>0</v>
      </c>
      <c r="W176" s="134">
        <f t="shared" si="149"/>
        <v>9</v>
      </c>
      <c r="X176" s="146">
        <f t="shared" si="150"/>
        <v>0</v>
      </c>
      <c r="Y176" s="146">
        <f t="shared" si="151"/>
        <v>9</v>
      </c>
      <c r="Z176" s="145">
        <f>COUNTIFS(A1_Individu_Data_Keadaan_SDMK!A$4:A$149935,K176,A1_Individu_Data_Keadaan_SDMK!S$4:S$149935,"Dokter Gigi")</f>
        <v>0</v>
      </c>
      <c r="AA176" s="134">
        <f t="shared" si="152"/>
        <v>2</v>
      </c>
      <c r="AB176" s="146">
        <f t="shared" si="153"/>
        <v>0</v>
      </c>
      <c r="AC176" s="146">
        <f t="shared" si="154"/>
        <v>2</v>
      </c>
      <c r="AD176" s="145">
        <f>COUNTIFS(A1_Individu_Data_Keadaan_SDMK!A$4:A$149935,K176,A1_Individu_Data_Keadaan_SDMK!S$4:S$149935,"Dokter Spesialis Penyakit Dalam (Sp.PD)")</f>
        <v>0</v>
      </c>
      <c r="AE176" s="134">
        <f t="shared" si="155"/>
        <v>2</v>
      </c>
      <c r="AF176" s="146">
        <f t="shared" si="156"/>
        <v>0</v>
      </c>
      <c r="AG176" s="146">
        <f t="shared" si="157"/>
        <v>2</v>
      </c>
      <c r="AH176" s="145">
        <f>COUNTIFS(A1_Individu_Data_Keadaan_SDMK!A$4:A$149935,K176,A1_Individu_Data_Keadaan_SDMK!S$4:S$149935,"Dokter Spesialis Obstetri &amp; Ginekologi - Kebidanan &amp; Kandungan (Sp.OG)")</f>
        <v>0</v>
      </c>
      <c r="AI176" s="134">
        <f t="shared" si="158"/>
        <v>2</v>
      </c>
      <c r="AJ176" s="146">
        <f t="shared" si="159"/>
        <v>0</v>
      </c>
      <c r="AK176" s="146">
        <f t="shared" si="160"/>
        <v>2</v>
      </c>
      <c r="AL176" s="145">
        <f>COUNTIFS(A1_Individu_Data_Keadaan_SDMK!A$4:A$149935,K176,A1_Individu_Data_Keadaan_SDMK!S$4:S$149935,"Dokter Spesialis Anak (Sp.A)")</f>
        <v>0</v>
      </c>
      <c r="AM176" s="147">
        <f t="shared" si="161"/>
        <v>2</v>
      </c>
      <c r="AN176" s="146">
        <f t="shared" si="162"/>
        <v>0</v>
      </c>
      <c r="AO176" s="146">
        <f t="shared" si="163"/>
        <v>2</v>
      </c>
      <c r="AP176" s="145">
        <f>COUNTIFS(A1_Individu_Data_Keadaan_SDMK!A$4:A$149935,K176,A1_Individu_Data_Keadaan_SDMK!S$4:S$149935,"Dokter Spesialis Bedah (Sp.B)")</f>
        <v>0</v>
      </c>
      <c r="AQ176" s="147">
        <f t="shared" si="164"/>
        <v>2</v>
      </c>
      <c r="AR176" s="146">
        <f t="shared" si="165"/>
        <v>0</v>
      </c>
      <c r="AS176" s="146">
        <f t="shared" si="166"/>
        <v>2</v>
      </c>
      <c r="AT176" s="145">
        <f>COUNTIFS(A1_Individu_Data_Keadaan_SDMK!A$4:A$149935,K176,A1_Individu_Data_Keadaan_SDMK!S$4:S$149935,"Dokter Spesialis Radiologi (Sp.Rad)")</f>
        <v>0</v>
      </c>
      <c r="AU176" s="147">
        <f t="shared" si="167"/>
        <v>1</v>
      </c>
      <c r="AV176" s="146">
        <f t="shared" si="168"/>
        <v>0</v>
      </c>
      <c r="AW176" s="146">
        <f t="shared" si="169"/>
        <v>1</v>
      </c>
      <c r="AX176" s="145">
        <f>COUNTIFS(A1_Individu_Data_Keadaan_SDMK!A$4:A$149935,K176,A1_Individu_Data_Keadaan_SDMK!S$4:S$149935,"Dokter Spesialis Anastesiologi (Sp.An)")</f>
        <v>0</v>
      </c>
      <c r="AY176" s="147">
        <f t="shared" si="170"/>
        <v>1</v>
      </c>
      <c r="AZ176" s="146">
        <f t="shared" si="171"/>
        <v>0</v>
      </c>
      <c r="BA176" s="146">
        <f t="shared" si="172"/>
        <v>1</v>
      </c>
      <c r="BB176" s="145">
        <f>COUNTIFS(A1_Individu_Data_Keadaan_SDMK!A$4:A$149935,K176,A1_Individu_Data_Keadaan_SDMK!S$4:S$149935,"Dokter Spesialis Patologi Klinik (SP.PK)")</f>
        <v>0</v>
      </c>
      <c r="BC176" s="147">
        <f t="shared" si="173"/>
        <v>1</v>
      </c>
      <c r="BD176" s="146">
        <f t="shared" si="174"/>
        <v>0</v>
      </c>
      <c r="BE176" s="146">
        <f t="shared" si="175"/>
        <v>1</v>
      </c>
      <c r="BF176" s="145">
        <f>COUNTIFS(A1_Individu_Data_Keadaan_SDMK!A$4:A$149935,K176,A1_Individu_Data_Keadaan_SDMK!S$4:S$149935,"Dokter Spesialis Patologi Anatomi (Sp.PA)")</f>
        <v>0</v>
      </c>
      <c r="BG176" s="147">
        <f t="shared" si="176"/>
        <v>0</v>
      </c>
      <c r="BH176" s="146">
        <f t="shared" si="177"/>
        <v>0</v>
      </c>
      <c r="BI176" s="146">
        <f t="shared" si="178"/>
        <v>0</v>
      </c>
      <c r="BJ176" s="145">
        <f>COUNTIFS(A1_Individu_Data_Keadaan_SDMK!A$4:A$149935,K176,A1_Individu_Data_Keadaan_SDMK!S$4:S$149935,"Dokter Spesialis Rehabilitasi Medik (Sp.RM)")</f>
        <v>0</v>
      </c>
      <c r="BK176" s="147">
        <f t="shared" si="179"/>
        <v>0</v>
      </c>
      <c r="BL176" s="146">
        <f t="shared" si="180"/>
        <v>0</v>
      </c>
      <c r="BM176" s="146">
        <f t="shared" si="181"/>
        <v>0</v>
      </c>
      <c r="BN176" s="151" t="str">
        <f t="shared" si="182"/>
        <v>Belum Memenuhi</v>
      </c>
    </row>
    <row r="177" spans="11:66" ht="15">
      <c r="K177" s="132" t="s">
        <v>13398</v>
      </c>
      <c r="L177" s="132" t="s">
        <v>13399</v>
      </c>
      <c r="M177" s="132" t="s">
        <v>1632</v>
      </c>
      <c r="N177" s="132" t="s">
        <v>12209</v>
      </c>
      <c r="O177" s="132" t="s">
        <v>12206</v>
      </c>
      <c r="P177" s="132">
        <v>31</v>
      </c>
      <c r="Q177" s="132">
        <v>3175</v>
      </c>
      <c r="R177" s="370" t="str">
        <f>IF(P177&lt;&gt;"",VLOOKUP(P177,'01_MASTER_KODE_WILAYAH'!H$1437:I$1470,2,FALSE),"")</f>
        <v>DKI JAKARTA</v>
      </c>
      <c r="S177" s="370" t="str">
        <f>IF(Q177&lt;&gt;"",VLOOKUP(Q177,'01_MASTER_KODE_WILAYAH'!D$5:F$1353,3,FALSE),"")</f>
        <v>KOTA JAKARTA UTARA</v>
      </c>
      <c r="T177" s="444" t="str">
        <f t="shared" si="147"/>
        <v>Swasta/Lai</v>
      </c>
      <c r="U177" s="157">
        <f t="shared" si="148"/>
        <v>0</v>
      </c>
      <c r="V177" s="145">
        <f>COUNTIFS(A1_Individu_Data_Keadaan_SDMK!A$4:A$149935,K177,A1_Individu_Data_Keadaan_SDMK!S$4:S$149935,"Dokter Umum")</f>
        <v>0</v>
      </c>
      <c r="W177" s="134">
        <f t="shared" si="149"/>
        <v>12</v>
      </c>
      <c r="X177" s="146">
        <f t="shared" si="150"/>
        <v>0</v>
      </c>
      <c r="Y177" s="146">
        <f t="shared" si="151"/>
        <v>12</v>
      </c>
      <c r="Z177" s="145">
        <f>COUNTIFS(A1_Individu_Data_Keadaan_SDMK!A$4:A$149935,K177,A1_Individu_Data_Keadaan_SDMK!S$4:S$149935,"Dokter Gigi")</f>
        <v>0</v>
      </c>
      <c r="AA177" s="134">
        <f t="shared" si="152"/>
        <v>3</v>
      </c>
      <c r="AB177" s="146">
        <f t="shared" si="153"/>
        <v>0</v>
      </c>
      <c r="AC177" s="146">
        <f t="shared" si="154"/>
        <v>3</v>
      </c>
      <c r="AD177" s="145">
        <f>COUNTIFS(A1_Individu_Data_Keadaan_SDMK!A$4:A$149935,K177,A1_Individu_Data_Keadaan_SDMK!S$4:S$149935,"Dokter Spesialis Penyakit Dalam (Sp.PD)")</f>
        <v>0</v>
      </c>
      <c r="AE177" s="134">
        <f t="shared" si="155"/>
        <v>3</v>
      </c>
      <c r="AF177" s="146">
        <f t="shared" si="156"/>
        <v>0</v>
      </c>
      <c r="AG177" s="146">
        <f t="shared" si="157"/>
        <v>3</v>
      </c>
      <c r="AH177" s="145">
        <f>COUNTIFS(A1_Individu_Data_Keadaan_SDMK!A$4:A$149935,K177,A1_Individu_Data_Keadaan_SDMK!S$4:S$149935,"Dokter Spesialis Obstetri &amp; Ginekologi - Kebidanan &amp; Kandungan (Sp.OG)")</f>
        <v>0</v>
      </c>
      <c r="AI177" s="134">
        <f t="shared" si="158"/>
        <v>3</v>
      </c>
      <c r="AJ177" s="146">
        <f t="shared" si="159"/>
        <v>0</v>
      </c>
      <c r="AK177" s="146">
        <f t="shared" si="160"/>
        <v>3</v>
      </c>
      <c r="AL177" s="145">
        <f>COUNTIFS(A1_Individu_Data_Keadaan_SDMK!A$4:A$149935,K177,A1_Individu_Data_Keadaan_SDMK!S$4:S$149935,"Dokter Spesialis Anak (Sp.A)")</f>
        <v>0</v>
      </c>
      <c r="AM177" s="147">
        <f t="shared" si="161"/>
        <v>3</v>
      </c>
      <c r="AN177" s="146">
        <f t="shared" si="162"/>
        <v>0</v>
      </c>
      <c r="AO177" s="146">
        <f t="shared" si="163"/>
        <v>3</v>
      </c>
      <c r="AP177" s="145">
        <f>COUNTIFS(A1_Individu_Data_Keadaan_SDMK!A$4:A$149935,K177,A1_Individu_Data_Keadaan_SDMK!S$4:S$149935,"Dokter Spesialis Bedah (Sp.B)")</f>
        <v>0</v>
      </c>
      <c r="AQ177" s="147">
        <f t="shared" si="164"/>
        <v>3</v>
      </c>
      <c r="AR177" s="146">
        <f t="shared" si="165"/>
        <v>0</v>
      </c>
      <c r="AS177" s="146">
        <f t="shared" si="166"/>
        <v>3</v>
      </c>
      <c r="AT177" s="145">
        <f>COUNTIFS(A1_Individu_Data_Keadaan_SDMK!A$4:A$149935,K177,A1_Individu_Data_Keadaan_SDMK!S$4:S$149935,"Dokter Spesialis Radiologi (Sp.Rad)")</f>
        <v>0</v>
      </c>
      <c r="AU177" s="147">
        <f t="shared" si="167"/>
        <v>2</v>
      </c>
      <c r="AV177" s="146">
        <f t="shared" si="168"/>
        <v>0</v>
      </c>
      <c r="AW177" s="146">
        <f t="shared" si="169"/>
        <v>2</v>
      </c>
      <c r="AX177" s="145">
        <f>COUNTIFS(A1_Individu_Data_Keadaan_SDMK!A$4:A$149935,K177,A1_Individu_Data_Keadaan_SDMK!S$4:S$149935,"Dokter Spesialis Anastesiologi (Sp.An)")</f>
        <v>0</v>
      </c>
      <c r="AY177" s="147">
        <f t="shared" si="170"/>
        <v>2</v>
      </c>
      <c r="AZ177" s="146">
        <f t="shared" si="171"/>
        <v>0</v>
      </c>
      <c r="BA177" s="146">
        <f t="shared" si="172"/>
        <v>2</v>
      </c>
      <c r="BB177" s="145">
        <f>COUNTIFS(A1_Individu_Data_Keadaan_SDMK!A$4:A$149935,K177,A1_Individu_Data_Keadaan_SDMK!S$4:S$149935,"Dokter Spesialis Patologi Klinik (SP.PK)")</f>
        <v>0</v>
      </c>
      <c r="BC177" s="147">
        <f t="shared" si="173"/>
        <v>2</v>
      </c>
      <c r="BD177" s="146">
        <f t="shared" si="174"/>
        <v>0</v>
      </c>
      <c r="BE177" s="146">
        <f t="shared" si="175"/>
        <v>2</v>
      </c>
      <c r="BF177" s="145">
        <f>COUNTIFS(A1_Individu_Data_Keadaan_SDMK!A$4:A$149935,K177,A1_Individu_Data_Keadaan_SDMK!S$4:S$149935,"Dokter Spesialis Patologi Anatomi (Sp.PA)")</f>
        <v>0</v>
      </c>
      <c r="BG177" s="147">
        <f t="shared" si="176"/>
        <v>0</v>
      </c>
      <c r="BH177" s="146">
        <f t="shared" si="177"/>
        <v>0</v>
      </c>
      <c r="BI177" s="146">
        <f t="shared" si="178"/>
        <v>0</v>
      </c>
      <c r="BJ177" s="145">
        <f>COUNTIFS(A1_Individu_Data_Keadaan_SDMK!A$4:A$149935,K177,A1_Individu_Data_Keadaan_SDMK!S$4:S$149935,"Dokter Spesialis Rehabilitasi Medik (Sp.RM)")</f>
        <v>0</v>
      </c>
      <c r="BK177" s="147">
        <f t="shared" si="179"/>
        <v>0</v>
      </c>
      <c r="BL177" s="146">
        <f t="shared" si="180"/>
        <v>0</v>
      </c>
      <c r="BM177" s="146">
        <f t="shared" si="181"/>
        <v>0</v>
      </c>
      <c r="BN177" s="151" t="str">
        <f t="shared" si="182"/>
        <v>Belum Memenuhi</v>
      </c>
    </row>
    <row r="178" spans="11:66" ht="15">
      <c r="K178" s="132" t="s">
        <v>13400</v>
      </c>
      <c r="L178" s="132" t="s">
        <v>13401</v>
      </c>
      <c r="M178" s="132" t="s">
        <v>1632</v>
      </c>
      <c r="N178" s="132" t="s">
        <v>12211</v>
      </c>
      <c r="O178" s="132" t="s">
        <v>12205</v>
      </c>
      <c r="P178" s="132">
        <v>31</v>
      </c>
      <c r="Q178" s="132">
        <v>3175</v>
      </c>
      <c r="R178" s="370" t="str">
        <f>IF(P178&lt;&gt;"",VLOOKUP(P178,'01_MASTER_KODE_WILAYAH'!H$1437:I$1470,2,FALSE),"")</f>
        <v>DKI JAKARTA</v>
      </c>
      <c r="S178" s="370" t="str">
        <f>IF(Q178&lt;&gt;"",VLOOKUP(Q178,'01_MASTER_KODE_WILAYAH'!D$5:F$1353,3,FALSE),"")</f>
        <v>KOTA JAKARTA UTARA</v>
      </c>
      <c r="T178" s="444" t="str">
        <f t="shared" si="147"/>
        <v>Organisasi</v>
      </c>
      <c r="U178" s="157">
        <f t="shared" si="148"/>
        <v>0</v>
      </c>
      <c r="V178" s="145">
        <f>COUNTIFS(A1_Individu_Data_Keadaan_SDMK!A$4:A$149935,K178,A1_Individu_Data_Keadaan_SDMK!S$4:S$149935,"Dokter Umum")</f>
        <v>0</v>
      </c>
      <c r="W178" s="134">
        <f t="shared" si="149"/>
        <v>4</v>
      </c>
      <c r="X178" s="146">
        <f t="shared" si="150"/>
        <v>0</v>
      </c>
      <c r="Y178" s="146">
        <f t="shared" si="151"/>
        <v>4</v>
      </c>
      <c r="Z178" s="145">
        <f>COUNTIFS(A1_Individu_Data_Keadaan_SDMK!A$4:A$149935,K178,A1_Individu_Data_Keadaan_SDMK!S$4:S$149935,"Dokter Gigi")</f>
        <v>0</v>
      </c>
      <c r="AA178" s="134">
        <f t="shared" si="152"/>
        <v>1</v>
      </c>
      <c r="AB178" s="146">
        <f t="shared" si="153"/>
        <v>0</v>
      </c>
      <c r="AC178" s="146">
        <f t="shared" si="154"/>
        <v>1</v>
      </c>
      <c r="AD178" s="145">
        <f>COUNTIFS(A1_Individu_Data_Keadaan_SDMK!A$4:A$149935,K178,A1_Individu_Data_Keadaan_SDMK!S$4:S$149935,"Dokter Spesialis Penyakit Dalam (Sp.PD)")</f>
        <v>0</v>
      </c>
      <c r="AE178" s="134">
        <f t="shared" si="155"/>
        <v>1</v>
      </c>
      <c r="AF178" s="146">
        <f t="shared" si="156"/>
        <v>0</v>
      </c>
      <c r="AG178" s="146">
        <f t="shared" si="157"/>
        <v>1</v>
      </c>
      <c r="AH178" s="145">
        <f>COUNTIFS(A1_Individu_Data_Keadaan_SDMK!A$4:A$149935,K178,A1_Individu_Data_Keadaan_SDMK!S$4:S$149935,"Dokter Spesialis Obstetri &amp; Ginekologi - Kebidanan &amp; Kandungan (Sp.OG)")</f>
        <v>0</v>
      </c>
      <c r="AI178" s="134">
        <f t="shared" si="158"/>
        <v>1</v>
      </c>
      <c r="AJ178" s="146">
        <f t="shared" si="159"/>
        <v>0</v>
      </c>
      <c r="AK178" s="146">
        <f t="shared" si="160"/>
        <v>1</v>
      </c>
      <c r="AL178" s="145">
        <f>COUNTIFS(A1_Individu_Data_Keadaan_SDMK!A$4:A$149935,K178,A1_Individu_Data_Keadaan_SDMK!S$4:S$149935,"Dokter Spesialis Anak (Sp.A)")</f>
        <v>0</v>
      </c>
      <c r="AM178" s="147">
        <f t="shared" si="161"/>
        <v>1</v>
      </c>
      <c r="AN178" s="146">
        <f t="shared" si="162"/>
        <v>0</v>
      </c>
      <c r="AO178" s="146">
        <f t="shared" si="163"/>
        <v>1</v>
      </c>
      <c r="AP178" s="145">
        <f>COUNTIFS(A1_Individu_Data_Keadaan_SDMK!A$4:A$149935,K178,A1_Individu_Data_Keadaan_SDMK!S$4:S$149935,"Dokter Spesialis Bedah (Sp.B)")</f>
        <v>0</v>
      </c>
      <c r="AQ178" s="147">
        <f t="shared" si="164"/>
        <v>1</v>
      </c>
      <c r="AR178" s="146">
        <f t="shared" si="165"/>
        <v>0</v>
      </c>
      <c r="AS178" s="146">
        <f t="shared" si="166"/>
        <v>1</v>
      </c>
      <c r="AT178" s="145">
        <f>COUNTIFS(A1_Individu_Data_Keadaan_SDMK!A$4:A$149935,K178,A1_Individu_Data_Keadaan_SDMK!S$4:S$149935,"Dokter Spesialis Radiologi (Sp.Rad)")</f>
        <v>0</v>
      </c>
      <c r="AU178" s="147">
        <f t="shared" si="167"/>
        <v>0</v>
      </c>
      <c r="AV178" s="146">
        <f t="shared" si="168"/>
        <v>0</v>
      </c>
      <c r="AW178" s="146">
        <f t="shared" si="169"/>
        <v>0</v>
      </c>
      <c r="AX178" s="145">
        <f>COUNTIFS(A1_Individu_Data_Keadaan_SDMK!A$4:A$149935,K178,A1_Individu_Data_Keadaan_SDMK!S$4:S$149935,"Dokter Spesialis Anastesiologi (Sp.An)")</f>
        <v>0</v>
      </c>
      <c r="AY178" s="147">
        <f t="shared" si="170"/>
        <v>0</v>
      </c>
      <c r="AZ178" s="146">
        <f t="shared" si="171"/>
        <v>0</v>
      </c>
      <c r="BA178" s="146">
        <f t="shared" si="172"/>
        <v>0</v>
      </c>
      <c r="BB178" s="145">
        <f>COUNTIFS(A1_Individu_Data_Keadaan_SDMK!A$4:A$149935,K178,A1_Individu_Data_Keadaan_SDMK!S$4:S$149935,"Dokter Spesialis Patologi Klinik (SP.PK)")</f>
        <v>0</v>
      </c>
      <c r="BC178" s="147">
        <f t="shared" si="173"/>
        <v>0</v>
      </c>
      <c r="BD178" s="146">
        <f t="shared" si="174"/>
        <v>0</v>
      </c>
      <c r="BE178" s="146">
        <f t="shared" si="175"/>
        <v>0</v>
      </c>
      <c r="BF178" s="145">
        <f>COUNTIFS(A1_Individu_Data_Keadaan_SDMK!A$4:A$149935,K178,A1_Individu_Data_Keadaan_SDMK!S$4:S$149935,"Dokter Spesialis Patologi Anatomi (Sp.PA)")</f>
        <v>0</v>
      </c>
      <c r="BG178" s="147">
        <f t="shared" si="176"/>
        <v>0</v>
      </c>
      <c r="BH178" s="146">
        <f t="shared" si="177"/>
        <v>0</v>
      </c>
      <c r="BI178" s="146">
        <f t="shared" si="178"/>
        <v>0</v>
      </c>
      <c r="BJ178" s="145">
        <f>COUNTIFS(A1_Individu_Data_Keadaan_SDMK!A$4:A$149935,K178,A1_Individu_Data_Keadaan_SDMK!S$4:S$149935,"Dokter Spesialis Rehabilitasi Medik (Sp.RM)")</f>
        <v>0</v>
      </c>
      <c r="BK178" s="147">
        <f t="shared" si="179"/>
        <v>0</v>
      </c>
      <c r="BL178" s="146">
        <f t="shared" si="180"/>
        <v>0</v>
      </c>
      <c r="BM178" s="146">
        <f t="shared" si="181"/>
        <v>0</v>
      </c>
      <c r="BN178" s="151" t="str">
        <f t="shared" si="182"/>
        <v>Belum Memenuhi</v>
      </c>
    </row>
    <row r="179" spans="11:66" ht="15">
      <c r="K179" s="132" t="s">
        <v>13402</v>
      </c>
      <c r="L179" s="132" t="s">
        <v>13403</v>
      </c>
      <c r="M179" s="132" t="s">
        <v>1632</v>
      </c>
      <c r="N179" s="132" t="s">
        <v>12210</v>
      </c>
      <c r="O179" s="132" t="s">
        <v>12205</v>
      </c>
      <c r="P179" s="132">
        <v>31</v>
      </c>
      <c r="Q179" s="132">
        <v>3175</v>
      </c>
      <c r="R179" s="370" t="str">
        <f>IF(P179&lt;&gt;"",VLOOKUP(P179,'01_MASTER_KODE_WILAYAH'!H$1437:I$1470,2,FALSE),"")</f>
        <v>DKI JAKARTA</v>
      </c>
      <c r="S179" s="370" t="str">
        <f>IF(Q179&lt;&gt;"",VLOOKUP(Q179,'01_MASTER_KODE_WILAYAH'!D$5:F$1353,3,FALSE),"")</f>
        <v>KOTA JAKARTA UTARA</v>
      </c>
      <c r="T179" s="444" t="str">
        <f t="shared" si="147"/>
        <v>Organisasi</v>
      </c>
      <c r="U179" s="157">
        <f t="shared" si="148"/>
        <v>0</v>
      </c>
      <c r="V179" s="145">
        <f>COUNTIFS(A1_Individu_Data_Keadaan_SDMK!A$4:A$149935,K179,A1_Individu_Data_Keadaan_SDMK!S$4:S$149935,"Dokter Umum")</f>
        <v>0</v>
      </c>
      <c r="W179" s="134">
        <f t="shared" si="149"/>
        <v>9</v>
      </c>
      <c r="X179" s="146">
        <f t="shared" si="150"/>
        <v>0</v>
      </c>
      <c r="Y179" s="146">
        <f t="shared" si="151"/>
        <v>9</v>
      </c>
      <c r="Z179" s="145">
        <f>COUNTIFS(A1_Individu_Data_Keadaan_SDMK!A$4:A$149935,K179,A1_Individu_Data_Keadaan_SDMK!S$4:S$149935,"Dokter Gigi")</f>
        <v>0</v>
      </c>
      <c r="AA179" s="134">
        <f t="shared" si="152"/>
        <v>2</v>
      </c>
      <c r="AB179" s="146">
        <f t="shared" si="153"/>
        <v>0</v>
      </c>
      <c r="AC179" s="146">
        <f t="shared" si="154"/>
        <v>2</v>
      </c>
      <c r="AD179" s="145">
        <f>COUNTIFS(A1_Individu_Data_Keadaan_SDMK!A$4:A$149935,K179,A1_Individu_Data_Keadaan_SDMK!S$4:S$149935,"Dokter Spesialis Penyakit Dalam (Sp.PD)")</f>
        <v>0</v>
      </c>
      <c r="AE179" s="134">
        <f t="shared" si="155"/>
        <v>2</v>
      </c>
      <c r="AF179" s="146">
        <f t="shared" si="156"/>
        <v>0</v>
      </c>
      <c r="AG179" s="146">
        <f t="shared" si="157"/>
        <v>2</v>
      </c>
      <c r="AH179" s="145">
        <f>COUNTIFS(A1_Individu_Data_Keadaan_SDMK!A$4:A$149935,K179,A1_Individu_Data_Keadaan_SDMK!S$4:S$149935,"Dokter Spesialis Obstetri &amp; Ginekologi - Kebidanan &amp; Kandungan (Sp.OG)")</f>
        <v>0</v>
      </c>
      <c r="AI179" s="134">
        <f t="shared" si="158"/>
        <v>2</v>
      </c>
      <c r="AJ179" s="146">
        <f t="shared" si="159"/>
        <v>0</v>
      </c>
      <c r="AK179" s="146">
        <f t="shared" si="160"/>
        <v>2</v>
      </c>
      <c r="AL179" s="145">
        <f>COUNTIFS(A1_Individu_Data_Keadaan_SDMK!A$4:A$149935,K179,A1_Individu_Data_Keadaan_SDMK!S$4:S$149935,"Dokter Spesialis Anak (Sp.A)")</f>
        <v>0</v>
      </c>
      <c r="AM179" s="147">
        <f t="shared" si="161"/>
        <v>2</v>
      </c>
      <c r="AN179" s="146">
        <f t="shared" si="162"/>
        <v>0</v>
      </c>
      <c r="AO179" s="146">
        <f t="shared" si="163"/>
        <v>2</v>
      </c>
      <c r="AP179" s="145">
        <f>COUNTIFS(A1_Individu_Data_Keadaan_SDMK!A$4:A$149935,K179,A1_Individu_Data_Keadaan_SDMK!S$4:S$149935,"Dokter Spesialis Bedah (Sp.B)")</f>
        <v>0</v>
      </c>
      <c r="AQ179" s="147">
        <f t="shared" si="164"/>
        <v>2</v>
      </c>
      <c r="AR179" s="146">
        <f t="shared" si="165"/>
        <v>0</v>
      </c>
      <c r="AS179" s="146">
        <f t="shared" si="166"/>
        <v>2</v>
      </c>
      <c r="AT179" s="145">
        <f>COUNTIFS(A1_Individu_Data_Keadaan_SDMK!A$4:A$149935,K179,A1_Individu_Data_Keadaan_SDMK!S$4:S$149935,"Dokter Spesialis Radiologi (Sp.Rad)")</f>
        <v>0</v>
      </c>
      <c r="AU179" s="147">
        <f t="shared" si="167"/>
        <v>1</v>
      </c>
      <c r="AV179" s="146">
        <f t="shared" si="168"/>
        <v>0</v>
      </c>
      <c r="AW179" s="146">
        <f t="shared" si="169"/>
        <v>1</v>
      </c>
      <c r="AX179" s="145">
        <f>COUNTIFS(A1_Individu_Data_Keadaan_SDMK!A$4:A$149935,K179,A1_Individu_Data_Keadaan_SDMK!S$4:S$149935,"Dokter Spesialis Anastesiologi (Sp.An)")</f>
        <v>0</v>
      </c>
      <c r="AY179" s="147">
        <f t="shared" si="170"/>
        <v>1</v>
      </c>
      <c r="AZ179" s="146">
        <f t="shared" si="171"/>
        <v>0</v>
      </c>
      <c r="BA179" s="146">
        <f t="shared" si="172"/>
        <v>1</v>
      </c>
      <c r="BB179" s="145">
        <f>COUNTIFS(A1_Individu_Data_Keadaan_SDMK!A$4:A$149935,K179,A1_Individu_Data_Keadaan_SDMK!S$4:S$149935,"Dokter Spesialis Patologi Klinik (SP.PK)")</f>
        <v>0</v>
      </c>
      <c r="BC179" s="147">
        <f t="shared" si="173"/>
        <v>1</v>
      </c>
      <c r="BD179" s="146">
        <f t="shared" si="174"/>
        <v>0</v>
      </c>
      <c r="BE179" s="146">
        <f t="shared" si="175"/>
        <v>1</v>
      </c>
      <c r="BF179" s="145">
        <f>COUNTIFS(A1_Individu_Data_Keadaan_SDMK!A$4:A$149935,K179,A1_Individu_Data_Keadaan_SDMK!S$4:S$149935,"Dokter Spesialis Patologi Anatomi (Sp.PA)")</f>
        <v>0</v>
      </c>
      <c r="BG179" s="147">
        <f t="shared" si="176"/>
        <v>0</v>
      </c>
      <c r="BH179" s="146">
        <f t="shared" si="177"/>
        <v>0</v>
      </c>
      <c r="BI179" s="146">
        <f t="shared" si="178"/>
        <v>0</v>
      </c>
      <c r="BJ179" s="145">
        <f>COUNTIFS(A1_Individu_Data_Keadaan_SDMK!A$4:A$149935,K179,A1_Individu_Data_Keadaan_SDMK!S$4:S$149935,"Dokter Spesialis Rehabilitasi Medik (Sp.RM)")</f>
        <v>0</v>
      </c>
      <c r="BK179" s="147">
        <f t="shared" si="179"/>
        <v>0</v>
      </c>
      <c r="BL179" s="146">
        <f t="shared" si="180"/>
        <v>0</v>
      </c>
      <c r="BM179" s="146">
        <f t="shared" si="181"/>
        <v>0</v>
      </c>
      <c r="BN179" s="151" t="str">
        <f t="shared" si="182"/>
        <v>Belum Memenuhi</v>
      </c>
    </row>
    <row r="180" spans="11:66" ht="15">
      <c r="K180" s="132" t="s">
        <v>13404</v>
      </c>
      <c r="L180" s="132" t="s">
        <v>13405</v>
      </c>
      <c r="M180" s="132" t="s">
        <v>1632</v>
      </c>
      <c r="N180" s="132" t="s">
        <v>12209</v>
      </c>
      <c r="O180" s="132" t="s">
        <v>12205</v>
      </c>
      <c r="P180" s="132">
        <v>31</v>
      </c>
      <c r="Q180" s="132">
        <v>3175</v>
      </c>
      <c r="R180" s="370" t="str">
        <f>IF(P180&lt;&gt;"",VLOOKUP(P180,'01_MASTER_KODE_WILAYAH'!H$1437:I$1470,2,FALSE),"")</f>
        <v>DKI JAKARTA</v>
      </c>
      <c r="S180" s="370" t="str">
        <f>IF(Q180&lt;&gt;"",VLOOKUP(Q180,'01_MASTER_KODE_WILAYAH'!D$5:F$1353,3,FALSE),"")</f>
        <v>KOTA JAKARTA UTARA</v>
      </c>
      <c r="T180" s="444" t="str">
        <f t="shared" si="147"/>
        <v>Organisasi</v>
      </c>
      <c r="U180" s="157">
        <f t="shared" si="148"/>
        <v>0</v>
      </c>
      <c r="V180" s="145">
        <f>COUNTIFS(A1_Individu_Data_Keadaan_SDMK!A$4:A$149935,K180,A1_Individu_Data_Keadaan_SDMK!S$4:S$149935,"Dokter Umum")</f>
        <v>0</v>
      </c>
      <c r="W180" s="134">
        <f t="shared" si="149"/>
        <v>12</v>
      </c>
      <c r="X180" s="146">
        <f t="shared" si="150"/>
        <v>0</v>
      </c>
      <c r="Y180" s="146">
        <f t="shared" si="151"/>
        <v>12</v>
      </c>
      <c r="Z180" s="145">
        <f>COUNTIFS(A1_Individu_Data_Keadaan_SDMK!A$4:A$149935,K180,A1_Individu_Data_Keadaan_SDMK!S$4:S$149935,"Dokter Gigi")</f>
        <v>0</v>
      </c>
      <c r="AA180" s="134">
        <f t="shared" si="152"/>
        <v>3</v>
      </c>
      <c r="AB180" s="146">
        <f t="shared" si="153"/>
        <v>0</v>
      </c>
      <c r="AC180" s="146">
        <f t="shared" si="154"/>
        <v>3</v>
      </c>
      <c r="AD180" s="145">
        <f>COUNTIFS(A1_Individu_Data_Keadaan_SDMK!A$4:A$149935,K180,A1_Individu_Data_Keadaan_SDMK!S$4:S$149935,"Dokter Spesialis Penyakit Dalam (Sp.PD)")</f>
        <v>0</v>
      </c>
      <c r="AE180" s="134">
        <f t="shared" si="155"/>
        <v>3</v>
      </c>
      <c r="AF180" s="146">
        <f t="shared" si="156"/>
        <v>0</v>
      </c>
      <c r="AG180" s="146">
        <f t="shared" si="157"/>
        <v>3</v>
      </c>
      <c r="AH180" s="145">
        <f>COUNTIFS(A1_Individu_Data_Keadaan_SDMK!A$4:A$149935,K180,A1_Individu_Data_Keadaan_SDMK!S$4:S$149935,"Dokter Spesialis Obstetri &amp; Ginekologi - Kebidanan &amp; Kandungan (Sp.OG)")</f>
        <v>0</v>
      </c>
      <c r="AI180" s="134">
        <f t="shared" si="158"/>
        <v>3</v>
      </c>
      <c r="AJ180" s="146">
        <f t="shared" si="159"/>
        <v>0</v>
      </c>
      <c r="AK180" s="146">
        <f t="shared" si="160"/>
        <v>3</v>
      </c>
      <c r="AL180" s="145">
        <f>COUNTIFS(A1_Individu_Data_Keadaan_SDMK!A$4:A$149935,K180,A1_Individu_Data_Keadaan_SDMK!S$4:S$149935,"Dokter Spesialis Anak (Sp.A)")</f>
        <v>0</v>
      </c>
      <c r="AM180" s="147">
        <f t="shared" si="161"/>
        <v>3</v>
      </c>
      <c r="AN180" s="146">
        <f t="shared" si="162"/>
        <v>0</v>
      </c>
      <c r="AO180" s="146">
        <f t="shared" si="163"/>
        <v>3</v>
      </c>
      <c r="AP180" s="145">
        <f>COUNTIFS(A1_Individu_Data_Keadaan_SDMK!A$4:A$149935,K180,A1_Individu_Data_Keadaan_SDMK!S$4:S$149935,"Dokter Spesialis Bedah (Sp.B)")</f>
        <v>0</v>
      </c>
      <c r="AQ180" s="147">
        <f t="shared" si="164"/>
        <v>3</v>
      </c>
      <c r="AR180" s="146">
        <f t="shared" si="165"/>
        <v>0</v>
      </c>
      <c r="AS180" s="146">
        <f t="shared" si="166"/>
        <v>3</v>
      </c>
      <c r="AT180" s="145">
        <f>COUNTIFS(A1_Individu_Data_Keadaan_SDMK!A$4:A$149935,K180,A1_Individu_Data_Keadaan_SDMK!S$4:S$149935,"Dokter Spesialis Radiologi (Sp.Rad)")</f>
        <v>0</v>
      </c>
      <c r="AU180" s="147">
        <f t="shared" si="167"/>
        <v>2</v>
      </c>
      <c r="AV180" s="146">
        <f t="shared" si="168"/>
        <v>0</v>
      </c>
      <c r="AW180" s="146">
        <f t="shared" si="169"/>
        <v>2</v>
      </c>
      <c r="AX180" s="145">
        <f>COUNTIFS(A1_Individu_Data_Keadaan_SDMK!A$4:A$149935,K180,A1_Individu_Data_Keadaan_SDMK!S$4:S$149935,"Dokter Spesialis Anastesiologi (Sp.An)")</f>
        <v>0</v>
      </c>
      <c r="AY180" s="147">
        <f t="shared" si="170"/>
        <v>2</v>
      </c>
      <c r="AZ180" s="146">
        <f t="shared" si="171"/>
        <v>0</v>
      </c>
      <c r="BA180" s="146">
        <f t="shared" si="172"/>
        <v>2</v>
      </c>
      <c r="BB180" s="145">
        <f>COUNTIFS(A1_Individu_Data_Keadaan_SDMK!A$4:A$149935,K180,A1_Individu_Data_Keadaan_SDMK!S$4:S$149935,"Dokter Spesialis Patologi Klinik (SP.PK)")</f>
        <v>0</v>
      </c>
      <c r="BC180" s="147">
        <f t="shared" si="173"/>
        <v>2</v>
      </c>
      <c r="BD180" s="146">
        <f t="shared" si="174"/>
        <v>0</v>
      </c>
      <c r="BE180" s="146">
        <f t="shared" si="175"/>
        <v>2</v>
      </c>
      <c r="BF180" s="145">
        <f>COUNTIFS(A1_Individu_Data_Keadaan_SDMK!A$4:A$149935,K180,A1_Individu_Data_Keadaan_SDMK!S$4:S$149935,"Dokter Spesialis Patologi Anatomi (Sp.PA)")</f>
        <v>0</v>
      </c>
      <c r="BG180" s="147">
        <f t="shared" si="176"/>
        <v>0</v>
      </c>
      <c r="BH180" s="146">
        <f t="shared" si="177"/>
        <v>0</v>
      </c>
      <c r="BI180" s="146">
        <f t="shared" si="178"/>
        <v>0</v>
      </c>
      <c r="BJ180" s="145">
        <f>COUNTIFS(A1_Individu_Data_Keadaan_SDMK!A$4:A$149935,K180,A1_Individu_Data_Keadaan_SDMK!S$4:S$149935,"Dokter Spesialis Rehabilitasi Medik (Sp.RM)")</f>
        <v>0</v>
      </c>
      <c r="BK180" s="147">
        <f t="shared" si="179"/>
        <v>0</v>
      </c>
      <c r="BL180" s="146">
        <f t="shared" si="180"/>
        <v>0</v>
      </c>
      <c r="BM180" s="146">
        <f t="shared" si="181"/>
        <v>0</v>
      </c>
      <c r="BN180" s="151" t="str">
        <f t="shared" si="182"/>
        <v>Belum Memenuhi</v>
      </c>
    </row>
    <row r="181" spans="11:66" ht="15">
      <c r="K181" s="132" t="s">
        <v>13406</v>
      </c>
      <c r="L181" s="132" t="s">
        <v>13407</v>
      </c>
      <c r="M181" s="132" t="s">
        <v>1632</v>
      </c>
      <c r="N181" s="132" t="s">
        <v>12209</v>
      </c>
      <c r="O181" s="132" t="s">
        <v>12206</v>
      </c>
      <c r="P181" s="132">
        <v>31</v>
      </c>
      <c r="Q181" s="132">
        <v>3175</v>
      </c>
      <c r="R181" s="370" t="str">
        <f>IF(P181&lt;&gt;"",VLOOKUP(P181,'01_MASTER_KODE_WILAYAH'!H$1437:I$1470,2,FALSE),"")</f>
        <v>DKI JAKARTA</v>
      </c>
      <c r="S181" s="370" t="str">
        <f>IF(Q181&lt;&gt;"",VLOOKUP(Q181,'01_MASTER_KODE_WILAYAH'!D$5:F$1353,3,FALSE),"")</f>
        <v>KOTA JAKARTA UTARA</v>
      </c>
      <c r="T181" s="444" t="str">
        <f t="shared" si="147"/>
        <v>Swasta/Lai</v>
      </c>
      <c r="U181" s="157">
        <f t="shared" si="148"/>
        <v>0</v>
      </c>
      <c r="V181" s="145">
        <f>COUNTIFS(A1_Individu_Data_Keadaan_SDMK!A$4:A$149935,K181,A1_Individu_Data_Keadaan_SDMK!S$4:S$149935,"Dokter Umum")</f>
        <v>0</v>
      </c>
      <c r="W181" s="134">
        <f t="shared" si="149"/>
        <v>12</v>
      </c>
      <c r="X181" s="146">
        <f t="shared" si="150"/>
        <v>0</v>
      </c>
      <c r="Y181" s="146">
        <f t="shared" si="151"/>
        <v>12</v>
      </c>
      <c r="Z181" s="145">
        <f>COUNTIFS(A1_Individu_Data_Keadaan_SDMK!A$4:A$149935,K181,A1_Individu_Data_Keadaan_SDMK!S$4:S$149935,"Dokter Gigi")</f>
        <v>0</v>
      </c>
      <c r="AA181" s="134">
        <f t="shared" si="152"/>
        <v>3</v>
      </c>
      <c r="AB181" s="146">
        <f t="shared" si="153"/>
        <v>0</v>
      </c>
      <c r="AC181" s="146">
        <f t="shared" si="154"/>
        <v>3</v>
      </c>
      <c r="AD181" s="145">
        <f>COUNTIFS(A1_Individu_Data_Keadaan_SDMK!A$4:A$149935,K181,A1_Individu_Data_Keadaan_SDMK!S$4:S$149935,"Dokter Spesialis Penyakit Dalam (Sp.PD)")</f>
        <v>0</v>
      </c>
      <c r="AE181" s="134">
        <f t="shared" si="155"/>
        <v>3</v>
      </c>
      <c r="AF181" s="146">
        <f t="shared" si="156"/>
        <v>0</v>
      </c>
      <c r="AG181" s="146">
        <f t="shared" si="157"/>
        <v>3</v>
      </c>
      <c r="AH181" s="145">
        <f>COUNTIFS(A1_Individu_Data_Keadaan_SDMK!A$4:A$149935,K181,A1_Individu_Data_Keadaan_SDMK!S$4:S$149935,"Dokter Spesialis Obstetri &amp; Ginekologi - Kebidanan &amp; Kandungan (Sp.OG)")</f>
        <v>0</v>
      </c>
      <c r="AI181" s="134">
        <f t="shared" si="158"/>
        <v>3</v>
      </c>
      <c r="AJ181" s="146">
        <f t="shared" si="159"/>
        <v>0</v>
      </c>
      <c r="AK181" s="146">
        <f t="shared" si="160"/>
        <v>3</v>
      </c>
      <c r="AL181" s="145">
        <f>COUNTIFS(A1_Individu_Data_Keadaan_SDMK!A$4:A$149935,K181,A1_Individu_Data_Keadaan_SDMK!S$4:S$149935,"Dokter Spesialis Anak (Sp.A)")</f>
        <v>0</v>
      </c>
      <c r="AM181" s="147">
        <f t="shared" si="161"/>
        <v>3</v>
      </c>
      <c r="AN181" s="146">
        <f t="shared" si="162"/>
        <v>0</v>
      </c>
      <c r="AO181" s="146">
        <f t="shared" si="163"/>
        <v>3</v>
      </c>
      <c r="AP181" s="145">
        <f>COUNTIFS(A1_Individu_Data_Keadaan_SDMK!A$4:A$149935,K181,A1_Individu_Data_Keadaan_SDMK!S$4:S$149935,"Dokter Spesialis Bedah (Sp.B)")</f>
        <v>0</v>
      </c>
      <c r="AQ181" s="147">
        <f t="shared" si="164"/>
        <v>3</v>
      </c>
      <c r="AR181" s="146">
        <f t="shared" si="165"/>
        <v>0</v>
      </c>
      <c r="AS181" s="146">
        <f t="shared" si="166"/>
        <v>3</v>
      </c>
      <c r="AT181" s="145">
        <f>COUNTIFS(A1_Individu_Data_Keadaan_SDMK!A$4:A$149935,K181,A1_Individu_Data_Keadaan_SDMK!S$4:S$149935,"Dokter Spesialis Radiologi (Sp.Rad)")</f>
        <v>0</v>
      </c>
      <c r="AU181" s="147">
        <f t="shared" si="167"/>
        <v>2</v>
      </c>
      <c r="AV181" s="146">
        <f t="shared" si="168"/>
        <v>0</v>
      </c>
      <c r="AW181" s="146">
        <f t="shared" si="169"/>
        <v>2</v>
      </c>
      <c r="AX181" s="145">
        <f>COUNTIFS(A1_Individu_Data_Keadaan_SDMK!A$4:A$149935,K181,A1_Individu_Data_Keadaan_SDMK!S$4:S$149935,"Dokter Spesialis Anastesiologi (Sp.An)")</f>
        <v>0</v>
      </c>
      <c r="AY181" s="147">
        <f t="shared" si="170"/>
        <v>2</v>
      </c>
      <c r="AZ181" s="146">
        <f t="shared" si="171"/>
        <v>0</v>
      </c>
      <c r="BA181" s="146">
        <f t="shared" si="172"/>
        <v>2</v>
      </c>
      <c r="BB181" s="145">
        <f>COUNTIFS(A1_Individu_Data_Keadaan_SDMK!A$4:A$149935,K181,A1_Individu_Data_Keadaan_SDMK!S$4:S$149935,"Dokter Spesialis Patologi Klinik (SP.PK)")</f>
        <v>0</v>
      </c>
      <c r="BC181" s="147">
        <f t="shared" si="173"/>
        <v>2</v>
      </c>
      <c r="BD181" s="146">
        <f t="shared" si="174"/>
        <v>0</v>
      </c>
      <c r="BE181" s="146">
        <f t="shared" si="175"/>
        <v>2</v>
      </c>
      <c r="BF181" s="145">
        <f>COUNTIFS(A1_Individu_Data_Keadaan_SDMK!A$4:A$149935,K181,A1_Individu_Data_Keadaan_SDMK!S$4:S$149935,"Dokter Spesialis Patologi Anatomi (Sp.PA)")</f>
        <v>0</v>
      </c>
      <c r="BG181" s="147">
        <f t="shared" si="176"/>
        <v>0</v>
      </c>
      <c r="BH181" s="146">
        <f t="shared" si="177"/>
        <v>0</v>
      </c>
      <c r="BI181" s="146">
        <f t="shared" si="178"/>
        <v>0</v>
      </c>
      <c r="BJ181" s="145">
        <f>COUNTIFS(A1_Individu_Data_Keadaan_SDMK!A$4:A$149935,K181,A1_Individu_Data_Keadaan_SDMK!S$4:S$149935,"Dokter Spesialis Rehabilitasi Medik (Sp.RM)")</f>
        <v>0</v>
      </c>
      <c r="BK181" s="147">
        <f t="shared" si="179"/>
        <v>0</v>
      </c>
      <c r="BL181" s="146">
        <f t="shared" si="180"/>
        <v>0</v>
      </c>
      <c r="BM181" s="146">
        <f t="shared" si="181"/>
        <v>0</v>
      </c>
      <c r="BN181" s="151" t="str">
        <f t="shared" si="182"/>
        <v>Belum Memenuhi</v>
      </c>
    </row>
    <row r="182" spans="11:66" ht="15">
      <c r="K182" s="132" t="s">
        <v>13408</v>
      </c>
      <c r="L182" s="132" t="s">
        <v>13409</v>
      </c>
      <c r="M182" s="132" t="s">
        <v>1632</v>
      </c>
      <c r="N182" s="132" t="s">
        <v>12209</v>
      </c>
      <c r="O182" s="132" t="s">
        <v>12206</v>
      </c>
      <c r="P182" s="132">
        <v>31</v>
      </c>
      <c r="Q182" s="132">
        <v>3175</v>
      </c>
      <c r="R182" s="370" t="str">
        <f>IF(P182&lt;&gt;"",VLOOKUP(P182,'01_MASTER_KODE_WILAYAH'!H$1437:I$1470,2,FALSE),"")</f>
        <v>DKI JAKARTA</v>
      </c>
      <c r="S182" s="370" t="str">
        <f>IF(Q182&lt;&gt;"",VLOOKUP(Q182,'01_MASTER_KODE_WILAYAH'!D$5:F$1353,3,FALSE),"")</f>
        <v>KOTA JAKARTA UTARA</v>
      </c>
      <c r="T182" s="444" t="str">
        <f t="shared" si="147"/>
        <v>Swasta/Lai</v>
      </c>
      <c r="U182" s="157">
        <f t="shared" si="148"/>
        <v>0</v>
      </c>
      <c r="V182" s="145">
        <f>COUNTIFS(A1_Individu_Data_Keadaan_SDMK!A$4:A$149935,K182,A1_Individu_Data_Keadaan_SDMK!S$4:S$149935,"Dokter Umum")</f>
        <v>0</v>
      </c>
      <c r="W182" s="134">
        <f t="shared" si="149"/>
        <v>12</v>
      </c>
      <c r="X182" s="146">
        <f t="shared" si="150"/>
        <v>0</v>
      </c>
      <c r="Y182" s="146">
        <f t="shared" si="151"/>
        <v>12</v>
      </c>
      <c r="Z182" s="145">
        <f>COUNTIFS(A1_Individu_Data_Keadaan_SDMK!A$4:A$149935,K182,A1_Individu_Data_Keadaan_SDMK!S$4:S$149935,"Dokter Gigi")</f>
        <v>0</v>
      </c>
      <c r="AA182" s="134">
        <f t="shared" si="152"/>
        <v>3</v>
      </c>
      <c r="AB182" s="146">
        <f t="shared" si="153"/>
        <v>0</v>
      </c>
      <c r="AC182" s="146">
        <f t="shared" si="154"/>
        <v>3</v>
      </c>
      <c r="AD182" s="145">
        <f>COUNTIFS(A1_Individu_Data_Keadaan_SDMK!A$4:A$149935,K182,A1_Individu_Data_Keadaan_SDMK!S$4:S$149935,"Dokter Spesialis Penyakit Dalam (Sp.PD)")</f>
        <v>0</v>
      </c>
      <c r="AE182" s="134">
        <f t="shared" si="155"/>
        <v>3</v>
      </c>
      <c r="AF182" s="146">
        <f t="shared" si="156"/>
        <v>0</v>
      </c>
      <c r="AG182" s="146">
        <f t="shared" si="157"/>
        <v>3</v>
      </c>
      <c r="AH182" s="145">
        <f>COUNTIFS(A1_Individu_Data_Keadaan_SDMK!A$4:A$149935,K182,A1_Individu_Data_Keadaan_SDMK!S$4:S$149935,"Dokter Spesialis Obstetri &amp; Ginekologi - Kebidanan &amp; Kandungan (Sp.OG)")</f>
        <v>0</v>
      </c>
      <c r="AI182" s="134">
        <f t="shared" si="158"/>
        <v>3</v>
      </c>
      <c r="AJ182" s="146">
        <f t="shared" si="159"/>
        <v>0</v>
      </c>
      <c r="AK182" s="146">
        <f t="shared" si="160"/>
        <v>3</v>
      </c>
      <c r="AL182" s="145">
        <f>COUNTIFS(A1_Individu_Data_Keadaan_SDMK!A$4:A$149935,K182,A1_Individu_Data_Keadaan_SDMK!S$4:S$149935,"Dokter Spesialis Anak (Sp.A)")</f>
        <v>0</v>
      </c>
      <c r="AM182" s="147">
        <f t="shared" si="161"/>
        <v>3</v>
      </c>
      <c r="AN182" s="146">
        <f t="shared" si="162"/>
        <v>0</v>
      </c>
      <c r="AO182" s="146">
        <f t="shared" si="163"/>
        <v>3</v>
      </c>
      <c r="AP182" s="145">
        <f>COUNTIFS(A1_Individu_Data_Keadaan_SDMK!A$4:A$149935,K182,A1_Individu_Data_Keadaan_SDMK!S$4:S$149935,"Dokter Spesialis Bedah (Sp.B)")</f>
        <v>0</v>
      </c>
      <c r="AQ182" s="147">
        <f t="shared" si="164"/>
        <v>3</v>
      </c>
      <c r="AR182" s="146">
        <f t="shared" si="165"/>
        <v>0</v>
      </c>
      <c r="AS182" s="146">
        <f t="shared" si="166"/>
        <v>3</v>
      </c>
      <c r="AT182" s="145">
        <f>COUNTIFS(A1_Individu_Data_Keadaan_SDMK!A$4:A$149935,K182,A1_Individu_Data_Keadaan_SDMK!S$4:S$149935,"Dokter Spesialis Radiologi (Sp.Rad)")</f>
        <v>0</v>
      </c>
      <c r="AU182" s="147">
        <f t="shared" si="167"/>
        <v>2</v>
      </c>
      <c r="AV182" s="146">
        <f t="shared" si="168"/>
        <v>0</v>
      </c>
      <c r="AW182" s="146">
        <f t="shared" si="169"/>
        <v>2</v>
      </c>
      <c r="AX182" s="145">
        <f>COUNTIFS(A1_Individu_Data_Keadaan_SDMK!A$4:A$149935,K182,A1_Individu_Data_Keadaan_SDMK!S$4:S$149935,"Dokter Spesialis Anastesiologi (Sp.An)")</f>
        <v>0</v>
      </c>
      <c r="AY182" s="147">
        <f t="shared" si="170"/>
        <v>2</v>
      </c>
      <c r="AZ182" s="146">
        <f t="shared" si="171"/>
        <v>0</v>
      </c>
      <c r="BA182" s="146">
        <f t="shared" si="172"/>
        <v>2</v>
      </c>
      <c r="BB182" s="145">
        <f>COUNTIFS(A1_Individu_Data_Keadaan_SDMK!A$4:A$149935,K182,A1_Individu_Data_Keadaan_SDMK!S$4:S$149935,"Dokter Spesialis Patologi Klinik (SP.PK)")</f>
        <v>0</v>
      </c>
      <c r="BC182" s="147">
        <f t="shared" si="173"/>
        <v>2</v>
      </c>
      <c r="BD182" s="146">
        <f t="shared" si="174"/>
        <v>0</v>
      </c>
      <c r="BE182" s="146">
        <f t="shared" si="175"/>
        <v>2</v>
      </c>
      <c r="BF182" s="145">
        <f>COUNTIFS(A1_Individu_Data_Keadaan_SDMK!A$4:A$149935,K182,A1_Individu_Data_Keadaan_SDMK!S$4:S$149935,"Dokter Spesialis Patologi Anatomi (Sp.PA)")</f>
        <v>0</v>
      </c>
      <c r="BG182" s="147">
        <f t="shared" si="176"/>
        <v>0</v>
      </c>
      <c r="BH182" s="146">
        <f t="shared" si="177"/>
        <v>0</v>
      </c>
      <c r="BI182" s="146">
        <f t="shared" si="178"/>
        <v>0</v>
      </c>
      <c r="BJ182" s="145">
        <f>COUNTIFS(A1_Individu_Data_Keadaan_SDMK!A$4:A$149935,K182,A1_Individu_Data_Keadaan_SDMK!S$4:S$149935,"Dokter Spesialis Rehabilitasi Medik (Sp.RM)")</f>
        <v>0</v>
      </c>
      <c r="BK182" s="147">
        <f t="shared" si="179"/>
        <v>0</v>
      </c>
      <c r="BL182" s="146">
        <f t="shared" si="180"/>
        <v>0</v>
      </c>
      <c r="BM182" s="146">
        <f t="shared" si="181"/>
        <v>0</v>
      </c>
      <c r="BN182" s="151" t="str">
        <f t="shared" si="182"/>
        <v>Belum Memenuhi</v>
      </c>
    </row>
    <row r="183" spans="11:66" ht="15">
      <c r="K183" s="132" t="s">
        <v>13410</v>
      </c>
      <c r="L183" s="132" t="s">
        <v>13411</v>
      </c>
      <c r="M183" s="132" t="s">
        <v>1632</v>
      </c>
      <c r="N183" s="132" t="s">
        <v>12210</v>
      </c>
      <c r="O183" s="132" t="s">
        <v>12206</v>
      </c>
      <c r="P183" s="132">
        <v>31</v>
      </c>
      <c r="Q183" s="132">
        <v>3175</v>
      </c>
      <c r="R183" s="370" t="str">
        <f>IF(P183&lt;&gt;"",VLOOKUP(P183,'01_MASTER_KODE_WILAYAH'!H$1437:I$1470,2,FALSE),"")</f>
        <v>DKI JAKARTA</v>
      </c>
      <c r="S183" s="370" t="str">
        <f>IF(Q183&lt;&gt;"",VLOOKUP(Q183,'01_MASTER_KODE_WILAYAH'!D$5:F$1353,3,FALSE),"")</f>
        <v>KOTA JAKARTA UTARA</v>
      </c>
      <c r="T183" s="444" t="str">
        <f t="shared" si="147"/>
        <v>Swasta/Lai</v>
      </c>
      <c r="U183" s="157">
        <f t="shared" si="148"/>
        <v>0</v>
      </c>
      <c r="V183" s="145">
        <f>COUNTIFS(A1_Individu_Data_Keadaan_SDMK!A$4:A$149935,K183,A1_Individu_Data_Keadaan_SDMK!S$4:S$149935,"Dokter Umum")</f>
        <v>0</v>
      </c>
      <c r="W183" s="134">
        <f t="shared" si="149"/>
        <v>9</v>
      </c>
      <c r="X183" s="146">
        <f t="shared" si="150"/>
        <v>0</v>
      </c>
      <c r="Y183" s="146">
        <f t="shared" si="151"/>
        <v>9</v>
      </c>
      <c r="Z183" s="145">
        <f>COUNTIFS(A1_Individu_Data_Keadaan_SDMK!A$4:A$149935,K183,A1_Individu_Data_Keadaan_SDMK!S$4:S$149935,"Dokter Gigi")</f>
        <v>0</v>
      </c>
      <c r="AA183" s="134">
        <f t="shared" si="152"/>
        <v>2</v>
      </c>
      <c r="AB183" s="146">
        <f t="shared" si="153"/>
        <v>0</v>
      </c>
      <c r="AC183" s="146">
        <f t="shared" si="154"/>
        <v>2</v>
      </c>
      <c r="AD183" s="145">
        <f>COUNTIFS(A1_Individu_Data_Keadaan_SDMK!A$4:A$149935,K183,A1_Individu_Data_Keadaan_SDMK!S$4:S$149935,"Dokter Spesialis Penyakit Dalam (Sp.PD)")</f>
        <v>0</v>
      </c>
      <c r="AE183" s="134">
        <f t="shared" si="155"/>
        <v>2</v>
      </c>
      <c r="AF183" s="146">
        <f t="shared" si="156"/>
        <v>0</v>
      </c>
      <c r="AG183" s="146">
        <f t="shared" si="157"/>
        <v>2</v>
      </c>
      <c r="AH183" s="145">
        <f>COUNTIFS(A1_Individu_Data_Keadaan_SDMK!A$4:A$149935,K183,A1_Individu_Data_Keadaan_SDMK!S$4:S$149935,"Dokter Spesialis Obstetri &amp; Ginekologi - Kebidanan &amp; Kandungan (Sp.OG)")</f>
        <v>0</v>
      </c>
      <c r="AI183" s="134">
        <f t="shared" si="158"/>
        <v>2</v>
      </c>
      <c r="AJ183" s="146">
        <f t="shared" si="159"/>
        <v>0</v>
      </c>
      <c r="AK183" s="146">
        <f t="shared" si="160"/>
        <v>2</v>
      </c>
      <c r="AL183" s="145">
        <f>COUNTIFS(A1_Individu_Data_Keadaan_SDMK!A$4:A$149935,K183,A1_Individu_Data_Keadaan_SDMK!S$4:S$149935,"Dokter Spesialis Anak (Sp.A)")</f>
        <v>0</v>
      </c>
      <c r="AM183" s="147">
        <f t="shared" si="161"/>
        <v>2</v>
      </c>
      <c r="AN183" s="146">
        <f t="shared" si="162"/>
        <v>0</v>
      </c>
      <c r="AO183" s="146">
        <f t="shared" si="163"/>
        <v>2</v>
      </c>
      <c r="AP183" s="145">
        <f>COUNTIFS(A1_Individu_Data_Keadaan_SDMK!A$4:A$149935,K183,A1_Individu_Data_Keadaan_SDMK!S$4:S$149935,"Dokter Spesialis Bedah (Sp.B)")</f>
        <v>0</v>
      </c>
      <c r="AQ183" s="147">
        <f t="shared" si="164"/>
        <v>2</v>
      </c>
      <c r="AR183" s="146">
        <f t="shared" si="165"/>
        <v>0</v>
      </c>
      <c r="AS183" s="146">
        <f t="shared" si="166"/>
        <v>2</v>
      </c>
      <c r="AT183" s="145">
        <f>COUNTIFS(A1_Individu_Data_Keadaan_SDMK!A$4:A$149935,K183,A1_Individu_Data_Keadaan_SDMK!S$4:S$149935,"Dokter Spesialis Radiologi (Sp.Rad)")</f>
        <v>0</v>
      </c>
      <c r="AU183" s="147">
        <f t="shared" si="167"/>
        <v>1</v>
      </c>
      <c r="AV183" s="146">
        <f t="shared" si="168"/>
        <v>0</v>
      </c>
      <c r="AW183" s="146">
        <f t="shared" si="169"/>
        <v>1</v>
      </c>
      <c r="AX183" s="145">
        <f>COUNTIFS(A1_Individu_Data_Keadaan_SDMK!A$4:A$149935,K183,A1_Individu_Data_Keadaan_SDMK!S$4:S$149935,"Dokter Spesialis Anastesiologi (Sp.An)")</f>
        <v>0</v>
      </c>
      <c r="AY183" s="147">
        <f t="shared" si="170"/>
        <v>1</v>
      </c>
      <c r="AZ183" s="146">
        <f t="shared" si="171"/>
        <v>0</v>
      </c>
      <c r="BA183" s="146">
        <f t="shared" si="172"/>
        <v>1</v>
      </c>
      <c r="BB183" s="145">
        <f>COUNTIFS(A1_Individu_Data_Keadaan_SDMK!A$4:A$149935,K183,A1_Individu_Data_Keadaan_SDMK!S$4:S$149935,"Dokter Spesialis Patologi Klinik (SP.PK)")</f>
        <v>0</v>
      </c>
      <c r="BC183" s="147">
        <f t="shared" si="173"/>
        <v>1</v>
      </c>
      <c r="BD183" s="146">
        <f t="shared" si="174"/>
        <v>0</v>
      </c>
      <c r="BE183" s="146">
        <f t="shared" si="175"/>
        <v>1</v>
      </c>
      <c r="BF183" s="145">
        <f>COUNTIFS(A1_Individu_Data_Keadaan_SDMK!A$4:A$149935,K183,A1_Individu_Data_Keadaan_SDMK!S$4:S$149935,"Dokter Spesialis Patologi Anatomi (Sp.PA)")</f>
        <v>0</v>
      </c>
      <c r="BG183" s="147">
        <f t="shared" si="176"/>
        <v>0</v>
      </c>
      <c r="BH183" s="146">
        <f t="shared" si="177"/>
        <v>0</v>
      </c>
      <c r="BI183" s="146">
        <f t="shared" si="178"/>
        <v>0</v>
      </c>
      <c r="BJ183" s="145">
        <f>COUNTIFS(A1_Individu_Data_Keadaan_SDMK!A$4:A$149935,K183,A1_Individu_Data_Keadaan_SDMK!S$4:S$149935,"Dokter Spesialis Rehabilitasi Medik (Sp.RM)")</f>
        <v>0</v>
      </c>
      <c r="BK183" s="147">
        <f t="shared" si="179"/>
        <v>0</v>
      </c>
      <c r="BL183" s="146">
        <f t="shared" si="180"/>
        <v>0</v>
      </c>
      <c r="BM183" s="146">
        <f t="shared" si="181"/>
        <v>0</v>
      </c>
      <c r="BN183" s="151" t="str">
        <f t="shared" si="182"/>
        <v>Belum Memenuhi</v>
      </c>
    </row>
    <row r="184" spans="11:66" ht="15">
      <c r="K184" s="132" t="s">
        <v>13412</v>
      </c>
      <c r="L184" s="132" t="s">
        <v>13413</v>
      </c>
      <c r="M184" s="132" t="s">
        <v>1632</v>
      </c>
      <c r="N184" s="132" t="s">
        <v>12210</v>
      </c>
      <c r="O184" s="132" t="s">
        <v>12206</v>
      </c>
      <c r="P184" s="132">
        <v>31</v>
      </c>
      <c r="Q184" s="132">
        <v>3175</v>
      </c>
      <c r="R184" s="370" t="str">
        <f>IF(P184&lt;&gt;"",VLOOKUP(P184,'01_MASTER_KODE_WILAYAH'!H$1437:I$1470,2,FALSE),"")</f>
        <v>DKI JAKARTA</v>
      </c>
      <c r="S184" s="370" t="str">
        <f>IF(Q184&lt;&gt;"",VLOOKUP(Q184,'01_MASTER_KODE_WILAYAH'!D$5:F$1353,3,FALSE),"")</f>
        <v>KOTA JAKARTA UTARA</v>
      </c>
      <c r="T184" s="444" t="str">
        <f t="shared" si="147"/>
        <v>Swasta/Lai</v>
      </c>
      <c r="U184" s="157">
        <f t="shared" si="148"/>
        <v>0</v>
      </c>
      <c r="V184" s="145">
        <f>COUNTIFS(A1_Individu_Data_Keadaan_SDMK!A$4:A$149935,K184,A1_Individu_Data_Keadaan_SDMK!S$4:S$149935,"Dokter Umum")</f>
        <v>0</v>
      </c>
      <c r="W184" s="134">
        <f t="shared" si="149"/>
        <v>9</v>
      </c>
      <c r="X184" s="146">
        <f t="shared" si="150"/>
        <v>0</v>
      </c>
      <c r="Y184" s="146">
        <f t="shared" si="151"/>
        <v>9</v>
      </c>
      <c r="Z184" s="145">
        <f>COUNTIFS(A1_Individu_Data_Keadaan_SDMK!A$4:A$149935,K184,A1_Individu_Data_Keadaan_SDMK!S$4:S$149935,"Dokter Gigi")</f>
        <v>0</v>
      </c>
      <c r="AA184" s="134">
        <f t="shared" si="152"/>
        <v>2</v>
      </c>
      <c r="AB184" s="146">
        <f t="shared" si="153"/>
        <v>0</v>
      </c>
      <c r="AC184" s="146">
        <f t="shared" si="154"/>
        <v>2</v>
      </c>
      <c r="AD184" s="145">
        <f>COUNTIFS(A1_Individu_Data_Keadaan_SDMK!A$4:A$149935,K184,A1_Individu_Data_Keadaan_SDMK!S$4:S$149935,"Dokter Spesialis Penyakit Dalam (Sp.PD)")</f>
        <v>0</v>
      </c>
      <c r="AE184" s="134">
        <f t="shared" si="155"/>
        <v>2</v>
      </c>
      <c r="AF184" s="146">
        <f t="shared" si="156"/>
        <v>0</v>
      </c>
      <c r="AG184" s="146">
        <f t="shared" si="157"/>
        <v>2</v>
      </c>
      <c r="AH184" s="145">
        <f>COUNTIFS(A1_Individu_Data_Keadaan_SDMK!A$4:A$149935,K184,A1_Individu_Data_Keadaan_SDMK!S$4:S$149935,"Dokter Spesialis Obstetri &amp; Ginekologi - Kebidanan &amp; Kandungan (Sp.OG)")</f>
        <v>0</v>
      </c>
      <c r="AI184" s="134">
        <f t="shared" si="158"/>
        <v>2</v>
      </c>
      <c r="AJ184" s="146">
        <f t="shared" si="159"/>
        <v>0</v>
      </c>
      <c r="AK184" s="146">
        <f t="shared" si="160"/>
        <v>2</v>
      </c>
      <c r="AL184" s="145">
        <f>COUNTIFS(A1_Individu_Data_Keadaan_SDMK!A$4:A$149935,K184,A1_Individu_Data_Keadaan_SDMK!S$4:S$149935,"Dokter Spesialis Anak (Sp.A)")</f>
        <v>0</v>
      </c>
      <c r="AM184" s="147">
        <f t="shared" si="161"/>
        <v>2</v>
      </c>
      <c r="AN184" s="146">
        <f t="shared" si="162"/>
        <v>0</v>
      </c>
      <c r="AO184" s="146">
        <f t="shared" si="163"/>
        <v>2</v>
      </c>
      <c r="AP184" s="145">
        <f>COUNTIFS(A1_Individu_Data_Keadaan_SDMK!A$4:A$149935,K184,A1_Individu_Data_Keadaan_SDMK!S$4:S$149935,"Dokter Spesialis Bedah (Sp.B)")</f>
        <v>0</v>
      </c>
      <c r="AQ184" s="147">
        <f t="shared" si="164"/>
        <v>2</v>
      </c>
      <c r="AR184" s="146">
        <f t="shared" si="165"/>
        <v>0</v>
      </c>
      <c r="AS184" s="146">
        <f t="shared" si="166"/>
        <v>2</v>
      </c>
      <c r="AT184" s="145">
        <f>COUNTIFS(A1_Individu_Data_Keadaan_SDMK!A$4:A$149935,K184,A1_Individu_Data_Keadaan_SDMK!S$4:S$149935,"Dokter Spesialis Radiologi (Sp.Rad)")</f>
        <v>0</v>
      </c>
      <c r="AU184" s="147">
        <f t="shared" si="167"/>
        <v>1</v>
      </c>
      <c r="AV184" s="146">
        <f t="shared" si="168"/>
        <v>0</v>
      </c>
      <c r="AW184" s="146">
        <f t="shared" si="169"/>
        <v>1</v>
      </c>
      <c r="AX184" s="145">
        <f>COUNTIFS(A1_Individu_Data_Keadaan_SDMK!A$4:A$149935,K184,A1_Individu_Data_Keadaan_SDMK!S$4:S$149935,"Dokter Spesialis Anastesiologi (Sp.An)")</f>
        <v>0</v>
      </c>
      <c r="AY184" s="147">
        <f t="shared" si="170"/>
        <v>1</v>
      </c>
      <c r="AZ184" s="146">
        <f t="shared" si="171"/>
        <v>0</v>
      </c>
      <c r="BA184" s="146">
        <f t="shared" si="172"/>
        <v>1</v>
      </c>
      <c r="BB184" s="145">
        <f>COUNTIFS(A1_Individu_Data_Keadaan_SDMK!A$4:A$149935,K184,A1_Individu_Data_Keadaan_SDMK!S$4:S$149935,"Dokter Spesialis Patologi Klinik (SP.PK)")</f>
        <v>0</v>
      </c>
      <c r="BC184" s="147">
        <f t="shared" si="173"/>
        <v>1</v>
      </c>
      <c r="BD184" s="146">
        <f t="shared" si="174"/>
        <v>0</v>
      </c>
      <c r="BE184" s="146">
        <f t="shared" si="175"/>
        <v>1</v>
      </c>
      <c r="BF184" s="145">
        <f>COUNTIFS(A1_Individu_Data_Keadaan_SDMK!A$4:A$149935,K184,A1_Individu_Data_Keadaan_SDMK!S$4:S$149935,"Dokter Spesialis Patologi Anatomi (Sp.PA)")</f>
        <v>0</v>
      </c>
      <c r="BG184" s="147">
        <f t="shared" si="176"/>
        <v>0</v>
      </c>
      <c r="BH184" s="146">
        <f t="shared" si="177"/>
        <v>0</v>
      </c>
      <c r="BI184" s="146">
        <f t="shared" si="178"/>
        <v>0</v>
      </c>
      <c r="BJ184" s="145">
        <f>COUNTIFS(A1_Individu_Data_Keadaan_SDMK!A$4:A$149935,K184,A1_Individu_Data_Keadaan_SDMK!S$4:S$149935,"Dokter Spesialis Rehabilitasi Medik (Sp.RM)")</f>
        <v>0</v>
      </c>
      <c r="BK184" s="147">
        <f t="shared" si="179"/>
        <v>0</v>
      </c>
      <c r="BL184" s="146">
        <f t="shared" si="180"/>
        <v>0</v>
      </c>
      <c r="BM184" s="146">
        <f t="shared" si="181"/>
        <v>0</v>
      </c>
      <c r="BN184" s="151" t="str">
        <f t="shared" si="182"/>
        <v>Belum Memenuhi</v>
      </c>
    </row>
    <row r="185" spans="11:66" ht="15">
      <c r="K185" s="132" t="s">
        <v>13414</v>
      </c>
      <c r="L185" s="132" t="s">
        <v>13415</v>
      </c>
      <c r="M185" s="132" t="s">
        <v>1632</v>
      </c>
      <c r="N185" s="132" t="s">
        <v>12209</v>
      </c>
      <c r="O185" s="132" t="s">
        <v>12206</v>
      </c>
      <c r="P185" s="132">
        <v>31</v>
      </c>
      <c r="Q185" s="132">
        <v>3175</v>
      </c>
      <c r="R185" s="370" t="str">
        <f>IF(P185&lt;&gt;"",VLOOKUP(P185,'01_MASTER_KODE_WILAYAH'!H$1437:I$1470,2,FALSE),"")</f>
        <v>DKI JAKARTA</v>
      </c>
      <c r="S185" s="370" t="str">
        <f>IF(Q185&lt;&gt;"",VLOOKUP(Q185,'01_MASTER_KODE_WILAYAH'!D$5:F$1353,3,FALSE),"")</f>
        <v>KOTA JAKARTA UTARA</v>
      </c>
      <c r="T185" s="444" t="str">
        <f t="shared" si="147"/>
        <v>Swasta/Lai</v>
      </c>
      <c r="U185" s="157">
        <f t="shared" si="148"/>
        <v>0</v>
      </c>
      <c r="V185" s="145">
        <f>COUNTIFS(A1_Individu_Data_Keadaan_SDMK!A$4:A$149935,K185,A1_Individu_Data_Keadaan_SDMK!S$4:S$149935,"Dokter Umum")</f>
        <v>0</v>
      </c>
      <c r="W185" s="134">
        <f t="shared" si="149"/>
        <v>12</v>
      </c>
      <c r="X185" s="146">
        <f t="shared" si="150"/>
        <v>0</v>
      </c>
      <c r="Y185" s="146">
        <f t="shared" si="151"/>
        <v>12</v>
      </c>
      <c r="Z185" s="145">
        <f>COUNTIFS(A1_Individu_Data_Keadaan_SDMK!A$4:A$149935,K185,A1_Individu_Data_Keadaan_SDMK!S$4:S$149935,"Dokter Gigi")</f>
        <v>0</v>
      </c>
      <c r="AA185" s="134">
        <f t="shared" si="152"/>
        <v>3</v>
      </c>
      <c r="AB185" s="146">
        <f t="shared" si="153"/>
        <v>0</v>
      </c>
      <c r="AC185" s="146">
        <f t="shared" si="154"/>
        <v>3</v>
      </c>
      <c r="AD185" s="145">
        <f>COUNTIFS(A1_Individu_Data_Keadaan_SDMK!A$4:A$149935,K185,A1_Individu_Data_Keadaan_SDMK!S$4:S$149935,"Dokter Spesialis Penyakit Dalam (Sp.PD)")</f>
        <v>0</v>
      </c>
      <c r="AE185" s="134">
        <f t="shared" si="155"/>
        <v>3</v>
      </c>
      <c r="AF185" s="146">
        <f t="shared" si="156"/>
        <v>0</v>
      </c>
      <c r="AG185" s="146">
        <f t="shared" si="157"/>
        <v>3</v>
      </c>
      <c r="AH185" s="145">
        <f>COUNTIFS(A1_Individu_Data_Keadaan_SDMK!A$4:A$149935,K185,A1_Individu_Data_Keadaan_SDMK!S$4:S$149935,"Dokter Spesialis Obstetri &amp; Ginekologi - Kebidanan &amp; Kandungan (Sp.OG)")</f>
        <v>0</v>
      </c>
      <c r="AI185" s="134">
        <f t="shared" si="158"/>
        <v>3</v>
      </c>
      <c r="AJ185" s="146">
        <f t="shared" si="159"/>
        <v>0</v>
      </c>
      <c r="AK185" s="146">
        <f t="shared" si="160"/>
        <v>3</v>
      </c>
      <c r="AL185" s="145">
        <f>COUNTIFS(A1_Individu_Data_Keadaan_SDMK!A$4:A$149935,K185,A1_Individu_Data_Keadaan_SDMK!S$4:S$149935,"Dokter Spesialis Anak (Sp.A)")</f>
        <v>0</v>
      </c>
      <c r="AM185" s="147">
        <f t="shared" si="161"/>
        <v>3</v>
      </c>
      <c r="AN185" s="146">
        <f t="shared" si="162"/>
        <v>0</v>
      </c>
      <c r="AO185" s="146">
        <f t="shared" si="163"/>
        <v>3</v>
      </c>
      <c r="AP185" s="145">
        <f>COUNTIFS(A1_Individu_Data_Keadaan_SDMK!A$4:A$149935,K185,A1_Individu_Data_Keadaan_SDMK!S$4:S$149935,"Dokter Spesialis Bedah (Sp.B)")</f>
        <v>0</v>
      </c>
      <c r="AQ185" s="147">
        <f t="shared" si="164"/>
        <v>3</v>
      </c>
      <c r="AR185" s="146">
        <f t="shared" si="165"/>
        <v>0</v>
      </c>
      <c r="AS185" s="146">
        <f t="shared" si="166"/>
        <v>3</v>
      </c>
      <c r="AT185" s="145">
        <f>COUNTIFS(A1_Individu_Data_Keadaan_SDMK!A$4:A$149935,K185,A1_Individu_Data_Keadaan_SDMK!S$4:S$149935,"Dokter Spesialis Radiologi (Sp.Rad)")</f>
        <v>0</v>
      </c>
      <c r="AU185" s="147">
        <f t="shared" si="167"/>
        <v>2</v>
      </c>
      <c r="AV185" s="146">
        <f t="shared" si="168"/>
        <v>0</v>
      </c>
      <c r="AW185" s="146">
        <f t="shared" si="169"/>
        <v>2</v>
      </c>
      <c r="AX185" s="145">
        <f>COUNTIFS(A1_Individu_Data_Keadaan_SDMK!A$4:A$149935,K185,A1_Individu_Data_Keadaan_SDMK!S$4:S$149935,"Dokter Spesialis Anastesiologi (Sp.An)")</f>
        <v>0</v>
      </c>
      <c r="AY185" s="147">
        <f t="shared" si="170"/>
        <v>2</v>
      </c>
      <c r="AZ185" s="146">
        <f t="shared" si="171"/>
        <v>0</v>
      </c>
      <c r="BA185" s="146">
        <f t="shared" si="172"/>
        <v>2</v>
      </c>
      <c r="BB185" s="145">
        <f>COUNTIFS(A1_Individu_Data_Keadaan_SDMK!A$4:A$149935,K185,A1_Individu_Data_Keadaan_SDMK!S$4:S$149935,"Dokter Spesialis Patologi Klinik (SP.PK)")</f>
        <v>0</v>
      </c>
      <c r="BC185" s="147">
        <f t="shared" si="173"/>
        <v>2</v>
      </c>
      <c r="BD185" s="146">
        <f t="shared" si="174"/>
        <v>0</v>
      </c>
      <c r="BE185" s="146">
        <f t="shared" si="175"/>
        <v>2</v>
      </c>
      <c r="BF185" s="145">
        <f>COUNTIFS(A1_Individu_Data_Keadaan_SDMK!A$4:A$149935,K185,A1_Individu_Data_Keadaan_SDMK!S$4:S$149935,"Dokter Spesialis Patologi Anatomi (Sp.PA)")</f>
        <v>0</v>
      </c>
      <c r="BG185" s="147">
        <f t="shared" si="176"/>
        <v>0</v>
      </c>
      <c r="BH185" s="146">
        <f t="shared" si="177"/>
        <v>0</v>
      </c>
      <c r="BI185" s="146">
        <f t="shared" si="178"/>
        <v>0</v>
      </c>
      <c r="BJ185" s="145">
        <f>COUNTIFS(A1_Individu_Data_Keadaan_SDMK!A$4:A$149935,K185,A1_Individu_Data_Keadaan_SDMK!S$4:S$149935,"Dokter Spesialis Rehabilitasi Medik (Sp.RM)")</f>
        <v>0</v>
      </c>
      <c r="BK185" s="147">
        <f t="shared" si="179"/>
        <v>0</v>
      </c>
      <c r="BL185" s="146">
        <f t="shared" si="180"/>
        <v>0</v>
      </c>
      <c r="BM185" s="146">
        <f t="shared" si="181"/>
        <v>0</v>
      </c>
      <c r="BN185" s="151" t="str">
        <f t="shared" si="182"/>
        <v>Belum Memenuhi</v>
      </c>
    </row>
    <row r="186" spans="11:66" ht="15">
      <c r="K186" s="132" t="s">
        <v>13416</v>
      </c>
      <c r="L186" s="132" t="s">
        <v>13417</v>
      </c>
      <c r="M186" s="132" t="s">
        <v>1632</v>
      </c>
      <c r="N186" s="132" t="s">
        <v>12211</v>
      </c>
      <c r="O186" s="132" t="s">
        <v>12206</v>
      </c>
      <c r="P186" s="132">
        <v>31</v>
      </c>
      <c r="Q186" s="132">
        <v>3175</v>
      </c>
      <c r="R186" s="370" t="str">
        <f>IF(P186&lt;&gt;"",VLOOKUP(P186,'01_MASTER_KODE_WILAYAH'!H$1437:I$1470,2,FALSE),"")</f>
        <v>DKI JAKARTA</v>
      </c>
      <c r="S186" s="370" t="str">
        <f>IF(Q186&lt;&gt;"",VLOOKUP(Q186,'01_MASTER_KODE_WILAYAH'!D$5:F$1353,3,FALSE),"")</f>
        <v>KOTA JAKARTA UTARA</v>
      </c>
      <c r="T186" s="444" t="str">
        <f t="shared" si="147"/>
        <v>Swasta/Lai</v>
      </c>
      <c r="U186" s="157">
        <f t="shared" si="148"/>
        <v>0</v>
      </c>
      <c r="V186" s="145">
        <f>COUNTIFS(A1_Individu_Data_Keadaan_SDMK!A$4:A$149935,K186,A1_Individu_Data_Keadaan_SDMK!S$4:S$149935,"Dokter Umum")</f>
        <v>0</v>
      </c>
      <c r="W186" s="134">
        <f t="shared" si="149"/>
        <v>4</v>
      </c>
      <c r="X186" s="146">
        <f t="shared" si="150"/>
        <v>0</v>
      </c>
      <c r="Y186" s="146">
        <f t="shared" si="151"/>
        <v>4</v>
      </c>
      <c r="Z186" s="145">
        <f>COUNTIFS(A1_Individu_Data_Keadaan_SDMK!A$4:A$149935,K186,A1_Individu_Data_Keadaan_SDMK!S$4:S$149935,"Dokter Gigi")</f>
        <v>0</v>
      </c>
      <c r="AA186" s="134">
        <f t="shared" si="152"/>
        <v>1</v>
      </c>
      <c r="AB186" s="146">
        <f t="shared" si="153"/>
        <v>0</v>
      </c>
      <c r="AC186" s="146">
        <f t="shared" si="154"/>
        <v>1</v>
      </c>
      <c r="AD186" s="145">
        <f>COUNTIFS(A1_Individu_Data_Keadaan_SDMK!A$4:A$149935,K186,A1_Individu_Data_Keadaan_SDMK!S$4:S$149935,"Dokter Spesialis Penyakit Dalam (Sp.PD)")</f>
        <v>0</v>
      </c>
      <c r="AE186" s="134">
        <f t="shared" si="155"/>
        <v>1</v>
      </c>
      <c r="AF186" s="146">
        <f t="shared" si="156"/>
        <v>0</v>
      </c>
      <c r="AG186" s="146">
        <f t="shared" si="157"/>
        <v>1</v>
      </c>
      <c r="AH186" s="145">
        <f>COUNTIFS(A1_Individu_Data_Keadaan_SDMK!A$4:A$149935,K186,A1_Individu_Data_Keadaan_SDMK!S$4:S$149935,"Dokter Spesialis Obstetri &amp; Ginekologi - Kebidanan &amp; Kandungan (Sp.OG)")</f>
        <v>0</v>
      </c>
      <c r="AI186" s="134">
        <f t="shared" si="158"/>
        <v>1</v>
      </c>
      <c r="AJ186" s="146">
        <f t="shared" si="159"/>
        <v>0</v>
      </c>
      <c r="AK186" s="146">
        <f t="shared" si="160"/>
        <v>1</v>
      </c>
      <c r="AL186" s="145">
        <f>COUNTIFS(A1_Individu_Data_Keadaan_SDMK!A$4:A$149935,K186,A1_Individu_Data_Keadaan_SDMK!S$4:S$149935,"Dokter Spesialis Anak (Sp.A)")</f>
        <v>0</v>
      </c>
      <c r="AM186" s="147">
        <f t="shared" si="161"/>
        <v>1</v>
      </c>
      <c r="AN186" s="146">
        <f t="shared" si="162"/>
        <v>0</v>
      </c>
      <c r="AO186" s="146">
        <f t="shared" si="163"/>
        <v>1</v>
      </c>
      <c r="AP186" s="145">
        <f>COUNTIFS(A1_Individu_Data_Keadaan_SDMK!A$4:A$149935,K186,A1_Individu_Data_Keadaan_SDMK!S$4:S$149935,"Dokter Spesialis Bedah (Sp.B)")</f>
        <v>0</v>
      </c>
      <c r="AQ186" s="147">
        <f t="shared" si="164"/>
        <v>1</v>
      </c>
      <c r="AR186" s="146">
        <f t="shared" si="165"/>
        <v>0</v>
      </c>
      <c r="AS186" s="146">
        <f t="shared" si="166"/>
        <v>1</v>
      </c>
      <c r="AT186" s="145">
        <f>COUNTIFS(A1_Individu_Data_Keadaan_SDMK!A$4:A$149935,K186,A1_Individu_Data_Keadaan_SDMK!S$4:S$149935,"Dokter Spesialis Radiologi (Sp.Rad)")</f>
        <v>0</v>
      </c>
      <c r="AU186" s="147">
        <f t="shared" si="167"/>
        <v>0</v>
      </c>
      <c r="AV186" s="146">
        <f t="shared" si="168"/>
        <v>0</v>
      </c>
      <c r="AW186" s="146">
        <f t="shared" si="169"/>
        <v>0</v>
      </c>
      <c r="AX186" s="145">
        <f>COUNTIFS(A1_Individu_Data_Keadaan_SDMK!A$4:A$149935,K186,A1_Individu_Data_Keadaan_SDMK!S$4:S$149935,"Dokter Spesialis Anastesiologi (Sp.An)")</f>
        <v>0</v>
      </c>
      <c r="AY186" s="147">
        <f t="shared" si="170"/>
        <v>0</v>
      </c>
      <c r="AZ186" s="146">
        <f t="shared" si="171"/>
        <v>0</v>
      </c>
      <c r="BA186" s="146">
        <f t="shared" si="172"/>
        <v>0</v>
      </c>
      <c r="BB186" s="145">
        <f>COUNTIFS(A1_Individu_Data_Keadaan_SDMK!A$4:A$149935,K186,A1_Individu_Data_Keadaan_SDMK!S$4:S$149935,"Dokter Spesialis Patologi Klinik (SP.PK)")</f>
        <v>0</v>
      </c>
      <c r="BC186" s="147">
        <f t="shared" si="173"/>
        <v>0</v>
      </c>
      <c r="BD186" s="146">
        <f t="shared" si="174"/>
        <v>0</v>
      </c>
      <c r="BE186" s="146">
        <f t="shared" si="175"/>
        <v>0</v>
      </c>
      <c r="BF186" s="145">
        <f>COUNTIFS(A1_Individu_Data_Keadaan_SDMK!A$4:A$149935,K186,A1_Individu_Data_Keadaan_SDMK!S$4:S$149935,"Dokter Spesialis Patologi Anatomi (Sp.PA)")</f>
        <v>0</v>
      </c>
      <c r="BG186" s="147">
        <f t="shared" si="176"/>
        <v>0</v>
      </c>
      <c r="BH186" s="146">
        <f t="shared" si="177"/>
        <v>0</v>
      </c>
      <c r="BI186" s="146">
        <f t="shared" si="178"/>
        <v>0</v>
      </c>
      <c r="BJ186" s="145">
        <f>COUNTIFS(A1_Individu_Data_Keadaan_SDMK!A$4:A$149935,K186,A1_Individu_Data_Keadaan_SDMK!S$4:S$149935,"Dokter Spesialis Rehabilitasi Medik (Sp.RM)")</f>
        <v>0</v>
      </c>
      <c r="BK186" s="147">
        <f t="shared" si="179"/>
        <v>0</v>
      </c>
      <c r="BL186" s="146">
        <f t="shared" si="180"/>
        <v>0</v>
      </c>
      <c r="BM186" s="146">
        <f t="shared" si="181"/>
        <v>0</v>
      </c>
      <c r="BN186" s="151" t="str">
        <f t="shared" si="182"/>
        <v>Belum Memenuhi</v>
      </c>
    </row>
    <row r="187" spans="11:66" ht="15">
      <c r="K187" s="132" t="s">
        <v>13418</v>
      </c>
      <c r="L187" s="132" t="s">
        <v>13419</v>
      </c>
      <c r="M187" s="132" t="s">
        <v>1632</v>
      </c>
      <c r="N187" s="132" t="s">
        <v>12209</v>
      </c>
      <c r="O187" s="132" t="s">
        <v>12206</v>
      </c>
      <c r="P187" s="132">
        <v>31</v>
      </c>
      <c r="Q187" s="132">
        <v>3175</v>
      </c>
      <c r="R187" s="370" t="str">
        <f>IF(P187&lt;&gt;"",VLOOKUP(P187,'01_MASTER_KODE_WILAYAH'!H$1437:I$1470,2,FALSE),"")</f>
        <v>DKI JAKARTA</v>
      </c>
      <c r="S187" s="370" t="str">
        <f>IF(Q187&lt;&gt;"",VLOOKUP(Q187,'01_MASTER_KODE_WILAYAH'!D$5:F$1353,3,FALSE),"")</f>
        <v>KOTA JAKARTA UTARA</v>
      </c>
      <c r="T187" s="444" t="str">
        <f t="shared" si="147"/>
        <v>Swasta/Lai</v>
      </c>
      <c r="U187" s="157">
        <f t="shared" si="148"/>
        <v>0</v>
      </c>
      <c r="V187" s="145">
        <f>COUNTIFS(A1_Individu_Data_Keadaan_SDMK!A$4:A$149935,K187,A1_Individu_Data_Keadaan_SDMK!S$4:S$149935,"Dokter Umum")</f>
        <v>0</v>
      </c>
      <c r="W187" s="134">
        <f t="shared" si="149"/>
        <v>12</v>
      </c>
      <c r="X187" s="146">
        <f t="shared" si="150"/>
        <v>0</v>
      </c>
      <c r="Y187" s="146">
        <f t="shared" si="151"/>
        <v>12</v>
      </c>
      <c r="Z187" s="145">
        <f>COUNTIFS(A1_Individu_Data_Keadaan_SDMK!A$4:A$149935,K187,A1_Individu_Data_Keadaan_SDMK!S$4:S$149935,"Dokter Gigi")</f>
        <v>0</v>
      </c>
      <c r="AA187" s="134">
        <f t="shared" si="152"/>
        <v>3</v>
      </c>
      <c r="AB187" s="146">
        <f t="shared" si="153"/>
        <v>0</v>
      </c>
      <c r="AC187" s="146">
        <f t="shared" si="154"/>
        <v>3</v>
      </c>
      <c r="AD187" s="145">
        <f>COUNTIFS(A1_Individu_Data_Keadaan_SDMK!A$4:A$149935,K187,A1_Individu_Data_Keadaan_SDMK!S$4:S$149935,"Dokter Spesialis Penyakit Dalam (Sp.PD)")</f>
        <v>0</v>
      </c>
      <c r="AE187" s="134">
        <f t="shared" si="155"/>
        <v>3</v>
      </c>
      <c r="AF187" s="146">
        <f t="shared" si="156"/>
        <v>0</v>
      </c>
      <c r="AG187" s="146">
        <f t="shared" si="157"/>
        <v>3</v>
      </c>
      <c r="AH187" s="145">
        <f>COUNTIFS(A1_Individu_Data_Keadaan_SDMK!A$4:A$149935,K187,A1_Individu_Data_Keadaan_SDMK!S$4:S$149935,"Dokter Spesialis Obstetri &amp; Ginekologi - Kebidanan &amp; Kandungan (Sp.OG)")</f>
        <v>0</v>
      </c>
      <c r="AI187" s="134">
        <f t="shared" si="158"/>
        <v>3</v>
      </c>
      <c r="AJ187" s="146">
        <f t="shared" si="159"/>
        <v>0</v>
      </c>
      <c r="AK187" s="146">
        <f t="shared" si="160"/>
        <v>3</v>
      </c>
      <c r="AL187" s="145">
        <f>COUNTIFS(A1_Individu_Data_Keadaan_SDMK!A$4:A$149935,K187,A1_Individu_Data_Keadaan_SDMK!S$4:S$149935,"Dokter Spesialis Anak (Sp.A)")</f>
        <v>0</v>
      </c>
      <c r="AM187" s="147">
        <f t="shared" si="161"/>
        <v>3</v>
      </c>
      <c r="AN187" s="146">
        <f t="shared" si="162"/>
        <v>0</v>
      </c>
      <c r="AO187" s="146">
        <f t="shared" si="163"/>
        <v>3</v>
      </c>
      <c r="AP187" s="145">
        <f>COUNTIFS(A1_Individu_Data_Keadaan_SDMK!A$4:A$149935,K187,A1_Individu_Data_Keadaan_SDMK!S$4:S$149935,"Dokter Spesialis Bedah (Sp.B)")</f>
        <v>0</v>
      </c>
      <c r="AQ187" s="147">
        <f t="shared" si="164"/>
        <v>3</v>
      </c>
      <c r="AR187" s="146">
        <f t="shared" si="165"/>
        <v>0</v>
      </c>
      <c r="AS187" s="146">
        <f t="shared" si="166"/>
        <v>3</v>
      </c>
      <c r="AT187" s="145">
        <f>COUNTIFS(A1_Individu_Data_Keadaan_SDMK!A$4:A$149935,K187,A1_Individu_Data_Keadaan_SDMK!S$4:S$149935,"Dokter Spesialis Radiologi (Sp.Rad)")</f>
        <v>0</v>
      </c>
      <c r="AU187" s="147">
        <f t="shared" si="167"/>
        <v>2</v>
      </c>
      <c r="AV187" s="146">
        <f t="shared" si="168"/>
        <v>0</v>
      </c>
      <c r="AW187" s="146">
        <f t="shared" si="169"/>
        <v>2</v>
      </c>
      <c r="AX187" s="145">
        <f>COUNTIFS(A1_Individu_Data_Keadaan_SDMK!A$4:A$149935,K187,A1_Individu_Data_Keadaan_SDMK!S$4:S$149935,"Dokter Spesialis Anastesiologi (Sp.An)")</f>
        <v>0</v>
      </c>
      <c r="AY187" s="147">
        <f t="shared" si="170"/>
        <v>2</v>
      </c>
      <c r="AZ187" s="146">
        <f t="shared" si="171"/>
        <v>0</v>
      </c>
      <c r="BA187" s="146">
        <f t="shared" si="172"/>
        <v>2</v>
      </c>
      <c r="BB187" s="145">
        <f>COUNTIFS(A1_Individu_Data_Keadaan_SDMK!A$4:A$149935,K187,A1_Individu_Data_Keadaan_SDMK!S$4:S$149935,"Dokter Spesialis Patologi Klinik (SP.PK)")</f>
        <v>0</v>
      </c>
      <c r="BC187" s="147">
        <f t="shared" si="173"/>
        <v>2</v>
      </c>
      <c r="BD187" s="146">
        <f t="shared" si="174"/>
        <v>0</v>
      </c>
      <c r="BE187" s="146">
        <f t="shared" si="175"/>
        <v>2</v>
      </c>
      <c r="BF187" s="145">
        <f>COUNTIFS(A1_Individu_Data_Keadaan_SDMK!A$4:A$149935,K187,A1_Individu_Data_Keadaan_SDMK!S$4:S$149935,"Dokter Spesialis Patologi Anatomi (Sp.PA)")</f>
        <v>0</v>
      </c>
      <c r="BG187" s="147">
        <f t="shared" si="176"/>
        <v>0</v>
      </c>
      <c r="BH187" s="146">
        <f t="shared" si="177"/>
        <v>0</v>
      </c>
      <c r="BI187" s="146">
        <f t="shared" si="178"/>
        <v>0</v>
      </c>
      <c r="BJ187" s="145">
        <f>COUNTIFS(A1_Individu_Data_Keadaan_SDMK!A$4:A$149935,K187,A1_Individu_Data_Keadaan_SDMK!S$4:S$149935,"Dokter Spesialis Rehabilitasi Medik (Sp.RM)")</f>
        <v>0</v>
      </c>
      <c r="BK187" s="147">
        <f t="shared" si="179"/>
        <v>0</v>
      </c>
      <c r="BL187" s="146">
        <f t="shared" si="180"/>
        <v>0</v>
      </c>
      <c r="BM187" s="146">
        <f t="shared" si="181"/>
        <v>0</v>
      </c>
      <c r="BN187" s="151" t="str">
        <f t="shared" si="182"/>
        <v>Belum Memenuhi</v>
      </c>
    </row>
    <row r="188" spans="11:66" ht="15">
      <c r="K188" s="132" t="s">
        <v>13420</v>
      </c>
      <c r="L188" s="132" t="s">
        <v>13421</v>
      </c>
      <c r="M188" s="132" t="s">
        <v>1632</v>
      </c>
      <c r="N188" s="132" t="s">
        <v>12210</v>
      </c>
      <c r="O188" s="132" t="s">
        <v>12207</v>
      </c>
      <c r="P188" s="132">
        <v>31</v>
      </c>
      <c r="Q188" s="132">
        <v>3175</v>
      </c>
      <c r="R188" s="370" t="str">
        <f>IF(P188&lt;&gt;"",VLOOKUP(P188,'01_MASTER_KODE_WILAYAH'!H$1437:I$1470,2,FALSE),"")</f>
        <v>DKI JAKARTA</v>
      </c>
      <c r="S188" s="370" t="str">
        <f>IF(Q188&lt;&gt;"",VLOOKUP(Q188,'01_MASTER_KODE_WILAYAH'!D$5:F$1353,3,FALSE),"")</f>
        <v>KOTA JAKARTA UTARA</v>
      </c>
      <c r="T188" s="444" t="str">
        <f t="shared" si="147"/>
        <v>Perusahaan</v>
      </c>
      <c r="U188" s="157">
        <f t="shared" si="148"/>
        <v>0</v>
      </c>
      <c r="V188" s="145">
        <f>COUNTIFS(A1_Individu_Data_Keadaan_SDMK!A$4:A$149935,K188,A1_Individu_Data_Keadaan_SDMK!S$4:S$149935,"Dokter Umum")</f>
        <v>0</v>
      </c>
      <c r="W188" s="134">
        <f t="shared" si="149"/>
        <v>9</v>
      </c>
      <c r="X188" s="146">
        <f t="shared" si="150"/>
        <v>0</v>
      </c>
      <c r="Y188" s="146">
        <f t="shared" si="151"/>
        <v>9</v>
      </c>
      <c r="Z188" s="145">
        <f>COUNTIFS(A1_Individu_Data_Keadaan_SDMK!A$4:A$149935,K188,A1_Individu_Data_Keadaan_SDMK!S$4:S$149935,"Dokter Gigi")</f>
        <v>0</v>
      </c>
      <c r="AA188" s="134">
        <f t="shared" si="152"/>
        <v>2</v>
      </c>
      <c r="AB188" s="146">
        <f t="shared" si="153"/>
        <v>0</v>
      </c>
      <c r="AC188" s="146">
        <f t="shared" si="154"/>
        <v>2</v>
      </c>
      <c r="AD188" s="145">
        <f>COUNTIFS(A1_Individu_Data_Keadaan_SDMK!A$4:A$149935,K188,A1_Individu_Data_Keadaan_SDMK!S$4:S$149935,"Dokter Spesialis Penyakit Dalam (Sp.PD)")</f>
        <v>0</v>
      </c>
      <c r="AE188" s="134">
        <f t="shared" si="155"/>
        <v>2</v>
      </c>
      <c r="AF188" s="146">
        <f t="shared" si="156"/>
        <v>0</v>
      </c>
      <c r="AG188" s="146">
        <f t="shared" si="157"/>
        <v>2</v>
      </c>
      <c r="AH188" s="145">
        <f>COUNTIFS(A1_Individu_Data_Keadaan_SDMK!A$4:A$149935,K188,A1_Individu_Data_Keadaan_SDMK!S$4:S$149935,"Dokter Spesialis Obstetri &amp; Ginekologi - Kebidanan &amp; Kandungan (Sp.OG)")</f>
        <v>0</v>
      </c>
      <c r="AI188" s="134">
        <f t="shared" si="158"/>
        <v>2</v>
      </c>
      <c r="AJ188" s="146">
        <f t="shared" si="159"/>
        <v>0</v>
      </c>
      <c r="AK188" s="146">
        <f t="shared" si="160"/>
        <v>2</v>
      </c>
      <c r="AL188" s="145">
        <f>COUNTIFS(A1_Individu_Data_Keadaan_SDMK!A$4:A$149935,K188,A1_Individu_Data_Keadaan_SDMK!S$4:S$149935,"Dokter Spesialis Anak (Sp.A)")</f>
        <v>0</v>
      </c>
      <c r="AM188" s="147">
        <f t="shared" si="161"/>
        <v>2</v>
      </c>
      <c r="AN188" s="146">
        <f t="shared" si="162"/>
        <v>0</v>
      </c>
      <c r="AO188" s="146">
        <f t="shared" si="163"/>
        <v>2</v>
      </c>
      <c r="AP188" s="145">
        <f>COUNTIFS(A1_Individu_Data_Keadaan_SDMK!A$4:A$149935,K188,A1_Individu_Data_Keadaan_SDMK!S$4:S$149935,"Dokter Spesialis Bedah (Sp.B)")</f>
        <v>0</v>
      </c>
      <c r="AQ188" s="147">
        <f t="shared" si="164"/>
        <v>2</v>
      </c>
      <c r="AR188" s="146">
        <f t="shared" si="165"/>
        <v>0</v>
      </c>
      <c r="AS188" s="146">
        <f t="shared" si="166"/>
        <v>2</v>
      </c>
      <c r="AT188" s="145">
        <f>COUNTIFS(A1_Individu_Data_Keadaan_SDMK!A$4:A$149935,K188,A1_Individu_Data_Keadaan_SDMK!S$4:S$149935,"Dokter Spesialis Radiologi (Sp.Rad)")</f>
        <v>0</v>
      </c>
      <c r="AU188" s="147">
        <f t="shared" si="167"/>
        <v>1</v>
      </c>
      <c r="AV188" s="146">
        <f t="shared" si="168"/>
        <v>0</v>
      </c>
      <c r="AW188" s="146">
        <f t="shared" si="169"/>
        <v>1</v>
      </c>
      <c r="AX188" s="145">
        <f>COUNTIFS(A1_Individu_Data_Keadaan_SDMK!A$4:A$149935,K188,A1_Individu_Data_Keadaan_SDMK!S$4:S$149935,"Dokter Spesialis Anastesiologi (Sp.An)")</f>
        <v>0</v>
      </c>
      <c r="AY188" s="147">
        <f t="shared" si="170"/>
        <v>1</v>
      </c>
      <c r="AZ188" s="146">
        <f t="shared" si="171"/>
        <v>0</v>
      </c>
      <c r="BA188" s="146">
        <f t="shared" si="172"/>
        <v>1</v>
      </c>
      <c r="BB188" s="145">
        <f>COUNTIFS(A1_Individu_Data_Keadaan_SDMK!A$4:A$149935,K188,A1_Individu_Data_Keadaan_SDMK!S$4:S$149935,"Dokter Spesialis Patologi Klinik (SP.PK)")</f>
        <v>0</v>
      </c>
      <c r="BC188" s="147">
        <f t="shared" si="173"/>
        <v>1</v>
      </c>
      <c r="BD188" s="146">
        <f t="shared" si="174"/>
        <v>0</v>
      </c>
      <c r="BE188" s="146">
        <f t="shared" si="175"/>
        <v>1</v>
      </c>
      <c r="BF188" s="145">
        <f>COUNTIFS(A1_Individu_Data_Keadaan_SDMK!A$4:A$149935,K188,A1_Individu_Data_Keadaan_SDMK!S$4:S$149935,"Dokter Spesialis Patologi Anatomi (Sp.PA)")</f>
        <v>0</v>
      </c>
      <c r="BG188" s="147">
        <f t="shared" si="176"/>
        <v>0</v>
      </c>
      <c r="BH188" s="146">
        <f t="shared" si="177"/>
        <v>0</v>
      </c>
      <c r="BI188" s="146">
        <f t="shared" si="178"/>
        <v>0</v>
      </c>
      <c r="BJ188" s="145">
        <f>COUNTIFS(A1_Individu_Data_Keadaan_SDMK!A$4:A$149935,K188,A1_Individu_Data_Keadaan_SDMK!S$4:S$149935,"Dokter Spesialis Rehabilitasi Medik (Sp.RM)")</f>
        <v>0</v>
      </c>
      <c r="BK188" s="147">
        <f t="shared" si="179"/>
        <v>0</v>
      </c>
      <c r="BL188" s="146">
        <f t="shared" si="180"/>
        <v>0</v>
      </c>
      <c r="BM188" s="146">
        <f t="shared" si="181"/>
        <v>0</v>
      </c>
      <c r="BN188" s="151" t="str">
        <f t="shared" si="182"/>
        <v>Belum Memenuhi</v>
      </c>
    </row>
    <row r="189" spans="11:66" ht="15">
      <c r="K189" s="132" t="s">
        <v>13422</v>
      </c>
      <c r="L189" s="132" t="s">
        <v>13423</v>
      </c>
      <c r="M189" s="132" t="s">
        <v>1632</v>
      </c>
      <c r="N189" s="132" t="s">
        <v>12210</v>
      </c>
      <c r="O189" s="132" t="s">
        <v>12207</v>
      </c>
      <c r="P189" s="132">
        <v>31</v>
      </c>
      <c r="Q189" s="132">
        <v>3175</v>
      </c>
      <c r="R189" s="370" t="str">
        <f>IF(P189&lt;&gt;"",VLOOKUP(P189,'01_MASTER_KODE_WILAYAH'!H$1437:I$1470,2,FALSE),"")</f>
        <v>DKI JAKARTA</v>
      </c>
      <c r="S189" s="370" t="str">
        <f>IF(Q189&lt;&gt;"",VLOOKUP(Q189,'01_MASTER_KODE_WILAYAH'!D$5:F$1353,3,FALSE),"")</f>
        <v>KOTA JAKARTA UTARA</v>
      </c>
      <c r="T189" s="444" t="str">
        <f t="shared" si="147"/>
        <v>Perusahaan</v>
      </c>
      <c r="U189" s="157">
        <f t="shared" si="148"/>
        <v>0</v>
      </c>
      <c r="V189" s="145">
        <f>COUNTIFS(A1_Individu_Data_Keadaan_SDMK!A$4:A$149935,K189,A1_Individu_Data_Keadaan_SDMK!S$4:S$149935,"Dokter Umum")</f>
        <v>0</v>
      </c>
      <c r="W189" s="134">
        <f t="shared" si="149"/>
        <v>9</v>
      </c>
      <c r="X189" s="146">
        <f t="shared" si="150"/>
        <v>0</v>
      </c>
      <c r="Y189" s="146">
        <f t="shared" si="151"/>
        <v>9</v>
      </c>
      <c r="Z189" s="145">
        <f>COUNTIFS(A1_Individu_Data_Keadaan_SDMK!A$4:A$149935,K189,A1_Individu_Data_Keadaan_SDMK!S$4:S$149935,"Dokter Gigi")</f>
        <v>0</v>
      </c>
      <c r="AA189" s="134">
        <f t="shared" si="152"/>
        <v>2</v>
      </c>
      <c r="AB189" s="146">
        <f t="shared" si="153"/>
        <v>0</v>
      </c>
      <c r="AC189" s="146">
        <f t="shared" si="154"/>
        <v>2</v>
      </c>
      <c r="AD189" s="145">
        <f>COUNTIFS(A1_Individu_Data_Keadaan_SDMK!A$4:A$149935,K189,A1_Individu_Data_Keadaan_SDMK!S$4:S$149935,"Dokter Spesialis Penyakit Dalam (Sp.PD)")</f>
        <v>0</v>
      </c>
      <c r="AE189" s="134">
        <f t="shared" si="155"/>
        <v>2</v>
      </c>
      <c r="AF189" s="146">
        <f t="shared" si="156"/>
        <v>0</v>
      </c>
      <c r="AG189" s="146">
        <f t="shared" si="157"/>
        <v>2</v>
      </c>
      <c r="AH189" s="145">
        <f>COUNTIFS(A1_Individu_Data_Keadaan_SDMK!A$4:A$149935,K189,A1_Individu_Data_Keadaan_SDMK!S$4:S$149935,"Dokter Spesialis Obstetri &amp; Ginekologi - Kebidanan &amp; Kandungan (Sp.OG)")</f>
        <v>0</v>
      </c>
      <c r="AI189" s="134">
        <f t="shared" si="158"/>
        <v>2</v>
      </c>
      <c r="AJ189" s="146">
        <f t="shared" si="159"/>
        <v>0</v>
      </c>
      <c r="AK189" s="146">
        <f t="shared" si="160"/>
        <v>2</v>
      </c>
      <c r="AL189" s="145">
        <f>COUNTIFS(A1_Individu_Data_Keadaan_SDMK!A$4:A$149935,K189,A1_Individu_Data_Keadaan_SDMK!S$4:S$149935,"Dokter Spesialis Anak (Sp.A)")</f>
        <v>0</v>
      </c>
      <c r="AM189" s="147">
        <f t="shared" si="161"/>
        <v>2</v>
      </c>
      <c r="AN189" s="146">
        <f t="shared" si="162"/>
        <v>0</v>
      </c>
      <c r="AO189" s="146">
        <f t="shared" si="163"/>
        <v>2</v>
      </c>
      <c r="AP189" s="145">
        <f>COUNTIFS(A1_Individu_Data_Keadaan_SDMK!A$4:A$149935,K189,A1_Individu_Data_Keadaan_SDMK!S$4:S$149935,"Dokter Spesialis Bedah (Sp.B)")</f>
        <v>0</v>
      </c>
      <c r="AQ189" s="147">
        <f t="shared" si="164"/>
        <v>2</v>
      </c>
      <c r="AR189" s="146">
        <f t="shared" si="165"/>
        <v>0</v>
      </c>
      <c r="AS189" s="146">
        <f t="shared" si="166"/>
        <v>2</v>
      </c>
      <c r="AT189" s="145">
        <f>COUNTIFS(A1_Individu_Data_Keadaan_SDMK!A$4:A$149935,K189,A1_Individu_Data_Keadaan_SDMK!S$4:S$149935,"Dokter Spesialis Radiologi (Sp.Rad)")</f>
        <v>0</v>
      </c>
      <c r="AU189" s="147">
        <f t="shared" si="167"/>
        <v>1</v>
      </c>
      <c r="AV189" s="146">
        <f t="shared" si="168"/>
        <v>0</v>
      </c>
      <c r="AW189" s="146">
        <f t="shared" si="169"/>
        <v>1</v>
      </c>
      <c r="AX189" s="145">
        <f>COUNTIFS(A1_Individu_Data_Keadaan_SDMK!A$4:A$149935,K189,A1_Individu_Data_Keadaan_SDMK!S$4:S$149935,"Dokter Spesialis Anastesiologi (Sp.An)")</f>
        <v>0</v>
      </c>
      <c r="AY189" s="147">
        <f t="shared" si="170"/>
        <v>1</v>
      </c>
      <c r="AZ189" s="146">
        <f t="shared" si="171"/>
        <v>0</v>
      </c>
      <c r="BA189" s="146">
        <f t="shared" si="172"/>
        <v>1</v>
      </c>
      <c r="BB189" s="145">
        <f>COUNTIFS(A1_Individu_Data_Keadaan_SDMK!A$4:A$149935,K189,A1_Individu_Data_Keadaan_SDMK!S$4:S$149935,"Dokter Spesialis Patologi Klinik (SP.PK)")</f>
        <v>0</v>
      </c>
      <c r="BC189" s="147">
        <f t="shared" si="173"/>
        <v>1</v>
      </c>
      <c r="BD189" s="146">
        <f t="shared" si="174"/>
        <v>0</v>
      </c>
      <c r="BE189" s="146">
        <f t="shared" si="175"/>
        <v>1</v>
      </c>
      <c r="BF189" s="145">
        <f>COUNTIFS(A1_Individu_Data_Keadaan_SDMK!A$4:A$149935,K189,A1_Individu_Data_Keadaan_SDMK!S$4:S$149935,"Dokter Spesialis Patologi Anatomi (Sp.PA)")</f>
        <v>0</v>
      </c>
      <c r="BG189" s="147">
        <f t="shared" si="176"/>
        <v>0</v>
      </c>
      <c r="BH189" s="146">
        <f t="shared" si="177"/>
        <v>0</v>
      </c>
      <c r="BI189" s="146">
        <f t="shared" si="178"/>
        <v>0</v>
      </c>
      <c r="BJ189" s="145">
        <f>COUNTIFS(A1_Individu_Data_Keadaan_SDMK!A$4:A$149935,K189,A1_Individu_Data_Keadaan_SDMK!S$4:S$149935,"Dokter Spesialis Rehabilitasi Medik (Sp.RM)")</f>
        <v>0</v>
      </c>
      <c r="BK189" s="147">
        <f t="shared" si="179"/>
        <v>0</v>
      </c>
      <c r="BL189" s="146">
        <f t="shared" si="180"/>
        <v>0</v>
      </c>
      <c r="BM189" s="146">
        <f t="shared" si="181"/>
        <v>0</v>
      </c>
      <c r="BN189" s="151" t="str">
        <f t="shared" si="182"/>
        <v>Belum Memenuhi</v>
      </c>
    </row>
    <row r="190" spans="11:66" ht="15">
      <c r="K190" s="132" t="s">
        <v>13425</v>
      </c>
      <c r="L190" s="132" t="s">
        <v>13426</v>
      </c>
      <c r="M190" s="132" t="s">
        <v>1632</v>
      </c>
      <c r="N190" s="132" t="s">
        <v>12256</v>
      </c>
      <c r="O190" s="132" t="s">
        <v>12206</v>
      </c>
      <c r="P190" s="132">
        <v>31</v>
      </c>
      <c r="Q190" s="132">
        <v>3175</v>
      </c>
      <c r="R190" s="370" t="str">
        <f>IF(P190&lt;&gt;"",VLOOKUP(P190,'01_MASTER_KODE_WILAYAH'!H$1437:I$1470,2,FALSE),"")</f>
        <v>DKI JAKARTA</v>
      </c>
      <c r="S190" s="370" t="str">
        <f>IF(Q190&lt;&gt;"",VLOOKUP(Q190,'01_MASTER_KODE_WILAYAH'!D$5:F$1353,3,FALSE),"")</f>
        <v>KOTA JAKARTA UTARA</v>
      </c>
      <c r="T190" s="444" t="str">
        <f t="shared" si="147"/>
        <v>Swasta/Lai</v>
      </c>
      <c r="U190" s="157">
        <f t="shared" si="148"/>
        <v>0</v>
      </c>
      <c r="V190" s="145">
        <f>COUNTIFS(A1_Individu_Data_Keadaan_SDMK!A$4:A$149935,K190,A1_Individu_Data_Keadaan_SDMK!S$4:S$149935,"Dokter Umum")</f>
        <v>0</v>
      </c>
      <c r="W190" s="134">
        <f t="shared" si="149"/>
        <v>1</v>
      </c>
      <c r="X190" s="146">
        <f t="shared" si="150"/>
        <v>0</v>
      </c>
      <c r="Y190" s="146">
        <f t="shared" si="151"/>
        <v>1</v>
      </c>
      <c r="Z190" s="145">
        <f>COUNTIFS(A1_Individu_Data_Keadaan_SDMK!A$4:A$149935,K190,A1_Individu_Data_Keadaan_SDMK!S$4:S$149935,"Dokter Gigi")</f>
        <v>0</v>
      </c>
      <c r="AA190" s="134">
        <f t="shared" si="152"/>
        <v>1</v>
      </c>
      <c r="AB190" s="146">
        <f t="shared" si="153"/>
        <v>0</v>
      </c>
      <c r="AC190" s="146">
        <f t="shared" si="154"/>
        <v>1</v>
      </c>
      <c r="AD190" s="145">
        <f>COUNTIFS(A1_Individu_Data_Keadaan_SDMK!A$4:A$149935,K190,A1_Individu_Data_Keadaan_SDMK!S$4:S$149935,"Dokter Spesialis Penyakit Dalam (Sp.PD)")</f>
        <v>0</v>
      </c>
      <c r="AE190" s="134">
        <f t="shared" si="155"/>
        <v>1</v>
      </c>
      <c r="AF190" s="146">
        <f t="shared" si="156"/>
        <v>0</v>
      </c>
      <c r="AG190" s="146">
        <f t="shared" si="157"/>
        <v>1</v>
      </c>
      <c r="AH190" s="145">
        <f>COUNTIFS(A1_Individu_Data_Keadaan_SDMK!A$4:A$149935,K190,A1_Individu_Data_Keadaan_SDMK!S$4:S$149935,"Dokter Spesialis Obstetri &amp; Ginekologi - Kebidanan &amp; Kandungan (Sp.OG)")</f>
        <v>0</v>
      </c>
      <c r="AI190" s="134">
        <f t="shared" si="158"/>
        <v>1</v>
      </c>
      <c r="AJ190" s="146">
        <f t="shared" si="159"/>
        <v>0</v>
      </c>
      <c r="AK190" s="146">
        <f t="shared" si="160"/>
        <v>1</v>
      </c>
      <c r="AL190" s="145">
        <f>COUNTIFS(A1_Individu_Data_Keadaan_SDMK!A$4:A$149935,K190,A1_Individu_Data_Keadaan_SDMK!S$4:S$149935,"Dokter Spesialis Anak (Sp.A)")</f>
        <v>0</v>
      </c>
      <c r="AM190" s="147">
        <f t="shared" si="161"/>
        <v>1</v>
      </c>
      <c r="AN190" s="146">
        <f t="shared" si="162"/>
        <v>0</v>
      </c>
      <c r="AO190" s="146">
        <f t="shared" si="163"/>
        <v>1</v>
      </c>
      <c r="AP190" s="145">
        <f>COUNTIFS(A1_Individu_Data_Keadaan_SDMK!A$4:A$149935,K190,A1_Individu_Data_Keadaan_SDMK!S$4:S$149935,"Dokter Spesialis Bedah (Sp.B)")</f>
        <v>0</v>
      </c>
      <c r="AQ190" s="147">
        <f t="shared" si="164"/>
        <v>1</v>
      </c>
      <c r="AR190" s="146">
        <f t="shared" si="165"/>
        <v>0</v>
      </c>
      <c r="AS190" s="146">
        <f t="shared" si="166"/>
        <v>1</v>
      </c>
      <c r="AT190" s="145">
        <f>COUNTIFS(A1_Individu_Data_Keadaan_SDMK!A$4:A$149935,K190,A1_Individu_Data_Keadaan_SDMK!S$4:S$149935,"Dokter Spesialis Radiologi (Sp.Rad)")</f>
        <v>0</v>
      </c>
      <c r="AU190" s="147">
        <f t="shared" si="167"/>
        <v>0</v>
      </c>
      <c r="AV190" s="146">
        <f t="shared" si="168"/>
        <v>0</v>
      </c>
      <c r="AW190" s="146">
        <f t="shared" si="169"/>
        <v>0</v>
      </c>
      <c r="AX190" s="145">
        <f>COUNTIFS(A1_Individu_Data_Keadaan_SDMK!A$4:A$149935,K190,A1_Individu_Data_Keadaan_SDMK!S$4:S$149935,"Dokter Spesialis Anastesiologi (Sp.An)")</f>
        <v>0</v>
      </c>
      <c r="AY190" s="147">
        <f t="shared" si="170"/>
        <v>0</v>
      </c>
      <c r="AZ190" s="146">
        <f t="shared" si="171"/>
        <v>0</v>
      </c>
      <c r="BA190" s="146">
        <f t="shared" si="172"/>
        <v>0</v>
      </c>
      <c r="BB190" s="145">
        <f>COUNTIFS(A1_Individu_Data_Keadaan_SDMK!A$4:A$149935,K190,A1_Individu_Data_Keadaan_SDMK!S$4:S$149935,"Dokter Spesialis Patologi Klinik (SP.PK)")</f>
        <v>0</v>
      </c>
      <c r="BC190" s="147">
        <f t="shared" si="173"/>
        <v>0</v>
      </c>
      <c r="BD190" s="146">
        <f t="shared" si="174"/>
        <v>0</v>
      </c>
      <c r="BE190" s="146">
        <f t="shared" si="175"/>
        <v>0</v>
      </c>
      <c r="BF190" s="145">
        <f>COUNTIFS(A1_Individu_Data_Keadaan_SDMK!A$4:A$149935,K190,A1_Individu_Data_Keadaan_SDMK!S$4:S$149935,"Dokter Spesialis Patologi Anatomi (Sp.PA)")</f>
        <v>0</v>
      </c>
      <c r="BG190" s="147">
        <f t="shared" si="176"/>
        <v>0</v>
      </c>
      <c r="BH190" s="146">
        <f t="shared" si="177"/>
        <v>0</v>
      </c>
      <c r="BI190" s="146">
        <f t="shared" si="178"/>
        <v>0</v>
      </c>
      <c r="BJ190" s="145">
        <f>COUNTIFS(A1_Individu_Data_Keadaan_SDMK!A$4:A$149935,K190,A1_Individu_Data_Keadaan_SDMK!S$4:S$149935,"Dokter Spesialis Rehabilitasi Medik (Sp.RM)")</f>
        <v>0</v>
      </c>
      <c r="BK190" s="147">
        <f t="shared" si="179"/>
        <v>0</v>
      </c>
      <c r="BL190" s="146">
        <f t="shared" si="180"/>
        <v>0</v>
      </c>
      <c r="BM190" s="146">
        <f t="shared" si="181"/>
        <v>0</v>
      </c>
      <c r="BN190" s="151" t="str">
        <f t="shared" si="182"/>
        <v>Belum Memenuhi</v>
      </c>
    </row>
    <row r="191" spans="11:66" ht="15">
      <c r="K191" s="132" t="s">
        <v>13427</v>
      </c>
      <c r="L191" s="132" t="s">
        <v>13428</v>
      </c>
      <c r="M191" s="132" t="s">
        <v>1632</v>
      </c>
      <c r="N191" s="132" t="s">
        <v>12256</v>
      </c>
      <c r="O191" s="132" t="s">
        <v>12206</v>
      </c>
      <c r="P191" s="132">
        <v>31</v>
      </c>
      <c r="Q191" s="132">
        <v>3175</v>
      </c>
      <c r="R191" s="370" t="str">
        <f>IF(P191&lt;&gt;"",VLOOKUP(P191,'01_MASTER_KODE_WILAYAH'!H$1437:I$1470,2,FALSE),"")</f>
        <v>DKI JAKARTA</v>
      </c>
      <c r="S191" s="370" t="str">
        <f>IF(Q191&lt;&gt;"",VLOOKUP(Q191,'01_MASTER_KODE_WILAYAH'!D$5:F$1353,3,FALSE),"")</f>
        <v>KOTA JAKARTA UTARA</v>
      </c>
      <c r="T191" s="444" t="str">
        <f t="shared" si="147"/>
        <v>Swasta/Lai</v>
      </c>
      <c r="U191" s="157">
        <f t="shared" si="148"/>
        <v>0</v>
      </c>
      <c r="V191" s="145">
        <f>COUNTIFS(A1_Individu_Data_Keadaan_SDMK!A$4:A$149935,K191,A1_Individu_Data_Keadaan_SDMK!S$4:S$149935,"Dokter Umum")</f>
        <v>0</v>
      </c>
      <c r="W191" s="134">
        <f t="shared" si="149"/>
        <v>1</v>
      </c>
      <c r="X191" s="146">
        <f t="shared" si="150"/>
        <v>0</v>
      </c>
      <c r="Y191" s="146">
        <f t="shared" si="151"/>
        <v>1</v>
      </c>
      <c r="Z191" s="145">
        <f>COUNTIFS(A1_Individu_Data_Keadaan_SDMK!A$4:A$149935,K191,A1_Individu_Data_Keadaan_SDMK!S$4:S$149935,"Dokter Gigi")</f>
        <v>0</v>
      </c>
      <c r="AA191" s="134">
        <f t="shared" si="152"/>
        <v>1</v>
      </c>
      <c r="AB191" s="146">
        <f t="shared" si="153"/>
        <v>0</v>
      </c>
      <c r="AC191" s="146">
        <f t="shared" si="154"/>
        <v>1</v>
      </c>
      <c r="AD191" s="145">
        <f>COUNTIFS(A1_Individu_Data_Keadaan_SDMK!A$4:A$149935,K191,A1_Individu_Data_Keadaan_SDMK!S$4:S$149935,"Dokter Spesialis Penyakit Dalam (Sp.PD)")</f>
        <v>0</v>
      </c>
      <c r="AE191" s="134">
        <f t="shared" si="155"/>
        <v>1</v>
      </c>
      <c r="AF191" s="146">
        <f t="shared" si="156"/>
        <v>0</v>
      </c>
      <c r="AG191" s="146">
        <f t="shared" si="157"/>
        <v>1</v>
      </c>
      <c r="AH191" s="145">
        <f>COUNTIFS(A1_Individu_Data_Keadaan_SDMK!A$4:A$149935,K191,A1_Individu_Data_Keadaan_SDMK!S$4:S$149935,"Dokter Spesialis Obstetri &amp; Ginekologi - Kebidanan &amp; Kandungan (Sp.OG)")</f>
        <v>0</v>
      </c>
      <c r="AI191" s="134">
        <f t="shared" si="158"/>
        <v>1</v>
      </c>
      <c r="AJ191" s="146">
        <f t="shared" si="159"/>
        <v>0</v>
      </c>
      <c r="AK191" s="146">
        <f t="shared" si="160"/>
        <v>1</v>
      </c>
      <c r="AL191" s="145">
        <f>COUNTIFS(A1_Individu_Data_Keadaan_SDMK!A$4:A$149935,K191,A1_Individu_Data_Keadaan_SDMK!S$4:S$149935,"Dokter Spesialis Anak (Sp.A)")</f>
        <v>0</v>
      </c>
      <c r="AM191" s="147">
        <f t="shared" si="161"/>
        <v>1</v>
      </c>
      <c r="AN191" s="146">
        <f t="shared" si="162"/>
        <v>0</v>
      </c>
      <c r="AO191" s="146">
        <f t="shared" si="163"/>
        <v>1</v>
      </c>
      <c r="AP191" s="145">
        <f>COUNTIFS(A1_Individu_Data_Keadaan_SDMK!A$4:A$149935,K191,A1_Individu_Data_Keadaan_SDMK!S$4:S$149935,"Dokter Spesialis Bedah (Sp.B)")</f>
        <v>0</v>
      </c>
      <c r="AQ191" s="147">
        <f t="shared" si="164"/>
        <v>1</v>
      </c>
      <c r="AR191" s="146">
        <f t="shared" si="165"/>
        <v>0</v>
      </c>
      <c r="AS191" s="146">
        <f t="shared" si="166"/>
        <v>1</v>
      </c>
      <c r="AT191" s="145">
        <f>COUNTIFS(A1_Individu_Data_Keadaan_SDMK!A$4:A$149935,K191,A1_Individu_Data_Keadaan_SDMK!S$4:S$149935,"Dokter Spesialis Radiologi (Sp.Rad)")</f>
        <v>0</v>
      </c>
      <c r="AU191" s="147">
        <f t="shared" si="167"/>
        <v>0</v>
      </c>
      <c r="AV191" s="146">
        <f t="shared" si="168"/>
        <v>0</v>
      </c>
      <c r="AW191" s="146">
        <f t="shared" si="169"/>
        <v>0</v>
      </c>
      <c r="AX191" s="145">
        <f>COUNTIFS(A1_Individu_Data_Keadaan_SDMK!A$4:A$149935,K191,A1_Individu_Data_Keadaan_SDMK!S$4:S$149935,"Dokter Spesialis Anastesiologi (Sp.An)")</f>
        <v>0</v>
      </c>
      <c r="AY191" s="147">
        <f t="shared" si="170"/>
        <v>0</v>
      </c>
      <c r="AZ191" s="146">
        <f t="shared" si="171"/>
        <v>0</v>
      </c>
      <c r="BA191" s="146">
        <f t="shared" si="172"/>
        <v>0</v>
      </c>
      <c r="BB191" s="145">
        <f>COUNTIFS(A1_Individu_Data_Keadaan_SDMK!A$4:A$149935,K191,A1_Individu_Data_Keadaan_SDMK!S$4:S$149935,"Dokter Spesialis Patologi Klinik (SP.PK)")</f>
        <v>0</v>
      </c>
      <c r="BC191" s="147">
        <f t="shared" si="173"/>
        <v>0</v>
      </c>
      <c r="BD191" s="146">
        <f t="shared" si="174"/>
        <v>0</v>
      </c>
      <c r="BE191" s="146">
        <f t="shared" si="175"/>
        <v>0</v>
      </c>
      <c r="BF191" s="145">
        <f>COUNTIFS(A1_Individu_Data_Keadaan_SDMK!A$4:A$149935,K191,A1_Individu_Data_Keadaan_SDMK!S$4:S$149935,"Dokter Spesialis Patologi Anatomi (Sp.PA)")</f>
        <v>0</v>
      </c>
      <c r="BG191" s="147">
        <f t="shared" si="176"/>
        <v>0</v>
      </c>
      <c r="BH191" s="146">
        <f t="shared" si="177"/>
        <v>0</v>
      </c>
      <c r="BI191" s="146">
        <f t="shared" si="178"/>
        <v>0</v>
      </c>
      <c r="BJ191" s="145">
        <f>COUNTIFS(A1_Individu_Data_Keadaan_SDMK!A$4:A$149935,K191,A1_Individu_Data_Keadaan_SDMK!S$4:S$149935,"Dokter Spesialis Rehabilitasi Medik (Sp.RM)")</f>
        <v>0</v>
      </c>
      <c r="BK191" s="147">
        <f t="shared" si="179"/>
        <v>0</v>
      </c>
      <c r="BL191" s="146">
        <f t="shared" si="180"/>
        <v>0</v>
      </c>
      <c r="BM191" s="146">
        <f t="shared" si="181"/>
        <v>0</v>
      </c>
      <c r="BN191" s="151" t="str">
        <f t="shared" si="182"/>
        <v>Belum Memenuhi</v>
      </c>
    </row>
    <row r="192" spans="11:66" ht="15">
      <c r="K192" s="132" t="s">
        <v>13429</v>
      </c>
      <c r="L192" s="132" t="s">
        <v>13430</v>
      </c>
      <c r="M192" s="132" t="s">
        <v>1632</v>
      </c>
      <c r="N192" s="132" t="s">
        <v>12211</v>
      </c>
      <c r="O192" s="132" t="s">
        <v>11677</v>
      </c>
      <c r="P192" s="132">
        <v>31</v>
      </c>
      <c r="Q192" s="132">
        <v>3175</v>
      </c>
      <c r="R192" s="370" t="str">
        <f>IF(P192&lt;&gt;"",VLOOKUP(P192,'01_MASTER_KODE_WILAYAH'!H$1437:I$1470,2,FALSE),"")</f>
        <v>DKI JAKARTA</v>
      </c>
      <c r="S192" s="370" t="str">
        <f>IF(Q192&lt;&gt;"",VLOOKUP(Q192,'01_MASTER_KODE_WILAYAH'!D$5:F$1353,3,FALSE),"")</f>
        <v>KOTA JAKARTA UTARA</v>
      </c>
      <c r="T192" s="444" t="str">
        <f t="shared" si="147"/>
        <v>Pemerintah</v>
      </c>
      <c r="U192" s="157">
        <f t="shared" si="148"/>
        <v>0</v>
      </c>
      <c r="V192" s="145">
        <f>COUNTIFS(A1_Individu_Data_Keadaan_SDMK!A$4:A$149935,K192,A1_Individu_Data_Keadaan_SDMK!S$4:S$149935,"Dokter Umum")</f>
        <v>0</v>
      </c>
      <c r="W192" s="134">
        <f t="shared" si="149"/>
        <v>4</v>
      </c>
      <c r="X192" s="146">
        <f t="shared" si="150"/>
        <v>0</v>
      </c>
      <c r="Y192" s="146">
        <f t="shared" si="151"/>
        <v>4</v>
      </c>
      <c r="Z192" s="145">
        <f>COUNTIFS(A1_Individu_Data_Keadaan_SDMK!A$4:A$149935,K192,A1_Individu_Data_Keadaan_SDMK!S$4:S$149935,"Dokter Gigi")</f>
        <v>0</v>
      </c>
      <c r="AA192" s="134">
        <f t="shared" si="152"/>
        <v>1</v>
      </c>
      <c r="AB192" s="146">
        <f t="shared" si="153"/>
        <v>0</v>
      </c>
      <c r="AC192" s="146">
        <f t="shared" si="154"/>
        <v>1</v>
      </c>
      <c r="AD192" s="145">
        <f>COUNTIFS(A1_Individu_Data_Keadaan_SDMK!A$4:A$149935,K192,A1_Individu_Data_Keadaan_SDMK!S$4:S$149935,"Dokter Spesialis Penyakit Dalam (Sp.PD)")</f>
        <v>0</v>
      </c>
      <c r="AE192" s="134">
        <f t="shared" si="155"/>
        <v>1</v>
      </c>
      <c r="AF192" s="146">
        <f t="shared" si="156"/>
        <v>0</v>
      </c>
      <c r="AG192" s="146">
        <f t="shared" si="157"/>
        <v>1</v>
      </c>
      <c r="AH192" s="145">
        <f>COUNTIFS(A1_Individu_Data_Keadaan_SDMK!A$4:A$149935,K192,A1_Individu_Data_Keadaan_SDMK!S$4:S$149935,"Dokter Spesialis Obstetri &amp; Ginekologi - Kebidanan &amp; Kandungan (Sp.OG)")</f>
        <v>0</v>
      </c>
      <c r="AI192" s="134">
        <f t="shared" si="158"/>
        <v>1</v>
      </c>
      <c r="AJ192" s="146">
        <f t="shared" si="159"/>
        <v>0</v>
      </c>
      <c r="AK192" s="146">
        <f t="shared" si="160"/>
        <v>1</v>
      </c>
      <c r="AL192" s="145">
        <f>COUNTIFS(A1_Individu_Data_Keadaan_SDMK!A$4:A$149935,K192,A1_Individu_Data_Keadaan_SDMK!S$4:S$149935,"Dokter Spesialis Anak (Sp.A)")</f>
        <v>0</v>
      </c>
      <c r="AM192" s="147">
        <f t="shared" si="161"/>
        <v>1</v>
      </c>
      <c r="AN192" s="146">
        <f t="shared" si="162"/>
        <v>0</v>
      </c>
      <c r="AO192" s="146">
        <f t="shared" si="163"/>
        <v>1</v>
      </c>
      <c r="AP192" s="145">
        <f>COUNTIFS(A1_Individu_Data_Keadaan_SDMK!A$4:A$149935,K192,A1_Individu_Data_Keadaan_SDMK!S$4:S$149935,"Dokter Spesialis Bedah (Sp.B)")</f>
        <v>0</v>
      </c>
      <c r="AQ192" s="147">
        <f t="shared" si="164"/>
        <v>1</v>
      </c>
      <c r="AR192" s="146">
        <f t="shared" si="165"/>
        <v>0</v>
      </c>
      <c r="AS192" s="146">
        <f t="shared" si="166"/>
        <v>1</v>
      </c>
      <c r="AT192" s="145">
        <f>COUNTIFS(A1_Individu_Data_Keadaan_SDMK!A$4:A$149935,K192,A1_Individu_Data_Keadaan_SDMK!S$4:S$149935,"Dokter Spesialis Radiologi (Sp.Rad)")</f>
        <v>0</v>
      </c>
      <c r="AU192" s="147">
        <f t="shared" si="167"/>
        <v>0</v>
      </c>
      <c r="AV192" s="146">
        <f t="shared" si="168"/>
        <v>0</v>
      </c>
      <c r="AW192" s="146">
        <f t="shared" si="169"/>
        <v>0</v>
      </c>
      <c r="AX192" s="145">
        <f>COUNTIFS(A1_Individu_Data_Keadaan_SDMK!A$4:A$149935,K192,A1_Individu_Data_Keadaan_SDMK!S$4:S$149935,"Dokter Spesialis Anastesiologi (Sp.An)")</f>
        <v>0</v>
      </c>
      <c r="AY192" s="147">
        <f t="shared" si="170"/>
        <v>0</v>
      </c>
      <c r="AZ192" s="146">
        <f t="shared" si="171"/>
        <v>0</v>
      </c>
      <c r="BA192" s="146">
        <f t="shared" si="172"/>
        <v>0</v>
      </c>
      <c r="BB192" s="145">
        <f>COUNTIFS(A1_Individu_Data_Keadaan_SDMK!A$4:A$149935,K192,A1_Individu_Data_Keadaan_SDMK!S$4:S$149935,"Dokter Spesialis Patologi Klinik (SP.PK)")</f>
        <v>0</v>
      </c>
      <c r="BC192" s="147">
        <f t="shared" si="173"/>
        <v>0</v>
      </c>
      <c r="BD192" s="146">
        <f t="shared" si="174"/>
        <v>0</v>
      </c>
      <c r="BE192" s="146">
        <f t="shared" si="175"/>
        <v>0</v>
      </c>
      <c r="BF192" s="145">
        <f>COUNTIFS(A1_Individu_Data_Keadaan_SDMK!A$4:A$149935,K192,A1_Individu_Data_Keadaan_SDMK!S$4:S$149935,"Dokter Spesialis Patologi Anatomi (Sp.PA)")</f>
        <v>0</v>
      </c>
      <c r="BG192" s="147">
        <f t="shared" si="176"/>
        <v>0</v>
      </c>
      <c r="BH192" s="146">
        <f t="shared" si="177"/>
        <v>0</v>
      </c>
      <c r="BI192" s="146">
        <f t="shared" si="178"/>
        <v>0</v>
      </c>
      <c r="BJ192" s="145">
        <f>COUNTIFS(A1_Individu_Data_Keadaan_SDMK!A$4:A$149935,K192,A1_Individu_Data_Keadaan_SDMK!S$4:S$149935,"Dokter Spesialis Rehabilitasi Medik (Sp.RM)")</f>
        <v>0</v>
      </c>
      <c r="BK192" s="147">
        <f t="shared" si="179"/>
        <v>0</v>
      </c>
      <c r="BL192" s="146">
        <f t="shared" si="180"/>
        <v>0</v>
      </c>
      <c r="BM192" s="146">
        <f t="shared" si="181"/>
        <v>0</v>
      </c>
      <c r="BN192" s="151" t="str">
        <f t="shared" si="182"/>
        <v>Belum Memenuhi</v>
      </c>
    </row>
    <row r="193" spans="11:66" ht="15">
      <c r="K193" s="132" t="s">
        <v>13431</v>
      </c>
      <c r="L193" s="132" t="s">
        <v>13432</v>
      </c>
      <c r="M193" s="132" t="s">
        <v>1632</v>
      </c>
      <c r="N193" s="132" t="s">
        <v>12211</v>
      </c>
      <c r="O193" s="132" t="s">
        <v>12204</v>
      </c>
      <c r="P193" s="132">
        <v>31</v>
      </c>
      <c r="Q193" s="132">
        <v>3175</v>
      </c>
      <c r="R193" s="370" t="str">
        <f>IF(P193&lt;&gt;"",VLOOKUP(P193,'01_MASTER_KODE_WILAYAH'!H$1437:I$1470,2,FALSE),"")</f>
        <v>DKI JAKARTA</v>
      </c>
      <c r="S193" s="370" t="str">
        <f>IF(Q193&lt;&gt;"",VLOOKUP(Q193,'01_MASTER_KODE_WILAYAH'!D$5:F$1353,3,FALSE),"")</f>
        <v>KOTA JAKARTA UTARA</v>
      </c>
      <c r="T193" s="444" t="str">
        <f t="shared" si="147"/>
        <v>Pemerintah</v>
      </c>
      <c r="U193" s="157">
        <f t="shared" si="148"/>
        <v>0</v>
      </c>
      <c r="V193" s="145">
        <f>COUNTIFS(A1_Individu_Data_Keadaan_SDMK!A$4:A$149935,K193,A1_Individu_Data_Keadaan_SDMK!S$4:S$149935,"Dokter Umum")</f>
        <v>0</v>
      </c>
      <c r="W193" s="134">
        <f t="shared" si="149"/>
        <v>4</v>
      </c>
      <c r="X193" s="146">
        <f t="shared" si="150"/>
        <v>0</v>
      </c>
      <c r="Y193" s="146">
        <f t="shared" si="151"/>
        <v>4</v>
      </c>
      <c r="Z193" s="145">
        <f>COUNTIFS(A1_Individu_Data_Keadaan_SDMK!A$4:A$149935,K193,A1_Individu_Data_Keadaan_SDMK!S$4:S$149935,"Dokter Gigi")</f>
        <v>0</v>
      </c>
      <c r="AA193" s="134">
        <f t="shared" si="152"/>
        <v>1</v>
      </c>
      <c r="AB193" s="146">
        <f t="shared" si="153"/>
        <v>0</v>
      </c>
      <c r="AC193" s="146">
        <f t="shared" si="154"/>
        <v>1</v>
      </c>
      <c r="AD193" s="145">
        <f>COUNTIFS(A1_Individu_Data_Keadaan_SDMK!A$4:A$149935,K193,A1_Individu_Data_Keadaan_SDMK!S$4:S$149935,"Dokter Spesialis Penyakit Dalam (Sp.PD)")</f>
        <v>0</v>
      </c>
      <c r="AE193" s="134">
        <f t="shared" si="155"/>
        <v>1</v>
      </c>
      <c r="AF193" s="146">
        <f t="shared" si="156"/>
        <v>0</v>
      </c>
      <c r="AG193" s="146">
        <f t="shared" si="157"/>
        <v>1</v>
      </c>
      <c r="AH193" s="145">
        <f>COUNTIFS(A1_Individu_Data_Keadaan_SDMK!A$4:A$149935,K193,A1_Individu_Data_Keadaan_SDMK!S$4:S$149935,"Dokter Spesialis Obstetri &amp; Ginekologi - Kebidanan &amp; Kandungan (Sp.OG)")</f>
        <v>0</v>
      </c>
      <c r="AI193" s="134">
        <f t="shared" si="158"/>
        <v>1</v>
      </c>
      <c r="AJ193" s="146">
        <f t="shared" si="159"/>
        <v>0</v>
      </c>
      <c r="AK193" s="146">
        <f t="shared" si="160"/>
        <v>1</v>
      </c>
      <c r="AL193" s="145">
        <f>COUNTIFS(A1_Individu_Data_Keadaan_SDMK!A$4:A$149935,K193,A1_Individu_Data_Keadaan_SDMK!S$4:S$149935,"Dokter Spesialis Anak (Sp.A)")</f>
        <v>0</v>
      </c>
      <c r="AM193" s="147">
        <f t="shared" si="161"/>
        <v>1</v>
      </c>
      <c r="AN193" s="146">
        <f t="shared" si="162"/>
        <v>0</v>
      </c>
      <c r="AO193" s="146">
        <f t="shared" si="163"/>
        <v>1</v>
      </c>
      <c r="AP193" s="145">
        <f>COUNTIFS(A1_Individu_Data_Keadaan_SDMK!A$4:A$149935,K193,A1_Individu_Data_Keadaan_SDMK!S$4:S$149935,"Dokter Spesialis Bedah (Sp.B)")</f>
        <v>0</v>
      </c>
      <c r="AQ193" s="147">
        <f t="shared" si="164"/>
        <v>1</v>
      </c>
      <c r="AR193" s="146">
        <f t="shared" si="165"/>
        <v>0</v>
      </c>
      <c r="AS193" s="146">
        <f t="shared" si="166"/>
        <v>1</v>
      </c>
      <c r="AT193" s="145">
        <f>COUNTIFS(A1_Individu_Data_Keadaan_SDMK!A$4:A$149935,K193,A1_Individu_Data_Keadaan_SDMK!S$4:S$149935,"Dokter Spesialis Radiologi (Sp.Rad)")</f>
        <v>0</v>
      </c>
      <c r="AU193" s="147">
        <f t="shared" si="167"/>
        <v>0</v>
      </c>
      <c r="AV193" s="146">
        <f t="shared" si="168"/>
        <v>0</v>
      </c>
      <c r="AW193" s="146">
        <f t="shared" si="169"/>
        <v>0</v>
      </c>
      <c r="AX193" s="145">
        <f>COUNTIFS(A1_Individu_Data_Keadaan_SDMK!A$4:A$149935,K193,A1_Individu_Data_Keadaan_SDMK!S$4:S$149935,"Dokter Spesialis Anastesiologi (Sp.An)")</f>
        <v>0</v>
      </c>
      <c r="AY193" s="147">
        <f t="shared" si="170"/>
        <v>0</v>
      </c>
      <c r="AZ193" s="146">
        <f t="shared" si="171"/>
        <v>0</v>
      </c>
      <c r="BA193" s="146">
        <f t="shared" si="172"/>
        <v>0</v>
      </c>
      <c r="BB193" s="145">
        <f>COUNTIFS(A1_Individu_Data_Keadaan_SDMK!A$4:A$149935,K193,A1_Individu_Data_Keadaan_SDMK!S$4:S$149935,"Dokter Spesialis Patologi Klinik (SP.PK)")</f>
        <v>0</v>
      </c>
      <c r="BC193" s="147">
        <f t="shared" si="173"/>
        <v>0</v>
      </c>
      <c r="BD193" s="146">
        <f t="shared" si="174"/>
        <v>0</v>
      </c>
      <c r="BE193" s="146">
        <f t="shared" si="175"/>
        <v>0</v>
      </c>
      <c r="BF193" s="145">
        <f>COUNTIFS(A1_Individu_Data_Keadaan_SDMK!A$4:A$149935,K193,A1_Individu_Data_Keadaan_SDMK!S$4:S$149935,"Dokter Spesialis Patologi Anatomi (Sp.PA)")</f>
        <v>0</v>
      </c>
      <c r="BG193" s="147">
        <f t="shared" si="176"/>
        <v>0</v>
      </c>
      <c r="BH193" s="146">
        <f t="shared" si="177"/>
        <v>0</v>
      </c>
      <c r="BI193" s="146">
        <f t="shared" si="178"/>
        <v>0</v>
      </c>
      <c r="BJ193" s="145">
        <f>COUNTIFS(A1_Individu_Data_Keadaan_SDMK!A$4:A$149935,K193,A1_Individu_Data_Keadaan_SDMK!S$4:S$149935,"Dokter Spesialis Rehabilitasi Medik (Sp.RM)")</f>
        <v>0</v>
      </c>
      <c r="BK193" s="147">
        <f t="shared" si="179"/>
        <v>0</v>
      </c>
      <c r="BL193" s="146">
        <f t="shared" si="180"/>
        <v>0</v>
      </c>
      <c r="BM193" s="146">
        <f t="shared" si="181"/>
        <v>0</v>
      </c>
      <c r="BN193" s="151" t="str">
        <f t="shared" si="182"/>
        <v>Belum Memenuhi</v>
      </c>
    </row>
    <row r="194" spans="11:66" ht="15">
      <c r="K194" s="132" t="s">
        <v>13433</v>
      </c>
      <c r="L194" s="132" t="s">
        <v>13434</v>
      </c>
      <c r="M194" s="132" t="s">
        <v>1632</v>
      </c>
      <c r="N194" s="132" t="s">
        <v>12211</v>
      </c>
      <c r="O194" s="132" t="s">
        <v>12204</v>
      </c>
      <c r="P194" s="132">
        <v>31</v>
      </c>
      <c r="Q194" s="132">
        <v>3175</v>
      </c>
      <c r="R194" s="370" t="str">
        <f>IF(P194&lt;&gt;"",VLOOKUP(P194,'01_MASTER_KODE_WILAYAH'!H$1437:I$1470,2,FALSE),"")</f>
        <v>DKI JAKARTA</v>
      </c>
      <c r="S194" s="370" t="str">
        <f>IF(Q194&lt;&gt;"",VLOOKUP(Q194,'01_MASTER_KODE_WILAYAH'!D$5:F$1353,3,FALSE),"")</f>
        <v>KOTA JAKARTA UTARA</v>
      </c>
      <c r="T194" s="444" t="str">
        <f t="shared" si="147"/>
        <v>Pemerintah</v>
      </c>
      <c r="U194" s="157">
        <f t="shared" si="148"/>
        <v>0</v>
      </c>
      <c r="V194" s="145">
        <f>COUNTIFS(A1_Individu_Data_Keadaan_SDMK!A$4:A$149935,K194,A1_Individu_Data_Keadaan_SDMK!S$4:S$149935,"Dokter Umum")</f>
        <v>0</v>
      </c>
      <c r="W194" s="134">
        <f t="shared" si="149"/>
        <v>4</v>
      </c>
      <c r="X194" s="146">
        <f t="shared" si="150"/>
        <v>0</v>
      </c>
      <c r="Y194" s="146">
        <f t="shared" si="151"/>
        <v>4</v>
      </c>
      <c r="Z194" s="145">
        <f>COUNTIFS(A1_Individu_Data_Keadaan_SDMK!A$4:A$149935,K194,A1_Individu_Data_Keadaan_SDMK!S$4:S$149935,"Dokter Gigi")</f>
        <v>0</v>
      </c>
      <c r="AA194" s="134">
        <f t="shared" si="152"/>
        <v>1</v>
      </c>
      <c r="AB194" s="146">
        <f t="shared" si="153"/>
        <v>0</v>
      </c>
      <c r="AC194" s="146">
        <f t="shared" si="154"/>
        <v>1</v>
      </c>
      <c r="AD194" s="145">
        <f>COUNTIFS(A1_Individu_Data_Keadaan_SDMK!A$4:A$149935,K194,A1_Individu_Data_Keadaan_SDMK!S$4:S$149935,"Dokter Spesialis Penyakit Dalam (Sp.PD)")</f>
        <v>0</v>
      </c>
      <c r="AE194" s="134">
        <f t="shared" si="155"/>
        <v>1</v>
      </c>
      <c r="AF194" s="146">
        <f t="shared" si="156"/>
        <v>0</v>
      </c>
      <c r="AG194" s="146">
        <f t="shared" si="157"/>
        <v>1</v>
      </c>
      <c r="AH194" s="145">
        <f>COUNTIFS(A1_Individu_Data_Keadaan_SDMK!A$4:A$149935,K194,A1_Individu_Data_Keadaan_SDMK!S$4:S$149935,"Dokter Spesialis Obstetri &amp; Ginekologi - Kebidanan &amp; Kandungan (Sp.OG)")</f>
        <v>0</v>
      </c>
      <c r="AI194" s="134">
        <f t="shared" si="158"/>
        <v>1</v>
      </c>
      <c r="AJ194" s="146">
        <f t="shared" si="159"/>
        <v>0</v>
      </c>
      <c r="AK194" s="146">
        <f t="shared" si="160"/>
        <v>1</v>
      </c>
      <c r="AL194" s="145">
        <f>COUNTIFS(A1_Individu_Data_Keadaan_SDMK!A$4:A$149935,K194,A1_Individu_Data_Keadaan_SDMK!S$4:S$149935,"Dokter Spesialis Anak (Sp.A)")</f>
        <v>0</v>
      </c>
      <c r="AM194" s="147">
        <f t="shared" si="161"/>
        <v>1</v>
      </c>
      <c r="AN194" s="146">
        <f t="shared" si="162"/>
        <v>0</v>
      </c>
      <c r="AO194" s="146">
        <f t="shared" si="163"/>
        <v>1</v>
      </c>
      <c r="AP194" s="145">
        <f>COUNTIFS(A1_Individu_Data_Keadaan_SDMK!A$4:A$149935,K194,A1_Individu_Data_Keadaan_SDMK!S$4:S$149935,"Dokter Spesialis Bedah (Sp.B)")</f>
        <v>0</v>
      </c>
      <c r="AQ194" s="147">
        <f t="shared" si="164"/>
        <v>1</v>
      </c>
      <c r="AR194" s="146">
        <f t="shared" si="165"/>
        <v>0</v>
      </c>
      <c r="AS194" s="146">
        <f t="shared" si="166"/>
        <v>1</v>
      </c>
      <c r="AT194" s="145">
        <f>COUNTIFS(A1_Individu_Data_Keadaan_SDMK!A$4:A$149935,K194,A1_Individu_Data_Keadaan_SDMK!S$4:S$149935,"Dokter Spesialis Radiologi (Sp.Rad)")</f>
        <v>0</v>
      </c>
      <c r="AU194" s="147">
        <f t="shared" si="167"/>
        <v>0</v>
      </c>
      <c r="AV194" s="146">
        <f t="shared" si="168"/>
        <v>0</v>
      </c>
      <c r="AW194" s="146">
        <f t="shared" si="169"/>
        <v>0</v>
      </c>
      <c r="AX194" s="145">
        <f>COUNTIFS(A1_Individu_Data_Keadaan_SDMK!A$4:A$149935,K194,A1_Individu_Data_Keadaan_SDMK!S$4:S$149935,"Dokter Spesialis Anastesiologi (Sp.An)")</f>
        <v>0</v>
      </c>
      <c r="AY194" s="147">
        <f t="shared" si="170"/>
        <v>0</v>
      </c>
      <c r="AZ194" s="146">
        <f t="shared" si="171"/>
        <v>0</v>
      </c>
      <c r="BA194" s="146">
        <f t="shared" si="172"/>
        <v>0</v>
      </c>
      <c r="BB194" s="145">
        <f>COUNTIFS(A1_Individu_Data_Keadaan_SDMK!A$4:A$149935,K194,A1_Individu_Data_Keadaan_SDMK!S$4:S$149935,"Dokter Spesialis Patologi Klinik (SP.PK)")</f>
        <v>0</v>
      </c>
      <c r="BC194" s="147">
        <f t="shared" si="173"/>
        <v>0</v>
      </c>
      <c r="BD194" s="146">
        <f t="shared" si="174"/>
        <v>0</v>
      </c>
      <c r="BE194" s="146">
        <f t="shared" si="175"/>
        <v>0</v>
      </c>
      <c r="BF194" s="145">
        <f>COUNTIFS(A1_Individu_Data_Keadaan_SDMK!A$4:A$149935,K194,A1_Individu_Data_Keadaan_SDMK!S$4:S$149935,"Dokter Spesialis Patologi Anatomi (Sp.PA)")</f>
        <v>0</v>
      </c>
      <c r="BG194" s="147">
        <f t="shared" si="176"/>
        <v>0</v>
      </c>
      <c r="BH194" s="146">
        <f t="shared" si="177"/>
        <v>0</v>
      </c>
      <c r="BI194" s="146">
        <f t="shared" si="178"/>
        <v>0</v>
      </c>
      <c r="BJ194" s="145">
        <f>COUNTIFS(A1_Individu_Data_Keadaan_SDMK!A$4:A$149935,K194,A1_Individu_Data_Keadaan_SDMK!S$4:S$149935,"Dokter Spesialis Rehabilitasi Medik (Sp.RM)")</f>
        <v>0</v>
      </c>
      <c r="BK194" s="147">
        <f t="shared" si="179"/>
        <v>0</v>
      </c>
      <c r="BL194" s="146">
        <f t="shared" si="180"/>
        <v>0</v>
      </c>
      <c r="BM194" s="146">
        <f t="shared" si="181"/>
        <v>0</v>
      </c>
      <c r="BN194" s="151" t="str">
        <f t="shared" si="182"/>
        <v>Belum Memenuhi</v>
      </c>
    </row>
    <row r="195" spans="11:66" ht="15">
      <c r="K195" s="132" t="s">
        <v>13435</v>
      </c>
      <c r="L195" s="132" t="s">
        <v>13436</v>
      </c>
      <c r="M195" s="132" t="s">
        <v>1632</v>
      </c>
      <c r="N195" s="132" t="s">
        <v>12211</v>
      </c>
      <c r="O195" s="132" t="s">
        <v>11677</v>
      </c>
      <c r="P195" s="132">
        <v>31</v>
      </c>
      <c r="Q195" s="132">
        <v>3175</v>
      </c>
      <c r="R195" s="370" t="str">
        <f>IF(P195&lt;&gt;"",VLOOKUP(P195,'01_MASTER_KODE_WILAYAH'!H$1437:I$1470,2,FALSE),"")</f>
        <v>DKI JAKARTA</v>
      </c>
      <c r="S195" s="370" t="str">
        <f>IF(Q195&lt;&gt;"",VLOOKUP(Q195,'01_MASTER_KODE_WILAYAH'!D$5:F$1353,3,FALSE),"")</f>
        <v>KOTA JAKARTA UTARA</v>
      </c>
      <c r="T195" s="444" t="str">
        <f t="shared" si="147"/>
        <v>Pemerintah</v>
      </c>
      <c r="U195" s="157">
        <f t="shared" si="148"/>
        <v>0</v>
      </c>
      <c r="V195" s="145">
        <f>COUNTIFS(A1_Individu_Data_Keadaan_SDMK!A$4:A$149935,K195,A1_Individu_Data_Keadaan_SDMK!S$4:S$149935,"Dokter Umum")</f>
        <v>0</v>
      </c>
      <c r="W195" s="134">
        <f t="shared" si="149"/>
        <v>4</v>
      </c>
      <c r="X195" s="146">
        <f t="shared" si="150"/>
        <v>0</v>
      </c>
      <c r="Y195" s="146">
        <f t="shared" si="151"/>
        <v>4</v>
      </c>
      <c r="Z195" s="145">
        <f>COUNTIFS(A1_Individu_Data_Keadaan_SDMK!A$4:A$149935,K195,A1_Individu_Data_Keadaan_SDMK!S$4:S$149935,"Dokter Gigi")</f>
        <v>0</v>
      </c>
      <c r="AA195" s="134">
        <f t="shared" si="152"/>
        <v>1</v>
      </c>
      <c r="AB195" s="146">
        <f t="shared" si="153"/>
        <v>0</v>
      </c>
      <c r="AC195" s="146">
        <f t="shared" si="154"/>
        <v>1</v>
      </c>
      <c r="AD195" s="145">
        <f>COUNTIFS(A1_Individu_Data_Keadaan_SDMK!A$4:A$149935,K195,A1_Individu_Data_Keadaan_SDMK!S$4:S$149935,"Dokter Spesialis Penyakit Dalam (Sp.PD)")</f>
        <v>0</v>
      </c>
      <c r="AE195" s="134">
        <f t="shared" si="155"/>
        <v>1</v>
      </c>
      <c r="AF195" s="146">
        <f t="shared" si="156"/>
        <v>0</v>
      </c>
      <c r="AG195" s="146">
        <f t="shared" si="157"/>
        <v>1</v>
      </c>
      <c r="AH195" s="145">
        <f>COUNTIFS(A1_Individu_Data_Keadaan_SDMK!A$4:A$149935,K195,A1_Individu_Data_Keadaan_SDMK!S$4:S$149935,"Dokter Spesialis Obstetri &amp; Ginekologi - Kebidanan &amp; Kandungan (Sp.OG)")</f>
        <v>0</v>
      </c>
      <c r="AI195" s="134">
        <f t="shared" si="158"/>
        <v>1</v>
      </c>
      <c r="AJ195" s="146">
        <f t="shared" si="159"/>
        <v>0</v>
      </c>
      <c r="AK195" s="146">
        <f t="shared" si="160"/>
        <v>1</v>
      </c>
      <c r="AL195" s="145">
        <f>COUNTIFS(A1_Individu_Data_Keadaan_SDMK!A$4:A$149935,K195,A1_Individu_Data_Keadaan_SDMK!S$4:S$149935,"Dokter Spesialis Anak (Sp.A)")</f>
        <v>0</v>
      </c>
      <c r="AM195" s="147">
        <f t="shared" si="161"/>
        <v>1</v>
      </c>
      <c r="AN195" s="146">
        <f t="shared" si="162"/>
        <v>0</v>
      </c>
      <c r="AO195" s="146">
        <f t="shared" si="163"/>
        <v>1</v>
      </c>
      <c r="AP195" s="145">
        <f>COUNTIFS(A1_Individu_Data_Keadaan_SDMK!A$4:A$149935,K195,A1_Individu_Data_Keadaan_SDMK!S$4:S$149935,"Dokter Spesialis Bedah (Sp.B)")</f>
        <v>0</v>
      </c>
      <c r="AQ195" s="147">
        <f t="shared" si="164"/>
        <v>1</v>
      </c>
      <c r="AR195" s="146">
        <f t="shared" si="165"/>
        <v>0</v>
      </c>
      <c r="AS195" s="146">
        <f t="shared" si="166"/>
        <v>1</v>
      </c>
      <c r="AT195" s="145">
        <f>COUNTIFS(A1_Individu_Data_Keadaan_SDMK!A$4:A$149935,K195,A1_Individu_Data_Keadaan_SDMK!S$4:S$149935,"Dokter Spesialis Radiologi (Sp.Rad)")</f>
        <v>0</v>
      </c>
      <c r="AU195" s="147">
        <f t="shared" si="167"/>
        <v>0</v>
      </c>
      <c r="AV195" s="146">
        <f t="shared" si="168"/>
        <v>0</v>
      </c>
      <c r="AW195" s="146">
        <f t="shared" si="169"/>
        <v>0</v>
      </c>
      <c r="AX195" s="145">
        <f>COUNTIFS(A1_Individu_Data_Keadaan_SDMK!A$4:A$149935,K195,A1_Individu_Data_Keadaan_SDMK!S$4:S$149935,"Dokter Spesialis Anastesiologi (Sp.An)")</f>
        <v>0</v>
      </c>
      <c r="AY195" s="147">
        <f t="shared" si="170"/>
        <v>0</v>
      </c>
      <c r="AZ195" s="146">
        <f t="shared" si="171"/>
        <v>0</v>
      </c>
      <c r="BA195" s="146">
        <f t="shared" si="172"/>
        <v>0</v>
      </c>
      <c r="BB195" s="145">
        <f>COUNTIFS(A1_Individu_Data_Keadaan_SDMK!A$4:A$149935,K195,A1_Individu_Data_Keadaan_SDMK!S$4:S$149935,"Dokter Spesialis Patologi Klinik (SP.PK)")</f>
        <v>0</v>
      </c>
      <c r="BC195" s="147">
        <f t="shared" si="173"/>
        <v>0</v>
      </c>
      <c r="BD195" s="146">
        <f t="shared" si="174"/>
        <v>0</v>
      </c>
      <c r="BE195" s="146">
        <f t="shared" si="175"/>
        <v>0</v>
      </c>
      <c r="BF195" s="145">
        <f>COUNTIFS(A1_Individu_Data_Keadaan_SDMK!A$4:A$149935,K195,A1_Individu_Data_Keadaan_SDMK!S$4:S$149935,"Dokter Spesialis Patologi Anatomi (Sp.PA)")</f>
        <v>0</v>
      </c>
      <c r="BG195" s="147">
        <f t="shared" si="176"/>
        <v>0</v>
      </c>
      <c r="BH195" s="146">
        <f t="shared" si="177"/>
        <v>0</v>
      </c>
      <c r="BI195" s="146">
        <f t="shared" si="178"/>
        <v>0</v>
      </c>
      <c r="BJ195" s="145">
        <f>COUNTIFS(A1_Individu_Data_Keadaan_SDMK!A$4:A$149935,K195,A1_Individu_Data_Keadaan_SDMK!S$4:S$149935,"Dokter Spesialis Rehabilitasi Medik (Sp.RM)")</f>
        <v>0</v>
      </c>
      <c r="BK195" s="147">
        <f t="shared" si="179"/>
        <v>0</v>
      </c>
      <c r="BL195" s="146">
        <f t="shared" si="180"/>
        <v>0</v>
      </c>
      <c r="BM195" s="146">
        <f t="shared" si="181"/>
        <v>0</v>
      </c>
      <c r="BN195" s="151" t="str">
        <f t="shared" si="182"/>
        <v>Belum Memenuhi</v>
      </c>
    </row>
  </sheetData>
  <mergeCells count="28"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  <mergeCell ref="D5:D8"/>
    <mergeCell ref="E5:F7"/>
    <mergeCell ref="K5:K7"/>
    <mergeCell ref="C9:C19"/>
    <mergeCell ref="L5:L7"/>
    <mergeCell ref="R5:R7"/>
    <mergeCell ref="U5:BN5"/>
    <mergeCell ref="Q5:Q7"/>
    <mergeCell ref="M5:M7"/>
    <mergeCell ref="N5:N7"/>
    <mergeCell ref="O5:O7"/>
    <mergeCell ref="P5:P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6" activePane="bottomLeft" state="frozen"/>
      <selection pane="bottomLeft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</row>
    <row r="2" spans="1:14" ht="16.5" customHeight="1" thickBot="1">
      <c r="B2" s="483" t="s">
        <v>12318</v>
      </c>
      <c r="C2" s="52"/>
      <c r="I2" s="49"/>
      <c r="J2" s="50"/>
      <c r="K2" s="48"/>
    </row>
    <row r="3" spans="1:14" ht="4.5" customHeight="1">
      <c r="I3" s="50"/>
      <c r="J3" s="50"/>
      <c r="K3" s="50"/>
    </row>
    <row r="4" spans="1:14" ht="36" customHeight="1">
      <c r="B4" s="261" t="s">
        <v>9198</v>
      </c>
    </row>
    <row r="5" spans="1:14" ht="17.25" customHeight="1">
      <c r="B5" s="92"/>
    </row>
    <row r="6" spans="1:14" customFormat="1" ht="18.75">
      <c r="A6" s="113" t="s">
        <v>9199</v>
      </c>
      <c r="B6" s="12" t="s">
        <v>9295</v>
      </c>
      <c r="I6" s="14"/>
      <c r="J6" s="111"/>
    </row>
    <row r="7" spans="1:14" customFormat="1" ht="10.5" customHeight="1">
      <c r="A7" s="113"/>
      <c r="I7" s="14"/>
      <c r="J7" s="111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12"/>
    </row>
    <row r="9" spans="1:14" customFormat="1" ht="15">
      <c r="A9" s="8">
        <v>1</v>
      </c>
      <c r="B9" s="6" t="s">
        <v>636</v>
      </c>
      <c r="C9" s="8">
        <f>IF(C$2&lt;&gt;"",COUNTIFS('02_MASTER_KODE_FASYANKES'!D$3:D$20793,B9,'02_MASTER_KODE_FASYANKES'!O$3:O$20793,1,'02_MASTER_KODE_FASYANKES'!L$3:L$20793,C$2),COUNTIFS('02_MASTER_KODE_FASYANKES'!D$3:D$20793,B9,'02_MASTER_KODE_FASYANKES'!O$3:O$20793,1))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IF(C$2&lt;&gt;"",COUNTIFS('02_MASTER_KODE_FASYANKES'!D$3:D$20793,B10,'02_MASTER_KODE_FASYANKES'!O$3:O$20793,1,'02_MASTER_KODE_FASYANKES'!L$3:L$20793,C$2),COUNTIFS('02_MASTER_KODE_FASYANKES'!D$3:D$20793,B10,'02_MASTER_KODE_FASYANKES'!O$3:O$20793,1))</f>
        <v>0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IF(C$2&lt;&gt;"",COUNTIFS('02_MASTER_KODE_FASYANKES'!D$3:D$20793,B11,'02_MASTER_KODE_FASYANKES'!O$3:O$20793,1,'02_MASTER_KODE_FASYANKES'!L$3:L$20793,C$2),COUNTIFS('02_MASTER_KODE_FASYANKES'!D$3:D$20793,B11,'02_MASTER_KODE_FASYANKES'!O$3:O$20793,1))</f>
        <v>1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IF(C$2&lt;&gt;"",COUNTIFS('02_MASTER_KODE_FASYANKES'!D$3:D$20793,B12,'02_MASTER_KODE_FASYANKES'!O$3:O$20793,1,'02_MASTER_KODE_FASYANKES'!L$3:L$20793,C$2),COUNTIFS('02_MASTER_KODE_FASYANKES'!D$3:D$20793,B12,'02_MASTER_KODE_FASYANKES'!O$3:O$20793,1))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IF(C$2&lt;&gt;"",COUNTIFS('02_MASTER_KODE_FASYANKES'!D$3:D$20793,B13,'02_MASTER_KODE_FASYANKES'!O$3:O$20793,1,'02_MASTER_KODE_FASYANKES'!L$3:L$20793,C$2),COUNTIFS('02_MASTER_KODE_FASYANKES'!D$3:D$20793,B13,'02_MASTER_KODE_FASYANKES'!O$3:O$20793,1))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IF(C$2&lt;&gt;"",COUNTIFS('02_MASTER_KODE_FASYANKES'!D$3:D$20793,B14,'02_MASTER_KODE_FASYANKES'!O$3:O$20793,1,'02_MASTER_KODE_FASYANKES'!L$3:L$20793,C$2),COUNTIFS('02_MASTER_KODE_FASYANKES'!D$3:D$20793,B14,'02_MASTER_KODE_FASYANKES'!O$3:O$20793,1))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IF(C$2&lt;&gt;"",COUNTIFS('02_MASTER_KODE_FASYANKES'!D$3:D$20793,B15,'02_MASTER_KODE_FASYANKES'!O$3:O$20793,1,'02_MASTER_KODE_FASYANKES'!L$3:L$20793,C$2),COUNTIFS('02_MASTER_KODE_FASYANKES'!D$3:D$20793,B15,'02_MASTER_KODE_FASYANKES'!O$3:O$20793,1))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IF(C$2&lt;&gt;"",COUNTIFS('02_MASTER_KODE_FASYANKES'!D$3:D$20793,B16,'02_MASTER_KODE_FASYANKES'!O$3:O$20793,1,'02_MASTER_KODE_FASYANKES'!L$3:L$20793,C$2),COUNTIFS('02_MASTER_KODE_FASYANKES'!D$3:D$20793,B16,'02_MASTER_KODE_FASYANKES'!O$3:O$20793,1))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IF(C$2&lt;&gt;"",COUNTIFS('02_MASTER_KODE_FASYANKES'!D$3:D$20793,B17,'02_MASTER_KODE_FASYANKES'!O$3:O$20793,1,'02_MASTER_KODE_FASYANKES'!L$3:L$20793,C$2),COUNTIFS('02_MASTER_KODE_FASYANKES'!D$3:D$20793,B17,'02_MASTER_KODE_FASYANKES'!O$3:O$20793,1))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IF(C$2&lt;&gt;"",COUNTIFS('02_MASTER_KODE_FASYANKES'!D$3:D$20793,B18,'02_MASTER_KODE_FASYANKES'!O$3:O$20793,1,'02_MASTER_KODE_FASYANKES'!L$3:L$20793,C$2),COUNTIFS('02_MASTER_KODE_FASYANKES'!D$3:D$20793,B18,'02_MASTER_KODE_FASYANKES'!O$3:O$20793,1))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IF(C$2&lt;&gt;"",COUNTIFS('02_MASTER_KODE_FASYANKES'!D$3:D$20793,B19,'02_MASTER_KODE_FASYANKES'!O$3:O$20793,1,'02_MASTER_KODE_FASYANKES'!L$3:L$20793,C$2),COUNTIFS('02_MASTER_KODE_FASYANKES'!D$3:D$20793,B19,'02_MASTER_KODE_FASYANKES'!O$3:O$20793,1))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IF(C$2&lt;&gt;"",COUNTIFS('02_MASTER_KODE_FASYANKES'!D$3:D$20793,B20,'02_MASTER_KODE_FASYANKES'!O$3:O$20793,1,'02_MASTER_KODE_FASYANKES'!L$3:L$20793,C$2),COUNTIFS('02_MASTER_KODE_FASYANKES'!D$3:D$20793,B20,'02_MASTER_KODE_FASYANKES'!O$3:O$20793,1))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IF(C$2&lt;&gt;"",COUNTIFS('02_MASTER_KODE_FASYANKES'!D$3:D$20793,B21,'02_MASTER_KODE_FASYANKES'!O$3:O$20793,1,'02_MASTER_KODE_FASYANKES'!L$3:L$20793,C$2),COUNTIFS('02_MASTER_KODE_FASYANKES'!D$3:D$20793,B21,'02_MASTER_KODE_FASYANKES'!O$3:O$20793,1))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IF(C$2&lt;&gt;"",COUNTIFS('02_MASTER_KODE_FASYANKES'!D$3:D$20793,B22,'02_MASTER_KODE_FASYANKES'!O$3:O$20793,1,'02_MASTER_KODE_FASYANKES'!L$3:L$20793,C$2),COUNTIFS('02_MASTER_KODE_FASYANKES'!D$3:D$20793,B22,'02_MASTER_KODE_FASYANKES'!O$3:O$20793,1))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IF(C$2&lt;&gt;"",COUNTIFS('02_MASTER_KODE_FASYANKES'!D$3:D$20793,B23,'02_MASTER_KODE_FASYANKES'!O$3:O$20793,1,'02_MASTER_KODE_FASYANKES'!L$3:L$20793,C$2),COUNTIFS('02_MASTER_KODE_FASYANKES'!D$3:D$20793,B23,'02_MASTER_KODE_FASYANKES'!O$3:O$20793,1))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IF(C$2&lt;&gt;"",COUNTIFS('02_MASTER_KODE_FASYANKES'!D$3:D$20793,B24,'02_MASTER_KODE_FASYANKES'!O$3:O$20793,1,'02_MASTER_KODE_FASYANKES'!L$3:L$20793,C$2),COUNTIFS('02_MASTER_KODE_FASYANKES'!D$3:D$20793,B24,'02_MASTER_KODE_FASYANKES'!O$3:O$20793,1))</f>
        <v>0</v>
      </c>
      <c r="D24" s="29"/>
    </row>
    <row r="25" spans="1:18" customFormat="1" ht="15">
      <c r="A25" s="155">
        <v>17</v>
      </c>
      <c r="B25" s="156" t="s">
        <v>1263</v>
      </c>
      <c r="C25" s="8">
        <f>IF(C$2&lt;&gt;"",COUNTIFS('02_MASTER_KODE_FASYANKES'!D$3:D$20793,B25,'02_MASTER_KODE_FASYANKES'!O$3:O$20793,1,'02_MASTER_KODE_FASYANKES'!L$3:L$20793,C$2),COUNTIFS('02_MASTER_KODE_FASYANKES'!D$3:D$20793,B25,'02_MASTER_KODE_FASYANKES'!O$3:O$20793,1))</f>
        <v>0</v>
      </c>
      <c r="D25" s="29"/>
    </row>
    <row r="26" spans="1:18" customFormat="1" ht="21" customHeight="1">
      <c r="A26" s="746" t="s">
        <v>1635</v>
      </c>
      <c r="B26" s="747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749" t="s">
        <v>9201</v>
      </c>
      <c r="D29" s="750"/>
      <c r="E29" s="748" t="s">
        <v>1635</v>
      </c>
      <c r="O29" s="480" t="s">
        <v>9220</v>
      </c>
      <c r="P29" s="740" t="s">
        <v>9201</v>
      </c>
      <c r="Q29" s="741"/>
      <c r="R29" s="472" t="s">
        <v>1635</v>
      </c>
    </row>
    <row r="30" spans="1:18" ht="16.5" customHeight="1">
      <c r="B30" s="33"/>
      <c r="C30" s="34" t="s">
        <v>9202</v>
      </c>
      <c r="D30" s="34" t="s">
        <v>9203</v>
      </c>
      <c r="E30" s="748"/>
      <c r="O30" s="481"/>
      <c r="P30" s="472" t="s">
        <v>9202</v>
      </c>
      <c r="Q30" s="472" t="s">
        <v>9203</v>
      </c>
      <c r="R30" s="472"/>
    </row>
    <row r="31" spans="1:18" ht="17.25" customHeight="1">
      <c r="B31" s="35" t="s">
        <v>9204</v>
      </c>
      <c r="C31" s="36">
        <f>IF(C$2="",COUNTIFS(A1_Individu_Data_Keadaan_SDMK!Q$4:Q$149935,B31,A1_Individu_Data_Keadaan_SDMK!U$4:U$149935,"Laki-Laki"),IF(C$2&lt;&gt;"",COUNTIFS(A1_Individu_Data_Keadaan_SDMK!Q$4:Q$149935,B31,A1_Individu_Data_Keadaan_SDMK!U$4:U$149935,"Laki-Laki",A1_Individu_Data_Keadaan_SDMK!O$4:O$149935,C$2)))</f>
        <v>0</v>
      </c>
      <c r="D31" s="36">
        <f>IF(C$2="",COUNTIFS(A1_Individu_Data_Keadaan_SDMK!Q$4:Q$149935,B31,A1_Individu_Data_Keadaan_SDMK!U$4:U$149935,"Perempuan"),IF(C$2&lt;&gt;"",COUNTIFS(A1_Individu_Data_Keadaan_SDMK!Q$4:Q$149935,B31,A1_Individu_Data_Keadaan_SDMK!U$4:U$149935,"Perempuan",A1_Individu_Data_Keadaan_SDMK!O$4:O$149935,C$2)))</f>
        <v>0</v>
      </c>
      <c r="E31" s="36">
        <f>C31+D31</f>
        <v>0</v>
      </c>
      <c r="O31" s="292" t="s">
        <v>575</v>
      </c>
      <c r="P31" s="36">
        <f>IF(C$2="",COUNTIFS(A1_Individu_Data_Keadaan_SDMK!W$4:W$149935,O31,A1_Individu_Data_Keadaan_SDMK!U$4:U$149935,"Laki-Laki"),IF(C$2&lt;&gt;"",COUNTIFS(A1_Individu_Data_Keadaan_SDMK!W$4:W$149935,O31,A1_Individu_Data_Keadaan_SDMK!U$4:U$149935,"Laki-Laki",A1_Individu_Data_Keadaan_SDMK!O$4:O$149935,C$2)))</f>
        <v>0</v>
      </c>
      <c r="Q31" s="36">
        <f>IF(C$2="",COUNTIFS(A1_Individu_Data_Keadaan_SDMK!W$4:W$149935,O31,A1_Individu_Data_Keadaan_SDMK!U$4:U$149935,"Perempuan"),IF(C$2&lt;&gt;"",COUNTIFS(A1_Individu_Data_Keadaan_SDMK!W$4:W$149935,O31,A1_Individu_Data_Keadaan_SDMK!U$4:U$149935,"Perempuan",A1_Individu_Data_Keadaan_SDMK!O$4:O$149935,C$2)))</f>
        <v>0</v>
      </c>
      <c r="R31" s="36">
        <f>P31+Q31</f>
        <v>0</v>
      </c>
    </row>
    <row r="32" spans="1:18" ht="17.25" customHeight="1">
      <c r="B32" s="35" t="s">
        <v>9205</v>
      </c>
      <c r="C32" s="36">
        <f>IF(C$2="",COUNTIFS(A1_Individu_Data_Keadaan_SDMK!Q$4:Q$149935,B32,A1_Individu_Data_Keadaan_SDMK!U$4:U$149935,"Laki-Laki"),IF(C$2&lt;&gt;"",COUNTIFS(A1_Individu_Data_Keadaan_SDMK!Q$4:Q$149935,B32,A1_Individu_Data_Keadaan_SDMK!U$4:U$149935,"Laki-Laki",A1_Individu_Data_Keadaan_SDMK!O$4:O$149935,C$2)))</f>
        <v>0</v>
      </c>
      <c r="D32" s="36">
        <f>IF(C$2="",COUNTIFS(A1_Individu_Data_Keadaan_SDMK!Q$4:Q$149935,B32,A1_Individu_Data_Keadaan_SDMK!U$4:U$149935,"Perempuan"),IF(C$2&lt;&gt;"",COUNTIFS(A1_Individu_Data_Keadaan_SDMK!Q$4:Q$149935,B32,A1_Individu_Data_Keadaan_SDMK!U$4:U$149935,"Perempuan",A1_Individu_Data_Keadaan_SDMK!O$4:O$149935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$149935,O32,A1_Individu_Data_Keadaan_SDMK!U$4:U$149935,"Laki-Laki"),IF(C$2&lt;&gt;"",COUNTIFS(A1_Individu_Data_Keadaan_SDMK!W$4:W$149935,O32,A1_Individu_Data_Keadaan_SDMK!U$4:U$149935,"Laki-Laki",A1_Individu_Data_Keadaan_SDMK!O$4:O$149935,C$2)))</f>
        <v>0</v>
      </c>
      <c r="Q32" s="36">
        <f>IF(C$2="",COUNTIFS(A1_Individu_Data_Keadaan_SDMK!W$4:W$149935,O32,A1_Individu_Data_Keadaan_SDMK!U$4:U$149935,"Perempuan"),IF(C$2&lt;&gt;"",COUNTIFS(A1_Individu_Data_Keadaan_SDMK!W$4:W$149935,O32,A1_Individu_Data_Keadaan_SDMK!U$4:U$149935,"Perempuan",A1_Individu_Data_Keadaan_SDMK!O$4:O$149935,C$2)))</f>
        <v>0</v>
      </c>
      <c r="R32" s="36">
        <f>P32+Q32</f>
        <v>0</v>
      </c>
    </row>
    <row r="33" spans="1:26" ht="17.25" customHeight="1">
      <c r="B33" s="35" t="s">
        <v>9206</v>
      </c>
      <c r="C33" s="36">
        <f>IF(C$2="",COUNTIFS(A1_Individu_Data_Keadaan_SDMK!Q$4:Q$149935,B33,A1_Individu_Data_Keadaan_SDMK!U$4:U$149935,"Laki-Laki"),IF(C$2&lt;&gt;"",COUNTIFS(A1_Individu_Data_Keadaan_SDMK!Q$4:Q$149935,B33,A1_Individu_Data_Keadaan_SDMK!U$4:U$149935,"Laki-Laki",A1_Individu_Data_Keadaan_SDMK!O$4:O$149935,C$2)))</f>
        <v>0</v>
      </c>
      <c r="D33" s="36">
        <f>IF(C$2="",COUNTIFS(A1_Individu_Data_Keadaan_SDMK!Q$4:Q$149935,B33,A1_Individu_Data_Keadaan_SDMK!U$4:U$149935,"Perempuan"),IF(C$2&lt;&gt;"",COUNTIFS(A1_Individu_Data_Keadaan_SDMK!Q$4:Q$149935,B33,A1_Individu_Data_Keadaan_SDMK!U$4:U$149935,"Perempuan",A1_Individu_Data_Keadaan_SDMK!O$4:O$149935,C$2)))</f>
        <v>1</v>
      </c>
      <c r="E33" s="36">
        <f t="shared" si="0"/>
        <v>1</v>
      </c>
      <c r="O33" s="35" t="s">
        <v>581</v>
      </c>
      <c r="P33" s="36">
        <f>IF(C$2="",COUNTIFS(A1_Individu_Data_Keadaan_SDMK!W$4:W$149935,O33,A1_Individu_Data_Keadaan_SDMK!U$4:U$149935,"Laki-Laki"),IF(C$2&lt;&gt;"",COUNTIFS(A1_Individu_Data_Keadaan_SDMK!W$4:W$149935,O33,A1_Individu_Data_Keadaan_SDMK!U$4:U$149935,"Laki-Laki",A1_Individu_Data_Keadaan_SDMK!O$4:O$149935,C$2)))</f>
        <v>0</v>
      </c>
      <c r="Q33" s="36">
        <f>IF(C$2="",COUNTIFS(A1_Individu_Data_Keadaan_SDMK!W$4:W$149935,O33,A1_Individu_Data_Keadaan_SDMK!U$4:U$149935,"Perempuan"),IF(C$2&lt;&gt;"",COUNTIFS(A1_Individu_Data_Keadaan_SDMK!W$4:W$149935,O33,A1_Individu_Data_Keadaan_SDMK!U$4:U$149935,"Perempuan",A1_Individu_Data_Keadaan_SDMK!O$4:O$149935,C$2)))</f>
        <v>0</v>
      </c>
      <c r="R33" s="36">
        <f t="shared" ref="R33:R44" si="1">P33+Q33</f>
        <v>0</v>
      </c>
    </row>
    <row r="34" spans="1:26" ht="17.25" customHeight="1">
      <c r="B34" s="35" t="s">
        <v>9207</v>
      </c>
      <c r="C34" s="37">
        <f>IF(C$2="",COUNTIFS(A1_Individu_Data_Keadaan_SDMK!Q$4:Q$149935,B34,A1_Individu_Data_Keadaan_SDMK!U$4:U$149935,"Laki-Laki"),IF(C$2&lt;&gt;"",COUNTIFS(A1_Individu_Data_Keadaan_SDMK!Q$4:Q$149935,B34,A1_Individu_Data_Keadaan_SDMK!U$4:U$149935,"Laki-Laki",A1_Individu_Data_Keadaan_SDMK!O$4:O$149935,C$2)))</f>
        <v>0</v>
      </c>
      <c r="D34" s="36">
        <f>IF(C$2="",COUNTIFS(A1_Individu_Data_Keadaan_SDMK!Q$4:Q$149935,B34,A1_Individu_Data_Keadaan_SDMK!U$4:U$149935,"Perempuan"),IF(C$2&lt;&gt;"",COUNTIFS(A1_Individu_Data_Keadaan_SDMK!Q$4:Q$149935,B34,A1_Individu_Data_Keadaan_SDMK!U$4:U$149935,"Perempuan",A1_Individu_Data_Keadaan_SDMK!O$4:O$149935,C$2)))</f>
        <v>0</v>
      </c>
      <c r="E34" s="36">
        <f t="shared" si="0"/>
        <v>0</v>
      </c>
      <c r="O34" s="35" t="s">
        <v>393</v>
      </c>
      <c r="P34" s="36">
        <f>IF(C$2="",COUNTIFS(A1_Individu_Data_Keadaan_SDMK!W$4:W$149935,O34,A1_Individu_Data_Keadaan_SDMK!U$4:U$149935,"Laki-Laki"),IF(C$2&lt;&gt;"",COUNTIFS(A1_Individu_Data_Keadaan_SDMK!W$4:W$149935,O34,A1_Individu_Data_Keadaan_SDMK!U$4:U$149935,"Laki-Laki",A1_Individu_Data_Keadaan_SDMK!O$4:O$149935,C$2)))</f>
        <v>0</v>
      </c>
      <c r="Q34" s="36">
        <f>IF(C$2="",COUNTIFS(A1_Individu_Data_Keadaan_SDMK!W$4:W$149935,O34,A1_Individu_Data_Keadaan_SDMK!U$4:U$149935,"Perempuan"),IF(C$2&lt;&gt;"",COUNTIFS(A1_Individu_Data_Keadaan_SDMK!W$4:W$149935,O34,A1_Individu_Data_Keadaan_SDMK!U$4:U$149935,"Perempuan",A1_Individu_Data_Keadaan_SDMK!O$4:O$149935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$149935,B35,A1_Individu_Data_Keadaan_SDMK!U$4:U$149935,"Laki-Laki"),IF(C$2&lt;&gt;"",COUNTIFS(A1_Individu_Data_Keadaan_SDMK!Q$4:Q$149935,B35,A1_Individu_Data_Keadaan_SDMK!U$4:U$149935,"Laki-Laki",A1_Individu_Data_Keadaan_SDMK!O$4:O$149935,C$2)))</f>
        <v>0</v>
      </c>
      <c r="D35" s="36">
        <f>IF(C$2="",COUNTIFS(A1_Individu_Data_Keadaan_SDMK!Q$4:Q$149935,B35,A1_Individu_Data_Keadaan_SDMK!U$4:U$149935,"Perempuan"),IF(C$2&lt;&gt;"",COUNTIFS(A1_Individu_Data_Keadaan_SDMK!Q$4:Q$149935,B35,A1_Individu_Data_Keadaan_SDMK!U$4:U$149935,"Perempuan",A1_Individu_Data_Keadaan_SDMK!O$4:O$149935,C$2)))</f>
        <v>0</v>
      </c>
      <c r="E35" s="36">
        <f t="shared" si="0"/>
        <v>0</v>
      </c>
      <c r="O35" s="449" t="s">
        <v>436</v>
      </c>
      <c r="P35" s="36">
        <f>IF(C$2="",COUNTIFS(A1_Individu_Data_Keadaan_SDMK!W$4:W$149935,O35,A1_Individu_Data_Keadaan_SDMK!U$4:U$149935,"Laki-Laki"),IF(C$2&lt;&gt;"",COUNTIFS(A1_Individu_Data_Keadaan_SDMK!W$4:W$149935,O35,A1_Individu_Data_Keadaan_SDMK!U$4:U$149935,"Laki-Laki",A1_Individu_Data_Keadaan_SDMK!O$4:O$149935,C$2)))</f>
        <v>0</v>
      </c>
      <c r="Q35" s="36">
        <f>IF(C$2="",COUNTIFS(A1_Individu_Data_Keadaan_SDMK!W$4:W$149935,O35,A1_Individu_Data_Keadaan_SDMK!U$4:U$149935,"Perempuan"),IF(C$2&lt;&gt;"",COUNTIFS(A1_Individu_Data_Keadaan_SDMK!W$4:W$149935,O35,A1_Individu_Data_Keadaan_SDMK!U$4:U$149935,"Perempuan",A1_Individu_Data_Keadaan_SDMK!O$4:O$149935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$149935,B36,A1_Individu_Data_Keadaan_SDMK!U$4:U$149935,"Laki-Laki"),IF(C$2&lt;&gt;"",COUNTIFS(A1_Individu_Data_Keadaan_SDMK!Q$4:Q$149935,B36,A1_Individu_Data_Keadaan_SDMK!U$4:U$149935,"Laki-Laki",A1_Individu_Data_Keadaan_SDMK!O$4:O$149935,C$2)))</f>
        <v>0</v>
      </c>
      <c r="D36" s="36">
        <f>IF(C$2="",COUNTIFS(A1_Individu_Data_Keadaan_SDMK!Q$4:Q$149935,B36,A1_Individu_Data_Keadaan_SDMK!U$4:U$149935,"Perempuan"),IF(C$2&lt;&gt;"",COUNTIFS(A1_Individu_Data_Keadaan_SDMK!Q$4:Q$149935,B36,A1_Individu_Data_Keadaan_SDMK!U$4:U$149935,"Perempuan",A1_Individu_Data_Keadaan_SDMK!O$4:O$149935,C$2)))</f>
        <v>0</v>
      </c>
      <c r="E36" s="36">
        <f t="shared" si="0"/>
        <v>0</v>
      </c>
      <c r="O36" s="35" t="s">
        <v>349</v>
      </c>
      <c r="P36" s="36">
        <f>IF(C$2="",COUNTIFS(A1_Individu_Data_Keadaan_SDMK!W$4:W$149935,O36,A1_Individu_Data_Keadaan_SDMK!U$4:U$149935,"Laki-Laki"),IF(C$2&lt;&gt;"",COUNTIFS(A1_Individu_Data_Keadaan_SDMK!W$4:W$149935,O36,A1_Individu_Data_Keadaan_SDMK!U$4:U$149935,"Laki-Laki",A1_Individu_Data_Keadaan_SDMK!O$4:O$149935,C$2)))</f>
        <v>0</v>
      </c>
      <c r="Q36" s="36">
        <f>IF(C$2="",COUNTIFS(A1_Individu_Data_Keadaan_SDMK!W$4:W$149935,O36,A1_Individu_Data_Keadaan_SDMK!U$4:U$149935,"Perempuan"),IF(C$2&lt;&gt;"",COUNTIFS(A1_Individu_Data_Keadaan_SDMK!W$4:W$149935,O36,A1_Individu_Data_Keadaan_SDMK!U$4:U$149935,"Perempuan",A1_Individu_Data_Keadaan_SDMK!O$4:O$149935,C$2)))</f>
        <v>1</v>
      </c>
      <c r="R36" s="36">
        <f t="shared" si="1"/>
        <v>1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$149935,B37,A1_Individu_Data_Keadaan_SDMK!U$4:U$149935,"Laki-Laki"),IF(C$2&lt;&gt;"",COUNTIFS(A1_Individu_Data_Keadaan_SDMK!Q$4:Q$149935,B37,A1_Individu_Data_Keadaan_SDMK!U$4:U$149935,"Laki-Laki",A1_Individu_Data_Keadaan_SDMK!O$4:O$149935,C$2)))</f>
        <v>0</v>
      </c>
      <c r="D37" s="36">
        <f>IF(C$2="",COUNTIFS(A1_Individu_Data_Keadaan_SDMK!Q$4:Q$149935,B37,A1_Individu_Data_Keadaan_SDMK!U$4:U$149935,"Perempuan"),IF(C$2&lt;&gt;"",COUNTIFS(A1_Individu_Data_Keadaan_SDMK!Q$4:Q$149935,B37,A1_Individu_Data_Keadaan_SDMK!U$4:U$149935,"Perempuan",A1_Individu_Data_Keadaan_SDMK!O$4:O$149935,C$2)))</f>
        <v>0</v>
      </c>
      <c r="E37" s="36">
        <f t="shared" si="0"/>
        <v>0</v>
      </c>
      <c r="O37" s="35" t="s">
        <v>347</v>
      </c>
      <c r="P37" s="36">
        <f>IF(C$2="",COUNTIFS(A1_Individu_Data_Keadaan_SDMK!W$4:W$149935,O37,A1_Individu_Data_Keadaan_SDMK!U$4:U$149935,"Laki-Laki"),IF(C$2&lt;&gt;"",COUNTIFS(A1_Individu_Data_Keadaan_SDMK!W$4:W$149935,O37,A1_Individu_Data_Keadaan_SDMK!U$4:U$149935,"Laki-Laki",A1_Individu_Data_Keadaan_SDMK!O$4:O$149935,C$2)))</f>
        <v>0</v>
      </c>
      <c r="Q37" s="36">
        <f>IF(C$2="",COUNTIFS(A1_Individu_Data_Keadaan_SDMK!W$4:W$149935,O37,A1_Individu_Data_Keadaan_SDMK!U$4:U$149935,"Perempuan"),IF(C$2&lt;&gt;"",COUNTIFS(A1_Individu_Data_Keadaan_SDMK!W$4:W$149935,O37,A1_Individu_Data_Keadaan_SDMK!U$4:U$149935,"Perempuan",A1_Individu_Data_Keadaan_SDMK!O$4:O$149935,C$2)))</f>
        <v>0</v>
      </c>
      <c r="R37" s="36">
        <f t="shared" si="1"/>
        <v>0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$149935,B38,A1_Individu_Data_Keadaan_SDMK!U$4:U$149935,"Laki-Laki"),IF(C$2&lt;&gt;"",COUNTIFS(A1_Individu_Data_Keadaan_SDMK!Q$4:Q$149935,B38,A1_Individu_Data_Keadaan_SDMK!U$4:U$149935,"Laki-Laki",A1_Individu_Data_Keadaan_SDMK!O$4:O$149935,C$2)))</f>
        <v>0</v>
      </c>
      <c r="D38" s="36">
        <f>IF(C$2="",COUNTIFS(A1_Individu_Data_Keadaan_SDMK!Q$4:Q$149935,B38,A1_Individu_Data_Keadaan_SDMK!U$4:U$149935,"Perempuan"),IF(C$2&lt;&gt;"",COUNTIFS(A1_Individu_Data_Keadaan_SDMK!Q$4:Q$149935,B38,A1_Individu_Data_Keadaan_SDMK!U$4:U$149935,"Perempuan",A1_Individu_Data_Keadaan_SDMK!O$4:O$149935,C$2)))</f>
        <v>0</v>
      </c>
      <c r="E38" s="36">
        <f t="shared" si="0"/>
        <v>0</v>
      </c>
      <c r="O38" s="35" t="s">
        <v>295</v>
      </c>
      <c r="P38" s="36">
        <f>IF(C$2="",COUNTIFS(A1_Individu_Data_Keadaan_SDMK!W$4:W$149935,O38,A1_Individu_Data_Keadaan_SDMK!U$4:U$149935,"Laki-Laki"),IF(C$2&lt;&gt;"",COUNTIFS(A1_Individu_Data_Keadaan_SDMK!W$4:W$149935,O38,A1_Individu_Data_Keadaan_SDMK!U$4:U$149935,"Laki-Laki",A1_Individu_Data_Keadaan_SDMK!O$4:O$149935,C$2)))</f>
        <v>0</v>
      </c>
      <c r="Q38" s="36">
        <f>IF(C$2="",COUNTIFS(A1_Individu_Data_Keadaan_SDMK!W$4:W$149935,O38,A1_Individu_Data_Keadaan_SDMK!U$4:U$149935,"Perempuan"),IF(C$2&lt;&gt;"",COUNTIFS(A1_Individu_Data_Keadaan_SDMK!W$4:W$149935,O38,A1_Individu_Data_Keadaan_SDMK!U$4:U$149935,"Perempuan",A1_Individu_Data_Keadaan_SDMK!O$4:O$149935,C$2)))</f>
        <v>0</v>
      </c>
      <c r="R38" s="36">
        <f t="shared" si="1"/>
        <v>0</v>
      </c>
    </row>
    <row r="39" spans="1:26" ht="17.25" customHeight="1">
      <c r="B39" s="35" t="s">
        <v>9212</v>
      </c>
      <c r="C39" s="36">
        <f>IF(C$2="",COUNTIFS(A1_Individu_Data_Keadaan_SDMK!Q$4:Q$149935,B39,A1_Individu_Data_Keadaan_SDMK!U$4:U$149935,"Laki-Laki"),IF(C$2&lt;&gt;"",COUNTIFS(A1_Individu_Data_Keadaan_SDMK!Q$4:Q$149935,B39,A1_Individu_Data_Keadaan_SDMK!U$4:U$149935,"Laki-Laki",A1_Individu_Data_Keadaan_SDMK!O$4:O$149935,C$2)))</f>
        <v>0</v>
      </c>
      <c r="D39" s="36">
        <f>IF(C$2="",COUNTIFS(A1_Individu_Data_Keadaan_SDMK!Q$4:Q$149935,B39,A1_Individu_Data_Keadaan_SDMK!U$4:U$149935,"Perempuan"),IF(C$2&lt;&gt;"",COUNTIFS(A1_Individu_Data_Keadaan_SDMK!Q$4:Q$149935,B39,A1_Individu_Data_Keadaan_SDMK!U$4:U$149935,"Perempuan",A1_Individu_Data_Keadaan_SDMK!O$4:O$149935,C$2)))</f>
        <v>0</v>
      </c>
      <c r="E39" s="36">
        <f t="shared" si="0"/>
        <v>0</v>
      </c>
      <c r="O39" s="253" t="s">
        <v>296</v>
      </c>
      <c r="P39" s="36">
        <f>IF(C$2="",COUNTIFS(A1_Individu_Data_Keadaan_SDMK!W$4:W$149935,O39,A1_Individu_Data_Keadaan_SDMK!U$4:U$149935,"Laki-Laki"),IF(C$2&lt;&gt;"",COUNTIFS(A1_Individu_Data_Keadaan_SDMK!W$4:W$149935,O39,A1_Individu_Data_Keadaan_SDMK!U$4:U$149935,"Laki-Laki",A1_Individu_Data_Keadaan_SDMK!O$4:O$149935,C$2)))</f>
        <v>0</v>
      </c>
      <c r="Q39" s="36">
        <f>IF(C$2="",COUNTIFS(A1_Individu_Data_Keadaan_SDMK!W$4:W$149935,O39,A1_Individu_Data_Keadaan_SDMK!U$4:U$149935,"Perempuan"),IF(C$2&lt;&gt;"",COUNTIFS(A1_Individu_Data_Keadaan_SDMK!W$4:W$149935,O39,A1_Individu_Data_Keadaan_SDMK!U$4:U$149935,"Perempuan",A1_Individu_Data_Keadaan_SDMK!O$4:O$149935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$149935,B40,A1_Individu_Data_Keadaan_SDMK!U$4:U$149935,"Laki-Laki"),IF(C$2&lt;&gt;"",COUNTIFS(A1_Individu_Data_Keadaan_SDMK!Q$4:Q$149935,B40,A1_Individu_Data_Keadaan_SDMK!U$4:U$149935,"Laki-Laki",A1_Individu_Data_Keadaan_SDMK!O$4:O$149935,C$2)))</f>
        <v>0</v>
      </c>
      <c r="D40" s="36">
        <f>IF(C$2="",COUNTIFS(A1_Individu_Data_Keadaan_SDMK!Q$4:Q$149935,B40,A1_Individu_Data_Keadaan_SDMK!U$4:U$149935,"Perempuan"),IF(C$2&lt;&gt;"",COUNTIFS(A1_Individu_Data_Keadaan_SDMK!Q$4:Q$149935,B40,A1_Individu_Data_Keadaan_SDMK!U$4:U$149935,"Perempuan",A1_Individu_Data_Keadaan_SDMK!O$4:O$149935,C$2)))</f>
        <v>0</v>
      </c>
      <c r="E40" s="36">
        <f t="shared" si="0"/>
        <v>0</v>
      </c>
      <c r="O40" s="253" t="s">
        <v>331</v>
      </c>
      <c r="P40" s="36">
        <f>IF(C$2="",COUNTIFS(A1_Individu_Data_Keadaan_SDMK!W$4:W$149935,O40,A1_Individu_Data_Keadaan_SDMK!U$4:U$149935,"Laki-Laki"),IF(C$2&lt;&gt;"",COUNTIFS(A1_Individu_Data_Keadaan_SDMK!W$4:W$149935,O40,A1_Individu_Data_Keadaan_SDMK!U$4:U$149935,"Laki-Laki",A1_Individu_Data_Keadaan_SDMK!O$4:O$149935,C$2)))</f>
        <v>0</v>
      </c>
      <c r="Q40" s="36">
        <f>IF(C$2="",COUNTIFS(A1_Individu_Data_Keadaan_SDMK!W$4:W$149935,O40,A1_Individu_Data_Keadaan_SDMK!U$4:U$149935,"Perempuan"),IF(C$2&lt;&gt;"",COUNTIFS(A1_Individu_Data_Keadaan_SDMK!W$4:W$149935,O40,A1_Individu_Data_Keadaan_SDMK!U$4:U$149935,"Perempuan",A1_Individu_Data_Keadaan_SDMK!O$4:O$149935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$149935,B41,A1_Individu_Data_Keadaan_SDMK!U$4:U$149935,"Laki-Laki"),IF(C$2&lt;&gt;"",COUNTIFS(A1_Individu_Data_Keadaan_SDMK!Q$4:Q$149935,B41,A1_Individu_Data_Keadaan_SDMK!U$4:U$149935,"Laki-Laki",A1_Individu_Data_Keadaan_SDMK!O$4:O$149935,C$2)))</f>
        <v>0</v>
      </c>
      <c r="D41" s="36">
        <f>IF(C$2="",COUNTIFS(A1_Individu_Data_Keadaan_SDMK!Q$4:Q$149935,B41,A1_Individu_Data_Keadaan_SDMK!U$4:U$149935,"Perempuan"),IF(C$2&lt;&gt;"",COUNTIFS(A1_Individu_Data_Keadaan_SDMK!Q$4:Q$149935,B41,A1_Individu_Data_Keadaan_SDMK!U$4:U$149935,"Perempuan",A1_Individu_Data_Keadaan_SDMK!O$4:O$149935,C$2)))</f>
        <v>0</v>
      </c>
      <c r="E41" s="36">
        <f t="shared" si="0"/>
        <v>0</v>
      </c>
      <c r="O41" s="35" t="s">
        <v>351</v>
      </c>
      <c r="P41" s="36">
        <f>IF(C$2="",COUNTIFS(A1_Individu_Data_Keadaan_SDMK!W$4:W$149935,O41,A1_Individu_Data_Keadaan_SDMK!U$4:U$149935,"Laki-Laki"),IF(C$2&lt;&gt;"",COUNTIFS(A1_Individu_Data_Keadaan_SDMK!W$4:W$149935,O41,A1_Individu_Data_Keadaan_SDMK!U$4:U$149935,"Laki-Laki",A1_Individu_Data_Keadaan_SDMK!O$4:O$149935,C$2)))</f>
        <v>0</v>
      </c>
      <c r="Q41" s="36">
        <f>IF(C$2="",COUNTIFS(A1_Individu_Data_Keadaan_SDMK!W$4:W$149935,O41,A1_Individu_Data_Keadaan_SDMK!U$4:U$149935,"Perempuan"),IF(C$2&lt;&gt;"",COUNTIFS(A1_Individu_Data_Keadaan_SDMK!W$4:W$149935,O41,A1_Individu_Data_Keadaan_SDMK!U$4:U$149935,"Perempuan",A1_Individu_Data_Keadaan_SDMK!O$4:O$149935,C$2)))</f>
        <v>0</v>
      </c>
      <c r="R41" s="36">
        <f t="shared" si="1"/>
        <v>0</v>
      </c>
    </row>
    <row r="42" spans="1:26" ht="17.25" customHeight="1">
      <c r="B42" s="35" t="s">
        <v>9215</v>
      </c>
      <c r="C42" s="36">
        <f>IF(C$2="",COUNTIFS(A1_Individu_Data_Keadaan_SDMK!Q$4:Q$149935,B42,A1_Individu_Data_Keadaan_SDMK!U$4:U$149935,"Laki-Laki"),IF(C$2&lt;&gt;"",COUNTIFS(A1_Individu_Data_Keadaan_SDMK!Q$4:Q$149935,B42,A1_Individu_Data_Keadaan_SDMK!U$4:U$149935,"Laki-Laki",A1_Individu_Data_Keadaan_SDMK!O$4:O$149935,C$2)))</f>
        <v>0</v>
      </c>
      <c r="D42" s="36">
        <f>IF(C$2="",COUNTIFS(A1_Individu_Data_Keadaan_SDMK!Q$4:Q$149935,B42,A1_Individu_Data_Keadaan_SDMK!U$4:U$149935,"Perempuan"),IF(C$2&lt;&gt;"",COUNTIFS(A1_Individu_Data_Keadaan_SDMK!Q$4:Q$149935,B42,A1_Individu_Data_Keadaan_SDMK!U$4:U$149935,"Perempuan",A1_Individu_Data_Keadaan_SDMK!O$4:O$149935,C$2)))</f>
        <v>0</v>
      </c>
      <c r="E42" s="36">
        <f t="shared" si="0"/>
        <v>0</v>
      </c>
      <c r="O42" s="35" t="s">
        <v>287</v>
      </c>
      <c r="P42" s="36">
        <f>IF(C$2="",COUNTIFS(A1_Individu_Data_Keadaan_SDMK!W$4:W$149935,O42,A1_Individu_Data_Keadaan_SDMK!U$4:U$149935,"Laki-Laki"),IF(C$2&lt;&gt;"",COUNTIFS(A1_Individu_Data_Keadaan_SDMK!W$4:W$149935,O42,A1_Individu_Data_Keadaan_SDMK!U$4:U$149935,"Laki-Laki",A1_Individu_Data_Keadaan_SDMK!O$4:O$149935,C$2)))</f>
        <v>0</v>
      </c>
      <c r="Q42" s="36">
        <f>IF(C$2="",COUNTIFS(A1_Individu_Data_Keadaan_SDMK!W$4:W$149935,O42,A1_Individu_Data_Keadaan_SDMK!U$4:U$149935,"Perempuan"),IF(C$2&lt;&gt;"",COUNTIFS(A1_Individu_Data_Keadaan_SDMK!W$4:W$149935,O42,A1_Individu_Data_Keadaan_SDMK!U$4:U$149935,"Perempuan",A1_Individu_Data_Keadaan_SDMK!O$4:O$149935,C$2)))</f>
        <v>0</v>
      </c>
      <c r="R42" s="36">
        <f t="shared" si="1"/>
        <v>0</v>
      </c>
    </row>
    <row r="43" spans="1:26" ht="17.25" customHeight="1">
      <c r="B43" s="35" t="s">
        <v>9216</v>
      </c>
      <c r="C43" s="36">
        <f>IF(C$2="",COUNTIFS(A1_Individu_Data_Keadaan_SDMK!Q$4:Q$149935,B43,A1_Individu_Data_Keadaan_SDMK!U$4:U$149935,"Laki-Laki"),IF(C$2&lt;&gt;"",COUNTIFS(A1_Individu_Data_Keadaan_SDMK!Q$4:Q$149935,B43,A1_Individu_Data_Keadaan_SDMK!U$4:U$149935,"Laki-Laki",A1_Individu_Data_Keadaan_SDMK!O$4:O$149935,C$2)))</f>
        <v>0</v>
      </c>
      <c r="D43" s="36">
        <f>IF(C$2="",COUNTIFS(A1_Individu_Data_Keadaan_SDMK!Q$4:Q$149935,B43,A1_Individu_Data_Keadaan_SDMK!U$4:U$149935,"Perempuan"),IF(C$2&lt;&gt;"",COUNTIFS(A1_Individu_Data_Keadaan_SDMK!Q$4:Q$149935,B43,A1_Individu_Data_Keadaan_SDMK!U$4:U$149935,"Perempuan",A1_Individu_Data_Keadaan_SDMK!O$4:O$149935,C$2)))</f>
        <v>0</v>
      </c>
      <c r="E43" s="36">
        <f t="shared" si="0"/>
        <v>0</v>
      </c>
      <c r="O43" s="35" t="s">
        <v>284</v>
      </c>
      <c r="P43" s="36">
        <f>IF(C$2="",COUNTIFS(A1_Individu_Data_Keadaan_SDMK!W$4:W$149935,O43,A1_Individu_Data_Keadaan_SDMK!U$4:U$149935,"Laki-Laki"),IF(C$2&lt;&gt;"",COUNTIFS(A1_Individu_Data_Keadaan_SDMK!W$4:W$149935,O43,A1_Individu_Data_Keadaan_SDMK!U$4:U$149935,"Laki-Laki",A1_Individu_Data_Keadaan_SDMK!O$4:O$149935,C$2)))</f>
        <v>0</v>
      </c>
      <c r="Q43" s="36">
        <f>IF(C$2="",COUNTIFS(A1_Individu_Data_Keadaan_SDMK!W$4:W$149935,O43,A1_Individu_Data_Keadaan_SDMK!U$4:U$149935,"Perempuan"),IF(C$2&lt;&gt;"",COUNTIFS(A1_Individu_Data_Keadaan_SDMK!W$4:W$149935,O43,A1_Individu_Data_Keadaan_SDMK!U$4:U$149935,"Perempuan",A1_Individu_Data_Keadaan_SDMK!O$4:O$149935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$149935,B44,A1_Individu_Data_Keadaan_SDMK!U$4:U$149935,"Laki-Laki"),IF(C$2&lt;&gt;"",COUNTIFS(A1_Individu_Data_Keadaan_SDMK!Q$4:Q$149935,B44,A1_Individu_Data_Keadaan_SDMK!U$4:U$149935,"Laki-Laki",A1_Individu_Data_Keadaan_SDMK!O$4:O$149935,C$2)))</f>
        <v>0</v>
      </c>
      <c r="D44" s="36">
        <f>IF(C$2="",COUNTIFS(A1_Individu_Data_Keadaan_SDMK!Q$4:Q$149935,B44,A1_Individu_Data_Keadaan_SDMK!U$4:U$149935,"Perempuan"),IF(C$2&lt;&gt;"",COUNTIFS(A1_Individu_Data_Keadaan_SDMK!Q$4:Q$149935,B44,A1_Individu_Data_Keadaan_SDMK!U$4:U$149935,"Perempuan",A1_Individu_Data_Keadaan_SDMK!O$4:O$149935,C$2)))</f>
        <v>0</v>
      </c>
      <c r="E44" s="36">
        <f t="shared" si="0"/>
        <v>0</v>
      </c>
      <c r="O44" s="203" t="s">
        <v>9347</v>
      </c>
      <c r="P44" s="205">
        <f>IF(C$2="",COUNTIFS(A1_Individu_Data_Keadaan_SDMK!W$4:W$149935,O44,A1_Individu_Data_Keadaan_SDMK!U$4:U$149935,"Laki-Laki"),IF(C$2&lt;&gt;"",COUNTIFS(A1_Individu_Data_Keadaan_SDMK!W$4:W$149935,O44,A1_Individu_Data_Keadaan_SDMK!U$4:U$149935,"Laki-Laki",A1_Individu_Data_Keadaan_SDMK!O$4:O$149935,C$2)))</f>
        <v>0</v>
      </c>
      <c r="Q44" s="205">
        <f>IF(C$2="",COUNTIFS(A1_Individu_Data_Keadaan_SDMK!W$4:W$149935,O44,A1_Individu_Data_Keadaan_SDMK!U$4:U$149935,"Perempuan"),IF(C$2&lt;&gt;"",COUNTIFS(A1_Individu_Data_Keadaan_SDMK!W$4:W$149935,O44,A1_Individu_Data_Keadaan_SDMK!U$4:U$149935,"Perempuan",A1_Individu_Data_Keadaan_SDMK!O$4:O$149935,C$2)))</f>
        <v>0</v>
      </c>
      <c r="R44" s="205">
        <f t="shared" si="1"/>
        <v>0</v>
      </c>
    </row>
    <row r="45" spans="1:26" ht="22.5" customHeight="1">
      <c r="B45" s="203" t="s">
        <v>9347</v>
      </c>
      <c r="C45" s="205">
        <f>IF(C$2="",COUNTIFS(A1_Individu_Data_Keadaan_SDMK!Q$4:Q$149935,B45,A1_Individu_Data_Keadaan_SDMK!U$4:U$149935,"Laki-Laki"),IF(C$2&lt;&gt;"",COUNTIFS(A1_Individu_Data_Keadaan_SDMK!Q$4:Q$149935,B45,A1_Individu_Data_Keadaan_SDMK!U$4:U$149935,"Laki-Laki",A1_Individu_Data_Keadaan_SDMK!O$4:O$149935,C$2)))</f>
        <v>0</v>
      </c>
      <c r="D45" s="205">
        <f>IF(C$2="",COUNTIFS(A1_Individu_Data_Keadaan_SDMK!Q$4:Q$149935,B45,A1_Individu_Data_Keadaan_SDMK!U$4:U$149935,"Perempuan"),IF(C$2&lt;&gt;"",COUNTIFS(A1_Individu_Data_Keadaan_SDMK!Q$4:Q$149935,B45,A1_Individu_Data_Keadaan_SDMK!U$4:U$149935,"Perempuan",A1_Individu_Data_Keadaan_SDMK!O$4:O$149935,C$2)))</f>
        <v>0</v>
      </c>
      <c r="E45" s="205">
        <f t="shared" si="0"/>
        <v>0</v>
      </c>
      <c r="O45" s="472" t="s">
        <v>9218</v>
      </c>
      <c r="P45" s="39">
        <f>SUM(P31:P44)</f>
        <v>0</v>
      </c>
      <c r="Q45" s="39">
        <f t="shared" ref="Q45:R45" si="2">SUM(Q31:Q44)</f>
        <v>1</v>
      </c>
      <c r="R45" s="39">
        <f t="shared" si="2"/>
        <v>1</v>
      </c>
    </row>
    <row r="46" spans="1:26" ht="22.5" customHeight="1">
      <c r="B46" s="34" t="s">
        <v>9218</v>
      </c>
      <c r="C46" s="38">
        <f>SUM(C31:C45)</f>
        <v>0</v>
      </c>
      <c r="D46" s="38">
        <f>SUM(D31:D45)</f>
        <v>1</v>
      </c>
      <c r="E46" s="38">
        <f>SUM(E31:E45)</f>
        <v>1</v>
      </c>
    </row>
    <row r="48" spans="1:26" ht="15.75">
      <c r="A48" s="82">
        <v>3.1</v>
      </c>
      <c r="B48" s="83" t="s">
        <v>9257</v>
      </c>
      <c r="C48" s="84"/>
      <c r="D48" s="84"/>
      <c r="E48" s="84"/>
      <c r="F48" s="84"/>
      <c r="N48" s="82">
        <v>3.2</v>
      </c>
      <c r="O48" s="83" t="s">
        <v>12322</v>
      </c>
      <c r="P48" s="84"/>
      <c r="Q48" s="84"/>
      <c r="R48" s="84"/>
    </row>
    <row r="49" spans="1:18">
      <c r="A49" s="84"/>
      <c r="B49" s="84"/>
      <c r="C49" s="84"/>
      <c r="D49" s="84"/>
      <c r="E49" s="84"/>
      <c r="F49" s="84"/>
      <c r="N49" s="84"/>
      <c r="O49" s="84"/>
      <c r="P49" s="84"/>
      <c r="Q49" s="84"/>
      <c r="R49" s="84"/>
    </row>
    <row r="50" spans="1:18" ht="18" customHeight="1">
      <c r="A50" s="84"/>
      <c r="B50" s="85" t="s">
        <v>9258</v>
      </c>
      <c r="C50" s="742" t="s">
        <v>9201</v>
      </c>
      <c r="D50" s="743"/>
      <c r="E50" s="744" t="s">
        <v>1635</v>
      </c>
      <c r="F50" s="84"/>
      <c r="N50" s="84"/>
      <c r="O50" s="470" t="s">
        <v>12323</v>
      </c>
      <c r="P50" s="742" t="s">
        <v>9201</v>
      </c>
      <c r="Q50" s="743"/>
      <c r="R50" s="744" t="s">
        <v>1635</v>
      </c>
    </row>
    <row r="51" spans="1:18" ht="18" customHeight="1">
      <c r="A51" s="84"/>
      <c r="B51" s="86"/>
      <c r="C51" s="87" t="s">
        <v>9202</v>
      </c>
      <c r="D51" s="87" t="s">
        <v>9203</v>
      </c>
      <c r="E51" s="745"/>
      <c r="F51" s="84"/>
      <c r="N51" s="84"/>
      <c r="O51" s="471"/>
      <c r="P51" s="87" t="s">
        <v>9202</v>
      </c>
      <c r="Q51" s="87" t="s">
        <v>9203</v>
      </c>
      <c r="R51" s="745"/>
    </row>
    <row r="52" spans="1:18" ht="18" customHeight="1">
      <c r="A52" s="84"/>
      <c r="B52" s="88" t="s">
        <v>8</v>
      </c>
      <c r="C52" s="89">
        <f>IF(C$2="",COUNTIFS(A1_Individu_Data_Keadaan_SDMK!R$4:R$149935,B52,A1_Individu_Data_Keadaan_SDMK!U$4:U$149935,"Laki-Laki"),IF(C$2&lt;&gt;"",COUNTIFS(A1_Individu_Data_Keadaan_SDMK!R$4:R$149935,B52,A1_Individu_Data_Keadaan_SDMK!U$4:U$149935,"Laki-Laki",A1_Individu_Data_Keadaan_SDMK!O$4:O$149935,C$2)))</f>
        <v>0</v>
      </c>
      <c r="D52" s="89">
        <f>IF(C$2="",COUNTIFS(A1_Individu_Data_Keadaan_SDMK!R$4:R$149935,B52,A1_Individu_Data_Keadaan_SDMK!U$4:U$149935,"Perempuan"),IF(C$2&lt;&gt;"",COUNTIFS(A1_Individu_Data_Keadaan_SDMK!R$4:R$149935,B52,A1_Individu_Data_Keadaan_SDMK!U$4:U$149935,"Perempuan",A1_Individu_Data_Keadaan_SDMK!O$4:O$149935,C$2)))</f>
        <v>0</v>
      </c>
      <c r="E52" s="89">
        <f>SUM(C52:D52)</f>
        <v>0</v>
      </c>
      <c r="F52" s="84"/>
      <c r="N52" s="84"/>
      <c r="O52" s="88" t="s">
        <v>12</v>
      </c>
      <c r="P52" s="257">
        <f>IF(C$2="",COUNTIFS(A1_Individu_Data_Keadaan_SDMK!S$4:S$149935,O52,A1_Individu_Data_Keadaan_SDMK!U$4:U$149935,"Laki-Laki"),IF(C$2&lt;&gt;"",COUNTIFS(A1_Individu_Data_Keadaan_SDMK!S$4:S$149935,O52,A1_Individu_Data_Keadaan_SDMK!U$4:U$149935,"Laki-Laki",A1_Individu_Data_Keadaan_SDMK!O$4:O$149935,C$2)))</f>
        <v>0</v>
      </c>
      <c r="Q52" s="257">
        <f>IF(C$2="",COUNTIFS(A1_Individu_Data_Keadaan_SDMK!S$4:S$149935,O52,A1_Individu_Data_Keadaan_SDMK!U$4:U$149935,"Perempuan"),IF(C$2&lt;&gt;"",COUNTIFS(A1_Individu_Data_Keadaan_SDMK!S$4:S$149935,O52,A1_Individu_Data_Keadaan_SDMK!U$4:U$149935,"Perempuan",A1_Individu_Data_Keadaan_SDMK!O$4:O$149935,C$2)))</f>
        <v>0</v>
      </c>
      <c r="R52" s="257">
        <f>SUM(P52:Q52)</f>
        <v>0</v>
      </c>
    </row>
    <row r="53" spans="1:18" ht="18" customHeight="1">
      <c r="A53" s="84"/>
      <c r="B53" s="88" t="s">
        <v>11</v>
      </c>
      <c r="C53" s="257">
        <f>IF(C$2="",COUNTIFS(A1_Individu_Data_Keadaan_SDMK!R$4:R$149935,B53,A1_Individu_Data_Keadaan_SDMK!U$4:U$149935,"Laki-Laki"),IF(C$2&lt;&gt;"",COUNTIFS(A1_Individu_Data_Keadaan_SDMK!R$4:R$149935,B53,A1_Individu_Data_Keadaan_SDMK!U$4:U$149935,"Laki-Laki",A1_Individu_Data_Keadaan_SDMK!O$4:O$149935,C$2)))</f>
        <v>0</v>
      </c>
      <c r="D53" s="257">
        <f>IF(C$2="",COUNTIFS(A1_Individu_Data_Keadaan_SDMK!R$4:R$149935,B53,A1_Individu_Data_Keadaan_SDMK!U$4:U$149935,"Perempuan"),IF(C$2&lt;&gt;"",COUNTIFS(A1_Individu_Data_Keadaan_SDMK!R$4:R$149935,B53,A1_Individu_Data_Keadaan_SDMK!U$4:U$149935,"Perempuan",A1_Individu_Data_Keadaan_SDMK!O$4:O$149935,C$2)))</f>
        <v>0</v>
      </c>
      <c r="E53" s="89">
        <f t="shared" ref="E53:E55" si="3">SUM(C53:D53)</f>
        <v>0</v>
      </c>
      <c r="F53" s="84"/>
      <c r="N53" s="84"/>
      <c r="O53" s="88" t="s">
        <v>14</v>
      </c>
      <c r="P53" s="257">
        <f>IF(C$2="",COUNTIFS(A1_Individu_Data_Keadaan_SDMK!S$4:S$149935,O53,A1_Individu_Data_Keadaan_SDMK!U$4:U$149935,"Laki-Laki"),IF(C$2&lt;&gt;"",COUNTIFS(A1_Individu_Data_Keadaan_SDMK!S$4:S$149935,O53,A1_Individu_Data_Keadaan_SDMK!U$4:U$149935,"Laki-Laki",A1_Individu_Data_Keadaan_SDMK!O$4:O$149935,C$2)))</f>
        <v>0</v>
      </c>
      <c r="Q53" s="257">
        <f>IF(C$2="",COUNTIFS(A1_Individu_Data_Keadaan_SDMK!S$4:S$149935,O53,A1_Individu_Data_Keadaan_SDMK!U$4:U$149935,"Perempuan"),IF(C$2&lt;&gt;"",COUNTIFS(A1_Individu_Data_Keadaan_SDMK!S$4:S$149935,O53,A1_Individu_Data_Keadaan_SDMK!U$4:U$149935,"Perempuan",A1_Individu_Data_Keadaan_SDMK!O$4:O$149935,C$2)))</f>
        <v>0</v>
      </c>
      <c r="R53" s="257">
        <f t="shared" ref="R53:R55" si="4">SUM(P53:Q53)</f>
        <v>0</v>
      </c>
    </row>
    <row r="54" spans="1:18" ht="18" customHeight="1">
      <c r="A54" s="84"/>
      <c r="B54" s="88" t="s">
        <v>9367</v>
      </c>
      <c r="C54" s="257">
        <f>IF(C$2="",COUNTIFS(A1_Individu_Data_Keadaan_SDMK!R$4:R$149935,B54,A1_Individu_Data_Keadaan_SDMK!U$4:U$149935,"Laki-Laki"),IF(C$2&lt;&gt;"",COUNTIFS(A1_Individu_Data_Keadaan_SDMK!R$4:R$149935,B54,A1_Individu_Data_Keadaan_SDMK!U$4:U$149935,"Laki-Laki",A1_Individu_Data_Keadaan_SDMK!O$4:O$149935,C$2)))</f>
        <v>0</v>
      </c>
      <c r="D54" s="257">
        <f>IF(C$2="",COUNTIFS(A1_Individu_Data_Keadaan_SDMK!R$4:R$149935,B54,A1_Individu_Data_Keadaan_SDMK!U$4:U$149935,"Perempuan"),IF(C$2&lt;&gt;"",COUNTIFS(A1_Individu_Data_Keadaan_SDMK!R$4:R$149935,B54,A1_Individu_Data_Keadaan_SDMK!U$4:U$149935,"Perempuan",A1_Individu_Data_Keadaan_SDMK!O$4:O$149935,C$2)))</f>
        <v>0</v>
      </c>
      <c r="E54" s="89">
        <f t="shared" si="3"/>
        <v>0</v>
      </c>
      <c r="F54" s="84"/>
      <c r="N54" s="84"/>
      <c r="O54" s="88" t="s">
        <v>15</v>
      </c>
      <c r="P54" s="257">
        <f>IF(C$2="",COUNTIFS(A1_Individu_Data_Keadaan_SDMK!S$4:S$149935,O54,A1_Individu_Data_Keadaan_SDMK!U$4:U$149935,"Laki-Laki"),IF(C$2&lt;&gt;"",COUNTIFS(A1_Individu_Data_Keadaan_SDMK!S$4:S$149935,O54,A1_Individu_Data_Keadaan_SDMK!U$4:U$149935,"Laki-Laki",A1_Individu_Data_Keadaan_SDMK!O$4:O$149935,C$2)))</f>
        <v>0</v>
      </c>
      <c r="Q54" s="257">
        <f>IF(C$2="",COUNTIFS(A1_Individu_Data_Keadaan_SDMK!S$4:S$149935,O54,A1_Individu_Data_Keadaan_SDMK!U$4:U$149935,"Perempuan"),IF(C$2&lt;&gt;"",COUNTIFS(A1_Individu_Data_Keadaan_SDMK!S$4:S$149935,O54,A1_Individu_Data_Keadaan_SDMK!U$4:U$149935,"Perempuan",A1_Individu_Data_Keadaan_SDMK!O$4:O$149935,C$2)))</f>
        <v>0</v>
      </c>
      <c r="R54" s="257">
        <f t="shared" si="4"/>
        <v>0</v>
      </c>
    </row>
    <row r="55" spans="1:18" ht="18" customHeight="1">
      <c r="A55" s="84"/>
      <c r="B55" s="88" t="s">
        <v>57</v>
      </c>
      <c r="C55" s="257">
        <f>IF(C$2="",COUNTIFS(A1_Individu_Data_Keadaan_SDMK!R$4:R$149935,B55,A1_Individu_Data_Keadaan_SDMK!U$4:U$149935,"Laki-Laki"),IF(C$2&lt;&gt;"",COUNTIFS(A1_Individu_Data_Keadaan_SDMK!R$4:R$149935,B55,A1_Individu_Data_Keadaan_SDMK!U$4:U$149935,"Laki-Laki",A1_Individu_Data_Keadaan_SDMK!O$4:O$149935,C$2)))</f>
        <v>0</v>
      </c>
      <c r="D55" s="257">
        <f>IF(C$2="",COUNTIFS(A1_Individu_Data_Keadaan_SDMK!R$4:R$149935,B55,A1_Individu_Data_Keadaan_SDMK!U$4:U$149935,"Perempuan"),IF(C$2&lt;&gt;"",COUNTIFS(A1_Individu_Data_Keadaan_SDMK!R$4:R$149935,B55,A1_Individu_Data_Keadaan_SDMK!U$4:U$149935,"Perempuan",A1_Individu_Data_Keadaan_SDMK!O$4:O$149935,C$2)))</f>
        <v>0</v>
      </c>
      <c r="E55" s="89">
        <f t="shared" si="3"/>
        <v>0</v>
      </c>
      <c r="F55" s="84"/>
      <c r="N55" s="84"/>
      <c r="O55" s="88" t="s">
        <v>16</v>
      </c>
      <c r="P55" s="257">
        <f>IF(C$2="",COUNTIFS(A1_Individu_Data_Keadaan_SDMK!S$4:S$149935,O55,A1_Individu_Data_Keadaan_SDMK!U$4:U$149935,"Laki-Laki"),IF(C$2&lt;&gt;"",COUNTIFS(A1_Individu_Data_Keadaan_SDMK!S$4:S$149935,O55,A1_Individu_Data_Keadaan_SDMK!U$4:U$149935,"Laki-Laki",A1_Individu_Data_Keadaan_SDMK!O$4:O$149935,C$2)))</f>
        <v>0</v>
      </c>
      <c r="Q55" s="257">
        <f>IF(C$2="",COUNTIFS(A1_Individu_Data_Keadaan_SDMK!S$4:S$149935,O55,A1_Individu_Data_Keadaan_SDMK!U$4:U$149935,"Perempuan"),IF(C$2&lt;&gt;"",COUNTIFS(A1_Individu_Data_Keadaan_SDMK!S$4:S$149935,O55,A1_Individu_Data_Keadaan_SDMK!U$4:U$149935,"Perempuan",A1_Individu_Data_Keadaan_SDMK!O$4:O$149935,C$2)))</f>
        <v>0</v>
      </c>
      <c r="R55" s="257">
        <f t="shared" si="4"/>
        <v>0</v>
      </c>
    </row>
    <row r="56" spans="1:18" ht="18" customHeight="1">
      <c r="A56" s="84"/>
      <c r="B56" s="87" t="s">
        <v>9218</v>
      </c>
      <c r="C56" s="90">
        <f>SUM(C52:C55)</f>
        <v>0</v>
      </c>
      <c r="D56" s="90">
        <f t="shared" ref="D56:E56" si="5">SUM(D52:D55)</f>
        <v>0</v>
      </c>
      <c r="E56" s="90">
        <f t="shared" si="5"/>
        <v>0</v>
      </c>
      <c r="F56" s="84"/>
      <c r="N56" s="84"/>
      <c r="O56" s="88" t="s">
        <v>17</v>
      </c>
      <c r="P56" s="257">
        <f>IF(C$2="",COUNTIFS(A1_Individu_Data_Keadaan_SDMK!S$4:S$149935,O56,A1_Individu_Data_Keadaan_SDMK!U$4:U$149935,"Laki-Laki"),IF(C$2&lt;&gt;"",COUNTIFS(A1_Individu_Data_Keadaan_SDMK!S$4:S$149935,O56,A1_Individu_Data_Keadaan_SDMK!U$4:U$149935,"Laki-Laki",A1_Individu_Data_Keadaan_SDMK!O$4:O$149935,C$2)))</f>
        <v>0</v>
      </c>
      <c r="Q56" s="257">
        <f>IF(C$2="",COUNTIFS(A1_Individu_Data_Keadaan_SDMK!S$4:S$149935,O56,A1_Individu_Data_Keadaan_SDMK!U$4:U$149935,"Perempuan"),IF(C$2&lt;&gt;"",COUNTIFS(A1_Individu_Data_Keadaan_SDMK!S$4:S$149935,O56,A1_Individu_Data_Keadaan_SDMK!U$4:U$149935,"Perempuan",A1_Individu_Data_Keadaan_SDMK!O$4:O$149935,C$2)))</f>
        <v>0</v>
      </c>
      <c r="R56" s="257">
        <f t="shared" ref="R56:R60" si="6">SUM(P56:Q56)</f>
        <v>0</v>
      </c>
    </row>
    <row r="57" spans="1:18" ht="20.45" customHeight="1">
      <c r="O57" s="88" t="s">
        <v>18</v>
      </c>
      <c r="P57" s="257">
        <f>IF(C$2="",COUNTIFS(A1_Individu_Data_Keadaan_SDMK!S$4:S$149935,O57,A1_Individu_Data_Keadaan_SDMK!U$4:U$149935,"Laki-Laki"),IF(C$2&lt;&gt;"",COUNTIFS(A1_Individu_Data_Keadaan_SDMK!S$4:S$149935,O57,A1_Individu_Data_Keadaan_SDMK!U$4:U$149935,"Laki-Laki",A1_Individu_Data_Keadaan_SDMK!O$4:O$149935,C$2)))</f>
        <v>0</v>
      </c>
      <c r="Q57" s="257">
        <f>IF(C$2="",COUNTIFS(A1_Individu_Data_Keadaan_SDMK!S$4:S$149935,O57,A1_Individu_Data_Keadaan_SDMK!U$4:U$149935,"Perempuan"),IF(C$2&lt;&gt;"",COUNTIFS(A1_Individu_Data_Keadaan_SDMK!S$4:S$149935,O57,A1_Individu_Data_Keadaan_SDMK!U$4:U$149935,"Perempuan",A1_Individu_Data_Keadaan_SDMK!O$4:O$149935,C$2)))</f>
        <v>0</v>
      </c>
      <c r="R57" s="257">
        <f t="shared" si="6"/>
        <v>0</v>
      </c>
    </row>
    <row r="58" spans="1:18" ht="17.45" customHeight="1">
      <c r="O58" s="88" t="s">
        <v>19</v>
      </c>
      <c r="P58" s="257">
        <f>IF(C$2="",COUNTIFS(A1_Individu_Data_Keadaan_SDMK!S$4:S$149935,O58,A1_Individu_Data_Keadaan_SDMK!U$4:U$149935,"Laki-Laki"),IF(C$2&lt;&gt;"",COUNTIFS(A1_Individu_Data_Keadaan_SDMK!S$4:S$149935,O58,A1_Individu_Data_Keadaan_SDMK!U$4:U$149935,"Laki-Laki",A1_Individu_Data_Keadaan_SDMK!O$4:O$149935,C$2)))</f>
        <v>0</v>
      </c>
      <c r="Q58" s="257">
        <f>IF(C$2="",COUNTIFS(A1_Individu_Data_Keadaan_SDMK!S$4:S$149935,O58,A1_Individu_Data_Keadaan_SDMK!U$4:U$149935,"Perempuan"),IF(C$2&lt;&gt;"",COUNTIFS(A1_Individu_Data_Keadaan_SDMK!S$4:S$149935,O58,A1_Individu_Data_Keadaan_SDMK!U$4:U$149935,"Perempuan",A1_Individu_Data_Keadaan_SDMK!O$4:O$149935,C$2)))</f>
        <v>0</v>
      </c>
      <c r="R58" s="257">
        <f t="shared" si="6"/>
        <v>0</v>
      </c>
    </row>
    <row r="59" spans="1:18" ht="17.45" customHeight="1">
      <c r="O59" s="88" t="s">
        <v>20</v>
      </c>
      <c r="P59" s="257">
        <f>IF(C$2="",COUNTIFS(A1_Individu_Data_Keadaan_SDMK!S$4:S$149935,O59,A1_Individu_Data_Keadaan_SDMK!U$4:U$149935,"Laki-Laki"),IF(C$2&lt;&gt;"",COUNTIFS(A1_Individu_Data_Keadaan_SDMK!S$4:S$149935,O59,A1_Individu_Data_Keadaan_SDMK!U$4:U$149935,"Laki-Laki",A1_Individu_Data_Keadaan_SDMK!O$4:O$149935,C$2)))</f>
        <v>0</v>
      </c>
      <c r="Q59" s="257">
        <f>IF(C$2="",COUNTIFS(A1_Individu_Data_Keadaan_SDMK!S$4:S$149935,O59,A1_Individu_Data_Keadaan_SDMK!U$4:U$149935,"Perempuan"),IF(C$2&lt;&gt;"",COUNTIFS(A1_Individu_Data_Keadaan_SDMK!S$4:S$149935,O59,A1_Individu_Data_Keadaan_SDMK!U$4:U$149935,"Perempuan",A1_Individu_Data_Keadaan_SDMK!O$4:O$149935,C$2)))</f>
        <v>0</v>
      </c>
      <c r="R59" s="257">
        <f t="shared" si="6"/>
        <v>0</v>
      </c>
    </row>
    <row r="60" spans="1:18" ht="17.45" customHeight="1">
      <c r="O60" s="88" t="s">
        <v>21</v>
      </c>
      <c r="P60" s="204">
        <f>IF(C$2="",COUNTIFS(A1_Individu_Data_Keadaan_SDMK!S$4:S$149935,O60,A1_Individu_Data_Keadaan_SDMK!U$4:U$149935,"Laki-Laki"),IF(C$2&lt;&gt;"",COUNTIFS(A1_Individu_Data_Keadaan_SDMK!S$4:S$149935,O60,A1_Individu_Data_Keadaan_SDMK!U$4:U$149935,"Laki-Laki",A1_Individu_Data_Keadaan_SDMK!O$4:O$149935,C$2)))</f>
        <v>0</v>
      </c>
      <c r="Q60" s="204">
        <f>IF(C$2="",COUNTIFS(A1_Individu_Data_Keadaan_SDMK!S$4:S$149935,O60,A1_Individu_Data_Keadaan_SDMK!U$4:U$149935,"Perempuan"),IF(C$2&lt;&gt;"",COUNTIFS(A1_Individu_Data_Keadaan_SDMK!S$4:S$149935,O60,A1_Individu_Data_Keadaan_SDMK!U$4:U$149935,"Perempuan",A1_Individu_Data_Keadaan_SDMK!O$4:O$149935,C$2)))</f>
        <v>0</v>
      </c>
      <c r="R60" s="204">
        <f t="shared" si="6"/>
        <v>0</v>
      </c>
    </row>
    <row r="61" spans="1:18" ht="17.45" customHeight="1">
      <c r="O61" s="87" t="s">
        <v>9218</v>
      </c>
      <c r="P61" s="258">
        <f>SUM(P52:P60)</f>
        <v>0</v>
      </c>
      <c r="Q61" s="258">
        <f t="shared" ref="Q61:R61" si="7">SUM(Q52:Q60)</f>
        <v>0</v>
      </c>
      <c r="R61" s="258">
        <f t="shared" si="7"/>
        <v>0</v>
      </c>
    </row>
    <row r="62" spans="1:18" ht="32.1" customHeight="1"/>
    <row r="63" spans="1:18" ht="15.75">
      <c r="A63" s="82">
        <v>4.0999999999999996</v>
      </c>
      <c r="B63" s="91" t="s">
        <v>12320</v>
      </c>
      <c r="C63" s="84"/>
      <c r="D63" s="84"/>
      <c r="N63" s="30">
        <v>4.2</v>
      </c>
      <c r="O63" s="31" t="s">
        <v>12325</v>
      </c>
    </row>
    <row r="64" spans="1:18" ht="15" customHeight="1">
      <c r="A64" s="84"/>
      <c r="B64" s="84"/>
      <c r="C64" s="84"/>
      <c r="D64" s="84"/>
      <c r="O64" s="480" t="s">
        <v>12324</v>
      </c>
      <c r="P64" s="740" t="s">
        <v>9201</v>
      </c>
      <c r="Q64" s="741"/>
      <c r="R64" s="472" t="s">
        <v>1635</v>
      </c>
    </row>
    <row r="65" spans="1:18" ht="18" customHeight="1">
      <c r="A65" s="84"/>
      <c r="B65" s="85" t="s">
        <v>9259</v>
      </c>
      <c r="C65" s="742" t="s">
        <v>9201</v>
      </c>
      <c r="D65" s="743"/>
      <c r="E65" s="744" t="s">
        <v>1635</v>
      </c>
      <c r="O65" s="481"/>
      <c r="P65" s="472" t="s">
        <v>9202</v>
      </c>
      <c r="Q65" s="472" t="s">
        <v>9203</v>
      </c>
      <c r="R65" s="472"/>
    </row>
    <row r="66" spans="1:18" ht="18" customHeight="1">
      <c r="A66" s="84"/>
      <c r="B66" s="86"/>
      <c r="C66" s="87" t="s">
        <v>9202</v>
      </c>
      <c r="D66" s="87" t="s">
        <v>9203</v>
      </c>
      <c r="E66" s="745"/>
      <c r="O66" s="35" t="s">
        <v>349</v>
      </c>
      <c r="P66" s="36">
        <f>IF(C$2="",COUNTIFS(A1_Individu_Data_Keadaan_SDMK!W$4:W$149935,O66,A1_Individu_Data_Keadaan_SDMK!U$4:U$149935,"Laki-Laki",A1_Individu_Data_Keadaan_SDMK!Q$4:Q$149935,B$33),IF(C$2&lt;&gt;"",COUNTIFS(A1_Individu_Data_Keadaan_SDMK!W$4:W$149935,O66,A1_Individu_Data_Keadaan_SDMK!U$4:U$149935,"Laki-Laki",A1_Individu_Data_Keadaan_SDMK!O$4:O$149935,C$2,A1_Individu_Data_Keadaan_SDMK!Q$4:Q$149935,B$33)))</f>
        <v>0</v>
      </c>
      <c r="Q66" s="36">
        <f>IF(C$2="",COUNTIFS(A1_Individu_Data_Keadaan_SDMK!W$4:W$149935,O66,A1_Individu_Data_Keadaan_SDMK!U$4:U$149935,"Perempuan",A1_Individu_Data_Keadaan_SDMK!Q$4:Q$149935,B$33),IF(C$2&lt;&gt;"",COUNTIFS(A1_Individu_Data_Keadaan_SDMK!W$4:W$149935,O66,A1_Individu_Data_Keadaan_SDMK!U$4:U$149935,"Perempuan",A1_Individu_Data_Keadaan_SDMK!O$4:O$149935,C$2,A1_Individu_Data_Keadaan_SDMK!Q$4:Q$149935,B$33)))</f>
        <v>1</v>
      </c>
      <c r="R66" s="36">
        <f>P66+Q66</f>
        <v>1</v>
      </c>
    </row>
    <row r="67" spans="1:18" ht="18" customHeight="1">
      <c r="A67" s="84"/>
      <c r="B67" s="88" t="s">
        <v>72</v>
      </c>
      <c r="C67" s="89">
        <f>IF(C$2="",COUNTIFS(A1_Individu_Data_Keadaan_SDMK!R$4:R$149935,B67,A1_Individu_Data_Keadaan_SDMK!U$4:U$149935,"Laki-Laki"),IF(C$2&lt;&gt;"",COUNTIFS(A1_Individu_Data_Keadaan_SDMK!R$4:R$149935,B67,A1_Individu_Data_Keadaan_SDMK!U$4:U$149935,"Laki-Laki",A1_Individu_Data_Keadaan_SDMK!O$4:O$149935,C$2)))</f>
        <v>0</v>
      </c>
      <c r="D67" s="89">
        <f>IF(C$2="",COUNTIFS(A1_Individu_Data_Keadaan_SDMK!R$4:R$149935,B67,A1_Individu_Data_Keadaan_SDMK!U$4:U$149935,"Perempuan"),IF(C$2&lt;&gt;"",COUNTIFS(A1_Individu_Data_Keadaan_SDMK!R$4:R$149935,B67,A1_Individu_Data_Keadaan_SDMK!U$4:U$149935,"Perempuan",A1_Individu_Data_Keadaan_SDMK!O$4:O$149935,C$2)))</f>
        <v>1</v>
      </c>
      <c r="E67" s="89">
        <f>SUM(C67:D67)</f>
        <v>1</v>
      </c>
      <c r="O67" s="35" t="s">
        <v>347</v>
      </c>
      <c r="P67" s="36">
        <f>IF(C$2="",COUNTIFS(A1_Individu_Data_Keadaan_SDMK!W$4:W$149935,O67,A1_Individu_Data_Keadaan_SDMK!U$4:U$149935,"Laki-Laki",A1_Individu_Data_Keadaan_SDMK!Q$4:Q$149935,B$33),IF(C$2&lt;&gt;"",COUNTIFS(A1_Individu_Data_Keadaan_SDMK!W$4:W$149935,O67,A1_Individu_Data_Keadaan_SDMK!U$4:U$149935,"Laki-Laki",A1_Individu_Data_Keadaan_SDMK!O$4:O$149935,C$2,A1_Individu_Data_Keadaan_SDMK!Q$4:Q$149935,B$33)))</f>
        <v>0</v>
      </c>
      <c r="Q67" s="36">
        <f>IF(C$2="",COUNTIFS(A1_Individu_Data_Keadaan_SDMK!W$4:W$149935,O67,A1_Individu_Data_Keadaan_SDMK!U$4:U$149935,"Perempuan",A1_Individu_Data_Keadaan_SDMK!Q$4:Q$149935,B$33),IF(C$2&lt;&gt;"",COUNTIFS(A1_Individu_Data_Keadaan_SDMK!W$4:W$149935,O67,A1_Individu_Data_Keadaan_SDMK!U$4:U$149935,"Perempuan",A1_Individu_Data_Keadaan_SDMK!O$4:O$149935,C$2,A1_Individu_Data_Keadaan_SDMK!Q$4:Q$149935,B$33)))</f>
        <v>0</v>
      </c>
      <c r="R67" s="36">
        <f>P67+Q67</f>
        <v>0</v>
      </c>
    </row>
    <row r="68" spans="1:18" ht="18" customHeight="1">
      <c r="A68" s="84"/>
      <c r="B68" s="88" t="s">
        <v>76</v>
      </c>
      <c r="C68" s="257">
        <f>IF(C$2="",COUNTIFS(A1_Individu_Data_Keadaan_SDMK!R$4:R$149935,B68,A1_Individu_Data_Keadaan_SDMK!U$4:U$149935,"Laki-Laki"),IF(C$2&lt;&gt;"",COUNTIFS(A1_Individu_Data_Keadaan_SDMK!R$4:R$149935,B68,A1_Individu_Data_Keadaan_SDMK!U$4:U$149935,"Laki-Laki",A1_Individu_Data_Keadaan_SDMK!O$4:O$149935,C$2)))</f>
        <v>0</v>
      </c>
      <c r="D68" s="257">
        <f>IF(C$2="",COUNTIFS(A1_Individu_Data_Keadaan_SDMK!R$4:R$149935,B68,A1_Individu_Data_Keadaan_SDMK!U$4:U$149935,"Perempuan"),IF(C$2&lt;&gt;"",COUNTIFS(A1_Individu_Data_Keadaan_SDMK!R$4:R$149935,B68,A1_Individu_Data_Keadaan_SDMK!U$4:U$149935,"Perempuan",A1_Individu_Data_Keadaan_SDMK!O$4:O$149935,C$2)))</f>
        <v>0</v>
      </c>
      <c r="E68" s="89">
        <f t="shared" ref="E68:E73" si="8">SUM(C68:D68)</f>
        <v>0</v>
      </c>
      <c r="O68" s="35" t="s">
        <v>295</v>
      </c>
      <c r="P68" s="36">
        <f>IF(C$2="",COUNTIFS(A1_Individu_Data_Keadaan_SDMK!W$4:W$149935,O68,A1_Individu_Data_Keadaan_SDMK!U$4:U$149935,"Laki-Laki",A1_Individu_Data_Keadaan_SDMK!Q$4:Q$149935,B$33),IF(C$2&lt;&gt;"",COUNTIFS(A1_Individu_Data_Keadaan_SDMK!W$4:W$149935,O68,A1_Individu_Data_Keadaan_SDMK!U$4:U$149935,"Laki-Laki",A1_Individu_Data_Keadaan_SDMK!O$4:O$149935,C$2,A1_Individu_Data_Keadaan_SDMK!Q$4:Q$149935,B$33)))</f>
        <v>0</v>
      </c>
      <c r="Q68" s="36">
        <f>IF(C$2="",COUNTIFS(A1_Individu_Data_Keadaan_SDMK!W$4:W$149935,O68,A1_Individu_Data_Keadaan_SDMK!U$4:U$149935,"Perempuan",A1_Individu_Data_Keadaan_SDMK!Q$4:Q$149935,B$33),IF(C$2&lt;&gt;"",COUNTIFS(A1_Individu_Data_Keadaan_SDMK!W$4:W$149935,O68,A1_Individu_Data_Keadaan_SDMK!U$4:U$149935,"Perempuan",A1_Individu_Data_Keadaan_SDMK!O$4:O$149935,C$2,A1_Individu_Data_Keadaan_SDMK!Q$4:Q$149935,B$33)))</f>
        <v>0</v>
      </c>
      <c r="R68" s="36">
        <f t="shared" ref="R68:R71" si="9">P68+Q68</f>
        <v>0</v>
      </c>
    </row>
    <row r="69" spans="1:18" ht="18" customHeight="1">
      <c r="A69" s="84"/>
      <c r="B69" s="88" t="s">
        <v>78</v>
      </c>
      <c r="C69" s="257">
        <f>IF(C$2="",COUNTIFS(A1_Individu_Data_Keadaan_SDMK!R$4:R$149935,B69,A1_Individu_Data_Keadaan_SDMK!U$4:U$149935,"Laki-Laki"),IF(C$2&lt;&gt;"",COUNTIFS(A1_Individu_Data_Keadaan_SDMK!R$4:R$149935,B69,A1_Individu_Data_Keadaan_SDMK!U$4:U$149935,"Laki-Laki",A1_Individu_Data_Keadaan_SDMK!O$4:O$149935,C$2)))</f>
        <v>0</v>
      </c>
      <c r="D69" s="257">
        <f>IF(C$2="",COUNTIFS(A1_Individu_Data_Keadaan_SDMK!R$4:R$149935,B69,A1_Individu_Data_Keadaan_SDMK!U$4:U$149935,"Perempuan"),IF(C$2&lt;&gt;"",COUNTIFS(A1_Individu_Data_Keadaan_SDMK!R$4:R$149935,B69,A1_Individu_Data_Keadaan_SDMK!U$4:U$149935,"Perempuan",A1_Individu_Data_Keadaan_SDMK!O$4:O$149935,C$2)))</f>
        <v>0</v>
      </c>
      <c r="E69" s="89">
        <f t="shared" si="8"/>
        <v>0</v>
      </c>
      <c r="O69" s="35" t="s">
        <v>287</v>
      </c>
      <c r="P69" s="36">
        <f>IF(C$2="",COUNTIFS(A1_Individu_Data_Keadaan_SDMK!W$4:W$149935,O69,A1_Individu_Data_Keadaan_SDMK!U$4:U$149935,"Laki-Laki",A1_Individu_Data_Keadaan_SDMK!Q$4:Q$149935,B$33),IF(C$2&lt;&gt;"",COUNTIFS(A1_Individu_Data_Keadaan_SDMK!W$4:W$149935,O69,A1_Individu_Data_Keadaan_SDMK!U$4:U$149935,"Laki-Laki",A1_Individu_Data_Keadaan_SDMK!O$4:O$149935,C$2,A1_Individu_Data_Keadaan_SDMK!Q$4:Q$149935,B$33)))</f>
        <v>0</v>
      </c>
      <c r="Q69" s="36">
        <f>IF(C$2="",COUNTIFS(A1_Individu_Data_Keadaan_SDMK!W$4:W$149935,O69,A1_Individu_Data_Keadaan_SDMK!U$4:U$149935,"Perempuan",A1_Individu_Data_Keadaan_SDMK!Q$4:Q$149935,B$33),IF(C$2&lt;&gt;"",COUNTIFS(A1_Individu_Data_Keadaan_SDMK!W$4:W$149935,O69,A1_Individu_Data_Keadaan_SDMK!U$4:U$149935,"Perempuan",A1_Individu_Data_Keadaan_SDMK!O$4:O$149935,C$2,A1_Individu_Data_Keadaan_SDMK!Q$4:Q$149935,B$33)))</f>
        <v>0</v>
      </c>
      <c r="R69" s="36">
        <f t="shared" si="9"/>
        <v>0</v>
      </c>
    </row>
    <row r="70" spans="1:18" ht="18" customHeight="1">
      <c r="A70" s="84"/>
      <c r="B70" s="88" t="s">
        <v>80</v>
      </c>
      <c r="C70" s="257">
        <f>IF(C$2="",COUNTIFS(A1_Individu_Data_Keadaan_SDMK!R$4:R$149935,B70,A1_Individu_Data_Keadaan_SDMK!U$4:U$149935,"Laki-Laki"),IF(C$2&lt;&gt;"",COUNTIFS(A1_Individu_Data_Keadaan_SDMK!R$4:R$149935,B70,A1_Individu_Data_Keadaan_SDMK!U$4:U$149935,"Laki-Laki",A1_Individu_Data_Keadaan_SDMK!O$4:O$149935,C$2)))</f>
        <v>0</v>
      </c>
      <c r="D70" s="257">
        <f>IF(C$2="",COUNTIFS(A1_Individu_Data_Keadaan_SDMK!R$4:R$149935,B70,A1_Individu_Data_Keadaan_SDMK!U$4:U$149935,"Perempuan"),IF(C$2&lt;&gt;"",COUNTIFS(A1_Individu_Data_Keadaan_SDMK!R$4:R$149935,B70,A1_Individu_Data_Keadaan_SDMK!U$4:U$149935,"Perempuan",A1_Individu_Data_Keadaan_SDMK!O$4:O$149935,C$2)))</f>
        <v>0</v>
      </c>
      <c r="E70" s="89">
        <f t="shared" si="8"/>
        <v>0</v>
      </c>
      <c r="O70" s="35" t="s">
        <v>351</v>
      </c>
      <c r="P70" s="36">
        <f>IF(C$2="",COUNTIFS(A1_Individu_Data_Keadaan_SDMK!W$4:W$149935,O70,A1_Individu_Data_Keadaan_SDMK!U$4:U$149935,"Laki-Laki",A1_Individu_Data_Keadaan_SDMK!Q$4:Q$149935,B$33),IF(C$2&lt;&gt;"",COUNTIFS(A1_Individu_Data_Keadaan_SDMK!W$4:W$149935,O70,A1_Individu_Data_Keadaan_SDMK!U$4:U$149935,"Laki-Laki",A1_Individu_Data_Keadaan_SDMK!O$4:O$149935,C$2,A1_Individu_Data_Keadaan_SDMK!Q$4:Q$149935,B$33)))</f>
        <v>0</v>
      </c>
      <c r="Q70" s="36">
        <f>IF(C$2="",COUNTIFS(A1_Individu_Data_Keadaan_SDMK!W$4:W$149935,O70,A1_Individu_Data_Keadaan_SDMK!U$4:U$149935,"Perempuan",A1_Individu_Data_Keadaan_SDMK!Q$4:Q$149935,B$33),IF(C$2&lt;&gt;"",COUNTIFS(A1_Individu_Data_Keadaan_SDMK!W$4:W$149935,O70,A1_Individu_Data_Keadaan_SDMK!U$4:U$149935,"Perempuan",A1_Individu_Data_Keadaan_SDMK!O$4:O$149935,C$2,A1_Individu_Data_Keadaan_SDMK!Q$4:Q$149935,B$33)))</f>
        <v>0</v>
      </c>
      <c r="R70" s="36">
        <f t="shared" si="9"/>
        <v>0</v>
      </c>
    </row>
    <row r="71" spans="1:18" ht="18" customHeight="1">
      <c r="A71" s="84"/>
      <c r="B71" s="88" t="s">
        <v>82</v>
      </c>
      <c r="C71" s="257">
        <f>IF(C$2="",COUNTIFS(A1_Individu_Data_Keadaan_SDMK!R$4:R$149935,B71,A1_Individu_Data_Keadaan_SDMK!U$4:U$149935,"Laki-Laki"),IF(C$2&lt;&gt;"",COUNTIFS(A1_Individu_Data_Keadaan_SDMK!R$4:R$149935,B71,A1_Individu_Data_Keadaan_SDMK!U$4:U$149935,"Laki-Laki",A1_Individu_Data_Keadaan_SDMK!O$4:O$149935,C$2)))</f>
        <v>0</v>
      </c>
      <c r="D71" s="257">
        <f>IF(C$2="",COUNTIFS(A1_Individu_Data_Keadaan_SDMK!R$4:R$149935,B71,A1_Individu_Data_Keadaan_SDMK!U$4:U$149935,"Perempuan"),IF(C$2&lt;&gt;"",COUNTIFS(A1_Individu_Data_Keadaan_SDMK!R$4:R$149935,B71,A1_Individu_Data_Keadaan_SDMK!U$4:U$149935,"Perempuan",A1_Individu_Data_Keadaan_SDMK!O$4:O$149935,C$2)))</f>
        <v>0</v>
      </c>
      <c r="E71" s="89">
        <f t="shared" si="8"/>
        <v>0</v>
      </c>
      <c r="O71" s="203" t="s">
        <v>9347</v>
      </c>
      <c r="P71" s="205">
        <f>IF(C$2="",COUNTIFS(A1_Individu_Data_Keadaan_SDMK!W$4:W$149935,O71,A1_Individu_Data_Keadaan_SDMK!U$4:U$149935,"Laki-Laki",A1_Individu_Data_Keadaan_SDMK!Q$4:Q$149935,B$33),IF(C$2&lt;&gt;"",COUNTIFS(A1_Individu_Data_Keadaan_SDMK!W$4:W$149935,O71,A1_Individu_Data_Keadaan_SDMK!U$4:U$149935,"Laki-Laki",A1_Individu_Data_Keadaan_SDMK!O$4:O$149935,C$2,A1_Individu_Data_Keadaan_SDMK!Q$4:Q$149935,B$33)))</f>
        <v>0</v>
      </c>
      <c r="Q71" s="205">
        <f>IF(C$2="",COUNTIFS(A1_Individu_Data_Keadaan_SDMK!W$4:W$149935,O71,A1_Individu_Data_Keadaan_SDMK!U$4:U$149935,"Perempuan",A1_Individu_Data_Keadaan_SDMK!Q$4:Q$149935,B$33),IF(C$2&lt;&gt;"",COUNTIFS(A1_Individu_Data_Keadaan_SDMK!W$4:W$149935,O71,A1_Individu_Data_Keadaan_SDMK!U$4:U$149935,"Perempuan",A1_Individu_Data_Keadaan_SDMK!O$4:O$149935,C$2,A1_Individu_Data_Keadaan_SDMK!Q$4:Q$149935,B$33)))</f>
        <v>0</v>
      </c>
      <c r="R71" s="205">
        <f t="shared" si="9"/>
        <v>0</v>
      </c>
    </row>
    <row r="72" spans="1:18" ht="21" customHeight="1">
      <c r="A72" s="84"/>
      <c r="B72" s="88" t="s">
        <v>84</v>
      </c>
      <c r="C72" s="257">
        <f>IF(C$2="",COUNTIFS(A1_Individu_Data_Keadaan_SDMK!R$4:R$149935,B72,A1_Individu_Data_Keadaan_SDMK!U$4:U$149935,"Laki-Laki"),IF(C$2&lt;&gt;"",COUNTIFS(A1_Individu_Data_Keadaan_SDMK!R$4:R$149935,B72,A1_Individu_Data_Keadaan_SDMK!U$4:U$149935,"Laki-Laki",A1_Individu_Data_Keadaan_SDMK!O$4:O$149935,C$2)))</f>
        <v>0</v>
      </c>
      <c r="D72" s="257">
        <f>IF(C$2="",COUNTIFS(A1_Individu_Data_Keadaan_SDMK!R$4:R$149935,B72,A1_Individu_Data_Keadaan_SDMK!U$4:U$149935,"Perempuan"),IF(C$2&lt;&gt;"",COUNTIFS(A1_Individu_Data_Keadaan_SDMK!R$4:R$149935,B72,A1_Individu_Data_Keadaan_SDMK!U$4:U$149935,"Perempuan",A1_Individu_Data_Keadaan_SDMK!O$4:O$149935,C$2)))</f>
        <v>0</v>
      </c>
      <c r="E72" s="89">
        <f t="shared" si="8"/>
        <v>0</v>
      </c>
      <c r="O72" s="472" t="s">
        <v>9218</v>
      </c>
      <c r="P72" s="39">
        <f>SUM(P66:P71)</f>
        <v>0</v>
      </c>
      <c r="Q72" s="39">
        <f t="shared" ref="Q72:R72" si="10">SUM(Q66:Q71)</f>
        <v>1</v>
      </c>
      <c r="R72" s="39">
        <f t="shared" si="10"/>
        <v>1</v>
      </c>
    </row>
    <row r="73" spans="1:18" ht="18" customHeight="1">
      <c r="A73" s="84"/>
      <c r="B73" s="88" t="s">
        <v>86</v>
      </c>
      <c r="C73" s="257">
        <f>IF(C$2="",COUNTIFS(A1_Individu_Data_Keadaan_SDMK!R$4:R$149935,B73,A1_Individu_Data_Keadaan_SDMK!U$4:U$149935,"Laki-Laki"),IF(C$2&lt;&gt;"",COUNTIFS(A1_Individu_Data_Keadaan_SDMK!R$4:R$149935,B73,A1_Individu_Data_Keadaan_SDMK!U$4:U$149935,"Laki-Laki",A1_Individu_Data_Keadaan_SDMK!O$4:O$149935,C$2)))</f>
        <v>0</v>
      </c>
      <c r="D73" s="257">
        <f>IF(C$2="",COUNTIFS(A1_Individu_Data_Keadaan_SDMK!R$4:R$149935,B73,A1_Individu_Data_Keadaan_SDMK!U$4:U$149935,"Perempuan"),IF(C$2&lt;&gt;"",COUNTIFS(A1_Individu_Data_Keadaan_SDMK!R$4:R$149935,B73,A1_Individu_Data_Keadaan_SDMK!U$4:U$149935,"Perempuan",A1_Individu_Data_Keadaan_SDMK!O$4:O$149935,C$2)))</f>
        <v>0</v>
      </c>
      <c r="E73" s="89">
        <f t="shared" si="8"/>
        <v>0</v>
      </c>
    </row>
    <row r="74" spans="1:18" ht="18" customHeight="1">
      <c r="A74" s="84"/>
      <c r="B74" s="87" t="s">
        <v>9218</v>
      </c>
      <c r="C74" s="90">
        <f>SUM(C67:C73)</f>
        <v>0</v>
      </c>
      <c r="D74" s="90">
        <f t="shared" ref="D74:E74" si="11">SUM(D67:D73)</f>
        <v>1</v>
      </c>
      <c r="E74" s="90">
        <f t="shared" si="11"/>
        <v>1</v>
      </c>
    </row>
    <row r="75" spans="1:18" ht="47.45" customHeight="1"/>
    <row r="76" spans="1:18" ht="15.75">
      <c r="A76" s="82">
        <v>5.0999999999999996</v>
      </c>
      <c r="B76" s="83" t="s">
        <v>9260</v>
      </c>
      <c r="C76" s="84"/>
      <c r="D76" s="84"/>
      <c r="N76" s="30">
        <v>5.2</v>
      </c>
      <c r="O76" s="31" t="s">
        <v>12326</v>
      </c>
    </row>
    <row r="77" spans="1:18">
      <c r="A77" s="84"/>
      <c r="B77" s="84"/>
      <c r="C77" s="84"/>
      <c r="D77" s="84"/>
      <c r="O77" s="480" t="s">
        <v>12327</v>
      </c>
      <c r="P77" s="740" t="s">
        <v>9201</v>
      </c>
      <c r="Q77" s="741"/>
      <c r="R77" s="472" t="s">
        <v>1635</v>
      </c>
    </row>
    <row r="78" spans="1:18">
      <c r="A78" s="93"/>
      <c r="B78" s="85" t="s">
        <v>9261</v>
      </c>
      <c r="C78" s="742" t="s">
        <v>9201</v>
      </c>
      <c r="D78" s="743"/>
      <c r="E78" s="744" t="s">
        <v>1635</v>
      </c>
      <c r="O78" s="481"/>
      <c r="P78" s="472" t="s">
        <v>9202</v>
      </c>
      <c r="Q78" s="472" t="s">
        <v>9203</v>
      </c>
      <c r="R78" s="472"/>
    </row>
    <row r="79" spans="1:18" ht="19.5" customHeight="1">
      <c r="A79" s="94"/>
      <c r="B79" s="86"/>
      <c r="C79" s="87" t="s">
        <v>9202</v>
      </c>
      <c r="D79" s="87" t="s">
        <v>9203</v>
      </c>
      <c r="E79" s="745"/>
      <c r="O79" s="35" t="s">
        <v>349</v>
      </c>
      <c r="P79" s="36">
        <f>IF(C$2="",COUNTIFS(A1_Individu_Data_Keadaan_SDMK!W$4:W$149935,O79,A1_Individu_Data_Keadaan_SDMK!U$4:U$149935,"Laki-Laki",A1_Individu_Data_Keadaan_SDMK!Q$4:Q$149935,B$35),IF(C$2&lt;&gt;"",COUNTIFS(A1_Individu_Data_Keadaan_SDMK!W$4:W$149935,O79,A1_Individu_Data_Keadaan_SDMK!U$4:U$149935,"Laki-Laki",A1_Individu_Data_Keadaan_SDMK!O$4:O$149935,C$2,A1_Individu_Data_Keadaan_SDMK!Q$4:Q$149935,B$35)))</f>
        <v>0</v>
      </c>
      <c r="Q79" s="36">
        <f>IF(C$2="",COUNTIFS(A1_Individu_Data_Keadaan_SDMK!W$4:W$149935,O79,A1_Individu_Data_Keadaan_SDMK!U$4:U$149935,"Perempuan",A1_Individu_Data_Keadaan_SDMK!Q$4:Q$149935,B$35),IF(C$2&lt;&gt;"",COUNTIFS(A1_Individu_Data_Keadaan_SDMK!W$4:W$149935,O79,A1_Individu_Data_Keadaan_SDMK!U$4:U$149935,"Perempuan",A1_Individu_Data_Keadaan_SDMK!O$4:O$149935,C$2,A1_Individu_Data_Keadaan_SDMK!Q$4:Q$149935,B$35)))</f>
        <v>0</v>
      </c>
      <c r="R79" s="36">
        <f>P79+Q79</f>
        <v>0</v>
      </c>
    </row>
    <row r="80" spans="1:18" ht="19.5" customHeight="1">
      <c r="A80" s="88">
        <v>1</v>
      </c>
      <c r="B80" s="96" t="s">
        <v>94</v>
      </c>
      <c r="C80" s="89">
        <f>IF(C$2="",COUNTIFS(A1_Individu_Data_Keadaan_SDMK!S$4:S$149935,B80,A1_Individu_Data_Keadaan_SDMK!U$4:U$149935,"Laki-Laki"),IF(C$2&lt;&gt;"",COUNTIFS(A1_Individu_Data_Keadaan_SDMK!S$4:S$149935,B80,A1_Individu_Data_Keadaan_SDMK!U$4:U$149935,"Laki-Laki",A1_Individu_Data_Keadaan_SDMK!O$4:O$149935,C$2)))</f>
        <v>0</v>
      </c>
      <c r="D80" s="89">
        <f>IF(C$2="",COUNTIFS(A1_Individu_Data_Keadaan_SDMK!S$4:S$149935,B80,A1_Individu_Data_Keadaan_SDMK!U$4:U$149935,"Perempuan"),IF(C$2&lt;&gt;"",COUNTIFS(A1_Individu_Data_Keadaan_SDMK!S$4:S$149935,B80,A1_Individu_Data_Keadaan_SDMK!U$4:U$149935,"Perempuan",A1_Individu_Data_Keadaan_SDMK!O$4:O$149935,C$2)))</f>
        <v>0</v>
      </c>
      <c r="E80" s="89">
        <f>SUM(C80:D80)</f>
        <v>0</v>
      </c>
      <c r="O80" s="35" t="s">
        <v>347</v>
      </c>
      <c r="P80" s="36">
        <f>IF(C$2="",COUNTIFS(A1_Individu_Data_Keadaan_SDMK!W$4:W$149935,O80,A1_Individu_Data_Keadaan_SDMK!U$4:U$149935,"Laki-Laki",A1_Individu_Data_Keadaan_SDMK!Q$4:Q$149935,B$35),IF(C$2&lt;&gt;"",COUNTIFS(A1_Individu_Data_Keadaan_SDMK!W$4:W$149935,O80,A1_Individu_Data_Keadaan_SDMK!U$4:U$149935,"Laki-Laki",A1_Individu_Data_Keadaan_SDMK!O$4:O$149935,C$2,A1_Individu_Data_Keadaan_SDMK!Q$4:Q$149935,B$35)))</f>
        <v>0</v>
      </c>
      <c r="Q80" s="36">
        <f>IF(C$2="",COUNTIFS(A1_Individu_Data_Keadaan_SDMK!W$4:W$149935,O80,A1_Individu_Data_Keadaan_SDMK!U$4:U$149935,"Perempuan",A1_Individu_Data_Keadaan_SDMK!Q$4:Q$149935,B$35),IF(C$2&lt;&gt;"",COUNTIFS(A1_Individu_Data_Keadaan_SDMK!W$4:W$149935,O80,A1_Individu_Data_Keadaan_SDMK!U$4:U$149935,"Perempuan",A1_Individu_Data_Keadaan_SDMK!O$4:O$149935,C$2,A1_Individu_Data_Keadaan_SDMK!Q$4:Q$149935,B$35)))</f>
        <v>0</v>
      </c>
      <c r="R80" s="36">
        <f>P80+Q80</f>
        <v>0</v>
      </c>
    </row>
    <row r="81" spans="1:18" ht="19.5" customHeight="1">
      <c r="A81" s="88">
        <v>2</v>
      </c>
      <c r="B81" s="97" t="s">
        <v>97</v>
      </c>
      <c r="C81" s="257">
        <f>IF(C$2="",COUNTIFS(A1_Individu_Data_Keadaan_SDMK!S$4:S$149935,B81,A1_Individu_Data_Keadaan_SDMK!U$4:U$149935,"Laki-Laki"),IF(C$2&lt;&gt;"",COUNTIFS(A1_Individu_Data_Keadaan_SDMK!S$4:S$149935,B81,A1_Individu_Data_Keadaan_SDMK!U$4:U$149935,"Laki-Laki",A1_Individu_Data_Keadaan_SDMK!O$4:O$149935,C$2)))</f>
        <v>0</v>
      </c>
      <c r="D81" s="257">
        <f>IF(C$2="",COUNTIFS(A1_Individu_Data_Keadaan_SDMK!S$4:S$149935,B81,A1_Individu_Data_Keadaan_SDMK!U$4:U$149935,"Perempuan"),IF(C$2&lt;&gt;"",COUNTIFS(A1_Individu_Data_Keadaan_SDMK!S$4:S$149935,B81,A1_Individu_Data_Keadaan_SDMK!U$4:U$149935,"Perempuan",A1_Individu_Data_Keadaan_SDMK!O$4:O$149935,C$2)))</f>
        <v>0</v>
      </c>
      <c r="E81" s="89">
        <f t="shared" ref="E81:E83" si="12">SUM(C81:D81)</f>
        <v>0</v>
      </c>
      <c r="O81" s="35" t="s">
        <v>295</v>
      </c>
      <c r="P81" s="36">
        <f>IF(C$2="",COUNTIFS(A1_Individu_Data_Keadaan_SDMK!W$4:W$149935,O81,A1_Individu_Data_Keadaan_SDMK!U$4:U$149935,"Laki-Laki",A1_Individu_Data_Keadaan_SDMK!Q$4:Q$149935,B$35),IF(C$2&lt;&gt;"",COUNTIFS(A1_Individu_Data_Keadaan_SDMK!W$4:W$149935,O81,A1_Individu_Data_Keadaan_SDMK!U$4:U$149935,"Laki-Laki",A1_Individu_Data_Keadaan_SDMK!O$4:O$149935,C$2,A1_Individu_Data_Keadaan_SDMK!Q$4:Q$149935,B$35)))</f>
        <v>0</v>
      </c>
      <c r="Q81" s="36">
        <f>IF(C$2="",COUNTIFS(A1_Individu_Data_Keadaan_SDMK!W$4:W$149935,O81,A1_Individu_Data_Keadaan_SDMK!U$4:U$149935,"Perempuan",A1_Individu_Data_Keadaan_SDMK!Q$4:Q$149935,B$35),IF(C$2&lt;&gt;"",COUNTIFS(A1_Individu_Data_Keadaan_SDMK!W$4:W$149935,O81,A1_Individu_Data_Keadaan_SDMK!U$4:U$149935,"Perempuan",A1_Individu_Data_Keadaan_SDMK!O$4:O$149935,C$2,A1_Individu_Data_Keadaan_SDMK!Q$4:Q$149935,B$35)))</f>
        <v>0</v>
      </c>
      <c r="R81" s="36">
        <f t="shared" ref="R81:R84" si="13">P81+Q81</f>
        <v>0</v>
      </c>
    </row>
    <row r="82" spans="1:18" ht="19.5" customHeight="1">
      <c r="A82" s="88">
        <v>3</v>
      </c>
      <c r="B82" s="97" t="s">
        <v>99</v>
      </c>
      <c r="C82" s="257">
        <f>IF(C$2="",COUNTIFS(A1_Individu_Data_Keadaan_SDMK!S$4:S$149935,B82,A1_Individu_Data_Keadaan_SDMK!U$4:U$149935,"Laki-Laki"),IF(C$2&lt;&gt;"",COUNTIFS(A1_Individu_Data_Keadaan_SDMK!S$4:S$149935,B82,A1_Individu_Data_Keadaan_SDMK!U$4:U$149935,"Laki-Laki",A1_Individu_Data_Keadaan_SDMK!O$4:O$149935,C$2)))</f>
        <v>0</v>
      </c>
      <c r="D82" s="257">
        <f>IF(C$2="",COUNTIFS(A1_Individu_Data_Keadaan_SDMK!S$4:S$149935,B82,A1_Individu_Data_Keadaan_SDMK!U$4:U$149935,"Perempuan"),IF(C$2&lt;&gt;"",COUNTIFS(A1_Individu_Data_Keadaan_SDMK!S$4:S$149935,B82,A1_Individu_Data_Keadaan_SDMK!U$4:U$149935,"Perempuan",A1_Individu_Data_Keadaan_SDMK!O$4:O$149935,C$2)))</f>
        <v>0</v>
      </c>
      <c r="E82" s="89">
        <f t="shared" si="12"/>
        <v>0</v>
      </c>
      <c r="O82" s="35" t="s">
        <v>287</v>
      </c>
      <c r="P82" s="36">
        <f>IF(C$2="",COUNTIFS(A1_Individu_Data_Keadaan_SDMK!W$4:W$149935,O82,A1_Individu_Data_Keadaan_SDMK!U$4:U$149935,"Laki-Laki",A1_Individu_Data_Keadaan_SDMK!Q$4:Q$149935,B$35),IF(C$2&lt;&gt;"",COUNTIFS(A1_Individu_Data_Keadaan_SDMK!W$4:W$149935,O82,A1_Individu_Data_Keadaan_SDMK!U$4:U$149935,"Laki-Laki",A1_Individu_Data_Keadaan_SDMK!O$4:O$149935,C$2,A1_Individu_Data_Keadaan_SDMK!Q$4:Q$149935,B$35)))</f>
        <v>0</v>
      </c>
      <c r="Q82" s="36">
        <f>IF(C$2="",COUNTIFS(A1_Individu_Data_Keadaan_SDMK!W$4:W$149935,O82,A1_Individu_Data_Keadaan_SDMK!U$4:U$149935,"Perempuan",A1_Individu_Data_Keadaan_SDMK!Q$4:Q$149935,B$35),IF(C$2&lt;&gt;"",COUNTIFS(A1_Individu_Data_Keadaan_SDMK!W$4:W$149935,O82,A1_Individu_Data_Keadaan_SDMK!U$4:U$149935,"Perempuan",A1_Individu_Data_Keadaan_SDMK!O$4:O$149935,C$2,A1_Individu_Data_Keadaan_SDMK!Q$4:Q$149935,B$35)))</f>
        <v>0</v>
      </c>
      <c r="R82" s="36">
        <f t="shared" si="13"/>
        <v>0</v>
      </c>
    </row>
    <row r="83" spans="1:18" ht="19.5" customHeight="1">
      <c r="A83" s="88">
        <v>4</v>
      </c>
      <c r="B83" s="96" t="s">
        <v>100</v>
      </c>
      <c r="C83" s="257">
        <f>IF(C$2="",COUNTIFS(A1_Individu_Data_Keadaan_SDMK!S$4:S$149935,B83,A1_Individu_Data_Keadaan_SDMK!U$4:U$149935,"Laki-Laki"),IF(C$2&lt;&gt;"",COUNTIFS(A1_Individu_Data_Keadaan_SDMK!S$4:S$149935,B83,A1_Individu_Data_Keadaan_SDMK!U$4:U$149935,"Laki-Laki",A1_Individu_Data_Keadaan_SDMK!O$4:O$149935,C$2)))</f>
        <v>0</v>
      </c>
      <c r="D83" s="257">
        <f>IF(C$2="",COUNTIFS(A1_Individu_Data_Keadaan_SDMK!S$4:S$149935,B83,A1_Individu_Data_Keadaan_SDMK!U$4:U$149935,"Perempuan"),IF(C$2&lt;&gt;"",COUNTIFS(A1_Individu_Data_Keadaan_SDMK!S$4:S$149935,B83,A1_Individu_Data_Keadaan_SDMK!U$4:U$149935,"Perempuan",A1_Individu_Data_Keadaan_SDMK!O$4:O$149935,C$2)))</f>
        <v>0</v>
      </c>
      <c r="E83" s="89">
        <f t="shared" si="12"/>
        <v>0</v>
      </c>
      <c r="O83" s="35" t="s">
        <v>351</v>
      </c>
      <c r="P83" s="36">
        <f>IF(C$2="",COUNTIFS(A1_Individu_Data_Keadaan_SDMK!W$4:W$149935,O83,A1_Individu_Data_Keadaan_SDMK!U$4:U$149935,"Laki-Laki",A1_Individu_Data_Keadaan_SDMK!Q$4:Q$149935,B$35),IF(C$2&lt;&gt;"",COUNTIFS(A1_Individu_Data_Keadaan_SDMK!W$4:W$149935,O83,A1_Individu_Data_Keadaan_SDMK!U$4:U$149935,"Laki-Laki",A1_Individu_Data_Keadaan_SDMK!O$4:O$149935,C$2,A1_Individu_Data_Keadaan_SDMK!Q$4:Q$149935,B$35)))</f>
        <v>0</v>
      </c>
      <c r="Q83" s="36">
        <f>IF(C$2="",COUNTIFS(A1_Individu_Data_Keadaan_SDMK!W$4:W$149935,O83,A1_Individu_Data_Keadaan_SDMK!U$4:U$149935,"Perempuan",A1_Individu_Data_Keadaan_SDMK!Q$4:Q$149935,B$35),IF(C$2&lt;&gt;"",COUNTIFS(A1_Individu_Data_Keadaan_SDMK!W$4:W$149935,O83,A1_Individu_Data_Keadaan_SDMK!U$4:U$149935,"Perempuan",A1_Individu_Data_Keadaan_SDMK!O$4:O$149935,C$2,A1_Individu_Data_Keadaan_SDMK!Q$4:Q$149935,B$35)))</f>
        <v>0</v>
      </c>
      <c r="R83" s="36">
        <f t="shared" si="13"/>
        <v>0</v>
      </c>
    </row>
    <row r="84" spans="1:18" ht="22.5" customHeight="1">
      <c r="A84" s="93"/>
      <c r="B84" s="87" t="s">
        <v>9218</v>
      </c>
      <c r="C84" s="90">
        <f t="shared" ref="C84" si="14">SUM(C80:C83)</f>
        <v>0</v>
      </c>
      <c r="D84" s="90">
        <f>SUM(D80:D83)</f>
        <v>0</v>
      </c>
      <c r="E84" s="90">
        <f>SUM(E80:E83)</f>
        <v>0</v>
      </c>
      <c r="O84" s="203" t="s">
        <v>9347</v>
      </c>
      <c r="P84" s="205">
        <f>IF(C$2="",COUNTIFS(A1_Individu_Data_Keadaan_SDMK!W$4:W$149935,O84,A1_Individu_Data_Keadaan_SDMK!U$4:U$149935,"Laki-Laki",A1_Individu_Data_Keadaan_SDMK!Q$4:Q$149935,B$35),IF(C$2&lt;&gt;"",COUNTIFS(A1_Individu_Data_Keadaan_SDMK!W$4:W$149935,O84,A1_Individu_Data_Keadaan_SDMK!U$4:U$149935,"Laki-Laki",A1_Individu_Data_Keadaan_SDMK!O$4:O$149935,C$2,A1_Individu_Data_Keadaan_SDMK!Q$4:Q$149935,B$35)))</f>
        <v>0</v>
      </c>
      <c r="Q84" s="205">
        <f>IF(C$2="",COUNTIFS(A1_Individu_Data_Keadaan_SDMK!W$4:W$149935,O84,A1_Individu_Data_Keadaan_SDMK!U$4:U$149935,"Perempuan",A1_Individu_Data_Keadaan_SDMK!Q$4:Q$149935,B$35),IF(C$2&lt;&gt;"",COUNTIFS(A1_Individu_Data_Keadaan_SDMK!W$4:W$149935,O84,A1_Individu_Data_Keadaan_SDMK!U$4:U$149935,"Perempuan",A1_Individu_Data_Keadaan_SDMK!O$4:O$149935,C$2,A1_Individu_Data_Keadaan_SDMK!Q$4:Q$149935,B$35)))</f>
        <v>0</v>
      </c>
      <c r="R84" s="205">
        <f t="shared" si="13"/>
        <v>0</v>
      </c>
    </row>
    <row r="85" spans="1:18" ht="15">
      <c r="O85" s="472" t="s">
        <v>9218</v>
      </c>
      <c r="P85" s="39">
        <f>SUM(P79:P84)</f>
        <v>0</v>
      </c>
      <c r="Q85" s="39">
        <f t="shared" ref="Q85:R85" si="15">SUM(Q79:Q84)</f>
        <v>0</v>
      </c>
      <c r="R85" s="39">
        <f t="shared" si="15"/>
        <v>0</v>
      </c>
    </row>
    <row r="86" spans="1:18" ht="29.45" customHeight="1"/>
    <row r="87" spans="1:18" ht="20.25" customHeight="1">
      <c r="A87" s="82">
        <v>6.1</v>
      </c>
      <c r="B87" s="83" t="s">
        <v>12321</v>
      </c>
      <c r="C87" s="84"/>
      <c r="D87" s="84"/>
      <c r="N87" s="30">
        <v>6.2</v>
      </c>
      <c r="O87" s="31" t="s">
        <v>12328</v>
      </c>
    </row>
    <row r="88" spans="1:18" ht="20.25" customHeight="1">
      <c r="A88" s="84"/>
      <c r="B88" s="84"/>
      <c r="C88" s="84"/>
      <c r="D88" s="84"/>
      <c r="O88" s="480" t="s">
        <v>12329</v>
      </c>
      <c r="P88" s="740" t="s">
        <v>9201</v>
      </c>
      <c r="Q88" s="741"/>
      <c r="R88" s="472" t="s">
        <v>1635</v>
      </c>
    </row>
    <row r="89" spans="1:18" ht="20.25" customHeight="1">
      <c r="A89" s="84"/>
      <c r="B89" s="442" t="s">
        <v>12268</v>
      </c>
      <c r="C89" s="742" t="s">
        <v>9201</v>
      </c>
      <c r="D89" s="743"/>
      <c r="E89" s="744" t="s">
        <v>1635</v>
      </c>
      <c r="O89" s="481"/>
      <c r="P89" s="472" t="s">
        <v>9202</v>
      </c>
      <c r="Q89" s="472" t="s">
        <v>9203</v>
      </c>
      <c r="R89" s="472"/>
    </row>
    <row r="90" spans="1:18" ht="20.25" customHeight="1">
      <c r="A90" s="84"/>
      <c r="B90" s="86"/>
      <c r="C90" s="87" t="s">
        <v>9202</v>
      </c>
      <c r="D90" s="87" t="s">
        <v>9203</v>
      </c>
      <c r="E90" s="745"/>
      <c r="O90" s="35" t="s">
        <v>349</v>
      </c>
      <c r="P90" s="36">
        <f>IF(C$2="",COUNTIFS(A1_Individu_Data_Keadaan_SDMK!W$4:W$149935,O90,A1_Individu_Data_Keadaan_SDMK!U$4:U$149935,"Laki-Laki",A1_Individu_Data_Keadaan_SDMK!Q$4:Q$149935,B$37),IF(C$2&lt;&gt;"",COUNTIFS(A1_Individu_Data_Keadaan_SDMK!W$4:W$149935,O90,A1_Individu_Data_Keadaan_SDMK!U$4:U$149935,"Laki-Laki",A1_Individu_Data_Keadaan_SDMK!O$4:O$149935,C$2,A1_Individu_Data_Keadaan_SDMK!Q$4:Q$149935,B$37)))</f>
        <v>0</v>
      </c>
      <c r="Q90" s="36">
        <f>IF(C$2="",COUNTIFS(A1_Individu_Data_Keadaan_SDMK!W$4:W$149935,O90,A1_Individu_Data_Keadaan_SDMK!U$4:U$149935,"Perempuan",A1_Individu_Data_Keadaan_SDMK!Q$4:Q$149935,B$37),IF(C$2&lt;&gt;"",COUNTIFS(A1_Individu_Data_Keadaan_SDMK!W$4:W$149935,O90,A1_Individu_Data_Keadaan_SDMK!U$4:U$149935,"Perempuan",A1_Individu_Data_Keadaan_SDMK!O$4:O$149935,C$2,A1_Individu_Data_Keadaan_SDMK!Q$4:Q$149935,B$37)))</f>
        <v>0</v>
      </c>
      <c r="R90" s="36">
        <f>P90+Q90</f>
        <v>0</v>
      </c>
    </row>
    <row r="91" spans="1:18" ht="20.25" customHeight="1">
      <c r="A91" s="84"/>
      <c r="B91" s="88" t="s">
        <v>122</v>
      </c>
      <c r="C91" s="89">
        <f>IF(C$2="",COUNTIFS(A1_Individu_Data_Keadaan_SDMK!R$4:R$149935,B91,A1_Individu_Data_Keadaan_SDMK!U$4:U$149935,"Laki-Laki"),IF(C$2&lt;&gt;"",COUNTIFS(A1_Individu_Data_Keadaan_SDMK!R$4:R$149935,B91,A1_Individu_Data_Keadaan_SDMK!U$4:U$149935,"Laki-Laki",A1_Individu_Data_Keadaan_SDMK!O$4:O$149935,C$2)))</f>
        <v>0</v>
      </c>
      <c r="D91" s="89">
        <f>IF(C$2="",COUNTIFS(A1_Individu_Data_Keadaan_SDMK!R$4:R$149935,B91,A1_Individu_Data_Keadaan_SDMK!U$4:U$149935,"Perempuan"),IF(C$2&lt;&gt;"",COUNTIFS(A1_Individu_Data_Keadaan_SDMK!R$4:R$149935,B91,A1_Individu_Data_Keadaan_SDMK!U$4:U$149935,"Perempuan",A1_Individu_Data_Keadaan_SDMK!O$4:O$149935,C$2)))</f>
        <v>0</v>
      </c>
      <c r="E91" s="89">
        <f>SUM(C91:D91)</f>
        <v>0</v>
      </c>
      <c r="O91" s="35" t="s">
        <v>347</v>
      </c>
      <c r="P91" s="36">
        <f>IF(C$2="",COUNTIFS(A1_Individu_Data_Keadaan_SDMK!W$4:W$149935,O91,A1_Individu_Data_Keadaan_SDMK!U$4:U$149935,"Laki-Laki",A1_Individu_Data_Keadaan_SDMK!Q$4:Q$149935,B$37),IF(C$2&lt;&gt;"",COUNTIFS(A1_Individu_Data_Keadaan_SDMK!W$4:W$149935,O91,A1_Individu_Data_Keadaan_SDMK!U$4:U$149935,"Laki-Laki",A1_Individu_Data_Keadaan_SDMK!O$4:O$149935,C$2,A1_Individu_Data_Keadaan_SDMK!Q$4:Q$149935,B$37)))</f>
        <v>0</v>
      </c>
      <c r="Q91" s="36">
        <f>IF(C$2="",COUNTIFS(A1_Individu_Data_Keadaan_SDMK!W$4:W$149935,O91,A1_Individu_Data_Keadaan_SDMK!U$4:U$149935,"Perempuan",A1_Individu_Data_Keadaan_SDMK!Q$4:Q$149935,B$37),IF(C$2&lt;&gt;"",COUNTIFS(A1_Individu_Data_Keadaan_SDMK!W$4:W$149935,O91,A1_Individu_Data_Keadaan_SDMK!U$4:U$149935,"Perempuan",A1_Individu_Data_Keadaan_SDMK!O$4:O$149935,C$2,A1_Individu_Data_Keadaan_SDMK!Q$4:Q$149935,B$37)))</f>
        <v>0</v>
      </c>
      <c r="R91" s="36">
        <f>P91+Q91</f>
        <v>0</v>
      </c>
    </row>
    <row r="92" spans="1:18" ht="20.25" customHeight="1">
      <c r="A92" s="84"/>
      <c r="B92" s="88" t="s">
        <v>124</v>
      </c>
      <c r="C92" s="257">
        <f>IF(C$2="",COUNTIFS(A1_Individu_Data_Keadaan_SDMK!R$4:R$149935,B92,A1_Individu_Data_Keadaan_SDMK!U$4:U$149935,"Laki-Laki"),IF(C$2&lt;&gt;"",COUNTIFS(A1_Individu_Data_Keadaan_SDMK!R$4:R$149935,B92,A1_Individu_Data_Keadaan_SDMK!U$4:U$149935,"Laki-Laki",A1_Individu_Data_Keadaan_SDMK!O$4:O$149935,C$2)))</f>
        <v>0</v>
      </c>
      <c r="D92" s="257">
        <f>IF(C$2="",COUNTIFS(A1_Individu_Data_Keadaan_SDMK!R$4:R$149935,B92,A1_Individu_Data_Keadaan_SDMK!U$4:U$149935,"Perempuan"),IF(C$2&lt;&gt;"",COUNTIFS(A1_Individu_Data_Keadaan_SDMK!R$4:R$149935,B92,A1_Individu_Data_Keadaan_SDMK!U$4:U$149935,"Perempuan",A1_Individu_Data_Keadaan_SDMK!O$4:O$149935,C$2)))</f>
        <v>0</v>
      </c>
      <c r="E92" s="257">
        <f t="shared" ref="E92:E95" si="16">SUM(C92:D92)</f>
        <v>0</v>
      </c>
      <c r="O92" s="35" t="s">
        <v>295</v>
      </c>
      <c r="P92" s="36">
        <f>IF(C$2="",COUNTIFS(A1_Individu_Data_Keadaan_SDMK!W$4:W$149935,O92,A1_Individu_Data_Keadaan_SDMK!U$4:U$149935,"Laki-Laki",A1_Individu_Data_Keadaan_SDMK!Q$4:Q$149935,B$37),IF(C$2&lt;&gt;"",COUNTIFS(A1_Individu_Data_Keadaan_SDMK!W$4:W$149935,O92,A1_Individu_Data_Keadaan_SDMK!U$4:U$149935,"Laki-Laki",A1_Individu_Data_Keadaan_SDMK!O$4:O$149935,C$2,A1_Individu_Data_Keadaan_SDMK!Q$4:Q$149935,B$37)))</f>
        <v>0</v>
      </c>
      <c r="Q92" s="36">
        <f>IF(C$2="",COUNTIFS(A1_Individu_Data_Keadaan_SDMK!W$4:W$149935,O92,A1_Individu_Data_Keadaan_SDMK!U$4:U$149935,"Perempuan",A1_Individu_Data_Keadaan_SDMK!Q$4:Q$149935,B$37),IF(C$2&lt;&gt;"",COUNTIFS(A1_Individu_Data_Keadaan_SDMK!W$4:W$149935,O92,A1_Individu_Data_Keadaan_SDMK!U$4:U$149935,"Perempuan",A1_Individu_Data_Keadaan_SDMK!O$4:O$149935,C$2,A1_Individu_Data_Keadaan_SDMK!Q$4:Q$149935,B$37)))</f>
        <v>0</v>
      </c>
      <c r="R92" s="36">
        <f t="shared" ref="R92:R93" si="17">P92+Q92</f>
        <v>0</v>
      </c>
    </row>
    <row r="93" spans="1:18" ht="20.25" customHeight="1">
      <c r="A93" s="84"/>
      <c r="B93" s="88" t="s">
        <v>126</v>
      </c>
      <c r="C93" s="257">
        <f>IF(C$2="",COUNTIFS(A1_Individu_Data_Keadaan_SDMK!R$4:R$149935,B93,A1_Individu_Data_Keadaan_SDMK!U$4:U$149935,"Laki-Laki"),IF(C$2&lt;&gt;"",COUNTIFS(A1_Individu_Data_Keadaan_SDMK!R$4:R$149935,B93,A1_Individu_Data_Keadaan_SDMK!U$4:U$149935,"Laki-Laki",A1_Individu_Data_Keadaan_SDMK!O$4:O$149935,C$2)))</f>
        <v>0</v>
      </c>
      <c r="D93" s="257">
        <f>IF(C$2="",COUNTIFS(A1_Individu_Data_Keadaan_SDMK!R$4:R$149935,B93,A1_Individu_Data_Keadaan_SDMK!U$4:U$149935,"Perempuan"),IF(C$2&lt;&gt;"",COUNTIFS(A1_Individu_Data_Keadaan_SDMK!R$4:R$149935,B93,A1_Individu_Data_Keadaan_SDMK!U$4:U$149935,"Perempuan",A1_Individu_Data_Keadaan_SDMK!O$4:O$149935,C$2)))</f>
        <v>0</v>
      </c>
      <c r="E93" s="257">
        <f t="shared" si="16"/>
        <v>0</v>
      </c>
      <c r="O93" s="35" t="s">
        <v>287</v>
      </c>
      <c r="P93" s="36">
        <f>IF(C$2="",COUNTIFS(A1_Individu_Data_Keadaan_SDMK!W$4:W$149935,O93,A1_Individu_Data_Keadaan_SDMK!U$4:U$149935,"Laki-Laki",A1_Individu_Data_Keadaan_SDMK!Q$4:Q$149935,B$37),IF(C$2&lt;&gt;"",COUNTIFS(A1_Individu_Data_Keadaan_SDMK!W$4:W$149935,O93,A1_Individu_Data_Keadaan_SDMK!U$4:U$149935,"Laki-Laki",A1_Individu_Data_Keadaan_SDMK!O$4:O$149935,C$2,A1_Individu_Data_Keadaan_SDMK!Q$4:Q$149935,B$37)))</f>
        <v>0</v>
      </c>
      <c r="Q93" s="36">
        <f>IF(C$2="",COUNTIFS(A1_Individu_Data_Keadaan_SDMK!W$4:W$149935,O93,A1_Individu_Data_Keadaan_SDMK!U$4:U$149935,"Perempuan",A1_Individu_Data_Keadaan_SDMK!Q$4:Q$149935,B$37),IF(C$2&lt;&gt;"",COUNTIFS(A1_Individu_Data_Keadaan_SDMK!W$4:W$149935,O93,A1_Individu_Data_Keadaan_SDMK!U$4:U$149935,"Perempuan",A1_Individu_Data_Keadaan_SDMK!O$4:O$149935,C$2,A1_Individu_Data_Keadaan_SDMK!Q$4:Q$149935,B$37)))</f>
        <v>0</v>
      </c>
      <c r="R93" s="36">
        <f t="shared" si="17"/>
        <v>0</v>
      </c>
    </row>
    <row r="94" spans="1:18" ht="20.25" customHeight="1">
      <c r="A94" s="84"/>
      <c r="B94" s="482" t="s">
        <v>129</v>
      </c>
      <c r="C94" s="257">
        <f>IF(C$2="",COUNTIFS(A1_Individu_Data_Keadaan_SDMK!R$4:R$149935,B94,A1_Individu_Data_Keadaan_SDMK!U$4:U$149935,"Laki-Laki"),IF(C$2&lt;&gt;"",COUNTIFS(A1_Individu_Data_Keadaan_SDMK!R$4:R$149935,B94,A1_Individu_Data_Keadaan_SDMK!U$4:U$149935,"Laki-Laki",A1_Individu_Data_Keadaan_SDMK!O$4:O$149935,C$2)))</f>
        <v>0</v>
      </c>
      <c r="D94" s="257">
        <f>IF(C$2="",COUNTIFS(A1_Individu_Data_Keadaan_SDMK!R$4:R$149935,B94,A1_Individu_Data_Keadaan_SDMK!U$4:U$149935,"Perempuan"),IF(C$2&lt;&gt;"",COUNTIFS(A1_Individu_Data_Keadaan_SDMK!R$4:R$149935,B94,A1_Individu_Data_Keadaan_SDMK!U$4:U$149935,"Perempuan",A1_Individu_Data_Keadaan_SDMK!O$4:O$149935,C$2)))</f>
        <v>0</v>
      </c>
      <c r="E94" s="257">
        <f t="shared" si="16"/>
        <v>0</v>
      </c>
      <c r="O94" s="203" t="s">
        <v>9347</v>
      </c>
      <c r="P94" s="205">
        <f>IF(C$2="",COUNTIFS(A1_Individu_Data_Keadaan_SDMK!W$4:W$149935,O94,A1_Individu_Data_Keadaan_SDMK!U$4:U$149935,"Laki-Laki",A1_Individu_Data_Keadaan_SDMK!Q$4:Q$149935,B$37),IF(C$2&lt;&gt;"",COUNTIFS(A1_Individu_Data_Keadaan_SDMK!W$4:W$149935,O94,A1_Individu_Data_Keadaan_SDMK!U$4:U$149935,"Laki-Laki",A1_Individu_Data_Keadaan_SDMK!O$4:O$149935,C$2,A1_Individu_Data_Keadaan_SDMK!Q$4:Q$149935,B$37)))</f>
        <v>0</v>
      </c>
      <c r="Q94" s="205">
        <f>IF(C$2="",COUNTIFS(A1_Individu_Data_Keadaan_SDMK!W$4:W$149935,O94,A1_Individu_Data_Keadaan_SDMK!U$4:U$149935,"Perempuan",A1_Individu_Data_Keadaan_SDMK!Q$4:Q$149935,B$37),IF(C$2&lt;&gt;"",COUNTIFS(A1_Individu_Data_Keadaan_SDMK!W$4:W$149935,O94,A1_Individu_Data_Keadaan_SDMK!U$4:U$149935,"Perempuan",A1_Individu_Data_Keadaan_SDMK!O$4:O$149935,C$2,A1_Individu_Data_Keadaan_SDMK!Q$4:Q$149935,B$37)))</f>
        <v>0</v>
      </c>
      <c r="R94" s="205">
        <f>P94+Q94</f>
        <v>0</v>
      </c>
    </row>
    <row r="95" spans="1:18" ht="20.25" customHeight="1">
      <c r="A95" s="84"/>
      <c r="B95" s="88" t="s">
        <v>131</v>
      </c>
      <c r="C95" s="257">
        <f>IF(C$2="",COUNTIFS(A1_Individu_Data_Keadaan_SDMK!R$4:R$149935,B95,A1_Individu_Data_Keadaan_SDMK!U$4:U$149935,"Laki-Laki"),IF(C$2&lt;&gt;"",COUNTIFS(A1_Individu_Data_Keadaan_SDMK!R$4:R$149935,B95,A1_Individu_Data_Keadaan_SDMK!U$4:U$149935,"Laki-Laki",A1_Individu_Data_Keadaan_SDMK!O$4:O$149935,C$2)))</f>
        <v>0</v>
      </c>
      <c r="D95" s="257">
        <f>IF(C$2="",COUNTIFS(A1_Individu_Data_Keadaan_SDMK!R$4:R$149935,B95,A1_Individu_Data_Keadaan_SDMK!U$4:U$149935,"Perempuan"),IF(C$2&lt;&gt;"",COUNTIFS(A1_Individu_Data_Keadaan_SDMK!R$4:R$149935,B95,A1_Individu_Data_Keadaan_SDMK!U$4:U$149935,"Perempuan",A1_Individu_Data_Keadaan_SDMK!O$4:O$149935,C$2)))</f>
        <v>0</v>
      </c>
      <c r="E95" s="257">
        <f t="shared" si="16"/>
        <v>0</v>
      </c>
      <c r="O95" s="472" t="s">
        <v>9218</v>
      </c>
      <c r="P95" s="39">
        <f>SUM(P90:P94)</f>
        <v>0</v>
      </c>
      <c r="Q95" s="39">
        <f t="shared" ref="Q95:R95" si="18">SUM(Q90:Q94)</f>
        <v>0</v>
      </c>
      <c r="R95" s="39">
        <f t="shared" si="18"/>
        <v>0</v>
      </c>
    </row>
    <row r="96" spans="1:18" ht="20.25" customHeight="1">
      <c r="A96" s="84"/>
      <c r="B96" s="87" t="s">
        <v>9218</v>
      </c>
      <c r="C96" s="90">
        <f>SUM(C91:C95)</f>
        <v>0</v>
      </c>
      <c r="D96" s="90">
        <f>SUM(D91:D95)</f>
        <v>0</v>
      </c>
      <c r="E96" s="90">
        <f>SUM(E91:E95)</f>
        <v>0</v>
      </c>
    </row>
    <row r="97" spans="1:18" ht="30" customHeight="1"/>
    <row r="98" spans="1:18" ht="20.100000000000001" customHeight="1"/>
    <row r="99" spans="1:18" ht="22.5" customHeight="1">
      <c r="A99" s="82">
        <v>7.1</v>
      </c>
      <c r="B99" s="91" t="s">
        <v>9262</v>
      </c>
      <c r="C99" s="84"/>
      <c r="D99" s="84"/>
      <c r="N99" s="30">
        <v>7.2</v>
      </c>
      <c r="O99" s="31" t="s">
        <v>12330</v>
      </c>
    </row>
    <row r="100" spans="1:18">
      <c r="A100" s="84"/>
      <c r="B100" s="84"/>
      <c r="C100" s="84"/>
      <c r="D100" s="84"/>
      <c r="O100" s="480" t="s">
        <v>12329</v>
      </c>
      <c r="P100" s="740" t="s">
        <v>9201</v>
      </c>
      <c r="Q100" s="741"/>
      <c r="R100" s="472" t="s">
        <v>1635</v>
      </c>
    </row>
    <row r="101" spans="1:18" ht="18" customHeight="1">
      <c r="A101" s="84"/>
      <c r="B101" s="85" t="s">
        <v>9259</v>
      </c>
      <c r="C101" s="742" t="s">
        <v>9201</v>
      </c>
      <c r="D101" s="743"/>
      <c r="E101" s="744" t="s">
        <v>1635</v>
      </c>
      <c r="O101" s="481"/>
      <c r="P101" s="472" t="s">
        <v>9202</v>
      </c>
      <c r="Q101" s="472" t="s">
        <v>9203</v>
      </c>
      <c r="R101" s="472"/>
    </row>
    <row r="102" spans="1:18" ht="18" customHeight="1">
      <c r="A102" s="84"/>
      <c r="B102" s="86"/>
      <c r="C102" s="87" t="s">
        <v>9202</v>
      </c>
      <c r="D102" s="87" t="s">
        <v>9203</v>
      </c>
      <c r="E102" s="745"/>
      <c r="O102" s="35" t="s">
        <v>349</v>
      </c>
      <c r="P102" s="36">
        <f>IF(C$2="",COUNTIFS(A1_Individu_Data_Keadaan_SDMK!W$4:W$149935,O102,A1_Individu_Data_Keadaan_SDMK!U$4:U$149935,"Laki-Laki",A1_Individu_Data_Keadaan_SDMK!Q$4:Q$149935,B$36),IF(C$2&lt;&gt;"",COUNTIFS(A1_Individu_Data_Keadaan_SDMK!W$4:W$149935,O102,A1_Individu_Data_Keadaan_SDMK!U$4:U$149935,"Laki-Laki",A1_Individu_Data_Keadaan_SDMK!O$4:O$149935,C$2,A1_Individu_Data_Keadaan_SDMK!Q$4:Q$149935,B$36)))</f>
        <v>0</v>
      </c>
      <c r="Q102" s="36">
        <f>IF(C$2="",COUNTIFS(A1_Individu_Data_Keadaan_SDMK!W$4:W$149935,O102,A1_Individu_Data_Keadaan_SDMK!U$4:U$149935,"Perempuan",A1_Individu_Data_Keadaan_SDMK!Q$4:Q$149935,B$36),IF(C$2&lt;&gt;"",COUNTIFS(A1_Individu_Data_Keadaan_SDMK!W$4:W$149935,O102,A1_Individu_Data_Keadaan_SDMK!U$4:U$149935,"Perempuan",A1_Individu_Data_Keadaan_SDMK!O$4:O$149935,C$2,A1_Individu_Data_Keadaan_SDMK!Q$4:Q$149935,B$36)))</f>
        <v>0</v>
      </c>
      <c r="R102" s="36">
        <f>P102+Q102</f>
        <v>0</v>
      </c>
    </row>
    <row r="103" spans="1:18" ht="18" customHeight="1">
      <c r="A103" s="84"/>
      <c r="B103" s="88" t="s">
        <v>103</v>
      </c>
      <c r="C103" s="89">
        <f>IF(C$2="",COUNTIFS(A1_Individu_Data_Keadaan_SDMK!R$4:R$149935,B103,A1_Individu_Data_Keadaan_SDMK!U$4:U$149935,"Laki-Laki"),IF(C$2&lt;&gt;"",COUNTIFS(A1_Individu_Data_Keadaan_SDMK!R$4:R$149935,B103,A1_Individu_Data_Keadaan_SDMK!U$4:U$149935,"Laki-Laki",A1_Individu_Data_Keadaan_SDMK!O$4:O$149935,C$2)))</f>
        <v>0</v>
      </c>
      <c r="D103" s="89">
        <f>IF(C$2="",COUNTIFS(A1_Individu_Data_Keadaan_SDMK!R$4:R$149935,B103,A1_Individu_Data_Keadaan_SDMK!U$4:U$149935,"Perempuan"),IF(C$2&lt;&gt;"",COUNTIFS(A1_Individu_Data_Keadaan_SDMK!R$4:R$149935,B103,A1_Individu_Data_Keadaan_SDMK!U$4:U$149935,"Perempuan",A1_Individu_Data_Keadaan_SDMK!O$4:O$149935,C$2)))</f>
        <v>0</v>
      </c>
      <c r="E103" s="89">
        <f>SUM(C103:D103)</f>
        <v>0</v>
      </c>
      <c r="O103" s="35" t="s">
        <v>347</v>
      </c>
      <c r="P103" s="36">
        <f>IF(C$2="",COUNTIFS(A1_Individu_Data_Keadaan_SDMK!W$4:W$149935,O103,A1_Individu_Data_Keadaan_SDMK!U$4:U$149935,"Laki-Laki",A1_Individu_Data_Keadaan_SDMK!Q$4:Q$149935,B$36),IF(C$2&lt;&gt;"",COUNTIFS(A1_Individu_Data_Keadaan_SDMK!W$4:W$149935,O103,A1_Individu_Data_Keadaan_SDMK!U$4:U$149935,"Laki-Laki",A1_Individu_Data_Keadaan_SDMK!O$4:O$149935,C$2,A1_Individu_Data_Keadaan_SDMK!Q$4:Q$149935,B$36)))</f>
        <v>0</v>
      </c>
      <c r="Q103" s="36">
        <f>IF(C$2="",COUNTIFS(A1_Individu_Data_Keadaan_SDMK!W$4:W$149935,O103,A1_Individu_Data_Keadaan_SDMK!U$4:U$149935,"Perempuan",A1_Individu_Data_Keadaan_SDMK!Q$4:Q$149935,B$36),IF(C$2&lt;&gt;"",COUNTIFS(A1_Individu_Data_Keadaan_SDMK!W$4:W$149935,O103,A1_Individu_Data_Keadaan_SDMK!U$4:U$149935,"Perempuan",A1_Individu_Data_Keadaan_SDMK!O$4:O$149935,C$2,A1_Individu_Data_Keadaan_SDMK!Q$4:Q$149935,B$36)))</f>
        <v>0</v>
      </c>
      <c r="R103" s="36">
        <f>P103+Q103</f>
        <v>0</v>
      </c>
    </row>
    <row r="104" spans="1:18" ht="18" customHeight="1">
      <c r="A104" s="84"/>
      <c r="B104" s="88" t="s">
        <v>105</v>
      </c>
      <c r="C104" s="257">
        <f>IF(C$2="",COUNTIFS(A1_Individu_Data_Keadaan_SDMK!R$4:R$149935,B104,A1_Individu_Data_Keadaan_SDMK!U$4:U$149935,"Laki-Laki"),IF(C$2&lt;&gt;"",COUNTIFS(A1_Individu_Data_Keadaan_SDMK!R$4:R$149935,B104,A1_Individu_Data_Keadaan_SDMK!U$4:U$149935,"Laki-Laki",A1_Individu_Data_Keadaan_SDMK!O$4:O$149935,C$2)))</f>
        <v>0</v>
      </c>
      <c r="D104" s="257">
        <f>IF(C$2="",COUNTIFS(A1_Individu_Data_Keadaan_SDMK!R$4:R$149935,B104,A1_Individu_Data_Keadaan_SDMK!U$4:U$149935,"Perempuan"),IF(C$2&lt;&gt;"",COUNTIFS(A1_Individu_Data_Keadaan_SDMK!R$4:R$149935,B104,A1_Individu_Data_Keadaan_SDMK!U$4:U$149935,"Perempuan",A1_Individu_Data_Keadaan_SDMK!O$4:O$149935,C$2)))</f>
        <v>0</v>
      </c>
      <c r="E104" s="89">
        <f t="shared" ref="E104:E111" si="19">SUM(C104:D104)</f>
        <v>0</v>
      </c>
      <c r="O104" s="35" t="s">
        <v>295</v>
      </c>
      <c r="P104" s="36">
        <f>IF(C$2="",COUNTIFS(A1_Individu_Data_Keadaan_SDMK!W$4:W$149935,O104,A1_Individu_Data_Keadaan_SDMK!U$4:U$149935,"Laki-Laki",A1_Individu_Data_Keadaan_SDMK!Q$4:Q$149935,B$36),IF(C$2&lt;&gt;"",COUNTIFS(A1_Individu_Data_Keadaan_SDMK!W$4:W$149935,O104,A1_Individu_Data_Keadaan_SDMK!U$4:U$149935,"Laki-Laki",A1_Individu_Data_Keadaan_SDMK!O$4:O$149935,C$2,A1_Individu_Data_Keadaan_SDMK!Q$4:Q$149935,B$36)))</f>
        <v>0</v>
      </c>
      <c r="Q104" s="36">
        <f>IF(C$2="",COUNTIFS(A1_Individu_Data_Keadaan_SDMK!W$4:W$149935,O104,A1_Individu_Data_Keadaan_SDMK!U$4:U$149935,"Perempuan",A1_Individu_Data_Keadaan_SDMK!Q$4:Q$149935,B$36),IF(C$2&lt;&gt;"",COUNTIFS(A1_Individu_Data_Keadaan_SDMK!W$4:W$149935,O104,A1_Individu_Data_Keadaan_SDMK!U$4:U$149935,"Perempuan",A1_Individu_Data_Keadaan_SDMK!O$4:O$149935,C$2,A1_Individu_Data_Keadaan_SDMK!Q$4:Q$149935,B$36)))</f>
        <v>0</v>
      </c>
      <c r="R104" s="36">
        <f t="shared" ref="R104:R107" si="20">P104+Q104</f>
        <v>0</v>
      </c>
    </row>
    <row r="105" spans="1:18" ht="18" customHeight="1">
      <c r="A105" s="84"/>
      <c r="B105" s="88" t="s">
        <v>107</v>
      </c>
      <c r="C105" s="257">
        <f>IF(C$2="",COUNTIFS(A1_Individu_Data_Keadaan_SDMK!R$4:R$149935,B105,A1_Individu_Data_Keadaan_SDMK!U$4:U$149935,"Laki-Laki"),IF(C$2&lt;&gt;"",COUNTIFS(A1_Individu_Data_Keadaan_SDMK!R$4:R$149935,B105,A1_Individu_Data_Keadaan_SDMK!U$4:U$149935,"Laki-Laki",A1_Individu_Data_Keadaan_SDMK!O$4:O$149935,C$2)))</f>
        <v>0</v>
      </c>
      <c r="D105" s="257">
        <f>IF(C$2="",COUNTIFS(A1_Individu_Data_Keadaan_SDMK!R$4:R$149935,B105,A1_Individu_Data_Keadaan_SDMK!U$4:U$149935,"Perempuan"),IF(C$2&lt;&gt;"",COUNTIFS(A1_Individu_Data_Keadaan_SDMK!R$4:R$149935,B105,A1_Individu_Data_Keadaan_SDMK!U$4:U$149935,"Perempuan",A1_Individu_Data_Keadaan_SDMK!O$4:O$149935,C$2)))</f>
        <v>0</v>
      </c>
      <c r="E105" s="89">
        <f t="shared" si="19"/>
        <v>0</v>
      </c>
      <c r="O105" s="35" t="s">
        <v>287</v>
      </c>
      <c r="P105" s="36">
        <f>IF(C$2="",COUNTIFS(A1_Individu_Data_Keadaan_SDMK!W$4:W$149935,O105,A1_Individu_Data_Keadaan_SDMK!U$4:U$149935,"Laki-Laki",A1_Individu_Data_Keadaan_SDMK!Q$4:Q$149935,B$36),IF(C$2&lt;&gt;"",COUNTIFS(A1_Individu_Data_Keadaan_SDMK!W$4:W$149935,O105,A1_Individu_Data_Keadaan_SDMK!U$4:U$149935,"Laki-Laki",A1_Individu_Data_Keadaan_SDMK!O$4:O$149935,C$2,A1_Individu_Data_Keadaan_SDMK!Q$4:Q$149935,B$36)))</f>
        <v>0</v>
      </c>
      <c r="Q105" s="36">
        <f>IF(C$2="",COUNTIFS(A1_Individu_Data_Keadaan_SDMK!W$4:W$149935,O105,A1_Individu_Data_Keadaan_SDMK!U$4:U$149935,"Perempuan",A1_Individu_Data_Keadaan_SDMK!Q$4:Q$149935,B$36),IF(C$2&lt;&gt;"",COUNTIFS(A1_Individu_Data_Keadaan_SDMK!W$4:W$149935,O105,A1_Individu_Data_Keadaan_SDMK!U$4:U$149935,"Perempuan",A1_Individu_Data_Keadaan_SDMK!O$4:O$149935,C$2,A1_Individu_Data_Keadaan_SDMK!Q$4:Q$149935,B$36)))</f>
        <v>0</v>
      </c>
      <c r="R105" s="36">
        <f t="shared" si="20"/>
        <v>0</v>
      </c>
    </row>
    <row r="106" spans="1:18" ht="18" customHeight="1">
      <c r="A106" s="84"/>
      <c r="B106" s="88" t="s">
        <v>109</v>
      </c>
      <c r="C106" s="257">
        <f>IF(C$2="",COUNTIFS(A1_Individu_Data_Keadaan_SDMK!R$4:R$149935,B106,A1_Individu_Data_Keadaan_SDMK!U$4:U$149935,"Laki-Laki"),IF(C$2&lt;&gt;"",COUNTIFS(A1_Individu_Data_Keadaan_SDMK!R$4:R$149935,B106,A1_Individu_Data_Keadaan_SDMK!U$4:U$149935,"Laki-Laki",A1_Individu_Data_Keadaan_SDMK!O$4:O$149935,C$2)))</f>
        <v>0</v>
      </c>
      <c r="D106" s="257">
        <f>IF(C$2="",COUNTIFS(A1_Individu_Data_Keadaan_SDMK!R$4:R$149935,B106,A1_Individu_Data_Keadaan_SDMK!U$4:U$149935,"Perempuan"),IF(C$2&lt;&gt;"",COUNTIFS(A1_Individu_Data_Keadaan_SDMK!R$4:R$149935,B106,A1_Individu_Data_Keadaan_SDMK!U$4:U$149935,"Perempuan",A1_Individu_Data_Keadaan_SDMK!O$4:O$149935,C$2)))</f>
        <v>0</v>
      </c>
      <c r="E106" s="89">
        <f t="shared" si="19"/>
        <v>0</v>
      </c>
      <c r="O106" s="35" t="s">
        <v>351</v>
      </c>
      <c r="P106" s="36">
        <f>IF(C$2="",COUNTIFS(A1_Individu_Data_Keadaan_SDMK!W$4:W$149935,O106,A1_Individu_Data_Keadaan_SDMK!U$4:U$149935,"Laki-Laki",A1_Individu_Data_Keadaan_SDMK!Q$4:Q$149935,B$36),IF(C$2&lt;&gt;"",COUNTIFS(A1_Individu_Data_Keadaan_SDMK!W$4:W$149935,O106,A1_Individu_Data_Keadaan_SDMK!U$4:U$149935,"Laki-Laki",A1_Individu_Data_Keadaan_SDMK!O$4:O$149935,C$2,A1_Individu_Data_Keadaan_SDMK!Q$4:Q$149935,B$36)))</f>
        <v>0</v>
      </c>
      <c r="Q106" s="36">
        <f>IF(C$2="",COUNTIFS(A1_Individu_Data_Keadaan_SDMK!W$4:W$149935,O106,A1_Individu_Data_Keadaan_SDMK!U$4:U$149935,"Perempuan",A1_Individu_Data_Keadaan_SDMK!Q$4:Q$149935,B$36),IF(C$2&lt;&gt;"",COUNTIFS(A1_Individu_Data_Keadaan_SDMK!W$4:W$149935,O106,A1_Individu_Data_Keadaan_SDMK!U$4:U$149935,"Perempuan",A1_Individu_Data_Keadaan_SDMK!O$4:O$149935,C$2,A1_Individu_Data_Keadaan_SDMK!Q$4:Q$149935,B$36)))</f>
        <v>0</v>
      </c>
      <c r="R106" s="36">
        <f t="shared" si="20"/>
        <v>0</v>
      </c>
    </row>
    <row r="107" spans="1:18" ht="18" customHeight="1">
      <c r="A107" s="84"/>
      <c r="B107" s="88" t="s">
        <v>111</v>
      </c>
      <c r="C107" s="257">
        <f>IF(C$2="",COUNTIFS(A1_Individu_Data_Keadaan_SDMK!R$4:R$149935,B107,A1_Individu_Data_Keadaan_SDMK!U$4:U$149935,"Laki-Laki"),IF(C$2&lt;&gt;"",COUNTIFS(A1_Individu_Data_Keadaan_SDMK!R$4:R$149935,B107,A1_Individu_Data_Keadaan_SDMK!U$4:U$149935,"Laki-Laki",A1_Individu_Data_Keadaan_SDMK!O$4:O$149935,C$2)))</f>
        <v>0</v>
      </c>
      <c r="D107" s="257">
        <f>IF(C$2="",COUNTIFS(A1_Individu_Data_Keadaan_SDMK!R$4:R$149935,B107,A1_Individu_Data_Keadaan_SDMK!U$4:U$149935,"Perempuan"),IF(C$2&lt;&gt;"",COUNTIFS(A1_Individu_Data_Keadaan_SDMK!R$4:R$149935,B107,A1_Individu_Data_Keadaan_SDMK!U$4:U$149935,"Perempuan",A1_Individu_Data_Keadaan_SDMK!O$4:O$149935,C$2)))</f>
        <v>0</v>
      </c>
      <c r="E107" s="89">
        <f t="shared" si="19"/>
        <v>0</v>
      </c>
      <c r="O107" s="203" t="s">
        <v>9347</v>
      </c>
      <c r="P107" s="205">
        <f>IF(C$2="",COUNTIFS(A1_Individu_Data_Keadaan_SDMK!W$4:W$149935,O107,A1_Individu_Data_Keadaan_SDMK!U$4:U$149935,"Laki-Laki",A1_Individu_Data_Keadaan_SDMK!Q$4:Q$149935,B$36),IF(C$2&lt;&gt;"",COUNTIFS(A1_Individu_Data_Keadaan_SDMK!W$4:W$149935,O107,A1_Individu_Data_Keadaan_SDMK!U$4:U$149935,"Laki-Laki",A1_Individu_Data_Keadaan_SDMK!O$4:O$149935,C$2,A1_Individu_Data_Keadaan_SDMK!Q$4:Q$149935,B$36)))</f>
        <v>0</v>
      </c>
      <c r="Q107" s="205">
        <f>IF(C$2="",COUNTIFS(A1_Individu_Data_Keadaan_SDMK!W$4:W$149935,O107,A1_Individu_Data_Keadaan_SDMK!U$4:U$149935,"Perempuan",A1_Individu_Data_Keadaan_SDMK!Q$4:Q$149935,B$36),IF(C$2&lt;&gt;"",COUNTIFS(A1_Individu_Data_Keadaan_SDMK!W$4:W$149935,O107,A1_Individu_Data_Keadaan_SDMK!U$4:U$149935,"Perempuan",A1_Individu_Data_Keadaan_SDMK!O$4:O$149935,C$2,A1_Individu_Data_Keadaan_SDMK!Q$4:Q$149935,B$36)))</f>
        <v>0</v>
      </c>
      <c r="R107" s="205">
        <f t="shared" si="20"/>
        <v>0</v>
      </c>
    </row>
    <row r="108" spans="1:18" ht="18" customHeight="1">
      <c r="A108" s="84"/>
      <c r="B108" s="88" t="s">
        <v>113</v>
      </c>
      <c r="C108" s="257">
        <f>IF(C$2="",COUNTIFS(A1_Individu_Data_Keadaan_SDMK!R$4:R$149935,B108,A1_Individu_Data_Keadaan_SDMK!U$4:U$149935,"Laki-Laki"),IF(C$2&lt;&gt;"",COUNTIFS(A1_Individu_Data_Keadaan_SDMK!R$4:R$149935,B108,A1_Individu_Data_Keadaan_SDMK!U$4:U$149935,"Laki-Laki",A1_Individu_Data_Keadaan_SDMK!O$4:O$149935,C$2)))</f>
        <v>0</v>
      </c>
      <c r="D108" s="257">
        <f>IF(C$2="",COUNTIFS(A1_Individu_Data_Keadaan_SDMK!R$4:R$149935,B108,A1_Individu_Data_Keadaan_SDMK!U$4:U$149935,"Perempuan"),IF(C$2&lt;&gt;"",COUNTIFS(A1_Individu_Data_Keadaan_SDMK!R$4:R$149935,B108,A1_Individu_Data_Keadaan_SDMK!U$4:U$149935,"Perempuan",A1_Individu_Data_Keadaan_SDMK!O$4:O$149935,C$2)))</f>
        <v>0</v>
      </c>
      <c r="E108" s="89">
        <f t="shared" si="19"/>
        <v>0</v>
      </c>
      <c r="O108" s="472" t="s">
        <v>9218</v>
      </c>
      <c r="P108" s="39">
        <f>SUM(P102:P107)</f>
        <v>0</v>
      </c>
      <c r="Q108" s="39">
        <f t="shared" ref="Q108:R108" si="21">SUM(Q102:Q107)</f>
        <v>0</v>
      </c>
      <c r="R108" s="39">
        <f t="shared" si="21"/>
        <v>0</v>
      </c>
    </row>
    <row r="109" spans="1:18" ht="18" customHeight="1">
      <c r="A109" s="84"/>
      <c r="B109" s="88" t="s">
        <v>115</v>
      </c>
      <c r="C109" s="257">
        <f>IF(C$2="",COUNTIFS(A1_Individu_Data_Keadaan_SDMK!R$4:R$149935,B109,A1_Individu_Data_Keadaan_SDMK!U$4:U$149935,"Laki-Laki"),IF(C$2&lt;&gt;"",COUNTIFS(A1_Individu_Data_Keadaan_SDMK!R$4:R$149935,B109,A1_Individu_Data_Keadaan_SDMK!U$4:U$149935,"Laki-Laki",A1_Individu_Data_Keadaan_SDMK!O$4:O$149935,C$2)))</f>
        <v>0</v>
      </c>
      <c r="D109" s="257">
        <f>IF(C$2="",COUNTIFS(A1_Individu_Data_Keadaan_SDMK!R$4:R$149935,B109,A1_Individu_Data_Keadaan_SDMK!U$4:U$149935,"Perempuan"),IF(C$2&lt;&gt;"",COUNTIFS(A1_Individu_Data_Keadaan_SDMK!R$4:R$149935,B109,A1_Individu_Data_Keadaan_SDMK!U$4:U$149935,"Perempuan",A1_Individu_Data_Keadaan_SDMK!O$4:O$149935,C$2)))</f>
        <v>0</v>
      </c>
      <c r="E109" s="89">
        <f t="shared" si="19"/>
        <v>0</v>
      </c>
    </row>
    <row r="110" spans="1:18" ht="18" customHeight="1">
      <c r="A110" s="84"/>
      <c r="B110" s="88" t="s">
        <v>117</v>
      </c>
      <c r="C110" s="257">
        <f>IF(C$2="",COUNTIFS(A1_Individu_Data_Keadaan_SDMK!R$4:R$149935,B110,A1_Individu_Data_Keadaan_SDMK!U$4:U$149935,"Laki-Laki"),IF(C$2&lt;&gt;"",COUNTIFS(A1_Individu_Data_Keadaan_SDMK!R$4:R$149935,B110,A1_Individu_Data_Keadaan_SDMK!U$4:U$149935,"Laki-Laki",A1_Individu_Data_Keadaan_SDMK!O$4:O$149935,C$2)))</f>
        <v>0</v>
      </c>
      <c r="D110" s="257">
        <f>IF(C$2="",COUNTIFS(A1_Individu_Data_Keadaan_SDMK!R$4:R$149935,B110,A1_Individu_Data_Keadaan_SDMK!U$4:U$149935,"Perempuan"),IF(C$2&lt;&gt;"",COUNTIFS(A1_Individu_Data_Keadaan_SDMK!R$4:R$149935,B110,A1_Individu_Data_Keadaan_SDMK!U$4:U$149935,"Perempuan",A1_Individu_Data_Keadaan_SDMK!O$4:O$149935,C$2)))</f>
        <v>0</v>
      </c>
      <c r="E110" s="89">
        <f t="shared" si="19"/>
        <v>0</v>
      </c>
    </row>
    <row r="111" spans="1:18" ht="18" customHeight="1">
      <c r="A111" s="84"/>
      <c r="B111" s="88" t="s">
        <v>119</v>
      </c>
      <c r="C111" s="257">
        <f>IF(C$2="",COUNTIFS(A1_Individu_Data_Keadaan_SDMK!R$4:R$149935,B111,A1_Individu_Data_Keadaan_SDMK!U$4:U$149935,"Laki-Laki"),IF(C$2&lt;&gt;"",COUNTIFS(A1_Individu_Data_Keadaan_SDMK!R$4:R$149935,B111,A1_Individu_Data_Keadaan_SDMK!U$4:U$149935,"Laki-Laki",A1_Individu_Data_Keadaan_SDMK!O$4:O$149935,C$2)))</f>
        <v>0</v>
      </c>
      <c r="D111" s="257">
        <f>IF(C$2="",COUNTIFS(A1_Individu_Data_Keadaan_SDMK!R$4:R$149935,B111,A1_Individu_Data_Keadaan_SDMK!U$4:U$149935,"Perempuan"),IF(C$2&lt;&gt;"",COUNTIFS(A1_Individu_Data_Keadaan_SDMK!R$4:R$149935,B111,A1_Individu_Data_Keadaan_SDMK!U$4:U$149935,"Perempuan",A1_Individu_Data_Keadaan_SDMK!O$4:O$149935,C$2)))</f>
        <v>0</v>
      </c>
      <c r="E111" s="89">
        <f t="shared" si="19"/>
        <v>0</v>
      </c>
    </row>
    <row r="112" spans="1:18" ht="18" customHeight="1">
      <c r="A112" s="84"/>
      <c r="B112" s="87" t="s">
        <v>9218</v>
      </c>
      <c r="C112" s="90">
        <f t="shared" ref="C112:D112" si="22">SUM(C103:C111)</f>
        <v>0</v>
      </c>
      <c r="D112" s="90">
        <f t="shared" si="22"/>
        <v>0</v>
      </c>
      <c r="E112" s="90">
        <f>SUM(E103:E111)</f>
        <v>0</v>
      </c>
    </row>
    <row r="113" spans="1:18" ht="38.25" customHeight="1"/>
    <row r="114" spans="1:18" ht="15.75">
      <c r="A114" s="82">
        <v>8.1</v>
      </c>
      <c r="B114" s="83" t="s">
        <v>9263</v>
      </c>
      <c r="C114" s="84"/>
      <c r="D114" s="84"/>
      <c r="N114" s="30">
        <v>8.1999999999999993</v>
      </c>
      <c r="O114" s="31" t="s">
        <v>12332</v>
      </c>
    </row>
    <row r="115" spans="1:18">
      <c r="A115" s="84"/>
      <c r="B115" s="84"/>
      <c r="C115" s="84"/>
      <c r="D115" s="84"/>
      <c r="O115" s="480" t="s">
        <v>12331</v>
      </c>
      <c r="P115" s="740" t="s">
        <v>9201</v>
      </c>
      <c r="Q115" s="741"/>
      <c r="R115" s="472" t="s">
        <v>1635</v>
      </c>
    </row>
    <row r="116" spans="1:18" ht="17.25" customHeight="1">
      <c r="A116" s="84"/>
      <c r="B116" s="85" t="s">
        <v>9261</v>
      </c>
      <c r="C116" s="742" t="s">
        <v>9201</v>
      </c>
      <c r="D116" s="743"/>
      <c r="E116" s="744" t="s">
        <v>1635</v>
      </c>
      <c r="O116" s="481"/>
      <c r="P116" s="472" t="s">
        <v>9202</v>
      </c>
      <c r="Q116" s="472" t="s">
        <v>9203</v>
      </c>
      <c r="R116" s="472"/>
    </row>
    <row r="117" spans="1:18" ht="17.25" customHeight="1">
      <c r="A117" s="84"/>
      <c r="B117" s="86"/>
      <c r="C117" s="87" t="s">
        <v>9202</v>
      </c>
      <c r="D117" s="87" t="s">
        <v>9203</v>
      </c>
      <c r="E117" s="745"/>
      <c r="O117" s="35" t="s">
        <v>349</v>
      </c>
      <c r="P117" s="36">
        <f>IF(C$2="",COUNTIFS(A1_Individu_Data_Keadaan_SDMK!W$4:W$149935,O117,A1_Individu_Data_Keadaan_SDMK!U$4:U$149935,"Laki-Laki",A1_Individu_Data_Keadaan_SDMK!Q$4:Q$149935,B$39),IF(C$2&lt;&gt;"",COUNTIFS(A1_Individu_Data_Keadaan_SDMK!W$4:W$149935,O117,A1_Individu_Data_Keadaan_SDMK!U$4:U$149935,"Laki-Laki",A1_Individu_Data_Keadaan_SDMK!O$4:O$149935,C$2,A1_Individu_Data_Keadaan_SDMK!Q$4:Q$149935,B$39)))</f>
        <v>0</v>
      </c>
      <c r="Q117" s="36">
        <f>IF(C$2="",COUNTIFS(A1_Individu_Data_Keadaan_SDMK!W$4:W$149935,O117,A1_Individu_Data_Keadaan_SDMK!U$4:U$149935,"Perempuan",A1_Individu_Data_Keadaan_SDMK!Q$4:Q$149935,B$39),IF(C$2&lt;&gt;"",COUNTIFS(A1_Individu_Data_Keadaan_SDMK!W$4:W$149935,O117,A1_Individu_Data_Keadaan_SDMK!U$4:U$149935,"Perempuan",A1_Individu_Data_Keadaan_SDMK!O$4:O$149935,C$2,A1_Individu_Data_Keadaan_SDMK!Q$4:Q$149935,B$39)))</f>
        <v>0</v>
      </c>
      <c r="R117" s="36">
        <f>P117+Q117</f>
        <v>0</v>
      </c>
    </row>
    <row r="118" spans="1:18" ht="17.25" customHeight="1">
      <c r="A118" s="84"/>
      <c r="B118" s="88" t="s">
        <v>134</v>
      </c>
      <c r="C118" s="89">
        <f>IF(C$2="",COUNTIFS(A1_Individu_Data_Keadaan_SDMK!R$4:R$149935,B118,A1_Individu_Data_Keadaan_SDMK!U$4:U$149935,"Laki-Laki"),IF(C$2&lt;&gt;"",COUNTIFS(A1_Individu_Data_Keadaan_SDMK!R$4:R$149935,B118,A1_Individu_Data_Keadaan_SDMK!U$4:U$149935,"Laki-Laki",A1_Individu_Data_Keadaan_SDMK!O$4:O$149935,C$2)))</f>
        <v>0</v>
      </c>
      <c r="D118" s="89">
        <f>IF(C$2="",COUNTIFS(A1_Individu_Data_Keadaan_SDMK!R$4:R$149935,B118,A1_Individu_Data_Keadaan_SDMK!U$4:U$149935,"Perempuan"),IF(C$2&lt;&gt;"",COUNTIFS(A1_Individu_Data_Keadaan_SDMK!R$4:R$149935,B118,A1_Individu_Data_Keadaan_SDMK!U$4:U$149935,"Perempuan",A1_Individu_Data_Keadaan_SDMK!O$4:O$149935,C$2)))</f>
        <v>0</v>
      </c>
      <c r="E118" s="89">
        <f>SUM(C118:D118)</f>
        <v>0</v>
      </c>
      <c r="O118" s="35" t="s">
        <v>347</v>
      </c>
      <c r="P118" s="36">
        <f>IF(C$2="",COUNTIFS(A1_Individu_Data_Keadaan_SDMK!W$4:W$149935,O118,A1_Individu_Data_Keadaan_SDMK!U$4:U$149935,"Laki-Laki",A1_Individu_Data_Keadaan_SDMK!Q$4:Q$149935,B$39),IF(C$2&lt;&gt;"",COUNTIFS(A1_Individu_Data_Keadaan_SDMK!W$4:W$149935,O118,A1_Individu_Data_Keadaan_SDMK!U$4:U$149935,"Laki-Laki",A1_Individu_Data_Keadaan_SDMK!O$4:O$149935,C$2,A1_Individu_Data_Keadaan_SDMK!Q$4:Q$149935,B$39)))</f>
        <v>0</v>
      </c>
      <c r="Q118" s="36">
        <f>IF(C$2="",COUNTIFS(A1_Individu_Data_Keadaan_SDMK!W$4:W$149935,O118,A1_Individu_Data_Keadaan_SDMK!U$4:U$149935,"Perempuan",A1_Individu_Data_Keadaan_SDMK!Q$4:Q$149935,B$39),IF(C$2&lt;&gt;"",COUNTIFS(A1_Individu_Data_Keadaan_SDMK!W$4:W$149935,O118,A1_Individu_Data_Keadaan_SDMK!U$4:U$149935,"Perempuan",A1_Individu_Data_Keadaan_SDMK!O$4:O$149935,C$2,A1_Individu_Data_Keadaan_SDMK!Q$4:Q$149935,B$39)))</f>
        <v>0</v>
      </c>
      <c r="R118" s="36">
        <f>P118+Q118</f>
        <v>0</v>
      </c>
    </row>
    <row r="119" spans="1:18" ht="17.25" customHeight="1">
      <c r="A119" s="84"/>
      <c r="B119" s="95" t="s">
        <v>136</v>
      </c>
      <c r="C119" s="257">
        <f>IF(C$2="",COUNTIFS(A1_Individu_Data_Keadaan_SDMK!R$4:R$149935,B119,A1_Individu_Data_Keadaan_SDMK!U$4:U$149935,"Laki-Laki"),IF(C$2&lt;&gt;"",COUNTIFS(A1_Individu_Data_Keadaan_SDMK!R$4:R$149935,B119,A1_Individu_Data_Keadaan_SDMK!U$4:U$149935,"Laki-Laki",A1_Individu_Data_Keadaan_SDMK!O$4:O$149935,C$2)))</f>
        <v>0</v>
      </c>
      <c r="D119" s="257">
        <f>IF(C$2="",COUNTIFS(A1_Individu_Data_Keadaan_SDMK!R$4:R$149935,B119,A1_Individu_Data_Keadaan_SDMK!U$4:U$149935,"Perempuan"),IF(C$2&lt;&gt;"",COUNTIFS(A1_Individu_Data_Keadaan_SDMK!R$4:R$149935,B119,A1_Individu_Data_Keadaan_SDMK!U$4:U$149935,"Perempuan",A1_Individu_Data_Keadaan_SDMK!O$4:O$149935,C$2)))</f>
        <v>0</v>
      </c>
      <c r="E119" s="89">
        <f t="shared" ref="E119:E121" si="23">SUM(C119:D119)</f>
        <v>0</v>
      </c>
      <c r="O119" s="35" t="s">
        <v>295</v>
      </c>
      <c r="P119" s="36">
        <f>IF(C$2="",COUNTIFS(A1_Individu_Data_Keadaan_SDMK!W$4:W$149935,O119,A1_Individu_Data_Keadaan_SDMK!U$4:U$149935,"Laki-Laki",A1_Individu_Data_Keadaan_SDMK!Q$4:Q$149935,B$39),IF(C$2&lt;&gt;"",COUNTIFS(A1_Individu_Data_Keadaan_SDMK!W$4:W$149935,O119,A1_Individu_Data_Keadaan_SDMK!U$4:U$149935,"Laki-Laki",A1_Individu_Data_Keadaan_SDMK!O$4:O$149935,C$2,A1_Individu_Data_Keadaan_SDMK!Q$4:Q$149935,B$39)))</f>
        <v>0</v>
      </c>
      <c r="Q119" s="36">
        <f>IF(C$2="",COUNTIFS(A1_Individu_Data_Keadaan_SDMK!W$4:W$149935,O119,A1_Individu_Data_Keadaan_SDMK!U$4:U$149935,"Perempuan",A1_Individu_Data_Keadaan_SDMK!Q$4:Q$149935,B$39),IF(C$2&lt;&gt;"",COUNTIFS(A1_Individu_Data_Keadaan_SDMK!W$4:W$149935,O119,A1_Individu_Data_Keadaan_SDMK!U$4:U$149935,"Perempuan",A1_Individu_Data_Keadaan_SDMK!O$4:O$149935,C$2,A1_Individu_Data_Keadaan_SDMK!Q$4:Q$149935,B$39)))</f>
        <v>0</v>
      </c>
      <c r="R119" s="36">
        <f t="shared" ref="R119:R120" si="24">P119+Q119</f>
        <v>0</v>
      </c>
    </row>
    <row r="120" spans="1:18" ht="17.25" customHeight="1">
      <c r="A120" s="84"/>
      <c r="B120" s="95" t="s">
        <v>138</v>
      </c>
      <c r="C120" s="257">
        <f>IF(C$2="",COUNTIFS(A1_Individu_Data_Keadaan_SDMK!R$4:R$149935,B120,A1_Individu_Data_Keadaan_SDMK!U$4:U$149935,"Laki-Laki"),IF(C$2&lt;&gt;"",COUNTIFS(A1_Individu_Data_Keadaan_SDMK!R$4:R$149935,B120,A1_Individu_Data_Keadaan_SDMK!U$4:U$149935,"Laki-Laki",A1_Individu_Data_Keadaan_SDMK!O$4:O$149935,C$2)))</f>
        <v>0</v>
      </c>
      <c r="D120" s="257">
        <f>IF(C$2="",COUNTIFS(A1_Individu_Data_Keadaan_SDMK!R$4:R$149935,B120,A1_Individu_Data_Keadaan_SDMK!U$4:U$149935,"Perempuan"),IF(C$2&lt;&gt;"",COUNTIFS(A1_Individu_Data_Keadaan_SDMK!R$4:R$149935,B120,A1_Individu_Data_Keadaan_SDMK!U$4:U$149935,"Perempuan",A1_Individu_Data_Keadaan_SDMK!O$4:O$149935,C$2)))</f>
        <v>0</v>
      </c>
      <c r="E120" s="89">
        <f t="shared" si="23"/>
        <v>0</v>
      </c>
      <c r="O120" s="203" t="s">
        <v>9347</v>
      </c>
      <c r="P120" s="36">
        <f>IF(C$2="",COUNTIFS(A1_Individu_Data_Keadaan_SDMK!W$4:W$149935,O120,A1_Individu_Data_Keadaan_SDMK!U$4:U$149935,"Laki-Laki",A1_Individu_Data_Keadaan_SDMK!Q$4:Q$149935,B$39),IF(C$2&lt;&gt;"",COUNTIFS(A1_Individu_Data_Keadaan_SDMK!W$4:W$149935,O120,A1_Individu_Data_Keadaan_SDMK!U$4:U$149935,"Laki-Laki",A1_Individu_Data_Keadaan_SDMK!O$4:O$149935,C$2,A1_Individu_Data_Keadaan_SDMK!Q$4:Q$149935,B$39)))</f>
        <v>0</v>
      </c>
      <c r="Q120" s="36">
        <f>IF(C$2="",COUNTIFS(A1_Individu_Data_Keadaan_SDMK!W$4:W$149935,O120,A1_Individu_Data_Keadaan_SDMK!U$4:U$149935,"Perempuan",A1_Individu_Data_Keadaan_SDMK!Q$4:Q$149935,B$39),IF(C$2&lt;&gt;"",COUNTIFS(A1_Individu_Data_Keadaan_SDMK!W$4:W$149935,O120,A1_Individu_Data_Keadaan_SDMK!U$4:U$149935,"Perempuan",A1_Individu_Data_Keadaan_SDMK!O$4:O$149935,C$2,A1_Individu_Data_Keadaan_SDMK!Q$4:Q$149935,B$39)))</f>
        <v>0</v>
      </c>
      <c r="R120" s="36">
        <f t="shared" si="24"/>
        <v>0</v>
      </c>
    </row>
    <row r="121" spans="1:18" ht="17.25" customHeight="1">
      <c r="A121" s="84"/>
      <c r="B121" s="88" t="s">
        <v>140</v>
      </c>
      <c r="C121" s="257">
        <f>IF(C$2="",COUNTIFS(A1_Individu_Data_Keadaan_SDMK!R$4:R$149935,B121,A1_Individu_Data_Keadaan_SDMK!U$4:U$149935,"Laki-Laki"),IF(C$2&lt;&gt;"",COUNTIFS(A1_Individu_Data_Keadaan_SDMK!R$4:R$149935,B121,A1_Individu_Data_Keadaan_SDMK!U$4:U$149935,"Laki-Laki",A1_Individu_Data_Keadaan_SDMK!O$4:O$149935,C$2)))</f>
        <v>0</v>
      </c>
      <c r="D121" s="257">
        <f>IF(C$2="",COUNTIFS(A1_Individu_Data_Keadaan_SDMK!R$4:R$149935,B121,A1_Individu_Data_Keadaan_SDMK!U$4:U$149935,"Perempuan"),IF(C$2&lt;&gt;"",COUNTIFS(A1_Individu_Data_Keadaan_SDMK!R$4:R$149935,B121,A1_Individu_Data_Keadaan_SDMK!U$4:U$149935,"Perempuan",A1_Individu_Data_Keadaan_SDMK!O$4:O$149935,C$2)))</f>
        <v>0</v>
      </c>
      <c r="E121" s="89">
        <f t="shared" si="23"/>
        <v>0</v>
      </c>
      <c r="O121" s="472" t="s">
        <v>9218</v>
      </c>
      <c r="P121" s="39">
        <f>SUM(P110:P120)</f>
        <v>0</v>
      </c>
      <c r="Q121" s="39">
        <f t="shared" ref="Q121:R121" si="25">SUM(Q110:Q120)</f>
        <v>0</v>
      </c>
      <c r="R121" s="39">
        <f t="shared" si="25"/>
        <v>0</v>
      </c>
    </row>
    <row r="122" spans="1:18" ht="17.25" customHeight="1">
      <c r="A122" s="84"/>
      <c r="B122" s="87" t="s">
        <v>9218</v>
      </c>
      <c r="C122" s="90">
        <f t="shared" ref="C122:D122" si="26">SUM(C118:C121)</f>
        <v>0</v>
      </c>
      <c r="D122" s="90">
        <f t="shared" si="26"/>
        <v>0</v>
      </c>
      <c r="E122" s="90">
        <f>SUM(E118:E121)</f>
        <v>0</v>
      </c>
    </row>
    <row r="123" spans="1:18" ht="78" customHeight="1"/>
    <row r="124" spans="1:18" ht="15.75">
      <c r="A124" s="82">
        <v>9.1</v>
      </c>
      <c r="B124" s="91" t="s">
        <v>9264</v>
      </c>
      <c r="C124" s="84"/>
      <c r="D124" s="84"/>
      <c r="N124" s="30">
        <v>9.1999999999999993</v>
      </c>
      <c r="O124" s="31" t="s">
        <v>12334</v>
      </c>
    </row>
    <row r="125" spans="1:18">
      <c r="A125" s="84"/>
      <c r="B125" s="84"/>
      <c r="C125" s="84"/>
      <c r="D125" s="84"/>
      <c r="O125" s="480" t="s">
        <v>12333</v>
      </c>
      <c r="P125" s="740" t="s">
        <v>9201</v>
      </c>
      <c r="Q125" s="741"/>
      <c r="R125" s="472" t="s">
        <v>1635</v>
      </c>
    </row>
    <row r="126" spans="1:18">
      <c r="A126" s="84"/>
      <c r="B126" s="85" t="s">
        <v>9265</v>
      </c>
      <c r="C126" s="742" t="s">
        <v>9201</v>
      </c>
      <c r="D126" s="743"/>
      <c r="E126" s="744" t="s">
        <v>1635</v>
      </c>
      <c r="O126" s="481"/>
      <c r="P126" s="472" t="s">
        <v>9202</v>
      </c>
      <c r="Q126" s="472" t="s">
        <v>9203</v>
      </c>
      <c r="R126" s="472"/>
    </row>
    <row r="127" spans="1:18">
      <c r="A127" s="84"/>
      <c r="B127" s="86"/>
      <c r="C127" s="87" t="s">
        <v>9202</v>
      </c>
      <c r="D127" s="87" t="s">
        <v>9203</v>
      </c>
      <c r="E127" s="745"/>
      <c r="O127" s="35" t="s">
        <v>349</v>
      </c>
      <c r="P127" s="36">
        <f>IF(C$2="",COUNTIFS(A1_Individu_Data_Keadaan_SDMK!W$4:W$149935,O127,A1_Individu_Data_Keadaan_SDMK!U$4:U$149935,"Laki-Laki",A1_Individu_Data_Keadaan_SDMK!Q$4:Q$149935,B$40),IF(C$2&lt;&gt;"",COUNTIFS(A1_Individu_Data_Keadaan_SDMK!W$4:W$149935,O127,A1_Individu_Data_Keadaan_SDMK!U$4:U$149935,"Laki-Laki",A1_Individu_Data_Keadaan_SDMK!O$4:O$149935,C$2,A1_Individu_Data_Keadaan_SDMK!Q$4:Q$149935,B$40)))</f>
        <v>0</v>
      </c>
      <c r="Q127" s="36">
        <f>IF(C$2="",COUNTIFS(A1_Individu_Data_Keadaan_SDMK!W$4:W$149935,O127,A1_Individu_Data_Keadaan_SDMK!U$4:U$149935,"Perempuan",A1_Individu_Data_Keadaan_SDMK!Q$4:Q$149935,B$40),IF(C$2&lt;&gt;"",COUNTIFS(A1_Individu_Data_Keadaan_SDMK!W$4:W$149935,O127,A1_Individu_Data_Keadaan_SDMK!U$4:U$149935,"Perempuan",A1_Individu_Data_Keadaan_SDMK!O$4:O$149935,C$2,A1_Individu_Data_Keadaan_SDMK!Q$4:Q$149935,B$40)))</f>
        <v>0</v>
      </c>
      <c r="R127" s="36">
        <f>P127+Q127</f>
        <v>0</v>
      </c>
    </row>
    <row r="128" spans="1:18" ht="19.5" customHeight="1">
      <c r="A128" s="84"/>
      <c r="B128" s="88" t="s">
        <v>143</v>
      </c>
      <c r="C128" s="89">
        <f>IF(C$2="",COUNTIFS(A1_Individu_Data_Keadaan_SDMK!R$4:R$149935,B128,A1_Individu_Data_Keadaan_SDMK!U$4:U$149935,"Laki-Laki"),IF(C$2&lt;&gt;"",COUNTIFS(A1_Individu_Data_Keadaan_SDMK!R$4:R$149935,B128,A1_Individu_Data_Keadaan_SDMK!U$4:U$149935,"Laki-Laki",A1_Individu_Data_Keadaan_SDMK!O$4:O$149935,C$2)))</f>
        <v>0</v>
      </c>
      <c r="D128" s="89">
        <f>IF(C$2="",COUNTIFS(A1_Individu_Data_Keadaan_SDMK!R$4:R$149935,B128,A1_Individu_Data_Keadaan_SDMK!U$4:U$149935,"Perempuan"),IF(C$2&lt;&gt;"",COUNTIFS(A1_Individu_Data_Keadaan_SDMK!R$4:R$149935,B128,A1_Individu_Data_Keadaan_SDMK!U$4:U$149935,"Perempuan",A1_Individu_Data_Keadaan_SDMK!O$4:O$149935,C$2)))</f>
        <v>0</v>
      </c>
      <c r="E128" s="89">
        <f>SUM(C128:D128)</f>
        <v>0</v>
      </c>
      <c r="O128" s="35" t="s">
        <v>347</v>
      </c>
      <c r="P128" s="36">
        <f>IF(C$2="",COUNTIFS(A1_Individu_Data_Keadaan_SDMK!W$4:W$149935,O128,A1_Individu_Data_Keadaan_SDMK!U$4:U$149935,"Laki-Laki",A1_Individu_Data_Keadaan_SDMK!Q$4:Q$149935,B$40),IF(C$2&lt;&gt;"",COUNTIFS(A1_Individu_Data_Keadaan_SDMK!W$4:W$149935,O128,A1_Individu_Data_Keadaan_SDMK!U$4:U$149935,"Laki-Laki",A1_Individu_Data_Keadaan_SDMK!O$4:O$149935,C$2,A1_Individu_Data_Keadaan_SDMK!Q$4:Q$149935,B$40)))</f>
        <v>0</v>
      </c>
      <c r="Q128" s="36">
        <f>IF(C$2="",COUNTIFS(A1_Individu_Data_Keadaan_SDMK!W$4:W$149935,O128,A1_Individu_Data_Keadaan_SDMK!U$4:U$149935,"Perempuan",A1_Individu_Data_Keadaan_SDMK!Q$4:Q$149935,B$40),IF(C$2&lt;&gt;"",COUNTIFS(A1_Individu_Data_Keadaan_SDMK!W$4:W$149935,O128,A1_Individu_Data_Keadaan_SDMK!U$4:U$149935,"Perempuan",A1_Individu_Data_Keadaan_SDMK!O$4:O$149935,C$2,A1_Individu_Data_Keadaan_SDMK!Q$4:Q$149935,B$40)))</f>
        <v>0</v>
      </c>
      <c r="R128" s="36">
        <f>P128+Q128</f>
        <v>0</v>
      </c>
    </row>
    <row r="129" spans="1:18" ht="19.5" customHeight="1">
      <c r="A129" s="84"/>
      <c r="B129" s="88" t="s">
        <v>145</v>
      </c>
      <c r="C129" s="257">
        <f>IF(C$2="",COUNTIFS(A1_Individu_Data_Keadaan_SDMK!R$4:R$149935,B129,A1_Individu_Data_Keadaan_SDMK!U$4:U$149935,"Laki-Laki"),IF(C$2&lt;&gt;"",COUNTIFS(A1_Individu_Data_Keadaan_SDMK!R$4:R$149935,B129,A1_Individu_Data_Keadaan_SDMK!U$4:U$149935,"Laki-Laki",A1_Individu_Data_Keadaan_SDMK!O$4:O$149935,C$2)))</f>
        <v>0</v>
      </c>
      <c r="D129" s="257">
        <f>IF(C$2="",COUNTIFS(A1_Individu_Data_Keadaan_SDMK!R$4:R$149935,B129,A1_Individu_Data_Keadaan_SDMK!U$4:U$149935,"Perempuan"),IF(C$2&lt;&gt;"",COUNTIFS(A1_Individu_Data_Keadaan_SDMK!R$4:R$149935,B129,A1_Individu_Data_Keadaan_SDMK!U$4:U$149935,"Perempuan",A1_Individu_Data_Keadaan_SDMK!O$4:O$149935,C$2)))</f>
        <v>0</v>
      </c>
      <c r="E129" s="89">
        <f t="shared" ref="E129:E135" si="27">SUM(C129:D129)</f>
        <v>0</v>
      </c>
      <c r="O129" s="35" t="s">
        <v>295</v>
      </c>
      <c r="P129" s="36">
        <f>IF(C$2="",COUNTIFS(A1_Individu_Data_Keadaan_SDMK!W$4:W$149935,O129,A1_Individu_Data_Keadaan_SDMK!U$4:U$149935,"Laki-Laki",A1_Individu_Data_Keadaan_SDMK!Q$4:Q$149935,B$40),IF(C$2&lt;&gt;"",COUNTIFS(A1_Individu_Data_Keadaan_SDMK!W$4:W$149935,O129,A1_Individu_Data_Keadaan_SDMK!U$4:U$149935,"Laki-Laki",A1_Individu_Data_Keadaan_SDMK!O$4:O$149935,C$2,A1_Individu_Data_Keadaan_SDMK!Q$4:Q$149935,B$40)))</f>
        <v>0</v>
      </c>
      <c r="Q129" s="36">
        <f>IF(C$2="",COUNTIFS(A1_Individu_Data_Keadaan_SDMK!W$4:W$149935,O129,A1_Individu_Data_Keadaan_SDMK!U$4:U$149935,"Perempuan",A1_Individu_Data_Keadaan_SDMK!Q$4:Q$149935,B$40),IF(C$2&lt;&gt;"",COUNTIFS(A1_Individu_Data_Keadaan_SDMK!W$4:W$149935,O129,A1_Individu_Data_Keadaan_SDMK!U$4:U$149935,"Perempuan",A1_Individu_Data_Keadaan_SDMK!O$4:O$149935,C$2,A1_Individu_Data_Keadaan_SDMK!Q$4:Q$149935,B$40)))</f>
        <v>0</v>
      </c>
      <c r="R129" s="36">
        <f t="shared" ref="R129:R130" si="28">P129+Q129</f>
        <v>0</v>
      </c>
    </row>
    <row r="130" spans="1:18" ht="19.5" customHeight="1">
      <c r="A130" s="84"/>
      <c r="B130" s="88" t="s">
        <v>147</v>
      </c>
      <c r="C130" s="257">
        <f>IF(C$2="",COUNTIFS(A1_Individu_Data_Keadaan_SDMK!R$4:R$149935,B130,A1_Individu_Data_Keadaan_SDMK!U$4:U$149935,"Laki-Laki"),IF(C$2&lt;&gt;"",COUNTIFS(A1_Individu_Data_Keadaan_SDMK!R$4:R$149935,B130,A1_Individu_Data_Keadaan_SDMK!U$4:U$149935,"Laki-Laki",A1_Individu_Data_Keadaan_SDMK!O$4:O$149935,C$2)))</f>
        <v>0</v>
      </c>
      <c r="D130" s="257">
        <f>IF(C$2="",COUNTIFS(A1_Individu_Data_Keadaan_SDMK!R$4:R$149935,B130,A1_Individu_Data_Keadaan_SDMK!U$4:U$149935,"Perempuan"),IF(C$2&lt;&gt;"",COUNTIFS(A1_Individu_Data_Keadaan_SDMK!R$4:R$149935,B130,A1_Individu_Data_Keadaan_SDMK!U$4:U$149935,"Perempuan",A1_Individu_Data_Keadaan_SDMK!O$4:O$149935,C$2)))</f>
        <v>0</v>
      </c>
      <c r="E130" s="89">
        <f t="shared" si="27"/>
        <v>0</v>
      </c>
      <c r="O130" s="203" t="s">
        <v>9347</v>
      </c>
      <c r="P130" s="36">
        <f>IF(C$2="",COUNTIFS(A1_Individu_Data_Keadaan_SDMK!W$4:W$149935,O130,A1_Individu_Data_Keadaan_SDMK!U$4:U$149935,"Laki-Laki",A1_Individu_Data_Keadaan_SDMK!Q$4:Q$149935,B$40),IF(C$2&lt;&gt;"",COUNTIFS(A1_Individu_Data_Keadaan_SDMK!W$4:W$149935,O130,A1_Individu_Data_Keadaan_SDMK!U$4:U$149935,"Laki-Laki",A1_Individu_Data_Keadaan_SDMK!O$4:O$149935,C$2,A1_Individu_Data_Keadaan_SDMK!Q$4:Q$149935,B$40)))</f>
        <v>0</v>
      </c>
      <c r="Q130" s="36">
        <f>IF(C$2="",COUNTIFS(A1_Individu_Data_Keadaan_SDMK!W$4:W$149935,O130,A1_Individu_Data_Keadaan_SDMK!U$4:U$149935,"Perempuan",A1_Individu_Data_Keadaan_SDMK!Q$4:Q$149935,B$40),IF(C$2&lt;&gt;"",COUNTIFS(A1_Individu_Data_Keadaan_SDMK!W$4:W$149935,O130,A1_Individu_Data_Keadaan_SDMK!U$4:U$149935,"Perempuan",A1_Individu_Data_Keadaan_SDMK!O$4:O$149935,C$2,A1_Individu_Data_Keadaan_SDMK!Q$4:Q$149935,B$40)))</f>
        <v>0</v>
      </c>
      <c r="R130" s="36">
        <f t="shared" si="28"/>
        <v>0</v>
      </c>
    </row>
    <row r="131" spans="1:18" ht="19.5" customHeight="1">
      <c r="A131" s="84"/>
      <c r="B131" s="88" t="s">
        <v>149</v>
      </c>
      <c r="C131" s="257">
        <f>IF(C$2="",COUNTIFS(A1_Individu_Data_Keadaan_SDMK!R$4:R$149935,B131,A1_Individu_Data_Keadaan_SDMK!U$4:U$149935,"Laki-Laki"),IF(C$2&lt;&gt;"",COUNTIFS(A1_Individu_Data_Keadaan_SDMK!R$4:R$149935,B131,A1_Individu_Data_Keadaan_SDMK!U$4:U$149935,"Laki-Laki",A1_Individu_Data_Keadaan_SDMK!O$4:O$149935,C$2)))</f>
        <v>0</v>
      </c>
      <c r="D131" s="257">
        <f>IF(C$2="",COUNTIFS(A1_Individu_Data_Keadaan_SDMK!R$4:R$149935,B131,A1_Individu_Data_Keadaan_SDMK!U$4:U$149935,"Perempuan"),IF(C$2&lt;&gt;"",COUNTIFS(A1_Individu_Data_Keadaan_SDMK!R$4:R$149935,B131,A1_Individu_Data_Keadaan_SDMK!U$4:U$149935,"Perempuan",A1_Individu_Data_Keadaan_SDMK!O$4:O$149935,C$2)))</f>
        <v>0</v>
      </c>
      <c r="E131" s="89">
        <f t="shared" si="27"/>
        <v>0</v>
      </c>
      <c r="O131" s="472" t="s">
        <v>9218</v>
      </c>
      <c r="P131" s="39">
        <f>SUM(P127:P130)</f>
        <v>0</v>
      </c>
      <c r="Q131" s="39">
        <f t="shared" ref="Q131:R131" si="29">SUM(Q127:Q130)</f>
        <v>0</v>
      </c>
      <c r="R131" s="39">
        <f t="shared" si="29"/>
        <v>0</v>
      </c>
    </row>
    <row r="132" spans="1:18" ht="19.5" customHeight="1">
      <c r="A132" s="84"/>
      <c r="B132" s="88" t="s">
        <v>151</v>
      </c>
      <c r="C132" s="257">
        <f>IF(C$2="",COUNTIFS(A1_Individu_Data_Keadaan_SDMK!R$4:R$149935,B132,A1_Individu_Data_Keadaan_SDMK!U$4:U$149935,"Laki-Laki"),IF(C$2&lt;&gt;"",COUNTIFS(A1_Individu_Data_Keadaan_SDMK!R$4:R$149935,B132,A1_Individu_Data_Keadaan_SDMK!U$4:U$149935,"Laki-Laki",A1_Individu_Data_Keadaan_SDMK!O$4:O$149935,C$2)))</f>
        <v>0</v>
      </c>
      <c r="D132" s="257">
        <f>IF(C$2="",COUNTIFS(A1_Individu_Data_Keadaan_SDMK!R$4:R$149935,B132,A1_Individu_Data_Keadaan_SDMK!U$4:U$149935,"Perempuan"),IF(C$2&lt;&gt;"",COUNTIFS(A1_Individu_Data_Keadaan_SDMK!R$4:R$149935,B132,A1_Individu_Data_Keadaan_SDMK!U$4:U$149935,"Perempuan",A1_Individu_Data_Keadaan_SDMK!O$4:O$149935,C$2)))</f>
        <v>0</v>
      </c>
      <c r="E132" s="89">
        <f t="shared" si="27"/>
        <v>0</v>
      </c>
    </row>
    <row r="133" spans="1:18" ht="19.5" customHeight="1">
      <c r="A133" s="84"/>
      <c r="B133" s="88" t="s">
        <v>153</v>
      </c>
      <c r="C133" s="257">
        <f>IF(C$2="",COUNTIFS(A1_Individu_Data_Keadaan_SDMK!R$4:R$149935,B133,A1_Individu_Data_Keadaan_SDMK!U$4:U$149935,"Laki-Laki"),IF(C$2&lt;&gt;"",COUNTIFS(A1_Individu_Data_Keadaan_SDMK!R$4:R$149935,B133,A1_Individu_Data_Keadaan_SDMK!U$4:U$149935,"Laki-Laki",A1_Individu_Data_Keadaan_SDMK!O$4:O$149935,C$2)))</f>
        <v>0</v>
      </c>
      <c r="D133" s="257">
        <f>IF(C$2="",COUNTIFS(A1_Individu_Data_Keadaan_SDMK!R$4:R$149935,B133,A1_Individu_Data_Keadaan_SDMK!U$4:U$149935,"Perempuan"),IF(C$2&lt;&gt;"",COUNTIFS(A1_Individu_Data_Keadaan_SDMK!R$4:R$149935,B133,A1_Individu_Data_Keadaan_SDMK!U$4:U$149935,"Perempuan",A1_Individu_Data_Keadaan_SDMK!O$4:O$149935,C$2)))</f>
        <v>0</v>
      </c>
      <c r="E133" s="89">
        <f t="shared" si="27"/>
        <v>0</v>
      </c>
    </row>
    <row r="134" spans="1:18" ht="19.5" customHeight="1">
      <c r="A134" s="84"/>
      <c r="B134" s="88" t="s">
        <v>155</v>
      </c>
      <c r="C134" s="257">
        <f>IF(C$2="",COUNTIFS(A1_Individu_Data_Keadaan_SDMK!R$4:R$149935,B134,A1_Individu_Data_Keadaan_SDMK!U$4:U$149935,"Laki-Laki"),IF(C$2&lt;&gt;"",COUNTIFS(A1_Individu_Data_Keadaan_SDMK!R$4:R$149935,B134,A1_Individu_Data_Keadaan_SDMK!U$4:U$149935,"Laki-Laki",A1_Individu_Data_Keadaan_SDMK!O$4:O$149935,C$2)))</f>
        <v>0</v>
      </c>
      <c r="D134" s="257">
        <f>IF(C$2="",COUNTIFS(A1_Individu_Data_Keadaan_SDMK!R$4:R$149935,B134,A1_Individu_Data_Keadaan_SDMK!U$4:U$149935,"Perempuan"),IF(C$2&lt;&gt;"",COUNTIFS(A1_Individu_Data_Keadaan_SDMK!R$4:R$149935,B134,A1_Individu_Data_Keadaan_SDMK!U$4:U$149935,"Perempuan",A1_Individu_Data_Keadaan_SDMK!O$4:O$149935,C$2)))</f>
        <v>0</v>
      </c>
      <c r="E134" s="89">
        <f t="shared" si="27"/>
        <v>0</v>
      </c>
    </row>
    <row r="135" spans="1:18" ht="19.5" customHeight="1">
      <c r="A135" s="84"/>
      <c r="B135" s="88" t="s">
        <v>157</v>
      </c>
      <c r="C135" s="257">
        <f>IF(C$2="",COUNTIFS(A1_Individu_Data_Keadaan_SDMK!R$4:R$149935,B135,A1_Individu_Data_Keadaan_SDMK!U$4:U$149935,"Laki-Laki"),IF(C$2&lt;&gt;"",COUNTIFS(A1_Individu_Data_Keadaan_SDMK!R$4:R$149935,B135,A1_Individu_Data_Keadaan_SDMK!U$4:U$149935,"Laki-Laki",A1_Individu_Data_Keadaan_SDMK!O$4:O$149935,C$2)))</f>
        <v>0</v>
      </c>
      <c r="D135" s="257">
        <f>IF(C$2="",COUNTIFS(A1_Individu_Data_Keadaan_SDMK!R$4:R$149935,B135,A1_Individu_Data_Keadaan_SDMK!U$4:U$149935,"Perempuan"),IF(C$2&lt;&gt;"",COUNTIFS(A1_Individu_Data_Keadaan_SDMK!R$4:R$149935,B135,A1_Individu_Data_Keadaan_SDMK!U$4:U$149935,"Perempuan",A1_Individu_Data_Keadaan_SDMK!O$4:O$149935,C$2)))</f>
        <v>0</v>
      </c>
      <c r="E135" s="89">
        <f t="shared" si="27"/>
        <v>0</v>
      </c>
    </row>
    <row r="136" spans="1:18" ht="19.5" customHeight="1">
      <c r="A136" s="84"/>
      <c r="B136" s="87" t="s">
        <v>9218</v>
      </c>
      <c r="C136" s="90">
        <f>SUM(C128:C135)</f>
        <v>0</v>
      </c>
      <c r="D136" s="90">
        <f t="shared" ref="D136:E136" si="30">SUM(D128:D135)</f>
        <v>0</v>
      </c>
      <c r="E136" s="90">
        <f t="shared" si="30"/>
        <v>0</v>
      </c>
    </row>
    <row r="137" spans="1:18" ht="51" customHeight="1"/>
    <row r="138" spans="1:18" ht="15.75">
      <c r="A138" s="82">
        <v>10.1</v>
      </c>
      <c r="B138" s="91" t="s">
        <v>9266</v>
      </c>
      <c r="C138" s="84"/>
      <c r="D138" s="84"/>
      <c r="N138" s="30">
        <v>10.199999999999999</v>
      </c>
      <c r="O138" s="31" t="s">
        <v>12337</v>
      </c>
    </row>
    <row r="139" spans="1:18">
      <c r="A139" s="84"/>
      <c r="B139" s="84"/>
      <c r="C139" s="84"/>
      <c r="D139" s="84"/>
      <c r="O139" s="480" t="s">
        <v>12338</v>
      </c>
      <c r="P139" s="740" t="s">
        <v>9201</v>
      </c>
      <c r="Q139" s="741"/>
      <c r="R139" s="472" t="s">
        <v>1635</v>
      </c>
    </row>
    <row r="140" spans="1:18" ht="18" customHeight="1">
      <c r="A140" s="84"/>
      <c r="B140" s="85" t="s">
        <v>9259</v>
      </c>
      <c r="C140" s="742" t="s">
        <v>9201</v>
      </c>
      <c r="D140" s="743"/>
      <c r="E140" s="744" t="s">
        <v>1635</v>
      </c>
      <c r="O140" s="481"/>
      <c r="P140" s="472" t="s">
        <v>9202</v>
      </c>
      <c r="Q140" s="472" t="s">
        <v>9203</v>
      </c>
      <c r="R140" s="472"/>
    </row>
    <row r="141" spans="1:18" ht="15.75" customHeight="1">
      <c r="A141" s="84"/>
      <c r="B141" s="86"/>
      <c r="C141" s="87" t="s">
        <v>9202</v>
      </c>
      <c r="D141" s="87" t="s">
        <v>9203</v>
      </c>
      <c r="E141" s="745"/>
      <c r="O141" s="35" t="s">
        <v>349</v>
      </c>
      <c r="P141" s="36">
        <f>IF(C$2="",COUNTIFS(A1_Individu_Data_Keadaan_SDMK!W$4:W$149935,O141,A1_Individu_Data_Keadaan_SDMK!U$4:U$149935,"Laki-Laki",A1_Individu_Data_Keadaan_SDMK!Q$4:Q$149935,B$41),IF(C$2&lt;&gt;"",COUNTIFS(A1_Individu_Data_Keadaan_SDMK!W$4:W$149935,O141,A1_Individu_Data_Keadaan_SDMK!U$4:U$149935,"Laki-Laki",A1_Individu_Data_Keadaan_SDMK!O$4:O$149935,C$2,A1_Individu_Data_Keadaan_SDMK!Q$4:Q$149935,B$41)))</f>
        <v>0</v>
      </c>
      <c r="Q141" s="36">
        <f>IF(C$2="",COUNTIFS(A1_Individu_Data_Keadaan_SDMK!W$4:W$149935,O141,A1_Individu_Data_Keadaan_SDMK!U$4:U$149935,"Perempuan",A1_Individu_Data_Keadaan_SDMK!Q$4:Q$149935,B$41),IF(C$2&lt;&gt;"",COUNTIFS(A1_Individu_Data_Keadaan_SDMK!W$4:W$149935,O141,A1_Individu_Data_Keadaan_SDMK!U$4:U$149935,"Perempuan",A1_Individu_Data_Keadaan_SDMK!O$4:O$149935,C$2,A1_Individu_Data_Keadaan_SDMK!Q$4:Q$149935,B$41)))</f>
        <v>0</v>
      </c>
      <c r="R141" s="36">
        <f>P141+Q141</f>
        <v>0</v>
      </c>
    </row>
    <row r="142" spans="1:18" ht="18.75" customHeight="1">
      <c r="A142" s="84"/>
      <c r="B142" s="88" t="s">
        <v>160</v>
      </c>
      <c r="C142" s="89">
        <f>IF(C$2="",COUNTIFS(A1_Individu_Data_Keadaan_SDMK!R$4:R$149935,B142,A1_Individu_Data_Keadaan_SDMK!U$4:U$149935,"Laki-Laki"),IF(C$2&lt;&gt;"",COUNTIFS(A1_Individu_Data_Keadaan_SDMK!R$4:R$149935,B142,A1_Individu_Data_Keadaan_SDMK!U$4:U$149935,"Laki-Laki",A1_Individu_Data_Keadaan_SDMK!O$4:O$149935,C$2)))</f>
        <v>0</v>
      </c>
      <c r="D142" s="89">
        <f>IF(C$2="",COUNTIFS(A1_Individu_Data_Keadaan_SDMK!R$4:R$149935,B142,A1_Individu_Data_Keadaan_SDMK!U$4:U$149935,"Perempuan"),IF(C$2&lt;&gt;"",COUNTIFS(A1_Individu_Data_Keadaan_SDMK!R$4:R$149935,B142,A1_Individu_Data_Keadaan_SDMK!U$4:U$149935,"Perempuan",A1_Individu_Data_Keadaan_SDMK!O$4:O$149935,C$2)))</f>
        <v>0</v>
      </c>
      <c r="E142" s="89">
        <f>SUM(C142:D142)</f>
        <v>0</v>
      </c>
      <c r="O142" s="35" t="s">
        <v>347</v>
      </c>
      <c r="P142" s="36">
        <f>IF(C$2="",COUNTIFS(A1_Individu_Data_Keadaan_SDMK!W$4:W$149935,O142,A1_Individu_Data_Keadaan_SDMK!U$4:U$149935,"Laki-Laki",A1_Individu_Data_Keadaan_SDMK!Q$4:Q$149935,B$41),IF(C$2&lt;&gt;"",COUNTIFS(A1_Individu_Data_Keadaan_SDMK!W$4:W$149935,O142,A1_Individu_Data_Keadaan_SDMK!U$4:U$149935,"Laki-Laki",A1_Individu_Data_Keadaan_SDMK!O$4:O$149935,C$2,A1_Individu_Data_Keadaan_SDMK!Q$4:Q$149935,B$41)))</f>
        <v>0</v>
      </c>
      <c r="Q142" s="36">
        <f>IF(C$2="",COUNTIFS(A1_Individu_Data_Keadaan_SDMK!W$4:W$149935,O142,A1_Individu_Data_Keadaan_SDMK!U$4:U$149935,"Perempuan",A1_Individu_Data_Keadaan_SDMK!Q$4:Q$149935,B$41),IF(C$2&lt;&gt;"",COUNTIFS(A1_Individu_Data_Keadaan_SDMK!W$4:W$149935,O142,A1_Individu_Data_Keadaan_SDMK!U$4:U$149935,"Perempuan",A1_Individu_Data_Keadaan_SDMK!O$4:O$149935,C$2,A1_Individu_Data_Keadaan_SDMK!Q$4:Q$149935,B$41)))</f>
        <v>0</v>
      </c>
      <c r="R142" s="36">
        <f>P142+Q142</f>
        <v>0</v>
      </c>
    </row>
    <row r="143" spans="1:18" ht="18.75" customHeight="1">
      <c r="A143" s="84"/>
      <c r="B143" s="88" t="s">
        <v>162</v>
      </c>
      <c r="C143" s="257">
        <f>IF(C$2="",COUNTIFS(A1_Individu_Data_Keadaan_SDMK!R$4:R$149935,B143,A1_Individu_Data_Keadaan_SDMK!U$4:U$149935,"Laki-Laki"),IF(C$2&lt;&gt;"",COUNTIFS(A1_Individu_Data_Keadaan_SDMK!R$4:R$149935,B143,A1_Individu_Data_Keadaan_SDMK!U$4:U$149935,"Laki-Laki",A1_Individu_Data_Keadaan_SDMK!O$4:O$149935,C$2)))</f>
        <v>0</v>
      </c>
      <c r="D143" s="257">
        <f>IF(C$2="",COUNTIFS(A1_Individu_Data_Keadaan_SDMK!R$4:R$149935,B143,A1_Individu_Data_Keadaan_SDMK!U$4:U$149935,"Perempuan"),IF(C$2&lt;&gt;"",COUNTIFS(A1_Individu_Data_Keadaan_SDMK!R$4:R$149935,B143,A1_Individu_Data_Keadaan_SDMK!U$4:U$149935,"Perempuan",A1_Individu_Data_Keadaan_SDMK!O$4:O$149935,C$2)))</f>
        <v>0</v>
      </c>
      <c r="E143" s="89">
        <f t="shared" ref="E143:E147" si="31">SUM(C143:D143)</f>
        <v>0</v>
      </c>
      <c r="O143" s="35" t="s">
        <v>295</v>
      </c>
      <c r="P143" s="36">
        <f>IF(C$2="",COUNTIFS(A1_Individu_Data_Keadaan_SDMK!W$4:W$149935,O143,A1_Individu_Data_Keadaan_SDMK!U$4:U$149935,"Laki-Laki",A1_Individu_Data_Keadaan_SDMK!Q$4:Q$149935,B$41),IF(C$2&lt;&gt;"",COUNTIFS(A1_Individu_Data_Keadaan_SDMK!W$4:W$149935,O143,A1_Individu_Data_Keadaan_SDMK!U$4:U$149935,"Laki-Laki",A1_Individu_Data_Keadaan_SDMK!O$4:O$149935,C$2,A1_Individu_Data_Keadaan_SDMK!Q$4:Q$149935,B$41)))</f>
        <v>0</v>
      </c>
      <c r="Q143" s="36">
        <f>IF(C$2="",COUNTIFS(A1_Individu_Data_Keadaan_SDMK!W$4:W$149935,O143,A1_Individu_Data_Keadaan_SDMK!U$4:U$149935,"Perempuan",A1_Individu_Data_Keadaan_SDMK!Q$4:Q$149935,B$41),IF(C$2&lt;&gt;"",COUNTIFS(A1_Individu_Data_Keadaan_SDMK!W$4:W$149935,O143,A1_Individu_Data_Keadaan_SDMK!U$4:U$149935,"Perempuan",A1_Individu_Data_Keadaan_SDMK!O$4:O$149935,C$2,A1_Individu_Data_Keadaan_SDMK!Q$4:Q$149935,B$41)))</f>
        <v>0</v>
      </c>
      <c r="R143" s="36">
        <f t="shared" ref="R143:R144" si="32">P143+Q143</f>
        <v>0</v>
      </c>
    </row>
    <row r="144" spans="1:18" ht="18.75" customHeight="1">
      <c r="A144" s="84"/>
      <c r="B144" s="88" t="s">
        <v>164</v>
      </c>
      <c r="C144" s="257">
        <f>IF(C$2="",COUNTIFS(A1_Individu_Data_Keadaan_SDMK!R$4:R$149935,B144,A1_Individu_Data_Keadaan_SDMK!U$4:U$149935,"Laki-Laki"),IF(C$2&lt;&gt;"",COUNTIFS(A1_Individu_Data_Keadaan_SDMK!R$4:R$149935,B144,A1_Individu_Data_Keadaan_SDMK!U$4:U$149935,"Laki-Laki",A1_Individu_Data_Keadaan_SDMK!O$4:O$149935,C$2)))</f>
        <v>0</v>
      </c>
      <c r="D144" s="257">
        <f>IF(C$2="",COUNTIFS(A1_Individu_Data_Keadaan_SDMK!R$4:R$149935,B144,A1_Individu_Data_Keadaan_SDMK!U$4:U$149935,"Perempuan"),IF(C$2&lt;&gt;"",COUNTIFS(A1_Individu_Data_Keadaan_SDMK!R$4:R$149935,B144,A1_Individu_Data_Keadaan_SDMK!U$4:U$149935,"Perempuan",A1_Individu_Data_Keadaan_SDMK!O$4:O$149935,C$2)))</f>
        <v>0</v>
      </c>
      <c r="E144" s="89">
        <f t="shared" si="31"/>
        <v>0</v>
      </c>
      <c r="O144" s="203" t="s">
        <v>9347</v>
      </c>
      <c r="P144" s="36">
        <f>IF(C$2="",COUNTIFS(A1_Individu_Data_Keadaan_SDMK!W$4:W$149935,O144,A1_Individu_Data_Keadaan_SDMK!U$4:U$149935,"Laki-Laki",A1_Individu_Data_Keadaan_SDMK!Q$4:Q$149935,B$41),IF(C$2&lt;&gt;"",COUNTIFS(A1_Individu_Data_Keadaan_SDMK!W$4:W$149935,O144,A1_Individu_Data_Keadaan_SDMK!U$4:U$149935,"Laki-Laki",A1_Individu_Data_Keadaan_SDMK!O$4:O$149935,C$2,A1_Individu_Data_Keadaan_SDMK!Q$4:Q$149935,B$41)))</f>
        <v>0</v>
      </c>
      <c r="Q144" s="36">
        <f>IF(C$2="",COUNTIFS(A1_Individu_Data_Keadaan_SDMK!W$4:W$149935,O144,A1_Individu_Data_Keadaan_SDMK!U$4:U$149935,"Perempuan",A1_Individu_Data_Keadaan_SDMK!Q$4:Q$149935,B$41),IF(C$2&lt;&gt;"",COUNTIFS(A1_Individu_Data_Keadaan_SDMK!W$4:W$149935,O144,A1_Individu_Data_Keadaan_SDMK!U$4:U$149935,"Perempuan",A1_Individu_Data_Keadaan_SDMK!O$4:O$149935,C$2,A1_Individu_Data_Keadaan_SDMK!Q$4:Q$149935,B$41)))</f>
        <v>0</v>
      </c>
      <c r="R144" s="36">
        <f t="shared" si="32"/>
        <v>0</v>
      </c>
    </row>
    <row r="145" spans="1:18" ht="18.75" customHeight="1">
      <c r="A145" s="84"/>
      <c r="B145" s="88" t="s">
        <v>166</v>
      </c>
      <c r="C145" s="257">
        <f>IF(C$2="",COUNTIFS(A1_Individu_Data_Keadaan_SDMK!R$4:R$149935,B145,A1_Individu_Data_Keadaan_SDMK!U$4:U$149935,"Laki-Laki"),IF(C$2&lt;&gt;"",COUNTIFS(A1_Individu_Data_Keadaan_SDMK!R$4:R$149935,B145,A1_Individu_Data_Keadaan_SDMK!U$4:U$149935,"Laki-Laki",A1_Individu_Data_Keadaan_SDMK!O$4:O$149935,C$2)))</f>
        <v>0</v>
      </c>
      <c r="D145" s="257">
        <f>IF(C$2="",COUNTIFS(A1_Individu_Data_Keadaan_SDMK!R$4:R$149935,B145,A1_Individu_Data_Keadaan_SDMK!U$4:U$149935,"Perempuan"),IF(C$2&lt;&gt;"",COUNTIFS(A1_Individu_Data_Keadaan_SDMK!R$4:R$149935,B145,A1_Individu_Data_Keadaan_SDMK!U$4:U$149935,"Perempuan",A1_Individu_Data_Keadaan_SDMK!O$4:O$149935,C$2)))</f>
        <v>0</v>
      </c>
      <c r="E145" s="89">
        <f t="shared" si="31"/>
        <v>0</v>
      </c>
      <c r="O145" s="472" t="s">
        <v>9218</v>
      </c>
      <c r="P145" s="39">
        <f>SUM(P141:P144)</f>
        <v>0</v>
      </c>
      <c r="Q145" s="39">
        <f t="shared" ref="Q145:R145" si="33">SUM(Q141:Q144)</f>
        <v>0</v>
      </c>
      <c r="R145" s="39">
        <f t="shared" si="33"/>
        <v>0</v>
      </c>
    </row>
    <row r="146" spans="1:18" ht="18.75" customHeight="1">
      <c r="A146" s="84"/>
      <c r="B146" s="88" t="s">
        <v>168</v>
      </c>
      <c r="C146" s="257">
        <f>IF(C$2="",COUNTIFS(A1_Individu_Data_Keadaan_SDMK!R$4:R$149935,B146,A1_Individu_Data_Keadaan_SDMK!U$4:U$149935,"Laki-Laki"),IF(C$2&lt;&gt;"",COUNTIFS(A1_Individu_Data_Keadaan_SDMK!R$4:R$149935,B146,A1_Individu_Data_Keadaan_SDMK!U$4:U$149935,"Laki-Laki",A1_Individu_Data_Keadaan_SDMK!O$4:O$149935,C$2)))</f>
        <v>0</v>
      </c>
      <c r="D146" s="257">
        <f>IF(C$2="",COUNTIFS(A1_Individu_Data_Keadaan_SDMK!R$4:R$149935,B146,A1_Individu_Data_Keadaan_SDMK!U$4:U$149935,"Perempuan"),IF(C$2&lt;&gt;"",COUNTIFS(A1_Individu_Data_Keadaan_SDMK!R$4:R$149935,B146,A1_Individu_Data_Keadaan_SDMK!U$4:U$149935,"Perempuan",A1_Individu_Data_Keadaan_SDMK!O$4:O$149935,C$2)))</f>
        <v>0</v>
      </c>
      <c r="E146" s="89">
        <f t="shared" si="31"/>
        <v>0</v>
      </c>
    </row>
    <row r="147" spans="1:18" ht="18.75" customHeight="1">
      <c r="A147" s="84"/>
      <c r="B147" s="88" t="s">
        <v>170</v>
      </c>
      <c r="C147" s="257">
        <f>IF(C$2="",COUNTIFS(A1_Individu_Data_Keadaan_SDMK!R$4:R$149935,B147,A1_Individu_Data_Keadaan_SDMK!U$4:U$149935,"Laki-Laki"),IF(C$2&lt;&gt;"",COUNTIFS(A1_Individu_Data_Keadaan_SDMK!R$4:R$149935,B147,A1_Individu_Data_Keadaan_SDMK!U$4:U$149935,"Laki-Laki",A1_Individu_Data_Keadaan_SDMK!O$4:O$149935,C$2)))</f>
        <v>0</v>
      </c>
      <c r="D147" s="257">
        <f>IF(C$2="",COUNTIFS(A1_Individu_Data_Keadaan_SDMK!R$4:R$149935,B147,A1_Individu_Data_Keadaan_SDMK!U$4:U$149935,"Perempuan"),IF(C$2&lt;&gt;"",COUNTIFS(A1_Individu_Data_Keadaan_SDMK!R$4:R$149935,B147,A1_Individu_Data_Keadaan_SDMK!U$4:U$149935,"Perempuan",A1_Individu_Data_Keadaan_SDMK!O$4:O$149935,C$2)))</f>
        <v>0</v>
      </c>
      <c r="E147" s="89">
        <f t="shared" si="31"/>
        <v>0</v>
      </c>
    </row>
    <row r="148" spans="1:18" ht="18.75" customHeight="1">
      <c r="A148" s="84"/>
      <c r="B148" s="87" t="s">
        <v>9218</v>
      </c>
      <c r="C148" s="90">
        <f>SUM(C142:C147)</f>
        <v>0</v>
      </c>
      <c r="D148" s="90">
        <f t="shared" ref="D148:E148" si="34">SUM(D142:D147)</f>
        <v>0</v>
      </c>
      <c r="E148" s="90">
        <f t="shared" si="34"/>
        <v>0</v>
      </c>
    </row>
    <row r="154" spans="1:18" ht="18" customHeight="1"/>
    <row r="155" spans="1:18" ht="15.75">
      <c r="A155" s="82">
        <v>11.1</v>
      </c>
      <c r="B155" s="91" t="s">
        <v>9462</v>
      </c>
      <c r="C155" s="84"/>
      <c r="D155" s="84"/>
      <c r="N155" s="30">
        <v>11.2</v>
      </c>
      <c r="O155" s="31" t="s">
        <v>12339</v>
      </c>
    </row>
    <row r="156" spans="1:18">
      <c r="A156" s="84"/>
      <c r="B156" s="84"/>
      <c r="C156" s="84"/>
      <c r="D156" s="84"/>
      <c r="O156" s="480" t="s">
        <v>12340</v>
      </c>
      <c r="P156" s="740" t="s">
        <v>9201</v>
      </c>
      <c r="Q156" s="741"/>
      <c r="R156" s="472" t="s">
        <v>1635</v>
      </c>
    </row>
    <row r="157" spans="1:18" ht="18.75" customHeight="1">
      <c r="A157" s="84"/>
      <c r="B157" s="259" t="s">
        <v>9463</v>
      </c>
      <c r="C157" s="742" t="s">
        <v>9201</v>
      </c>
      <c r="D157" s="743"/>
      <c r="E157" s="744" t="s">
        <v>1635</v>
      </c>
      <c r="O157" s="481"/>
      <c r="P157" s="472" t="s">
        <v>9202</v>
      </c>
      <c r="Q157" s="472" t="s">
        <v>9203</v>
      </c>
      <c r="R157" s="472"/>
    </row>
    <row r="158" spans="1:18" ht="16.5" customHeight="1">
      <c r="A158" s="84"/>
      <c r="B158" s="260"/>
      <c r="C158" s="87" t="s">
        <v>9202</v>
      </c>
      <c r="D158" s="87" t="s">
        <v>9203</v>
      </c>
      <c r="E158" s="745"/>
      <c r="O158" s="35" t="s">
        <v>581</v>
      </c>
      <c r="P158" s="36">
        <f>IF(C$2="",COUNTIFS(A1_Individu_Data_Keadaan_SDMK!W$4:W$149935,O158,A1_Individu_Data_Keadaan_SDMK!U$4:U$149935,"Laki-Laki",A1_Individu_Data_Keadaan_SDMK!Q$4:Q$149935,B$43),IF(C$2&lt;&gt;"",COUNTIFS(A1_Individu_Data_Keadaan_SDMK!W$4:W$149935,O158,A1_Individu_Data_Keadaan_SDMK!U$4:U$149935,"Laki-Laki",A1_Individu_Data_Keadaan_SDMK!O$4:O$149935,C$2,A1_Individu_Data_Keadaan_SDMK!Q$4:Q$149935,B$43)))</f>
        <v>0</v>
      </c>
      <c r="Q158" s="36">
        <f>IF(C$2="",COUNTIFS(A1_Individu_Data_Keadaan_SDMK!W$4:W$149935,O158,A1_Individu_Data_Keadaan_SDMK!U$4:U$149935,"Perempuan",A1_Individu_Data_Keadaan_SDMK!Q$4:Q$149935,B$43),IF(C$2&lt;&gt;"",COUNTIFS(A1_Individu_Data_Keadaan_SDMK!W$4:W$149935,O158,A1_Individu_Data_Keadaan_SDMK!U$4:U$149935,"Perempuan",A1_Individu_Data_Keadaan_SDMK!O$4:O$149935,C$2,A1_Individu_Data_Keadaan_SDMK!Q$4:Q$149935,B$43)))</f>
        <v>0</v>
      </c>
      <c r="R158" s="36">
        <f>P158+Q158</f>
        <v>0</v>
      </c>
    </row>
    <row r="159" spans="1:18" ht="18" customHeight="1">
      <c r="A159" s="84"/>
      <c r="B159" s="88" t="s">
        <v>178</v>
      </c>
      <c r="C159" s="257">
        <f>IF(C$2="",COUNTIFS(A1_Individu_Data_Keadaan_SDMK!R$4:R$149935,B159,A1_Individu_Data_Keadaan_SDMK!U$4:U$149935,"Laki-Laki"),IF(C$2&lt;&gt;"",COUNTIFS(A1_Individu_Data_Keadaan_SDMK!R$4:R$149935,B159,A1_Individu_Data_Keadaan_SDMK!U$4:U$149935,"Laki-Laki",A1_Individu_Data_Keadaan_SDMK!O$4:O$149935,C$2)))</f>
        <v>0</v>
      </c>
      <c r="D159" s="257">
        <f>IF(C$2="",COUNTIFS(A1_Individu_Data_Keadaan_SDMK!R$4:R$149935,B159,A1_Individu_Data_Keadaan_SDMK!U$4:U$149935,"Perempuan"),IF(C$2&lt;&gt;"",COUNTIFS(A1_Individu_Data_Keadaan_SDMK!R$4:R$149935,B159,A1_Individu_Data_Keadaan_SDMK!U$4:U$149935,"Perempuan",A1_Individu_Data_Keadaan_SDMK!O$4:O$149935,C$2)))</f>
        <v>0</v>
      </c>
      <c r="E159" s="257">
        <f>SUM(C159:D159)</f>
        <v>0</v>
      </c>
      <c r="O159" s="35" t="s">
        <v>393</v>
      </c>
      <c r="P159" s="36">
        <f>IF(C$2="",COUNTIFS(A1_Individu_Data_Keadaan_SDMK!W$4:W$149935,O159,A1_Individu_Data_Keadaan_SDMK!U$4:U$149935,"Laki-Laki",A1_Individu_Data_Keadaan_SDMK!Q$4:Q$149935,B$43),IF(C$2&lt;&gt;"",COUNTIFS(A1_Individu_Data_Keadaan_SDMK!W$4:W$149935,O159,A1_Individu_Data_Keadaan_SDMK!U$4:U$149935,"Laki-Laki",A1_Individu_Data_Keadaan_SDMK!O$4:O$149935,C$2,A1_Individu_Data_Keadaan_SDMK!Q$4:Q$149935,B$43)))</f>
        <v>0</v>
      </c>
      <c r="Q159" s="36">
        <f>IF(C$2="",COUNTIFS(A1_Individu_Data_Keadaan_SDMK!W$4:W$149935,O159,A1_Individu_Data_Keadaan_SDMK!U$4:U$149935,"Perempuan",A1_Individu_Data_Keadaan_SDMK!Q$4:Q$149935,B$43),IF(C$2&lt;&gt;"",COUNTIFS(A1_Individu_Data_Keadaan_SDMK!W$4:W$149935,O159,A1_Individu_Data_Keadaan_SDMK!U$4:U$149935,"Perempuan",A1_Individu_Data_Keadaan_SDMK!O$4:O$149935,C$2,A1_Individu_Data_Keadaan_SDMK!Q$4:Q$149935,B$43)))</f>
        <v>0</v>
      </c>
      <c r="R159" s="36">
        <f>P159+Q159</f>
        <v>0</v>
      </c>
    </row>
    <row r="160" spans="1:18" ht="18" customHeight="1">
      <c r="A160" s="84"/>
      <c r="B160" s="88" t="s">
        <v>180</v>
      </c>
      <c r="C160" s="257">
        <f>IF(C$2="",COUNTIFS(A1_Individu_Data_Keadaan_SDMK!R$4:R$149935,B160,A1_Individu_Data_Keadaan_SDMK!U$4:U$149935,"Laki-Laki"),IF(C$2&lt;&gt;"",COUNTIFS(A1_Individu_Data_Keadaan_SDMK!R$4:R$149935,B160,A1_Individu_Data_Keadaan_SDMK!U$4:U$149935,"Laki-Laki",A1_Individu_Data_Keadaan_SDMK!O$4:O$149935,C$2)))</f>
        <v>0</v>
      </c>
      <c r="D160" s="257">
        <f>IF(C$2="",COUNTIFS(A1_Individu_Data_Keadaan_SDMK!R$4:R$149935,B160,A1_Individu_Data_Keadaan_SDMK!U$4:U$149935,"Perempuan"),IF(C$2&lt;&gt;"",COUNTIFS(A1_Individu_Data_Keadaan_SDMK!R$4:R$149935,B160,A1_Individu_Data_Keadaan_SDMK!U$4:U$149935,"Perempuan",A1_Individu_Data_Keadaan_SDMK!O$4:O$149935,C$2)))</f>
        <v>0</v>
      </c>
      <c r="E160" s="257">
        <f t="shared" ref="E160:E165" si="35">SUM(C160:D160)</f>
        <v>0</v>
      </c>
      <c r="O160" s="449" t="s">
        <v>436</v>
      </c>
      <c r="P160" s="36">
        <f>IF(C$2="",COUNTIFS(A1_Individu_Data_Keadaan_SDMK!W$4:W$149935,O160,A1_Individu_Data_Keadaan_SDMK!U$4:U$149935,"Laki-Laki",A1_Individu_Data_Keadaan_SDMK!Q$4:Q$149935,B$43),IF(C$2&lt;&gt;"",COUNTIFS(A1_Individu_Data_Keadaan_SDMK!W$4:W$149935,O160,A1_Individu_Data_Keadaan_SDMK!U$4:U$149935,"Laki-Laki",A1_Individu_Data_Keadaan_SDMK!O$4:O$149935,C$2,A1_Individu_Data_Keadaan_SDMK!Q$4:Q$149935,B$43)))</f>
        <v>0</v>
      </c>
      <c r="Q160" s="36">
        <f>IF(C$2="",COUNTIFS(A1_Individu_Data_Keadaan_SDMK!W$4:W$149935,O160,A1_Individu_Data_Keadaan_SDMK!U$4:U$149935,"Perempuan",A1_Individu_Data_Keadaan_SDMK!Q$4:Q$149935,B$43),IF(C$2&lt;&gt;"",COUNTIFS(A1_Individu_Data_Keadaan_SDMK!W$4:W$149935,O160,A1_Individu_Data_Keadaan_SDMK!U$4:U$149935,"Perempuan",A1_Individu_Data_Keadaan_SDMK!O$4:O$149935,C$2,A1_Individu_Data_Keadaan_SDMK!Q$4:Q$149935,B$43)))</f>
        <v>0</v>
      </c>
      <c r="R160" s="36">
        <f t="shared" ref="R160" si="36">P160+Q160</f>
        <v>0</v>
      </c>
    </row>
    <row r="161" spans="1:18" ht="18" customHeight="1">
      <c r="A161" s="84"/>
      <c r="B161" s="88" t="s">
        <v>182</v>
      </c>
      <c r="C161" s="257">
        <f>IF(C$2="",COUNTIFS(A1_Individu_Data_Keadaan_SDMK!R$4:R$149935,B161,A1_Individu_Data_Keadaan_SDMK!U$4:U$149935,"Laki-Laki"),IF(C$2&lt;&gt;"",COUNTIFS(A1_Individu_Data_Keadaan_SDMK!R$4:R$149935,B161,A1_Individu_Data_Keadaan_SDMK!U$4:U$149935,"Laki-Laki",A1_Individu_Data_Keadaan_SDMK!O$4:O$149935,C$2)))</f>
        <v>0</v>
      </c>
      <c r="D161" s="257">
        <f>IF(C$2="",COUNTIFS(A1_Individu_Data_Keadaan_SDMK!R$4:R$149935,B161,A1_Individu_Data_Keadaan_SDMK!U$4:U$149935,"Perempuan"),IF(C$2&lt;&gt;"",COUNTIFS(A1_Individu_Data_Keadaan_SDMK!R$4:R$149935,B161,A1_Individu_Data_Keadaan_SDMK!U$4:U$149935,"Perempuan",A1_Individu_Data_Keadaan_SDMK!O$4:O$149935,C$2)))</f>
        <v>0</v>
      </c>
      <c r="E161" s="257">
        <f t="shared" si="35"/>
        <v>0</v>
      </c>
      <c r="O161" s="203" t="s">
        <v>9347</v>
      </c>
      <c r="P161" s="36">
        <f>IF(C$2="",COUNTIFS(A1_Individu_Data_Keadaan_SDMK!W$4:W$149935,O161,A1_Individu_Data_Keadaan_SDMK!U$4:U$149935,"Laki-Laki",A1_Individu_Data_Keadaan_SDMK!Q$4:Q$149935,B$43),IF(C$2&lt;&gt;"",COUNTIFS(A1_Individu_Data_Keadaan_SDMK!W$4:W$149935,O161,A1_Individu_Data_Keadaan_SDMK!U$4:U$149935,"Laki-Laki",A1_Individu_Data_Keadaan_SDMK!O$4:O$149935,C$2,A1_Individu_Data_Keadaan_SDMK!Q$4:Q$149935,B$43)))</f>
        <v>0</v>
      </c>
      <c r="Q161" s="36">
        <f>IF(C$2="",COUNTIFS(A1_Individu_Data_Keadaan_SDMK!W$4:W$149935,O161,A1_Individu_Data_Keadaan_SDMK!U$4:U$149935,"Perempuan",A1_Individu_Data_Keadaan_SDMK!Q$4:Q$149935,B$43),IF(C$2&lt;&gt;"",COUNTIFS(A1_Individu_Data_Keadaan_SDMK!W$4:W$149935,O161,A1_Individu_Data_Keadaan_SDMK!U$4:U$149935,"Perempuan",A1_Individu_Data_Keadaan_SDMK!O$4:O$149935,C$2,A1_Individu_Data_Keadaan_SDMK!Q$4:Q$149935,B$43)))</f>
        <v>0</v>
      </c>
      <c r="R161" s="36"/>
    </row>
    <row r="162" spans="1:18" ht="18" customHeight="1">
      <c r="A162" s="84"/>
      <c r="B162" s="88" t="s">
        <v>184</v>
      </c>
      <c r="C162" s="257">
        <f>IF(C$2="",COUNTIFS(A1_Individu_Data_Keadaan_SDMK!R$4:R$149935,B162,A1_Individu_Data_Keadaan_SDMK!U$4:U$149935,"Laki-Laki"),IF(C$2&lt;&gt;"",COUNTIFS(A1_Individu_Data_Keadaan_SDMK!R$4:R$149935,B162,A1_Individu_Data_Keadaan_SDMK!U$4:U$149935,"Laki-Laki",A1_Individu_Data_Keadaan_SDMK!O$4:O$149935,C$2)))</f>
        <v>0</v>
      </c>
      <c r="D162" s="257">
        <f>IF(C$2="",COUNTIFS(A1_Individu_Data_Keadaan_SDMK!R$4:R$149935,B162,A1_Individu_Data_Keadaan_SDMK!U$4:U$149935,"Perempuan"),IF(C$2&lt;&gt;"",COUNTIFS(A1_Individu_Data_Keadaan_SDMK!R$4:R$149935,B162,A1_Individu_Data_Keadaan_SDMK!U$4:U$149935,"Perempuan",A1_Individu_Data_Keadaan_SDMK!O$4:O$149935,C$2)))</f>
        <v>0</v>
      </c>
      <c r="E162" s="257">
        <f t="shared" si="35"/>
        <v>0</v>
      </c>
      <c r="O162" s="472" t="s">
        <v>9218</v>
      </c>
      <c r="P162" s="39">
        <f>SUM(P158:P161)</f>
        <v>0</v>
      </c>
      <c r="Q162" s="39">
        <f t="shared" ref="Q162:R162" si="37">SUM(Q158:Q161)</f>
        <v>0</v>
      </c>
      <c r="R162" s="39">
        <f t="shared" si="37"/>
        <v>0</v>
      </c>
    </row>
    <row r="163" spans="1:18" ht="18" customHeight="1">
      <c r="A163" s="84"/>
      <c r="B163" s="88" t="s">
        <v>186</v>
      </c>
      <c r="C163" s="257">
        <f>IF(C$2="",COUNTIFS(A1_Individu_Data_Keadaan_SDMK!R$4:R$149935,B163,A1_Individu_Data_Keadaan_SDMK!U$4:U$149935,"Laki-Laki"),IF(C$2&lt;&gt;"",COUNTIFS(A1_Individu_Data_Keadaan_SDMK!R$4:R$149935,B163,A1_Individu_Data_Keadaan_SDMK!U$4:U$149935,"Laki-Laki",A1_Individu_Data_Keadaan_SDMK!O$4:O$149935,C$2)))</f>
        <v>0</v>
      </c>
      <c r="D163" s="257">
        <f>IF(C$2="",COUNTIFS(A1_Individu_Data_Keadaan_SDMK!R$4:R$149935,B163,A1_Individu_Data_Keadaan_SDMK!U$4:U$149935,"Perempuan"),IF(C$2&lt;&gt;"",COUNTIFS(A1_Individu_Data_Keadaan_SDMK!R$4:R$149935,B163,A1_Individu_Data_Keadaan_SDMK!U$4:U$149935,"Perempuan",A1_Individu_Data_Keadaan_SDMK!O$4:O$149935,C$2)))</f>
        <v>0</v>
      </c>
      <c r="E163" s="257">
        <f t="shared" si="35"/>
        <v>0</v>
      </c>
    </row>
    <row r="164" spans="1:18" ht="18" customHeight="1">
      <c r="A164" s="84"/>
      <c r="B164" s="88" t="s">
        <v>188</v>
      </c>
      <c r="C164" s="257">
        <f>IF(C$2="",COUNTIFS(A1_Individu_Data_Keadaan_SDMK!R$4:R$149935,B164,A1_Individu_Data_Keadaan_SDMK!U$4:U$149935,"Laki-Laki"),IF(C$2&lt;&gt;"",COUNTIFS(A1_Individu_Data_Keadaan_SDMK!R$4:R$149935,B164,A1_Individu_Data_Keadaan_SDMK!U$4:U$149935,"Laki-Laki",A1_Individu_Data_Keadaan_SDMK!O$4:O$149935,C$2)))</f>
        <v>0</v>
      </c>
      <c r="D164" s="257">
        <f>IF(C$2="",COUNTIFS(A1_Individu_Data_Keadaan_SDMK!R$4:R$149935,B164,A1_Individu_Data_Keadaan_SDMK!U$4:U$149935,"Perempuan"),IF(C$2&lt;&gt;"",COUNTIFS(A1_Individu_Data_Keadaan_SDMK!R$4:R$149935,B164,A1_Individu_Data_Keadaan_SDMK!U$4:U$149935,"Perempuan",A1_Individu_Data_Keadaan_SDMK!O$4:O$149935,C$2)))</f>
        <v>0</v>
      </c>
      <c r="E164" s="257">
        <f t="shared" si="35"/>
        <v>0</v>
      </c>
    </row>
    <row r="165" spans="1:18" ht="18" customHeight="1">
      <c r="A165" s="84"/>
      <c r="B165" s="88" t="s">
        <v>190</v>
      </c>
      <c r="C165" s="257">
        <f>IF(C$2="",COUNTIFS(A1_Individu_Data_Keadaan_SDMK!R$4:R$149935,B165,A1_Individu_Data_Keadaan_SDMK!U$4:U$149935,"Laki-Laki"),IF(C$2&lt;&gt;"",COUNTIFS(A1_Individu_Data_Keadaan_SDMK!R$4:R$149935,B165,A1_Individu_Data_Keadaan_SDMK!U$4:U$149935,"Laki-Laki",A1_Individu_Data_Keadaan_SDMK!O$4:O$149935,C$2)))</f>
        <v>0</v>
      </c>
      <c r="D165" s="257">
        <f>IF(C$2="",COUNTIFS(A1_Individu_Data_Keadaan_SDMK!R$4:R$149935,B165,A1_Individu_Data_Keadaan_SDMK!U$4:U$149935,"Perempuan"),IF(C$2&lt;&gt;"",COUNTIFS(A1_Individu_Data_Keadaan_SDMK!R$4:R$149935,B165,A1_Individu_Data_Keadaan_SDMK!U$4:U$149935,"Perempuan",A1_Individu_Data_Keadaan_SDMK!O$4:O$149935,C$2)))</f>
        <v>0</v>
      </c>
      <c r="E165" s="257">
        <f t="shared" si="35"/>
        <v>0</v>
      </c>
    </row>
    <row r="166" spans="1:18" ht="22.5" customHeight="1">
      <c r="A166" s="84"/>
      <c r="B166" s="87" t="s">
        <v>9218</v>
      </c>
      <c r="C166" s="258">
        <f>SUM(C159:C165)</f>
        <v>0</v>
      </c>
      <c r="D166" s="258">
        <f>SUM(D159:D165)</f>
        <v>0</v>
      </c>
      <c r="E166" s="258">
        <f>SUM(E159:E165)</f>
        <v>0</v>
      </c>
    </row>
    <row r="168" spans="1:18" ht="54.95" customHeight="1"/>
    <row r="169" spans="1:18" ht="15.75">
      <c r="A169" s="82">
        <v>12.1</v>
      </c>
      <c r="B169" s="91" t="s">
        <v>9461</v>
      </c>
      <c r="C169" s="84"/>
      <c r="D169" s="84"/>
      <c r="N169" s="30">
        <v>12.2</v>
      </c>
      <c r="O169" s="31" t="s">
        <v>12335</v>
      </c>
    </row>
    <row r="170" spans="1:18">
      <c r="A170" s="84"/>
      <c r="B170" s="84"/>
      <c r="C170" s="84"/>
      <c r="D170" s="84"/>
    </row>
    <row r="171" spans="1:18" ht="17.25" customHeight="1">
      <c r="A171" s="84"/>
      <c r="B171" s="259" t="s">
        <v>9464</v>
      </c>
      <c r="C171" s="742" t="s">
        <v>9201</v>
      </c>
      <c r="D171" s="743"/>
      <c r="E171" s="744" t="s">
        <v>1635</v>
      </c>
      <c r="O171" s="480" t="s">
        <v>12336</v>
      </c>
      <c r="P171" s="740" t="s">
        <v>9201</v>
      </c>
      <c r="Q171" s="741"/>
      <c r="R171" s="472" t="s">
        <v>1635</v>
      </c>
    </row>
    <row r="172" spans="1:18" ht="18.75" customHeight="1">
      <c r="A172" s="84"/>
      <c r="B172" s="260"/>
      <c r="C172" s="87" t="s">
        <v>9202</v>
      </c>
      <c r="D172" s="87" t="s">
        <v>9203</v>
      </c>
      <c r="E172" s="745"/>
      <c r="O172" s="481"/>
      <c r="P172" s="472" t="s">
        <v>9202</v>
      </c>
      <c r="Q172" s="472" t="s">
        <v>9203</v>
      </c>
      <c r="R172" s="472"/>
    </row>
    <row r="173" spans="1:18" ht="15" customHeight="1">
      <c r="A173" s="84"/>
      <c r="B173" s="88" t="s">
        <v>231</v>
      </c>
      <c r="C173" s="257">
        <f>IF(C$2="",COUNTIFS(A1_Individu_Data_Keadaan_SDMK!R$4:R$149935,B173,A1_Individu_Data_Keadaan_SDMK!U$4:U$149935,"Laki-Laki"),IF(C$2&lt;&gt;"",COUNTIFS(A1_Individu_Data_Keadaan_SDMK!R$4:R$149935,B173,A1_Individu_Data_Keadaan_SDMK!U$4:U$149935,"Laki-Laki",A1_Individu_Data_Keadaan_SDMK!O$4:O$149935,C$2)))</f>
        <v>0</v>
      </c>
      <c r="D173" s="257">
        <f>IF(C$2="",COUNTIFS(A1_Individu_Data_Keadaan_SDMK!R$4:R$149935,B173,A1_Individu_Data_Keadaan_SDMK!U$4:U$149935,"Perempuan"),IF(C$2&lt;&gt;"",COUNTIFS(A1_Individu_Data_Keadaan_SDMK!R$4:R$149935,B173,A1_Individu_Data_Keadaan_SDMK!U$4:U$149935,"Perempuan",A1_Individu_Data_Keadaan_SDMK!O$4:O$149935,C$2)))</f>
        <v>0</v>
      </c>
      <c r="E173" s="257">
        <f>SUM(C173:D173)</f>
        <v>0</v>
      </c>
      <c r="O173" s="292" t="s">
        <v>575</v>
      </c>
      <c r="P173" s="36">
        <f>IF(C$2="",COUNTIFS(A1_Individu_Data_Keadaan_SDMK!W$4:W$149935,O173,A1_Individu_Data_Keadaan_SDMK!U$4:U$149935,"Laki-Laki",A1_Individu_Data_Keadaan_SDMK!Q$4:Q$149935,B$44),IF(C$2&lt;&gt;"",COUNTIFS(A1_Individu_Data_Keadaan_SDMK!W$4:W$149935,O173,A1_Individu_Data_Keadaan_SDMK!U$4:U$149935,"Laki-Laki",A1_Individu_Data_Keadaan_SDMK!O$4:O$149935,C$2,A1_Individu_Data_Keadaan_SDMK!Q$4:Q$149935,B$44)))</f>
        <v>0</v>
      </c>
      <c r="Q173" s="36">
        <f>IF(C$2="",COUNTIFS(A1_Individu_Data_Keadaan_SDMK!W$4:W$149935,O173,A1_Individu_Data_Keadaan_SDMK!U$4:U$149935,"Perempuan",A1_Individu_Data_Keadaan_SDMK!Q$4:Q$149935,B$44),IF(C$2&lt;&gt;"",COUNTIFS(A1_Individu_Data_Keadaan_SDMK!W$4:W$149935,O173,A1_Individu_Data_Keadaan_SDMK!U$4:U$149935,"Perempuan",A1_Individu_Data_Keadaan_SDMK!O$4:O$149935,C$2,A1_Individu_Data_Keadaan_SDMK!Q$4:Q$149935,B$44)))</f>
        <v>0</v>
      </c>
      <c r="R173" s="36">
        <f>P173+Q173</f>
        <v>0</v>
      </c>
    </row>
    <row r="174" spans="1:18" ht="15.75" customHeight="1">
      <c r="A174" s="84"/>
      <c r="B174" s="88" t="s">
        <v>193</v>
      </c>
      <c r="C174" s="257">
        <f>IF(C$2="",COUNTIFS(A1_Individu_Data_Keadaan_SDMK!R$4:R$149935,B174,A1_Individu_Data_Keadaan_SDMK!U$4:U$149935,"Laki-Laki"),IF(C$2&lt;&gt;"",COUNTIFS(A1_Individu_Data_Keadaan_SDMK!R$4:R$149935,B174,A1_Individu_Data_Keadaan_SDMK!U$4:U$149935,"Laki-Laki",A1_Individu_Data_Keadaan_SDMK!O$4:O$149935,C$2)))</f>
        <v>0</v>
      </c>
      <c r="D174" s="257">
        <f>IF(C$2="",COUNTIFS(A1_Individu_Data_Keadaan_SDMK!R$4:R$149935,B174,A1_Individu_Data_Keadaan_SDMK!U$4:U$149935,"Perempuan"),IF(C$2&lt;&gt;"",COUNTIFS(A1_Individu_Data_Keadaan_SDMK!R$4:R$149935,B174,A1_Individu_Data_Keadaan_SDMK!U$4:U$149935,"Perempuan",A1_Individu_Data_Keadaan_SDMK!O$4:O$149935,C$2)))</f>
        <v>0</v>
      </c>
      <c r="E174" s="257">
        <f t="shared" ref="E174:E175" si="38">SUM(C174:D174)</f>
        <v>0</v>
      </c>
      <c r="O174" s="35" t="s">
        <v>578</v>
      </c>
      <c r="P174" s="36">
        <f>IF(C$2="",COUNTIFS(A1_Individu_Data_Keadaan_SDMK!W$4:W$149935,O174,A1_Individu_Data_Keadaan_SDMK!U$4:U$149935,"Laki-Laki",A1_Individu_Data_Keadaan_SDMK!Q$4:Q$149935,B$44),IF(C$2&lt;&gt;"",COUNTIFS(A1_Individu_Data_Keadaan_SDMK!W$4:W$149935,O174,A1_Individu_Data_Keadaan_SDMK!U$4:U$149935,"Laki-Laki",A1_Individu_Data_Keadaan_SDMK!O$4:O$149935,C$2,A1_Individu_Data_Keadaan_SDMK!Q$4:Q$149935,B$44)))</f>
        <v>0</v>
      </c>
      <c r="Q174" s="36">
        <f>IF(C$2="",COUNTIFS(A1_Individu_Data_Keadaan_SDMK!W$4:W$149935,O174,A1_Individu_Data_Keadaan_SDMK!U$4:U$149935,"Perempuan",A1_Individu_Data_Keadaan_SDMK!Q$4:Q$149935,B$44),IF(C$2&lt;&gt;"",COUNTIFS(A1_Individu_Data_Keadaan_SDMK!W$4:W$149935,O174,A1_Individu_Data_Keadaan_SDMK!U$4:U$149935,"Perempuan",A1_Individu_Data_Keadaan_SDMK!O$4:O$149935,C$2,A1_Individu_Data_Keadaan_SDMK!Q$4:Q$149935,B$44)))</f>
        <v>0</v>
      </c>
      <c r="R174" s="36">
        <f>P174+Q174</f>
        <v>0</v>
      </c>
    </row>
    <row r="175" spans="1:18" ht="16.5" customHeight="1">
      <c r="A175" s="84"/>
      <c r="B175" s="88" t="s">
        <v>219</v>
      </c>
      <c r="C175" s="257">
        <f>IF(C$2="",COUNTIFS(A1_Individu_Data_Keadaan_SDMK!R$4:R$149935,B175,A1_Individu_Data_Keadaan_SDMK!U$4:U$149935,"Laki-Laki"),IF(C$2&lt;&gt;"",COUNTIFS(A1_Individu_Data_Keadaan_SDMK!R$4:R$149935,B175,A1_Individu_Data_Keadaan_SDMK!U$4:U$149935,"Laki-Laki",A1_Individu_Data_Keadaan_SDMK!O$4:O$149935,C$2)))</f>
        <v>0</v>
      </c>
      <c r="D175" s="257">
        <f>IF(C$2="",COUNTIFS(A1_Individu_Data_Keadaan_SDMK!R$4:R$149935,B175,A1_Individu_Data_Keadaan_SDMK!U$4:U$149935,"Perempuan"),IF(C$2&lt;&gt;"",COUNTIFS(A1_Individu_Data_Keadaan_SDMK!R$4:R$149935,B175,A1_Individu_Data_Keadaan_SDMK!U$4:U$149935,"Perempuan",A1_Individu_Data_Keadaan_SDMK!O$4:O$149935,C$2)))</f>
        <v>0</v>
      </c>
      <c r="E175" s="257">
        <f t="shared" si="38"/>
        <v>0</v>
      </c>
      <c r="O175" s="35" t="s">
        <v>581</v>
      </c>
      <c r="P175" s="36">
        <f>IF(C$2="",COUNTIFS(A1_Individu_Data_Keadaan_SDMK!W$4:W$149935,O175,A1_Individu_Data_Keadaan_SDMK!U$4:U$149935,"Laki-Laki",A1_Individu_Data_Keadaan_SDMK!Q$4:Q$149935,B$44),IF(C$2&lt;&gt;"",COUNTIFS(A1_Individu_Data_Keadaan_SDMK!W$4:W$149935,O175,A1_Individu_Data_Keadaan_SDMK!U$4:U$149935,"Laki-Laki",A1_Individu_Data_Keadaan_SDMK!O$4:O$149935,C$2,A1_Individu_Data_Keadaan_SDMK!Q$4:Q$149935,B$44)))</f>
        <v>0</v>
      </c>
      <c r="Q175" s="36">
        <f>IF(C$2="",COUNTIFS(A1_Individu_Data_Keadaan_SDMK!W$4:W$149935,O175,A1_Individu_Data_Keadaan_SDMK!U$4:U$149935,"Perempuan",A1_Individu_Data_Keadaan_SDMK!Q$4:Q$149935,B$44),IF(C$2&lt;&gt;"",COUNTIFS(A1_Individu_Data_Keadaan_SDMK!W$4:W$149935,O175,A1_Individu_Data_Keadaan_SDMK!U$4:U$149935,"Perempuan",A1_Individu_Data_Keadaan_SDMK!O$4:O$149935,C$2,A1_Individu_Data_Keadaan_SDMK!Q$4:Q$149935,B$44)))</f>
        <v>0</v>
      </c>
      <c r="R175" s="36">
        <f t="shared" ref="R175:R184" si="39">P175+Q175</f>
        <v>0</v>
      </c>
    </row>
    <row r="176" spans="1:18" ht="22.5" customHeight="1">
      <c r="A176" s="84"/>
      <c r="B176" s="87" t="s">
        <v>9218</v>
      </c>
      <c r="C176" s="258">
        <f>SUM(C173:C175)</f>
        <v>0</v>
      </c>
      <c r="D176" s="258">
        <f>SUM(D173:D175)</f>
        <v>0</v>
      </c>
      <c r="E176" s="258">
        <f>SUM(E173:E175)</f>
        <v>0</v>
      </c>
      <c r="O176" s="35" t="s">
        <v>393</v>
      </c>
      <c r="P176" s="36">
        <f>IF(C$2="",COUNTIFS(A1_Individu_Data_Keadaan_SDMK!W$4:W$149935,O176,A1_Individu_Data_Keadaan_SDMK!U$4:U$149935,"Laki-Laki",A1_Individu_Data_Keadaan_SDMK!Q$4:Q$149935,B$44),IF(C$2&lt;&gt;"",COUNTIFS(A1_Individu_Data_Keadaan_SDMK!W$4:W$149935,O176,A1_Individu_Data_Keadaan_SDMK!U$4:U$149935,"Laki-Laki",A1_Individu_Data_Keadaan_SDMK!O$4:O$149935,C$2,A1_Individu_Data_Keadaan_SDMK!Q$4:Q$149935,B$44)))</f>
        <v>0</v>
      </c>
      <c r="Q176" s="36">
        <f>IF(C$2="",COUNTIFS(A1_Individu_Data_Keadaan_SDMK!W$4:W$149935,O176,A1_Individu_Data_Keadaan_SDMK!U$4:U$149935,"Perempuan",A1_Individu_Data_Keadaan_SDMK!Q$4:Q$149935,B$44),IF(C$2&lt;&gt;"",COUNTIFS(A1_Individu_Data_Keadaan_SDMK!W$4:W$149935,O176,A1_Individu_Data_Keadaan_SDMK!U$4:U$149935,"Perempuan",A1_Individu_Data_Keadaan_SDMK!O$4:O$149935,C$2,A1_Individu_Data_Keadaan_SDMK!Q$4:Q$149935,B$44)))</f>
        <v>0</v>
      </c>
      <c r="R176" s="36">
        <f t="shared" si="39"/>
        <v>0</v>
      </c>
    </row>
    <row r="177" spans="15:18" ht="15.95" customHeight="1">
      <c r="O177" s="449" t="s">
        <v>436</v>
      </c>
      <c r="P177" s="36">
        <f>IF(C$2="",COUNTIFS(A1_Individu_Data_Keadaan_SDMK!W$4:W$149935,O177,A1_Individu_Data_Keadaan_SDMK!U$4:U$149935,"Laki-Laki",A1_Individu_Data_Keadaan_SDMK!Q$4:Q$149935,B$44),IF(C$2&lt;&gt;"",COUNTIFS(A1_Individu_Data_Keadaan_SDMK!W$4:W$149935,O177,A1_Individu_Data_Keadaan_SDMK!U$4:U$149935,"Laki-Laki",A1_Individu_Data_Keadaan_SDMK!O$4:O$149935,C$2,A1_Individu_Data_Keadaan_SDMK!Q$4:Q$149935,B$44)))</f>
        <v>0</v>
      </c>
      <c r="Q177" s="36">
        <f>IF(C$2="",COUNTIFS(A1_Individu_Data_Keadaan_SDMK!W$4:W$149935,O177,A1_Individu_Data_Keadaan_SDMK!U$4:U$149935,"Perempuan",A1_Individu_Data_Keadaan_SDMK!Q$4:Q$149935,B$44),IF(C$2&lt;&gt;"",COUNTIFS(A1_Individu_Data_Keadaan_SDMK!W$4:W$149935,O177,A1_Individu_Data_Keadaan_SDMK!U$4:U$149935,"Perempuan",A1_Individu_Data_Keadaan_SDMK!O$4:O$149935,C$2,A1_Individu_Data_Keadaan_SDMK!Q$4:Q$149935,B$44)))</f>
        <v>0</v>
      </c>
      <c r="R177" s="36">
        <f t="shared" si="39"/>
        <v>0</v>
      </c>
    </row>
    <row r="178" spans="15:18" ht="15.95" customHeight="1">
      <c r="O178" s="35" t="s">
        <v>349</v>
      </c>
      <c r="P178" s="36">
        <f>IF(C$2="",COUNTIFS(A1_Individu_Data_Keadaan_SDMK!W$4:W$149935,O178,A1_Individu_Data_Keadaan_SDMK!U$4:U$149935,"Laki-Laki",A1_Individu_Data_Keadaan_SDMK!Q$4:Q$149935,B$44),IF(C$2&lt;&gt;"",COUNTIFS(A1_Individu_Data_Keadaan_SDMK!W$4:W$149935,O178,A1_Individu_Data_Keadaan_SDMK!U$4:U$149935,"Laki-Laki",A1_Individu_Data_Keadaan_SDMK!O$4:O$149935,C$2,A1_Individu_Data_Keadaan_SDMK!Q$4:Q$149935,B$44)))</f>
        <v>0</v>
      </c>
      <c r="Q178" s="36">
        <f>IF(C$2="",COUNTIFS(A1_Individu_Data_Keadaan_SDMK!W$4:W$149935,O178,A1_Individu_Data_Keadaan_SDMK!U$4:U$149935,"Perempuan",A1_Individu_Data_Keadaan_SDMK!Q$4:Q$149935,B$44),IF(C$2&lt;&gt;"",COUNTIFS(A1_Individu_Data_Keadaan_SDMK!W$4:W$149935,O178,A1_Individu_Data_Keadaan_SDMK!U$4:U$149935,"Perempuan",A1_Individu_Data_Keadaan_SDMK!O$4:O$149935,C$2,A1_Individu_Data_Keadaan_SDMK!Q$4:Q$149935,B$44)))</f>
        <v>0</v>
      </c>
      <c r="R178" s="36">
        <f t="shared" si="39"/>
        <v>0</v>
      </c>
    </row>
    <row r="179" spans="15:18" ht="15.95" customHeight="1">
      <c r="O179" s="35" t="s">
        <v>347</v>
      </c>
      <c r="P179" s="36">
        <f>IF(C$2="",COUNTIFS(A1_Individu_Data_Keadaan_SDMK!W$4:W$149935,O179,A1_Individu_Data_Keadaan_SDMK!U$4:U$149935,"Laki-Laki",A1_Individu_Data_Keadaan_SDMK!Q$4:Q$149935,B$44),IF(C$2&lt;&gt;"",COUNTIFS(A1_Individu_Data_Keadaan_SDMK!W$4:W$149935,O179,A1_Individu_Data_Keadaan_SDMK!U$4:U$149935,"Laki-Laki",A1_Individu_Data_Keadaan_SDMK!O$4:O$149935,C$2,A1_Individu_Data_Keadaan_SDMK!Q$4:Q$149935,B$44)))</f>
        <v>0</v>
      </c>
      <c r="Q179" s="36">
        <f>IF(C$2="",COUNTIFS(A1_Individu_Data_Keadaan_SDMK!W$4:W$149935,O179,A1_Individu_Data_Keadaan_SDMK!U$4:U$149935,"Perempuan",A1_Individu_Data_Keadaan_SDMK!Q$4:Q$149935,B$44),IF(C$2&lt;&gt;"",COUNTIFS(A1_Individu_Data_Keadaan_SDMK!W$4:W$149935,O179,A1_Individu_Data_Keadaan_SDMK!U$4:U$149935,"Perempuan",A1_Individu_Data_Keadaan_SDMK!O$4:O$149935,C$2,A1_Individu_Data_Keadaan_SDMK!Q$4:Q$149935,B$44)))</f>
        <v>0</v>
      </c>
      <c r="R179" s="36">
        <f t="shared" si="39"/>
        <v>0</v>
      </c>
    </row>
    <row r="180" spans="15:18" ht="15.95" customHeight="1">
      <c r="O180" s="35" t="s">
        <v>295</v>
      </c>
      <c r="P180" s="36">
        <f>IF(C$2="",COUNTIFS(A1_Individu_Data_Keadaan_SDMK!W$4:W$149935,O180,A1_Individu_Data_Keadaan_SDMK!U$4:U$149935,"Laki-Laki",A1_Individu_Data_Keadaan_SDMK!Q$4:Q$149935,B$44),IF(C$2&lt;&gt;"",COUNTIFS(A1_Individu_Data_Keadaan_SDMK!W$4:W$149935,O180,A1_Individu_Data_Keadaan_SDMK!U$4:U$149935,"Laki-Laki",A1_Individu_Data_Keadaan_SDMK!O$4:O$149935,C$2,A1_Individu_Data_Keadaan_SDMK!Q$4:Q$149935,B$44)))</f>
        <v>0</v>
      </c>
      <c r="Q180" s="36">
        <f>IF(C$2="",COUNTIFS(A1_Individu_Data_Keadaan_SDMK!W$4:W$149935,O180,A1_Individu_Data_Keadaan_SDMK!U$4:U$149935,"Perempuan",A1_Individu_Data_Keadaan_SDMK!Q$4:Q$149935,B$44),IF(C$2&lt;&gt;"",COUNTIFS(A1_Individu_Data_Keadaan_SDMK!W$4:W$149935,O180,A1_Individu_Data_Keadaan_SDMK!U$4:U$149935,"Perempuan",A1_Individu_Data_Keadaan_SDMK!O$4:O$149935,C$2,A1_Individu_Data_Keadaan_SDMK!Q$4:Q$149935,B$44)))</f>
        <v>0</v>
      </c>
      <c r="R180" s="36">
        <f t="shared" si="39"/>
        <v>0</v>
      </c>
    </row>
    <row r="181" spans="15:18" ht="15.95" customHeight="1">
      <c r="O181" s="35" t="s">
        <v>351</v>
      </c>
      <c r="P181" s="36">
        <f>IF(C$2="",COUNTIFS(A1_Individu_Data_Keadaan_SDMK!W$4:W$149935,O181,A1_Individu_Data_Keadaan_SDMK!U$4:U$149935,"Laki-Laki",A1_Individu_Data_Keadaan_SDMK!Q$4:Q$149935,B$44),IF(C$2&lt;&gt;"",COUNTIFS(A1_Individu_Data_Keadaan_SDMK!W$4:W$149935,O181,A1_Individu_Data_Keadaan_SDMK!U$4:U$149935,"Laki-Laki",A1_Individu_Data_Keadaan_SDMK!O$4:O$149935,C$2,A1_Individu_Data_Keadaan_SDMK!Q$4:Q$149935,B$44)))</f>
        <v>0</v>
      </c>
      <c r="Q181" s="36">
        <f>IF(C$2="",COUNTIFS(A1_Individu_Data_Keadaan_SDMK!W$4:W$149935,O181,A1_Individu_Data_Keadaan_SDMK!U$4:U$149935,"Perempuan",A1_Individu_Data_Keadaan_SDMK!Q$4:Q$149935,B$44),IF(C$2&lt;&gt;"",COUNTIFS(A1_Individu_Data_Keadaan_SDMK!W$4:W$149935,O181,A1_Individu_Data_Keadaan_SDMK!U$4:U$149935,"Perempuan",A1_Individu_Data_Keadaan_SDMK!O$4:O$149935,C$2,A1_Individu_Data_Keadaan_SDMK!Q$4:Q$149935,B$44)))</f>
        <v>0</v>
      </c>
      <c r="R181" s="36">
        <f t="shared" si="39"/>
        <v>0</v>
      </c>
    </row>
    <row r="182" spans="15:18" ht="15.95" customHeight="1">
      <c r="O182" s="35" t="s">
        <v>287</v>
      </c>
      <c r="P182" s="36">
        <f>IF(C$2="",COUNTIFS(A1_Individu_Data_Keadaan_SDMK!W$4:W$149935,O182,A1_Individu_Data_Keadaan_SDMK!U$4:U$149935,"Laki-Laki",A1_Individu_Data_Keadaan_SDMK!Q$4:Q$149935,B$44),IF(C$2&lt;&gt;"",COUNTIFS(A1_Individu_Data_Keadaan_SDMK!W$4:W$149935,O182,A1_Individu_Data_Keadaan_SDMK!U$4:U$149935,"Laki-Laki",A1_Individu_Data_Keadaan_SDMK!O$4:O$149935,C$2,A1_Individu_Data_Keadaan_SDMK!Q$4:Q$149935,B$44)))</f>
        <v>0</v>
      </c>
      <c r="Q182" s="36">
        <f>IF(C$2="",COUNTIFS(A1_Individu_Data_Keadaan_SDMK!W$4:W$149935,O182,A1_Individu_Data_Keadaan_SDMK!U$4:U$149935,"Perempuan",A1_Individu_Data_Keadaan_SDMK!Q$4:Q$149935,B$44),IF(C$2&lt;&gt;"",COUNTIFS(A1_Individu_Data_Keadaan_SDMK!W$4:W$149935,O182,A1_Individu_Data_Keadaan_SDMK!U$4:U$149935,"Perempuan",A1_Individu_Data_Keadaan_SDMK!O$4:O$149935,C$2,A1_Individu_Data_Keadaan_SDMK!Q$4:Q$149935,B$44)))</f>
        <v>0</v>
      </c>
      <c r="R182" s="36">
        <f t="shared" si="39"/>
        <v>0</v>
      </c>
    </row>
    <row r="183" spans="15:18" ht="15.95" customHeight="1">
      <c r="O183" s="35" t="s">
        <v>284</v>
      </c>
      <c r="P183" s="36">
        <f>IF(C$2="",COUNTIFS(A1_Individu_Data_Keadaan_SDMK!W$4:W$149935,O183,A1_Individu_Data_Keadaan_SDMK!U$4:U$149935,"Laki-Laki",A1_Individu_Data_Keadaan_SDMK!Q$4:Q$149935,B$44),IF(C$2&lt;&gt;"",COUNTIFS(A1_Individu_Data_Keadaan_SDMK!W$4:W$149935,O183,A1_Individu_Data_Keadaan_SDMK!U$4:U$149935,"Laki-Laki",A1_Individu_Data_Keadaan_SDMK!O$4:O$149935,C$2,A1_Individu_Data_Keadaan_SDMK!Q$4:Q$149935,B$44)))</f>
        <v>0</v>
      </c>
      <c r="Q183" s="36">
        <f>IF(C$2="",COUNTIFS(A1_Individu_Data_Keadaan_SDMK!W$4:W$149935,O183,A1_Individu_Data_Keadaan_SDMK!U$4:U$149935,"Perempuan",A1_Individu_Data_Keadaan_SDMK!Q$4:Q$149935,B$44),IF(C$2&lt;&gt;"",COUNTIFS(A1_Individu_Data_Keadaan_SDMK!W$4:W$149935,O183,A1_Individu_Data_Keadaan_SDMK!U$4:U$149935,"Perempuan",A1_Individu_Data_Keadaan_SDMK!O$4:O$149935,C$2,A1_Individu_Data_Keadaan_SDMK!Q$4:Q$149935,B$44)))</f>
        <v>0</v>
      </c>
      <c r="R183" s="36">
        <f t="shared" si="39"/>
        <v>0</v>
      </c>
    </row>
    <row r="184" spans="15:18" ht="15.95" customHeight="1">
      <c r="O184" s="203" t="s">
        <v>9347</v>
      </c>
      <c r="P184" s="205">
        <f>IF(C$2="",COUNTIFS(A1_Individu_Data_Keadaan_SDMK!W$4:W$149935,O184,A1_Individu_Data_Keadaan_SDMK!U$4:U$149935,"Laki-Laki",A1_Individu_Data_Keadaan_SDMK!Q$4:Q$149935,B$44),IF(C$2&lt;&gt;"",COUNTIFS(A1_Individu_Data_Keadaan_SDMK!W$4:W$149935,O184,A1_Individu_Data_Keadaan_SDMK!U$4:U$149935,"Laki-Laki",A1_Individu_Data_Keadaan_SDMK!O$4:O$149935,C$2,A1_Individu_Data_Keadaan_SDMK!Q$4:Q$149935,B$44)))</f>
        <v>0</v>
      </c>
      <c r="Q184" s="205">
        <f>IF(C$2="",COUNTIFS(A1_Individu_Data_Keadaan_SDMK!W$4:W$149935,O184,A1_Individu_Data_Keadaan_SDMK!U$4:U$149935,"Perempuan",A1_Individu_Data_Keadaan_SDMK!Q$4:Q$149935,B$44),IF(C$2&lt;&gt;"",COUNTIFS(A1_Individu_Data_Keadaan_SDMK!W$4:W$149935,O184,A1_Individu_Data_Keadaan_SDMK!U$4:U$149935,"Perempuan",A1_Individu_Data_Keadaan_SDMK!O$4:O$149935,C$2,A1_Individu_Data_Keadaan_SDMK!Q$4:Q$149935,B$44)))</f>
        <v>0</v>
      </c>
      <c r="R184" s="205">
        <f t="shared" si="39"/>
        <v>0</v>
      </c>
    </row>
    <row r="185" spans="15:18" ht="15">
      <c r="O185" s="472" t="s">
        <v>9218</v>
      </c>
      <c r="P185" s="39">
        <f>SUM(P174:P184)</f>
        <v>0</v>
      </c>
      <c r="Q185" s="39">
        <f>SUM(Q174:Q184)</f>
        <v>0</v>
      </c>
      <c r="R185" s="39">
        <f>SUM(R174:R184)</f>
        <v>0</v>
      </c>
    </row>
  </sheetData>
  <mergeCells count="35"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  <mergeCell ref="E140:E141"/>
    <mergeCell ref="C89:D89"/>
    <mergeCell ref="E89:E90"/>
    <mergeCell ref="C101:D101"/>
    <mergeCell ref="E101:E102"/>
    <mergeCell ref="E116:E117"/>
    <mergeCell ref="C116:D116"/>
    <mergeCell ref="P50:Q50"/>
    <mergeCell ref="R50:R51"/>
    <mergeCell ref="P64:Q64"/>
    <mergeCell ref="P77:Q77"/>
    <mergeCell ref="P29:Q29"/>
    <mergeCell ref="P156:Q156"/>
    <mergeCell ref="P171:Q171"/>
    <mergeCell ref="P88:Q88"/>
    <mergeCell ref="P100:Q100"/>
    <mergeCell ref="P115:Q115"/>
    <mergeCell ref="P125:Q125"/>
    <mergeCell ref="P139:Q139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N69"/>
  <sheetViews>
    <sheetView zoomScale="80" zoomScaleNormal="80" workbookViewId="0">
      <pane ySplit="2" topLeftCell="A60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68" t="s">
        <v>12344</v>
      </c>
      <c r="B1" s="163"/>
      <c r="C1" s="163"/>
      <c r="D1" s="163"/>
      <c r="E1" s="163"/>
      <c r="F1" s="163"/>
    </row>
    <row r="2" spans="1:14" s="131" customFormat="1" ht="19.5" customHeight="1" thickBot="1">
      <c r="B2" s="52"/>
      <c r="C2" s="531" t="s">
        <v>12349</v>
      </c>
    </row>
    <row r="3" spans="1:14" s="131" customFormat="1" ht="51.95" customHeight="1">
      <c r="B3" s="293"/>
      <c r="C3" s="293"/>
    </row>
    <row r="4" spans="1:14" s="131" customFormat="1" ht="12" customHeight="1">
      <c r="B4" s="509" t="s">
        <v>284</v>
      </c>
      <c r="C4" s="530">
        <f>IF(B$2="",COUNTIF(A2_Individu_Data_Dikjut_SDMK!S$4:S$100000,B4),IF(B$2&lt;&gt;"",COUNTIFS(A2_Individu_Data_Dikjut_SDMK!S$4:S$100000,B4,A2_Individu_Data_Dikjut_SDMK!O$4:O$100000,B$2),"ERROR"))</f>
        <v>0</v>
      </c>
      <c r="E4" s="448" t="s">
        <v>9202</v>
      </c>
      <c r="F4" s="448">
        <f>IF(B$2="",COUNTIF(A2_Individu_Data_Dikjut_SDMK!Q$4:Q$100000,"Laki-Laki"),IF(B$2&lt;&gt;"",COUNTIFS(A2_Individu_Data_Dikjut_SDMK!Q$4:Q$100000,"Laki-Laki",A2_Individu_Data_Dikjut_SDMK!O$4:O$100000,B$2),"ERROR"))</f>
        <v>0</v>
      </c>
      <c r="M4" s="131" t="s">
        <v>9330</v>
      </c>
      <c r="N4" s="131">
        <f>IF(B$2="",COUNTIF(A2_Individu_Data_Dikjut_SDMK!L$4:L$100000,M4),IF(B$2&lt;&gt;"",COUNTIFS(A2_Individu_Data_Dikjut_SDMK!L$4:L$100000,M4,A2_Individu_Data_Dikjut_SDMK!O$4:O$100000,B$2),"ERROR"))</f>
        <v>0</v>
      </c>
    </row>
    <row r="5" spans="1:14" s="131" customFormat="1" ht="12" customHeight="1">
      <c r="B5" s="509" t="s">
        <v>287</v>
      </c>
      <c r="C5" s="530">
        <f>IF(B$2="",COUNTIF(A2_Individu_Data_Dikjut_SDMK!S$4:S$100000,B5),IF(B$2&lt;&gt;"",COUNTIFS(A2_Individu_Data_Dikjut_SDMK!S$4:S$100000,B5,A2_Individu_Data_Dikjut_SDMK!O$4:O$100000,B$2),"ERROR"))</f>
        <v>0</v>
      </c>
      <c r="E5" s="448" t="s">
        <v>9203</v>
      </c>
      <c r="F5" s="448">
        <f>IF(B$2="",COUNTIF(A2_Individu_Data_Dikjut_SDMK!Q$4:Q$100000,"Perempuan"),IF(B$2&lt;&gt;"",COUNTIFS(A2_Individu_Data_Dikjut_SDMK!Q$4:Q$100000,"Perempuan",A2_Individu_Data_Dikjut_SDMK!O$4:O$100000,B$2),"ERROR"))</f>
        <v>1</v>
      </c>
      <c r="M5" s="131" t="s">
        <v>9331</v>
      </c>
      <c r="N5" s="131">
        <f>IF(B$2="",COUNTIF(A2_Individu_Data_Dikjut_SDMK!L$4:L$100000,M5),IF(B$2&lt;&gt;"",COUNTIFS(A2_Individu_Data_Dikjut_SDMK!L$4:L$100000,M5,A2_Individu_Data_Dikjut_SDMK!O$4:O$100000,B$2),"ERROR"))</f>
        <v>0</v>
      </c>
    </row>
    <row r="6" spans="1:14" s="131" customFormat="1" ht="12" customHeight="1">
      <c r="B6" s="511" t="s">
        <v>296</v>
      </c>
      <c r="C6" s="530">
        <f>IF(B$2="",COUNTIF(A2_Individu_Data_Dikjut_SDMK!S$4:S$100000,B6),IF(B$2&lt;&gt;"",COUNTIFS(A2_Individu_Data_Dikjut_SDMK!S$4:S$100000,B6,A2_Individu_Data_Dikjut_SDMK!O$4:O$100000,B$2),"ERROR"))</f>
        <v>0</v>
      </c>
      <c r="M6" s="131" t="s">
        <v>9332</v>
      </c>
      <c r="N6" s="131">
        <f>IF(B$2="",COUNTIF(A2_Individu_Data_Dikjut_SDMK!L$4:L$100000,M6),IF(B$2&lt;&gt;"",COUNTIFS(A2_Individu_Data_Dikjut_SDMK!L$4:L$100000,M6,A2_Individu_Data_Dikjut_SDMK!O$4:O$100000,B$2),"ERROR"))</f>
        <v>0</v>
      </c>
    </row>
    <row r="7" spans="1:14" s="131" customFormat="1" ht="12" customHeight="1">
      <c r="B7" s="511" t="s">
        <v>331</v>
      </c>
      <c r="C7" s="530">
        <f>IF(B$2="",COUNTIF(A2_Individu_Data_Dikjut_SDMK!S$4:S$100000,B7),IF(B$2&lt;&gt;"",COUNTIFS(A2_Individu_Data_Dikjut_SDMK!S$4:S$100000,B7,A2_Individu_Data_Dikjut_SDMK!O$4:O$100000,B$2),"ERROR"))</f>
        <v>0</v>
      </c>
      <c r="M7" s="131" t="s">
        <v>9333</v>
      </c>
      <c r="N7" s="131">
        <f>IF(B$2="",COUNTIF(A2_Individu_Data_Dikjut_SDMK!L$4:L$100000,M7),IF(B$2&lt;&gt;"",COUNTIFS(A2_Individu_Data_Dikjut_SDMK!L$4:L$100000,M7,A2_Individu_Data_Dikjut_SDMK!O$4:O$100000,B$2),"ERROR"))</f>
        <v>0</v>
      </c>
    </row>
    <row r="8" spans="1:14" s="131" customFormat="1" ht="12" customHeight="1">
      <c r="B8" s="511" t="s">
        <v>351</v>
      </c>
      <c r="C8" s="530">
        <f>IF(B$2="",COUNTIF(A2_Individu_Data_Dikjut_SDMK!S$4:S$100000,B8),IF(B$2&lt;&gt;"",COUNTIFS(A2_Individu_Data_Dikjut_SDMK!S$4:S$100000,B8,A2_Individu_Data_Dikjut_SDMK!O$4:O$100000,B$2),"ERROR"))</f>
        <v>0</v>
      </c>
      <c r="M8" s="131" t="s">
        <v>9334</v>
      </c>
      <c r="N8" s="131">
        <f>IF(B$2="",COUNTIF(A2_Individu_Data_Dikjut_SDMK!L$4:L$100000,M8),IF(B$2&lt;&gt;"",COUNTIFS(A2_Individu_Data_Dikjut_SDMK!L$4:L$100000,M8,A2_Individu_Data_Dikjut_SDMK!O$4:O$100000,B$2),"ERROR"))</f>
        <v>1</v>
      </c>
    </row>
    <row r="9" spans="1:14" s="131" customFormat="1" ht="12" customHeight="1">
      <c r="B9" s="509" t="s">
        <v>295</v>
      </c>
      <c r="C9" s="530">
        <f>IF(B$2="",COUNTIF(A2_Individu_Data_Dikjut_SDMK!S$4:S$100000,B9),IF(B$2&lt;&gt;"",COUNTIFS(A2_Individu_Data_Dikjut_SDMK!S$4:S$100000,B9,A2_Individu_Data_Dikjut_SDMK!O$4:O$100000,B$2),"ERROR"))</f>
        <v>0</v>
      </c>
    </row>
    <row r="10" spans="1:14" s="131" customFormat="1" ht="12" customHeight="1">
      <c r="B10" s="509" t="s">
        <v>347</v>
      </c>
      <c r="C10" s="530">
        <f>IF(B$2="",COUNTIF(A2_Individu_Data_Dikjut_SDMK!S$4:S$100000,B10),IF(B$2&lt;&gt;"",COUNTIFS(A2_Individu_Data_Dikjut_SDMK!S$4:S$100000,B10,A2_Individu_Data_Dikjut_SDMK!O$4:O$100000,B$2),"ERROR"))</f>
        <v>0</v>
      </c>
    </row>
    <row r="11" spans="1:14" s="131" customFormat="1" ht="12" customHeight="1">
      <c r="B11" s="509" t="s">
        <v>349</v>
      </c>
      <c r="C11" s="530">
        <f>IF(B$2="",COUNTIF(A2_Individu_Data_Dikjut_SDMK!S$4:S$100000,B11),IF(B$2&lt;&gt;"",COUNTIFS(A2_Individu_Data_Dikjut_SDMK!S$4:S$100000,B11,A2_Individu_Data_Dikjut_SDMK!O$4:O$100000,B$2),"ERROR"))</f>
        <v>0</v>
      </c>
    </row>
    <row r="12" spans="1:14" s="131" customFormat="1" ht="19.5" customHeight="1">
      <c r="B12" s="293"/>
      <c r="C12" s="293"/>
    </row>
    <row r="13" spans="1:14" s="131" customFormat="1" ht="19.5" customHeight="1">
      <c r="B13" s="293"/>
      <c r="C13" s="293"/>
    </row>
    <row r="14" spans="1:14" s="131" customFormat="1" ht="36.950000000000003" customHeight="1">
      <c r="B14" s="293"/>
      <c r="C14" s="293"/>
    </row>
    <row r="15" spans="1:14" ht="21.95" customHeight="1">
      <c r="A15" s="529" t="s">
        <v>12345</v>
      </c>
      <c r="B15" s="163"/>
      <c r="C15" s="163"/>
      <c r="D15" s="163"/>
      <c r="E15" s="163"/>
      <c r="F15" s="163"/>
    </row>
    <row r="16" spans="1:14" ht="30">
      <c r="A16" s="165" t="s">
        <v>0</v>
      </c>
      <c r="B16" s="165" t="s">
        <v>9328</v>
      </c>
      <c r="C16" s="165" t="s">
        <v>9335</v>
      </c>
      <c r="D16" s="165" t="s">
        <v>9202</v>
      </c>
      <c r="E16" s="165" t="s">
        <v>9329</v>
      </c>
      <c r="F16" s="165" t="s">
        <v>1635</v>
      </c>
    </row>
    <row r="17" spans="1:6">
      <c r="A17" s="513">
        <v>1</v>
      </c>
      <c r="B17" s="501" t="s">
        <v>9330</v>
      </c>
      <c r="C17" s="502" t="s">
        <v>296</v>
      </c>
      <c r="D17" s="503">
        <f>IF(B$2="",COUNTIFS(A2_Individu_Data_Dikjut_SDMK!S$4:S$100000,C17,A2_Individu_Data_Dikjut_SDMK!Q$4:Q$100000,"Laki-Laki",A2_Individu_Data_Dikjut_SDMK!L$4:L$100000,B$17),IF(B$2&lt;&gt;"",COUNTIFS(A2_Individu_Data_Dikjut_SDMK!S$4:S$100000,C17,A2_Individu_Data_Dikjut_SDMK!Q$4:Q$100000,"Laki-Laki",A2_Individu_Data_Dikjut_SDMK!L$4:L$100000,B$17,A2_Individu_Data_Dikjut_SDMK!O$4:O$100000,B$2),"ERROR"))</f>
        <v>0</v>
      </c>
      <c r="E17" s="503">
        <f>IF(B$2="",COUNTIFS(A2_Individu_Data_Dikjut_SDMK!S$4:S$100000,C17,A2_Individu_Data_Dikjut_SDMK!Q$4:Q$100000,"Perempuan",A2_Individu_Data_Dikjut_SDMK!L$4:L$100000,B$17),IF(B$2&lt;&gt;"",COUNTIFS(A2_Individu_Data_Dikjut_SDMK!S$4:S$100000,C17,A2_Individu_Data_Dikjut_SDMK!Q$4:Q$100000,"Perempuan",A2_Individu_Data_Dikjut_SDMK!L$4:L$100000,B$17,A2_Individu_Data_Dikjut_SDMK!O$4:O$100000,B$2),"ERROR"))</f>
        <v>0</v>
      </c>
      <c r="F17" s="503">
        <f t="shared" ref="F17:F41" si="0">D17+E17</f>
        <v>0</v>
      </c>
    </row>
    <row r="18" spans="1:6">
      <c r="A18" s="513"/>
      <c r="B18" s="501"/>
      <c r="C18" s="502" t="s">
        <v>331</v>
      </c>
      <c r="D18" s="503">
        <f>IF(B$2="",COUNTIFS(A2_Individu_Data_Dikjut_SDMK!S$4:S$100000,C18,A2_Individu_Data_Dikjut_SDMK!Q$4:Q$100000,"Laki-Laki",A2_Individu_Data_Dikjut_SDMK!L$4:L$100000,B$17),IF(B$2&lt;&gt;"",COUNTIFS(A2_Individu_Data_Dikjut_SDMK!S$4:S$100000,C18,A2_Individu_Data_Dikjut_SDMK!Q$4:Q$100000,"Laki-Laki",A2_Individu_Data_Dikjut_SDMK!L$4:L$100000,B$17,A2_Individu_Data_Dikjut_SDMK!O$4:O$100000,B$2),"ERROR"))</f>
        <v>0</v>
      </c>
      <c r="E18" s="503">
        <f>IF(B$2="",COUNTIFS(A2_Individu_Data_Dikjut_SDMK!S$4:S$100000,C18,A2_Individu_Data_Dikjut_SDMK!Q$4:Q$100000,"Perempuan",A2_Individu_Data_Dikjut_SDMK!L$4:L$100000,B$17),IF(B$2&lt;&gt;"",COUNTIFS(A2_Individu_Data_Dikjut_SDMK!S$4:S$100000,C18,A2_Individu_Data_Dikjut_SDMK!Q$4:Q$100000,"Perempuan",A2_Individu_Data_Dikjut_SDMK!L$4:L$100000,B$17,A2_Individu_Data_Dikjut_SDMK!O$4:O$100000,B$2),"ERROR"))</f>
        <v>0</v>
      </c>
      <c r="F18" s="503">
        <f t="shared" si="0"/>
        <v>0</v>
      </c>
    </row>
    <row r="19" spans="1:6">
      <c r="A19" s="514">
        <v>2</v>
      </c>
      <c r="B19" s="504" t="s">
        <v>9331</v>
      </c>
      <c r="C19" s="505" t="s">
        <v>296</v>
      </c>
      <c r="D19" s="507">
        <f>IF(B$2="",COUNTIFS(A2_Individu_Data_Dikjut_SDMK!S$4:S$100000,C19,A2_Individu_Data_Dikjut_SDMK!Q$4:Q$100000,"Laki-Laki",A2_Individu_Data_Dikjut_SDMK!L$4:L$100000,B$19),IF(B$2&lt;&gt;"",COUNTIFS(A2_Individu_Data_Dikjut_SDMK!S$4:S$100000,C19,A2_Individu_Data_Dikjut_SDMK!Q$4:Q$100000,"Laki-Laki",A2_Individu_Data_Dikjut_SDMK!L$4:L$100000,B$19,A2_Individu_Data_Dikjut_SDMK!O$4:O$100000,B$2),"ERROR"))</f>
        <v>0</v>
      </c>
      <c r="E19" s="507">
        <f>IF(B$2="",COUNTIFS(A2_Individu_Data_Dikjut_SDMK!S$4:S$100000,C19,A2_Individu_Data_Dikjut_SDMK!Q$4:Q$100000,"Perempuan",A2_Individu_Data_Dikjut_SDMK!L$4:L$100000,B$19),IF(B$2&lt;&gt;"",COUNTIFS(A2_Individu_Data_Dikjut_SDMK!S$4:S$100000,C19,A2_Individu_Data_Dikjut_SDMK!Q$4:Q$100000,"Perempuan",A2_Individu_Data_Dikjut_SDMK!L$4:L$100000,B$19,A2_Individu_Data_Dikjut_SDMK!O$4:O$100000,B$2),"ERROR"))</f>
        <v>0</v>
      </c>
      <c r="F19" s="507">
        <f t="shared" si="0"/>
        <v>0</v>
      </c>
    </row>
    <row r="20" spans="1:6">
      <c r="A20" s="514"/>
      <c r="B20" s="504"/>
      <c r="C20" s="505" t="s">
        <v>331</v>
      </c>
      <c r="D20" s="507">
        <f>IF(B$2="",COUNTIFS(A2_Individu_Data_Dikjut_SDMK!S$4:S$100000,C20,A2_Individu_Data_Dikjut_SDMK!Q$4:Q$100000,"Laki-Laki",A2_Individu_Data_Dikjut_SDMK!L$4:L$100000,B$19),IF(B$2&lt;&gt;"",COUNTIFS(A2_Individu_Data_Dikjut_SDMK!S$4:S$100000,C20,A2_Individu_Data_Dikjut_SDMK!Q$4:Q$100000,"Laki-Laki",A2_Individu_Data_Dikjut_SDMK!L$4:L$100000,B$19,A2_Individu_Data_Dikjut_SDMK!O$4:O$100000,B$2),"ERROR"))</f>
        <v>0</v>
      </c>
      <c r="E20" s="507">
        <f>IF(B$2="",COUNTIFS(A2_Individu_Data_Dikjut_SDMK!S$4:S$100000,C20,A2_Individu_Data_Dikjut_SDMK!Q$4:Q$100000,"Perempuan",A2_Individu_Data_Dikjut_SDMK!L$4:L$100000,B$19),IF(B$2&lt;&gt;"",COUNTIFS(A2_Individu_Data_Dikjut_SDMK!S$4:S$100000,C20,A2_Individu_Data_Dikjut_SDMK!Q$4:Q$100000,"Perempuan",A2_Individu_Data_Dikjut_SDMK!L$4:L$100000,B$19,A2_Individu_Data_Dikjut_SDMK!O$4:O$100000,B$2),"ERROR"))</f>
        <v>0</v>
      </c>
      <c r="F20" s="507">
        <f t="shared" si="0"/>
        <v>0</v>
      </c>
    </row>
    <row r="21" spans="1:6">
      <c r="A21" s="513">
        <v>3</v>
      </c>
      <c r="B21" s="501" t="s">
        <v>9332</v>
      </c>
      <c r="C21" s="506" t="s">
        <v>284</v>
      </c>
      <c r="D21" s="503">
        <f>IF(B$2="",COUNTIFS(A2_Individu_Data_Dikjut_SDMK!S$4:S$100000,C21,A2_Individu_Data_Dikjut_SDMK!Q$4:Q$100000,"Laki-Laki",A2_Individu_Data_Dikjut_SDMK!L$4:L$100000,B$21),IF(B$2&lt;&gt;"",COUNTIFS(A2_Individu_Data_Dikjut_SDMK!S$4:S$100000,C21,A2_Individu_Data_Dikjut_SDMK!Q$4:Q$100000,"Laki-Laki",A2_Individu_Data_Dikjut_SDMK!L$4:L$100000,B$21,A2_Individu_Data_Dikjut_SDMK!O$4:O$100000,B$2),"ERROR"))</f>
        <v>0</v>
      </c>
      <c r="E21" s="503">
        <f>IF(B$2="",COUNTIFS(A2_Individu_Data_Dikjut_SDMK!S$4:S$100000,C21,A2_Individu_Data_Dikjut_SDMK!Q$4:Q$100000,"Perempuan",A2_Individu_Data_Dikjut_SDMK!L$4:L$100000,B$21),IF(B$2&lt;&gt;"",COUNTIFS(A2_Individu_Data_Dikjut_SDMK!S$4:S$100000,C21,A2_Individu_Data_Dikjut_SDMK!Q$4:Q$100000,"Perempuan",A2_Individu_Data_Dikjut_SDMK!L$4:L$100000,B$21,A2_Individu_Data_Dikjut_SDMK!O$4:O$100000,B$2),"ERROR"))</f>
        <v>0</v>
      </c>
      <c r="F21" s="503">
        <f t="shared" si="0"/>
        <v>0</v>
      </c>
    </row>
    <row r="22" spans="1:6">
      <c r="A22" s="513"/>
      <c r="B22" s="501"/>
      <c r="C22" s="506" t="s">
        <v>287</v>
      </c>
      <c r="D22" s="503">
        <f>IF(B$2="",COUNTIFS(A2_Individu_Data_Dikjut_SDMK!S$4:S$100000,C22,A2_Individu_Data_Dikjut_SDMK!Q$4:Q$100000,"Laki-Laki",A2_Individu_Data_Dikjut_SDMK!L$4:L$100000,B$21),IF(B$2&lt;&gt;"",COUNTIFS(A2_Individu_Data_Dikjut_SDMK!S$4:S$100000,C22,A2_Individu_Data_Dikjut_SDMK!Q$4:Q$100000,"Laki-Laki",A2_Individu_Data_Dikjut_SDMK!L$4:L$100000,B$21,A2_Individu_Data_Dikjut_SDMK!O$4:O$100000,B$2),"ERROR"))</f>
        <v>0</v>
      </c>
      <c r="E22" s="503">
        <f>IF(B$2="",COUNTIFS(A2_Individu_Data_Dikjut_SDMK!S$4:S$100000,C22,A2_Individu_Data_Dikjut_SDMK!Q$4:Q$100000,"Perempuan",A2_Individu_Data_Dikjut_SDMK!L$4:L$100000,B$21),IF(B$2&lt;&gt;"",COUNTIFS(A2_Individu_Data_Dikjut_SDMK!S$4:S$100000,C22,A2_Individu_Data_Dikjut_SDMK!Q$4:Q$100000,"Perempuan",A2_Individu_Data_Dikjut_SDMK!L$4:L$100000,B$21,A2_Individu_Data_Dikjut_SDMK!O$4:O$100000,B$2),"ERROR"))</f>
        <v>0</v>
      </c>
      <c r="F22" s="503">
        <f t="shared" si="0"/>
        <v>0</v>
      </c>
    </row>
    <row r="23" spans="1:6">
      <c r="A23" s="513"/>
      <c r="B23" s="501"/>
      <c r="C23" s="502" t="s">
        <v>351</v>
      </c>
      <c r="D23" s="503">
        <f>IF(B$2="",COUNTIFS(A2_Individu_Data_Dikjut_SDMK!S$4:S$100000,C23,A2_Individu_Data_Dikjut_SDMK!Q$4:Q$100000,"Laki-Laki",A2_Individu_Data_Dikjut_SDMK!L$4:L$100000,B$21),IF(B$2&lt;&gt;"",COUNTIFS(A2_Individu_Data_Dikjut_SDMK!S$4:S$100000,C23,A2_Individu_Data_Dikjut_SDMK!Q$4:Q$100000,"Laki-Laki",A2_Individu_Data_Dikjut_SDMK!L$4:L$100000,B$21,A2_Individu_Data_Dikjut_SDMK!O$4:O$100000,B$2),"ERROR"))</f>
        <v>0</v>
      </c>
      <c r="E23" s="503">
        <f>IF(B$2="",COUNTIFS(A2_Individu_Data_Dikjut_SDMK!S$4:S$100000,C23,A2_Individu_Data_Dikjut_SDMK!Q$4:Q$100000,"Perempuan",A2_Individu_Data_Dikjut_SDMK!L$4:L$100000,B$21),IF(B$2&lt;&gt;"",COUNTIFS(A2_Individu_Data_Dikjut_SDMK!S$4:S$100000,C23,A2_Individu_Data_Dikjut_SDMK!Q$4:Q$100000,"Perempuan",A2_Individu_Data_Dikjut_SDMK!L$4:L$100000,B$21,A2_Individu_Data_Dikjut_SDMK!O$4:O$100000,B$2),"ERROR"))</f>
        <v>0</v>
      </c>
      <c r="F23" s="503">
        <f t="shared" si="0"/>
        <v>0</v>
      </c>
    </row>
    <row r="24" spans="1:6">
      <c r="A24" s="513"/>
      <c r="B24" s="501"/>
      <c r="C24" s="506" t="s">
        <v>295</v>
      </c>
      <c r="D24" s="503">
        <f>IF(B$2="",COUNTIFS(A2_Individu_Data_Dikjut_SDMK!S$4:S$100000,C24,A2_Individu_Data_Dikjut_SDMK!Q$4:Q$100000,"Laki-Laki",A2_Individu_Data_Dikjut_SDMK!L$4:L$100000,B$21),IF(B$2&lt;&gt;"",COUNTIFS(A2_Individu_Data_Dikjut_SDMK!S$4:S$100000,C24,A2_Individu_Data_Dikjut_SDMK!Q$4:Q$100000,"Laki-Laki",A2_Individu_Data_Dikjut_SDMK!L$4:L$100000,B$21,A2_Individu_Data_Dikjut_SDMK!O$4:O$100000,B$2),"ERROR"))</f>
        <v>0</v>
      </c>
      <c r="E24" s="503">
        <f>IF(B$2="",COUNTIFS(A2_Individu_Data_Dikjut_SDMK!S$4:S$100000,C24,A2_Individu_Data_Dikjut_SDMK!Q$4:Q$100000,"Perempuan",A2_Individu_Data_Dikjut_SDMK!L$4:L$100000,B$21),IF(B$2&lt;&gt;"",COUNTIFS(A2_Individu_Data_Dikjut_SDMK!S$4:S$100000,C24,A2_Individu_Data_Dikjut_SDMK!Q$4:Q$100000,"Perempuan",A2_Individu_Data_Dikjut_SDMK!L$4:L$100000,B$21,A2_Individu_Data_Dikjut_SDMK!O$4:O$100000,B$2),"ERROR"))</f>
        <v>0</v>
      </c>
      <c r="F24" s="503">
        <f t="shared" si="0"/>
        <v>0</v>
      </c>
    </row>
    <row r="25" spans="1:6">
      <c r="A25" s="513"/>
      <c r="B25" s="501"/>
      <c r="C25" s="506" t="s">
        <v>347</v>
      </c>
      <c r="D25" s="503">
        <f>IF(B$2="",COUNTIFS(A2_Individu_Data_Dikjut_SDMK!S$4:S$100000,C25,A2_Individu_Data_Dikjut_SDMK!Q$4:Q$100000,"Laki-Laki",A2_Individu_Data_Dikjut_SDMK!L$4:L$100000,B$21),IF(B$2&lt;&gt;"",COUNTIFS(A2_Individu_Data_Dikjut_SDMK!S$4:S$100000,C25,A2_Individu_Data_Dikjut_SDMK!Q$4:Q$100000,"Laki-Laki",A2_Individu_Data_Dikjut_SDMK!L$4:L$100000,B$21,A2_Individu_Data_Dikjut_SDMK!O$4:O$100000,B$2),"ERROR"))</f>
        <v>0</v>
      </c>
      <c r="E25" s="503">
        <f>IF(B$2="",COUNTIFS(A2_Individu_Data_Dikjut_SDMK!S$4:S$100000,C25,A2_Individu_Data_Dikjut_SDMK!Q$4:Q$100000,"Perempuan",A2_Individu_Data_Dikjut_SDMK!L$4:L$100000,B$21),IF(B$2&lt;&gt;"",COUNTIFS(A2_Individu_Data_Dikjut_SDMK!S$4:S$100000,C25,A2_Individu_Data_Dikjut_SDMK!Q$4:Q$100000,"Perempuan",A2_Individu_Data_Dikjut_SDMK!L$4:L$100000,B$21,A2_Individu_Data_Dikjut_SDMK!O$4:O$100000,B$2),"ERROR"))</f>
        <v>0</v>
      </c>
      <c r="F25" s="503">
        <f t="shared" si="0"/>
        <v>0</v>
      </c>
    </row>
    <row r="26" spans="1:6">
      <c r="A26" s="513"/>
      <c r="B26" s="501"/>
      <c r="C26" s="506" t="s">
        <v>349</v>
      </c>
      <c r="D26" s="503">
        <f>IF(B$2="",COUNTIFS(A2_Individu_Data_Dikjut_SDMK!S$4:S$100000,C26,A2_Individu_Data_Dikjut_SDMK!Q$4:Q$100000,"Laki-Laki",A2_Individu_Data_Dikjut_SDMK!L$4:L$100000,B$21),IF(B$2&lt;&gt;"",COUNTIFS(A2_Individu_Data_Dikjut_SDMK!S$4:S$100000,C26,A2_Individu_Data_Dikjut_SDMK!Q$4:Q$100000,"Laki-Laki",A2_Individu_Data_Dikjut_SDMK!L$4:L$100000,B$21,A2_Individu_Data_Dikjut_SDMK!O$4:O$100000,B$2),"ERROR"))</f>
        <v>0</v>
      </c>
      <c r="E26" s="503">
        <f>IF(B$2="",COUNTIFS(A2_Individu_Data_Dikjut_SDMK!S$4:S$100000,C26,A2_Individu_Data_Dikjut_SDMK!Q$4:Q$100000,"Perempuan",A2_Individu_Data_Dikjut_SDMK!L$4:L$100000,B$21),IF(B$2&lt;&gt;"",COUNTIFS(A2_Individu_Data_Dikjut_SDMK!S$4:S$100000,C26,A2_Individu_Data_Dikjut_SDMK!Q$4:Q$100000,"Perempuan",A2_Individu_Data_Dikjut_SDMK!L$4:L$100000,B$21,A2_Individu_Data_Dikjut_SDMK!O$4:O$100000,B$2),"ERROR"))</f>
        <v>0</v>
      </c>
      <c r="F26" s="503">
        <f t="shared" si="0"/>
        <v>0</v>
      </c>
    </row>
    <row r="27" spans="1:6">
      <c r="A27" s="515">
        <v>4</v>
      </c>
      <c r="B27" s="508" t="s">
        <v>9333</v>
      </c>
      <c r="C27" s="509" t="s">
        <v>284</v>
      </c>
      <c r="D27" s="510">
        <f>IF(B$2="",COUNTIFS(A2_Individu_Data_Dikjut_SDMK!S$4:S$100000,C27,A2_Individu_Data_Dikjut_SDMK!Q$4:Q$100000,"Laki-Laki",A2_Individu_Data_Dikjut_SDMK!L$4:L$100000,B$27),IF(B$2&lt;&gt;"",COUNTIFS(A2_Individu_Data_Dikjut_SDMK!S$4:S$100000,C27,A2_Individu_Data_Dikjut_SDMK!Q$4:Q$100000,"Laki-Laki",A2_Individu_Data_Dikjut_SDMK!L$4:L$100000,B$27,A2_Individu_Data_Dikjut_SDMK!O$4:O$100000,B$2),"ERROR"))</f>
        <v>0</v>
      </c>
      <c r="E27" s="510">
        <f>IF(B$2="",COUNTIFS(A2_Individu_Data_Dikjut_SDMK!S$4:S$100000,C27,A2_Individu_Data_Dikjut_SDMK!Q$4:Q$100000,"Perempuan",A2_Individu_Data_Dikjut_SDMK!L$4:L$100000,B$27),IF(B$2&lt;&gt;"",COUNTIFS(A2_Individu_Data_Dikjut_SDMK!S$4:S$100000,C27,A2_Individu_Data_Dikjut_SDMK!Q$4:Q$100000,"Perempuan",A2_Individu_Data_Dikjut_SDMK!L$4:L$100000,B$27,A2_Individu_Data_Dikjut_SDMK!O$4:O$100000,B$2),"ERROR"))</f>
        <v>0</v>
      </c>
      <c r="F27" s="510">
        <f t="shared" si="0"/>
        <v>0</v>
      </c>
    </row>
    <row r="28" spans="1:6">
      <c r="A28" s="515"/>
      <c r="B28" s="508"/>
      <c r="C28" s="509" t="s">
        <v>287</v>
      </c>
      <c r="D28" s="510">
        <f>IF(B$2="",COUNTIFS(A2_Individu_Data_Dikjut_SDMK!S$4:S$100000,C28,A2_Individu_Data_Dikjut_SDMK!Q$4:Q$100000,"Laki-Laki",A2_Individu_Data_Dikjut_SDMK!L$4:L$100000,B$27),IF(B$2&lt;&gt;"",COUNTIFS(A2_Individu_Data_Dikjut_SDMK!S$4:S$100000,C28,A2_Individu_Data_Dikjut_SDMK!Q$4:Q$100000,"Laki-Laki",A2_Individu_Data_Dikjut_SDMK!L$4:L$100000,B$27,A2_Individu_Data_Dikjut_SDMK!O$4:O$100000,B$2),"ERROR"))</f>
        <v>0</v>
      </c>
      <c r="E28" s="510">
        <f>IF(B$2="",COUNTIFS(A2_Individu_Data_Dikjut_SDMK!S$4:S$100000,C28,A2_Individu_Data_Dikjut_SDMK!Q$4:Q$100000,"Perempuan",A2_Individu_Data_Dikjut_SDMK!L$4:L$100000,B$27),IF(B$2&lt;&gt;"",COUNTIFS(A2_Individu_Data_Dikjut_SDMK!S$4:S$100000,C28,A2_Individu_Data_Dikjut_SDMK!Q$4:Q$100000,"Perempuan",A2_Individu_Data_Dikjut_SDMK!L$4:L$100000,B$27,A2_Individu_Data_Dikjut_SDMK!O$4:O$100000,B$2),"ERROR"))</f>
        <v>0</v>
      </c>
      <c r="F28" s="510">
        <f t="shared" si="0"/>
        <v>0</v>
      </c>
    </row>
    <row r="29" spans="1:6">
      <c r="A29" s="515"/>
      <c r="B29" s="508"/>
      <c r="C29" s="511" t="s">
        <v>296</v>
      </c>
      <c r="D29" s="510">
        <f>IF(B$2="",COUNTIFS(A2_Individu_Data_Dikjut_SDMK!S$4:S$100000,C29,A2_Individu_Data_Dikjut_SDMK!Q$4:Q$100000,"Laki-Laki",A2_Individu_Data_Dikjut_SDMK!L$4:L$100000,B$27),IF(B$2&lt;&gt;"",COUNTIFS(A2_Individu_Data_Dikjut_SDMK!S$4:S$100000,C29,A2_Individu_Data_Dikjut_SDMK!Q$4:Q$100000,"Laki-Laki",A2_Individu_Data_Dikjut_SDMK!L$4:L$100000,B$27,A2_Individu_Data_Dikjut_SDMK!O$4:O$100000,B$2),"ERROR"))</f>
        <v>0</v>
      </c>
      <c r="E29" s="510">
        <f>IF(B$2="",COUNTIFS(A2_Individu_Data_Dikjut_SDMK!S$4:S$100000,C29,A2_Individu_Data_Dikjut_SDMK!Q$4:Q$100000,"Perempuan",A2_Individu_Data_Dikjut_SDMK!L$4:L$100000,B$27),IF(B$2&lt;&gt;"",COUNTIFS(A2_Individu_Data_Dikjut_SDMK!S$4:S$100000,C29,A2_Individu_Data_Dikjut_SDMK!Q$4:Q$100000,"Perempuan",A2_Individu_Data_Dikjut_SDMK!L$4:L$100000,B$27,A2_Individu_Data_Dikjut_SDMK!O$4:O$100000,B$2),"ERROR"))</f>
        <v>0</v>
      </c>
      <c r="F29" s="510">
        <f t="shared" si="0"/>
        <v>0</v>
      </c>
    </row>
    <row r="30" spans="1:6">
      <c r="A30" s="515"/>
      <c r="B30" s="508"/>
      <c r="C30" s="511" t="s">
        <v>331</v>
      </c>
      <c r="D30" s="510">
        <f>IF(B$2="",COUNTIFS(A2_Individu_Data_Dikjut_SDMK!S$4:S$100000,C30,A2_Individu_Data_Dikjut_SDMK!Q$4:Q$100000,"Laki-Laki",A2_Individu_Data_Dikjut_SDMK!L$4:L$100000,B$27),IF(B$2&lt;&gt;"",COUNTIFS(A2_Individu_Data_Dikjut_SDMK!S$4:S$100000,C30,A2_Individu_Data_Dikjut_SDMK!Q$4:Q$100000,"Laki-Laki",A2_Individu_Data_Dikjut_SDMK!L$4:L$100000,B$27,A2_Individu_Data_Dikjut_SDMK!O$4:O$100000,B$2),"ERROR"))</f>
        <v>0</v>
      </c>
      <c r="E30" s="510">
        <f>IF(B$2="",COUNTIFS(A2_Individu_Data_Dikjut_SDMK!S$4:S$100000,C30,A2_Individu_Data_Dikjut_SDMK!Q$4:Q$100000,"Perempuan",A2_Individu_Data_Dikjut_SDMK!L$4:L$100000,B$27),IF(B$2&lt;&gt;"",COUNTIFS(A2_Individu_Data_Dikjut_SDMK!S$4:S$100000,C30,A2_Individu_Data_Dikjut_SDMK!Q$4:Q$100000,"Perempuan",A2_Individu_Data_Dikjut_SDMK!L$4:L$100000,B$27,A2_Individu_Data_Dikjut_SDMK!O$4:O$100000,B$2),"ERROR"))</f>
        <v>0</v>
      </c>
      <c r="F30" s="510">
        <f t="shared" si="0"/>
        <v>0</v>
      </c>
    </row>
    <row r="31" spans="1:6">
      <c r="A31" s="515"/>
      <c r="B31" s="508"/>
      <c r="C31" s="511" t="s">
        <v>351</v>
      </c>
      <c r="D31" s="510">
        <f>IF(B$2="",COUNTIFS(A2_Individu_Data_Dikjut_SDMK!S$4:S$100000,C31,A2_Individu_Data_Dikjut_SDMK!Q$4:Q$100000,"Laki-Laki",A2_Individu_Data_Dikjut_SDMK!L$4:L$100000,B$27),IF(B$2&lt;&gt;"",COUNTIFS(A2_Individu_Data_Dikjut_SDMK!S$4:S$100000,C31,A2_Individu_Data_Dikjut_SDMK!Q$4:Q$100000,"Laki-Laki",A2_Individu_Data_Dikjut_SDMK!L$4:L$100000,B$27,A2_Individu_Data_Dikjut_SDMK!O$4:O$100000,B$2),"ERROR"))</f>
        <v>0</v>
      </c>
      <c r="E31" s="510">
        <f>IF(B$2="",COUNTIFS(A2_Individu_Data_Dikjut_SDMK!S$4:S$100000,C31,A2_Individu_Data_Dikjut_SDMK!Q$4:Q$100000,"Perempuan",A2_Individu_Data_Dikjut_SDMK!L$4:L$100000,B$27),IF(B$2&lt;&gt;"",COUNTIFS(A2_Individu_Data_Dikjut_SDMK!S$4:S$100000,C31,A2_Individu_Data_Dikjut_SDMK!Q$4:Q$100000,"Perempuan",A2_Individu_Data_Dikjut_SDMK!L$4:L$100000,B$27,A2_Individu_Data_Dikjut_SDMK!O$4:O$100000,B$2),"ERROR"))</f>
        <v>0</v>
      </c>
      <c r="F31" s="510">
        <f t="shared" si="0"/>
        <v>0</v>
      </c>
    </row>
    <row r="32" spans="1:6">
      <c r="A32" s="515"/>
      <c r="B32" s="508"/>
      <c r="C32" s="509" t="s">
        <v>295</v>
      </c>
      <c r="D32" s="510">
        <f>IF(B$2="",COUNTIFS(A2_Individu_Data_Dikjut_SDMK!S$4:S$100000,C32,A2_Individu_Data_Dikjut_SDMK!Q$4:Q$100000,"Laki-Laki",A2_Individu_Data_Dikjut_SDMK!L$4:L$100000,B$27),IF(B$2&lt;&gt;"",COUNTIFS(A2_Individu_Data_Dikjut_SDMK!S$4:S$100000,C32,A2_Individu_Data_Dikjut_SDMK!Q$4:Q$100000,"Laki-Laki",A2_Individu_Data_Dikjut_SDMK!L$4:L$100000,B$27,A2_Individu_Data_Dikjut_SDMK!O$4:O$100000,B$2),"ERROR"))</f>
        <v>0</v>
      </c>
      <c r="E32" s="510">
        <f>IF(B$2="",COUNTIFS(A2_Individu_Data_Dikjut_SDMK!S$4:S$100000,C32,A2_Individu_Data_Dikjut_SDMK!Q$4:Q$100000,"Perempuan",A2_Individu_Data_Dikjut_SDMK!L$4:L$100000,B$27),IF(B$2&lt;&gt;"",COUNTIFS(A2_Individu_Data_Dikjut_SDMK!S$4:S$100000,C32,A2_Individu_Data_Dikjut_SDMK!Q$4:Q$100000,"Perempuan",A2_Individu_Data_Dikjut_SDMK!L$4:L$100000,B$27,A2_Individu_Data_Dikjut_SDMK!O$4:O$100000,B$2),"ERROR"))</f>
        <v>0</v>
      </c>
      <c r="F32" s="510">
        <f t="shared" si="0"/>
        <v>0</v>
      </c>
    </row>
    <row r="33" spans="1:6">
      <c r="A33" s="515"/>
      <c r="B33" s="508"/>
      <c r="C33" s="509" t="s">
        <v>347</v>
      </c>
      <c r="D33" s="510">
        <f>IF(B$2="",COUNTIFS(A2_Individu_Data_Dikjut_SDMK!S$4:S$100000,C33,A2_Individu_Data_Dikjut_SDMK!Q$4:Q$100000,"Laki-Laki",A2_Individu_Data_Dikjut_SDMK!L$4:L$100000,B$27),IF(B$2&lt;&gt;"",COUNTIFS(A2_Individu_Data_Dikjut_SDMK!S$4:S$100000,C33,A2_Individu_Data_Dikjut_SDMK!Q$4:Q$100000,"Laki-Laki",A2_Individu_Data_Dikjut_SDMK!L$4:L$100000,B$27,A2_Individu_Data_Dikjut_SDMK!O$4:O$100000,B$2),"ERROR"))</f>
        <v>0</v>
      </c>
      <c r="E33" s="510">
        <f>IF(B$2="",COUNTIFS(A2_Individu_Data_Dikjut_SDMK!S$4:S$100000,C33,A2_Individu_Data_Dikjut_SDMK!Q$4:Q$100000,"Perempuan",A2_Individu_Data_Dikjut_SDMK!L$4:L$100000,B$27),IF(B$2&lt;&gt;"",COUNTIFS(A2_Individu_Data_Dikjut_SDMK!S$4:S$100000,C33,A2_Individu_Data_Dikjut_SDMK!Q$4:Q$100000,"Perempuan",A2_Individu_Data_Dikjut_SDMK!L$4:L$100000,B$27,A2_Individu_Data_Dikjut_SDMK!O$4:O$100000,B$2),"ERROR"))</f>
        <v>0</v>
      </c>
      <c r="F33" s="510">
        <f t="shared" si="0"/>
        <v>0</v>
      </c>
    </row>
    <row r="34" spans="1:6">
      <c r="A34" s="515"/>
      <c r="B34" s="508"/>
      <c r="C34" s="509" t="s">
        <v>349</v>
      </c>
      <c r="D34" s="510">
        <f>IF(B$2="",COUNTIFS(A2_Individu_Data_Dikjut_SDMK!S$4:S$100000,C34,A2_Individu_Data_Dikjut_SDMK!Q$4:Q$100000,"Laki-Laki",A2_Individu_Data_Dikjut_SDMK!L$4:L$100000,B$27),IF(B$2&lt;&gt;"",COUNTIFS(A2_Individu_Data_Dikjut_SDMK!S$4:S$100000,C34,A2_Individu_Data_Dikjut_SDMK!Q$4:Q$100000,"Laki-Laki",A2_Individu_Data_Dikjut_SDMK!L$4:L$100000,B$27,A2_Individu_Data_Dikjut_SDMK!O$4:O$100000,B$2),"ERROR"))</f>
        <v>0</v>
      </c>
      <c r="E34" s="510">
        <f>IF(B$2="",COUNTIFS(A2_Individu_Data_Dikjut_SDMK!S$4:S$100000,C34,A2_Individu_Data_Dikjut_SDMK!Q$4:Q$100000,"Perempuan",A2_Individu_Data_Dikjut_SDMK!L$4:L$100000,B$27),IF(B$2&lt;&gt;"",COUNTIFS(A2_Individu_Data_Dikjut_SDMK!S$4:S$100000,C34,A2_Individu_Data_Dikjut_SDMK!Q$4:Q$100000,"Perempuan",A2_Individu_Data_Dikjut_SDMK!L$4:L$100000,B$27,A2_Individu_Data_Dikjut_SDMK!O$4:O$100000,B$2),"ERROR"))</f>
        <v>0</v>
      </c>
      <c r="F34" s="510">
        <f t="shared" si="0"/>
        <v>0</v>
      </c>
    </row>
    <row r="35" spans="1:6">
      <c r="A35" s="513">
        <v>5</v>
      </c>
      <c r="B35" s="501" t="s">
        <v>9334</v>
      </c>
      <c r="C35" s="506" t="s">
        <v>284</v>
      </c>
      <c r="D35" s="503">
        <f>IF(B$2="",COUNTIFS(A2_Individu_Data_Dikjut_SDMK!S$4:S$100000,C35,A2_Individu_Data_Dikjut_SDMK!Q$4:Q$100000,"Laki-Laki",A2_Individu_Data_Dikjut_SDMK!L$4:L$100000,B$35),IF(B$2&lt;&gt;"",COUNTIFS(A2_Individu_Data_Dikjut_SDMK!S$4:S$100000,C35,A2_Individu_Data_Dikjut_SDMK!Q$4:Q$100000,"Laki-Laki",A2_Individu_Data_Dikjut_SDMK!L$4:L$100000,B$35,A2_Individu_Data_Dikjut_SDMK!O$4:O$100000,B$2),"ERROR"))</f>
        <v>0</v>
      </c>
      <c r="E35" s="503">
        <f>IF(B$2="",COUNTIFS(A2_Individu_Data_Dikjut_SDMK!S$4:S$100000,C35,A2_Individu_Data_Dikjut_SDMK!Q$4:Q$100000,"Perempuan",A2_Individu_Data_Dikjut_SDMK!L$4:L$100000,B$35),IF(B$2&lt;&gt;"",COUNTIFS(A2_Individu_Data_Dikjut_SDMK!S$4:S$100000,C35,A2_Individu_Data_Dikjut_SDMK!Q$4:Q$100000,"Perempuan",A2_Individu_Data_Dikjut_SDMK!L$4:L$100000,B$35,A2_Individu_Data_Dikjut_SDMK!O$4:O$100000,B$2),"ERROR"))</f>
        <v>0</v>
      </c>
      <c r="F35" s="503">
        <f t="shared" si="0"/>
        <v>0</v>
      </c>
    </row>
    <row r="36" spans="1:6">
      <c r="A36" s="513"/>
      <c r="B36" s="501"/>
      <c r="C36" s="506" t="s">
        <v>287</v>
      </c>
      <c r="D36" s="503">
        <f>IF(B$2="",COUNTIFS(A2_Individu_Data_Dikjut_SDMK!S$4:S$100000,C36,A2_Individu_Data_Dikjut_SDMK!Q$4:Q$100000,"Laki-Laki",A2_Individu_Data_Dikjut_SDMK!L$4:L$100000,B$35),IF(B$2&lt;&gt;"",COUNTIFS(A2_Individu_Data_Dikjut_SDMK!S$4:S$100000,C36,A2_Individu_Data_Dikjut_SDMK!Q$4:Q$100000,"Laki-Laki",A2_Individu_Data_Dikjut_SDMK!L$4:L$100000,B$35,A2_Individu_Data_Dikjut_SDMK!O$4:O$100000,B$2),"ERROR"))</f>
        <v>0</v>
      </c>
      <c r="E36" s="503">
        <f>IF(B$2="",COUNTIFS(A2_Individu_Data_Dikjut_SDMK!S$4:S$100000,C36,A2_Individu_Data_Dikjut_SDMK!Q$4:Q$100000,"Perempuan",A2_Individu_Data_Dikjut_SDMK!L$4:L$100000,B$35),IF(B$2&lt;&gt;"",COUNTIFS(A2_Individu_Data_Dikjut_SDMK!S$4:S$100000,C36,A2_Individu_Data_Dikjut_SDMK!Q$4:Q$100000,"Perempuan",A2_Individu_Data_Dikjut_SDMK!L$4:L$100000,B$35,A2_Individu_Data_Dikjut_SDMK!O$4:O$100000,B$2),"ERROR"))</f>
        <v>0</v>
      </c>
      <c r="F36" s="503">
        <f t="shared" si="0"/>
        <v>0</v>
      </c>
    </row>
    <row r="37" spans="1:6">
      <c r="A37" s="513"/>
      <c r="B37" s="501"/>
      <c r="C37" s="506" t="s">
        <v>296</v>
      </c>
      <c r="D37" s="503">
        <f>IF(B$2="",COUNTIFS(A2_Individu_Data_Dikjut_SDMK!S$4:S$100000,C37,A2_Individu_Data_Dikjut_SDMK!Q$4:Q$100000,"Laki-Laki",A2_Individu_Data_Dikjut_SDMK!L$4:L$100000,B$35),IF(B$2&lt;&gt;"",COUNTIFS(A2_Individu_Data_Dikjut_SDMK!S$4:S$100000,C37,A2_Individu_Data_Dikjut_SDMK!Q$4:Q$100000,"Laki-Laki",A2_Individu_Data_Dikjut_SDMK!L$4:L$100000,B$35,A2_Individu_Data_Dikjut_SDMK!O$4:O$100000,B$2),"ERROR"))</f>
        <v>0</v>
      </c>
      <c r="E37" s="503">
        <f>IF(B$2="",COUNTIFS(A2_Individu_Data_Dikjut_SDMK!S$4:S$100000,C37,A2_Individu_Data_Dikjut_SDMK!Q$4:Q$100000,"Perempuan",A2_Individu_Data_Dikjut_SDMK!L$4:L$100000,B$35),IF(B$2&lt;&gt;"",COUNTIFS(A2_Individu_Data_Dikjut_SDMK!S$4:S$100000,C37,A2_Individu_Data_Dikjut_SDMK!Q$4:Q$100000,"Perempuan",A2_Individu_Data_Dikjut_SDMK!L$4:L$100000,B$35,A2_Individu_Data_Dikjut_SDMK!O$4:O$100000,B$2),"ERROR"))</f>
        <v>0</v>
      </c>
      <c r="F37" s="503">
        <f t="shared" ref="F37:F38" si="1">D37+E37</f>
        <v>0</v>
      </c>
    </row>
    <row r="38" spans="1:6">
      <c r="A38" s="513"/>
      <c r="B38" s="501"/>
      <c r="C38" s="506" t="s">
        <v>331</v>
      </c>
      <c r="D38" s="503">
        <f>IF(B$2="",COUNTIFS(A2_Individu_Data_Dikjut_SDMK!S$4:S$100000,C38,A2_Individu_Data_Dikjut_SDMK!Q$4:Q$100000,"Laki-Laki",A2_Individu_Data_Dikjut_SDMK!L$4:L$100000,B$35),IF(B$2&lt;&gt;"",COUNTIFS(A2_Individu_Data_Dikjut_SDMK!S$4:S$100000,C38,A2_Individu_Data_Dikjut_SDMK!Q$4:Q$100000,"Laki-Laki",A2_Individu_Data_Dikjut_SDMK!L$4:L$100000,B$35,A2_Individu_Data_Dikjut_SDMK!O$4:O$100000,B$2),"ERROR"))</f>
        <v>0</v>
      </c>
      <c r="E38" s="503">
        <f>IF(B$2="",COUNTIFS(A2_Individu_Data_Dikjut_SDMK!S$4:S$100000,C38,A2_Individu_Data_Dikjut_SDMK!Q$4:Q$100000,"Perempuan",A2_Individu_Data_Dikjut_SDMK!L$4:L$100000,B$35),IF(B$2&lt;&gt;"",COUNTIFS(A2_Individu_Data_Dikjut_SDMK!S$4:S$100000,C38,A2_Individu_Data_Dikjut_SDMK!Q$4:Q$100000,"Perempuan",A2_Individu_Data_Dikjut_SDMK!L$4:L$100000,B$35,A2_Individu_Data_Dikjut_SDMK!O$4:O$100000,B$2),"ERROR"))</f>
        <v>0</v>
      </c>
      <c r="F38" s="503">
        <f t="shared" si="1"/>
        <v>0</v>
      </c>
    </row>
    <row r="39" spans="1:6">
      <c r="A39" s="513"/>
      <c r="B39" s="501"/>
      <c r="C39" s="502" t="s">
        <v>351</v>
      </c>
      <c r="D39" s="503">
        <f>IF(B$2="",COUNTIFS(A2_Individu_Data_Dikjut_SDMK!S$4:S$100000,C39,A2_Individu_Data_Dikjut_SDMK!Q$4:Q$100000,"Laki-Laki",A2_Individu_Data_Dikjut_SDMK!L$4:L$100000,B$35),IF(B$2&lt;&gt;"",COUNTIFS(A2_Individu_Data_Dikjut_SDMK!S$4:S$100000,C39,A2_Individu_Data_Dikjut_SDMK!Q$4:Q$100000,"Laki-Laki",A2_Individu_Data_Dikjut_SDMK!L$4:L$100000,B$35,A2_Individu_Data_Dikjut_SDMK!O$4:O$100000,B$2),"ERROR"))</f>
        <v>0</v>
      </c>
      <c r="E39" s="503">
        <f>IF(B$2="",COUNTIFS(A2_Individu_Data_Dikjut_SDMK!S$4:S$100000,C39,A2_Individu_Data_Dikjut_SDMK!Q$4:Q$100000,"Perempuan",A2_Individu_Data_Dikjut_SDMK!L$4:L$100000,B$35),IF(B$2&lt;&gt;"",COUNTIFS(A2_Individu_Data_Dikjut_SDMK!S$4:S$100000,C39,A2_Individu_Data_Dikjut_SDMK!Q$4:Q$100000,"Perempuan",A2_Individu_Data_Dikjut_SDMK!L$4:L$100000,B$35,A2_Individu_Data_Dikjut_SDMK!O$4:O$100000,B$2),"ERROR"))</f>
        <v>0</v>
      </c>
      <c r="F39" s="503">
        <f t="shared" si="0"/>
        <v>0</v>
      </c>
    </row>
    <row r="40" spans="1:6">
      <c r="A40" s="513"/>
      <c r="B40" s="501"/>
      <c r="C40" s="506" t="s">
        <v>295</v>
      </c>
      <c r="D40" s="503">
        <f>IF(B$2="",COUNTIFS(A2_Individu_Data_Dikjut_SDMK!S$4:S$100000,C40,A2_Individu_Data_Dikjut_SDMK!Q$4:Q$100000,"Laki-Laki",A2_Individu_Data_Dikjut_SDMK!L$4:L$100000,B$35),IF(B$2&lt;&gt;"",COUNTIFS(A2_Individu_Data_Dikjut_SDMK!S$4:S$100000,C40,A2_Individu_Data_Dikjut_SDMK!Q$4:Q$100000,"Laki-Laki",A2_Individu_Data_Dikjut_SDMK!L$4:L$100000,B$35,A2_Individu_Data_Dikjut_SDMK!O$4:O$100000,B$2),"ERROR"))</f>
        <v>0</v>
      </c>
      <c r="E40" s="503">
        <f>IF(B$2="",COUNTIFS(A2_Individu_Data_Dikjut_SDMK!S$4:S$100000,C40,A2_Individu_Data_Dikjut_SDMK!Q$4:Q$100000,"Perempuan",A2_Individu_Data_Dikjut_SDMK!L$4:L$100000,B$35),IF(B$2&lt;&gt;"",COUNTIFS(A2_Individu_Data_Dikjut_SDMK!S$4:S$100000,C40,A2_Individu_Data_Dikjut_SDMK!Q$4:Q$100000,"Perempuan",A2_Individu_Data_Dikjut_SDMK!L$4:L$100000,B$35,A2_Individu_Data_Dikjut_SDMK!O$4:O$100000,B$2),"ERROR"))</f>
        <v>0</v>
      </c>
      <c r="F40" s="503">
        <f t="shared" si="0"/>
        <v>0</v>
      </c>
    </row>
    <row r="41" spans="1:6">
      <c r="A41" s="513"/>
      <c r="B41" s="501"/>
      <c r="C41" s="506" t="s">
        <v>347</v>
      </c>
      <c r="D41" s="503">
        <f>IF(B$2="",COUNTIFS(A2_Individu_Data_Dikjut_SDMK!S$4:S$100000,C41,A2_Individu_Data_Dikjut_SDMK!Q$4:Q$100000,"Laki-Laki",A2_Individu_Data_Dikjut_SDMK!L$4:L$100000,B$35),IF(B$2&lt;&gt;"",COUNTIFS(A2_Individu_Data_Dikjut_SDMK!S$4:S$100000,C41,A2_Individu_Data_Dikjut_SDMK!Q$4:Q$100000,"Laki-Laki",A2_Individu_Data_Dikjut_SDMK!L$4:L$100000,B$35,A2_Individu_Data_Dikjut_SDMK!O$4:O$100000,B$2),"ERROR"))</f>
        <v>0</v>
      </c>
      <c r="E41" s="503">
        <f>IF(B$2="",COUNTIFS(A2_Individu_Data_Dikjut_SDMK!S$4:S$100000,C41,A2_Individu_Data_Dikjut_SDMK!Q$4:Q$100000,"Perempuan",A2_Individu_Data_Dikjut_SDMK!L$4:L$100000,B$35),IF(B$2&lt;&gt;"",COUNTIFS(A2_Individu_Data_Dikjut_SDMK!S$4:S$100000,C41,A2_Individu_Data_Dikjut_SDMK!Q$4:Q$100000,"Perempuan",A2_Individu_Data_Dikjut_SDMK!L$4:L$100000,B$35,A2_Individu_Data_Dikjut_SDMK!O$4:O$100000,B$2),"ERROR"))</f>
        <v>0</v>
      </c>
      <c r="F41" s="503">
        <f t="shared" si="0"/>
        <v>0</v>
      </c>
    </row>
    <row r="42" spans="1:6">
      <c r="A42" s="513"/>
      <c r="B42" s="501"/>
      <c r="C42" s="506" t="s">
        <v>349</v>
      </c>
      <c r="D42" s="503">
        <f>IF(B$2="",COUNTIFS(A2_Individu_Data_Dikjut_SDMK!S$4:S$100000,C42,A2_Individu_Data_Dikjut_SDMK!Q$4:Q$100000,"Laki-Laki",A2_Individu_Data_Dikjut_SDMK!L$4:L$100000,B$35),IF(B$2&lt;&gt;"",COUNTIFS(A2_Individu_Data_Dikjut_SDMK!S$4:S$100000,C42,A2_Individu_Data_Dikjut_SDMK!Q$4:Q$100000,"Laki-Laki",A2_Individu_Data_Dikjut_SDMK!L$4:L$100000,B$35,A2_Individu_Data_Dikjut_SDMK!O$4:O$100000,B$2),"ERROR"))</f>
        <v>0</v>
      </c>
      <c r="E42" s="503">
        <f>IF(B$2="",COUNTIFS(A2_Individu_Data_Dikjut_SDMK!S$4:S$100000,C42,A2_Individu_Data_Dikjut_SDMK!Q$4:Q$100000,"Perempuan",A2_Individu_Data_Dikjut_SDMK!L$4:L$100000,B$35),IF(B$2&lt;&gt;"",COUNTIFS(A2_Individu_Data_Dikjut_SDMK!S$4:S$100000,C42,A2_Individu_Data_Dikjut_SDMK!Q$4:Q$100000,"Perempuan",A2_Individu_Data_Dikjut_SDMK!L$4:L$100000,B$35,A2_Individu_Data_Dikjut_SDMK!O$4:O$100000,B$2),"ERROR"))</f>
        <v>0</v>
      </c>
      <c r="F42" s="503">
        <f>D42+E42</f>
        <v>0</v>
      </c>
    </row>
    <row r="43" spans="1:6" ht="25.5" customHeight="1">
      <c r="A43" s="751" t="s">
        <v>9218</v>
      </c>
      <c r="B43" s="752"/>
      <c r="C43" s="753"/>
      <c r="D43" s="519">
        <f>SUM(D17:D42)</f>
        <v>0</v>
      </c>
      <c r="E43" s="519">
        <f t="shared" ref="E43:F43" si="2">SUM(E17:E42)</f>
        <v>0</v>
      </c>
      <c r="F43" s="519">
        <f t="shared" si="2"/>
        <v>0</v>
      </c>
    </row>
    <row r="46" spans="1:6" ht="21.95" customHeight="1">
      <c r="A46" s="512" t="s">
        <v>12346</v>
      </c>
      <c r="B46" s="163"/>
      <c r="C46" s="163"/>
      <c r="D46" s="163"/>
      <c r="E46" s="163"/>
      <c r="F46" s="163"/>
    </row>
    <row r="47" spans="1:6" ht="30">
      <c r="A47" s="521" t="s">
        <v>0</v>
      </c>
      <c r="B47" s="521" t="s">
        <v>12347</v>
      </c>
      <c r="C47" s="521" t="s">
        <v>9202</v>
      </c>
      <c r="D47" s="521" t="s">
        <v>9329</v>
      </c>
      <c r="E47" s="521" t="s">
        <v>1635</v>
      </c>
    </row>
    <row r="48" spans="1:6" ht="17.100000000000001" customHeight="1">
      <c r="A48" s="522">
        <v>1</v>
      </c>
      <c r="B48" s="523" t="s">
        <v>12</v>
      </c>
      <c r="C48" s="524">
        <f>IF(B$2="",COUNTIFS(A2_Individu_Data_Dikjut_SDMK!Q$4:Q$100000,"Laki-Laki",A2_Individu_Data_Dikjut_SDMK!T$4:T$100000,'05_MASTER_KODE_PRODI'!E14),IF(B$2&lt;&gt;"",COUNTIFS(A2_Individu_Data_Dikjut_SDMK!Q$4:Q$100000,"Laki-Laki",A2_Individu_Data_Dikjut_SDMK!T$4:T$100000,'05_MASTER_KODE_PRODI'!E14,A2_Individu_Data_Dikjut_SDMK!O$4:O$100000,B$2),"ERROR"))</f>
        <v>0</v>
      </c>
      <c r="D48" s="524">
        <f>IF(B$2="",COUNTIFS(A2_Individu_Data_Dikjut_SDMK!Q$4:Q$100000,"Perempuan",A2_Individu_Data_Dikjut_SDMK!T$4:T$100000,'05_MASTER_KODE_PRODI'!E14),IF(B$2&lt;&gt;"",COUNTIFS(A2_Individu_Data_Dikjut_SDMK!Q$4:Q$100000,"Perempuan",A2_Individu_Data_Dikjut_SDMK!T$4:T$100000,'05_MASTER_KODE_PRODI'!E14,A2_Individu_Data_Dikjut_SDMK!O$4:O$100000,B$2),"ERROR"))</f>
        <v>0</v>
      </c>
      <c r="E48" s="524">
        <f t="shared" ref="E48:E56" si="3">C48+D48</f>
        <v>0</v>
      </c>
    </row>
    <row r="49" spans="1:5" ht="17.100000000000001" customHeight="1">
      <c r="A49" s="522">
        <v>2</v>
      </c>
      <c r="B49" s="523" t="s">
        <v>14</v>
      </c>
      <c r="C49" s="524">
        <f>IF(B$2="",COUNTIFS(A2_Individu_Data_Dikjut_SDMK!Q$4:Q$100000,"Laki-Laki",A2_Individu_Data_Dikjut_SDMK!T$4:T$100000,'05_MASTER_KODE_PRODI'!E21),IF(B$2&lt;&gt;"",COUNTIFS(A2_Individu_Data_Dikjut_SDMK!Q$4:Q$100000,"Laki-Laki",A2_Individu_Data_Dikjut_SDMK!T$4:T$100000,'05_MASTER_KODE_PRODI'!E21,A2_Individu_Data_Dikjut_SDMK!O$4:O$100000,B$2),"ERROR"))</f>
        <v>0</v>
      </c>
      <c r="D49" s="524">
        <f>IF(B$2="",COUNTIFS(A2_Individu_Data_Dikjut_SDMK!Q$4:Q$100000,"Perempuan",A2_Individu_Data_Dikjut_SDMK!T$4:T$100000,'05_MASTER_KODE_PRODI'!E21),IF(B$2&lt;&gt;"",COUNTIFS(A2_Individu_Data_Dikjut_SDMK!Q$4:Q$100000,"Perempuan",A2_Individu_Data_Dikjut_SDMK!T$4:T$100000,'05_MASTER_KODE_PRODI'!E21,A2_Individu_Data_Dikjut_SDMK!O$4:O$100000,B$2),"ERROR"))</f>
        <v>0</v>
      </c>
      <c r="E49" s="524">
        <f t="shared" si="3"/>
        <v>0</v>
      </c>
    </row>
    <row r="50" spans="1:5" ht="17.100000000000001" customHeight="1">
      <c r="A50" s="517">
        <v>3</v>
      </c>
      <c r="B50" s="516" t="s">
        <v>15</v>
      </c>
      <c r="C50" s="510">
        <f>IF(B$2="",COUNTIFS(A2_Individu_Data_Dikjut_SDMK!Q$4:Q$100000,"Laki-Laki",A2_Individu_Data_Dikjut_SDMK!T$4:T$100000,'05_MASTER_KODE_PRODI'!E24),IF(B$2&lt;&gt;"",COUNTIFS(A2_Individu_Data_Dikjut_SDMK!Q$4:Q$100000,"Laki-Laki",A2_Individu_Data_Dikjut_SDMK!T$4:T$100000,'05_MASTER_KODE_PRODI'!E24,A2_Individu_Data_Dikjut_SDMK!O$4:O$100000,B$2),"ERROR"))</f>
        <v>0</v>
      </c>
      <c r="D50" s="510">
        <f>IF(B$2="",COUNTIFS(A2_Individu_Data_Dikjut_SDMK!Q$4:Q$100000,"Perempuan",A2_Individu_Data_Dikjut_SDMK!T$4:T$100000,'05_MASTER_KODE_PRODI'!E24),IF(B$2&lt;&gt;"",COUNTIFS(A2_Individu_Data_Dikjut_SDMK!Q$4:Q$100000,"Perempuan",A2_Individu_Data_Dikjut_SDMK!T$4:T$100000,'05_MASTER_KODE_PRODI'!E24,A2_Individu_Data_Dikjut_SDMK!O$4:O$100000,B$2),"ERROR"))</f>
        <v>0</v>
      </c>
      <c r="E50" s="510">
        <f t="shared" si="3"/>
        <v>0</v>
      </c>
    </row>
    <row r="51" spans="1:5" ht="17.100000000000001" customHeight="1">
      <c r="A51" s="517">
        <v>4</v>
      </c>
      <c r="B51" s="516" t="s">
        <v>16</v>
      </c>
      <c r="C51" s="510">
        <f>IF(B$2="",COUNTIFS(A2_Individu_Data_Dikjut_SDMK!Q$4:Q$100000,"Laki-Laki",A2_Individu_Data_Dikjut_SDMK!T$4:T$100000,'05_MASTER_KODE_PRODI'!E20),IF(B$2&lt;&gt;"",COUNTIFS(A2_Individu_Data_Dikjut_SDMK!Q$4:Q$100000,"Laki-Laki",A2_Individu_Data_Dikjut_SDMK!T$4:T$100000,'05_MASTER_KODE_PRODI'!E20,A2_Individu_Data_Dikjut_SDMK!O$4:O$100000,B$2),"ERROR"))</f>
        <v>0</v>
      </c>
      <c r="D51" s="510">
        <f>IF(B$2="",COUNTIFS(A2_Individu_Data_Dikjut_SDMK!Q$4:Q$100000,"Perempuan",A2_Individu_Data_Dikjut_SDMK!T$4:T$100000,'05_MASTER_KODE_PRODI'!E20),IF(B$2&lt;&gt;"",COUNTIFS(A2_Individu_Data_Dikjut_SDMK!Q$4:Q$100000,"Perempuan",A2_Individu_Data_Dikjut_SDMK!T$4:T$100000,'05_MASTER_KODE_PRODI'!E20,A2_Individu_Data_Dikjut_SDMK!O$4:O$100000,B$2),"ERROR"))</f>
        <v>0</v>
      </c>
      <c r="E51" s="510">
        <f t="shared" si="3"/>
        <v>0</v>
      </c>
    </row>
    <row r="52" spans="1:5" ht="17.100000000000001" customHeight="1">
      <c r="A52" s="522">
        <v>5</v>
      </c>
      <c r="B52" s="525" t="s">
        <v>17</v>
      </c>
      <c r="C52" s="524">
        <f>IF(B$2="",COUNTIFS(A2_Individu_Data_Dikjut_SDMK!Q$4:Q$100000,"Laki-Laki",A2_Individu_Data_Dikjut_SDMK!T$4:T$100000,'05_MASTER_KODE_PRODI'!E35),IF(B$2&lt;&gt;"",COUNTIFS(A2_Individu_Data_Dikjut_SDMK!Q$4:Q$100000,"Laki-Laki",A2_Individu_Data_Dikjut_SDMK!T$4:T$100000,'05_MASTER_KODE_PRODI'!E35,A2_Individu_Data_Dikjut_SDMK!O$4:O$100000,B$2),"ERROR"))</f>
        <v>0</v>
      </c>
      <c r="D52" s="524">
        <f>IF(B$2="",COUNTIFS(A2_Individu_Data_Dikjut_SDMK!Q$4:Q$100000,"Perempuan",A2_Individu_Data_Dikjut_SDMK!T$4:T$100000,'05_MASTER_KODE_PRODI'!E35),IF(B$2&lt;&gt;"",COUNTIFS(A2_Individu_Data_Dikjut_SDMK!Q$4:Q$100000,"Perempuan",A2_Individu_Data_Dikjut_SDMK!T$4:T$100000,'05_MASTER_KODE_PRODI'!E35,A2_Individu_Data_Dikjut_SDMK!O$4:O$100000,B$2),"ERROR"))</f>
        <v>0</v>
      </c>
      <c r="E52" s="524">
        <f t="shared" si="3"/>
        <v>0</v>
      </c>
    </row>
    <row r="53" spans="1:5" ht="17.100000000000001" customHeight="1">
      <c r="A53" s="522">
        <v>6</v>
      </c>
      <c r="B53" s="525" t="s">
        <v>18</v>
      </c>
      <c r="C53" s="524">
        <f>IF(B$2="",COUNTIFS(A2_Individu_Data_Dikjut_SDMK!Q$4:Q$100000,"Laki-Laki",A2_Individu_Data_Dikjut_SDMK!T$4:T$100000,'05_MASTER_KODE_PRODI'!E19),IF(B$2&lt;&gt;"",COUNTIFS(A2_Individu_Data_Dikjut_SDMK!Q$4:Q$100000,"Laki-Laki",A2_Individu_Data_Dikjut_SDMK!T$4:T$100000,'05_MASTER_KODE_PRODI'!E19,A2_Individu_Data_Dikjut_SDMK!O$4:O$100000,B$2),"ERROR"))</f>
        <v>0</v>
      </c>
      <c r="D53" s="524">
        <f>IF(B$2="",COUNTIFS(A2_Individu_Data_Dikjut_SDMK!Q$4:Q$100000,"Perempuan",A2_Individu_Data_Dikjut_SDMK!T$4:T$100000,'05_MASTER_KODE_PRODI'!E19),IF(B$2&lt;&gt;"",COUNTIFS(A2_Individu_Data_Dikjut_SDMK!Q$4:Q$100000,"Perempuan",A2_Individu_Data_Dikjut_SDMK!T$4:T$100000,'05_MASTER_KODE_PRODI'!E19,A2_Individu_Data_Dikjut_SDMK!O$4:O$100000,B$2),"ERROR"))</f>
        <v>0</v>
      </c>
      <c r="E53" s="524">
        <f t="shared" si="3"/>
        <v>0</v>
      </c>
    </row>
    <row r="54" spans="1:5" ht="17.100000000000001" customHeight="1">
      <c r="A54" s="517">
        <v>7</v>
      </c>
      <c r="B54" s="518" t="s">
        <v>19</v>
      </c>
      <c r="C54" s="510">
        <f>IF(B$2="",COUNTIFS(A2_Individu_Data_Dikjut_SDMK!Q$4:Q$100000,"Laki-Laki",A2_Individu_Data_Dikjut_SDMK!T$4:T$100000,'05_MASTER_KODE_PRODI'!E31),IF(B$2&lt;&gt;"",COUNTIFS(A2_Individu_Data_Dikjut_SDMK!Q$4:Q$100000,"Laki-Laki",A2_Individu_Data_Dikjut_SDMK!T$4:T$100000,'05_MASTER_KODE_PRODI'!E31,A2_Individu_Data_Dikjut_SDMK!O$4:O$100000,B$2),"ERROR"))</f>
        <v>0</v>
      </c>
      <c r="D54" s="510">
        <f>IF(B$2="",COUNTIFS(A2_Individu_Data_Dikjut_SDMK!Q$4:Q$100000,"Perempuan",A2_Individu_Data_Dikjut_SDMK!T$4:T$100000,'05_MASTER_KODE_PRODI'!E31),IF(B$2&lt;&gt;"",COUNTIFS(A2_Individu_Data_Dikjut_SDMK!Q$4:Q$100000,"Perempuan",A2_Individu_Data_Dikjut_SDMK!T$4:T$100000,'05_MASTER_KODE_PRODI'!E31,A2_Individu_Data_Dikjut_SDMK!O$4:O$100000,B$2),"ERROR"))</f>
        <v>0</v>
      </c>
      <c r="E54" s="510">
        <f t="shared" si="3"/>
        <v>0</v>
      </c>
    </row>
    <row r="55" spans="1:5" ht="17.100000000000001" customHeight="1">
      <c r="A55" s="517">
        <v>8</v>
      </c>
      <c r="B55" s="518" t="s">
        <v>20</v>
      </c>
      <c r="C55" s="510">
        <f>IF(B$2="",COUNTIFS(A2_Individu_Data_Dikjut_SDMK!Q$4:Q$100000,"Laki-Laki",A2_Individu_Data_Dikjut_SDMK!T$4:T$100000,'05_MASTER_KODE_PRODI'!E30),IF(B$2&lt;&gt;"",COUNTIFS(A2_Individu_Data_Dikjut_SDMK!Q$4:Q$100000,"Laki-Laki",A2_Individu_Data_Dikjut_SDMK!T$4:T$100000,'05_MASTER_KODE_PRODI'!E30,A2_Individu_Data_Dikjut_SDMK!O$4:O$100000,B$2),"ERROR"))</f>
        <v>0</v>
      </c>
      <c r="D55" s="510">
        <f>IF(B$2="",COUNTIFS(A2_Individu_Data_Dikjut_SDMK!Q$4:Q$100000,"Perempuan",A2_Individu_Data_Dikjut_SDMK!T$4:T$100000,'05_MASTER_KODE_PRODI'!E30),IF(B$2&lt;&gt;"",COUNTIFS(A2_Individu_Data_Dikjut_SDMK!Q$4:Q$100000,"Perempuan",A2_Individu_Data_Dikjut_SDMK!T$4:T$100000,'05_MASTER_KODE_PRODI'!E30,A2_Individu_Data_Dikjut_SDMK!O$4:O$100000,B$2),"ERROR"))</f>
        <v>0</v>
      </c>
      <c r="E55" s="510">
        <f t="shared" si="3"/>
        <v>0</v>
      </c>
    </row>
    <row r="56" spans="1:5" ht="17.100000000000001" customHeight="1">
      <c r="A56" s="522">
        <v>9</v>
      </c>
      <c r="B56" s="526" t="s">
        <v>21</v>
      </c>
      <c r="C56" s="524">
        <f>IF(B$2="",COUNTIFS(A2_Individu_Data_Dikjut_SDMK!Q$4:Q$100000,"Laki-Laki",A2_Individu_Data_Dikjut_SDMK!T$4:T$100000,'05_MASTER_KODE_PRODI'!E33),IF(B$2&lt;&gt;"",COUNTIFS(A2_Individu_Data_Dikjut_SDMK!Q$4:Q$100000,"Laki-Laki",A2_Individu_Data_Dikjut_SDMK!T$4:T$100000,'05_MASTER_KODE_PRODI'!E33,A2_Individu_Data_Dikjut_SDMK!O$4:O$100000,B$2),"ERROR"))</f>
        <v>0</v>
      </c>
      <c r="D56" s="524">
        <f>IF(B$2="",COUNTIFS(A2_Individu_Data_Dikjut_SDMK!Q$4:Q$100000,"Perempuan",A2_Individu_Data_Dikjut_SDMK!T$4:T$100000,'05_MASTER_KODE_PRODI'!E33),IF(B$2&lt;&gt;"",COUNTIFS(A2_Individu_Data_Dikjut_SDMK!Q$4:Q$100000,"Perempuan",A2_Individu_Data_Dikjut_SDMK!T$4:T$100000,'05_MASTER_KODE_PRODI'!E33,A2_Individu_Data_Dikjut_SDMK!O$4:O$100000,B$2),"ERROR"))</f>
        <v>0</v>
      </c>
      <c r="E56" s="524">
        <f t="shared" si="3"/>
        <v>0</v>
      </c>
    </row>
    <row r="57" spans="1:5" ht="24.95" customHeight="1">
      <c r="A57" s="754" t="s">
        <v>9218</v>
      </c>
      <c r="B57" s="755"/>
      <c r="C57" s="532">
        <f>SUM(C48:C56)</f>
        <v>0</v>
      </c>
      <c r="D57" s="532">
        <f t="shared" ref="D57:E57" si="4">SUM(D48:D56)</f>
        <v>0</v>
      </c>
      <c r="E57" s="532">
        <f t="shared" si="4"/>
        <v>0</v>
      </c>
    </row>
    <row r="58" spans="1:5" ht="38.1" customHeight="1"/>
    <row r="59" spans="1:5">
      <c r="A59" s="512" t="s">
        <v>12348</v>
      </c>
    </row>
    <row r="60" spans="1:5" ht="30">
      <c r="A60" s="527" t="s">
        <v>0</v>
      </c>
      <c r="B60" s="527" t="s">
        <v>12347</v>
      </c>
      <c r="C60" s="527" t="s">
        <v>9202</v>
      </c>
      <c r="D60" s="527" t="s">
        <v>9329</v>
      </c>
      <c r="E60" s="527" t="s">
        <v>1635</v>
      </c>
    </row>
    <row r="61" spans="1:5" ht="19.5" customHeight="1">
      <c r="A61" s="520">
        <v>1</v>
      </c>
      <c r="B61" s="534" t="s">
        <v>56</v>
      </c>
      <c r="C61" s="528">
        <f>IF(B$2="",COUNTIFS(A2_Individu_Data_Dikjut_SDMK!Q$4:Q$100000,"Laki-Laki",A2_Individu_Data_Dikjut_SDMK!T$4:T$100000,'05_MASTER_KODE_PRODI'!E56),IF(B$2&lt;&gt;"",COUNTIFS(A2_Individu_Data_Dikjut_SDMK!Q$4:Q$100000,"Laki-Laki",A2_Individu_Data_Dikjut_SDMK!T$4:T$100000,'05_MASTER_KODE_PRODI'!E56,A2_Individu_Data_Dikjut_SDMK!O$4:O$100000,B$2),"ERROR"))</f>
        <v>0</v>
      </c>
      <c r="D61" s="528">
        <f>IF(B$2="",COUNTIFS(A2_Individu_Data_Dikjut_SDMK!Q$4:Q$100000,"Perempuan",A2_Individu_Data_Dikjut_SDMK!T$4:T$100000,'05_MASTER_KODE_PRODI'!E56),IF(B$2&lt;&gt;"",COUNTIFS(A2_Individu_Data_Dikjut_SDMK!Q$4:Q$100000,"Perempuan",A2_Individu_Data_Dikjut_SDMK!T$4:T$100000,'05_MASTER_KODE_PRODI'!E56,A2_Individu_Data_Dikjut_SDMK!O$4:O$100000,B$2),"ERROR"))</f>
        <v>0</v>
      </c>
      <c r="E61" s="528">
        <f t="shared" ref="E61:E68" si="5">C61+D61</f>
        <v>0</v>
      </c>
    </row>
    <row r="62" spans="1:5" ht="19.5" customHeight="1">
      <c r="A62" s="520">
        <v>2</v>
      </c>
      <c r="B62" s="534" t="s">
        <v>58</v>
      </c>
      <c r="C62" s="528">
        <f>IF(B$2="",COUNTIFS(A2_Individu_Data_Dikjut_SDMK!Q$4:Q$100000,"Laki-Laki",A2_Individu_Data_Dikjut_SDMK!T$4:T$100000,'05_MASTER_KODE_PRODI'!E52),IF(B$2&lt;&gt;"",COUNTIFS(A2_Individu_Data_Dikjut_SDMK!Q$4:Q$100000,"Laki-Laki",A2_Individu_Data_Dikjut_SDMK!T$4:T$100000,'05_MASTER_KODE_PRODI'!E52,A2_Individu_Data_Dikjut_SDMK!O$4:O$100000,B$2),"ERROR"))</f>
        <v>0</v>
      </c>
      <c r="D62" s="528">
        <f>IF(B$2="",COUNTIFS(A2_Individu_Data_Dikjut_SDMK!Q$4:Q$100000,"Perempuan",A2_Individu_Data_Dikjut_SDMK!T$4:T$100000,'05_MASTER_KODE_PRODI'!E52),IF(B$2&lt;&gt;"",COUNTIFS(A2_Individu_Data_Dikjut_SDMK!Q$4:Q$100000,"Perempuan",A2_Individu_Data_Dikjut_SDMK!T$4:T$100000,'05_MASTER_KODE_PRODI'!E52,A2_Individu_Data_Dikjut_SDMK!O$4:O$100000,B$2),"ERROR"))</f>
        <v>0</v>
      </c>
      <c r="E62" s="528">
        <f t="shared" si="5"/>
        <v>0</v>
      </c>
    </row>
    <row r="63" spans="1:5" ht="19.5" customHeight="1">
      <c r="A63" s="517">
        <v>3</v>
      </c>
      <c r="B63" s="535" t="s">
        <v>59</v>
      </c>
      <c r="C63" s="510">
        <f>IF(B$2="",COUNTIFS(A2_Individu_Data_Dikjut_SDMK!Q$4:Q$100000,"Laki-Laki",A2_Individu_Data_Dikjut_SDMK!T$4:T$100000,'05_MASTER_KODE_PRODI'!E54),IF(B$2&lt;&gt;"",COUNTIFS(A2_Individu_Data_Dikjut_SDMK!Q$4:Q$100000,"Laki-Laki",A2_Individu_Data_Dikjut_SDMK!T$4:T$100000,'05_MASTER_KODE_PRODI'!E54,A2_Individu_Data_Dikjut_SDMK!O$4:O$100000,B$2),"ERROR"))</f>
        <v>0</v>
      </c>
      <c r="D63" s="510">
        <f>IF(B$2="",COUNTIFS(A2_Individu_Data_Dikjut_SDMK!Q$4:Q$100000,"Perempuan",A2_Individu_Data_Dikjut_SDMK!T$4:T$100000,'05_MASTER_KODE_PRODI'!E54),IF(B$2&lt;&gt;"",COUNTIFS(A2_Individu_Data_Dikjut_SDMK!Q$4:Q$100000,"Perempuan",A2_Individu_Data_Dikjut_SDMK!T$4:T$100000,'05_MASTER_KODE_PRODI'!E54,A2_Individu_Data_Dikjut_SDMK!O$4:O$100000,B$2),"ERROR"))</f>
        <v>0</v>
      </c>
      <c r="E63" s="510">
        <f t="shared" si="5"/>
        <v>0</v>
      </c>
    </row>
    <row r="64" spans="1:5" ht="19.5" customHeight="1">
      <c r="A64" s="517">
        <v>4</v>
      </c>
      <c r="B64" s="535" t="s">
        <v>60</v>
      </c>
      <c r="C64" s="510">
        <f>IF(B$2="",COUNTIFS(A2_Individu_Data_Dikjut_SDMK!Q$4:Q$100000,"Laki-Laki",A2_Individu_Data_Dikjut_SDMK!T$4:T$100000,'05_MASTER_KODE_PRODI'!E49),IF(B$2&lt;&gt;"",COUNTIFS(A2_Individu_Data_Dikjut_SDMK!Q$4:Q$100000,"Laki-Laki",A2_Individu_Data_Dikjut_SDMK!T$4:T$100000,'05_MASTER_KODE_PRODI'!E49,A2_Individu_Data_Dikjut_SDMK!O$4:O$100000,B$2),"ERROR"))</f>
        <v>0</v>
      </c>
      <c r="D64" s="510">
        <f>IF(B$2="",COUNTIFS(A2_Individu_Data_Dikjut_SDMK!Q$4:Q$100000,"Perempuan",A2_Individu_Data_Dikjut_SDMK!T$4:T$100000,'05_MASTER_KODE_PRODI'!E49),IF(B$2&lt;&gt;"",COUNTIFS(A2_Individu_Data_Dikjut_SDMK!Q$4:Q$100000,"Perempuan",A2_Individu_Data_Dikjut_SDMK!T$4:T$100000,'05_MASTER_KODE_PRODI'!E49,A2_Individu_Data_Dikjut_SDMK!O$4:O$100000,B$2),"ERROR"))</f>
        <v>0</v>
      </c>
      <c r="E64" s="510">
        <f t="shared" si="5"/>
        <v>0</v>
      </c>
    </row>
    <row r="65" spans="1:5" ht="19.5" customHeight="1">
      <c r="A65" s="520">
        <v>5</v>
      </c>
      <c r="B65" s="536" t="s">
        <v>61</v>
      </c>
      <c r="C65" s="528">
        <f>IF(B$2="",COUNTIFS(A2_Individu_Data_Dikjut_SDMK!Q$4:Q$100000,"Laki-Laki",A2_Individu_Data_Dikjut_SDMK!T$4:T$100000,'05_MASTER_KODE_PRODI'!E57),IF(B$2&lt;&gt;"",COUNTIFS(A2_Individu_Data_Dikjut_SDMK!Q$4:Q$100000,"Laki-Laki",A2_Individu_Data_Dikjut_SDMK!T$4:T$100000,'05_MASTER_KODE_PRODI'!E57,A2_Individu_Data_Dikjut_SDMK!O$4:O$100000,B$2),"ERROR"))</f>
        <v>0</v>
      </c>
      <c r="D65" s="528">
        <f>IF(B$2="",COUNTIFS(A2_Individu_Data_Dikjut_SDMK!Q$4:Q$100000,"Perempuan",A2_Individu_Data_Dikjut_SDMK!T$4:T$100000,'05_MASTER_KODE_PRODI'!E57),IF(B$2&lt;&gt;"",COUNTIFS(A2_Individu_Data_Dikjut_SDMK!Q$4:Q$100000,"Perempuan",A2_Individu_Data_Dikjut_SDMK!T$4:T$100000,'05_MASTER_KODE_PRODI'!E57,A2_Individu_Data_Dikjut_SDMK!O$4:O$100000,B$2),"ERROR"))</f>
        <v>0</v>
      </c>
      <c r="E65" s="528">
        <f t="shared" si="5"/>
        <v>0</v>
      </c>
    </row>
    <row r="66" spans="1:5" ht="19.5" customHeight="1">
      <c r="A66" s="520">
        <v>6</v>
      </c>
      <c r="B66" s="536" t="s">
        <v>62</v>
      </c>
      <c r="C66" s="528">
        <f>IF(B$2="",COUNTIFS(A2_Individu_Data_Dikjut_SDMK!Q$4:Q$100000,"Laki-Laki",A2_Individu_Data_Dikjut_SDMK!T$4:T$100000,'05_MASTER_KODE_PRODI'!E53),IF(B$2&lt;&gt;"",COUNTIFS(A2_Individu_Data_Dikjut_SDMK!Q$4:Q$100000,"Laki-Laki",A2_Individu_Data_Dikjut_SDMK!T$4:T$100000,'05_MASTER_KODE_PRODI'!E53,A2_Individu_Data_Dikjut_SDMK!O$4:O$100000,B$2),"ERROR"))</f>
        <v>0</v>
      </c>
      <c r="D66" s="528">
        <f>IF(B$2="",COUNTIFS(A2_Individu_Data_Dikjut_SDMK!Q$4:Q$100000,"Perempuan",A2_Individu_Data_Dikjut_SDMK!T$4:T$100000,'05_MASTER_KODE_PRODI'!E53),IF(B$2&lt;&gt;"",COUNTIFS(A2_Individu_Data_Dikjut_SDMK!Q$4:Q$100000,"Perempuan",A2_Individu_Data_Dikjut_SDMK!T$4:T$100000,'05_MASTER_KODE_PRODI'!E53,A2_Individu_Data_Dikjut_SDMK!O$4:O$100000,B$2),"ERROR"))</f>
        <v>0</v>
      </c>
      <c r="E66" s="528">
        <f t="shared" si="5"/>
        <v>0</v>
      </c>
    </row>
    <row r="67" spans="1:5" ht="19.5" customHeight="1">
      <c r="A67" s="517">
        <v>7</v>
      </c>
      <c r="B67" s="537" t="s">
        <v>63</v>
      </c>
      <c r="C67" s="510">
        <f>IF(B$2="",COUNTIFS(A2_Individu_Data_Dikjut_SDMK!Q$4:Q$100000,"Laki-Laki",A2_Individu_Data_Dikjut_SDMK!T$4:T$100000,'05_MASTER_KODE_PRODI'!E55),IF(B$2&lt;&gt;"",COUNTIFS(A2_Individu_Data_Dikjut_SDMK!Q$4:Q$100000,"Laki-Laki",A2_Individu_Data_Dikjut_SDMK!T$4:T$100000,'05_MASTER_KODE_PRODI'!E55,A2_Individu_Data_Dikjut_SDMK!O$4:O$100000,B$2),"ERROR"))</f>
        <v>0</v>
      </c>
      <c r="D67" s="510">
        <f>IF(B$2="",COUNTIFS(A2_Individu_Data_Dikjut_SDMK!Q$4:Q$100000,"Perempuan",A2_Individu_Data_Dikjut_SDMK!T$4:T$100000,'05_MASTER_KODE_PRODI'!E55),IF(B$2&lt;&gt;"",COUNTIFS(A2_Individu_Data_Dikjut_SDMK!Q$4:Q$100000,"Perempuan",A2_Individu_Data_Dikjut_SDMK!T$4:T$100000,'05_MASTER_KODE_PRODI'!E55,A2_Individu_Data_Dikjut_SDMK!O$4:O$100000,B$2),"ERROR"))</f>
        <v>0</v>
      </c>
      <c r="E67" s="510">
        <f t="shared" si="5"/>
        <v>0</v>
      </c>
    </row>
    <row r="68" spans="1:5" ht="19.5" customHeight="1">
      <c r="A68" s="517">
        <v>8</v>
      </c>
      <c r="B68" s="537" t="s">
        <v>65</v>
      </c>
      <c r="C68" s="510">
        <f>IF(B$2="",COUNTIFS(A2_Individu_Data_Dikjut_SDMK!Q$4:Q$100000,"Laki-Laki",A2_Individu_Data_Dikjut_SDMK!T$4:T$100000,'05_MASTER_KODE_PRODI'!E46),IF(B$2&lt;&gt;"",COUNTIFS(A2_Individu_Data_Dikjut_SDMK!Q$4:Q$100000,"Laki-Laki",A2_Individu_Data_Dikjut_SDMK!T$4:T$100000,'05_MASTER_KODE_PRODI'!E46,A2_Individu_Data_Dikjut_SDMK!O$4:O$100000,B$2),"ERROR"))</f>
        <v>0</v>
      </c>
      <c r="D68" s="510">
        <f>IF(B$2="",COUNTIFS(A2_Individu_Data_Dikjut_SDMK!Q$4:Q$100000,"Perempuan",A2_Individu_Data_Dikjut_SDMK!T$4:T$100000,'05_MASTER_KODE_PRODI'!E46),IF(B$2&lt;&gt;"",COUNTIFS(A2_Individu_Data_Dikjut_SDMK!Q$4:Q$100000,"Perempuan",A2_Individu_Data_Dikjut_SDMK!T$4:T$100000,'05_MASTER_KODE_PRODI'!E46,A2_Individu_Data_Dikjut_SDMK!O$4:O$100000,B$2),"ERROR"))</f>
        <v>0</v>
      </c>
      <c r="E68" s="510">
        <f t="shared" si="5"/>
        <v>0</v>
      </c>
    </row>
    <row r="69" spans="1:5" ht="25.5" customHeight="1">
      <c r="A69" s="756" t="s">
        <v>9218</v>
      </c>
      <c r="B69" s="757"/>
      <c r="C69" s="533">
        <f>SUM(C61:C68)</f>
        <v>0</v>
      </c>
      <c r="D69" s="533">
        <f t="shared" ref="D69:E69" si="6">SUM(D61:D68)</f>
        <v>0</v>
      </c>
      <c r="E69" s="533">
        <f t="shared" si="6"/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G26"/>
  <sheetViews>
    <sheetView zoomScale="90" zoomScaleNormal="90" workbookViewId="0">
      <pane ySplit="3" topLeftCell="A7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69" t="s">
        <v>12352</v>
      </c>
      <c r="B1" s="163"/>
      <c r="C1" s="163"/>
      <c r="D1" s="163"/>
    </row>
    <row r="2" spans="1:7" ht="18.75" thickBot="1">
      <c r="A2" s="169"/>
      <c r="B2" s="163"/>
      <c r="C2" s="163"/>
      <c r="D2" s="163"/>
    </row>
    <row r="3" spans="1:7" ht="15.75" thickBot="1">
      <c r="A3" s="52"/>
      <c r="B3" s="531" t="s">
        <v>12349</v>
      </c>
      <c r="C3" s="163"/>
      <c r="D3" s="163"/>
    </row>
    <row r="4" spans="1:7">
      <c r="A4" s="163"/>
      <c r="B4" s="163"/>
      <c r="C4" s="163"/>
      <c r="D4" s="163"/>
    </row>
    <row r="5" spans="1:7">
      <c r="A5" s="163"/>
      <c r="B5" s="163"/>
      <c r="C5" s="163"/>
      <c r="D5" s="163"/>
    </row>
    <row r="6" spans="1:7">
      <c r="A6" s="163"/>
      <c r="B6" s="163"/>
      <c r="C6" s="163"/>
      <c r="D6" s="163"/>
    </row>
    <row r="7" spans="1:7">
      <c r="A7" s="163"/>
      <c r="B7" s="163"/>
      <c r="C7" s="163"/>
      <c r="D7" s="163"/>
    </row>
    <row r="8" spans="1:7">
      <c r="A8" s="163"/>
      <c r="B8" s="163"/>
      <c r="C8" s="163"/>
      <c r="D8" s="163"/>
    </row>
    <row r="9" spans="1:7">
      <c r="A9" s="163"/>
      <c r="B9" s="163"/>
      <c r="C9" s="163"/>
      <c r="D9" s="163"/>
      <c r="F9" t="s">
        <v>12353</v>
      </c>
      <c r="G9" s="540">
        <f>B26</f>
        <v>1</v>
      </c>
    </row>
    <row r="10" spans="1:7">
      <c r="A10" s="163"/>
      <c r="B10" s="163"/>
      <c r="C10" s="163"/>
      <c r="D10" s="163"/>
      <c r="F10" t="s">
        <v>9454</v>
      </c>
      <c r="G10" s="540">
        <f>C26</f>
        <v>3</v>
      </c>
    </row>
    <row r="11" spans="1:7">
      <c r="A11" s="163"/>
      <c r="B11" s="163"/>
      <c r="C11" s="163"/>
      <c r="D11" s="163"/>
    </row>
    <row r="12" spans="1:7">
      <c r="A12" s="163"/>
      <c r="B12" s="163"/>
      <c r="C12" s="163"/>
      <c r="D12" s="163"/>
    </row>
    <row r="13" spans="1:7" ht="33" customHeight="1">
      <c r="A13" s="163"/>
      <c r="B13" s="163"/>
      <c r="C13" s="163"/>
      <c r="D13" s="163"/>
    </row>
    <row r="14" spans="1:7" ht="38.450000000000003" customHeight="1">
      <c r="A14" s="163"/>
      <c r="B14" s="163"/>
      <c r="C14" s="163"/>
      <c r="D14" s="163"/>
    </row>
    <row r="15" spans="1:7" ht="49.5" customHeight="1">
      <c r="A15" s="539" t="s">
        <v>12351</v>
      </c>
      <c r="B15" s="163"/>
      <c r="C15" s="163"/>
      <c r="D15" s="163"/>
    </row>
    <row r="16" spans="1:7" ht="30">
      <c r="A16" s="165" t="s">
        <v>9336</v>
      </c>
      <c r="B16" s="165" t="s">
        <v>9202</v>
      </c>
      <c r="C16" s="165" t="s">
        <v>9329</v>
      </c>
      <c r="D16" s="165" t="s">
        <v>1635</v>
      </c>
    </row>
    <row r="17" spans="1:4">
      <c r="A17" s="170" t="s">
        <v>1671</v>
      </c>
      <c r="B17" s="171">
        <f>IF(A$3="",COUNTIFS(A3_Individu_Data_Pelatihan_SDMK!S$4:S$150000,A17,A3_Individu_Data_Pelatihan_SDMK!R$4:R$150000,"Laki-Laki"),IF(A$3&lt;&gt;"",COUNTIFS(A3_Individu_Data_Pelatihan_SDMK!S$4:S$150000,A17,A3_Individu_Data_Pelatihan_SDMK!R$4:R$150000,"Laki-Laki",A3_Individu_Data_Pelatihan_SDMK!P$4:P$150000,A$3)))</f>
        <v>0</v>
      </c>
      <c r="C17" s="171">
        <f>IF(A$3="",COUNTIFS(A3_Individu_Data_Pelatihan_SDMK!S$4:S$150000,A17,A3_Individu_Data_Pelatihan_SDMK!R$4:R$150000,"Perempuan"),IF(A$3&lt;&gt;"",COUNTIFS(A3_Individu_Data_Pelatihan_SDMK!S$4:S$150000,A17,A3_Individu_Data_Pelatihan_SDMK!R$4:R$150000,"Perempuan",A3_Individu_Data_Pelatihan_SDMK!P$4:P$150000,A$3)))</f>
        <v>0</v>
      </c>
      <c r="D17" s="171">
        <f t="shared" ref="D17:D23" si="0">B17+C17</f>
        <v>0</v>
      </c>
    </row>
    <row r="18" spans="1:4">
      <c r="A18" s="172" t="s">
        <v>1675</v>
      </c>
      <c r="B18" s="171">
        <f>IF(A$3="",COUNTIFS(A3_Individu_Data_Pelatihan_SDMK!S$4:S$150000,A18,A3_Individu_Data_Pelatihan_SDMK!R$4:R$150000,"Laki-Laki"),IF(A$3&lt;&gt;"",COUNTIFS(A3_Individu_Data_Pelatihan_SDMK!S$4:S$150000,A18,A3_Individu_Data_Pelatihan_SDMK!R$4:R$150000,"Laki-Laki",A3_Individu_Data_Pelatihan_SDMK!P$4:P$150000,A$3)))</f>
        <v>0</v>
      </c>
      <c r="C18" s="171">
        <f>IF(A$3="",COUNTIFS(A3_Individu_Data_Pelatihan_SDMK!S$4:S$150000,A18,A3_Individu_Data_Pelatihan_SDMK!R$4:R$150000,"Perempuan"),IF(A$3&lt;&gt;"",COUNTIFS(A3_Individu_Data_Pelatihan_SDMK!S$4:S$150000,A18,A3_Individu_Data_Pelatihan_SDMK!R$4:R$150000,"Perempuan",A3_Individu_Data_Pelatihan_SDMK!P$4:P$150000,A$3)))</f>
        <v>0</v>
      </c>
      <c r="D18" s="166">
        <f t="shared" si="0"/>
        <v>0</v>
      </c>
    </row>
    <row r="19" spans="1:4">
      <c r="A19" s="172" t="s">
        <v>1678</v>
      </c>
      <c r="B19" s="171">
        <f>IF(A$3="",COUNTIFS(A3_Individu_Data_Pelatihan_SDMK!S$4:S$150000,A19,A3_Individu_Data_Pelatihan_SDMK!R$4:R$150000,"Laki-Laki"),IF(A$3&lt;&gt;"",COUNTIFS(A3_Individu_Data_Pelatihan_SDMK!S$4:S$150000,A19,A3_Individu_Data_Pelatihan_SDMK!R$4:R$150000,"Laki-Laki",A3_Individu_Data_Pelatihan_SDMK!P$4:P$150000,A$3)))</f>
        <v>0</v>
      </c>
      <c r="C19" s="171">
        <f>IF(A$3="",COUNTIFS(A3_Individu_Data_Pelatihan_SDMK!S$4:S$150000,A19,A3_Individu_Data_Pelatihan_SDMK!R$4:R$150000,"Perempuan"),IF(A$3&lt;&gt;"",COUNTIFS(A3_Individu_Data_Pelatihan_SDMK!S$4:S$150000,A19,A3_Individu_Data_Pelatihan_SDMK!R$4:R$150000,"Perempuan",A3_Individu_Data_Pelatihan_SDMK!P$4:P$150000,A$3)))</f>
        <v>0</v>
      </c>
      <c r="D19" s="166">
        <f t="shared" si="0"/>
        <v>0</v>
      </c>
    </row>
    <row r="20" spans="1:4">
      <c r="A20" s="172" t="s">
        <v>1682</v>
      </c>
      <c r="B20" s="171">
        <f>IF(A$3="",COUNTIFS(A3_Individu_Data_Pelatihan_SDMK!S$4:S$150000,A20,A3_Individu_Data_Pelatihan_SDMK!R$4:R$150000,"Laki-Laki"),IF(A$3&lt;&gt;"",COUNTIFS(A3_Individu_Data_Pelatihan_SDMK!S$4:S$150000,A20,A3_Individu_Data_Pelatihan_SDMK!R$4:R$150000,"Laki-Laki",A3_Individu_Data_Pelatihan_SDMK!P$4:P$150000,A$3)))</f>
        <v>0</v>
      </c>
      <c r="C20" s="171">
        <f>IF(A$3="",COUNTIFS(A3_Individu_Data_Pelatihan_SDMK!S$4:S$150000,A20,A3_Individu_Data_Pelatihan_SDMK!R$4:R$150000,"Perempuan"),IF(A$3&lt;&gt;"",COUNTIFS(A3_Individu_Data_Pelatihan_SDMK!S$4:S$150000,A20,A3_Individu_Data_Pelatihan_SDMK!R$4:R$150000,"Perempuan",A3_Individu_Data_Pelatihan_SDMK!P$4:P$150000,A$3)))</f>
        <v>2</v>
      </c>
      <c r="D20" s="166">
        <f t="shared" si="0"/>
        <v>2</v>
      </c>
    </row>
    <row r="21" spans="1:4">
      <c r="A21" s="321" t="s">
        <v>1685</v>
      </c>
      <c r="B21" s="171">
        <f>IF(A$3="",COUNTIFS(A3_Individu_Data_Pelatihan_SDMK!S$4:S$150000,A21,A3_Individu_Data_Pelatihan_SDMK!R$4:R$150000,"Laki-Laki"),IF(A$3&lt;&gt;"",COUNTIFS(A3_Individu_Data_Pelatihan_SDMK!S$4:S$150000,A21,A3_Individu_Data_Pelatihan_SDMK!R$4:R$150000,"Laki-Laki",A3_Individu_Data_Pelatihan_SDMK!P$4:P$150000,A$3)))</f>
        <v>0</v>
      </c>
      <c r="C21" s="171">
        <f>IF(A$3="",COUNTIFS(A3_Individu_Data_Pelatihan_SDMK!S$4:S$150000,A21,A3_Individu_Data_Pelatihan_SDMK!R$4:R$150000,"Perempuan"),IF(A$3&lt;&gt;"",COUNTIFS(A3_Individu_Data_Pelatihan_SDMK!S$4:S$150000,A21,A3_Individu_Data_Pelatihan_SDMK!R$4:R$150000,"Perempuan",A3_Individu_Data_Pelatihan_SDMK!P$4:P$150000,A$3)))</f>
        <v>1</v>
      </c>
      <c r="D21" s="166">
        <f t="shared" si="0"/>
        <v>1</v>
      </c>
    </row>
    <row r="22" spans="1:4">
      <c r="A22" s="321" t="s">
        <v>1688</v>
      </c>
      <c r="B22" s="171">
        <f>IF(A$3="",COUNTIFS(A3_Individu_Data_Pelatihan_SDMK!S$4:S$150000,A22,A3_Individu_Data_Pelatihan_SDMK!R$4:R$150000,"Laki-Laki"),IF(A$3&lt;&gt;"",COUNTIFS(A3_Individu_Data_Pelatihan_SDMK!S$4:S$150000,A22,A3_Individu_Data_Pelatihan_SDMK!R$4:R$150000,"Laki-Laki",A3_Individu_Data_Pelatihan_SDMK!P$4:P$150000,A$3)))</f>
        <v>0</v>
      </c>
      <c r="C22" s="171">
        <f>IF(A$3="",COUNTIFS(A3_Individu_Data_Pelatihan_SDMK!S$4:S$150000,A22,A3_Individu_Data_Pelatihan_SDMK!R$4:R$150000,"Perempuan"),IF(A$3&lt;&gt;"",COUNTIFS(A3_Individu_Data_Pelatihan_SDMK!S$4:S$150000,A22,A3_Individu_Data_Pelatihan_SDMK!R$4:R$150000,"Perempuan",A3_Individu_Data_Pelatihan_SDMK!P$4:P$150000,A$3)))</f>
        <v>0</v>
      </c>
      <c r="D22" s="166">
        <f t="shared" si="0"/>
        <v>0</v>
      </c>
    </row>
    <row r="23" spans="1:4">
      <c r="A23" s="172" t="s">
        <v>1691</v>
      </c>
      <c r="B23" s="171">
        <f>IF(A$3="",COUNTIFS(A3_Individu_Data_Pelatihan_SDMK!S$4:S$150000,A23,A3_Individu_Data_Pelatihan_SDMK!R$4:R$150000,"Laki-Laki"),IF(A$3&lt;&gt;"",COUNTIFS(A3_Individu_Data_Pelatihan_SDMK!S$4:S$150000,A23,A3_Individu_Data_Pelatihan_SDMK!R$4:R$150000,"Laki-Laki",A3_Individu_Data_Pelatihan_SDMK!P$4:P$150000,A$3)))</f>
        <v>0</v>
      </c>
      <c r="C23" s="171">
        <f>IF(A$3="",COUNTIFS(A3_Individu_Data_Pelatihan_SDMK!S$4:S$150000,A23,A3_Individu_Data_Pelatihan_SDMK!R$4:R$150000,"Perempuan"),IF(A$3&lt;&gt;"",COUNTIFS(A3_Individu_Data_Pelatihan_SDMK!S$4:S$150000,A23,A3_Individu_Data_Pelatihan_SDMK!R$4:R$150000,"Perempuan",A3_Individu_Data_Pelatihan_SDMK!P$4:P$150000,A$3)))</f>
        <v>0</v>
      </c>
      <c r="D23" s="166">
        <f t="shared" si="0"/>
        <v>0</v>
      </c>
    </row>
    <row r="24" spans="1:4">
      <c r="A24" s="172" t="s">
        <v>1698</v>
      </c>
      <c r="B24" s="171">
        <f>IF(A$3="",COUNTIFS(A3_Individu_Data_Pelatihan_SDMK!S$4:S$150000,A24,A3_Individu_Data_Pelatihan_SDMK!R$4:R$150000,"Laki-Laki"),IF(A$3&lt;&gt;"",COUNTIFS(A3_Individu_Data_Pelatihan_SDMK!S$4:S$150000,A24,A3_Individu_Data_Pelatihan_SDMK!R$4:R$150000,"Laki-Laki",A3_Individu_Data_Pelatihan_SDMK!P$4:P$150000,A$3)))</f>
        <v>0</v>
      </c>
      <c r="C24" s="171">
        <f>IF(A$3="",COUNTIFS(A3_Individu_Data_Pelatihan_SDMK!S$4:S$150000,A24,A3_Individu_Data_Pelatihan_SDMK!R$4:R$150000,"Perempuan"),IF(A$3&lt;&gt;"",COUNTIFS(A3_Individu_Data_Pelatihan_SDMK!S$4:S$150000,A24,A3_Individu_Data_Pelatihan_SDMK!R$4:R$150000,"Perempuan",A3_Individu_Data_Pelatihan_SDMK!P$4:P$150000,A$3)))</f>
        <v>0</v>
      </c>
      <c r="D24" s="166">
        <f t="shared" ref="D24:D25" si="1">B24+C24</f>
        <v>0</v>
      </c>
    </row>
    <row r="25" spans="1:4">
      <c r="A25" s="321" t="s">
        <v>1694</v>
      </c>
      <c r="B25" s="171">
        <f>IF(A$3="",COUNTIFS(A3_Individu_Data_Pelatihan_SDMK!S$4:S$150000,A25,A3_Individu_Data_Pelatihan_SDMK!R$4:R$150000,"Laki-Laki"),IF(A$3&lt;&gt;"",COUNTIFS(A3_Individu_Data_Pelatihan_SDMK!S$4:S$150000,A25,A3_Individu_Data_Pelatihan_SDMK!R$4:R$150000,"Laki-Laki",A3_Individu_Data_Pelatihan_SDMK!P$4:P$150000,A$3)))</f>
        <v>1</v>
      </c>
      <c r="C25" s="171">
        <f>IF(A$3="",COUNTIFS(A3_Individu_Data_Pelatihan_SDMK!S$4:S$150000,A25,A3_Individu_Data_Pelatihan_SDMK!R$4:R$150000,"Perempuan"),IF(A$3&lt;&gt;"",COUNTIFS(A3_Individu_Data_Pelatihan_SDMK!S$4:S$150000,A25,A3_Individu_Data_Pelatihan_SDMK!R$4:R$150000,"Perempuan",A3_Individu_Data_Pelatihan_SDMK!P$4:P$150000,A$3)))</f>
        <v>0</v>
      </c>
      <c r="D25" s="166">
        <f t="shared" si="1"/>
        <v>1</v>
      </c>
    </row>
    <row r="26" spans="1:4">
      <c r="A26" s="173" t="s">
        <v>9218</v>
      </c>
      <c r="B26" s="167">
        <f>SUM(B17:B25)</f>
        <v>1</v>
      </c>
      <c r="C26" s="167">
        <f>SUM(C17:C25)</f>
        <v>3</v>
      </c>
      <c r="D26" s="167">
        <f>SUM(D17:D25)</f>
        <v>4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A3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H42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68" t="s">
        <v>11632</v>
      </c>
      <c r="B1" s="163"/>
      <c r="C1" s="163"/>
      <c r="D1" s="163"/>
    </row>
    <row r="2" spans="1:8" ht="15.75" thickBot="1">
      <c r="A2" s="52"/>
      <c r="B2" s="531" t="s">
        <v>12349</v>
      </c>
      <c r="C2" s="163"/>
      <c r="D2" s="163"/>
    </row>
    <row r="3" spans="1:8">
      <c r="A3" s="164"/>
      <c r="B3" s="163"/>
      <c r="C3" s="163"/>
      <c r="D3" s="163"/>
    </row>
    <row r="4" spans="1:8" ht="24" customHeight="1">
      <c r="A4" s="164"/>
      <c r="B4" s="163"/>
      <c r="C4" s="163"/>
      <c r="D4" s="163"/>
    </row>
    <row r="5" spans="1:8" ht="24.95" customHeight="1">
      <c r="A5" s="164"/>
      <c r="B5" s="163"/>
      <c r="C5" s="163"/>
      <c r="D5" s="163"/>
      <c r="G5" t="s">
        <v>7</v>
      </c>
      <c r="H5">
        <f>IF(A$2="",COUNTIF(A4_Individu_Reg_Ijin_Nakes!Q$4:Q$150000,G5),IF(A$2&lt;&gt;"",COUNTIFS(A4_Individu_Reg_Ijin_Nakes!Q$4:Q$150000,G5,A4_Individu_Reg_Ijin_Nakes!M$4:M$150000,A$2)))</f>
        <v>2</v>
      </c>
    </row>
    <row r="6" spans="1:8">
      <c r="A6" s="164"/>
      <c r="B6" s="163" t="s">
        <v>12353</v>
      </c>
      <c r="C6" s="542">
        <f>B42</f>
        <v>0</v>
      </c>
      <c r="D6" s="163"/>
      <c r="G6" t="s">
        <v>71</v>
      </c>
      <c r="H6">
        <f>IF(A$2="",COUNTIF(A4_Individu_Reg_Ijin_Nakes!Q$4:Q$150000,G6),IF(A$2&lt;&gt;"",COUNTIFS(A4_Individu_Reg_Ijin_Nakes!Q$4:Q$150000,G6,A4_Individu_Reg_Ijin_Nakes!M$4:M$150000,A$2)))</f>
        <v>1</v>
      </c>
    </row>
    <row r="7" spans="1:8">
      <c r="A7" s="164"/>
      <c r="B7" s="163" t="s">
        <v>9454</v>
      </c>
      <c r="C7" s="542">
        <f>C42</f>
        <v>4</v>
      </c>
      <c r="D7" s="163"/>
      <c r="G7" t="s">
        <v>88</v>
      </c>
      <c r="H7">
        <f>IF(A$2="",COUNTIF(A4_Individu_Reg_Ijin_Nakes!Q$4:Q$150000,G7),IF(A$2&lt;&gt;"",COUNTIFS(A4_Individu_Reg_Ijin_Nakes!Q$4:Q$150000,G7,A4_Individu_Reg_Ijin_Nakes!M$4:M$150000,A$2)))</f>
        <v>5</v>
      </c>
    </row>
    <row r="8" spans="1:8">
      <c r="A8" s="164"/>
      <c r="B8" s="163"/>
      <c r="C8" s="163"/>
      <c r="D8" s="163"/>
      <c r="G8" t="s">
        <v>95</v>
      </c>
      <c r="H8">
        <f>IF(A$2="",COUNTIF(A4_Individu_Reg_Ijin_Nakes!Q$4:Q$150000,G8),IF(A$2&lt;&gt;"",COUNTIFS(A4_Individu_Reg_Ijin_Nakes!Q$4:Q$150000,G8,A4_Individu_Reg_Ijin_Nakes!M$4:M$150000,A$2)))</f>
        <v>2</v>
      </c>
    </row>
    <row r="9" spans="1:8">
      <c r="A9" s="164"/>
      <c r="B9" s="163"/>
      <c r="C9" s="163"/>
      <c r="D9" s="163"/>
      <c r="G9" t="s">
        <v>102</v>
      </c>
      <c r="H9">
        <f>IF(A$2="",COUNTIF(A4_Individu_Reg_Ijin_Nakes!Q$4:Q$150000,G9),IF(A$2&lt;&gt;"",COUNTIFS(A4_Individu_Reg_Ijin_Nakes!Q$4:Q$150000,G9,A4_Individu_Reg_Ijin_Nakes!M$4:M$150000,A$2)))</f>
        <v>1</v>
      </c>
    </row>
    <row r="10" spans="1:8" ht="45" customHeight="1">
      <c r="A10" s="164"/>
      <c r="B10" s="163"/>
      <c r="C10" s="163"/>
      <c r="D10" s="163"/>
      <c r="G10" t="s">
        <v>121</v>
      </c>
      <c r="H10">
        <f>IF(A$2="",COUNTIF(A4_Individu_Reg_Ijin_Nakes!Q$4:Q$150000,G10),IF(A$2&lt;&gt;"",COUNTIFS(A4_Individu_Reg_Ijin_Nakes!Q$4:Q$150000,G10,A4_Individu_Reg_Ijin_Nakes!M$4:M$150000,A$2)))</f>
        <v>1</v>
      </c>
    </row>
    <row r="11" spans="1:8">
      <c r="A11" s="164"/>
      <c r="B11" s="163"/>
      <c r="C11" s="163"/>
      <c r="D11" s="163"/>
      <c r="G11" t="s">
        <v>128</v>
      </c>
      <c r="H11">
        <f>IF(A$2="",COUNTIF(A4_Individu_Reg_Ijin_Nakes!Q$4:Q$150000,G11),IF(A$2&lt;&gt;"",COUNTIFS(A4_Individu_Reg_Ijin_Nakes!Q$4:Q$150000,G11,A4_Individu_Reg_Ijin_Nakes!M$4:M$150000,A$2)))</f>
        <v>0</v>
      </c>
    </row>
    <row r="12" spans="1:8">
      <c r="A12" s="164"/>
      <c r="B12" s="163"/>
      <c r="C12" s="163"/>
      <c r="D12" s="163"/>
      <c r="G12" t="s">
        <v>133</v>
      </c>
      <c r="H12">
        <f>IF(A$2="",COUNTIF(A4_Individu_Reg_Ijin_Nakes!Q$4:Q$150000,G12),IF(A$2&lt;&gt;"",COUNTIFS(A4_Individu_Reg_Ijin_Nakes!Q$4:Q$150000,G12,A4_Individu_Reg_Ijin_Nakes!M$4:M$150000,A$2)))</f>
        <v>0</v>
      </c>
    </row>
    <row r="13" spans="1:8">
      <c r="A13" s="164"/>
      <c r="B13" s="163"/>
      <c r="C13" s="163"/>
      <c r="D13" s="163"/>
      <c r="G13" t="s">
        <v>142</v>
      </c>
      <c r="H13">
        <f>IF(A$2="",COUNTIF(A4_Individu_Reg_Ijin_Nakes!Q$4:Q$150000,G13),IF(A$2&lt;&gt;"",COUNTIFS(A4_Individu_Reg_Ijin_Nakes!Q$4:Q$150000,G13,A4_Individu_Reg_Ijin_Nakes!M$4:M$150000,A$2)))</f>
        <v>2</v>
      </c>
    </row>
    <row r="14" spans="1:8">
      <c r="A14" s="164"/>
      <c r="B14" s="163"/>
      <c r="C14" s="163"/>
      <c r="D14" s="163"/>
      <c r="G14" t="s">
        <v>159</v>
      </c>
      <c r="H14">
        <f>IF(A$2="",COUNTIF(A4_Individu_Reg_Ijin_Nakes!Q$4:Q$150000,G14),IF(A$2&lt;&gt;"",COUNTIFS(A4_Individu_Reg_Ijin_Nakes!Q$4:Q$150000,G14,A4_Individu_Reg_Ijin_Nakes!M$4:M$150000,A$2)))</f>
        <v>0</v>
      </c>
    </row>
    <row r="15" spans="1:8">
      <c r="A15" s="164"/>
      <c r="B15" s="163"/>
      <c r="C15" s="163"/>
      <c r="D15" s="163"/>
    </row>
    <row r="16" spans="1:8" ht="20.100000000000001" customHeight="1">
      <c r="A16" s="164"/>
      <c r="B16" s="163"/>
      <c r="C16" s="163"/>
      <c r="D16" s="163"/>
    </row>
    <row r="17" spans="1:4" ht="30">
      <c r="A17" s="165" t="s">
        <v>9340</v>
      </c>
      <c r="B17" s="165" t="s">
        <v>9202</v>
      </c>
      <c r="C17" s="165" t="s">
        <v>9329</v>
      </c>
      <c r="D17" s="165" t="s">
        <v>1635</v>
      </c>
    </row>
    <row r="18" spans="1:4">
      <c r="A18" s="170" t="s">
        <v>9376</v>
      </c>
      <c r="B18" s="175">
        <f>IF(A$2="",COUNTIFS(A4_Individu_Reg_Ijin_Nakes!P$4:P$150000,A18,A4_Individu_Reg_Ijin_Nakes!O$4:O$150000,"Laki-Laki"),IF(A$2&lt;&gt;"",COUNTIFS(A4_Individu_Reg_Ijin_Nakes!P$4:P$150000,A18,A4_Individu_Reg_Ijin_Nakes!O$4:O$150000,"Laki-Laki",A4_Individu_Reg_Ijin_Nakes!M$4:M$150000,'DASHBOARD 4'!A$2)))</f>
        <v>0</v>
      </c>
      <c r="C18" s="175">
        <f>IF(A$2="",COUNTIFS(A4_Individu_Reg_Ijin_Nakes!P$4:P$150000,A18,A4_Individu_Reg_Ijin_Nakes!O$4:O$150000,"Perempuan"),IF(A$2&lt;&gt;"",COUNTIFS(A4_Individu_Reg_Ijin_Nakes!P$4:P$150000,A18,A4_Individu_Reg_Ijin_Nakes!O$4:O$150000,"Perempuan",A4_Individu_Reg_Ijin_Nakes!M$4:M$150000,'DASHBOARD 4'!A$2)))</f>
        <v>0</v>
      </c>
      <c r="D18" s="175">
        <f>B18+C18</f>
        <v>0</v>
      </c>
    </row>
    <row r="19" spans="1:4">
      <c r="A19" s="172" t="s">
        <v>9378</v>
      </c>
      <c r="B19" s="175">
        <f>IF(A$2="",COUNTIFS(A4_Individu_Reg_Ijin_Nakes!P$4:P$150000,A19,A4_Individu_Reg_Ijin_Nakes!O$4:O$150000,"Laki-Laki"),IF(A$2&lt;&gt;"",COUNTIFS(A4_Individu_Reg_Ijin_Nakes!P$4:P$150000,A19,A4_Individu_Reg_Ijin_Nakes!O$4:O$150000,"Laki-Laki",A4_Individu_Reg_Ijin_Nakes!M$4:M$150000,'DASHBOARD 4'!A$2)))</f>
        <v>0</v>
      </c>
      <c r="C19" s="175">
        <f>IF(A$2="",COUNTIFS(A4_Individu_Reg_Ijin_Nakes!P$4:P$150000,A19,A4_Individu_Reg_Ijin_Nakes!O$4:O$150000,"Perempuan"),IF(A$2&lt;&gt;"",COUNTIFS(A4_Individu_Reg_Ijin_Nakes!P$4:P$150000,A19,A4_Individu_Reg_Ijin_Nakes!O$4:O$150000,"Perempuan",A4_Individu_Reg_Ijin_Nakes!M$4:M$150000,'DASHBOARD 4'!A$2)))</f>
        <v>0</v>
      </c>
      <c r="D19" s="175">
        <f t="shared" ref="D19:D40" si="0">B19+C19</f>
        <v>0</v>
      </c>
    </row>
    <row r="20" spans="1:4">
      <c r="A20" s="170" t="s">
        <v>9380</v>
      </c>
      <c r="B20" s="175">
        <f>IF(A$2="",COUNTIFS(A4_Individu_Reg_Ijin_Nakes!P$4:P$150000,A20,A4_Individu_Reg_Ijin_Nakes!O$4:O$150000,"Laki-Laki"),IF(A$2&lt;&gt;"",COUNTIFS(A4_Individu_Reg_Ijin_Nakes!P$4:P$150000,A20,A4_Individu_Reg_Ijin_Nakes!O$4:O$150000,"Laki-Laki",A4_Individu_Reg_Ijin_Nakes!M$4:M$150000,'DASHBOARD 4'!A$2)))</f>
        <v>0</v>
      </c>
      <c r="C20" s="175">
        <f>IF(A$2="",COUNTIFS(A4_Individu_Reg_Ijin_Nakes!P$4:P$150000,A20,A4_Individu_Reg_Ijin_Nakes!O$4:O$150000,"Perempuan"),IF(A$2&lt;&gt;"",COUNTIFS(A4_Individu_Reg_Ijin_Nakes!P$4:P$150000,A20,A4_Individu_Reg_Ijin_Nakes!O$4:O$150000,"Perempuan",A4_Individu_Reg_Ijin_Nakes!M$4:M$150000,'DASHBOARD 4'!A$2)))</f>
        <v>0</v>
      </c>
      <c r="D20" s="175">
        <f t="shared" si="0"/>
        <v>0</v>
      </c>
    </row>
    <row r="21" spans="1:4">
      <c r="A21" s="172" t="s">
        <v>9382</v>
      </c>
      <c r="B21" s="175">
        <f>IF(A$2="",COUNTIFS(A4_Individu_Reg_Ijin_Nakes!P$4:P$150000,A21,A4_Individu_Reg_Ijin_Nakes!O$4:O$150000,"Laki-Laki"),IF(A$2&lt;&gt;"",COUNTIFS(A4_Individu_Reg_Ijin_Nakes!P$4:P$150000,A21,A4_Individu_Reg_Ijin_Nakes!O$4:O$150000,"Laki-Laki",A4_Individu_Reg_Ijin_Nakes!M$4:M$150000,'DASHBOARD 4'!A$2)))</f>
        <v>0</v>
      </c>
      <c r="C21" s="175">
        <f>IF(A$2="",COUNTIFS(A4_Individu_Reg_Ijin_Nakes!P$4:P$150000,A21,A4_Individu_Reg_Ijin_Nakes!O$4:O$150000,"Perempuan"),IF(A$2&lt;&gt;"",COUNTIFS(A4_Individu_Reg_Ijin_Nakes!P$4:P$150000,A21,A4_Individu_Reg_Ijin_Nakes!O$4:O$150000,"Perempuan",A4_Individu_Reg_Ijin_Nakes!M$4:M$150000,'DASHBOARD 4'!A$2)))</f>
        <v>0</v>
      </c>
      <c r="D21" s="175">
        <f t="shared" si="0"/>
        <v>0</v>
      </c>
    </row>
    <row r="22" spans="1:4">
      <c r="A22" s="172" t="s">
        <v>9384</v>
      </c>
      <c r="B22" s="175">
        <f>IF(A$2="",COUNTIFS(A4_Individu_Reg_Ijin_Nakes!P$4:P$150000,A22,A4_Individu_Reg_Ijin_Nakes!O$4:O$150000,"Laki-Laki"),IF(A$2&lt;&gt;"",COUNTIFS(A4_Individu_Reg_Ijin_Nakes!P$4:P$150000,A22,A4_Individu_Reg_Ijin_Nakes!O$4:O$150000,"Laki-Laki",A4_Individu_Reg_Ijin_Nakes!M$4:M$150000,'DASHBOARD 4'!A$2)))</f>
        <v>0</v>
      </c>
      <c r="C22" s="175">
        <f>IF(A$2="",COUNTIFS(A4_Individu_Reg_Ijin_Nakes!P$4:P$150000,A22,A4_Individu_Reg_Ijin_Nakes!O$4:O$150000,"Perempuan"),IF(A$2&lt;&gt;"",COUNTIFS(A4_Individu_Reg_Ijin_Nakes!P$4:P$150000,A22,A4_Individu_Reg_Ijin_Nakes!O$4:O$150000,"Perempuan",A4_Individu_Reg_Ijin_Nakes!M$4:M$150000,'DASHBOARD 4'!A$2)))</f>
        <v>0</v>
      </c>
      <c r="D22" s="175">
        <f t="shared" si="0"/>
        <v>0</v>
      </c>
    </row>
    <row r="23" spans="1:4">
      <c r="A23" s="172" t="s">
        <v>9386</v>
      </c>
      <c r="B23" s="541">
        <f>IF(A$2="",COUNTIFS(A4_Individu_Reg_Ijin_Nakes!P$4:P$150000,A23,A4_Individu_Reg_Ijin_Nakes!O$4:O$150000,"Laki-Laki"),IF(A$2&lt;&gt;"",COUNTIFS(A4_Individu_Reg_Ijin_Nakes!P$4:P$150000,A23,A4_Individu_Reg_Ijin_Nakes!O$4:O$150000,"Laki-Laki",A4_Individu_Reg_Ijin_Nakes!M$4:M$150000,'DASHBOARD 4'!A$2)))</f>
        <v>0</v>
      </c>
      <c r="C23" s="175">
        <f>IF(A$2="",COUNTIFS(A4_Individu_Reg_Ijin_Nakes!P$4:P$150000,A23,A4_Individu_Reg_Ijin_Nakes!O$4:O$150000,"Perempuan"),IF(A$2&lt;&gt;"",COUNTIFS(A4_Individu_Reg_Ijin_Nakes!P$4:P$150000,A23,A4_Individu_Reg_Ijin_Nakes!O$4:O$150000,"Perempuan",A4_Individu_Reg_Ijin_Nakes!M$4:M$150000,'DASHBOARD 4'!A$2)))</f>
        <v>4</v>
      </c>
      <c r="D23" s="175">
        <f t="shared" si="0"/>
        <v>4</v>
      </c>
    </row>
    <row r="24" spans="1:4">
      <c r="A24" s="177" t="s">
        <v>9402</v>
      </c>
      <c r="B24" s="175">
        <f>IF(A$2="",COUNTIFS(A4_Individu_Reg_Ijin_Nakes!P$4:P$150000,A24,A4_Individu_Reg_Ijin_Nakes!O$4:O$150000,"Laki-Laki"),IF(A$2&lt;&gt;"",COUNTIFS(A4_Individu_Reg_Ijin_Nakes!P$4:P$150000,A24,A4_Individu_Reg_Ijin_Nakes!O$4:O$150000,"Laki-Laki",A4_Individu_Reg_Ijin_Nakes!M$4:M$150000,'DASHBOARD 4'!A$2)))</f>
        <v>0</v>
      </c>
      <c r="C24" s="175">
        <f>IF(A$2="",COUNTIFS(A4_Individu_Reg_Ijin_Nakes!P$4:P$150000,A24,A4_Individu_Reg_Ijin_Nakes!O$4:O$150000,"Perempuan"),IF(A$2&lt;&gt;"",COUNTIFS(A4_Individu_Reg_Ijin_Nakes!P$4:P$150000,A24,A4_Individu_Reg_Ijin_Nakes!O$4:O$150000,"Perempuan",A4_Individu_Reg_Ijin_Nakes!M$4:M$150000,'DASHBOARD 4'!A$2)))</f>
        <v>0</v>
      </c>
      <c r="D24" s="175">
        <f t="shared" si="0"/>
        <v>0</v>
      </c>
    </row>
    <row r="25" spans="1:4">
      <c r="A25" s="177" t="s">
        <v>9405</v>
      </c>
      <c r="B25" s="175">
        <f>IF(A$2="",COUNTIFS(A4_Individu_Reg_Ijin_Nakes!P$4:P$150000,A25,A4_Individu_Reg_Ijin_Nakes!O$4:O$150000,"Laki-Laki"),IF(A$2&lt;&gt;"",COUNTIFS(A4_Individu_Reg_Ijin_Nakes!P$4:P$150000,A25,A4_Individu_Reg_Ijin_Nakes!O$4:O$150000,"Laki-Laki",A4_Individu_Reg_Ijin_Nakes!M$4:M$150000,'DASHBOARD 4'!A$2)))</f>
        <v>0</v>
      </c>
      <c r="C25" s="175">
        <f>IF(A$2="",COUNTIFS(A4_Individu_Reg_Ijin_Nakes!P$4:P$150000,A25,A4_Individu_Reg_Ijin_Nakes!O$4:O$150000,"Perempuan"),IF(A$2&lt;&gt;"",COUNTIFS(A4_Individu_Reg_Ijin_Nakes!P$4:P$150000,A25,A4_Individu_Reg_Ijin_Nakes!O$4:O$150000,"Perempuan",A4_Individu_Reg_Ijin_Nakes!M$4:M$150000,'DASHBOARD 4'!A$2)))</f>
        <v>0</v>
      </c>
      <c r="D25" s="175">
        <f t="shared" si="0"/>
        <v>0</v>
      </c>
    </row>
    <row r="26" spans="1:4">
      <c r="A26" s="172" t="s">
        <v>11681</v>
      </c>
      <c r="B26" s="175">
        <f>IF(A$2="",COUNTIFS(A4_Individu_Reg_Ijin_Nakes!P$4:P$150000,A26,A4_Individu_Reg_Ijin_Nakes!O$4:O$150000,"Laki-Laki"),IF(A$2&lt;&gt;"",COUNTIFS(A4_Individu_Reg_Ijin_Nakes!P$4:P$150000,A26,A4_Individu_Reg_Ijin_Nakes!O$4:O$150000,"Laki-Laki",A4_Individu_Reg_Ijin_Nakes!M$4:M$150000,'DASHBOARD 4'!A$2)))</f>
        <v>0</v>
      </c>
      <c r="C26" s="175">
        <f>IF(A$2="",COUNTIFS(A4_Individu_Reg_Ijin_Nakes!P$4:P$150000,A26,A4_Individu_Reg_Ijin_Nakes!O$4:O$150000,"Perempuan"),IF(A$2&lt;&gt;"",COUNTIFS(A4_Individu_Reg_Ijin_Nakes!P$4:P$150000,A26,A4_Individu_Reg_Ijin_Nakes!O$4:O$150000,"Perempuan",A4_Individu_Reg_Ijin_Nakes!M$4:M$150000,'DASHBOARD 4'!A$2)))</f>
        <v>0</v>
      </c>
      <c r="D26" s="175">
        <f t="shared" si="0"/>
        <v>0</v>
      </c>
    </row>
    <row r="27" spans="1:4">
      <c r="A27" s="177" t="s">
        <v>11682</v>
      </c>
      <c r="B27" s="175">
        <f>IF(A$2="",COUNTIFS(A4_Individu_Reg_Ijin_Nakes!P$4:P$150000,A27,A4_Individu_Reg_Ijin_Nakes!O$4:O$150000,"Laki-Laki"),IF(A$2&lt;&gt;"",COUNTIFS(A4_Individu_Reg_Ijin_Nakes!P$4:P$150000,A27,A4_Individu_Reg_Ijin_Nakes!O$4:O$150000,"Laki-Laki",A4_Individu_Reg_Ijin_Nakes!M$4:M$150000,'DASHBOARD 4'!A$2)))</f>
        <v>0</v>
      </c>
      <c r="C27" s="175">
        <f>IF(A$2="",COUNTIFS(A4_Individu_Reg_Ijin_Nakes!P$4:P$150000,A27,A4_Individu_Reg_Ijin_Nakes!O$4:O$150000,"Perempuan"),IF(A$2&lt;&gt;"",COUNTIFS(A4_Individu_Reg_Ijin_Nakes!P$4:P$150000,A27,A4_Individu_Reg_Ijin_Nakes!O$4:O$150000,"Perempuan",A4_Individu_Reg_Ijin_Nakes!M$4:M$150000,'DASHBOARD 4'!A$2)))</f>
        <v>0</v>
      </c>
      <c r="D27" s="175">
        <f t="shared" si="0"/>
        <v>0</v>
      </c>
    </row>
    <row r="28" spans="1:4">
      <c r="A28" s="177" t="s">
        <v>11683</v>
      </c>
      <c r="B28" s="175">
        <f>IF(A$2="",COUNTIFS(A4_Individu_Reg_Ijin_Nakes!P$4:P$150000,A28,A4_Individu_Reg_Ijin_Nakes!O$4:O$150000,"Laki-Laki"),IF(A$2&lt;&gt;"",COUNTIFS(A4_Individu_Reg_Ijin_Nakes!P$4:P$150000,A28,A4_Individu_Reg_Ijin_Nakes!O$4:O$150000,"Laki-Laki",A4_Individu_Reg_Ijin_Nakes!M$4:M$150000,'DASHBOARD 4'!A$2)))</f>
        <v>0</v>
      </c>
      <c r="C28" s="175">
        <f>IF(A$2="",COUNTIFS(A4_Individu_Reg_Ijin_Nakes!P$4:P$150000,A28,A4_Individu_Reg_Ijin_Nakes!O$4:O$150000,"Perempuan"),IF(A$2&lt;&gt;"",COUNTIFS(A4_Individu_Reg_Ijin_Nakes!P$4:P$150000,A28,A4_Individu_Reg_Ijin_Nakes!O$4:O$150000,"Perempuan",A4_Individu_Reg_Ijin_Nakes!M$4:M$150000,'DASHBOARD 4'!A$2)))</f>
        <v>0</v>
      </c>
      <c r="D28" s="175">
        <f t="shared" si="0"/>
        <v>0</v>
      </c>
    </row>
    <row r="29" spans="1:4">
      <c r="A29" s="177" t="s">
        <v>11684</v>
      </c>
      <c r="B29" s="175">
        <f>IF(A$2="",COUNTIFS(A4_Individu_Reg_Ijin_Nakes!P$4:P$150000,A29,A4_Individu_Reg_Ijin_Nakes!O$4:O$150000,"Laki-Laki"),IF(A$2&lt;&gt;"",COUNTIFS(A4_Individu_Reg_Ijin_Nakes!P$4:P$150000,A29,A4_Individu_Reg_Ijin_Nakes!O$4:O$150000,"Laki-Laki",A4_Individu_Reg_Ijin_Nakes!M$4:M$150000,'DASHBOARD 4'!A$2)))</f>
        <v>0</v>
      </c>
      <c r="C29" s="175">
        <f>IF(A$2="",COUNTIFS(A4_Individu_Reg_Ijin_Nakes!P$4:P$150000,A29,A4_Individu_Reg_Ijin_Nakes!O$4:O$150000,"Perempuan"),IF(A$2&lt;&gt;"",COUNTIFS(A4_Individu_Reg_Ijin_Nakes!P$4:P$150000,A29,A4_Individu_Reg_Ijin_Nakes!O$4:O$150000,"Perempuan",A4_Individu_Reg_Ijin_Nakes!M$4:M$150000,'DASHBOARD 4'!A$2)))</f>
        <v>0</v>
      </c>
      <c r="D29" s="175">
        <f t="shared" si="0"/>
        <v>0</v>
      </c>
    </row>
    <row r="30" spans="1:4">
      <c r="A30" s="172" t="s">
        <v>11685</v>
      </c>
      <c r="B30" s="175">
        <f>IF(A$2="",COUNTIFS(A4_Individu_Reg_Ijin_Nakes!P$4:P$150000,A30,A4_Individu_Reg_Ijin_Nakes!O$4:O$150000,"Laki-Laki"),IF(A$2&lt;&gt;"",COUNTIFS(A4_Individu_Reg_Ijin_Nakes!P$4:P$150000,A30,A4_Individu_Reg_Ijin_Nakes!O$4:O$150000,"Laki-Laki",A4_Individu_Reg_Ijin_Nakes!M$4:M$150000,'DASHBOARD 4'!A$2)))</f>
        <v>0</v>
      </c>
      <c r="C30" s="175">
        <f>IF(A$2="",COUNTIFS(A4_Individu_Reg_Ijin_Nakes!P$4:P$150000,A30,A4_Individu_Reg_Ijin_Nakes!O$4:O$150000,"Perempuan"),IF(A$2&lt;&gt;"",COUNTIFS(A4_Individu_Reg_Ijin_Nakes!P$4:P$150000,A30,A4_Individu_Reg_Ijin_Nakes!O$4:O$150000,"Perempuan",A4_Individu_Reg_Ijin_Nakes!M$4:M$150000,'DASHBOARD 4'!A$2)))</f>
        <v>0</v>
      </c>
      <c r="D30" s="175">
        <f t="shared" si="0"/>
        <v>0</v>
      </c>
    </row>
    <row r="31" spans="1:4">
      <c r="A31" s="177" t="s">
        <v>11686</v>
      </c>
      <c r="B31" s="175">
        <f>IF(A$2="",COUNTIFS(A4_Individu_Reg_Ijin_Nakes!P$4:P$150000,A31,A4_Individu_Reg_Ijin_Nakes!O$4:O$150000,"Laki-Laki"),IF(A$2&lt;&gt;"",COUNTIFS(A4_Individu_Reg_Ijin_Nakes!P$4:P$150000,A31,A4_Individu_Reg_Ijin_Nakes!O$4:O$150000,"Laki-Laki",A4_Individu_Reg_Ijin_Nakes!M$4:M$150000,'DASHBOARD 4'!A$2)))</f>
        <v>0</v>
      </c>
      <c r="C31" s="175">
        <f>IF(A$2="",COUNTIFS(A4_Individu_Reg_Ijin_Nakes!P$4:P$150000,A31,A4_Individu_Reg_Ijin_Nakes!O$4:O$150000,"Perempuan"),IF(A$2&lt;&gt;"",COUNTIFS(A4_Individu_Reg_Ijin_Nakes!P$4:P$150000,A31,A4_Individu_Reg_Ijin_Nakes!O$4:O$150000,"Perempuan",A4_Individu_Reg_Ijin_Nakes!M$4:M$150000,'DASHBOARD 4'!A$2)))</f>
        <v>0</v>
      </c>
      <c r="D31" s="175">
        <f t="shared" si="0"/>
        <v>0</v>
      </c>
    </row>
    <row r="32" spans="1:4">
      <c r="A32" s="177" t="s">
        <v>11687</v>
      </c>
      <c r="B32" s="175">
        <f>IF(A$2="",COUNTIFS(A4_Individu_Reg_Ijin_Nakes!P$4:P$150000,A32,A4_Individu_Reg_Ijin_Nakes!O$4:O$150000,"Laki-Laki"),IF(A$2&lt;&gt;"",COUNTIFS(A4_Individu_Reg_Ijin_Nakes!P$4:P$150000,A32,A4_Individu_Reg_Ijin_Nakes!O$4:O$150000,"Laki-Laki",A4_Individu_Reg_Ijin_Nakes!M$4:M$150000,'DASHBOARD 4'!A$2)))</f>
        <v>0</v>
      </c>
      <c r="C32" s="175">
        <f>IF(A$2="",COUNTIFS(A4_Individu_Reg_Ijin_Nakes!P$4:P$150000,A32,A4_Individu_Reg_Ijin_Nakes!O$4:O$150000,"Perempuan"),IF(A$2&lt;&gt;"",COUNTIFS(A4_Individu_Reg_Ijin_Nakes!P$4:P$150000,A32,A4_Individu_Reg_Ijin_Nakes!O$4:O$150000,"Perempuan",A4_Individu_Reg_Ijin_Nakes!M$4:M$150000,'DASHBOARD 4'!A$2)))</f>
        <v>0</v>
      </c>
      <c r="D32" s="175">
        <f t="shared" si="0"/>
        <v>0</v>
      </c>
    </row>
    <row r="33" spans="1:4">
      <c r="A33" s="172" t="s">
        <v>11688</v>
      </c>
      <c r="B33" s="175">
        <f>IF(A$2="",COUNTIFS(A4_Individu_Reg_Ijin_Nakes!P$4:P$150000,A33,A4_Individu_Reg_Ijin_Nakes!O$4:O$150000,"Laki-Laki"),IF(A$2&lt;&gt;"",COUNTIFS(A4_Individu_Reg_Ijin_Nakes!P$4:P$150000,A33,A4_Individu_Reg_Ijin_Nakes!O$4:O$150000,"Laki-Laki",A4_Individu_Reg_Ijin_Nakes!M$4:M$150000,'DASHBOARD 4'!A$2)))</f>
        <v>0</v>
      </c>
      <c r="C33" s="175">
        <f>IF(A$2="",COUNTIFS(A4_Individu_Reg_Ijin_Nakes!P$4:P$150000,A33,A4_Individu_Reg_Ijin_Nakes!O$4:O$150000,"Perempuan"),IF(A$2&lt;&gt;"",COUNTIFS(A4_Individu_Reg_Ijin_Nakes!P$4:P$150000,A33,A4_Individu_Reg_Ijin_Nakes!O$4:O$150000,"Perempuan",A4_Individu_Reg_Ijin_Nakes!M$4:M$150000,'DASHBOARD 4'!A$2)))</f>
        <v>0</v>
      </c>
      <c r="D33" s="175">
        <f t="shared" si="0"/>
        <v>0</v>
      </c>
    </row>
    <row r="34" spans="1:4">
      <c r="A34" s="177" t="s">
        <v>11689</v>
      </c>
      <c r="B34" s="175">
        <f>IF(A$2="",COUNTIFS(A4_Individu_Reg_Ijin_Nakes!P$4:P$150000,A34,A4_Individu_Reg_Ijin_Nakes!O$4:O$150000,"Laki-Laki"),IF(A$2&lt;&gt;"",COUNTIFS(A4_Individu_Reg_Ijin_Nakes!P$4:P$150000,A34,A4_Individu_Reg_Ijin_Nakes!O$4:O$150000,"Laki-Laki",A4_Individu_Reg_Ijin_Nakes!M$4:M$150000,'DASHBOARD 4'!A$2)))</f>
        <v>0</v>
      </c>
      <c r="C34" s="175">
        <f>IF(A$2="",COUNTIFS(A4_Individu_Reg_Ijin_Nakes!P$4:P$150000,A34,A4_Individu_Reg_Ijin_Nakes!O$4:O$150000,"Perempuan"),IF(A$2&lt;&gt;"",COUNTIFS(A4_Individu_Reg_Ijin_Nakes!P$4:P$150000,A34,A4_Individu_Reg_Ijin_Nakes!O$4:O$150000,"Perempuan",A4_Individu_Reg_Ijin_Nakes!M$4:M$150000,'DASHBOARD 4'!A$2)))</f>
        <v>0</v>
      </c>
      <c r="D34" s="175">
        <f t="shared" si="0"/>
        <v>0</v>
      </c>
    </row>
    <row r="35" spans="1:4">
      <c r="A35" s="177" t="s">
        <v>11690</v>
      </c>
      <c r="B35" s="175">
        <f>IF(A$2="",COUNTIFS(A4_Individu_Reg_Ijin_Nakes!P$4:P$150000,A35,A4_Individu_Reg_Ijin_Nakes!O$4:O$150000,"Laki-Laki"),IF(A$2&lt;&gt;"",COUNTIFS(A4_Individu_Reg_Ijin_Nakes!P$4:P$150000,A35,A4_Individu_Reg_Ijin_Nakes!O$4:O$150000,"Laki-Laki",A4_Individu_Reg_Ijin_Nakes!M$4:M$150000,'DASHBOARD 4'!A$2)))</f>
        <v>0</v>
      </c>
      <c r="C35" s="175">
        <f>IF(A$2="",COUNTIFS(A4_Individu_Reg_Ijin_Nakes!P$4:P$150000,A35,A4_Individu_Reg_Ijin_Nakes!O$4:O$150000,"Perempuan"),IF(A$2&lt;&gt;"",COUNTIFS(A4_Individu_Reg_Ijin_Nakes!P$4:P$150000,A35,A4_Individu_Reg_Ijin_Nakes!O$4:O$150000,"Perempuan",A4_Individu_Reg_Ijin_Nakes!M$4:M$150000,'DASHBOARD 4'!A$2)))</f>
        <v>0</v>
      </c>
      <c r="D35" s="175">
        <f t="shared" si="0"/>
        <v>0</v>
      </c>
    </row>
    <row r="36" spans="1:4">
      <c r="A36" s="177" t="s">
        <v>11691</v>
      </c>
      <c r="B36" s="175">
        <f>IF(A$2="",COUNTIFS(A4_Individu_Reg_Ijin_Nakes!P$4:P$150000,A36,A4_Individu_Reg_Ijin_Nakes!O$4:O$150000,"Laki-Laki"),IF(A$2&lt;&gt;"",COUNTIFS(A4_Individu_Reg_Ijin_Nakes!P$4:P$150000,A36,A4_Individu_Reg_Ijin_Nakes!O$4:O$150000,"Laki-Laki",A4_Individu_Reg_Ijin_Nakes!M$4:M$150000,'DASHBOARD 4'!A$2)))</f>
        <v>0</v>
      </c>
      <c r="C36" s="175">
        <f>IF(A$2="",COUNTIFS(A4_Individu_Reg_Ijin_Nakes!P$4:P$150000,A36,A4_Individu_Reg_Ijin_Nakes!O$4:O$150000,"Perempuan"),IF(A$2&lt;&gt;"",COUNTIFS(A4_Individu_Reg_Ijin_Nakes!P$4:P$150000,A36,A4_Individu_Reg_Ijin_Nakes!O$4:O$150000,"Perempuan",A4_Individu_Reg_Ijin_Nakes!M$4:M$150000,'DASHBOARD 4'!A$2)))</f>
        <v>0</v>
      </c>
      <c r="D36" s="175">
        <f t="shared" si="0"/>
        <v>0</v>
      </c>
    </row>
    <row r="37" spans="1:4">
      <c r="A37" s="172" t="s">
        <v>11692</v>
      </c>
      <c r="B37" s="175">
        <f>IF(A$2="",COUNTIFS(A4_Individu_Reg_Ijin_Nakes!P$4:P$150000,A37,A4_Individu_Reg_Ijin_Nakes!O$4:O$150000,"Laki-Laki"),IF(A$2&lt;&gt;"",COUNTIFS(A4_Individu_Reg_Ijin_Nakes!P$4:P$150000,A37,A4_Individu_Reg_Ijin_Nakes!O$4:O$150000,"Laki-Laki",A4_Individu_Reg_Ijin_Nakes!M$4:M$150000,'DASHBOARD 4'!A$2)))</f>
        <v>0</v>
      </c>
      <c r="C37" s="175">
        <f>IF(A$2="",COUNTIFS(A4_Individu_Reg_Ijin_Nakes!P$4:P$150000,A37,A4_Individu_Reg_Ijin_Nakes!O$4:O$150000,"Perempuan"),IF(A$2&lt;&gt;"",COUNTIFS(A4_Individu_Reg_Ijin_Nakes!P$4:P$150000,A37,A4_Individu_Reg_Ijin_Nakes!O$4:O$150000,"Perempuan",A4_Individu_Reg_Ijin_Nakes!M$4:M$150000,'DASHBOARD 4'!A$2)))</f>
        <v>0</v>
      </c>
      <c r="D37" s="175">
        <f t="shared" si="0"/>
        <v>0</v>
      </c>
    </row>
    <row r="38" spans="1:4">
      <c r="A38" s="177" t="s">
        <v>11693</v>
      </c>
      <c r="B38" s="175">
        <f>IF(A$2="",COUNTIFS(A4_Individu_Reg_Ijin_Nakes!P$4:P$150000,A38,A4_Individu_Reg_Ijin_Nakes!O$4:O$150000,"Laki-Laki"),IF(A$2&lt;&gt;"",COUNTIFS(A4_Individu_Reg_Ijin_Nakes!P$4:P$150000,A38,A4_Individu_Reg_Ijin_Nakes!O$4:O$150000,"Laki-Laki",A4_Individu_Reg_Ijin_Nakes!M$4:M$150000,'DASHBOARD 4'!A$2)))</f>
        <v>0</v>
      </c>
      <c r="C38" s="175">
        <f>IF(A$2="",COUNTIFS(A4_Individu_Reg_Ijin_Nakes!P$4:P$150000,A38,A4_Individu_Reg_Ijin_Nakes!O$4:O$150000,"Perempuan"),IF(A$2&lt;&gt;"",COUNTIFS(A4_Individu_Reg_Ijin_Nakes!P$4:P$150000,A38,A4_Individu_Reg_Ijin_Nakes!O$4:O$150000,"Perempuan",A4_Individu_Reg_Ijin_Nakes!M$4:M$150000,'DASHBOARD 4'!A$2)))</f>
        <v>0</v>
      </c>
      <c r="D38" s="175">
        <f t="shared" si="0"/>
        <v>0</v>
      </c>
    </row>
    <row r="39" spans="1:4">
      <c r="A39" s="322" t="s">
        <v>11694</v>
      </c>
      <c r="B39" s="175">
        <f>IF(A$2="",COUNTIFS(A4_Individu_Reg_Ijin_Nakes!P$4:P$150000,A39,A4_Individu_Reg_Ijin_Nakes!O$4:O$150000,"Laki-Laki"),IF(A$2&lt;&gt;"",COUNTIFS(A4_Individu_Reg_Ijin_Nakes!P$4:P$150000,A39,A4_Individu_Reg_Ijin_Nakes!O$4:O$150000,"Laki-Laki",A4_Individu_Reg_Ijin_Nakes!M$4:M$150000,'DASHBOARD 4'!A$2)))</f>
        <v>0</v>
      </c>
      <c r="C39" s="175">
        <f>IF(A$2="",COUNTIFS(A4_Individu_Reg_Ijin_Nakes!P$4:P$150000,A39,A4_Individu_Reg_Ijin_Nakes!O$4:O$150000,"Perempuan"),IF(A$2&lt;&gt;"",COUNTIFS(A4_Individu_Reg_Ijin_Nakes!P$4:P$150000,A39,A4_Individu_Reg_Ijin_Nakes!O$4:O$150000,"Perempuan",A4_Individu_Reg_Ijin_Nakes!M$4:M$150000,'DASHBOARD 4'!A$2)))</f>
        <v>0</v>
      </c>
      <c r="D39" s="175">
        <f>B39+C39</f>
        <v>0</v>
      </c>
    </row>
    <row r="40" spans="1:4">
      <c r="A40" s="322" t="s">
        <v>11695</v>
      </c>
      <c r="B40" s="175">
        <f>IF(A$2="",COUNTIFS(A4_Individu_Reg_Ijin_Nakes!P$4:P$150000,A40,A4_Individu_Reg_Ijin_Nakes!O$4:O$150000,"Laki-Laki"),IF(A$2&lt;&gt;"",COUNTIFS(A4_Individu_Reg_Ijin_Nakes!P$4:P$150000,A40,A4_Individu_Reg_Ijin_Nakes!O$4:O$150000,"Laki-Laki",A4_Individu_Reg_Ijin_Nakes!M$4:M$150000,'DASHBOARD 4'!A$2)))</f>
        <v>0</v>
      </c>
      <c r="C40" s="175">
        <f>IF(A$2="",COUNTIFS(A4_Individu_Reg_Ijin_Nakes!P$4:P$150000,A40,A4_Individu_Reg_Ijin_Nakes!O$4:O$150000,"Perempuan"),IF(A$2&lt;&gt;"",COUNTIFS(A4_Individu_Reg_Ijin_Nakes!P$4:P$150000,A40,A4_Individu_Reg_Ijin_Nakes!O$4:O$150000,"Perempuan",A4_Individu_Reg_Ijin_Nakes!M$4:M$150000,'DASHBOARD 4'!A$2)))</f>
        <v>0</v>
      </c>
      <c r="D40" s="175">
        <f t="shared" si="0"/>
        <v>0</v>
      </c>
    </row>
    <row r="41" spans="1:4">
      <c r="A41" s="322" t="s">
        <v>11696</v>
      </c>
      <c r="B41" s="175">
        <f>IF(A$2="",COUNTIFS(A4_Individu_Reg_Ijin_Nakes!P$4:P$150000,A41,A4_Individu_Reg_Ijin_Nakes!O$4:O$150000,"Laki-Laki"),IF(A$2&lt;&gt;"",COUNTIFS(A4_Individu_Reg_Ijin_Nakes!P$4:P$150000,A41,A4_Individu_Reg_Ijin_Nakes!O$4:O$150000,"Laki-Laki",A4_Individu_Reg_Ijin_Nakes!M$4:M$150000,'DASHBOARD 4'!A$2)))</f>
        <v>0</v>
      </c>
      <c r="C41" s="175">
        <f>IF(A$2="",COUNTIFS(A4_Individu_Reg_Ijin_Nakes!P$4:P$150000,A41,A4_Individu_Reg_Ijin_Nakes!O$4:O$150000,"Perempuan"),IF(A$2&lt;&gt;"",COUNTIFS(A4_Individu_Reg_Ijin_Nakes!P$4:P$150000,A41,A4_Individu_Reg_Ijin_Nakes!O$4:O$150000,"Perempuan",A4_Individu_Reg_Ijin_Nakes!M$4:M$150000,'DASHBOARD 4'!A$2)))</f>
        <v>0</v>
      </c>
      <c r="D41" s="175"/>
    </row>
    <row r="42" spans="1:4" ht="21.75" customHeight="1">
      <c r="A42" s="173" t="s">
        <v>9218</v>
      </c>
      <c r="B42" s="174">
        <f>SUM(B20:B40)</f>
        <v>0</v>
      </c>
      <c r="C42" s="174">
        <f>SUM(C20:C40)</f>
        <v>4</v>
      </c>
      <c r="D42" s="174">
        <f>SUM(D20:D40)</f>
        <v>4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A2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J19"/>
  <sheetViews>
    <sheetView zoomScale="90" zoomScaleNormal="90" workbookViewId="0">
      <pane ySplit="1" topLeftCell="A2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68" t="s">
        <v>11633</v>
      </c>
      <c r="B1" s="294"/>
      <c r="C1" s="294"/>
      <c r="D1" s="294"/>
      <c r="E1" s="295"/>
      <c r="F1" s="295"/>
      <c r="G1" s="295"/>
      <c r="H1" s="295"/>
      <c r="I1" s="295"/>
      <c r="J1" s="295"/>
    </row>
    <row r="2" spans="1:10" ht="23.25" customHeight="1">
      <c r="A2" s="168" t="s">
        <v>9419</v>
      </c>
      <c r="B2" s="294"/>
      <c r="C2" s="294"/>
      <c r="D2" s="294"/>
      <c r="E2" s="295"/>
      <c r="F2" s="295"/>
      <c r="G2" s="295"/>
      <c r="H2" s="295"/>
      <c r="I2" s="295"/>
      <c r="J2" s="295"/>
    </row>
    <row r="3" spans="1:10" ht="30">
      <c r="A3" s="165" t="s">
        <v>9407</v>
      </c>
      <c r="B3" s="165" t="s">
        <v>9202</v>
      </c>
      <c r="C3" s="165" t="s">
        <v>9329</v>
      </c>
      <c r="D3" s="165" t="s">
        <v>1635</v>
      </c>
    </row>
    <row r="4" spans="1:10">
      <c r="A4" s="170" t="s">
        <v>9408</v>
      </c>
      <c r="B4" s="175">
        <f>COUNTIFS(A5_Individu_Data_SDMK_WNA!Q$4:Q$10000,A4,A5_Individu_Data_SDMK_WNA!R$4:R$10000,"Laki-laki")</f>
        <v>0</v>
      </c>
      <c r="C4" s="175">
        <f>COUNTIFS(A5_Individu_Data_SDMK_WNA!Q$4:Q$10000,A4,A5_Individu_Data_SDMK_WNA!R$4:R$10000,"Perempuan")</f>
        <v>0</v>
      </c>
      <c r="D4" s="175">
        <f t="shared" ref="D4:D8" si="0">B4+C4</f>
        <v>0</v>
      </c>
    </row>
    <row r="5" spans="1:10">
      <c r="A5" s="172" t="s">
        <v>9410</v>
      </c>
      <c r="B5" s="175">
        <f>COUNTIFS(A5_Individu_Data_SDMK_WNA!Q$4:Q$10000,A5,A5_Individu_Data_SDMK_WNA!R$4:R$10000,"Laki-laki")</f>
        <v>0</v>
      </c>
      <c r="C5" s="175">
        <f>COUNTIFS(A5_Individu_Data_SDMK_WNA!Q$4:Q$10000,A5,A5_Individu_Data_SDMK_WNA!R$4:R$10000,"Perempuan")</f>
        <v>0</v>
      </c>
      <c r="D5" s="176">
        <f t="shared" si="0"/>
        <v>0</v>
      </c>
    </row>
    <row r="6" spans="1:10">
      <c r="A6" s="170" t="s">
        <v>9409</v>
      </c>
      <c r="B6" s="175">
        <f>COUNTIFS(A5_Individu_Data_SDMK_WNA!Q$4:Q$10000,A6,A5_Individu_Data_SDMK_WNA!R$4:R$10000,"Laki-laki")</f>
        <v>0</v>
      </c>
      <c r="C6" s="175">
        <f>COUNTIFS(A5_Individu_Data_SDMK_WNA!Q$4:Q$10000,A6,A5_Individu_Data_SDMK_WNA!R$4:R$10000,"Perempuan")</f>
        <v>0</v>
      </c>
      <c r="D6" s="175">
        <f t="shared" si="0"/>
        <v>0</v>
      </c>
    </row>
    <row r="7" spans="1:10">
      <c r="A7" s="172" t="s">
        <v>9411</v>
      </c>
      <c r="B7" s="175">
        <f>COUNTIFS(A5_Individu_Data_SDMK_WNA!Q$4:Q$10000,A7,A5_Individu_Data_SDMK_WNA!R$4:R$10000,"Laki-laki")</f>
        <v>0</v>
      </c>
      <c r="C7" s="175">
        <f>COUNTIFS(A5_Individu_Data_SDMK_WNA!Q$4:Q$10000,A7,A5_Individu_Data_SDMK_WNA!R$4:R$10000,"Perempuan")</f>
        <v>0</v>
      </c>
      <c r="D7" s="176">
        <f t="shared" si="0"/>
        <v>0</v>
      </c>
    </row>
    <row r="8" spans="1:10">
      <c r="A8" s="297" t="s">
        <v>9412</v>
      </c>
      <c r="B8" s="330">
        <f>COUNTIFS(A5_Individu_Data_SDMK_WNA!Q$4:Q$10000,A8,A5_Individu_Data_SDMK_WNA!R$4:R$10000,"Laki-laki")</f>
        <v>0</v>
      </c>
      <c r="C8" s="330">
        <f>COUNTIFS(A5_Individu_Data_SDMK_WNA!Q$4:Q$10000,A8,A5_Individu_Data_SDMK_WNA!R$4:R$10000,"Perempuan")</f>
        <v>0</v>
      </c>
      <c r="D8" s="298">
        <f t="shared" si="0"/>
        <v>0</v>
      </c>
    </row>
    <row r="10" spans="1:10" ht="86.25" customHeight="1">
      <c r="A10" s="299" t="s">
        <v>9420</v>
      </c>
    </row>
    <row r="11" spans="1:10" ht="30">
      <c r="A11" s="165" t="s">
        <v>9413</v>
      </c>
      <c r="B11" s="165" t="s">
        <v>9202</v>
      </c>
      <c r="C11" s="165" t="s">
        <v>9329</v>
      </c>
      <c r="D11" s="165" t="s">
        <v>1635</v>
      </c>
    </row>
    <row r="12" spans="1:10">
      <c r="A12" s="170" t="s">
        <v>9414</v>
      </c>
      <c r="B12" s="175">
        <f>COUNTIFS(A5_Individu_Data_SDMK_WNA!H$4:H$10000,A12,A5_Individu_Data_SDMK_WNA!R$4:R$10000,"Laki-laki")</f>
        <v>0</v>
      </c>
      <c r="C12" s="175">
        <f>COUNTIFS(A5_Individu_Data_SDMK_WNA!H$4:H$10000,A12,A5_Individu_Data_SDMK_WNA!R$4:R$10000,"Perempuan")</f>
        <v>0</v>
      </c>
      <c r="D12" s="175">
        <f t="shared" ref="D12:D13" si="1">B12+C12</f>
        <v>0</v>
      </c>
    </row>
    <row r="13" spans="1:10">
      <c r="A13" s="297" t="s">
        <v>9415</v>
      </c>
      <c r="B13" s="330">
        <f>COUNTIFS(A5_Individu_Data_SDMK_WNA!H$4:H$10000,A13,A5_Individu_Data_SDMK_WNA!R$4:R$10000,"Laki-laki")</f>
        <v>0</v>
      </c>
      <c r="C13" s="330">
        <f>COUNTIFS(A5_Individu_Data_SDMK_WNA!H$4:H$10000,A13,A5_Individu_Data_SDMK_WNA!S$4:S$10000,"Perempuan")</f>
        <v>0</v>
      </c>
      <c r="D13" s="298">
        <f t="shared" si="1"/>
        <v>0</v>
      </c>
    </row>
    <row r="15" spans="1:10" ht="167.25" customHeight="1">
      <c r="A15" s="299" t="s">
        <v>9421</v>
      </c>
    </row>
    <row r="16" spans="1:10" ht="30">
      <c r="A16" s="165" t="s">
        <v>5</v>
      </c>
      <c r="B16" s="165" t="s">
        <v>9202</v>
      </c>
      <c r="C16" s="165" t="s">
        <v>9329</v>
      </c>
      <c r="D16" s="165" t="s">
        <v>1635</v>
      </c>
    </row>
    <row r="17" spans="1:4">
      <c r="A17" s="170" t="s">
        <v>9416</v>
      </c>
      <c r="B17" s="175">
        <f>COUNTIFS(A5_Individu_Data_SDMK_WNA!G$4:G$10000,A17,A5_Individu_Data_SDMK_WNA!R$4:R$10000,"Laki-laki")</f>
        <v>0</v>
      </c>
      <c r="C17" s="175">
        <f>COUNTIFS(A5_Individu_Data_SDMK_WNA!G$4:G$10000,A17,A5_Individu_Data_SDMK_WNA!R$4:R$10000,"Perempuan")</f>
        <v>0</v>
      </c>
      <c r="D17" s="175">
        <f t="shared" ref="D17:D19" si="2">B17+C17</f>
        <v>0</v>
      </c>
    </row>
    <row r="18" spans="1:4">
      <c r="A18" s="170" t="s">
        <v>9417</v>
      </c>
      <c r="B18" s="175">
        <f>COUNTIFS(A5_Individu_Data_SDMK_WNA!G$4:G$10000,A18,A5_Individu_Data_SDMK_WNA!R$4:R$10000,"Laki-laki")</f>
        <v>0</v>
      </c>
      <c r="C18" s="175">
        <f>COUNTIFS(A5_Individu_Data_SDMK_WNA!G$4:G$10000,A18,A5_Individu_Data_SDMK_WNA!R$4:R$10000,"Perempuan")</f>
        <v>0</v>
      </c>
      <c r="D18" s="175"/>
    </row>
    <row r="19" spans="1:4">
      <c r="A19" s="297" t="s">
        <v>9418</v>
      </c>
      <c r="B19" s="330">
        <f>COUNTIFS(A5_Individu_Data_SDMK_WNA!G$4:G$10000,A19,A5_Individu_Data_SDMK_WNA!R$4:R$10000,"Laki-laki")</f>
        <v>0</v>
      </c>
      <c r="C19" s="330">
        <f>COUNTIFS(A5_Individu_Data_SDMK_WNA!G$4:G$10000,A19,A5_Individu_Data_SDMK_WNA!R$4:R$10000,"Perempuan")</f>
        <v>0</v>
      </c>
      <c r="D19" s="298">
        <f t="shared" si="2"/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2"/>
      <c r="C2" s="149" t="s">
        <v>9431</v>
      </c>
    </row>
    <row r="3" spans="2:7" ht="12.75" customHeight="1">
      <c r="B3" s="306"/>
      <c r="C3" s="149"/>
    </row>
    <row r="4" spans="2:7" ht="18">
      <c r="B4" s="305" t="s">
        <v>9430</v>
      </c>
    </row>
    <row r="5" spans="2:7" ht="15.75">
      <c r="B5" s="304" t="s">
        <v>9425</v>
      </c>
    </row>
    <row r="6" spans="2:7" ht="15.75">
      <c r="B6" s="304"/>
    </row>
    <row r="7" spans="2:7" ht="16.5">
      <c r="B7" s="301"/>
    </row>
    <row r="8" spans="2:7" ht="49.5">
      <c r="B8" s="302" t="s">
        <v>9428</v>
      </c>
      <c r="C8" s="303" t="s">
        <v>9426</v>
      </c>
      <c r="D8" s="303" t="s">
        <v>9427</v>
      </c>
    </row>
    <row r="9" spans="2:7" ht="22.5" customHeight="1">
      <c r="B9" s="309">
        <f>IF(B$2="",COUNTIF('02_MASTER_KODE_FASYANKES'!D$3:D$20279,"Puskesmas"),IF(B$2&lt;&gt;"",COUNTIFS('02_MASTER_KODE_FASYANKES'!D$3:D$20279,"Puskesmas",'02_MASTER_KODE_FASYANKES'!L$3:L$20279,B$2)))</f>
        <v>340</v>
      </c>
      <c r="C9" s="309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0</v>
      </c>
      <c r="D9" s="309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340</v>
      </c>
    </row>
    <row r="10" spans="2:7" s="184" customFormat="1" ht="18.75">
      <c r="B10" s="300"/>
      <c r="C10" s="300"/>
      <c r="D10" s="300"/>
    </row>
    <row r="11" spans="2:7" ht="16.5">
      <c r="B11" s="758"/>
      <c r="C11" s="759" t="s">
        <v>9424</v>
      </c>
      <c r="D11" s="759"/>
      <c r="E11" s="759"/>
      <c r="F11" s="759"/>
      <c r="G11" s="759"/>
    </row>
    <row r="12" spans="2:7" ht="33">
      <c r="B12" s="758"/>
      <c r="C12" s="303" t="s">
        <v>360</v>
      </c>
      <c r="D12" s="303" t="s">
        <v>371</v>
      </c>
      <c r="E12" s="303" t="s">
        <v>377</v>
      </c>
      <c r="F12" s="303" t="s">
        <v>385</v>
      </c>
      <c r="G12" s="303" t="s">
        <v>9429</v>
      </c>
    </row>
    <row r="13" spans="2:7" ht="20.25" customHeight="1">
      <c r="B13" s="307" t="s">
        <v>9422</v>
      </c>
      <c r="C13" s="308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0</v>
      </c>
      <c r="D13" s="308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0</v>
      </c>
      <c r="E13" s="308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0</v>
      </c>
      <c r="F13" s="308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0</v>
      </c>
      <c r="G13" s="308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0</v>
      </c>
    </row>
    <row r="14" spans="2:7" ht="21.75" customHeight="1">
      <c r="B14" s="307" t="s">
        <v>9423</v>
      </c>
      <c r="C14" s="308">
        <f>IF(B$2="",COUNTIFS(B1_2_Renbut_Puskesmas!AQ$8:AQ$1435,"&gt;0"),IF(B$2&lt;&gt;"",COUNTIFS(B1_2_Renbut_Puskesmas!AQ$8:AQ$1435,"&gt;0",B1_2_Renbut_Puskesmas!U$8:U$1435,B$2),"ERROR"))</f>
        <v>340</v>
      </c>
      <c r="D14" s="308">
        <f>IF(B$2="",COUNTIFS(B1_2_Renbut_Puskesmas!AU$8:AU$1435,"&gt;0"),IF(B$2&lt;&gt;"",COUNTIFS(B1_2_Renbut_Puskesmas!AU$8:AU$1435,"&gt;0",B1_2_Renbut_Puskesmas!U$8:U$1435,B$2),"ERROR"))</f>
        <v>340</v>
      </c>
      <c r="E14" s="308">
        <f>IF(B$2="",COUNTIFS(B1_2_Renbut_Puskesmas!AY$8:AY$1435,"&gt;0"),IF(B$2&lt;&gt;"",COUNTIFS(B1_2_Renbut_Puskesmas!AY$8:AY$1435,"&gt;0",B1_2_Renbut_Puskesmas!U$8:U$1435,B$2),"ERROR"))</f>
        <v>340</v>
      </c>
      <c r="F14" s="308">
        <f>IF(B$2="",COUNTIFS(B1_2_Renbut_Puskesmas!BC$8:BC$1435,"&gt;0"),IF(B$2&lt;&gt;"",COUNTIFS(B1_2_Renbut_Puskesmas!BC$8:BC$1435,"&gt;0",B1_2_Renbut_Puskesmas!U$8:U$1435,B$2),"ERROR"))</f>
        <v>340</v>
      </c>
      <c r="G14" s="308">
        <f>IF(B$2="",COUNTIFS(B1_2_Renbut_Puskesmas!BG$8:BG$1435,"&gt;0"),IF(B$2&lt;&gt;"",COUNTIFS(B1_2_Renbut_Puskesmas!BG$8:BG$1435,"&gt;0",B1_2_Renbut_Puskesmas!U$8:U$1435,B$2),"ERROR"))</f>
        <v>340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2"/>
      <c r="C2" s="149" t="s">
        <v>9431</v>
      </c>
      <c r="D2" s="10"/>
      <c r="E2" s="10"/>
      <c r="F2" s="10"/>
      <c r="G2" s="10"/>
      <c r="H2" s="10"/>
      <c r="I2" s="10"/>
    </row>
    <row r="3" spans="1:9">
      <c r="A3" s="10"/>
      <c r="B3" s="306"/>
      <c r="C3" s="149"/>
      <c r="D3" s="10"/>
      <c r="E3" s="10"/>
      <c r="F3" s="10"/>
      <c r="G3" s="10"/>
      <c r="H3" s="10"/>
      <c r="I3" s="10"/>
    </row>
    <row r="4" spans="1:9" ht="18">
      <c r="A4" s="10"/>
      <c r="B4" s="305" t="s">
        <v>9432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304" t="s">
        <v>9433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304"/>
      <c r="C6" s="10"/>
      <c r="D6" s="10"/>
      <c r="E6" s="10"/>
      <c r="F6" s="10"/>
      <c r="G6" s="10"/>
      <c r="H6" s="10"/>
      <c r="I6" s="10"/>
    </row>
    <row r="7" spans="1:9" ht="16.5">
      <c r="A7" s="10"/>
      <c r="B7" s="301"/>
      <c r="C7" s="10"/>
      <c r="D7" s="10"/>
      <c r="E7" s="10"/>
      <c r="F7" s="10"/>
      <c r="G7" s="10"/>
      <c r="H7" s="10"/>
      <c r="I7" s="10"/>
    </row>
    <row r="8" spans="1:9" ht="33">
      <c r="A8" s="10"/>
      <c r="B8" s="311" t="s">
        <v>9434</v>
      </c>
      <c r="C8" s="312" t="s">
        <v>9435</v>
      </c>
      <c r="D8" s="312" t="s">
        <v>9436</v>
      </c>
      <c r="E8" s="10"/>
      <c r="F8" s="10"/>
      <c r="G8" s="10"/>
      <c r="H8" s="10"/>
      <c r="I8" s="10"/>
    </row>
    <row r="9" spans="1:9" ht="18.75">
      <c r="A9" s="10"/>
      <c r="B9" s="313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1</v>
      </c>
      <c r="C9" s="313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313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1</v>
      </c>
      <c r="E9" s="10"/>
      <c r="F9" s="10"/>
      <c r="G9" s="10"/>
      <c r="H9" s="10"/>
      <c r="I9" s="10"/>
    </row>
    <row r="10" spans="1:9" ht="18.75">
      <c r="A10" s="314"/>
      <c r="B10" s="315"/>
      <c r="C10" s="315"/>
      <c r="D10" s="315"/>
      <c r="E10" s="314"/>
      <c r="F10" s="314"/>
      <c r="G10" s="314"/>
      <c r="H10" s="314"/>
      <c r="I10" s="10"/>
    </row>
    <row r="11" spans="1:9">
      <c r="A11" s="10"/>
      <c r="B11" s="310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758"/>
      <c r="C12" s="760" t="s">
        <v>9437</v>
      </c>
      <c r="D12" s="760"/>
      <c r="E12" s="760"/>
      <c r="F12" s="760"/>
      <c r="G12" s="760"/>
      <c r="H12" s="760"/>
      <c r="I12" s="760"/>
    </row>
    <row r="13" spans="1:9" ht="16.5">
      <c r="A13" s="10"/>
      <c r="B13" s="758"/>
      <c r="C13" s="760" t="s">
        <v>9438</v>
      </c>
      <c r="D13" s="760"/>
      <c r="E13" s="760"/>
      <c r="F13" s="760"/>
      <c r="G13" s="760" t="s">
        <v>9439</v>
      </c>
      <c r="H13" s="760"/>
      <c r="I13" s="760"/>
    </row>
    <row r="14" spans="1:9" ht="33">
      <c r="A14" s="10"/>
      <c r="B14" s="758"/>
      <c r="C14" s="312" t="s">
        <v>9440</v>
      </c>
      <c r="D14" s="312" t="s">
        <v>9441</v>
      </c>
      <c r="E14" s="312" t="s">
        <v>9442</v>
      </c>
      <c r="F14" s="312" t="s">
        <v>1734</v>
      </c>
      <c r="G14" s="312" t="s">
        <v>319</v>
      </c>
      <c r="H14" s="312" t="s">
        <v>9443</v>
      </c>
      <c r="I14" s="312" t="s">
        <v>9444</v>
      </c>
    </row>
    <row r="15" spans="1:9" ht="16.5">
      <c r="A15" s="10"/>
      <c r="B15" s="316" t="s">
        <v>9422</v>
      </c>
      <c r="C15" s="317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317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317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317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317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317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317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316" t="s">
        <v>9423</v>
      </c>
      <c r="C16" s="317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1</v>
      </c>
      <c r="D16" s="317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1</v>
      </c>
      <c r="E16" s="317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1</v>
      </c>
      <c r="F16" s="317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1</v>
      </c>
      <c r="G16" s="317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1</v>
      </c>
      <c r="H16" s="317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1</v>
      </c>
      <c r="I16" s="317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1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27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52"/>
      <c r="C2" s="149" t="s">
        <v>9431</v>
      </c>
    </row>
    <row r="3" spans="1:7">
      <c r="B3" s="306"/>
      <c r="C3" s="149"/>
    </row>
    <row r="4" spans="1:7" ht="18">
      <c r="B4" s="305" t="s">
        <v>9445</v>
      </c>
    </row>
    <row r="5" spans="1:7" ht="15.75">
      <c r="B5" s="304" t="s">
        <v>9446</v>
      </c>
    </row>
    <row r="6" spans="1:7" ht="15.75">
      <c r="B6" s="304"/>
    </row>
    <row r="7" spans="1:7" ht="16.5">
      <c r="B7" s="301"/>
    </row>
    <row r="8" spans="1:7" ht="49.5">
      <c r="B8" s="311" t="s">
        <v>9447</v>
      </c>
      <c r="C8" s="312" t="s">
        <v>9460</v>
      </c>
      <c r="D8" s="312" t="s">
        <v>9448</v>
      </c>
      <c r="E8" s="10"/>
      <c r="F8" s="10"/>
    </row>
    <row r="9" spans="1:7" ht="15" customHeight="1">
      <c r="B9" s="318" t="s">
        <v>9451</v>
      </c>
      <c r="C9" s="318" t="s">
        <v>9450</v>
      </c>
      <c r="D9" s="318" t="s">
        <v>9452</v>
      </c>
      <c r="E9" s="10"/>
      <c r="F9" s="10"/>
    </row>
    <row r="10" spans="1:7" ht="18">
      <c r="B10" s="319">
        <f>C10+D10</f>
        <v>4</v>
      </c>
      <c r="C10" s="319">
        <f>SUM(G14:G18)</f>
        <v>0</v>
      </c>
      <c r="D10" s="319">
        <f>SUM(G19:G27)</f>
        <v>4</v>
      </c>
      <c r="E10" s="10"/>
      <c r="F10" s="10"/>
    </row>
    <row r="11" spans="1:7" ht="18.75">
      <c r="A11" s="184"/>
      <c r="B11" s="315"/>
      <c r="C11" s="315"/>
      <c r="D11" s="315"/>
      <c r="E11" s="314"/>
      <c r="F11" s="314"/>
      <c r="G11" s="184"/>
    </row>
    <row r="12" spans="1:7" ht="16.5" customHeight="1">
      <c r="B12" s="767" t="s">
        <v>9449</v>
      </c>
      <c r="C12" s="768"/>
      <c r="D12" s="769"/>
      <c r="E12" s="760" t="s">
        <v>1658</v>
      </c>
      <c r="F12" s="760"/>
      <c r="G12" s="762" t="s">
        <v>1635</v>
      </c>
    </row>
    <row r="13" spans="1:7" ht="16.5">
      <c r="B13" s="767"/>
      <c r="C13" s="768"/>
      <c r="D13" s="769"/>
      <c r="E13" s="312" t="s">
        <v>9453</v>
      </c>
      <c r="F13" s="312" t="s">
        <v>9454</v>
      </c>
      <c r="G13" s="763"/>
    </row>
    <row r="14" spans="1:7">
      <c r="B14" s="764" t="s">
        <v>9455</v>
      </c>
      <c r="C14" s="761" t="s">
        <v>9330</v>
      </c>
      <c r="D14" s="761"/>
      <c r="E14" s="320">
        <f>SUM('DASHBOARD 2'!D17:D18)</f>
        <v>0</v>
      </c>
      <c r="F14" s="320">
        <f>SUM('DASHBOARD 2'!E17:E18)</f>
        <v>0</v>
      </c>
      <c r="G14" s="320">
        <f>E14+F14</f>
        <v>0</v>
      </c>
    </row>
    <row r="15" spans="1:7">
      <c r="B15" s="765"/>
      <c r="C15" s="761" t="s">
        <v>9331</v>
      </c>
      <c r="D15" s="761"/>
      <c r="E15" s="320">
        <f>SUM('DASHBOARD 2'!D19:D20)</f>
        <v>0</v>
      </c>
      <c r="F15" s="320">
        <f>SUM('DASHBOARD 2'!E19:E20)</f>
        <v>0</v>
      </c>
      <c r="G15" s="320">
        <f t="shared" ref="G15:G27" si="0">E15+F15</f>
        <v>0</v>
      </c>
    </row>
    <row r="16" spans="1:7">
      <c r="B16" s="765"/>
      <c r="C16" s="761" t="s">
        <v>9457</v>
      </c>
      <c r="D16" s="761"/>
      <c r="E16" s="320">
        <f>SUM('DASHBOARD 2'!D21:D26)</f>
        <v>0</v>
      </c>
      <c r="F16" s="320">
        <f>SUM('DASHBOARD 2'!E21:E26)</f>
        <v>0</v>
      </c>
      <c r="G16" s="320">
        <f t="shared" si="0"/>
        <v>0</v>
      </c>
    </row>
    <row r="17" spans="2:7">
      <c r="B17" s="765"/>
      <c r="C17" s="761" t="s">
        <v>9458</v>
      </c>
      <c r="D17" s="761"/>
      <c r="E17" s="320">
        <f>SUM('DASHBOARD 2'!D27:D34)</f>
        <v>0</v>
      </c>
      <c r="F17" s="320">
        <f>SUM('DASHBOARD 2'!E27:E34)</f>
        <v>0</v>
      </c>
      <c r="G17" s="320">
        <f t="shared" si="0"/>
        <v>0</v>
      </c>
    </row>
    <row r="18" spans="2:7">
      <c r="B18" s="766"/>
      <c r="C18" s="761" t="s">
        <v>9459</v>
      </c>
      <c r="D18" s="761"/>
      <c r="E18" s="320">
        <f>SUM('DASHBOARD 2'!D35:D42)</f>
        <v>0</v>
      </c>
      <c r="F18" s="320">
        <f>SUM('DASHBOARD 2'!E35:E42)</f>
        <v>0</v>
      </c>
      <c r="G18" s="320">
        <f t="shared" si="0"/>
        <v>0</v>
      </c>
    </row>
    <row r="19" spans="2:7" ht="15.75">
      <c r="B19" s="764" t="s">
        <v>9456</v>
      </c>
      <c r="C19" s="770" t="s">
        <v>1671</v>
      </c>
      <c r="D19" s="770"/>
      <c r="E19" s="320">
        <f>'DASHBOARD 3'!B17</f>
        <v>0</v>
      </c>
      <c r="F19" s="320">
        <f>'DASHBOARD 3'!C17</f>
        <v>0</v>
      </c>
      <c r="G19" s="320">
        <f t="shared" si="0"/>
        <v>0</v>
      </c>
    </row>
    <row r="20" spans="2:7" ht="15.75">
      <c r="B20" s="765"/>
      <c r="C20" s="770" t="s">
        <v>1675</v>
      </c>
      <c r="D20" s="770"/>
      <c r="E20" s="320">
        <f>'DASHBOARD 3'!B18</f>
        <v>0</v>
      </c>
      <c r="F20" s="320">
        <f>'DASHBOARD 3'!C18</f>
        <v>0</v>
      </c>
      <c r="G20" s="320">
        <f t="shared" si="0"/>
        <v>0</v>
      </c>
    </row>
    <row r="21" spans="2:7" ht="30" customHeight="1">
      <c r="B21" s="765"/>
      <c r="C21" s="770" t="s">
        <v>1678</v>
      </c>
      <c r="D21" s="770"/>
      <c r="E21" s="320">
        <f>'DASHBOARD 3'!B19</f>
        <v>0</v>
      </c>
      <c r="F21" s="320">
        <f>'DASHBOARD 3'!C19</f>
        <v>0</v>
      </c>
      <c r="G21" s="320">
        <f t="shared" si="0"/>
        <v>0</v>
      </c>
    </row>
    <row r="22" spans="2:7" ht="15.75">
      <c r="B22" s="765"/>
      <c r="C22" s="770" t="s">
        <v>1682</v>
      </c>
      <c r="D22" s="770"/>
      <c r="E22" s="320">
        <f>'DASHBOARD 3'!B20</f>
        <v>0</v>
      </c>
      <c r="F22" s="320">
        <f>'DASHBOARD 3'!C20</f>
        <v>2</v>
      </c>
      <c r="G22" s="320">
        <f t="shared" si="0"/>
        <v>2</v>
      </c>
    </row>
    <row r="23" spans="2:7" ht="15.75">
      <c r="B23" s="765"/>
      <c r="C23" s="771" t="s">
        <v>1685</v>
      </c>
      <c r="D23" s="771"/>
      <c r="E23" s="320">
        <f>'DASHBOARD 3'!B21</f>
        <v>0</v>
      </c>
      <c r="F23" s="320">
        <f>'DASHBOARD 3'!C21</f>
        <v>1</v>
      </c>
      <c r="G23" s="320">
        <f t="shared" si="0"/>
        <v>1</v>
      </c>
    </row>
    <row r="24" spans="2:7" ht="30" customHeight="1">
      <c r="B24" s="765"/>
      <c r="C24" s="771" t="s">
        <v>1688</v>
      </c>
      <c r="D24" s="771"/>
      <c r="E24" s="320">
        <f>'DASHBOARD 3'!B22</f>
        <v>0</v>
      </c>
      <c r="F24" s="320">
        <f>'DASHBOARD 3'!C22</f>
        <v>0</v>
      </c>
      <c r="G24" s="320">
        <f t="shared" si="0"/>
        <v>0</v>
      </c>
    </row>
    <row r="25" spans="2:7" ht="15.75">
      <c r="B25" s="765"/>
      <c r="C25" s="770" t="s">
        <v>1691</v>
      </c>
      <c r="D25" s="770"/>
      <c r="E25" s="320">
        <f>'DASHBOARD 3'!B23</f>
        <v>0</v>
      </c>
      <c r="F25" s="320">
        <f>'DASHBOARD 3'!C23</f>
        <v>0</v>
      </c>
      <c r="G25" s="320">
        <f t="shared" si="0"/>
        <v>0</v>
      </c>
    </row>
    <row r="26" spans="2:7" ht="15.75">
      <c r="B26" s="765"/>
      <c r="C26" s="770" t="s">
        <v>1698</v>
      </c>
      <c r="D26" s="770"/>
      <c r="E26" s="320">
        <f>'DASHBOARD 3'!B24</f>
        <v>0</v>
      </c>
      <c r="F26" s="320">
        <f>'DASHBOARD 3'!C24</f>
        <v>0</v>
      </c>
      <c r="G26" s="320"/>
    </row>
    <row r="27" spans="2:7" ht="15.75">
      <c r="B27" s="766"/>
      <c r="C27" s="771" t="s">
        <v>1694</v>
      </c>
      <c r="D27" s="771"/>
      <c r="E27" s="320">
        <f>'DASHBOARD 3'!B25</f>
        <v>1</v>
      </c>
      <c r="F27" s="320">
        <f>'DASHBOARD 3'!C25</f>
        <v>0</v>
      </c>
      <c r="G27" s="320">
        <f t="shared" si="0"/>
        <v>1</v>
      </c>
    </row>
  </sheetData>
  <mergeCells count="19"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K1470"/>
  <sheetViews>
    <sheetView zoomScale="90" zoomScaleNormal="90" workbookViewId="0">
      <pane ySplit="4" topLeftCell="A5" activePane="bottomLeft" state="frozen"/>
      <selection pane="bottomLeft" activeCell="F407" sqref="F407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343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344" t="s">
        <v>11634</v>
      </c>
      <c r="C1" s="378"/>
      <c r="D1" s="455"/>
      <c r="E1" s="378"/>
      <c r="F1" s="378"/>
    </row>
    <row r="2" spans="1:6" ht="18.75" customHeight="1">
      <c r="A2" s="10"/>
      <c r="B2" s="456"/>
      <c r="C2" s="378"/>
      <c r="D2" s="455"/>
      <c r="E2" s="378"/>
      <c r="F2" s="378" t="s">
        <v>268</v>
      </c>
    </row>
    <row r="3" spans="1:6" ht="18.75" customHeight="1">
      <c r="A3" s="10"/>
      <c r="B3" s="454"/>
      <c r="C3" s="378"/>
      <c r="D3" s="455"/>
      <c r="E3" s="378"/>
      <c r="F3" s="378"/>
    </row>
    <row r="4" spans="1:6" ht="48" customHeight="1">
      <c r="A4" s="21"/>
      <c r="B4" s="108" t="s">
        <v>0</v>
      </c>
      <c r="C4" s="108" t="s">
        <v>262</v>
      </c>
      <c r="D4" s="108" t="s">
        <v>1664</v>
      </c>
      <c r="E4" s="108" t="s">
        <v>1663</v>
      </c>
      <c r="F4" s="108" t="s">
        <v>1665</v>
      </c>
    </row>
    <row r="5" spans="1:6" hidden="1">
      <c r="A5" s="10"/>
      <c r="B5" s="457">
        <v>1</v>
      </c>
      <c r="C5" s="457">
        <v>11</v>
      </c>
      <c r="D5" s="458">
        <v>1101</v>
      </c>
      <c r="E5" s="457" t="s">
        <v>12319</v>
      </c>
      <c r="F5" s="457" t="s">
        <v>11704</v>
      </c>
    </row>
    <row r="6" spans="1:6" hidden="1">
      <c r="A6" s="10"/>
      <c r="B6" s="457">
        <v>2</v>
      </c>
      <c r="C6" s="457">
        <v>11</v>
      </c>
      <c r="D6" s="458">
        <v>1102</v>
      </c>
      <c r="E6" s="457" t="s">
        <v>12319</v>
      </c>
      <c r="F6" s="457" t="s">
        <v>11705</v>
      </c>
    </row>
    <row r="7" spans="1:6" hidden="1">
      <c r="A7" s="10"/>
      <c r="B7" s="457">
        <v>3</v>
      </c>
      <c r="C7" s="457">
        <v>11</v>
      </c>
      <c r="D7" s="458">
        <v>1103</v>
      </c>
      <c r="E7" s="457" t="s">
        <v>12319</v>
      </c>
      <c r="F7" s="457" t="s">
        <v>11706</v>
      </c>
    </row>
    <row r="8" spans="1:6" hidden="1">
      <c r="A8" s="10"/>
      <c r="B8" s="457">
        <v>4</v>
      </c>
      <c r="C8" s="457">
        <v>11</v>
      </c>
      <c r="D8" s="458">
        <v>1104</v>
      </c>
      <c r="E8" s="457" t="s">
        <v>12319</v>
      </c>
      <c r="F8" s="457" t="s">
        <v>11707</v>
      </c>
    </row>
    <row r="9" spans="1:6" hidden="1">
      <c r="A9" s="10"/>
      <c r="B9" s="457">
        <v>5</v>
      </c>
      <c r="C9" s="457">
        <v>11</v>
      </c>
      <c r="D9" s="458">
        <v>1105</v>
      </c>
      <c r="E9" s="457" t="s">
        <v>12319</v>
      </c>
      <c r="F9" s="457" t="s">
        <v>11708</v>
      </c>
    </row>
    <row r="10" spans="1:6" hidden="1">
      <c r="A10" s="10"/>
      <c r="B10" s="457">
        <v>6</v>
      </c>
      <c r="C10" s="457">
        <v>11</v>
      </c>
      <c r="D10" s="458">
        <v>1106</v>
      </c>
      <c r="E10" s="457" t="s">
        <v>12319</v>
      </c>
      <c r="F10" s="457" t="s">
        <v>11709</v>
      </c>
    </row>
    <row r="11" spans="1:6" hidden="1">
      <c r="A11" s="10"/>
      <c r="B11" s="457">
        <v>7</v>
      </c>
      <c r="C11" s="457">
        <v>11</v>
      </c>
      <c r="D11" s="458">
        <v>1107</v>
      </c>
      <c r="E11" s="457" t="s">
        <v>12319</v>
      </c>
      <c r="F11" s="457" t="s">
        <v>11710</v>
      </c>
    </row>
    <row r="12" spans="1:6" hidden="1">
      <c r="A12" s="10"/>
      <c r="B12" s="457">
        <v>8</v>
      </c>
      <c r="C12" s="457">
        <v>11</v>
      </c>
      <c r="D12" s="458">
        <v>1108</v>
      </c>
      <c r="E12" s="457" t="s">
        <v>12319</v>
      </c>
      <c r="F12" s="457" t="s">
        <v>11711</v>
      </c>
    </row>
    <row r="13" spans="1:6" hidden="1">
      <c r="A13" s="10"/>
      <c r="B13" s="457">
        <v>9</v>
      </c>
      <c r="C13" s="457">
        <v>11</v>
      </c>
      <c r="D13" s="458">
        <v>1109</v>
      </c>
      <c r="E13" s="457" t="s">
        <v>12319</v>
      </c>
      <c r="F13" s="457" t="s">
        <v>11712</v>
      </c>
    </row>
    <row r="14" spans="1:6" hidden="1">
      <c r="A14" s="10"/>
      <c r="B14" s="457">
        <v>10</v>
      </c>
      <c r="C14" s="457">
        <v>11</v>
      </c>
      <c r="D14" s="458">
        <v>1110</v>
      </c>
      <c r="E14" s="457" t="s">
        <v>12319</v>
      </c>
      <c r="F14" s="457" t="s">
        <v>11713</v>
      </c>
    </row>
    <row r="15" spans="1:6" hidden="1">
      <c r="A15" s="10"/>
      <c r="B15" s="457">
        <v>11</v>
      </c>
      <c r="C15" s="457">
        <v>11</v>
      </c>
      <c r="D15" s="458">
        <v>1111</v>
      </c>
      <c r="E15" s="457" t="s">
        <v>12319</v>
      </c>
      <c r="F15" s="457" t="s">
        <v>11714</v>
      </c>
    </row>
    <row r="16" spans="1:6" hidden="1">
      <c r="A16" s="10"/>
      <c r="B16" s="457">
        <v>12</v>
      </c>
      <c r="C16" s="457">
        <v>11</v>
      </c>
      <c r="D16" s="458">
        <v>1112</v>
      </c>
      <c r="E16" s="457" t="s">
        <v>12319</v>
      </c>
      <c r="F16" s="457" t="s">
        <v>11715</v>
      </c>
    </row>
    <row r="17" spans="1:6" hidden="1">
      <c r="A17" s="10"/>
      <c r="B17" s="457">
        <v>13</v>
      </c>
      <c r="C17" s="457">
        <v>11</v>
      </c>
      <c r="D17" s="458">
        <v>1113</v>
      </c>
      <c r="E17" s="457" t="s">
        <v>12319</v>
      </c>
      <c r="F17" s="457" t="s">
        <v>11716</v>
      </c>
    </row>
    <row r="18" spans="1:6" hidden="1">
      <c r="A18" s="10"/>
      <c r="B18" s="457">
        <v>14</v>
      </c>
      <c r="C18" s="457">
        <v>11</v>
      </c>
      <c r="D18" s="458">
        <v>1114</v>
      </c>
      <c r="E18" s="457" t="s">
        <v>12319</v>
      </c>
      <c r="F18" s="457" t="s">
        <v>11717</v>
      </c>
    </row>
    <row r="19" spans="1:6" hidden="1">
      <c r="A19" s="10"/>
      <c r="B19" s="457">
        <v>15</v>
      </c>
      <c r="C19" s="457">
        <v>11</v>
      </c>
      <c r="D19" s="458">
        <v>1115</v>
      </c>
      <c r="E19" s="457" t="s">
        <v>12319</v>
      </c>
      <c r="F19" s="457" t="s">
        <v>11718</v>
      </c>
    </row>
    <row r="20" spans="1:6" hidden="1">
      <c r="A20" s="10"/>
      <c r="B20" s="457">
        <v>16</v>
      </c>
      <c r="C20" s="457">
        <v>11</v>
      </c>
      <c r="D20" s="458">
        <v>1116</v>
      </c>
      <c r="E20" s="457" t="s">
        <v>12319</v>
      </c>
      <c r="F20" s="457" t="s">
        <v>11719</v>
      </c>
    </row>
    <row r="21" spans="1:6" hidden="1">
      <c r="A21" s="10"/>
      <c r="B21" s="457">
        <v>17</v>
      </c>
      <c r="C21" s="457">
        <v>11</v>
      </c>
      <c r="D21" s="458">
        <v>1117</v>
      </c>
      <c r="E21" s="457" t="s">
        <v>12319</v>
      </c>
      <c r="F21" s="457" t="s">
        <v>11720</v>
      </c>
    </row>
    <row r="22" spans="1:6" hidden="1">
      <c r="A22" s="10"/>
      <c r="B22" s="457">
        <v>18</v>
      </c>
      <c r="C22" s="457">
        <v>11</v>
      </c>
      <c r="D22" s="458">
        <v>1118</v>
      </c>
      <c r="E22" s="457" t="s">
        <v>12319</v>
      </c>
      <c r="F22" s="457" t="s">
        <v>11721</v>
      </c>
    </row>
    <row r="23" spans="1:6" hidden="1">
      <c r="A23" s="10"/>
      <c r="B23" s="457">
        <v>19</v>
      </c>
      <c r="C23" s="457">
        <v>11</v>
      </c>
      <c r="D23" s="458">
        <v>1171</v>
      </c>
      <c r="E23" s="457" t="s">
        <v>12319</v>
      </c>
      <c r="F23" s="457" t="s">
        <v>11722</v>
      </c>
    </row>
    <row r="24" spans="1:6" hidden="1">
      <c r="A24" s="10"/>
      <c r="B24" s="457">
        <v>20</v>
      </c>
      <c r="C24" s="457">
        <v>11</v>
      </c>
      <c r="D24" s="458">
        <v>1172</v>
      </c>
      <c r="E24" s="457" t="s">
        <v>12319</v>
      </c>
      <c r="F24" s="457" t="s">
        <v>11723</v>
      </c>
    </row>
    <row r="25" spans="1:6" hidden="1">
      <c r="A25" s="10"/>
      <c r="B25" s="457">
        <v>21</v>
      </c>
      <c r="C25" s="457">
        <v>11</v>
      </c>
      <c r="D25" s="458">
        <v>1173</v>
      </c>
      <c r="E25" s="457" t="s">
        <v>12319</v>
      </c>
      <c r="F25" s="457" t="s">
        <v>11724</v>
      </c>
    </row>
    <row r="26" spans="1:6" hidden="1">
      <c r="A26" s="10"/>
      <c r="B26" s="457">
        <v>22</v>
      </c>
      <c r="C26" s="457">
        <v>11</v>
      </c>
      <c r="D26" s="458">
        <v>1174</v>
      </c>
      <c r="E26" s="457" t="s">
        <v>12319</v>
      </c>
      <c r="F26" s="457" t="s">
        <v>11725</v>
      </c>
    </row>
    <row r="27" spans="1:6" hidden="1">
      <c r="A27" s="10"/>
      <c r="B27" s="457">
        <v>23</v>
      </c>
      <c r="C27" s="457">
        <v>11</v>
      </c>
      <c r="D27" s="458">
        <v>1175</v>
      </c>
      <c r="E27" s="457" t="s">
        <v>12319</v>
      </c>
      <c r="F27" s="457" t="s">
        <v>11726</v>
      </c>
    </row>
    <row r="28" spans="1:6" hidden="1">
      <c r="A28" s="10"/>
      <c r="B28" s="457"/>
      <c r="C28" s="457"/>
      <c r="D28" s="458"/>
      <c r="E28" s="457" t="s">
        <v>12319</v>
      </c>
      <c r="F28" s="457" t="s">
        <v>268</v>
      </c>
    </row>
    <row r="29" spans="1:6" hidden="1">
      <c r="A29" s="10"/>
      <c r="B29" s="457"/>
      <c r="C29" s="457"/>
      <c r="D29" s="458"/>
      <c r="E29" s="457" t="s">
        <v>12319</v>
      </c>
      <c r="F29" s="457" t="s">
        <v>268</v>
      </c>
    </row>
    <row r="30" spans="1:6" hidden="1">
      <c r="A30" s="10"/>
      <c r="B30" s="457"/>
      <c r="C30" s="457"/>
      <c r="D30" s="458"/>
      <c r="E30" s="457" t="s">
        <v>12319</v>
      </c>
      <c r="F30" s="457" t="s">
        <v>268</v>
      </c>
    </row>
    <row r="31" spans="1:6" hidden="1">
      <c r="A31" s="10"/>
      <c r="B31" s="457"/>
      <c r="C31" s="457"/>
      <c r="D31" s="458"/>
      <c r="E31" s="457" t="s">
        <v>12319</v>
      </c>
      <c r="F31" s="457" t="s">
        <v>268</v>
      </c>
    </row>
    <row r="32" spans="1:6" hidden="1">
      <c r="A32" s="10"/>
      <c r="B32" s="457"/>
      <c r="C32" s="457"/>
      <c r="D32" s="458"/>
      <c r="E32" s="457" t="s">
        <v>12319</v>
      </c>
      <c r="F32" s="457" t="s">
        <v>268</v>
      </c>
    </row>
    <row r="33" spans="1:6" hidden="1">
      <c r="A33" s="10"/>
      <c r="B33" s="457"/>
      <c r="C33" s="457"/>
      <c r="D33" s="458"/>
      <c r="E33" s="457" t="s">
        <v>12319</v>
      </c>
      <c r="F33" s="457" t="s">
        <v>268</v>
      </c>
    </row>
    <row r="34" spans="1:6" hidden="1">
      <c r="A34" s="10"/>
      <c r="B34" s="457"/>
      <c r="C34" s="457"/>
      <c r="D34" s="458"/>
      <c r="E34" s="457" t="s">
        <v>12319</v>
      </c>
      <c r="F34" s="457" t="s">
        <v>268</v>
      </c>
    </row>
    <row r="35" spans="1:6" hidden="1">
      <c r="A35" s="10"/>
      <c r="B35" s="457"/>
      <c r="C35" s="457"/>
      <c r="D35" s="458"/>
      <c r="E35" s="457" t="s">
        <v>12319</v>
      </c>
      <c r="F35" s="457" t="s">
        <v>268</v>
      </c>
    </row>
    <row r="36" spans="1:6" hidden="1">
      <c r="A36" s="10"/>
      <c r="B36" s="457"/>
      <c r="C36" s="457"/>
      <c r="D36" s="458"/>
      <c r="E36" s="457" t="s">
        <v>12319</v>
      </c>
      <c r="F36" s="457" t="s">
        <v>268</v>
      </c>
    </row>
    <row r="37" spans="1:6" hidden="1">
      <c r="A37" s="10"/>
      <c r="B37" s="457"/>
      <c r="C37" s="457"/>
      <c r="D37" s="458"/>
      <c r="E37" s="457" t="s">
        <v>12319</v>
      </c>
      <c r="F37" s="457" t="s">
        <v>268</v>
      </c>
    </row>
    <row r="38" spans="1:6" hidden="1">
      <c r="A38" s="10"/>
      <c r="B38" s="457"/>
      <c r="C38" s="457"/>
      <c r="D38" s="458"/>
      <c r="E38" s="457" t="s">
        <v>12319</v>
      </c>
      <c r="F38" s="457" t="s">
        <v>268</v>
      </c>
    </row>
    <row r="39" spans="1:6" hidden="1">
      <c r="A39" s="10"/>
      <c r="B39" s="457"/>
      <c r="C39" s="457"/>
      <c r="D39" s="458"/>
      <c r="E39" s="457" t="s">
        <v>12319</v>
      </c>
      <c r="F39" s="457" t="s">
        <v>268</v>
      </c>
    </row>
    <row r="40" spans="1:6" hidden="1">
      <c r="B40" s="457"/>
      <c r="C40" s="457"/>
      <c r="D40" s="458"/>
      <c r="E40" s="457" t="s">
        <v>12319</v>
      </c>
      <c r="F40" s="457" t="s">
        <v>268</v>
      </c>
    </row>
    <row r="41" spans="1:6" hidden="1">
      <c r="B41" s="457"/>
      <c r="C41" s="457"/>
      <c r="D41" s="458"/>
      <c r="E41" s="457" t="s">
        <v>12319</v>
      </c>
      <c r="F41" s="457" t="s">
        <v>268</v>
      </c>
    </row>
    <row r="42" spans="1:6" hidden="1">
      <c r="B42" s="457"/>
      <c r="C42" s="457"/>
      <c r="D42" s="458"/>
      <c r="E42" s="457" t="s">
        <v>12319</v>
      </c>
      <c r="F42" s="457" t="s">
        <v>268</v>
      </c>
    </row>
    <row r="43" spans="1:6" hidden="1">
      <c r="B43" s="457"/>
      <c r="C43" s="457"/>
      <c r="D43" s="458"/>
      <c r="E43" s="457" t="s">
        <v>12319</v>
      </c>
      <c r="F43" s="457" t="s">
        <v>268</v>
      </c>
    </row>
    <row r="44" spans="1:6" hidden="1">
      <c r="B44" s="457"/>
      <c r="C44" s="457"/>
      <c r="D44" s="458"/>
      <c r="E44" s="457" t="s">
        <v>12319</v>
      </c>
      <c r="F44" s="457" t="s">
        <v>268</v>
      </c>
    </row>
    <row r="45" spans="1:6" hidden="1">
      <c r="B45" s="457">
        <v>1</v>
      </c>
      <c r="C45" s="457">
        <v>12</v>
      </c>
      <c r="D45" s="458">
        <v>1201</v>
      </c>
      <c r="E45" s="457" t="s">
        <v>269</v>
      </c>
      <c r="F45" s="457" t="s">
        <v>11727</v>
      </c>
    </row>
    <row r="46" spans="1:6" hidden="1">
      <c r="B46" s="457">
        <v>2</v>
      </c>
      <c r="C46" s="457">
        <v>12</v>
      </c>
      <c r="D46" s="458">
        <v>1202</v>
      </c>
      <c r="E46" s="457" t="s">
        <v>269</v>
      </c>
      <c r="F46" s="457" t="s">
        <v>11728</v>
      </c>
    </row>
    <row r="47" spans="1:6" hidden="1">
      <c r="B47" s="457">
        <v>3</v>
      </c>
      <c r="C47" s="457">
        <v>12</v>
      </c>
      <c r="D47" s="458">
        <v>1203</v>
      </c>
      <c r="E47" s="457" t="s">
        <v>269</v>
      </c>
      <c r="F47" s="457" t="s">
        <v>11729</v>
      </c>
    </row>
    <row r="48" spans="1:6" hidden="1">
      <c r="B48" s="457">
        <v>4</v>
      </c>
      <c r="C48" s="457">
        <v>12</v>
      </c>
      <c r="D48" s="458">
        <v>1204</v>
      </c>
      <c r="E48" s="457" t="s">
        <v>269</v>
      </c>
      <c r="F48" s="457" t="s">
        <v>11730</v>
      </c>
    </row>
    <row r="49" spans="2:6" hidden="1">
      <c r="B49" s="457">
        <v>5</v>
      </c>
      <c r="C49" s="457">
        <v>12</v>
      </c>
      <c r="D49" s="458">
        <v>1205</v>
      </c>
      <c r="E49" s="457" t="s">
        <v>269</v>
      </c>
      <c r="F49" s="457" t="s">
        <v>11731</v>
      </c>
    </row>
    <row r="50" spans="2:6" hidden="1">
      <c r="B50" s="457">
        <v>6</v>
      </c>
      <c r="C50" s="457">
        <v>12</v>
      </c>
      <c r="D50" s="458">
        <v>1206</v>
      </c>
      <c r="E50" s="457" t="s">
        <v>269</v>
      </c>
      <c r="F50" s="457" t="s">
        <v>11732</v>
      </c>
    </row>
    <row r="51" spans="2:6" hidden="1">
      <c r="B51" s="457">
        <v>7</v>
      </c>
      <c r="C51" s="457">
        <v>12</v>
      </c>
      <c r="D51" s="458">
        <v>1207</v>
      </c>
      <c r="E51" s="457" t="s">
        <v>269</v>
      </c>
      <c r="F51" s="457" t="s">
        <v>11733</v>
      </c>
    </row>
    <row r="52" spans="2:6" hidden="1">
      <c r="B52" s="457">
        <v>8</v>
      </c>
      <c r="C52" s="457">
        <v>12</v>
      </c>
      <c r="D52" s="458">
        <v>1208</v>
      </c>
      <c r="E52" s="457" t="s">
        <v>269</v>
      </c>
      <c r="F52" s="457" t="s">
        <v>11734</v>
      </c>
    </row>
    <row r="53" spans="2:6" hidden="1">
      <c r="B53" s="457">
        <v>9</v>
      </c>
      <c r="C53" s="457">
        <v>12</v>
      </c>
      <c r="D53" s="458">
        <v>1209</v>
      </c>
      <c r="E53" s="457" t="s">
        <v>269</v>
      </c>
      <c r="F53" s="457" t="s">
        <v>11735</v>
      </c>
    </row>
    <row r="54" spans="2:6" hidden="1">
      <c r="B54" s="457">
        <v>10</v>
      </c>
      <c r="C54" s="457">
        <v>12</v>
      </c>
      <c r="D54" s="458">
        <v>1210</v>
      </c>
      <c r="E54" s="457" t="s">
        <v>269</v>
      </c>
      <c r="F54" s="457" t="s">
        <v>11736</v>
      </c>
    </row>
    <row r="55" spans="2:6" hidden="1">
      <c r="B55" s="457">
        <v>11</v>
      </c>
      <c r="C55" s="457">
        <v>12</v>
      </c>
      <c r="D55" s="458">
        <v>1211</v>
      </c>
      <c r="E55" s="457" t="s">
        <v>269</v>
      </c>
      <c r="F55" s="457" t="s">
        <v>11737</v>
      </c>
    </row>
    <row r="56" spans="2:6" hidden="1">
      <c r="B56" s="457">
        <v>12</v>
      </c>
      <c r="C56" s="457">
        <v>12</v>
      </c>
      <c r="D56" s="458">
        <v>1212</v>
      </c>
      <c r="E56" s="457" t="s">
        <v>269</v>
      </c>
      <c r="F56" s="457" t="s">
        <v>11738</v>
      </c>
    </row>
    <row r="57" spans="2:6" hidden="1">
      <c r="B57" s="457">
        <v>13</v>
      </c>
      <c r="C57" s="457">
        <v>12</v>
      </c>
      <c r="D57" s="458">
        <v>1213</v>
      </c>
      <c r="E57" s="457" t="s">
        <v>269</v>
      </c>
      <c r="F57" s="457" t="s">
        <v>11739</v>
      </c>
    </row>
    <row r="58" spans="2:6" hidden="1">
      <c r="B58" s="457">
        <v>14</v>
      </c>
      <c r="C58" s="457">
        <v>12</v>
      </c>
      <c r="D58" s="458">
        <v>1214</v>
      </c>
      <c r="E58" s="457" t="s">
        <v>269</v>
      </c>
      <c r="F58" s="457" t="s">
        <v>11740</v>
      </c>
    </row>
    <row r="59" spans="2:6" hidden="1">
      <c r="B59" s="457">
        <v>15</v>
      </c>
      <c r="C59" s="457">
        <v>12</v>
      </c>
      <c r="D59" s="458">
        <v>1215</v>
      </c>
      <c r="E59" s="457" t="s">
        <v>269</v>
      </c>
      <c r="F59" s="457" t="s">
        <v>11741</v>
      </c>
    </row>
    <row r="60" spans="2:6" hidden="1">
      <c r="B60" s="457">
        <v>16</v>
      </c>
      <c r="C60" s="457">
        <v>12</v>
      </c>
      <c r="D60" s="458">
        <v>1216</v>
      </c>
      <c r="E60" s="457" t="s">
        <v>269</v>
      </c>
      <c r="F60" s="457" t="s">
        <v>11742</v>
      </c>
    </row>
    <row r="61" spans="2:6" hidden="1">
      <c r="B61" s="457">
        <v>17</v>
      </c>
      <c r="C61" s="457">
        <v>12</v>
      </c>
      <c r="D61" s="458">
        <v>1217</v>
      </c>
      <c r="E61" s="457" t="s">
        <v>269</v>
      </c>
      <c r="F61" s="457" t="s">
        <v>11743</v>
      </c>
    </row>
    <row r="62" spans="2:6" hidden="1">
      <c r="B62" s="457">
        <v>18</v>
      </c>
      <c r="C62" s="457">
        <v>12</v>
      </c>
      <c r="D62" s="458">
        <v>1218</v>
      </c>
      <c r="E62" s="457" t="s">
        <v>269</v>
      </c>
      <c r="F62" s="457" t="s">
        <v>11744</v>
      </c>
    </row>
    <row r="63" spans="2:6" hidden="1">
      <c r="B63" s="457">
        <v>19</v>
      </c>
      <c r="C63" s="457">
        <v>12</v>
      </c>
      <c r="D63" s="458">
        <v>1219</v>
      </c>
      <c r="E63" s="457" t="s">
        <v>269</v>
      </c>
      <c r="F63" s="457" t="s">
        <v>11745</v>
      </c>
    </row>
    <row r="64" spans="2:6" hidden="1">
      <c r="B64" s="457">
        <v>20</v>
      </c>
      <c r="C64" s="457">
        <v>12</v>
      </c>
      <c r="D64" s="458">
        <v>1220</v>
      </c>
      <c r="E64" s="457" t="s">
        <v>269</v>
      </c>
      <c r="F64" s="457" t="s">
        <v>11746</v>
      </c>
    </row>
    <row r="65" spans="2:6" hidden="1">
      <c r="B65" s="457">
        <v>21</v>
      </c>
      <c r="C65" s="457">
        <v>12</v>
      </c>
      <c r="D65" s="458">
        <v>1221</v>
      </c>
      <c r="E65" s="457" t="s">
        <v>269</v>
      </c>
      <c r="F65" s="457" t="s">
        <v>11747</v>
      </c>
    </row>
    <row r="66" spans="2:6" hidden="1">
      <c r="B66" s="457">
        <v>22</v>
      </c>
      <c r="C66" s="457">
        <v>12</v>
      </c>
      <c r="D66" s="458">
        <v>1222</v>
      </c>
      <c r="E66" s="457" t="s">
        <v>269</v>
      </c>
      <c r="F66" s="457" t="s">
        <v>11748</v>
      </c>
    </row>
    <row r="67" spans="2:6" hidden="1">
      <c r="B67" s="457">
        <v>23</v>
      </c>
      <c r="C67" s="457">
        <v>12</v>
      </c>
      <c r="D67" s="458">
        <v>1223</v>
      </c>
      <c r="E67" s="457" t="s">
        <v>269</v>
      </c>
      <c r="F67" s="457" t="s">
        <v>11749</v>
      </c>
    </row>
    <row r="68" spans="2:6" hidden="1">
      <c r="B68" s="457">
        <v>24</v>
      </c>
      <c r="C68" s="457">
        <v>12</v>
      </c>
      <c r="D68" s="458">
        <v>1224</v>
      </c>
      <c r="E68" s="457" t="s">
        <v>269</v>
      </c>
      <c r="F68" s="457" t="s">
        <v>11750</v>
      </c>
    </row>
    <row r="69" spans="2:6" hidden="1">
      <c r="B69" s="457">
        <v>25</v>
      </c>
      <c r="C69" s="457">
        <v>12</v>
      </c>
      <c r="D69" s="458">
        <v>1225</v>
      </c>
      <c r="E69" s="457" t="s">
        <v>269</v>
      </c>
      <c r="F69" s="457" t="s">
        <v>11751</v>
      </c>
    </row>
    <row r="70" spans="2:6" hidden="1">
      <c r="B70" s="457">
        <v>26</v>
      </c>
      <c r="C70" s="457">
        <v>12</v>
      </c>
      <c r="D70" s="458">
        <v>1271</v>
      </c>
      <c r="E70" s="457" t="s">
        <v>269</v>
      </c>
      <c r="F70" s="457" t="s">
        <v>11752</v>
      </c>
    </row>
    <row r="71" spans="2:6" hidden="1">
      <c r="B71" s="457">
        <v>27</v>
      </c>
      <c r="C71" s="457">
        <v>12</v>
      </c>
      <c r="D71" s="458">
        <v>1272</v>
      </c>
      <c r="E71" s="457" t="s">
        <v>269</v>
      </c>
      <c r="F71" s="457" t="s">
        <v>11753</v>
      </c>
    </row>
    <row r="72" spans="2:6" hidden="1">
      <c r="B72" s="457">
        <v>28</v>
      </c>
      <c r="C72" s="457">
        <v>12</v>
      </c>
      <c r="D72" s="458">
        <v>1273</v>
      </c>
      <c r="E72" s="457" t="s">
        <v>269</v>
      </c>
      <c r="F72" s="457" t="s">
        <v>11754</v>
      </c>
    </row>
    <row r="73" spans="2:6" hidden="1">
      <c r="B73" s="457">
        <v>29</v>
      </c>
      <c r="C73" s="457">
        <v>12</v>
      </c>
      <c r="D73" s="458">
        <v>1274</v>
      </c>
      <c r="E73" s="457" t="s">
        <v>269</v>
      </c>
      <c r="F73" s="457" t="s">
        <v>11755</v>
      </c>
    </row>
    <row r="74" spans="2:6" hidden="1">
      <c r="B74" s="457">
        <v>30</v>
      </c>
      <c r="C74" s="457">
        <v>12</v>
      </c>
      <c r="D74" s="458">
        <v>1275</v>
      </c>
      <c r="E74" s="457" t="s">
        <v>269</v>
      </c>
      <c r="F74" s="457" t="s">
        <v>11756</v>
      </c>
    </row>
    <row r="75" spans="2:6" hidden="1">
      <c r="B75" s="457">
        <v>31</v>
      </c>
      <c r="C75" s="457">
        <v>12</v>
      </c>
      <c r="D75" s="458">
        <v>1276</v>
      </c>
      <c r="E75" s="457" t="s">
        <v>269</v>
      </c>
      <c r="F75" s="457" t="s">
        <v>11757</v>
      </c>
    </row>
    <row r="76" spans="2:6" hidden="1">
      <c r="B76" s="457">
        <v>32</v>
      </c>
      <c r="C76" s="457">
        <v>12</v>
      </c>
      <c r="D76" s="458">
        <v>1277</v>
      </c>
      <c r="E76" s="457" t="s">
        <v>269</v>
      </c>
      <c r="F76" s="457" t="s">
        <v>11758</v>
      </c>
    </row>
    <row r="77" spans="2:6" hidden="1">
      <c r="B77" s="457">
        <v>33</v>
      </c>
      <c r="C77" s="457">
        <v>12</v>
      </c>
      <c r="D77" s="458">
        <v>1278</v>
      </c>
      <c r="E77" s="457" t="s">
        <v>269</v>
      </c>
      <c r="F77" s="457" t="s">
        <v>11759</v>
      </c>
    </row>
    <row r="78" spans="2:6" hidden="1">
      <c r="B78" s="457"/>
      <c r="C78" s="457"/>
      <c r="D78" s="458"/>
      <c r="E78" s="457" t="s">
        <v>269</v>
      </c>
      <c r="F78" s="457" t="s">
        <v>268</v>
      </c>
    </row>
    <row r="79" spans="2:6" hidden="1">
      <c r="B79" s="457"/>
      <c r="C79" s="457"/>
      <c r="D79" s="458"/>
      <c r="E79" s="457" t="s">
        <v>269</v>
      </c>
      <c r="F79" s="457" t="s">
        <v>268</v>
      </c>
    </row>
    <row r="80" spans="2:6" hidden="1">
      <c r="B80" s="457"/>
      <c r="C80" s="457"/>
      <c r="D80" s="458"/>
      <c r="E80" s="457" t="s">
        <v>269</v>
      </c>
      <c r="F80" s="457" t="s">
        <v>268</v>
      </c>
    </row>
    <row r="81" spans="2:6" hidden="1">
      <c r="B81" s="457"/>
      <c r="C81" s="457"/>
      <c r="D81" s="458"/>
      <c r="E81" s="457" t="s">
        <v>269</v>
      </c>
      <c r="F81" s="457" t="s">
        <v>268</v>
      </c>
    </row>
    <row r="82" spans="2:6" hidden="1">
      <c r="B82" s="457"/>
      <c r="C82" s="457"/>
      <c r="D82" s="458"/>
      <c r="E82" s="457" t="s">
        <v>269</v>
      </c>
      <c r="F82" s="457" t="s">
        <v>268</v>
      </c>
    </row>
    <row r="83" spans="2:6" hidden="1">
      <c r="B83" s="457"/>
      <c r="C83" s="457"/>
      <c r="D83" s="458"/>
      <c r="E83" s="457" t="s">
        <v>269</v>
      </c>
      <c r="F83" s="457" t="s">
        <v>268</v>
      </c>
    </row>
    <row r="84" spans="2:6" hidden="1">
      <c r="B84" s="457"/>
      <c r="C84" s="457"/>
      <c r="D84" s="458"/>
      <c r="E84" s="457" t="s">
        <v>269</v>
      </c>
      <c r="F84" s="457" t="s">
        <v>268</v>
      </c>
    </row>
    <row r="85" spans="2:6" hidden="1">
      <c r="B85" s="457">
        <v>1</v>
      </c>
      <c r="C85" s="457">
        <v>13</v>
      </c>
      <c r="D85" s="458">
        <v>1301</v>
      </c>
      <c r="E85" s="457" t="s">
        <v>270</v>
      </c>
      <c r="F85" s="457" t="s">
        <v>11760</v>
      </c>
    </row>
    <row r="86" spans="2:6" hidden="1">
      <c r="B86" s="457">
        <v>2</v>
      </c>
      <c r="C86" s="457">
        <v>13</v>
      </c>
      <c r="D86" s="458">
        <v>1302</v>
      </c>
      <c r="E86" s="457" t="s">
        <v>270</v>
      </c>
      <c r="F86" s="457" t="s">
        <v>11761</v>
      </c>
    </row>
    <row r="87" spans="2:6" hidden="1">
      <c r="B87" s="457">
        <v>3</v>
      </c>
      <c r="C87" s="457">
        <v>13</v>
      </c>
      <c r="D87" s="458">
        <v>1303</v>
      </c>
      <c r="E87" s="457" t="s">
        <v>270</v>
      </c>
      <c r="F87" s="457" t="s">
        <v>11762</v>
      </c>
    </row>
    <row r="88" spans="2:6" hidden="1">
      <c r="B88" s="457">
        <v>4</v>
      </c>
      <c r="C88" s="457">
        <v>13</v>
      </c>
      <c r="D88" s="458">
        <v>1304</v>
      </c>
      <c r="E88" s="457" t="s">
        <v>270</v>
      </c>
      <c r="F88" s="457" t="s">
        <v>11763</v>
      </c>
    </row>
    <row r="89" spans="2:6" hidden="1">
      <c r="B89" s="457">
        <v>5</v>
      </c>
      <c r="C89" s="457">
        <v>13</v>
      </c>
      <c r="D89" s="458">
        <v>1305</v>
      </c>
      <c r="E89" s="457" t="s">
        <v>270</v>
      </c>
      <c r="F89" s="457" t="s">
        <v>11764</v>
      </c>
    </row>
    <row r="90" spans="2:6" hidden="1">
      <c r="B90" s="457">
        <v>6</v>
      </c>
      <c r="C90" s="457">
        <v>13</v>
      </c>
      <c r="D90" s="458">
        <v>1306</v>
      </c>
      <c r="E90" s="457" t="s">
        <v>270</v>
      </c>
      <c r="F90" s="457" t="s">
        <v>11765</v>
      </c>
    </row>
    <row r="91" spans="2:6" hidden="1">
      <c r="B91" s="457">
        <v>7</v>
      </c>
      <c r="C91" s="457">
        <v>13</v>
      </c>
      <c r="D91" s="458">
        <v>1307</v>
      </c>
      <c r="E91" s="457" t="s">
        <v>270</v>
      </c>
      <c r="F91" s="457" t="s">
        <v>11766</v>
      </c>
    </row>
    <row r="92" spans="2:6" hidden="1">
      <c r="B92" s="457">
        <v>8</v>
      </c>
      <c r="C92" s="457">
        <v>13</v>
      </c>
      <c r="D92" s="458">
        <v>1308</v>
      </c>
      <c r="E92" s="457" t="s">
        <v>270</v>
      </c>
      <c r="F92" s="457" t="s">
        <v>11767</v>
      </c>
    </row>
    <row r="93" spans="2:6" hidden="1">
      <c r="B93" s="457">
        <v>9</v>
      </c>
      <c r="C93" s="457">
        <v>13</v>
      </c>
      <c r="D93" s="458">
        <v>1309</v>
      </c>
      <c r="E93" s="457" t="s">
        <v>270</v>
      </c>
      <c r="F93" s="457" t="s">
        <v>11768</v>
      </c>
    </row>
    <row r="94" spans="2:6" hidden="1">
      <c r="B94" s="457">
        <v>10</v>
      </c>
      <c r="C94" s="457">
        <v>13</v>
      </c>
      <c r="D94" s="458">
        <v>1310</v>
      </c>
      <c r="E94" s="457" t="s">
        <v>270</v>
      </c>
      <c r="F94" s="457" t="s">
        <v>11769</v>
      </c>
    </row>
    <row r="95" spans="2:6" hidden="1">
      <c r="B95" s="457">
        <v>11</v>
      </c>
      <c r="C95" s="457">
        <v>13</v>
      </c>
      <c r="D95" s="458">
        <v>1311</v>
      </c>
      <c r="E95" s="457" t="s">
        <v>270</v>
      </c>
      <c r="F95" s="457" t="s">
        <v>11770</v>
      </c>
    </row>
    <row r="96" spans="2:6" hidden="1">
      <c r="B96" s="457">
        <v>12</v>
      </c>
      <c r="C96" s="457">
        <v>13</v>
      </c>
      <c r="D96" s="458">
        <v>1312</v>
      </c>
      <c r="E96" s="457" t="s">
        <v>270</v>
      </c>
      <c r="F96" s="457" t="s">
        <v>11771</v>
      </c>
    </row>
    <row r="97" spans="2:6" hidden="1">
      <c r="B97" s="457">
        <v>13</v>
      </c>
      <c r="C97" s="457">
        <v>13</v>
      </c>
      <c r="D97" s="458">
        <v>1371</v>
      </c>
      <c r="E97" s="457" t="s">
        <v>270</v>
      </c>
      <c r="F97" s="457" t="s">
        <v>11772</v>
      </c>
    </row>
    <row r="98" spans="2:6" hidden="1">
      <c r="B98" s="457">
        <v>14</v>
      </c>
      <c r="C98" s="457">
        <v>13</v>
      </c>
      <c r="D98" s="458">
        <v>1372</v>
      </c>
      <c r="E98" s="457" t="s">
        <v>270</v>
      </c>
      <c r="F98" s="457" t="s">
        <v>11773</v>
      </c>
    </row>
    <row r="99" spans="2:6" hidden="1">
      <c r="B99" s="457">
        <v>15</v>
      </c>
      <c r="C99" s="457">
        <v>13</v>
      </c>
      <c r="D99" s="458">
        <v>1373</v>
      </c>
      <c r="E99" s="457" t="s">
        <v>270</v>
      </c>
      <c r="F99" s="457" t="s">
        <v>11774</v>
      </c>
    </row>
    <row r="100" spans="2:6" hidden="1">
      <c r="B100" s="457">
        <v>16</v>
      </c>
      <c r="C100" s="457">
        <v>13</v>
      </c>
      <c r="D100" s="458">
        <v>1374</v>
      </c>
      <c r="E100" s="457" t="s">
        <v>270</v>
      </c>
      <c r="F100" s="457" t="s">
        <v>11775</v>
      </c>
    </row>
    <row r="101" spans="2:6" hidden="1">
      <c r="B101" s="457">
        <v>17</v>
      </c>
      <c r="C101" s="457">
        <v>13</v>
      </c>
      <c r="D101" s="458">
        <v>1375</v>
      </c>
      <c r="E101" s="457" t="s">
        <v>270</v>
      </c>
      <c r="F101" s="457" t="s">
        <v>11776</v>
      </c>
    </row>
    <row r="102" spans="2:6" hidden="1">
      <c r="B102" s="457">
        <v>18</v>
      </c>
      <c r="C102" s="457">
        <v>13</v>
      </c>
      <c r="D102" s="458">
        <v>1376</v>
      </c>
      <c r="E102" s="457" t="s">
        <v>270</v>
      </c>
      <c r="F102" s="457" t="s">
        <v>11777</v>
      </c>
    </row>
    <row r="103" spans="2:6" hidden="1">
      <c r="B103" s="457">
        <v>19</v>
      </c>
      <c r="C103" s="457">
        <v>13</v>
      </c>
      <c r="D103" s="458">
        <v>1377</v>
      </c>
      <c r="E103" s="457" t="s">
        <v>270</v>
      </c>
      <c r="F103" s="457" t="s">
        <v>11778</v>
      </c>
    </row>
    <row r="104" spans="2:6" hidden="1">
      <c r="B104" s="457"/>
      <c r="C104" s="457"/>
      <c r="D104" s="458"/>
      <c r="E104" s="457" t="s">
        <v>270</v>
      </c>
      <c r="F104" s="457" t="s">
        <v>268</v>
      </c>
    </row>
    <row r="105" spans="2:6" hidden="1">
      <c r="B105" s="457"/>
      <c r="C105" s="457"/>
      <c r="D105" s="458"/>
      <c r="E105" s="457" t="s">
        <v>270</v>
      </c>
      <c r="F105" s="457" t="s">
        <v>268</v>
      </c>
    </row>
    <row r="106" spans="2:6" hidden="1">
      <c r="B106" s="457"/>
      <c r="C106" s="457"/>
      <c r="D106" s="458"/>
      <c r="E106" s="457" t="s">
        <v>270</v>
      </c>
      <c r="F106" s="457" t="s">
        <v>268</v>
      </c>
    </row>
    <row r="107" spans="2:6" hidden="1">
      <c r="B107" s="457"/>
      <c r="C107" s="457"/>
      <c r="D107" s="458"/>
      <c r="E107" s="457" t="s">
        <v>270</v>
      </c>
      <c r="F107" s="457" t="s">
        <v>268</v>
      </c>
    </row>
    <row r="108" spans="2:6" hidden="1">
      <c r="B108" s="457"/>
      <c r="C108" s="457"/>
      <c r="D108" s="458"/>
      <c r="E108" s="457" t="s">
        <v>270</v>
      </c>
      <c r="F108" s="457" t="s">
        <v>268</v>
      </c>
    </row>
    <row r="109" spans="2:6" hidden="1">
      <c r="B109" s="457"/>
      <c r="C109" s="457"/>
      <c r="D109" s="458"/>
      <c r="E109" s="457" t="s">
        <v>270</v>
      </c>
      <c r="F109" s="457" t="s">
        <v>268</v>
      </c>
    </row>
    <row r="110" spans="2:6" hidden="1">
      <c r="B110" s="457"/>
      <c r="C110" s="457"/>
      <c r="D110" s="458"/>
      <c r="E110" s="457" t="s">
        <v>270</v>
      </c>
      <c r="F110" s="457" t="s">
        <v>268</v>
      </c>
    </row>
    <row r="111" spans="2:6" hidden="1">
      <c r="B111" s="457"/>
      <c r="C111" s="457"/>
      <c r="D111" s="458"/>
      <c r="E111" s="457" t="s">
        <v>270</v>
      </c>
      <c r="F111" s="457" t="s">
        <v>268</v>
      </c>
    </row>
    <row r="112" spans="2:6" hidden="1">
      <c r="B112" s="457"/>
      <c r="C112" s="457"/>
      <c r="D112" s="458"/>
      <c r="E112" s="457" t="s">
        <v>270</v>
      </c>
      <c r="F112" s="457" t="s">
        <v>268</v>
      </c>
    </row>
    <row r="113" spans="2:6" hidden="1">
      <c r="B113" s="457"/>
      <c r="C113" s="457"/>
      <c r="D113" s="458"/>
      <c r="E113" s="457" t="s">
        <v>270</v>
      </c>
      <c r="F113" s="457" t="s">
        <v>268</v>
      </c>
    </row>
    <row r="114" spans="2:6" hidden="1">
      <c r="B114" s="457"/>
      <c r="C114" s="457"/>
      <c r="D114" s="458"/>
      <c r="E114" s="457" t="s">
        <v>270</v>
      </c>
      <c r="F114" s="457" t="s">
        <v>268</v>
      </c>
    </row>
    <row r="115" spans="2:6" hidden="1">
      <c r="B115" s="457"/>
      <c r="C115" s="457"/>
      <c r="D115" s="458"/>
      <c r="E115" s="457" t="s">
        <v>270</v>
      </c>
      <c r="F115" s="457" t="s">
        <v>268</v>
      </c>
    </row>
    <row r="116" spans="2:6" hidden="1">
      <c r="B116" s="457"/>
      <c r="C116" s="457"/>
      <c r="D116" s="458"/>
      <c r="E116" s="457" t="s">
        <v>270</v>
      </c>
      <c r="F116" s="457" t="s">
        <v>268</v>
      </c>
    </row>
    <row r="117" spans="2:6" hidden="1">
      <c r="B117" s="457"/>
      <c r="C117" s="457"/>
      <c r="D117" s="458"/>
      <c r="E117" s="457" t="s">
        <v>270</v>
      </c>
      <c r="F117" s="457" t="s">
        <v>268</v>
      </c>
    </row>
    <row r="118" spans="2:6" hidden="1">
      <c r="B118" s="457"/>
      <c r="C118" s="457"/>
      <c r="D118" s="458"/>
      <c r="E118" s="457" t="s">
        <v>270</v>
      </c>
      <c r="F118" s="457" t="s">
        <v>268</v>
      </c>
    </row>
    <row r="119" spans="2:6" hidden="1">
      <c r="B119" s="457"/>
      <c r="C119" s="457"/>
      <c r="D119" s="458"/>
      <c r="E119" s="457" t="s">
        <v>270</v>
      </c>
      <c r="F119" s="457" t="s">
        <v>268</v>
      </c>
    </row>
    <row r="120" spans="2:6" hidden="1">
      <c r="B120" s="457"/>
      <c r="C120" s="457"/>
      <c r="D120" s="458"/>
      <c r="E120" s="457" t="s">
        <v>270</v>
      </c>
      <c r="F120" s="457" t="s">
        <v>268</v>
      </c>
    </row>
    <row r="121" spans="2:6" hidden="1">
      <c r="B121" s="457"/>
      <c r="C121" s="457"/>
      <c r="D121" s="458"/>
      <c r="E121" s="457" t="s">
        <v>270</v>
      </c>
      <c r="F121" s="457" t="s">
        <v>268</v>
      </c>
    </row>
    <row r="122" spans="2:6" hidden="1">
      <c r="B122" s="457"/>
      <c r="C122" s="457"/>
      <c r="D122" s="458"/>
      <c r="E122" s="457" t="s">
        <v>270</v>
      </c>
      <c r="F122" s="457" t="s">
        <v>268</v>
      </c>
    </row>
    <row r="123" spans="2:6" hidden="1">
      <c r="B123" s="457"/>
      <c r="C123" s="457"/>
      <c r="D123" s="458"/>
      <c r="E123" s="457" t="s">
        <v>270</v>
      </c>
      <c r="F123" s="457" t="s">
        <v>268</v>
      </c>
    </row>
    <row r="124" spans="2:6" hidden="1">
      <c r="B124" s="457"/>
      <c r="C124" s="457"/>
      <c r="D124" s="458"/>
      <c r="E124" s="457" t="s">
        <v>270</v>
      </c>
      <c r="F124" s="457" t="s">
        <v>268</v>
      </c>
    </row>
    <row r="125" spans="2:6" hidden="1">
      <c r="B125" s="457">
        <v>1</v>
      </c>
      <c r="C125" s="457">
        <v>14</v>
      </c>
      <c r="D125" s="458">
        <v>1401</v>
      </c>
      <c r="E125" s="457" t="s">
        <v>271</v>
      </c>
      <c r="F125" s="457" t="s">
        <v>11779</v>
      </c>
    </row>
    <row r="126" spans="2:6" hidden="1">
      <c r="B126" s="457">
        <v>2</v>
      </c>
      <c r="C126" s="457">
        <v>14</v>
      </c>
      <c r="D126" s="458">
        <v>1402</v>
      </c>
      <c r="E126" s="457" t="s">
        <v>271</v>
      </c>
      <c r="F126" s="457" t="s">
        <v>11780</v>
      </c>
    </row>
    <row r="127" spans="2:6" hidden="1">
      <c r="B127" s="457">
        <v>3</v>
      </c>
      <c r="C127" s="457">
        <v>14</v>
      </c>
      <c r="D127" s="458">
        <v>1403</v>
      </c>
      <c r="E127" s="457" t="s">
        <v>271</v>
      </c>
      <c r="F127" s="457" t="s">
        <v>11781</v>
      </c>
    </row>
    <row r="128" spans="2:6" hidden="1">
      <c r="B128" s="457">
        <v>4</v>
      </c>
      <c r="C128" s="457">
        <v>14</v>
      </c>
      <c r="D128" s="458">
        <v>1404</v>
      </c>
      <c r="E128" s="457" t="s">
        <v>271</v>
      </c>
      <c r="F128" s="457" t="s">
        <v>11782</v>
      </c>
    </row>
    <row r="129" spans="2:6" hidden="1">
      <c r="B129" s="457">
        <v>5</v>
      </c>
      <c r="C129" s="457">
        <v>14</v>
      </c>
      <c r="D129" s="458">
        <v>1405</v>
      </c>
      <c r="E129" s="457" t="s">
        <v>271</v>
      </c>
      <c r="F129" s="457" t="s">
        <v>11783</v>
      </c>
    </row>
    <row r="130" spans="2:6" hidden="1">
      <c r="B130" s="457">
        <v>6</v>
      </c>
      <c r="C130" s="457">
        <v>14</v>
      </c>
      <c r="D130" s="458">
        <v>1406</v>
      </c>
      <c r="E130" s="457" t="s">
        <v>271</v>
      </c>
      <c r="F130" s="457" t="s">
        <v>11784</v>
      </c>
    </row>
    <row r="131" spans="2:6" hidden="1">
      <c r="B131" s="457">
        <v>7</v>
      </c>
      <c r="C131" s="457">
        <v>14</v>
      </c>
      <c r="D131" s="458">
        <v>1407</v>
      </c>
      <c r="E131" s="457" t="s">
        <v>271</v>
      </c>
      <c r="F131" s="457" t="s">
        <v>11785</v>
      </c>
    </row>
    <row r="132" spans="2:6" hidden="1">
      <c r="B132" s="457">
        <v>8</v>
      </c>
      <c r="C132" s="457">
        <v>14</v>
      </c>
      <c r="D132" s="458">
        <v>1408</v>
      </c>
      <c r="E132" s="457" t="s">
        <v>271</v>
      </c>
      <c r="F132" s="457" t="s">
        <v>11786</v>
      </c>
    </row>
    <row r="133" spans="2:6" hidden="1">
      <c r="B133" s="457">
        <v>9</v>
      </c>
      <c r="C133" s="457">
        <v>14</v>
      </c>
      <c r="D133" s="458">
        <v>1409</v>
      </c>
      <c r="E133" s="457" t="s">
        <v>271</v>
      </c>
      <c r="F133" s="457" t="s">
        <v>11787</v>
      </c>
    </row>
    <row r="134" spans="2:6" hidden="1">
      <c r="B134" s="457">
        <v>10</v>
      </c>
      <c r="C134" s="457">
        <v>14</v>
      </c>
      <c r="D134" s="458">
        <v>1410</v>
      </c>
      <c r="E134" s="457" t="s">
        <v>271</v>
      </c>
      <c r="F134" s="457" t="s">
        <v>11788</v>
      </c>
    </row>
    <row r="135" spans="2:6" hidden="1">
      <c r="B135" s="457">
        <v>11</v>
      </c>
      <c r="C135" s="457">
        <v>14</v>
      </c>
      <c r="D135" s="458">
        <v>1471</v>
      </c>
      <c r="E135" s="457" t="s">
        <v>271</v>
      </c>
      <c r="F135" s="457" t="s">
        <v>11789</v>
      </c>
    </row>
    <row r="136" spans="2:6" hidden="1">
      <c r="B136" s="457">
        <v>12</v>
      </c>
      <c r="C136" s="457">
        <v>14</v>
      </c>
      <c r="D136" s="458">
        <v>1473</v>
      </c>
      <c r="E136" s="457" t="s">
        <v>271</v>
      </c>
      <c r="F136" s="457" t="s">
        <v>11790</v>
      </c>
    </row>
    <row r="137" spans="2:6" hidden="1">
      <c r="B137" s="457"/>
      <c r="C137" s="457"/>
      <c r="D137" s="458"/>
      <c r="E137" s="457" t="s">
        <v>271</v>
      </c>
      <c r="F137" s="457" t="s">
        <v>268</v>
      </c>
    </row>
    <row r="138" spans="2:6" hidden="1">
      <c r="B138" s="457"/>
      <c r="C138" s="457"/>
      <c r="D138" s="458"/>
      <c r="E138" s="457" t="s">
        <v>271</v>
      </c>
      <c r="F138" s="457" t="s">
        <v>268</v>
      </c>
    </row>
    <row r="139" spans="2:6" hidden="1">
      <c r="B139" s="457"/>
      <c r="C139" s="457"/>
      <c r="D139" s="458"/>
      <c r="E139" s="457" t="s">
        <v>271</v>
      </c>
      <c r="F139" s="457" t="s">
        <v>268</v>
      </c>
    </row>
    <row r="140" spans="2:6" hidden="1">
      <c r="B140" s="457"/>
      <c r="C140" s="457"/>
      <c r="D140" s="458"/>
      <c r="E140" s="457" t="s">
        <v>271</v>
      </c>
      <c r="F140" s="457" t="s">
        <v>268</v>
      </c>
    </row>
    <row r="141" spans="2:6" hidden="1">
      <c r="B141" s="457"/>
      <c r="C141" s="457"/>
      <c r="D141" s="458"/>
      <c r="E141" s="457" t="s">
        <v>271</v>
      </c>
      <c r="F141" s="457" t="s">
        <v>268</v>
      </c>
    </row>
    <row r="142" spans="2:6" hidden="1">
      <c r="B142" s="457"/>
      <c r="C142" s="457"/>
      <c r="D142" s="458"/>
      <c r="E142" s="457" t="s">
        <v>271</v>
      </c>
      <c r="F142" s="457" t="s">
        <v>268</v>
      </c>
    </row>
    <row r="143" spans="2:6" hidden="1">
      <c r="B143" s="457"/>
      <c r="C143" s="457"/>
      <c r="D143" s="458"/>
      <c r="E143" s="457" t="s">
        <v>271</v>
      </c>
      <c r="F143" s="457" t="s">
        <v>268</v>
      </c>
    </row>
    <row r="144" spans="2:6" hidden="1">
      <c r="B144" s="457"/>
      <c r="C144" s="457"/>
      <c r="D144" s="458"/>
      <c r="E144" s="457" t="s">
        <v>271</v>
      </c>
      <c r="F144" s="457" t="s">
        <v>268</v>
      </c>
    </row>
    <row r="145" spans="2:6" hidden="1">
      <c r="B145" s="457"/>
      <c r="C145" s="457"/>
      <c r="D145" s="458"/>
      <c r="E145" s="457" t="s">
        <v>271</v>
      </c>
      <c r="F145" s="457" t="s">
        <v>268</v>
      </c>
    </row>
    <row r="146" spans="2:6" hidden="1">
      <c r="B146" s="457"/>
      <c r="C146" s="457"/>
      <c r="D146" s="458"/>
      <c r="E146" s="457" t="s">
        <v>271</v>
      </c>
      <c r="F146" s="457" t="s">
        <v>268</v>
      </c>
    </row>
    <row r="147" spans="2:6" hidden="1">
      <c r="B147" s="457"/>
      <c r="C147" s="457"/>
      <c r="D147" s="458"/>
      <c r="E147" s="457" t="s">
        <v>271</v>
      </c>
      <c r="F147" s="457" t="s">
        <v>268</v>
      </c>
    </row>
    <row r="148" spans="2:6" hidden="1">
      <c r="B148" s="457"/>
      <c r="C148" s="457"/>
      <c r="D148" s="458"/>
      <c r="E148" s="457" t="s">
        <v>271</v>
      </c>
      <c r="F148" s="457" t="s">
        <v>268</v>
      </c>
    </row>
    <row r="149" spans="2:6" hidden="1">
      <c r="B149" s="457"/>
      <c r="C149" s="457"/>
      <c r="D149" s="458"/>
      <c r="E149" s="457" t="s">
        <v>271</v>
      </c>
      <c r="F149" s="457" t="s">
        <v>268</v>
      </c>
    </row>
    <row r="150" spans="2:6" hidden="1">
      <c r="B150" s="457"/>
      <c r="C150" s="457"/>
      <c r="D150" s="458"/>
      <c r="E150" s="457" t="s">
        <v>271</v>
      </c>
      <c r="F150" s="457" t="s">
        <v>268</v>
      </c>
    </row>
    <row r="151" spans="2:6" hidden="1">
      <c r="B151" s="457"/>
      <c r="C151" s="457"/>
      <c r="D151" s="458"/>
      <c r="E151" s="457" t="s">
        <v>271</v>
      </c>
      <c r="F151" s="457" t="s">
        <v>268</v>
      </c>
    </row>
    <row r="152" spans="2:6" hidden="1">
      <c r="B152" s="457"/>
      <c r="C152" s="457"/>
      <c r="D152" s="458"/>
      <c r="E152" s="457" t="s">
        <v>271</v>
      </c>
      <c r="F152" s="457" t="s">
        <v>268</v>
      </c>
    </row>
    <row r="153" spans="2:6" hidden="1">
      <c r="B153" s="457"/>
      <c r="C153" s="457"/>
      <c r="D153" s="458"/>
      <c r="E153" s="457" t="s">
        <v>271</v>
      </c>
      <c r="F153" s="457" t="s">
        <v>268</v>
      </c>
    </row>
    <row r="154" spans="2:6" hidden="1">
      <c r="B154" s="457"/>
      <c r="C154" s="457"/>
      <c r="D154" s="458"/>
      <c r="E154" s="457" t="s">
        <v>271</v>
      </c>
      <c r="F154" s="457" t="s">
        <v>268</v>
      </c>
    </row>
    <row r="155" spans="2:6" hidden="1">
      <c r="B155" s="457"/>
      <c r="C155" s="457"/>
      <c r="D155" s="458"/>
      <c r="E155" s="457" t="s">
        <v>271</v>
      </c>
      <c r="F155" s="457" t="s">
        <v>268</v>
      </c>
    </row>
    <row r="156" spans="2:6" hidden="1">
      <c r="B156" s="457"/>
      <c r="C156" s="457"/>
      <c r="D156" s="458"/>
      <c r="E156" s="457" t="s">
        <v>271</v>
      </c>
      <c r="F156" s="457" t="s">
        <v>268</v>
      </c>
    </row>
    <row r="157" spans="2:6" hidden="1">
      <c r="B157" s="457"/>
      <c r="C157" s="457"/>
      <c r="D157" s="458"/>
      <c r="E157" s="457" t="s">
        <v>271</v>
      </c>
      <c r="F157" s="457" t="s">
        <v>268</v>
      </c>
    </row>
    <row r="158" spans="2:6" hidden="1">
      <c r="B158" s="457"/>
      <c r="C158" s="457"/>
      <c r="D158" s="458"/>
      <c r="E158" s="457" t="s">
        <v>271</v>
      </c>
      <c r="F158" s="457" t="s">
        <v>268</v>
      </c>
    </row>
    <row r="159" spans="2:6" hidden="1">
      <c r="B159" s="457"/>
      <c r="C159" s="457"/>
      <c r="D159" s="458"/>
      <c r="E159" s="457" t="s">
        <v>271</v>
      </c>
      <c r="F159" s="457" t="s">
        <v>268</v>
      </c>
    </row>
    <row r="160" spans="2:6" hidden="1">
      <c r="B160" s="457"/>
      <c r="C160" s="457"/>
      <c r="D160" s="458"/>
      <c r="E160" s="457" t="s">
        <v>271</v>
      </c>
      <c r="F160" s="457" t="s">
        <v>268</v>
      </c>
    </row>
    <row r="161" spans="2:6" hidden="1">
      <c r="B161" s="457"/>
      <c r="C161" s="457"/>
      <c r="D161" s="458"/>
      <c r="E161" s="457" t="s">
        <v>271</v>
      </c>
      <c r="F161" s="457" t="s">
        <v>268</v>
      </c>
    </row>
    <row r="162" spans="2:6" hidden="1">
      <c r="B162" s="457"/>
      <c r="C162" s="457"/>
      <c r="D162" s="458"/>
      <c r="E162" s="457" t="s">
        <v>271</v>
      </c>
      <c r="F162" s="457" t="s">
        <v>268</v>
      </c>
    </row>
    <row r="163" spans="2:6" hidden="1">
      <c r="B163" s="457"/>
      <c r="C163" s="457"/>
      <c r="D163" s="458"/>
      <c r="E163" s="457" t="s">
        <v>271</v>
      </c>
      <c r="F163" s="457" t="s">
        <v>268</v>
      </c>
    </row>
    <row r="164" spans="2:6" hidden="1">
      <c r="B164" s="457"/>
      <c r="C164" s="457"/>
      <c r="D164" s="458"/>
      <c r="E164" s="457" t="s">
        <v>271</v>
      </c>
      <c r="F164" s="457" t="s">
        <v>268</v>
      </c>
    </row>
    <row r="165" spans="2:6" hidden="1">
      <c r="B165" s="457">
        <v>1</v>
      </c>
      <c r="C165" s="457">
        <v>15</v>
      </c>
      <c r="D165" s="458">
        <v>1501</v>
      </c>
      <c r="E165" s="457" t="s">
        <v>272</v>
      </c>
      <c r="F165" s="457" t="s">
        <v>11791</v>
      </c>
    </row>
    <row r="166" spans="2:6" hidden="1">
      <c r="B166" s="457">
        <v>2</v>
      </c>
      <c r="C166" s="457">
        <v>15</v>
      </c>
      <c r="D166" s="458">
        <v>1502</v>
      </c>
      <c r="E166" s="457" t="s">
        <v>272</v>
      </c>
      <c r="F166" s="457" t="s">
        <v>11792</v>
      </c>
    </row>
    <row r="167" spans="2:6" hidden="1">
      <c r="B167" s="457">
        <v>3</v>
      </c>
      <c r="C167" s="457">
        <v>15</v>
      </c>
      <c r="D167" s="458">
        <v>1503</v>
      </c>
      <c r="E167" s="457" t="s">
        <v>272</v>
      </c>
      <c r="F167" s="457" t="s">
        <v>11793</v>
      </c>
    </row>
    <row r="168" spans="2:6" hidden="1">
      <c r="B168" s="457">
        <v>4</v>
      </c>
      <c r="C168" s="457">
        <v>15</v>
      </c>
      <c r="D168" s="458">
        <v>1504</v>
      </c>
      <c r="E168" s="457" t="s">
        <v>272</v>
      </c>
      <c r="F168" s="457" t="s">
        <v>11794</v>
      </c>
    </row>
    <row r="169" spans="2:6" hidden="1">
      <c r="B169" s="457">
        <v>5</v>
      </c>
      <c r="C169" s="457">
        <v>15</v>
      </c>
      <c r="D169" s="458">
        <v>1505</v>
      </c>
      <c r="E169" s="457" t="s">
        <v>272</v>
      </c>
      <c r="F169" s="457" t="s">
        <v>11795</v>
      </c>
    </row>
    <row r="170" spans="2:6" hidden="1">
      <c r="B170" s="457">
        <v>6</v>
      </c>
      <c r="C170" s="457">
        <v>15</v>
      </c>
      <c r="D170" s="458">
        <v>1506</v>
      </c>
      <c r="E170" s="457" t="s">
        <v>272</v>
      </c>
      <c r="F170" s="457" t="s">
        <v>11796</v>
      </c>
    </row>
    <row r="171" spans="2:6" hidden="1">
      <c r="B171" s="457">
        <v>7</v>
      </c>
      <c r="C171" s="457">
        <v>15</v>
      </c>
      <c r="D171" s="458">
        <v>1507</v>
      </c>
      <c r="E171" s="457" t="s">
        <v>272</v>
      </c>
      <c r="F171" s="457" t="s">
        <v>11797</v>
      </c>
    </row>
    <row r="172" spans="2:6" hidden="1">
      <c r="B172" s="457">
        <v>8</v>
      </c>
      <c r="C172" s="457">
        <v>15</v>
      </c>
      <c r="D172" s="458">
        <v>1508</v>
      </c>
      <c r="E172" s="457" t="s">
        <v>272</v>
      </c>
      <c r="F172" s="457" t="s">
        <v>11798</v>
      </c>
    </row>
    <row r="173" spans="2:6" hidden="1">
      <c r="B173" s="457">
        <v>9</v>
      </c>
      <c r="C173" s="457">
        <v>15</v>
      </c>
      <c r="D173" s="458">
        <v>1509</v>
      </c>
      <c r="E173" s="457" t="s">
        <v>272</v>
      </c>
      <c r="F173" s="457" t="s">
        <v>11799</v>
      </c>
    </row>
    <row r="174" spans="2:6" hidden="1">
      <c r="B174" s="457">
        <v>10</v>
      </c>
      <c r="C174" s="457">
        <v>15</v>
      </c>
      <c r="D174" s="458">
        <v>1571</v>
      </c>
      <c r="E174" s="457" t="s">
        <v>272</v>
      </c>
      <c r="F174" s="457" t="s">
        <v>11800</v>
      </c>
    </row>
    <row r="175" spans="2:6" hidden="1">
      <c r="B175" s="457">
        <v>11</v>
      </c>
      <c r="C175" s="457">
        <v>15</v>
      </c>
      <c r="D175" s="458">
        <v>1572</v>
      </c>
      <c r="E175" s="457" t="s">
        <v>272</v>
      </c>
      <c r="F175" s="457" t="s">
        <v>11801</v>
      </c>
    </row>
    <row r="176" spans="2:6" hidden="1">
      <c r="B176" s="457"/>
      <c r="C176" s="457"/>
      <c r="D176" s="458"/>
      <c r="E176" s="457" t="s">
        <v>272</v>
      </c>
      <c r="F176" s="457" t="s">
        <v>268</v>
      </c>
    </row>
    <row r="177" spans="2:6" hidden="1">
      <c r="B177" s="457"/>
      <c r="C177" s="457"/>
      <c r="D177" s="458"/>
      <c r="E177" s="457" t="s">
        <v>272</v>
      </c>
      <c r="F177" s="457" t="s">
        <v>268</v>
      </c>
    </row>
    <row r="178" spans="2:6" hidden="1">
      <c r="B178" s="457"/>
      <c r="C178" s="457"/>
      <c r="D178" s="458"/>
      <c r="E178" s="457" t="s">
        <v>272</v>
      </c>
      <c r="F178" s="457" t="s">
        <v>268</v>
      </c>
    </row>
    <row r="179" spans="2:6" hidden="1">
      <c r="B179" s="457"/>
      <c r="C179" s="457"/>
      <c r="D179" s="458"/>
      <c r="E179" s="457" t="s">
        <v>272</v>
      </c>
      <c r="F179" s="457" t="s">
        <v>268</v>
      </c>
    </row>
    <row r="180" spans="2:6" hidden="1">
      <c r="B180" s="457"/>
      <c r="C180" s="457"/>
      <c r="D180" s="458"/>
      <c r="E180" s="457" t="s">
        <v>272</v>
      </c>
      <c r="F180" s="457" t="s">
        <v>268</v>
      </c>
    </row>
    <row r="181" spans="2:6" hidden="1">
      <c r="B181" s="457"/>
      <c r="C181" s="457"/>
      <c r="D181" s="458"/>
      <c r="E181" s="457" t="s">
        <v>272</v>
      </c>
      <c r="F181" s="457" t="s">
        <v>268</v>
      </c>
    </row>
    <row r="182" spans="2:6" hidden="1">
      <c r="B182" s="457"/>
      <c r="C182" s="457"/>
      <c r="D182" s="458"/>
      <c r="E182" s="457" t="s">
        <v>272</v>
      </c>
      <c r="F182" s="457" t="s">
        <v>268</v>
      </c>
    </row>
    <row r="183" spans="2:6" hidden="1">
      <c r="B183" s="457"/>
      <c r="C183" s="457"/>
      <c r="D183" s="458"/>
      <c r="E183" s="457" t="s">
        <v>272</v>
      </c>
      <c r="F183" s="457" t="s">
        <v>268</v>
      </c>
    </row>
    <row r="184" spans="2:6" hidden="1">
      <c r="B184" s="457"/>
      <c r="C184" s="457"/>
      <c r="D184" s="458"/>
      <c r="E184" s="457" t="s">
        <v>272</v>
      </c>
      <c r="F184" s="457" t="s">
        <v>268</v>
      </c>
    </row>
    <row r="185" spans="2:6" hidden="1">
      <c r="B185" s="457"/>
      <c r="C185" s="457"/>
      <c r="D185" s="458"/>
      <c r="E185" s="457" t="s">
        <v>272</v>
      </c>
      <c r="F185" s="457" t="s">
        <v>268</v>
      </c>
    </row>
    <row r="186" spans="2:6" hidden="1">
      <c r="B186" s="457"/>
      <c r="C186" s="457"/>
      <c r="D186" s="458"/>
      <c r="E186" s="457" t="s">
        <v>272</v>
      </c>
      <c r="F186" s="457" t="s">
        <v>268</v>
      </c>
    </row>
    <row r="187" spans="2:6" hidden="1">
      <c r="B187" s="457"/>
      <c r="C187" s="457"/>
      <c r="D187" s="458"/>
      <c r="E187" s="457" t="s">
        <v>272</v>
      </c>
      <c r="F187" s="457" t="s">
        <v>268</v>
      </c>
    </row>
    <row r="188" spans="2:6" hidden="1">
      <c r="B188" s="457"/>
      <c r="C188" s="457"/>
      <c r="D188" s="458"/>
      <c r="E188" s="457" t="s">
        <v>272</v>
      </c>
      <c r="F188" s="457" t="s">
        <v>268</v>
      </c>
    </row>
    <row r="189" spans="2:6" hidden="1">
      <c r="B189" s="457"/>
      <c r="C189" s="457"/>
      <c r="D189" s="458"/>
      <c r="E189" s="457" t="s">
        <v>272</v>
      </c>
      <c r="F189" s="457" t="s">
        <v>268</v>
      </c>
    </row>
    <row r="190" spans="2:6" hidden="1">
      <c r="B190" s="457"/>
      <c r="C190" s="457"/>
      <c r="D190" s="458"/>
      <c r="E190" s="457" t="s">
        <v>272</v>
      </c>
      <c r="F190" s="457" t="s">
        <v>268</v>
      </c>
    </row>
    <row r="191" spans="2:6" hidden="1">
      <c r="B191" s="457"/>
      <c r="C191" s="457"/>
      <c r="D191" s="458"/>
      <c r="E191" s="457" t="s">
        <v>272</v>
      </c>
      <c r="F191" s="457" t="s">
        <v>268</v>
      </c>
    </row>
    <row r="192" spans="2:6" hidden="1">
      <c r="B192" s="457"/>
      <c r="C192" s="457"/>
      <c r="D192" s="458"/>
      <c r="E192" s="457" t="s">
        <v>272</v>
      </c>
      <c r="F192" s="457" t="s">
        <v>268</v>
      </c>
    </row>
    <row r="193" spans="2:6" hidden="1">
      <c r="B193" s="457"/>
      <c r="C193" s="457"/>
      <c r="D193" s="458"/>
      <c r="E193" s="457" t="s">
        <v>272</v>
      </c>
      <c r="F193" s="457" t="s">
        <v>268</v>
      </c>
    </row>
    <row r="194" spans="2:6" hidden="1">
      <c r="B194" s="457"/>
      <c r="C194" s="457"/>
      <c r="D194" s="458"/>
      <c r="E194" s="457" t="s">
        <v>272</v>
      </c>
      <c r="F194" s="457" t="s">
        <v>268</v>
      </c>
    </row>
    <row r="195" spans="2:6" hidden="1">
      <c r="B195" s="457"/>
      <c r="C195" s="457"/>
      <c r="D195" s="458"/>
      <c r="E195" s="457" t="s">
        <v>272</v>
      </c>
      <c r="F195" s="457" t="s">
        <v>268</v>
      </c>
    </row>
    <row r="196" spans="2:6" hidden="1">
      <c r="B196" s="457"/>
      <c r="C196" s="457"/>
      <c r="D196" s="458"/>
      <c r="E196" s="457" t="s">
        <v>272</v>
      </c>
      <c r="F196" s="457" t="s">
        <v>268</v>
      </c>
    </row>
    <row r="197" spans="2:6" hidden="1">
      <c r="B197" s="457"/>
      <c r="C197" s="457"/>
      <c r="D197" s="458"/>
      <c r="E197" s="457" t="s">
        <v>272</v>
      </c>
      <c r="F197" s="457" t="s">
        <v>268</v>
      </c>
    </row>
    <row r="198" spans="2:6" hidden="1">
      <c r="B198" s="457"/>
      <c r="C198" s="457"/>
      <c r="D198" s="458"/>
      <c r="E198" s="457" t="s">
        <v>272</v>
      </c>
      <c r="F198" s="457" t="s">
        <v>268</v>
      </c>
    </row>
    <row r="199" spans="2:6" hidden="1">
      <c r="B199" s="457"/>
      <c r="C199" s="457"/>
      <c r="D199" s="458"/>
      <c r="E199" s="457" t="s">
        <v>272</v>
      </c>
      <c r="F199" s="457" t="s">
        <v>268</v>
      </c>
    </row>
    <row r="200" spans="2:6" hidden="1">
      <c r="B200" s="457"/>
      <c r="C200" s="457"/>
      <c r="D200" s="458"/>
      <c r="E200" s="457" t="s">
        <v>272</v>
      </c>
      <c r="F200" s="457" t="s">
        <v>268</v>
      </c>
    </row>
    <row r="201" spans="2:6" hidden="1">
      <c r="B201" s="457"/>
      <c r="C201" s="457"/>
      <c r="D201" s="458"/>
      <c r="E201" s="457" t="s">
        <v>272</v>
      </c>
      <c r="F201" s="457" t="s">
        <v>268</v>
      </c>
    </row>
    <row r="202" spans="2:6" hidden="1">
      <c r="B202" s="457"/>
      <c r="C202" s="457"/>
      <c r="D202" s="458"/>
      <c r="E202" s="457" t="s">
        <v>272</v>
      </c>
      <c r="F202" s="457" t="s">
        <v>268</v>
      </c>
    </row>
    <row r="203" spans="2:6" hidden="1">
      <c r="B203" s="457"/>
      <c r="C203" s="457"/>
      <c r="D203" s="458"/>
      <c r="E203" s="457" t="s">
        <v>272</v>
      </c>
      <c r="F203" s="457" t="s">
        <v>268</v>
      </c>
    </row>
    <row r="204" spans="2:6" hidden="1">
      <c r="B204" s="457"/>
      <c r="C204" s="457"/>
      <c r="D204" s="458"/>
      <c r="E204" s="457" t="s">
        <v>272</v>
      </c>
      <c r="F204" s="457" t="s">
        <v>268</v>
      </c>
    </row>
    <row r="205" spans="2:6" hidden="1">
      <c r="B205" s="457">
        <v>1</v>
      </c>
      <c r="C205" s="457">
        <v>16</v>
      </c>
      <c r="D205" s="458">
        <v>1601</v>
      </c>
      <c r="E205" s="457" t="s">
        <v>273</v>
      </c>
      <c r="F205" s="457" t="s">
        <v>11802</v>
      </c>
    </row>
    <row r="206" spans="2:6" hidden="1">
      <c r="B206" s="457">
        <v>2</v>
      </c>
      <c r="C206" s="457">
        <v>16</v>
      </c>
      <c r="D206" s="458">
        <v>1602</v>
      </c>
      <c r="E206" s="457" t="s">
        <v>273</v>
      </c>
      <c r="F206" s="457" t="s">
        <v>11803</v>
      </c>
    </row>
    <row r="207" spans="2:6" hidden="1">
      <c r="B207" s="457">
        <v>3</v>
      </c>
      <c r="C207" s="457">
        <v>16</v>
      </c>
      <c r="D207" s="458">
        <v>1603</v>
      </c>
      <c r="E207" s="457" t="s">
        <v>273</v>
      </c>
      <c r="F207" s="457" t="s">
        <v>11804</v>
      </c>
    </row>
    <row r="208" spans="2:6" hidden="1">
      <c r="B208" s="457">
        <v>4</v>
      </c>
      <c r="C208" s="457">
        <v>16</v>
      </c>
      <c r="D208" s="458">
        <v>1604</v>
      </c>
      <c r="E208" s="457" t="s">
        <v>273</v>
      </c>
      <c r="F208" s="457" t="s">
        <v>11805</v>
      </c>
    </row>
    <row r="209" spans="2:6" hidden="1">
      <c r="B209" s="457">
        <v>5</v>
      </c>
      <c r="C209" s="457">
        <v>16</v>
      </c>
      <c r="D209" s="458">
        <v>1605</v>
      </c>
      <c r="E209" s="457" t="s">
        <v>273</v>
      </c>
      <c r="F209" s="457" t="s">
        <v>11806</v>
      </c>
    </row>
    <row r="210" spans="2:6" hidden="1">
      <c r="B210" s="457">
        <v>6</v>
      </c>
      <c r="C210" s="457">
        <v>16</v>
      </c>
      <c r="D210" s="458">
        <v>1613</v>
      </c>
      <c r="E210" s="457" t="s">
        <v>273</v>
      </c>
      <c r="F210" s="457" t="s">
        <v>11807</v>
      </c>
    </row>
    <row r="211" spans="2:6" hidden="1">
      <c r="B211" s="457">
        <v>7</v>
      </c>
      <c r="C211" s="457">
        <v>16</v>
      </c>
      <c r="D211" s="458">
        <v>1606</v>
      </c>
      <c r="E211" s="457" t="s">
        <v>273</v>
      </c>
      <c r="F211" s="457" t="s">
        <v>11808</v>
      </c>
    </row>
    <row r="212" spans="2:6" hidden="1">
      <c r="B212" s="457">
        <v>8</v>
      </c>
      <c r="C212" s="457">
        <v>16</v>
      </c>
      <c r="D212" s="458">
        <v>1607</v>
      </c>
      <c r="E212" s="457" t="s">
        <v>273</v>
      </c>
      <c r="F212" s="457" t="s">
        <v>11809</v>
      </c>
    </row>
    <row r="213" spans="2:6" hidden="1">
      <c r="B213" s="457">
        <v>9</v>
      </c>
      <c r="C213" s="457">
        <v>16</v>
      </c>
      <c r="D213" s="458">
        <v>1608</v>
      </c>
      <c r="E213" s="457" t="s">
        <v>273</v>
      </c>
      <c r="F213" s="457" t="s">
        <v>11810</v>
      </c>
    </row>
    <row r="214" spans="2:6" hidden="1">
      <c r="B214" s="457">
        <v>10</v>
      </c>
      <c r="C214" s="457">
        <v>16</v>
      </c>
      <c r="D214" s="458">
        <v>1609</v>
      </c>
      <c r="E214" s="457" t="s">
        <v>273</v>
      </c>
      <c r="F214" s="457" t="s">
        <v>11811</v>
      </c>
    </row>
    <row r="215" spans="2:6" hidden="1">
      <c r="B215" s="457">
        <v>11</v>
      </c>
      <c r="C215" s="457">
        <v>16</v>
      </c>
      <c r="D215" s="458">
        <v>1610</v>
      </c>
      <c r="E215" s="457" t="s">
        <v>273</v>
      </c>
      <c r="F215" s="457" t="s">
        <v>11812</v>
      </c>
    </row>
    <row r="216" spans="2:6" hidden="1">
      <c r="B216" s="457">
        <v>12</v>
      </c>
      <c r="C216" s="457">
        <v>16</v>
      </c>
      <c r="D216" s="458">
        <v>1611</v>
      </c>
      <c r="E216" s="457" t="s">
        <v>273</v>
      </c>
      <c r="F216" s="457" t="s">
        <v>11813</v>
      </c>
    </row>
    <row r="217" spans="2:6" hidden="1">
      <c r="B217" s="457">
        <v>13</v>
      </c>
      <c r="C217" s="457">
        <v>16</v>
      </c>
      <c r="D217" s="458">
        <v>1612</v>
      </c>
      <c r="E217" s="457" t="s">
        <v>273</v>
      </c>
      <c r="F217" s="457" t="s">
        <v>11814</v>
      </c>
    </row>
    <row r="218" spans="2:6" hidden="1">
      <c r="B218" s="457">
        <v>14</v>
      </c>
      <c r="C218" s="457">
        <v>16</v>
      </c>
      <c r="D218" s="458">
        <v>1671</v>
      </c>
      <c r="E218" s="457" t="s">
        <v>273</v>
      </c>
      <c r="F218" s="457" t="s">
        <v>11815</v>
      </c>
    </row>
    <row r="219" spans="2:6" hidden="1">
      <c r="B219" s="457">
        <v>15</v>
      </c>
      <c r="C219" s="457">
        <v>16</v>
      </c>
      <c r="D219" s="458">
        <v>1672</v>
      </c>
      <c r="E219" s="457" t="s">
        <v>273</v>
      </c>
      <c r="F219" s="457" t="s">
        <v>11816</v>
      </c>
    </row>
    <row r="220" spans="2:6" hidden="1">
      <c r="B220" s="457">
        <v>16</v>
      </c>
      <c r="C220" s="457">
        <v>16</v>
      </c>
      <c r="D220" s="458">
        <v>1673</v>
      </c>
      <c r="E220" s="457" t="s">
        <v>273</v>
      </c>
      <c r="F220" s="457" t="s">
        <v>11817</v>
      </c>
    </row>
    <row r="221" spans="2:6" hidden="1">
      <c r="B221" s="457">
        <v>17</v>
      </c>
      <c r="C221" s="457">
        <v>16</v>
      </c>
      <c r="D221" s="458">
        <v>1674</v>
      </c>
      <c r="E221" s="457" t="s">
        <v>273</v>
      </c>
      <c r="F221" s="457" t="s">
        <v>11818</v>
      </c>
    </row>
    <row r="222" spans="2:6" hidden="1">
      <c r="B222" s="457"/>
      <c r="C222" s="457"/>
      <c r="D222" s="458"/>
      <c r="E222" s="457" t="s">
        <v>273</v>
      </c>
      <c r="F222" s="457" t="s">
        <v>268</v>
      </c>
    </row>
    <row r="223" spans="2:6" hidden="1">
      <c r="B223" s="457"/>
      <c r="C223" s="457"/>
      <c r="D223" s="458"/>
      <c r="E223" s="457" t="s">
        <v>273</v>
      </c>
      <c r="F223" s="457" t="s">
        <v>268</v>
      </c>
    </row>
    <row r="224" spans="2:6" hidden="1">
      <c r="B224" s="457"/>
      <c r="C224" s="457"/>
      <c r="D224" s="458"/>
      <c r="E224" s="457" t="s">
        <v>273</v>
      </c>
      <c r="F224" s="457" t="s">
        <v>268</v>
      </c>
    </row>
    <row r="225" spans="2:6" hidden="1">
      <c r="B225" s="457"/>
      <c r="C225" s="457"/>
      <c r="D225" s="458"/>
      <c r="E225" s="457" t="s">
        <v>273</v>
      </c>
      <c r="F225" s="457" t="s">
        <v>268</v>
      </c>
    </row>
    <row r="226" spans="2:6" hidden="1">
      <c r="B226" s="457"/>
      <c r="C226" s="457"/>
      <c r="D226" s="458"/>
      <c r="E226" s="457" t="s">
        <v>273</v>
      </c>
      <c r="F226" s="457" t="s">
        <v>268</v>
      </c>
    </row>
    <row r="227" spans="2:6" hidden="1">
      <c r="B227" s="457"/>
      <c r="C227" s="457"/>
      <c r="D227" s="458"/>
      <c r="E227" s="457" t="s">
        <v>273</v>
      </c>
      <c r="F227" s="457" t="s">
        <v>268</v>
      </c>
    </row>
    <row r="228" spans="2:6" hidden="1">
      <c r="B228" s="457"/>
      <c r="C228" s="457"/>
      <c r="D228" s="458"/>
      <c r="E228" s="457" t="s">
        <v>273</v>
      </c>
      <c r="F228" s="457" t="s">
        <v>268</v>
      </c>
    </row>
    <row r="229" spans="2:6" hidden="1">
      <c r="B229" s="457"/>
      <c r="C229" s="457"/>
      <c r="D229" s="458"/>
      <c r="E229" s="457" t="s">
        <v>273</v>
      </c>
      <c r="F229" s="457" t="s">
        <v>268</v>
      </c>
    </row>
    <row r="230" spans="2:6" hidden="1">
      <c r="B230" s="457"/>
      <c r="C230" s="457"/>
      <c r="D230" s="458"/>
      <c r="E230" s="457" t="s">
        <v>273</v>
      </c>
      <c r="F230" s="457" t="s">
        <v>268</v>
      </c>
    </row>
    <row r="231" spans="2:6" hidden="1">
      <c r="B231" s="457"/>
      <c r="C231" s="457"/>
      <c r="D231" s="458"/>
      <c r="E231" s="457" t="s">
        <v>273</v>
      </c>
      <c r="F231" s="457" t="s">
        <v>268</v>
      </c>
    </row>
    <row r="232" spans="2:6" hidden="1">
      <c r="B232" s="457"/>
      <c r="C232" s="457"/>
      <c r="D232" s="458"/>
      <c r="E232" s="457" t="s">
        <v>273</v>
      </c>
      <c r="F232" s="457" t="s">
        <v>268</v>
      </c>
    </row>
    <row r="233" spans="2:6" hidden="1">
      <c r="B233" s="457"/>
      <c r="C233" s="457"/>
      <c r="D233" s="458"/>
      <c r="E233" s="457" t="s">
        <v>273</v>
      </c>
      <c r="F233" s="457" t="s">
        <v>268</v>
      </c>
    </row>
    <row r="234" spans="2:6" hidden="1">
      <c r="B234" s="457"/>
      <c r="C234" s="457"/>
      <c r="D234" s="458"/>
      <c r="E234" s="457" t="s">
        <v>273</v>
      </c>
      <c r="F234" s="457" t="s">
        <v>268</v>
      </c>
    </row>
    <row r="235" spans="2:6" hidden="1">
      <c r="B235" s="457"/>
      <c r="C235" s="457"/>
      <c r="D235" s="458"/>
      <c r="E235" s="457" t="s">
        <v>273</v>
      </c>
      <c r="F235" s="457" t="s">
        <v>268</v>
      </c>
    </row>
    <row r="236" spans="2:6" hidden="1">
      <c r="B236" s="457"/>
      <c r="C236" s="457"/>
      <c r="D236" s="458"/>
      <c r="E236" s="457" t="s">
        <v>273</v>
      </c>
      <c r="F236" s="457" t="s">
        <v>268</v>
      </c>
    </row>
    <row r="237" spans="2:6" hidden="1">
      <c r="B237" s="457"/>
      <c r="C237" s="457"/>
      <c r="D237" s="458"/>
      <c r="E237" s="457" t="s">
        <v>273</v>
      </c>
      <c r="F237" s="457" t="s">
        <v>268</v>
      </c>
    </row>
    <row r="238" spans="2:6" hidden="1">
      <c r="B238" s="457"/>
      <c r="C238" s="457"/>
      <c r="D238" s="458"/>
      <c r="E238" s="457" t="s">
        <v>273</v>
      </c>
      <c r="F238" s="457" t="s">
        <v>268</v>
      </c>
    </row>
    <row r="239" spans="2:6" hidden="1">
      <c r="B239" s="457"/>
      <c r="C239" s="457"/>
      <c r="D239" s="458"/>
      <c r="E239" s="457" t="s">
        <v>273</v>
      </c>
      <c r="F239" s="457" t="s">
        <v>268</v>
      </c>
    </row>
    <row r="240" spans="2:6" hidden="1">
      <c r="B240" s="457"/>
      <c r="C240" s="457"/>
      <c r="D240" s="458"/>
      <c r="E240" s="457" t="s">
        <v>273</v>
      </c>
      <c r="F240" s="457" t="s">
        <v>268</v>
      </c>
    </row>
    <row r="241" spans="2:6" hidden="1">
      <c r="B241" s="457"/>
      <c r="C241" s="457"/>
      <c r="D241" s="458"/>
      <c r="E241" s="457" t="s">
        <v>273</v>
      </c>
      <c r="F241" s="457" t="s">
        <v>268</v>
      </c>
    </row>
    <row r="242" spans="2:6" hidden="1">
      <c r="B242" s="457"/>
      <c r="C242" s="457"/>
      <c r="D242" s="458"/>
      <c r="E242" s="457" t="s">
        <v>273</v>
      </c>
      <c r="F242" s="457" t="s">
        <v>268</v>
      </c>
    </row>
    <row r="243" spans="2:6" hidden="1">
      <c r="B243" s="457"/>
      <c r="C243" s="457"/>
      <c r="D243" s="458"/>
      <c r="E243" s="457" t="s">
        <v>273</v>
      </c>
      <c r="F243" s="457" t="s">
        <v>268</v>
      </c>
    </row>
    <row r="244" spans="2:6" hidden="1">
      <c r="B244" s="457"/>
      <c r="C244" s="457"/>
      <c r="D244" s="458"/>
      <c r="E244" s="457" t="s">
        <v>273</v>
      </c>
      <c r="F244" s="457" t="s">
        <v>268</v>
      </c>
    </row>
    <row r="245" spans="2:6" hidden="1">
      <c r="B245" s="457">
        <v>1</v>
      </c>
      <c r="C245" s="457">
        <v>17</v>
      </c>
      <c r="D245" s="458">
        <v>1701</v>
      </c>
      <c r="E245" s="457" t="s">
        <v>274</v>
      </c>
      <c r="F245" s="457" t="s">
        <v>11819</v>
      </c>
    </row>
    <row r="246" spans="2:6" hidden="1">
      <c r="B246" s="457">
        <v>2</v>
      </c>
      <c r="C246" s="457">
        <v>17</v>
      </c>
      <c r="D246" s="458">
        <v>1702</v>
      </c>
      <c r="E246" s="457" t="s">
        <v>274</v>
      </c>
      <c r="F246" s="457" t="s">
        <v>11820</v>
      </c>
    </row>
    <row r="247" spans="2:6" hidden="1">
      <c r="B247" s="457">
        <v>3</v>
      </c>
      <c r="C247" s="457">
        <v>17</v>
      </c>
      <c r="D247" s="458">
        <v>1703</v>
      </c>
      <c r="E247" s="457" t="s">
        <v>274</v>
      </c>
      <c r="F247" s="457" t="s">
        <v>11821</v>
      </c>
    </row>
    <row r="248" spans="2:6" hidden="1">
      <c r="B248" s="457">
        <v>4</v>
      </c>
      <c r="C248" s="457">
        <v>17</v>
      </c>
      <c r="D248" s="458">
        <v>1704</v>
      </c>
      <c r="E248" s="457" t="s">
        <v>274</v>
      </c>
      <c r="F248" s="457" t="s">
        <v>11822</v>
      </c>
    </row>
    <row r="249" spans="2:6" hidden="1">
      <c r="B249" s="457">
        <v>5</v>
      </c>
      <c r="C249" s="457">
        <v>17</v>
      </c>
      <c r="D249" s="458">
        <v>1705</v>
      </c>
      <c r="E249" s="457" t="s">
        <v>274</v>
      </c>
      <c r="F249" s="457" t="s">
        <v>11823</v>
      </c>
    </row>
    <row r="250" spans="2:6" hidden="1">
      <c r="B250" s="457">
        <v>6</v>
      </c>
      <c r="C250" s="457">
        <v>17</v>
      </c>
      <c r="D250" s="458">
        <v>1706</v>
      </c>
      <c r="E250" s="457" t="s">
        <v>274</v>
      </c>
      <c r="F250" s="457" t="s">
        <v>11824</v>
      </c>
    </row>
    <row r="251" spans="2:6" hidden="1">
      <c r="B251" s="457">
        <v>7</v>
      </c>
      <c r="C251" s="457">
        <v>17</v>
      </c>
      <c r="D251" s="458">
        <v>1707</v>
      </c>
      <c r="E251" s="457" t="s">
        <v>274</v>
      </c>
      <c r="F251" s="457" t="s">
        <v>11825</v>
      </c>
    </row>
    <row r="252" spans="2:6" hidden="1">
      <c r="B252" s="457">
        <v>8</v>
      </c>
      <c r="C252" s="457">
        <v>17</v>
      </c>
      <c r="D252" s="458">
        <v>1708</v>
      </c>
      <c r="E252" s="457" t="s">
        <v>274</v>
      </c>
      <c r="F252" s="457" t="s">
        <v>11826</v>
      </c>
    </row>
    <row r="253" spans="2:6" hidden="1">
      <c r="B253" s="457">
        <v>9</v>
      </c>
      <c r="C253" s="457">
        <v>17</v>
      </c>
      <c r="D253" s="458">
        <v>1709</v>
      </c>
      <c r="E253" s="457" t="s">
        <v>274</v>
      </c>
      <c r="F253" s="457" t="s">
        <v>11827</v>
      </c>
    </row>
    <row r="254" spans="2:6" hidden="1">
      <c r="B254" s="457">
        <v>10</v>
      </c>
      <c r="C254" s="457">
        <v>17</v>
      </c>
      <c r="D254" s="458">
        <v>1771</v>
      </c>
      <c r="E254" s="457" t="s">
        <v>274</v>
      </c>
      <c r="F254" s="457" t="s">
        <v>11828</v>
      </c>
    </row>
    <row r="255" spans="2:6" hidden="1">
      <c r="B255" s="457"/>
      <c r="C255" s="457"/>
      <c r="D255" s="458"/>
      <c r="E255" s="457" t="s">
        <v>274</v>
      </c>
      <c r="F255" s="457" t="s">
        <v>268</v>
      </c>
    </row>
    <row r="256" spans="2:6" hidden="1">
      <c r="B256" s="457"/>
      <c r="C256" s="457"/>
      <c r="D256" s="458"/>
      <c r="E256" s="457" t="s">
        <v>274</v>
      </c>
      <c r="F256" s="457" t="s">
        <v>268</v>
      </c>
    </row>
    <row r="257" spans="2:6" hidden="1">
      <c r="B257" s="457"/>
      <c r="C257" s="457"/>
      <c r="D257" s="458"/>
      <c r="E257" s="457" t="s">
        <v>274</v>
      </c>
      <c r="F257" s="457" t="s">
        <v>268</v>
      </c>
    </row>
    <row r="258" spans="2:6" hidden="1">
      <c r="B258" s="457"/>
      <c r="C258" s="457"/>
      <c r="D258" s="458"/>
      <c r="E258" s="457" t="s">
        <v>274</v>
      </c>
      <c r="F258" s="457" t="s">
        <v>268</v>
      </c>
    </row>
    <row r="259" spans="2:6" hidden="1">
      <c r="B259" s="457"/>
      <c r="C259" s="457"/>
      <c r="D259" s="458"/>
      <c r="E259" s="457" t="s">
        <v>274</v>
      </c>
      <c r="F259" s="457" t="s">
        <v>268</v>
      </c>
    </row>
    <row r="260" spans="2:6" hidden="1">
      <c r="B260" s="457"/>
      <c r="C260" s="457"/>
      <c r="D260" s="458"/>
      <c r="E260" s="457" t="s">
        <v>274</v>
      </c>
      <c r="F260" s="457" t="s">
        <v>268</v>
      </c>
    </row>
    <row r="261" spans="2:6" hidden="1">
      <c r="B261" s="457"/>
      <c r="C261" s="457"/>
      <c r="D261" s="458"/>
      <c r="E261" s="457" t="s">
        <v>274</v>
      </c>
      <c r="F261" s="457" t="s">
        <v>268</v>
      </c>
    </row>
    <row r="262" spans="2:6" hidden="1">
      <c r="B262" s="457"/>
      <c r="C262" s="457"/>
      <c r="D262" s="458"/>
      <c r="E262" s="457" t="s">
        <v>274</v>
      </c>
      <c r="F262" s="457" t="s">
        <v>268</v>
      </c>
    </row>
    <row r="263" spans="2:6" hidden="1">
      <c r="B263" s="457"/>
      <c r="C263" s="457"/>
      <c r="D263" s="458"/>
      <c r="E263" s="457" t="s">
        <v>274</v>
      </c>
      <c r="F263" s="457" t="s">
        <v>268</v>
      </c>
    </row>
    <row r="264" spans="2:6" hidden="1">
      <c r="B264" s="457"/>
      <c r="C264" s="457"/>
      <c r="D264" s="458"/>
      <c r="E264" s="457" t="s">
        <v>274</v>
      </c>
      <c r="F264" s="457" t="s">
        <v>268</v>
      </c>
    </row>
    <row r="265" spans="2:6" hidden="1">
      <c r="B265" s="457"/>
      <c r="C265" s="457"/>
      <c r="D265" s="458"/>
      <c r="E265" s="457" t="s">
        <v>274</v>
      </c>
      <c r="F265" s="457" t="s">
        <v>268</v>
      </c>
    </row>
    <row r="266" spans="2:6" hidden="1">
      <c r="B266" s="457"/>
      <c r="C266" s="457"/>
      <c r="D266" s="458"/>
      <c r="E266" s="457" t="s">
        <v>274</v>
      </c>
      <c r="F266" s="457" t="s">
        <v>268</v>
      </c>
    </row>
    <row r="267" spans="2:6" hidden="1">
      <c r="B267" s="457"/>
      <c r="C267" s="457"/>
      <c r="D267" s="458"/>
      <c r="E267" s="457" t="s">
        <v>274</v>
      </c>
      <c r="F267" s="457" t="s">
        <v>268</v>
      </c>
    </row>
    <row r="268" spans="2:6" hidden="1">
      <c r="B268" s="457"/>
      <c r="C268" s="457"/>
      <c r="D268" s="458"/>
      <c r="E268" s="457" t="s">
        <v>274</v>
      </c>
      <c r="F268" s="457" t="s">
        <v>268</v>
      </c>
    </row>
    <row r="269" spans="2:6" hidden="1">
      <c r="B269" s="457"/>
      <c r="C269" s="457"/>
      <c r="D269" s="458"/>
      <c r="E269" s="457" t="s">
        <v>274</v>
      </c>
      <c r="F269" s="457" t="s">
        <v>268</v>
      </c>
    </row>
    <row r="270" spans="2:6" hidden="1">
      <c r="B270" s="457"/>
      <c r="C270" s="457"/>
      <c r="D270" s="458"/>
      <c r="E270" s="457" t="s">
        <v>274</v>
      </c>
      <c r="F270" s="457" t="s">
        <v>268</v>
      </c>
    </row>
    <row r="271" spans="2:6" hidden="1">
      <c r="B271" s="457"/>
      <c r="C271" s="457"/>
      <c r="D271" s="458"/>
      <c r="E271" s="457" t="s">
        <v>274</v>
      </c>
      <c r="F271" s="457" t="s">
        <v>268</v>
      </c>
    </row>
    <row r="272" spans="2:6" hidden="1">
      <c r="B272" s="457"/>
      <c r="C272" s="457"/>
      <c r="D272" s="458"/>
      <c r="E272" s="457" t="s">
        <v>274</v>
      </c>
      <c r="F272" s="457" t="s">
        <v>268</v>
      </c>
    </row>
    <row r="273" spans="2:6" hidden="1">
      <c r="B273" s="457"/>
      <c r="C273" s="457"/>
      <c r="D273" s="458"/>
      <c r="E273" s="457" t="s">
        <v>274</v>
      </c>
      <c r="F273" s="457" t="s">
        <v>268</v>
      </c>
    </row>
    <row r="274" spans="2:6" hidden="1">
      <c r="B274" s="457"/>
      <c r="C274" s="457"/>
      <c r="D274" s="458"/>
      <c r="E274" s="457" t="s">
        <v>274</v>
      </c>
      <c r="F274" s="457" t="s">
        <v>268</v>
      </c>
    </row>
    <row r="275" spans="2:6" hidden="1">
      <c r="B275" s="457"/>
      <c r="C275" s="457"/>
      <c r="D275" s="458"/>
      <c r="E275" s="457" t="s">
        <v>274</v>
      </c>
      <c r="F275" s="457" t="s">
        <v>268</v>
      </c>
    </row>
    <row r="276" spans="2:6" hidden="1">
      <c r="B276" s="457"/>
      <c r="C276" s="457"/>
      <c r="D276" s="458"/>
      <c r="E276" s="457" t="s">
        <v>274</v>
      </c>
      <c r="F276" s="457" t="s">
        <v>268</v>
      </c>
    </row>
    <row r="277" spans="2:6" hidden="1">
      <c r="B277" s="457"/>
      <c r="C277" s="457"/>
      <c r="D277" s="458"/>
      <c r="E277" s="457" t="s">
        <v>274</v>
      </c>
      <c r="F277" s="457" t="s">
        <v>268</v>
      </c>
    </row>
    <row r="278" spans="2:6" hidden="1">
      <c r="B278" s="457"/>
      <c r="C278" s="457"/>
      <c r="D278" s="458"/>
      <c r="E278" s="457" t="s">
        <v>274</v>
      </c>
      <c r="F278" s="457" t="s">
        <v>268</v>
      </c>
    </row>
    <row r="279" spans="2:6" hidden="1">
      <c r="B279" s="457"/>
      <c r="C279" s="457"/>
      <c r="D279" s="458"/>
      <c r="E279" s="457" t="s">
        <v>274</v>
      </c>
      <c r="F279" s="457" t="s">
        <v>268</v>
      </c>
    </row>
    <row r="280" spans="2:6" hidden="1">
      <c r="B280" s="457"/>
      <c r="C280" s="457"/>
      <c r="D280" s="458"/>
      <c r="E280" s="457" t="s">
        <v>274</v>
      </c>
      <c r="F280" s="457" t="s">
        <v>268</v>
      </c>
    </row>
    <row r="281" spans="2:6" hidden="1">
      <c r="B281" s="457"/>
      <c r="C281" s="457"/>
      <c r="D281" s="458"/>
      <c r="E281" s="457" t="s">
        <v>274</v>
      </c>
      <c r="F281" s="457" t="s">
        <v>268</v>
      </c>
    </row>
    <row r="282" spans="2:6" hidden="1">
      <c r="B282" s="457"/>
      <c r="C282" s="457"/>
      <c r="D282" s="458"/>
      <c r="E282" s="457" t="s">
        <v>274</v>
      </c>
      <c r="F282" s="457" t="s">
        <v>268</v>
      </c>
    </row>
    <row r="283" spans="2:6" hidden="1">
      <c r="B283" s="457"/>
      <c r="C283" s="457"/>
      <c r="D283" s="458"/>
      <c r="E283" s="457" t="s">
        <v>274</v>
      </c>
      <c r="F283" s="457" t="s">
        <v>268</v>
      </c>
    </row>
    <row r="284" spans="2:6" hidden="1">
      <c r="B284" s="457"/>
      <c r="C284" s="457"/>
      <c r="D284" s="458"/>
      <c r="E284" s="457" t="s">
        <v>274</v>
      </c>
      <c r="F284" s="457" t="s">
        <v>268</v>
      </c>
    </row>
    <row r="285" spans="2:6" hidden="1">
      <c r="B285" s="457">
        <v>1</v>
      </c>
      <c r="C285" s="457">
        <v>18</v>
      </c>
      <c r="D285" s="458">
        <v>1801</v>
      </c>
      <c r="E285" s="457" t="s">
        <v>275</v>
      </c>
      <c r="F285" s="457" t="s">
        <v>11829</v>
      </c>
    </row>
    <row r="286" spans="2:6" hidden="1">
      <c r="B286" s="457">
        <v>2</v>
      </c>
      <c r="C286" s="457">
        <v>18</v>
      </c>
      <c r="D286" s="458">
        <v>1802</v>
      </c>
      <c r="E286" s="457" t="s">
        <v>275</v>
      </c>
      <c r="F286" s="457" t="s">
        <v>11830</v>
      </c>
    </row>
    <row r="287" spans="2:6" hidden="1">
      <c r="B287" s="457">
        <v>3</v>
      </c>
      <c r="C287" s="457">
        <v>18</v>
      </c>
      <c r="D287" s="458">
        <v>1803</v>
      </c>
      <c r="E287" s="457" t="s">
        <v>275</v>
      </c>
      <c r="F287" s="457" t="s">
        <v>11831</v>
      </c>
    </row>
    <row r="288" spans="2:6" hidden="1">
      <c r="B288" s="457">
        <v>4</v>
      </c>
      <c r="C288" s="457">
        <v>18</v>
      </c>
      <c r="D288" s="458">
        <v>1804</v>
      </c>
      <c r="E288" s="457" t="s">
        <v>275</v>
      </c>
      <c r="F288" s="457" t="s">
        <v>11832</v>
      </c>
    </row>
    <row r="289" spans="2:6" hidden="1">
      <c r="B289" s="457">
        <v>5</v>
      </c>
      <c r="C289" s="457">
        <v>18</v>
      </c>
      <c r="D289" s="458">
        <v>1805</v>
      </c>
      <c r="E289" s="457" t="s">
        <v>275</v>
      </c>
      <c r="F289" s="457" t="s">
        <v>11833</v>
      </c>
    </row>
    <row r="290" spans="2:6" hidden="1">
      <c r="B290" s="457">
        <v>6</v>
      </c>
      <c r="C290" s="457">
        <v>18</v>
      </c>
      <c r="D290" s="458">
        <v>1806</v>
      </c>
      <c r="E290" s="457" t="s">
        <v>275</v>
      </c>
      <c r="F290" s="457" t="s">
        <v>11834</v>
      </c>
    </row>
    <row r="291" spans="2:6" hidden="1">
      <c r="B291" s="457">
        <v>7</v>
      </c>
      <c r="C291" s="457">
        <v>18</v>
      </c>
      <c r="D291" s="458">
        <v>1807</v>
      </c>
      <c r="E291" s="457" t="s">
        <v>275</v>
      </c>
      <c r="F291" s="457" t="s">
        <v>11835</v>
      </c>
    </row>
    <row r="292" spans="2:6" hidden="1">
      <c r="B292" s="457">
        <v>8</v>
      </c>
      <c r="C292" s="457">
        <v>18</v>
      </c>
      <c r="D292" s="458">
        <v>1808</v>
      </c>
      <c r="E292" s="457" t="s">
        <v>275</v>
      </c>
      <c r="F292" s="457" t="s">
        <v>11836</v>
      </c>
    </row>
    <row r="293" spans="2:6" hidden="1">
      <c r="B293" s="457">
        <v>9</v>
      </c>
      <c r="C293" s="457">
        <v>18</v>
      </c>
      <c r="D293" s="458">
        <v>1809</v>
      </c>
      <c r="E293" s="457" t="s">
        <v>275</v>
      </c>
      <c r="F293" s="457" t="s">
        <v>11837</v>
      </c>
    </row>
    <row r="294" spans="2:6" hidden="1">
      <c r="B294" s="457">
        <v>10</v>
      </c>
      <c r="C294" s="457">
        <v>18</v>
      </c>
      <c r="D294" s="458">
        <v>1810</v>
      </c>
      <c r="E294" s="457" t="s">
        <v>275</v>
      </c>
      <c r="F294" s="457" t="s">
        <v>11838</v>
      </c>
    </row>
    <row r="295" spans="2:6" hidden="1">
      <c r="B295" s="457">
        <v>11</v>
      </c>
      <c r="C295" s="457">
        <v>18</v>
      </c>
      <c r="D295" s="458">
        <v>1811</v>
      </c>
      <c r="E295" s="457" t="s">
        <v>275</v>
      </c>
      <c r="F295" s="457" t="s">
        <v>11839</v>
      </c>
    </row>
    <row r="296" spans="2:6" hidden="1">
      <c r="B296" s="457">
        <v>12</v>
      </c>
      <c r="C296" s="457">
        <v>18</v>
      </c>
      <c r="D296" s="458">
        <v>1812</v>
      </c>
      <c r="E296" s="457" t="s">
        <v>275</v>
      </c>
      <c r="F296" s="457" t="s">
        <v>11840</v>
      </c>
    </row>
    <row r="297" spans="2:6" hidden="1">
      <c r="B297" s="457">
        <v>13</v>
      </c>
      <c r="C297" s="457">
        <v>18</v>
      </c>
      <c r="D297" s="458">
        <v>1813</v>
      </c>
      <c r="E297" s="457" t="s">
        <v>275</v>
      </c>
      <c r="F297" s="457" t="s">
        <v>11841</v>
      </c>
    </row>
    <row r="298" spans="2:6" hidden="1">
      <c r="B298" s="457">
        <v>14</v>
      </c>
      <c r="C298" s="457">
        <v>18</v>
      </c>
      <c r="D298" s="458">
        <v>1871</v>
      </c>
      <c r="E298" s="457" t="s">
        <v>275</v>
      </c>
      <c r="F298" s="457" t="s">
        <v>11842</v>
      </c>
    </row>
    <row r="299" spans="2:6" hidden="1">
      <c r="B299" s="457">
        <v>15</v>
      </c>
      <c r="C299" s="457">
        <v>18</v>
      </c>
      <c r="D299" s="458">
        <v>1872</v>
      </c>
      <c r="E299" s="457" t="s">
        <v>275</v>
      </c>
      <c r="F299" s="457" t="s">
        <v>11843</v>
      </c>
    </row>
    <row r="300" spans="2:6" hidden="1">
      <c r="B300" s="457"/>
      <c r="C300" s="457"/>
      <c r="D300" s="458"/>
      <c r="E300" s="457" t="s">
        <v>275</v>
      </c>
      <c r="F300" s="457" t="s">
        <v>268</v>
      </c>
    </row>
    <row r="301" spans="2:6" hidden="1">
      <c r="B301" s="457"/>
      <c r="C301" s="457"/>
      <c r="D301" s="458"/>
      <c r="E301" s="457" t="s">
        <v>275</v>
      </c>
      <c r="F301" s="457" t="s">
        <v>268</v>
      </c>
    </row>
    <row r="302" spans="2:6" hidden="1">
      <c r="B302" s="457"/>
      <c r="C302" s="457"/>
      <c r="D302" s="458"/>
      <c r="E302" s="457" t="s">
        <v>275</v>
      </c>
      <c r="F302" s="457" t="s">
        <v>268</v>
      </c>
    </row>
    <row r="303" spans="2:6" hidden="1">
      <c r="B303" s="457"/>
      <c r="C303" s="457"/>
      <c r="D303" s="458"/>
      <c r="E303" s="457" t="s">
        <v>275</v>
      </c>
      <c r="F303" s="457" t="s">
        <v>268</v>
      </c>
    </row>
    <row r="304" spans="2:6" hidden="1">
      <c r="B304" s="457"/>
      <c r="C304" s="457"/>
      <c r="D304" s="458"/>
      <c r="E304" s="457" t="s">
        <v>275</v>
      </c>
      <c r="F304" s="457" t="s">
        <v>268</v>
      </c>
    </row>
    <row r="305" spans="2:6" hidden="1">
      <c r="B305" s="457"/>
      <c r="C305" s="457"/>
      <c r="D305" s="458"/>
      <c r="E305" s="457" t="s">
        <v>275</v>
      </c>
      <c r="F305" s="457" t="s">
        <v>268</v>
      </c>
    </row>
    <row r="306" spans="2:6" hidden="1">
      <c r="B306" s="457"/>
      <c r="C306" s="457"/>
      <c r="D306" s="458"/>
      <c r="E306" s="457" t="s">
        <v>275</v>
      </c>
      <c r="F306" s="457" t="s">
        <v>268</v>
      </c>
    </row>
    <row r="307" spans="2:6" hidden="1">
      <c r="B307" s="457"/>
      <c r="C307" s="457"/>
      <c r="D307" s="458"/>
      <c r="E307" s="457" t="s">
        <v>275</v>
      </c>
      <c r="F307" s="457" t="s">
        <v>268</v>
      </c>
    </row>
    <row r="308" spans="2:6" hidden="1">
      <c r="B308" s="457"/>
      <c r="C308" s="457"/>
      <c r="D308" s="458"/>
      <c r="E308" s="457" t="s">
        <v>275</v>
      </c>
      <c r="F308" s="457" t="s">
        <v>268</v>
      </c>
    </row>
    <row r="309" spans="2:6" hidden="1">
      <c r="B309" s="457"/>
      <c r="C309" s="457"/>
      <c r="D309" s="458"/>
      <c r="E309" s="457" t="s">
        <v>275</v>
      </c>
      <c r="F309" s="457" t="s">
        <v>268</v>
      </c>
    </row>
    <row r="310" spans="2:6" hidden="1">
      <c r="B310" s="457"/>
      <c r="C310" s="457"/>
      <c r="D310" s="458"/>
      <c r="E310" s="457" t="s">
        <v>275</v>
      </c>
      <c r="F310" s="457" t="s">
        <v>268</v>
      </c>
    </row>
    <row r="311" spans="2:6" hidden="1">
      <c r="B311" s="457"/>
      <c r="C311" s="457"/>
      <c r="D311" s="458"/>
      <c r="E311" s="457" t="s">
        <v>275</v>
      </c>
      <c r="F311" s="457" t="s">
        <v>268</v>
      </c>
    </row>
    <row r="312" spans="2:6" hidden="1">
      <c r="B312" s="457"/>
      <c r="C312" s="457"/>
      <c r="D312" s="458"/>
      <c r="E312" s="457" t="s">
        <v>275</v>
      </c>
      <c r="F312" s="457" t="s">
        <v>268</v>
      </c>
    </row>
    <row r="313" spans="2:6" hidden="1">
      <c r="B313" s="457"/>
      <c r="C313" s="457"/>
      <c r="D313" s="458"/>
      <c r="E313" s="457" t="s">
        <v>275</v>
      </c>
      <c r="F313" s="457" t="s">
        <v>268</v>
      </c>
    </row>
    <row r="314" spans="2:6" hidden="1">
      <c r="B314" s="457"/>
      <c r="C314" s="457"/>
      <c r="D314" s="458"/>
      <c r="E314" s="457" t="s">
        <v>275</v>
      </c>
      <c r="F314" s="457" t="s">
        <v>268</v>
      </c>
    </row>
    <row r="315" spans="2:6" hidden="1">
      <c r="B315" s="457"/>
      <c r="C315" s="457"/>
      <c r="D315" s="458"/>
      <c r="E315" s="457" t="s">
        <v>275</v>
      </c>
      <c r="F315" s="457" t="s">
        <v>268</v>
      </c>
    </row>
    <row r="316" spans="2:6" hidden="1">
      <c r="B316" s="457"/>
      <c r="C316" s="457"/>
      <c r="D316" s="458"/>
      <c r="E316" s="457" t="s">
        <v>275</v>
      </c>
      <c r="F316" s="457" t="s">
        <v>268</v>
      </c>
    </row>
    <row r="317" spans="2:6" hidden="1">
      <c r="B317" s="457"/>
      <c r="C317" s="457"/>
      <c r="D317" s="458"/>
      <c r="E317" s="457" t="s">
        <v>275</v>
      </c>
      <c r="F317" s="457" t="s">
        <v>268</v>
      </c>
    </row>
    <row r="318" spans="2:6" hidden="1">
      <c r="B318" s="457"/>
      <c r="C318" s="457"/>
      <c r="D318" s="458"/>
      <c r="E318" s="457" t="s">
        <v>275</v>
      </c>
      <c r="F318" s="457" t="s">
        <v>268</v>
      </c>
    </row>
    <row r="319" spans="2:6" hidden="1">
      <c r="B319" s="457"/>
      <c r="C319" s="457"/>
      <c r="D319" s="458"/>
      <c r="E319" s="457" t="s">
        <v>275</v>
      </c>
      <c r="F319" s="457" t="s">
        <v>268</v>
      </c>
    </row>
    <row r="320" spans="2:6" hidden="1">
      <c r="B320" s="457"/>
      <c r="C320" s="457"/>
      <c r="D320" s="458"/>
      <c r="E320" s="457" t="s">
        <v>275</v>
      </c>
      <c r="F320" s="457" t="s">
        <v>268</v>
      </c>
    </row>
    <row r="321" spans="2:6" hidden="1">
      <c r="B321" s="457"/>
      <c r="C321" s="457"/>
      <c r="D321" s="458"/>
      <c r="E321" s="457" t="s">
        <v>275</v>
      </c>
      <c r="F321" s="457" t="s">
        <v>268</v>
      </c>
    </row>
    <row r="322" spans="2:6" hidden="1">
      <c r="B322" s="457"/>
      <c r="C322" s="457"/>
      <c r="D322" s="458"/>
      <c r="E322" s="457" t="s">
        <v>275</v>
      </c>
      <c r="F322" s="457" t="s">
        <v>268</v>
      </c>
    </row>
    <row r="323" spans="2:6" hidden="1">
      <c r="B323" s="457"/>
      <c r="C323" s="457"/>
      <c r="D323" s="458"/>
      <c r="E323" s="457" t="s">
        <v>275</v>
      </c>
      <c r="F323" s="457" t="s">
        <v>268</v>
      </c>
    </row>
    <row r="324" spans="2:6" hidden="1">
      <c r="B324" s="457"/>
      <c r="C324" s="457"/>
      <c r="D324" s="458"/>
      <c r="E324" s="457" t="s">
        <v>275</v>
      </c>
      <c r="F324" s="457" t="s">
        <v>268</v>
      </c>
    </row>
    <row r="325" spans="2:6" hidden="1">
      <c r="B325" s="457">
        <v>1</v>
      </c>
      <c r="C325" s="457">
        <v>19</v>
      </c>
      <c r="D325" s="458">
        <v>1901</v>
      </c>
      <c r="E325" s="457" t="s">
        <v>276</v>
      </c>
      <c r="F325" s="457" t="s">
        <v>11844</v>
      </c>
    </row>
    <row r="326" spans="2:6" hidden="1">
      <c r="B326" s="457">
        <v>2</v>
      </c>
      <c r="C326" s="457">
        <v>19</v>
      </c>
      <c r="D326" s="458">
        <v>1902</v>
      </c>
      <c r="E326" s="457" t="s">
        <v>276</v>
      </c>
      <c r="F326" s="457" t="s">
        <v>11845</v>
      </c>
    </row>
    <row r="327" spans="2:6" hidden="1">
      <c r="B327" s="457">
        <v>3</v>
      </c>
      <c r="C327" s="457">
        <v>19</v>
      </c>
      <c r="D327" s="458">
        <v>1903</v>
      </c>
      <c r="E327" s="457" t="s">
        <v>276</v>
      </c>
      <c r="F327" s="457" t="s">
        <v>11846</v>
      </c>
    </row>
    <row r="328" spans="2:6" hidden="1">
      <c r="B328" s="457">
        <v>4</v>
      </c>
      <c r="C328" s="457">
        <v>19</v>
      </c>
      <c r="D328" s="458">
        <v>1904</v>
      </c>
      <c r="E328" s="457" t="s">
        <v>276</v>
      </c>
      <c r="F328" s="457" t="s">
        <v>11847</v>
      </c>
    </row>
    <row r="329" spans="2:6" hidden="1">
      <c r="B329" s="457">
        <v>5</v>
      </c>
      <c r="C329" s="457">
        <v>19</v>
      </c>
      <c r="D329" s="458">
        <v>1905</v>
      </c>
      <c r="E329" s="457" t="s">
        <v>276</v>
      </c>
      <c r="F329" s="457" t="s">
        <v>11848</v>
      </c>
    </row>
    <row r="330" spans="2:6" hidden="1">
      <c r="B330" s="457">
        <v>6</v>
      </c>
      <c r="C330" s="457">
        <v>19</v>
      </c>
      <c r="D330" s="458">
        <v>1906</v>
      </c>
      <c r="E330" s="457" t="s">
        <v>276</v>
      </c>
      <c r="F330" s="457" t="s">
        <v>11849</v>
      </c>
    </row>
    <row r="331" spans="2:6" hidden="1">
      <c r="B331" s="457">
        <v>7</v>
      </c>
      <c r="C331" s="457">
        <v>19</v>
      </c>
      <c r="D331" s="458">
        <v>1971</v>
      </c>
      <c r="E331" s="457" t="s">
        <v>276</v>
      </c>
      <c r="F331" s="457" t="s">
        <v>11850</v>
      </c>
    </row>
    <row r="332" spans="2:6" hidden="1">
      <c r="B332" s="457"/>
      <c r="C332" s="457"/>
      <c r="D332" s="458"/>
      <c r="E332" s="457" t="s">
        <v>276</v>
      </c>
      <c r="F332" s="457" t="s">
        <v>268</v>
      </c>
    </row>
    <row r="333" spans="2:6" hidden="1">
      <c r="B333" s="457"/>
      <c r="C333" s="457"/>
      <c r="D333" s="458"/>
      <c r="E333" s="457" t="s">
        <v>276</v>
      </c>
      <c r="F333" s="457" t="s">
        <v>268</v>
      </c>
    </row>
    <row r="334" spans="2:6" hidden="1">
      <c r="B334" s="457"/>
      <c r="C334" s="457"/>
      <c r="D334" s="458"/>
      <c r="E334" s="457" t="s">
        <v>276</v>
      </c>
      <c r="F334" s="457" t="s">
        <v>268</v>
      </c>
    </row>
    <row r="335" spans="2:6" hidden="1">
      <c r="B335" s="457"/>
      <c r="C335" s="457"/>
      <c r="D335" s="458"/>
      <c r="E335" s="457" t="s">
        <v>276</v>
      </c>
      <c r="F335" s="457" t="s">
        <v>268</v>
      </c>
    </row>
    <row r="336" spans="2:6" hidden="1">
      <c r="B336" s="457"/>
      <c r="C336" s="457"/>
      <c r="D336" s="458"/>
      <c r="E336" s="457" t="s">
        <v>276</v>
      </c>
      <c r="F336" s="457" t="s">
        <v>268</v>
      </c>
    </row>
    <row r="337" spans="2:6" hidden="1">
      <c r="B337" s="457"/>
      <c r="C337" s="457"/>
      <c r="D337" s="458"/>
      <c r="E337" s="457" t="s">
        <v>276</v>
      </c>
      <c r="F337" s="457" t="s">
        <v>268</v>
      </c>
    </row>
    <row r="338" spans="2:6" hidden="1">
      <c r="B338" s="457"/>
      <c r="C338" s="457"/>
      <c r="D338" s="458"/>
      <c r="E338" s="457" t="s">
        <v>276</v>
      </c>
      <c r="F338" s="457" t="s">
        <v>268</v>
      </c>
    </row>
    <row r="339" spans="2:6" hidden="1">
      <c r="B339" s="457"/>
      <c r="C339" s="457"/>
      <c r="D339" s="458"/>
      <c r="E339" s="457" t="s">
        <v>276</v>
      </c>
      <c r="F339" s="457" t="s">
        <v>268</v>
      </c>
    </row>
    <row r="340" spans="2:6" hidden="1">
      <c r="B340" s="457"/>
      <c r="C340" s="457"/>
      <c r="D340" s="458"/>
      <c r="E340" s="457" t="s">
        <v>276</v>
      </c>
      <c r="F340" s="457" t="s">
        <v>268</v>
      </c>
    </row>
    <row r="341" spans="2:6" hidden="1">
      <c r="B341" s="457"/>
      <c r="C341" s="457"/>
      <c r="D341" s="458"/>
      <c r="E341" s="457" t="s">
        <v>276</v>
      </c>
      <c r="F341" s="457" t="s">
        <v>268</v>
      </c>
    </row>
    <row r="342" spans="2:6" hidden="1">
      <c r="B342" s="457"/>
      <c r="C342" s="457"/>
      <c r="D342" s="458"/>
      <c r="E342" s="457" t="s">
        <v>276</v>
      </c>
      <c r="F342" s="457" t="s">
        <v>268</v>
      </c>
    </row>
    <row r="343" spans="2:6" hidden="1">
      <c r="B343" s="457"/>
      <c r="C343" s="457"/>
      <c r="D343" s="458"/>
      <c r="E343" s="457" t="s">
        <v>276</v>
      </c>
      <c r="F343" s="457" t="s">
        <v>268</v>
      </c>
    </row>
    <row r="344" spans="2:6" hidden="1">
      <c r="B344" s="457"/>
      <c r="C344" s="457"/>
      <c r="D344" s="458"/>
      <c r="E344" s="457" t="s">
        <v>276</v>
      </c>
      <c r="F344" s="457" t="s">
        <v>268</v>
      </c>
    </row>
    <row r="345" spans="2:6" hidden="1">
      <c r="B345" s="457"/>
      <c r="C345" s="457"/>
      <c r="D345" s="458"/>
      <c r="E345" s="457" t="s">
        <v>276</v>
      </c>
      <c r="F345" s="457" t="s">
        <v>268</v>
      </c>
    </row>
    <row r="346" spans="2:6" hidden="1">
      <c r="B346" s="457"/>
      <c r="C346" s="457"/>
      <c r="D346" s="458"/>
      <c r="E346" s="457" t="s">
        <v>276</v>
      </c>
      <c r="F346" s="457" t="s">
        <v>268</v>
      </c>
    </row>
    <row r="347" spans="2:6" hidden="1">
      <c r="B347" s="457"/>
      <c r="C347" s="457"/>
      <c r="D347" s="458"/>
      <c r="E347" s="457" t="s">
        <v>276</v>
      </c>
      <c r="F347" s="457" t="s">
        <v>268</v>
      </c>
    </row>
    <row r="348" spans="2:6" hidden="1">
      <c r="B348" s="457"/>
      <c r="C348" s="457"/>
      <c r="D348" s="458"/>
      <c r="E348" s="457" t="s">
        <v>276</v>
      </c>
      <c r="F348" s="457" t="s">
        <v>268</v>
      </c>
    </row>
    <row r="349" spans="2:6" hidden="1">
      <c r="B349" s="457"/>
      <c r="C349" s="457"/>
      <c r="D349" s="458"/>
      <c r="E349" s="457" t="s">
        <v>276</v>
      </c>
      <c r="F349" s="457" t="s">
        <v>268</v>
      </c>
    </row>
    <row r="350" spans="2:6" hidden="1">
      <c r="B350" s="457"/>
      <c r="C350" s="457"/>
      <c r="D350" s="458"/>
      <c r="E350" s="457" t="s">
        <v>276</v>
      </c>
      <c r="F350" s="457" t="s">
        <v>268</v>
      </c>
    </row>
    <row r="351" spans="2:6" hidden="1">
      <c r="B351" s="457"/>
      <c r="C351" s="457"/>
      <c r="D351" s="458"/>
      <c r="E351" s="457" t="s">
        <v>276</v>
      </c>
      <c r="F351" s="457" t="s">
        <v>268</v>
      </c>
    </row>
    <row r="352" spans="2:6" hidden="1">
      <c r="B352" s="457"/>
      <c r="C352" s="457"/>
      <c r="D352" s="458"/>
      <c r="E352" s="457" t="s">
        <v>276</v>
      </c>
      <c r="F352" s="457" t="s">
        <v>268</v>
      </c>
    </row>
    <row r="353" spans="2:6" hidden="1">
      <c r="B353" s="457"/>
      <c r="C353" s="457"/>
      <c r="D353" s="458"/>
      <c r="E353" s="457" t="s">
        <v>276</v>
      </c>
      <c r="F353" s="457" t="s">
        <v>268</v>
      </c>
    </row>
    <row r="354" spans="2:6" hidden="1">
      <c r="B354" s="457"/>
      <c r="C354" s="457"/>
      <c r="D354" s="458"/>
      <c r="E354" s="457" t="s">
        <v>276</v>
      </c>
      <c r="F354" s="457" t="s">
        <v>268</v>
      </c>
    </row>
    <row r="355" spans="2:6" hidden="1">
      <c r="B355" s="457"/>
      <c r="C355" s="457"/>
      <c r="D355" s="458"/>
      <c r="E355" s="457" t="s">
        <v>276</v>
      </c>
      <c r="F355" s="457" t="s">
        <v>268</v>
      </c>
    </row>
    <row r="356" spans="2:6" hidden="1">
      <c r="B356" s="457"/>
      <c r="C356" s="457"/>
      <c r="D356" s="458"/>
      <c r="E356" s="457" t="s">
        <v>276</v>
      </c>
      <c r="F356" s="457" t="s">
        <v>268</v>
      </c>
    </row>
    <row r="357" spans="2:6" hidden="1">
      <c r="B357" s="457"/>
      <c r="C357" s="457"/>
      <c r="D357" s="458"/>
      <c r="E357" s="457" t="s">
        <v>276</v>
      </c>
      <c r="F357" s="457" t="s">
        <v>268</v>
      </c>
    </row>
    <row r="358" spans="2:6" hidden="1">
      <c r="B358" s="457"/>
      <c r="C358" s="457"/>
      <c r="D358" s="458"/>
      <c r="E358" s="457" t="s">
        <v>276</v>
      </c>
      <c r="F358" s="457" t="s">
        <v>268</v>
      </c>
    </row>
    <row r="359" spans="2:6" hidden="1">
      <c r="B359" s="457"/>
      <c r="C359" s="457"/>
      <c r="D359" s="458"/>
      <c r="E359" s="457" t="s">
        <v>276</v>
      </c>
      <c r="F359" s="457" t="s">
        <v>268</v>
      </c>
    </row>
    <row r="360" spans="2:6" hidden="1">
      <c r="B360" s="457"/>
      <c r="C360" s="457"/>
      <c r="D360" s="458"/>
      <c r="E360" s="457" t="s">
        <v>276</v>
      </c>
      <c r="F360" s="457" t="s">
        <v>268</v>
      </c>
    </row>
    <row r="361" spans="2:6" hidden="1">
      <c r="B361" s="457"/>
      <c r="C361" s="457"/>
      <c r="D361" s="458"/>
      <c r="E361" s="457" t="s">
        <v>276</v>
      </c>
      <c r="F361" s="457" t="s">
        <v>268</v>
      </c>
    </row>
    <row r="362" spans="2:6" hidden="1">
      <c r="B362" s="457"/>
      <c r="C362" s="457"/>
      <c r="D362" s="458"/>
      <c r="E362" s="457" t="s">
        <v>276</v>
      </c>
      <c r="F362" s="457" t="s">
        <v>268</v>
      </c>
    </row>
    <row r="363" spans="2:6" hidden="1">
      <c r="B363" s="457"/>
      <c r="C363" s="457"/>
      <c r="D363" s="458"/>
      <c r="E363" s="457" t="s">
        <v>276</v>
      </c>
      <c r="F363" s="457" t="s">
        <v>268</v>
      </c>
    </row>
    <row r="364" spans="2:6" hidden="1">
      <c r="B364" s="457"/>
      <c r="C364" s="457"/>
      <c r="D364" s="458"/>
      <c r="E364" s="457" t="s">
        <v>276</v>
      </c>
      <c r="F364" s="457" t="s">
        <v>268</v>
      </c>
    </row>
    <row r="365" spans="2:6" hidden="1">
      <c r="B365" s="457">
        <v>1</v>
      </c>
      <c r="C365" s="457">
        <v>21</v>
      </c>
      <c r="D365" s="458">
        <v>2101</v>
      </c>
      <c r="E365" s="457" t="s">
        <v>277</v>
      </c>
      <c r="F365" s="457" t="s">
        <v>11851</v>
      </c>
    </row>
    <row r="366" spans="2:6" hidden="1">
      <c r="B366" s="457">
        <v>2</v>
      </c>
      <c r="C366" s="457">
        <v>21</v>
      </c>
      <c r="D366" s="458">
        <v>2102</v>
      </c>
      <c r="E366" s="457" t="s">
        <v>277</v>
      </c>
      <c r="F366" s="457" t="s">
        <v>11852</v>
      </c>
    </row>
    <row r="367" spans="2:6" hidden="1">
      <c r="B367" s="457">
        <v>3</v>
      </c>
      <c r="C367" s="457">
        <v>21</v>
      </c>
      <c r="D367" s="458">
        <v>2103</v>
      </c>
      <c r="E367" s="457" t="s">
        <v>277</v>
      </c>
      <c r="F367" s="457" t="s">
        <v>11853</v>
      </c>
    </row>
    <row r="368" spans="2:6" hidden="1">
      <c r="B368" s="457">
        <v>4</v>
      </c>
      <c r="C368" s="457">
        <v>21</v>
      </c>
      <c r="D368" s="458">
        <v>2104</v>
      </c>
      <c r="E368" s="457" t="s">
        <v>277</v>
      </c>
      <c r="F368" s="457" t="s">
        <v>11854</v>
      </c>
    </row>
    <row r="369" spans="2:6" hidden="1">
      <c r="B369" s="457">
        <v>5</v>
      </c>
      <c r="C369" s="457">
        <v>21</v>
      </c>
      <c r="D369" s="458">
        <v>2105</v>
      </c>
      <c r="E369" s="457" t="s">
        <v>277</v>
      </c>
      <c r="F369" s="457" t="s">
        <v>11855</v>
      </c>
    </row>
    <row r="370" spans="2:6" hidden="1">
      <c r="B370" s="457">
        <v>6</v>
      </c>
      <c r="C370" s="457">
        <v>21</v>
      </c>
      <c r="D370" s="458">
        <v>2171</v>
      </c>
      <c r="E370" s="457" t="s">
        <v>277</v>
      </c>
      <c r="F370" s="457" t="s">
        <v>11856</v>
      </c>
    </row>
    <row r="371" spans="2:6" hidden="1">
      <c r="B371" s="457">
        <v>7</v>
      </c>
      <c r="C371" s="457">
        <v>21</v>
      </c>
      <c r="D371" s="458">
        <v>2172</v>
      </c>
      <c r="E371" s="457" t="s">
        <v>277</v>
      </c>
      <c r="F371" s="457" t="s">
        <v>11857</v>
      </c>
    </row>
    <row r="372" spans="2:6" hidden="1">
      <c r="B372" s="457"/>
      <c r="C372" s="457"/>
      <c r="D372" s="458"/>
      <c r="E372" s="457" t="s">
        <v>277</v>
      </c>
      <c r="F372" s="457" t="s">
        <v>268</v>
      </c>
    </row>
    <row r="373" spans="2:6" hidden="1">
      <c r="B373" s="457"/>
      <c r="C373" s="457"/>
      <c r="D373" s="458"/>
      <c r="E373" s="457" t="s">
        <v>277</v>
      </c>
      <c r="F373" s="457" t="s">
        <v>268</v>
      </c>
    </row>
    <row r="374" spans="2:6" hidden="1">
      <c r="B374" s="457"/>
      <c r="C374" s="457"/>
      <c r="D374" s="458"/>
      <c r="E374" s="457" t="s">
        <v>277</v>
      </c>
      <c r="F374" s="457" t="s">
        <v>268</v>
      </c>
    </row>
    <row r="375" spans="2:6" hidden="1">
      <c r="B375" s="457"/>
      <c r="C375" s="457"/>
      <c r="D375" s="458"/>
      <c r="E375" s="457" t="s">
        <v>277</v>
      </c>
      <c r="F375" s="457" t="s">
        <v>268</v>
      </c>
    </row>
    <row r="376" spans="2:6" hidden="1">
      <c r="B376" s="457"/>
      <c r="C376" s="457"/>
      <c r="D376" s="458"/>
      <c r="E376" s="457" t="s">
        <v>277</v>
      </c>
      <c r="F376" s="457" t="s">
        <v>268</v>
      </c>
    </row>
    <row r="377" spans="2:6" hidden="1">
      <c r="B377" s="457"/>
      <c r="C377" s="457"/>
      <c r="D377" s="458"/>
      <c r="E377" s="457" t="s">
        <v>277</v>
      </c>
      <c r="F377" s="457" t="s">
        <v>268</v>
      </c>
    </row>
    <row r="378" spans="2:6" hidden="1">
      <c r="B378" s="457"/>
      <c r="C378" s="457"/>
      <c r="D378" s="458"/>
      <c r="E378" s="457" t="s">
        <v>277</v>
      </c>
      <c r="F378" s="457" t="s">
        <v>268</v>
      </c>
    </row>
    <row r="379" spans="2:6" hidden="1">
      <c r="B379" s="457"/>
      <c r="C379" s="457"/>
      <c r="D379" s="458"/>
      <c r="E379" s="457" t="s">
        <v>277</v>
      </c>
      <c r="F379" s="457" t="s">
        <v>268</v>
      </c>
    </row>
    <row r="380" spans="2:6" hidden="1">
      <c r="B380" s="457"/>
      <c r="C380" s="457"/>
      <c r="D380" s="458"/>
      <c r="E380" s="457" t="s">
        <v>277</v>
      </c>
      <c r="F380" s="457" t="s">
        <v>268</v>
      </c>
    </row>
    <row r="381" spans="2:6" hidden="1">
      <c r="B381" s="457"/>
      <c r="C381" s="457"/>
      <c r="D381" s="458"/>
      <c r="E381" s="457" t="s">
        <v>277</v>
      </c>
      <c r="F381" s="457" t="s">
        <v>268</v>
      </c>
    </row>
    <row r="382" spans="2:6" hidden="1">
      <c r="B382" s="457"/>
      <c r="C382" s="457"/>
      <c r="D382" s="458"/>
      <c r="E382" s="457" t="s">
        <v>277</v>
      </c>
      <c r="F382" s="457" t="s">
        <v>268</v>
      </c>
    </row>
    <row r="383" spans="2:6" hidden="1">
      <c r="B383" s="457"/>
      <c r="C383" s="457"/>
      <c r="D383" s="458"/>
      <c r="E383" s="457" t="s">
        <v>277</v>
      </c>
      <c r="F383" s="457" t="s">
        <v>268</v>
      </c>
    </row>
    <row r="384" spans="2:6" hidden="1">
      <c r="B384" s="457"/>
      <c r="C384" s="457"/>
      <c r="D384" s="458"/>
      <c r="E384" s="457" t="s">
        <v>277</v>
      </c>
      <c r="F384" s="457" t="s">
        <v>268</v>
      </c>
    </row>
    <row r="385" spans="2:6" hidden="1">
      <c r="B385" s="457"/>
      <c r="C385" s="457"/>
      <c r="D385" s="458"/>
      <c r="E385" s="457" t="s">
        <v>277</v>
      </c>
      <c r="F385" s="457" t="s">
        <v>268</v>
      </c>
    </row>
    <row r="386" spans="2:6" hidden="1">
      <c r="B386" s="457"/>
      <c r="C386" s="457"/>
      <c r="D386" s="458"/>
      <c r="E386" s="457" t="s">
        <v>277</v>
      </c>
      <c r="F386" s="457" t="s">
        <v>268</v>
      </c>
    </row>
    <row r="387" spans="2:6" hidden="1">
      <c r="B387" s="457"/>
      <c r="C387" s="457"/>
      <c r="D387" s="458"/>
      <c r="E387" s="457" t="s">
        <v>277</v>
      </c>
      <c r="F387" s="457" t="s">
        <v>268</v>
      </c>
    </row>
    <row r="388" spans="2:6" hidden="1">
      <c r="B388" s="457"/>
      <c r="C388" s="457"/>
      <c r="D388" s="458"/>
      <c r="E388" s="457" t="s">
        <v>277</v>
      </c>
      <c r="F388" s="457" t="s">
        <v>268</v>
      </c>
    </row>
    <row r="389" spans="2:6" hidden="1">
      <c r="B389" s="457"/>
      <c r="C389" s="457"/>
      <c r="D389" s="458"/>
      <c r="E389" s="457" t="s">
        <v>277</v>
      </c>
      <c r="F389" s="457" t="s">
        <v>268</v>
      </c>
    </row>
    <row r="390" spans="2:6" hidden="1">
      <c r="B390" s="457"/>
      <c r="C390" s="457"/>
      <c r="D390" s="458"/>
      <c r="E390" s="457" t="s">
        <v>277</v>
      </c>
      <c r="F390" s="457" t="s">
        <v>268</v>
      </c>
    </row>
    <row r="391" spans="2:6" hidden="1">
      <c r="B391" s="457"/>
      <c r="C391" s="457"/>
      <c r="D391" s="458"/>
      <c r="E391" s="457" t="s">
        <v>277</v>
      </c>
      <c r="F391" s="457" t="s">
        <v>268</v>
      </c>
    </row>
    <row r="392" spans="2:6" hidden="1">
      <c r="B392" s="457"/>
      <c r="C392" s="457"/>
      <c r="D392" s="458"/>
      <c r="E392" s="457" t="s">
        <v>277</v>
      </c>
      <c r="F392" s="457" t="s">
        <v>268</v>
      </c>
    </row>
    <row r="393" spans="2:6" hidden="1">
      <c r="B393" s="457"/>
      <c r="C393" s="457"/>
      <c r="D393" s="458"/>
      <c r="E393" s="457" t="s">
        <v>277</v>
      </c>
      <c r="F393" s="457" t="s">
        <v>268</v>
      </c>
    </row>
    <row r="394" spans="2:6" hidden="1">
      <c r="B394" s="457"/>
      <c r="C394" s="457"/>
      <c r="D394" s="458"/>
      <c r="E394" s="457" t="s">
        <v>277</v>
      </c>
      <c r="F394" s="457" t="s">
        <v>268</v>
      </c>
    </row>
    <row r="395" spans="2:6" hidden="1">
      <c r="B395" s="457"/>
      <c r="C395" s="457"/>
      <c r="D395" s="458"/>
      <c r="E395" s="457" t="s">
        <v>277</v>
      </c>
      <c r="F395" s="457" t="s">
        <v>268</v>
      </c>
    </row>
    <row r="396" spans="2:6" hidden="1">
      <c r="B396" s="457"/>
      <c r="C396" s="457"/>
      <c r="D396" s="458"/>
      <c r="E396" s="457" t="s">
        <v>277</v>
      </c>
      <c r="F396" s="457" t="s">
        <v>268</v>
      </c>
    </row>
    <row r="397" spans="2:6" hidden="1">
      <c r="B397" s="457"/>
      <c r="C397" s="457"/>
      <c r="D397" s="458"/>
      <c r="E397" s="457" t="s">
        <v>277</v>
      </c>
      <c r="F397" s="457" t="s">
        <v>268</v>
      </c>
    </row>
    <row r="398" spans="2:6" hidden="1">
      <c r="B398" s="457"/>
      <c r="C398" s="457"/>
      <c r="D398" s="458"/>
      <c r="E398" s="457" t="s">
        <v>277</v>
      </c>
      <c r="F398" s="457" t="s">
        <v>268</v>
      </c>
    </row>
    <row r="399" spans="2:6" hidden="1">
      <c r="B399" s="457"/>
      <c r="C399" s="457"/>
      <c r="D399" s="458"/>
      <c r="E399" s="457" t="s">
        <v>277</v>
      </c>
      <c r="F399" s="457" t="s">
        <v>268</v>
      </c>
    </row>
    <row r="400" spans="2:6" hidden="1">
      <c r="B400" s="457"/>
      <c r="C400" s="457"/>
      <c r="D400" s="458"/>
      <c r="E400" s="457" t="s">
        <v>277</v>
      </c>
      <c r="F400" s="457" t="s">
        <v>268</v>
      </c>
    </row>
    <row r="401" spans="2:6" hidden="1">
      <c r="B401" s="457"/>
      <c r="C401" s="457"/>
      <c r="D401" s="458"/>
      <c r="E401" s="457" t="s">
        <v>277</v>
      </c>
      <c r="F401" s="457" t="s">
        <v>268</v>
      </c>
    </row>
    <row r="402" spans="2:6" hidden="1">
      <c r="B402" s="457"/>
      <c r="C402" s="457"/>
      <c r="D402" s="458"/>
      <c r="E402" s="457" t="s">
        <v>277</v>
      </c>
      <c r="F402" s="457" t="s">
        <v>268</v>
      </c>
    </row>
    <row r="403" spans="2:6" hidden="1">
      <c r="B403" s="457"/>
      <c r="C403" s="457"/>
      <c r="D403" s="458"/>
      <c r="E403" s="457" t="s">
        <v>277</v>
      </c>
      <c r="F403" s="457" t="s">
        <v>268</v>
      </c>
    </row>
    <row r="404" spans="2:6" hidden="1">
      <c r="B404" s="457"/>
      <c r="C404" s="457"/>
      <c r="D404" s="458"/>
      <c r="E404" s="457" t="s">
        <v>277</v>
      </c>
      <c r="F404" s="457" t="s">
        <v>268</v>
      </c>
    </row>
    <row r="405" spans="2:6">
      <c r="B405" s="457">
        <v>1</v>
      </c>
      <c r="C405" s="457">
        <v>31</v>
      </c>
      <c r="D405" s="458">
        <v>3101</v>
      </c>
      <c r="E405" s="457" t="s">
        <v>278</v>
      </c>
      <c r="F405" s="457" t="s">
        <v>11858</v>
      </c>
    </row>
    <row r="406" spans="2:6">
      <c r="B406" s="457">
        <v>2</v>
      </c>
      <c r="C406" s="457">
        <v>31</v>
      </c>
      <c r="D406" s="458">
        <v>3171</v>
      </c>
      <c r="E406" s="457" t="s">
        <v>278</v>
      </c>
      <c r="F406" s="457" t="s">
        <v>11859</v>
      </c>
    </row>
    <row r="407" spans="2:6">
      <c r="B407" s="457">
        <v>3</v>
      </c>
      <c r="C407" s="457">
        <v>31</v>
      </c>
      <c r="D407" s="458">
        <v>3172</v>
      </c>
      <c r="E407" s="457" t="s">
        <v>278</v>
      </c>
      <c r="F407" s="457" t="s">
        <v>11860</v>
      </c>
    </row>
    <row r="408" spans="2:6">
      <c r="B408" s="457">
        <v>4</v>
      </c>
      <c r="C408" s="457">
        <v>31</v>
      </c>
      <c r="D408" s="458">
        <v>3173</v>
      </c>
      <c r="E408" s="457" t="s">
        <v>278</v>
      </c>
      <c r="F408" s="457" t="s">
        <v>11861</v>
      </c>
    </row>
    <row r="409" spans="2:6">
      <c r="B409" s="457">
        <v>5</v>
      </c>
      <c r="C409" s="457">
        <v>31</v>
      </c>
      <c r="D409" s="458">
        <v>3174</v>
      </c>
      <c r="E409" s="457" t="s">
        <v>278</v>
      </c>
      <c r="F409" s="457" t="s">
        <v>11862</v>
      </c>
    </row>
    <row r="410" spans="2:6">
      <c r="B410" s="457">
        <v>6</v>
      </c>
      <c r="C410" s="457">
        <v>31</v>
      </c>
      <c r="D410" s="458">
        <v>3175</v>
      </c>
      <c r="E410" s="457" t="s">
        <v>278</v>
      </c>
      <c r="F410" s="457" t="s">
        <v>11863</v>
      </c>
    </row>
    <row r="411" spans="2:6">
      <c r="B411" s="457"/>
      <c r="C411" s="457"/>
      <c r="D411" s="458"/>
      <c r="E411" s="457" t="s">
        <v>278</v>
      </c>
      <c r="F411" s="457" t="s">
        <v>268</v>
      </c>
    </row>
    <row r="412" spans="2:6">
      <c r="B412" s="457"/>
      <c r="C412" s="457"/>
      <c r="D412" s="458"/>
      <c r="E412" s="457" t="s">
        <v>278</v>
      </c>
      <c r="F412" s="457" t="s">
        <v>268</v>
      </c>
    </row>
    <row r="413" spans="2:6">
      <c r="B413" s="457"/>
      <c r="C413" s="457"/>
      <c r="D413" s="458"/>
      <c r="E413" s="457" t="s">
        <v>278</v>
      </c>
      <c r="F413" s="457" t="s">
        <v>268</v>
      </c>
    </row>
    <row r="414" spans="2:6">
      <c r="B414" s="457"/>
      <c r="C414" s="457"/>
      <c r="D414" s="458"/>
      <c r="E414" s="457" t="s">
        <v>278</v>
      </c>
      <c r="F414" s="457" t="s">
        <v>268</v>
      </c>
    </row>
    <row r="415" spans="2:6">
      <c r="B415" s="457"/>
      <c r="C415" s="457"/>
      <c r="D415" s="458"/>
      <c r="E415" s="457" t="s">
        <v>278</v>
      </c>
      <c r="F415" s="457" t="s">
        <v>268</v>
      </c>
    </row>
    <row r="416" spans="2:6">
      <c r="B416" s="457"/>
      <c r="C416" s="457"/>
      <c r="D416" s="458"/>
      <c r="E416" s="457" t="s">
        <v>278</v>
      </c>
      <c r="F416" s="457" t="s">
        <v>268</v>
      </c>
    </row>
    <row r="417" spans="2:6">
      <c r="B417" s="457"/>
      <c r="C417" s="457"/>
      <c r="D417" s="458"/>
      <c r="E417" s="457" t="s">
        <v>278</v>
      </c>
      <c r="F417" s="457" t="s">
        <v>268</v>
      </c>
    </row>
    <row r="418" spans="2:6">
      <c r="B418" s="457"/>
      <c r="C418" s="457"/>
      <c r="D418" s="458"/>
      <c r="E418" s="457" t="s">
        <v>278</v>
      </c>
      <c r="F418" s="457" t="s">
        <v>268</v>
      </c>
    </row>
    <row r="419" spans="2:6">
      <c r="B419" s="457"/>
      <c r="C419" s="457"/>
      <c r="D419" s="458"/>
      <c r="E419" s="457" t="s">
        <v>278</v>
      </c>
      <c r="F419" s="457" t="s">
        <v>268</v>
      </c>
    </row>
    <row r="420" spans="2:6">
      <c r="B420" s="457"/>
      <c r="C420" s="457"/>
      <c r="D420" s="458"/>
      <c r="E420" s="457" t="s">
        <v>278</v>
      </c>
      <c r="F420" s="457" t="s">
        <v>268</v>
      </c>
    </row>
    <row r="421" spans="2:6">
      <c r="B421" s="457"/>
      <c r="C421" s="457"/>
      <c r="D421" s="458"/>
      <c r="E421" s="457" t="s">
        <v>278</v>
      </c>
      <c r="F421" s="457" t="s">
        <v>268</v>
      </c>
    </row>
    <row r="422" spans="2:6">
      <c r="B422" s="457"/>
      <c r="C422" s="457"/>
      <c r="D422" s="458"/>
      <c r="E422" s="457" t="s">
        <v>278</v>
      </c>
      <c r="F422" s="457" t="s">
        <v>268</v>
      </c>
    </row>
    <row r="423" spans="2:6">
      <c r="B423" s="457"/>
      <c r="C423" s="457"/>
      <c r="D423" s="458"/>
      <c r="E423" s="457" t="s">
        <v>278</v>
      </c>
      <c r="F423" s="457" t="s">
        <v>268</v>
      </c>
    </row>
    <row r="424" spans="2:6">
      <c r="B424" s="457"/>
      <c r="C424" s="457"/>
      <c r="D424" s="458"/>
      <c r="E424" s="457" t="s">
        <v>278</v>
      </c>
      <c r="F424" s="457" t="s">
        <v>268</v>
      </c>
    </row>
    <row r="425" spans="2:6">
      <c r="B425" s="457"/>
      <c r="C425" s="457"/>
      <c r="D425" s="458"/>
      <c r="E425" s="457" t="s">
        <v>278</v>
      </c>
      <c r="F425" s="457" t="s">
        <v>268</v>
      </c>
    </row>
    <row r="426" spans="2:6">
      <c r="B426" s="457"/>
      <c r="C426" s="457"/>
      <c r="D426" s="458"/>
      <c r="E426" s="457" t="s">
        <v>278</v>
      </c>
      <c r="F426" s="457" t="s">
        <v>268</v>
      </c>
    </row>
    <row r="427" spans="2:6">
      <c r="B427" s="457"/>
      <c r="C427" s="457"/>
      <c r="D427" s="458"/>
      <c r="E427" s="457" t="s">
        <v>278</v>
      </c>
      <c r="F427" s="457" t="s">
        <v>268</v>
      </c>
    </row>
    <row r="428" spans="2:6">
      <c r="B428" s="457"/>
      <c r="C428" s="457"/>
      <c r="D428" s="458"/>
      <c r="E428" s="457" t="s">
        <v>278</v>
      </c>
      <c r="F428" s="457" t="s">
        <v>268</v>
      </c>
    </row>
    <row r="429" spans="2:6">
      <c r="B429" s="457"/>
      <c r="C429" s="457"/>
      <c r="D429" s="458"/>
      <c r="E429" s="457" t="s">
        <v>278</v>
      </c>
      <c r="F429" s="457" t="s">
        <v>268</v>
      </c>
    </row>
    <row r="430" spans="2:6">
      <c r="B430" s="457"/>
      <c r="C430" s="457"/>
      <c r="D430" s="458"/>
      <c r="E430" s="457" t="s">
        <v>278</v>
      </c>
      <c r="F430" s="457" t="s">
        <v>268</v>
      </c>
    </row>
    <row r="431" spans="2:6">
      <c r="B431" s="457"/>
      <c r="C431" s="457"/>
      <c r="D431" s="458"/>
      <c r="E431" s="457" t="s">
        <v>278</v>
      </c>
      <c r="F431" s="457" t="s">
        <v>268</v>
      </c>
    </row>
    <row r="432" spans="2:6">
      <c r="B432" s="457"/>
      <c r="C432" s="457"/>
      <c r="D432" s="458"/>
      <c r="E432" s="457" t="s">
        <v>278</v>
      </c>
      <c r="F432" s="457" t="s">
        <v>268</v>
      </c>
    </row>
    <row r="433" spans="2:6">
      <c r="B433" s="457"/>
      <c r="C433" s="457"/>
      <c r="D433" s="458"/>
      <c r="E433" s="457" t="s">
        <v>278</v>
      </c>
      <c r="F433" s="457" t="s">
        <v>268</v>
      </c>
    </row>
    <row r="434" spans="2:6">
      <c r="B434" s="457"/>
      <c r="C434" s="457"/>
      <c r="D434" s="458"/>
      <c r="E434" s="457" t="s">
        <v>278</v>
      </c>
      <c r="F434" s="457" t="s">
        <v>268</v>
      </c>
    </row>
    <row r="435" spans="2:6">
      <c r="B435" s="457"/>
      <c r="C435" s="457"/>
      <c r="D435" s="458"/>
      <c r="E435" s="457" t="s">
        <v>278</v>
      </c>
      <c r="F435" s="457" t="s">
        <v>268</v>
      </c>
    </row>
    <row r="436" spans="2:6">
      <c r="B436" s="457"/>
      <c r="C436" s="457"/>
      <c r="D436" s="458"/>
      <c r="E436" s="457" t="s">
        <v>278</v>
      </c>
      <c r="F436" s="457" t="s">
        <v>268</v>
      </c>
    </row>
    <row r="437" spans="2:6">
      <c r="B437" s="457"/>
      <c r="C437" s="457"/>
      <c r="D437" s="458"/>
      <c r="E437" s="457" t="s">
        <v>278</v>
      </c>
      <c r="F437" s="457" t="s">
        <v>268</v>
      </c>
    </row>
    <row r="438" spans="2:6">
      <c r="B438" s="457"/>
      <c r="C438" s="457"/>
      <c r="D438" s="458"/>
      <c r="E438" s="457" t="s">
        <v>278</v>
      </c>
      <c r="F438" s="457" t="s">
        <v>268</v>
      </c>
    </row>
    <row r="439" spans="2:6">
      <c r="B439" s="457"/>
      <c r="C439" s="457"/>
      <c r="D439" s="458"/>
      <c r="E439" s="457" t="s">
        <v>278</v>
      </c>
      <c r="F439" s="457" t="s">
        <v>268</v>
      </c>
    </row>
    <row r="440" spans="2:6">
      <c r="B440" s="457"/>
      <c r="C440" s="457"/>
      <c r="D440" s="458"/>
      <c r="E440" s="457" t="s">
        <v>278</v>
      </c>
      <c r="F440" s="457" t="s">
        <v>268</v>
      </c>
    </row>
    <row r="441" spans="2:6">
      <c r="B441" s="457"/>
      <c r="C441" s="457"/>
      <c r="D441" s="458"/>
      <c r="E441" s="457" t="s">
        <v>278</v>
      </c>
      <c r="F441" s="457" t="s">
        <v>268</v>
      </c>
    </row>
    <row r="442" spans="2:6">
      <c r="B442" s="457"/>
      <c r="C442" s="457"/>
      <c r="D442" s="458"/>
      <c r="E442" s="457" t="s">
        <v>278</v>
      </c>
      <c r="F442" s="457" t="s">
        <v>268</v>
      </c>
    </row>
    <row r="443" spans="2:6">
      <c r="B443" s="457"/>
      <c r="C443" s="457"/>
      <c r="D443" s="458"/>
      <c r="E443" s="457" t="s">
        <v>278</v>
      </c>
      <c r="F443" s="457" t="s">
        <v>268</v>
      </c>
    </row>
    <row r="444" spans="2:6">
      <c r="B444" s="457"/>
      <c r="C444" s="457"/>
      <c r="D444" s="458"/>
      <c r="E444" s="457" t="s">
        <v>278</v>
      </c>
      <c r="F444" s="457" t="s">
        <v>268</v>
      </c>
    </row>
    <row r="445" spans="2:6">
      <c r="B445" s="457">
        <v>1</v>
      </c>
      <c r="C445" s="457">
        <v>32</v>
      </c>
      <c r="D445" s="458">
        <v>3201</v>
      </c>
      <c r="E445" s="457" t="s">
        <v>279</v>
      </c>
      <c r="F445" s="457" t="s">
        <v>11864</v>
      </c>
    </row>
    <row r="446" spans="2:6">
      <c r="B446" s="457">
        <v>2</v>
      </c>
      <c r="C446" s="457">
        <v>32</v>
      </c>
      <c r="D446" s="458">
        <v>3202</v>
      </c>
      <c r="E446" s="457" t="s">
        <v>279</v>
      </c>
      <c r="F446" s="457" t="s">
        <v>11865</v>
      </c>
    </row>
    <row r="447" spans="2:6">
      <c r="B447" s="457">
        <v>3</v>
      </c>
      <c r="C447" s="457">
        <v>32</v>
      </c>
      <c r="D447" s="458">
        <v>3203</v>
      </c>
      <c r="E447" s="457" t="s">
        <v>279</v>
      </c>
      <c r="F447" s="457" t="s">
        <v>11866</v>
      </c>
    </row>
    <row r="448" spans="2:6">
      <c r="B448" s="457">
        <v>4</v>
      </c>
      <c r="C448" s="457">
        <v>32</v>
      </c>
      <c r="D448" s="458">
        <v>3204</v>
      </c>
      <c r="E448" s="457" t="s">
        <v>279</v>
      </c>
      <c r="F448" s="457" t="s">
        <v>11867</v>
      </c>
    </row>
    <row r="449" spans="2:6">
      <c r="B449" s="457">
        <v>5</v>
      </c>
      <c r="C449" s="457">
        <v>32</v>
      </c>
      <c r="D449" s="458">
        <v>3205</v>
      </c>
      <c r="E449" s="457" t="s">
        <v>279</v>
      </c>
      <c r="F449" s="457" t="s">
        <v>11868</v>
      </c>
    </row>
    <row r="450" spans="2:6">
      <c r="B450" s="457">
        <v>6</v>
      </c>
      <c r="C450" s="457">
        <v>32</v>
      </c>
      <c r="D450" s="458">
        <v>3206</v>
      </c>
      <c r="E450" s="457" t="s">
        <v>279</v>
      </c>
      <c r="F450" s="457" t="s">
        <v>11869</v>
      </c>
    </row>
    <row r="451" spans="2:6">
      <c r="B451" s="457">
        <v>7</v>
      </c>
      <c r="C451" s="457">
        <v>32</v>
      </c>
      <c r="D451" s="458">
        <v>3207</v>
      </c>
      <c r="E451" s="457" t="s">
        <v>279</v>
      </c>
      <c r="F451" s="457" t="s">
        <v>11870</v>
      </c>
    </row>
    <row r="452" spans="2:6">
      <c r="B452" s="457">
        <v>8</v>
      </c>
      <c r="C452" s="457">
        <v>32</v>
      </c>
      <c r="D452" s="458">
        <v>3208</v>
      </c>
      <c r="E452" s="457" t="s">
        <v>279</v>
      </c>
      <c r="F452" s="457" t="s">
        <v>11871</v>
      </c>
    </row>
    <row r="453" spans="2:6">
      <c r="B453" s="457">
        <v>9</v>
      </c>
      <c r="C453" s="457">
        <v>32</v>
      </c>
      <c r="D453" s="458">
        <v>3209</v>
      </c>
      <c r="E453" s="457" t="s">
        <v>279</v>
      </c>
      <c r="F453" s="457" t="s">
        <v>11872</v>
      </c>
    </row>
    <row r="454" spans="2:6">
      <c r="B454" s="457">
        <v>10</v>
      </c>
      <c r="C454" s="457">
        <v>32</v>
      </c>
      <c r="D454" s="458">
        <v>3210</v>
      </c>
      <c r="E454" s="457" t="s">
        <v>279</v>
      </c>
      <c r="F454" s="457" t="s">
        <v>11873</v>
      </c>
    </row>
    <row r="455" spans="2:6">
      <c r="B455" s="457">
        <v>11</v>
      </c>
      <c r="C455" s="457">
        <v>32</v>
      </c>
      <c r="D455" s="458">
        <v>3211</v>
      </c>
      <c r="E455" s="457" t="s">
        <v>279</v>
      </c>
      <c r="F455" s="457" t="s">
        <v>11874</v>
      </c>
    </row>
    <row r="456" spans="2:6">
      <c r="B456" s="457">
        <v>12</v>
      </c>
      <c r="C456" s="457">
        <v>32</v>
      </c>
      <c r="D456" s="458">
        <v>3212</v>
      </c>
      <c r="E456" s="457" t="s">
        <v>279</v>
      </c>
      <c r="F456" s="457" t="s">
        <v>11875</v>
      </c>
    </row>
    <row r="457" spans="2:6">
      <c r="B457" s="457">
        <v>13</v>
      </c>
      <c r="C457" s="457">
        <v>32</v>
      </c>
      <c r="D457" s="458">
        <v>3213</v>
      </c>
      <c r="E457" s="457" t="s">
        <v>279</v>
      </c>
      <c r="F457" s="457" t="s">
        <v>11876</v>
      </c>
    </row>
    <row r="458" spans="2:6">
      <c r="B458" s="457">
        <v>14</v>
      </c>
      <c r="C458" s="457">
        <v>32</v>
      </c>
      <c r="D458" s="458">
        <v>3214</v>
      </c>
      <c r="E458" s="457" t="s">
        <v>279</v>
      </c>
      <c r="F458" s="457" t="s">
        <v>11877</v>
      </c>
    </row>
    <row r="459" spans="2:6">
      <c r="B459" s="457">
        <v>15</v>
      </c>
      <c r="C459" s="457">
        <v>32</v>
      </c>
      <c r="D459" s="458">
        <v>3215</v>
      </c>
      <c r="E459" s="457" t="s">
        <v>279</v>
      </c>
      <c r="F459" s="457" t="s">
        <v>11878</v>
      </c>
    </row>
    <row r="460" spans="2:6">
      <c r="B460" s="457">
        <v>16</v>
      </c>
      <c r="C460" s="457">
        <v>32</v>
      </c>
      <c r="D460" s="458">
        <v>3216</v>
      </c>
      <c r="E460" s="457" t="s">
        <v>279</v>
      </c>
      <c r="F460" s="457" t="s">
        <v>11879</v>
      </c>
    </row>
    <row r="461" spans="2:6">
      <c r="B461" s="457">
        <v>17</v>
      </c>
      <c r="C461" s="457">
        <v>32</v>
      </c>
      <c r="D461" s="458">
        <v>3217</v>
      </c>
      <c r="E461" s="457" t="s">
        <v>279</v>
      </c>
      <c r="F461" s="457" t="s">
        <v>11880</v>
      </c>
    </row>
    <row r="462" spans="2:6">
      <c r="B462" s="457">
        <v>18</v>
      </c>
      <c r="C462" s="457">
        <v>32</v>
      </c>
      <c r="D462" s="458">
        <v>3218</v>
      </c>
      <c r="E462" s="457" t="s">
        <v>279</v>
      </c>
      <c r="F462" s="457" t="s">
        <v>11881</v>
      </c>
    </row>
    <row r="463" spans="2:6">
      <c r="B463" s="457">
        <v>19</v>
      </c>
      <c r="C463" s="457">
        <v>32</v>
      </c>
      <c r="D463" s="458">
        <v>3271</v>
      </c>
      <c r="E463" s="457" t="s">
        <v>279</v>
      </c>
      <c r="F463" s="457" t="s">
        <v>11882</v>
      </c>
    </row>
    <row r="464" spans="2:6">
      <c r="B464" s="457">
        <v>20</v>
      </c>
      <c r="C464" s="457">
        <v>32</v>
      </c>
      <c r="D464" s="458">
        <v>3272</v>
      </c>
      <c r="E464" s="457" t="s">
        <v>279</v>
      </c>
      <c r="F464" s="457" t="s">
        <v>11883</v>
      </c>
    </row>
    <row r="465" spans="2:6">
      <c r="B465" s="457">
        <v>21</v>
      </c>
      <c r="C465" s="457">
        <v>32</v>
      </c>
      <c r="D465" s="458">
        <v>3273</v>
      </c>
      <c r="E465" s="457" t="s">
        <v>279</v>
      </c>
      <c r="F465" s="457" t="s">
        <v>11884</v>
      </c>
    </row>
    <row r="466" spans="2:6">
      <c r="B466" s="457">
        <v>22</v>
      </c>
      <c r="C466" s="457">
        <v>32</v>
      </c>
      <c r="D466" s="458">
        <v>3274</v>
      </c>
      <c r="E466" s="457" t="s">
        <v>279</v>
      </c>
      <c r="F466" s="457" t="s">
        <v>11885</v>
      </c>
    </row>
    <row r="467" spans="2:6">
      <c r="B467" s="457">
        <v>23</v>
      </c>
      <c r="C467" s="457">
        <v>32</v>
      </c>
      <c r="D467" s="458">
        <v>3275</v>
      </c>
      <c r="E467" s="457" t="s">
        <v>279</v>
      </c>
      <c r="F467" s="457" t="s">
        <v>11886</v>
      </c>
    </row>
    <row r="468" spans="2:6">
      <c r="B468" s="457">
        <v>24</v>
      </c>
      <c r="C468" s="457">
        <v>32</v>
      </c>
      <c r="D468" s="458">
        <v>3276</v>
      </c>
      <c r="E468" s="457" t="s">
        <v>279</v>
      </c>
      <c r="F468" s="457" t="s">
        <v>11887</v>
      </c>
    </row>
    <row r="469" spans="2:6">
      <c r="B469" s="457">
        <v>25</v>
      </c>
      <c r="C469" s="457">
        <v>32</v>
      </c>
      <c r="D469" s="458">
        <v>3277</v>
      </c>
      <c r="E469" s="457" t="s">
        <v>279</v>
      </c>
      <c r="F469" s="457" t="s">
        <v>11888</v>
      </c>
    </row>
    <row r="470" spans="2:6">
      <c r="B470" s="457">
        <v>26</v>
      </c>
      <c r="C470" s="457">
        <v>32</v>
      </c>
      <c r="D470" s="458">
        <v>3278</v>
      </c>
      <c r="E470" s="457" t="s">
        <v>279</v>
      </c>
      <c r="F470" s="457" t="s">
        <v>11889</v>
      </c>
    </row>
    <row r="471" spans="2:6">
      <c r="B471" s="457">
        <v>27</v>
      </c>
      <c r="C471" s="457">
        <v>32</v>
      </c>
      <c r="D471" s="458">
        <v>3279</v>
      </c>
      <c r="E471" s="457" t="s">
        <v>279</v>
      </c>
      <c r="F471" s="457" t="s">
        <v>11890</v>
      </c>
    </row>
    <row r="472" spans="2:6">
      <c r="B472" s="457"/>
      <c r="C472" s="457"/>
      <c r="D472" s="458"/>
      <c r="E472" s="457" t="s">
        <v>279</v>
      </c>
      <c r="F472" s="457" t="s">
        <v>268</v>
      </c>
    </row>
    <row r="473" spans="2:6">
      <c r="B473" s="457"/>
      <c r="C473" s="457"/>
      <c r="D473" s="458"/>
      <c r="E473" s="457" t="s">
        <v>279</v>
      </c>
      <c r="F473" s="457" t="s">
        <v>268</v>
      </c>
    </row>
    <row r="474" spans="2:6">
      <c r="B474" s="457"/>
      <c r="C474" s="457"/>
      <c r="D474" s="458"/>
      <c r="E474" s="457" t="s">
        <v>279</v>
      </c>
      <c r="F474" s="457" t="s">
        <v>268</v>
      </c>
    </row>
    <row r="475" spans="2:6">
      <c r="B475" s="457"/>
      <c r="C475" s="457"/>
      <c r="D475" s="458"/>
      <c r="E475" s="457" t="s">
        <v>279</v>
      </c>
      <c r="F475" s="457" t="s">
        <v>268</v>
      </c>
    </row>
    <row r="476" spans="2:6">
      <c r="B476" s="457"/>
      <c r="C476" s="457"/>
      <c r="D476" s="458"/>
      <c r="E476" s="457" t="s">
        <v>279</v>
      </c>
      <c r="F476" s="457" t="s">
        <v>268</v>
      </c>
    </row>
    <row r="477" spans="2:6">
      <c r="B477" s="457"/>
      <c r="C477" s="457"/>
      <c r="D477" s="458"/>
      <c r="E477" s="457" t="s">
        <v>279</v>
      </c>
      <c r="F477" s="457" t="s">
        <v>268</v>
      </c>
    </row>
    <row r="478" spans="2:6">
      <c r="B478" s="457"/>
      <c r="C478" s="457"/>
      <c r="D478" s="458"/>
      <c r="E478" s="457" t="s">
        <v>279</v>
      </c>
      <c r="F478" s="457" t="s">
        <v>268</v>
      </c>
    </row>
    <row r="479" spans="2:6">
      <c r="B479" s="457"/>
      <c r="C479" s="457"/>
      <c r="D479" s="458"/>
      <c r="E479" s="457" t="s">
        <v>279</v>
      </c>
      <c r="F479" s="457" t="s">
        <v>268</v>
      </c>
    </row>
    <row r="480" spans="2:6">
      <c r="B480" s="457"/>
      <c r="C480" s="457"/>
      <c r="D480" s="458"/>
      <c r="E480" s="457" t="s">
        <v>279</v>
      </c>
      <c r="F480" s="457" t="s">
        <v>268</v>
      </c>
    </row>
    <row r="481" spans="2:6">
      <c r="B481" s="457"/>
      <c r="C481" s="457"/>
      <c r="D481" s="458"/>
      <c r="E481" s="457" t="s">
        <v>279</v>
      </c>
      <c r="F481" s="457" t="s">
        <v>268</v>
      </c>
    </row>
    <row r="482" spans="2:6">
      <c r="B482" s="457"/>
      <c r="C482" s="457"/>
      <c r="D482" s="458"/>
      <c r="E482" s="457" t="s">
        <v>279</v>
      </c>
      <c r="F482" s="457" t="s">
        <v>268</v>
      </c>
    </row>
    <row r="483" spans="2:6">
      <c r="B483" s="457"/>
      <c r="C483" s="457"/>
      <c r="D483" s="458"/>
      <c r="E483" s="457" t="s">
        <v>279</v>
      </c>
      <c r="F483" s="457" t="s">
        <v>268</v>
      </c>
    </row>
    <row r="484" spans="2:6">
      <c r="B484" s="457"/>
      <c r="C484" s="457"/>
      <c r="D484" s="458"/>
      <c r="E484" s="457" t="s">
        <v>279</v>
      </c>
      <c r="F484" s="457" t="s">
        <v>268</v>
      </c>
    </row>
    <row r="485" spans="2:6">
      <c r="B485" s="457">
        <v>1</v>
      </c>
      <c r="C485" s="457">
        <v>33</v>
      </c>
      <c r="D485" s="458">
        <v>3301</v>
      </c>
      <c r="E485" s="457" t="s">
        <v>638</v>
      </c>
      <c r="F485" s="457" t="s">
        <v>11891</v>
      </c>
    </row>
    <row r="486" spans="2:6">
      <c r="B486" s="457">
        <v>2</v>
      </c>
      <c r="C486" s="457">
        <v>33</v>
      </c>
      <c r="D486" s="458">
        <v>3302</v>
      </c>
      <c r="E486" s="457" t="s">
        <v>638</v>
      </c>
      <c r="F486" s="457" t="s">
        <v>11892</v>
      </c>
    </row>
    <row r="487" spans="2:6">
      <c r="B487" s="457">
        <v>3</v>
      </c>
      <c r="C487" s="457">
        <v>33</v>
      </c>
      <c r="D487" s="458">
        <v>3303</v>
      </c>
      <c r="E487" s="457" t="s">
        <v>638</v>
      </c>
      <c r="F487" s="457" t="s">
        <v>11893</v>
      </c>
    </row>
    <row r="488" spans="2:6">
      <c r="B488" s="457">
        <v>4</v>
      </c>
      <c r="C488" s="457">
        <v>33</v>
      </c>
      <c r="D488" s="458">
        <v>3304</v>
      </c>
      <c r="E488" s="457" t="s">
        <v>638</v>
      </c>
      <c r="F488" s="457" t="s">
        <v>11894</v>
      </c>
    </row>
    <row r="489" spans="2:6">
      <c r="B489" s="457">
        <v>5</v>
      </c>
      <c r="C489" s="457">
        <v>33</v>
      </c>
      <c r="D489" s="458">
        <v>3305</v>
      </c>
      <c r="E489" s="457" t="s">
        <v>638</v>
      </c>
      <c r="F489" s="457" t="s">
        <v>11895</v>
      </c>
    </row>
    <row r="490" spans="2:6">
      <c r="B490" s="457">
        <v>6</v>
      </c>
      <c r="C490" s="457">
        <v>33</v>
      </c>
      <c r="D490" s="458">
        <v>3306</v>
      </c>
      <c r="E490" s="457" t="s">
        <v>638</v>
      </c>
      <c r="F490" s="457" t="s">
        <v>11896</v>
      </c>
    </row>
    <row r="491" spans="2:6">
      <c r="B491" s="457">
        <v>7</v>
      </c>
      <c r="C491" s="457">
        <v>33</v>
      </c>
      <c r="D491" s="458">
        <v>3307</v>
      </c>
      <c r="E491" s="457" t="s">
        <v>638</v>
      </c>
      <c r="F491" s="457" t="s">
        <v>11897</v>
      </c>
    </row>
    <row r="492" spans="2:6">
      <c r="B492" s="457">
        <v>8</v>
      </c>
      <c r="C492" s="457">
        <v>33</v>
      </c>
      <c r="D492" s="458">
        <v>3308</v>
      </c>
      <c r="E492" s="457" t="s">
        <v>638</v>
      </c>
      <c r="F492" s="457" t="s">
        <v>11898</v>
      </c>
    </row>
    <row r="493" spans="2:6">
      <c r="B493" s="457">
        <v>9</v>
      </c>
      <c r="C493" s="457">
        <v>33</v>
      </c>
      <c r="D493" s="458">
        <v>3309</v>
      </c>
      <c r="E493" s="457" t="s">
        <v>638</v>
      </c>
      <c r="F493" s="457" t="s">
        <v>11899</v>
      </c>
    </row>
    <row r="494" spans="2:6">
      <c r="B494" s="457">
        <v>10</v>
      </c>
      <c r="C494" s="457">
        <v>33</v>
      </c>
      <c r="D494" s="458">
        <v>3310</v>
      </c>
      <c r="E494" s="457" t="s">
        <v>638</v>
      </c>
      <c r="F494" s="457" t="s">
        <v>11900</v>
      </c>
    </row>
    <row r="495" spans="2:6">
      <c r="B495" s="457">
        <v>11</v>
      </c>
      <c r="C495" s="457">
        <v>33</v>
      </c>
      <c r="D495" s="458">
        <v>3311</v>
      </c>
      <c r="E495" s="457" t="s">
        <v>638</v>
      </c>
      <c r="F495" s="457" t="s">
        <v>11901</v>
      </c>
    </row>
    <row r="496" spans="2:6">
      <c r="B496" s="457">
        <v>12</v>
      </c>
      <c r="C496" s="457">
        <v>33</v>
      </c>
      <c r="D496" s="458">
        <v>3312</v>
      </c>
      <c r="E496" s="457" t="s">
        <v>638</v>
      </c>
      <c r="F496" s="457" t="s">
        <v>11902</v>
      </c>
    </row>
    <row r="497" spans="2:6">
      <c r="B497" s="457">
        <v>13</v>
      </c>
      <c r="C497" s="457">
        <v>33</v>
      </c>
      <c r="D497" s="458">
        <v>3313</v>
      </c>
      <c r="E497" s="457" t="s">
        <v>638</v>
      </c>
      <c r="F497" s="457" t="s">
        <v>11903</v>
      </c>
    </row>
    <row r="498" spans="2:6">
      <c r="B498" s="457">
        <v>14</v>
      </c>
      <c r="C498" s="457">
        <v>33</v>
      </c>
      <c r="D498" s="458">
        <v>3314</v>
      </c>
      <c r="E498" s="457" t="s">
        <v>638</v>
      </c>
      <c r="F498" s="457" t="s">
        <v>11904</v>
      </c>
    </row>
    <row r="499" spans="2:6">
      <c r="B499" s="457">
        <v>15</v>
      </c>
      <c r="C499" s="457">
        <v>33</v>
      </c>
      <c r="D499" s="458">
        <v>3315</v>
      </c>
      <c r="E499" s="457" t="s">
        <v>638</v>
      </c>
      <c r="F499" s="457" t="s">
        <v>11905</v>
      </c>
    </row>
    <row r="500" spans="2:6">
      <c r="B500" s="457">
        <v>16</v>
      </c>
      <c r="C500" s="457">
        <v>33</v>
      </c>
      <c r="D500" s="458">
        <v>3316</v>
      </c>
      <c r="E500" s="457" t="s">
        <v>638</v>
      </c>
      <c r="F500" s="457" t="s">
        <v>11906</v>
      </c>
    </row>
    <row r="501" spans="2:6">
      <c r="B501" s="457">
        <v>17</v>
      </c>
      <c r="C501" s="457">
        <v>33</v>
      </c>
      <c r="D501" s="458">
        <v>3317</v>
      </c>
      <c r="E501" s="457" t="s">
        <v>638</v>
      </c>
      <c r="F501" s="457" t="s">
        <v>11907</v>
      </c>
    </row>
    <row r="502" spans="2:6">
      <c r="B502" s="457">
        <v>18</v>
      </c>
      <c r="C502" s="457">
        <v>33</v>
      </c>
      <c r="D502" s="458">
        <v>3318</v>
      </c>
      <c r="E502" s="457" t="s">
        <v>638</v>
      </c>
      <c r="F502" s="457" t="s">
        <v>11908</v>
      </c>
    </row>
    <row r="503" spans="2:6">
      <c r="B503" s="457">
        <v>19</v>
      </c>
      <c r="C503" s="457">
        <v>33</v>
      </c>
      <c r="D503" s="458">
        <v>3319</v>
      </c>
      <c r="E503" s="457" t="s">
        <v>638</v>
      </c>
      <c r="F503" s="457" t="s">
        <v>11909</v>
      </c>
    </row>
    <row r="504" spans="2:6">
      <c r="B504" s="457">
        <v>20</v>
      </c>
      <c r="C504" s="457">
        <v>33</v>
      </c>
      <c r="D504" s="458">
        <v>3320</v>
      </c>
      <c r="E504" s="457" t="s">
        <v>638</v>
      </c>
      <c r="F504" s="457" t="s">
        <v>11910</v>
      </c>
    </row>
    <row r="505" spans="2:6">
      <c r="B505" s="457">
        <v>21</v>
      </c>
      <c r="C505" s="457">
        <v>33</v>
      </c>
      <c r="D505" s="458">
        <v>3321</v>
      </c>
      <c r="E505" s="457" t="s">
        <v>638</v>
      </c>
      <c r="F505" s="457" t="s">
        <v>11911</v>
      </c>
    </row>
    <row r="506" spans="2:6">
      <c r="B506" s="457">
        <v>22</v>
      </c>
      <c r="C506" s="457">
        <v>33</v>
      </c>
      <c r="D506" s="458">
        <v>3322</v>
      </c>
      <c r="E506" s="457" t="s">
        <v>638</v>
      </c>
      <c r="F506" s="457" t="s">
        <v>11912</v>
      </c>
    </row>
    <row r="507" spans="2:6">
      <c r="B507" s="457">
        <v>23</v>
      </c>
      <c r="C507" s="457">
        <v>33</v>
      </c>
      <c r="D507" s="458">
        <v>3323</v>
      </c>
      <c r="E507" s="457" t="s">
        <v>638</v>
      </c>
      <c r="F507" s="457" t="s">
        <v>11913</v>
      </c>
    </row>
    <row r="508" spans="2:6">
      <c r="B508" s="457">
        <v>24</v>
      </c>
      <c r="C508" s="457">
        <v>33</v>
      </c>
      <c r="D508" s="458">
        <v>3324</v>
      </c>
      <c r="E508" s="457" t="s">
        <v>638</v>
      </c>
      <c r="F508" s="457" t="s">
        <v>11914</v>
      </c>
    </row>
    <row r="509" spans="2:6">
      <c r="B509" s="457">
        <v>25</v>
      </c>
      <c r="C509" s="457">
        <v>33</v>
      </c>
      <c r="D509" s="458">
        <v>3325</v>
      </c>
      <c r="E509" s="457" t="s">
        <v>638</v>
      </c>
      <c r="F509" s="457" t="s">
        <v>11915</v>
      </c>
    </row>
    <row r="510" spans="2:6">
      <c r="B510" s="457">
        <v>26</v>
      </c>
      <c r="C510" s="457">
        <v>33</v>
      </c>
      <c r="D510" s="458">
        <v>3326</v>
      </c>
      <c r="E510" s="457" t="s">
        <v>638</v>
      </c>
      <c r="F510" s="457" t="s">
        <v>11916</v>
      </c>
    </row>
    <row r="511" spans="2:6">
      <c r="B511" s="457">
        <v>27</v>
      </c>
      <c r="C511" s="457">
        <v>33</v>
      </c>
      <c r="D511" s="458">
        <v>3327</v>
      </c>
      <c r="E511" s="457" t="s">
        <v>638</v>
      </c>
      <c r="F511" s="457" t="s">
        <v>11917</v>
      </c>
    </row>
    <row r="512" spans="2:6">
      <c r="B512" s="457">
        <v>28</v>
      </c>
      <c r="C512" s="457">
        <v>33</v>
      </c>
      <c r="D512" s="458">
        <v>3328</v>
      </c>
      <c r="E512" s="457" t="s">
        <v>638</v>
      </c>
      <c r="F512" s="457" t="s">
        <v>11918</v>
      </c>
    </row>
    <row r="513" spans="2:6">
      <c r="B513" s="457">
        <v>29</v>
      </c>
      <c r="C513" s="457">
        <v>33</v>
      </c>
      <c r="D513" s="458">
        <v>3329</v>
      </c>
      <c r="E513" s="457" t="s">
        <v>638</v>
      </c>
      <c r="F513" s="457" t="s">
        <v>11919</v>
      </c>
    </row>
    <row r="514" spans="2:6">
      <c r="B514" s="457">
        <v>30</v>
      </c>
      <c r="C514" s="457">
        <v>33</v>
      </c>
      <c r="D514" s="458">
        <v>3371</v>
      </c>
      <c r="E514" s="457" t="s">
        <v>638</v>
      </c>
      <c r="F514" s="457" t="s">
        <v>11920</v>
      </c>
    </row>
    <row r="515" spans="2:6">
      <c r="B515" s="457">
        <v>31</v>
      </c>
      <c r="C515" s="457">
        <v>33</v>
      </c>
      <c r="D515" s="458">
        <v>3372</v>
      </c>
      <c r="E515" s="457" t="s">
        <v>638</v>
      </c>
      <c r="F515" s="457" t="s">
        <v>11921</v>
      </c>
    </row>
    <row r="516" spans="2:6">
      <c r="B516" s="457">
        <v>32</v>
      </c>
      <c r="C516" s="457">
        <v>33</v>
      </c>
      <c r="D516" s="458">
        <v>3373</v>
      </c>
      <c r="E516" s="457" t="s">
        <v>638</v>
      </c>
      <c r="F516" s="457" t="s">
        <v>11922</v>
      </c>
    </row>
    <row r="517" spans="2:6">
      <c r="B517" s="457">
        <v>33</v>
      </c>
      <c r="C517" s="457">
        <v>33</v>
      </c>
      <c r="D517" s="458">
        <v>3374</v>
      </c>
      <c r="E517" s="457" t="s">
        <v>638</v>
      </c>
      <c r="F517" s="457" t="s">
        <v>11923</v>
      </c>
    </row>
    <row r="518" spans="2:6">
      <c r="B518" s="457">
        <v>34</v>
      </c>
      <c r="C518" s="457">
        <v>33</v>
      </c>
      <c r="D518" s="458">
        <v>3375</v>
      </c>
      <c r="E518" s="457" t="s">
        <v>638</v>
      </c>
      <c r="F518" s="457" t="s">
        <v>11924</v>
      </c>
    </row>
    <row r="519" spans="2:6">
      <c r="B519" s="457">
        <v>35</v>
      </c>
      <c r="C519" s="457">
        <v>33</v>
      </c>
      <c r="D519" s="458">
        <v>3376</v>
      </c>
      <c r="E519" s="457" t="s">
        <v>638</v>
      </c>
      <c r="F519" s="457" t="s">
        <v>11925</v>
      </c>
    </row>
    <row r="520" spans="2:6">
      <c r="B520" s="457"/>
      <c r="C520" s="457"/>
      <c r="D520" s="458"/>
      <c r="E520" s="457" t="s">
        <v>638</v>
      </c>
      <c r="F520" s="457" t="s">
        <v>268</v>
      </c>
    </row>
    <row r="521" spans="2:6">
      <c r="B521" s="457"/>
      <c r="C521" s="457"/>
      <c r="D521" s="458"/>
      <c r="E521" s="457" t="s">
        <v>638</v>
      </c>
      <c r="F521" s="457" t="s">
        <v>268</v>
      </c>
    </row>
    <row r="522" spans="2:6">
      <c r="B522" s="457"/>
      <c r="C522" s="457"/>
      <c r="D522" s="458"/>
      <c r="E522" s="457" t="s">
        <v>638</v>
      </c>
      <c r="F522" s="457" t="s">
        <v>268</v>
      </c>
    </row>
    <row r="523" spans="2:6">
      <c r="B523" s="457"/>
      <c r="C523" s="457"/>
      <c r="D523" s="458"/>
      <c r="E523" s="457" t="s">
        <v>638</v>
      </c>
      <c r="F523" s="457" t="s">
        <v>268</v>
      </c>
    </row>
    <row r="524" spans="2:6">
      <c r="B524" s="457"/>
      <c r="C524" s="457"/>
      <c r="D524" s="458"/>
      <c r="E524" s="457" t="s">
        <v>638</v>
      </c>
      <c r="F524" s="457" t="s">
        <v>268</v>
      </c>
    </row>
    <row r="525" spans="2:6">
      <c r="B525" s="457">
        <v>1</v>
      </c>
      <c r="C525" s="457">
        <v>34</v>
      </c>
      <c r="D525" s="458">
        <v>3401</v>
      </c>
      <c r="E525" s="457" t="s">
        <v>639</v>
      </c>
      <c r="F525" s="457" t="s">
        <v>11926</v>
      </c>
    </row>
    <row r="526" spans="2:6">
      <c r="B526" s="457">
        <v>2</v>
      </c>
      <c r="C526" s="457">
        <v>34</v>
      </c>
      <c r="D526" s="458">
        <v>3402</v>
      </c>
      <c r="E526" s="457" t="s">
        <v>639</v>
      </c>
      <c r="F526" s="457" t="s">
        <v>11927</v>
      </c>
    </row>
    <row r="527" spans="2:6">
      <c r="B527" s="457">
        <v>3</v>
      </c>
      <c r="C527" s="457">
        <v>34</v>
      </c>
      <c r="D527" s="458">
        <v>3403</v>
      </c>
      <c r="E527" s="457" t="s">
        <v>639</v>
      </c>
      <c r="F527" s="457" t="s">
        <v>11928</v>
      </c>
    </row>
    <row r="528" spans="2:6">
      <c r="B528" s="457">
        <v>4</v>
      </c>
      <c r="C528" s="457">
        <v>34</v>
      </c>
      <c r="D528" s="458">
        <v>3404</v>
      </c>
      <c r="E528" s="457" t="s">
        <v>639</v>
      </c>
      <c r="F528" s="457" t="s">
        <v>11929</v>
      </c>
    </row>
    <row r="529" spans="2:6">
      <c r="B529" s="457">
        <v>5</v>
      </c>
      <c r="C529" s="457">
        <v>34</v>
      </c>
      <c r="D529" s="458">
        <v>3471</v>
      </c>
      <c r="E529" s="457" t="s">
        <v>639</v>
      </c>
      <c r="F529" s="457" t="s">
        <v>11930</v>
      </c>
    </row>
    <row r="530" spans="2:6">
      <c r="B530" s="457"/>
      <c r="C530" s="457"/>
      <c r="D530" s="458"/>
      <c r="E530" s="457" t="s">
        <v>639</v>
      </c>
      <c r="F530" s="457" t="s">
        <v>268</v>
      </c>
    </row>
    <row r="531" spans="2:6">
      <c r="B531" s="457"/>
      <c r="C531" s="457"/>
      <c r="D531" s="458"/>
      <c r="E531" s="457" t="s">
        <v>639</v>
      </c>
      <c r="F531" s="457" t="s">
        <v>268</v>
      </c>
    </row>
    <row r="532" spans="2:6">
      <c r="B532" s="457"/>
      <c r="C532" s="457"/>
      <c r="D532" s="458"/>
      <c r="E532" s="457" t="s">
        <v>639</v>
      </c>
      <c r="F532" s="457" t="s">
        <v>268</v>
      </c>
    </row>
    <row r="533" spans="2:6">
      <c r="B533" s="457"/>
      <c r="C533" s="457"/>
      <c r="D533" s="458"/>
      <c r="E533" s="457" t="s">
        <v>639</v>
      </c>
      <c r="F533" s="457" t="s">
        <v>268</v>
      </c>
    </row>
    <row r="534" spans="2:6">
      <c r="B534" s="457"/>
      <c r="C534" s="457"/>
      <c r="D534" s="458"/>
      <c r="E534" s="457" t="s">
        <v>639</v>
      </c>
      <c r="F534" s="457" t="s">
        <v>268</v>
      </c>
    </row>
    <row r="535" spans="2:6">
      <c r="B535" s="457"/>
      <c r="C535" s="457"/>
      <c r="D535" s="458"/>
      <c r="E535" s="457" t="s">
        <v>639</v>
      </c>
      <c r="F535" s="457" t="s">
        <v>268</v>
      </c>
    </row>
    <row r="536" spans="2:6">
      <c r="B536" s="457"/>
      <c r="C536" s="457"/>
      <c r="D536" s="458"/>
      <c r="E536" s="457" t="s">
        <v>639</v>
      </c>
      <c r="F536" s="457" t="s">
        <v>268</v>
      </c>
    </row>
    <row r="537" spans="2:6">
      <c r="B537" s="457"/>
      <c r="C537" s="457"/>
      <c r="D537" s="458"/>
      <c r="E537" s="457" t="s">
        <v>639</v>
      </c>
      <c r="F537" s="457" t="s">
        <v>268</v>
      </c>
    </row>
    <row r="538" spans="2:6">
      <c r="B538" s="457"/>
      <c r="C538" s="457"/>
      <c r="D538" s="458"/>
      <c r="E538" s="457" t="s">
        <v>639</v>
      </c>
      <c r="F538" s="457" t="s">
        <v>268</v>
      </c>
    </row>
    <row r="539" spans="2:6">
      <c r="B539" s="457"/>
      <c r="C539" s="457"/>
      <c r="D539" s="458"/>
      <c r="E539" s="457" t="s">
        <v>639</v>
      </c>
      <c r="F539" s="457" t="s">
        <v>268</v>
      </c>
    </row>
    <row r="540" spans="2:6">
      <c r="B540" s="457"/>
      <c r="C540" s="457"/>
      <c r="D540" s="458"/>
      <c r="E540" s="457" t="s">
        <v>639</v>
      </c>
      <c r="F540" s="457" t="s">
        <v>268</v>
      </c>
    </row>
    <row r="541" spans="2:6">
      <c r="B541" s="457"/>
      <c r="C541" s="457"/>
      <c r="D541" s="458"/>
      <c r="E541" s="457" t="s">
        <v>639</v>
      </c>
      <c r="F541" s="457" t="s">
        <v>268</v>
      </c>
    </row>
    <row r="542" spans="2:6">
      <c r="B542" s="457"/>
      <c r="C542" s="457"/>
      <c r="D542" s="458"/>
      <c r="E542" s="457" t="s">
        <v>639</v>
      </c>
      <c r="F542" s="457" t="s">
        <v>268</v>
      </c>
    </row>
    <row r="543" spans="2:6">
      <c r="B543" s="457"/>
      <c r="C543" s="457"/>
      <c r="D543" s="458"/>
      <c r="E543" s="457" t="s">
        <v>639</v>
      </c>
      <c r="F543" s="457" t="s">
        <v>268</v>
      </c>
    </row>
    <row r="544" spans="2:6">
      <c r="B544" s="457"/>
      <c r="C544" s="457"/>
      <c r="D544" s="458"/>
      <c r="E544" s="457" t="s">
        <v>639</v>
      </c>
      <c r="F544" s="457" t="s">
        <v>268</v>
      </c>
    </row>
    <row r="545" spans="2:6">
      <c r="B545" s="457"/>
      <c r="C545" s="457"/>
      <c r="D545" s="458"/>
      <c r="E545" s="457" t="s">
        <v>639</v>
      </c>
      <c r="F545" s="457" t="s">
        <v>268</v>
      </c>
    </row>
    <row r="546" spans="2:6">
      <c r="B546" s="457"/>
      <c r="C546" s="457"/>
      <c r="D546" s="458"/>
      <c r="E546" s="457" t="s">
        <v>639</v>
      </c>
      <c r="F546" s="457" t="s">
        <v>268</v>
      </c>
    </row>
    <row r="547" spans="2:6">
      <c r="B547" s="457"/>
      <c r="C547" s="457"/>
      <c r="D547" s="458"/>
      <c r="E547" s="457" t="s">
        <v>639</v>
      </c>
      <c r="F547" s="457" t="s">
        <v>268</v>
      </c>
    </row>
    <row r="548" spans="2:6">
      <c r="B548" s="457"/>
      <c r="C548" s="457"/>
      <c r="D548" s="458"/>
      <c r="E548" s="457" t="s">
        <v>639</v>
      </c>
      <c r="F548" s="457" t="s">
        <v>268</v>
      </c>
    </row>
    <row r="549" spans="2:6">
      <c r="B549" s="457"/>
      <c r="C549" s="457"/>
      <c r="D549" s="458"/>
      <c r="E549" s="457" t="s">
        <v>639</v>
      </c>
      <c r="F549" s="457" t="s">
        <v>268</v>
      </c>
    </row>
    <row r="550" spans="2:6">
      <c r="B550" s="457"/>
      <c r="C550" s="457"/>
      <c r="D550" s="458"/>
      <c r="E550" s="457" t="s">
        <v>639</v>
      </c>
      <c r="F550" s="457" t="s">
        <v>268</v>
      </c>
    </row>
    <row r="551" spans="2:6">
      <c r="B551" s="457"/>
      <c r="C551" s="457"/>
      <c r="D551" s="458"/>
      <c r="E551" s="457" t="s">
        <v>639</v>
      </c>
      <c r="F551" s="457" t="s">
        <v>268</v>
      </c>
    </row>
    <row r="552" spans="2:6">
      <c r="B552" s="457"/>
      <c r="C552" s="457"/>
      <c r="D552" s="458"/>
      <c r="E552" s="457" t="s">
        <v>639</v>
      </c>
      <c r="F552" s="457" t="s">
        <v>268</v>
      </c>
    </row>
    <row r="553" spans="2:6">
      <c r="B553" s="457"/>
      <c r="C553" s="457"/>
      <c r="D553" s="458"/>
      <c r="E553" s="457" t="s">
        <v>639</v>
      </c>
      <c r="F553" s="457" t="s">
        <v>268</v>
      </c>
    </row>
    <row r="554" spans="2:6">
      <c r="B554" s="457"/>
      <c r="C554" s="457"/>
      <c r="D554" s="458"/>
      <c r="E554" s="457" t="s">
        <v>639</v>
      </c>
      <c r="F554" s="457" t="s">
        <v>268</v>
      </c>
    </row>
    <row r="555" spans="2:6">
      <c r="B555" s="457"/>
      <c r="C555" s="457"/>
      <c r="D555" s="458"/>
      <c r="E555" s="457" t="s">
        <v>639</v>
      </c>
      <c r="F555" s="457" t="s">
        <v>268</v>
      </c>
    </row>
    <row r="556" spans="2:6">
      <c r="B556" s="457"/>
      <c r="C556" s="457"/>
      <c r="D556" s="458"/>
      <c r="E556" s="457" t="s">
        <v>639</v>
      </c>
      <c r="F556" s="457" t="s">
        <v>268</v>
      </c>
    </row>
    <row r="557" spans="2:6">
      <c r="B557" s="457"/>
      <c r="C557" s="457"/>
      <c r="D557" s="458"/>
      <c r="E557" s="457" t="s">
        <v>639</v>
      </c>
      <c r="F557" s="457" t="s">
        <v>268</v>
      </c>
    </row>
    <row r="558" spans="2:6">
      <c r="B558" s="457"/>
      <c r="C558" s="457"/>
      <c r="D558" s="458"/>
      <c r="E558" s="457" t="s">
        <v>639</v>
      </c>
      <c r="F558" s="457" t="s">
        <v>268</v>
      </c>
    </row>
    <row r="559" spans="2:6">
      <c r="B559" s="457"/>
      <c r="C559" s="457"/>
      <c r="D559" s="458"/>
      <c r="E559" s="457" t="s">
        <v>639</v>
      </c>
      <c r="F559" s="457" t="s">
        <v>268</v>
      </c>
    </row>
    <row r="560" spans="2:6">
      <c r="B560" s="457"/>
      <c r="C560" s="457"/>
      <c r="D560" s="458"/>
      <c r="E560" s="457" t="s">
        <v>639</v>
      </c>
      <c r="F560" s="457" t="s">
        <v>268</v>
      </c>
    </row>
    <row r="561" spans="2:6">
      <c r="B561" s="457"/>
      <c r="C561" s="457"/>
      <c r="D561" s="458"/>
      <c r="E561" s="457" t="s">
        <v>639</v>
      </c>
      <c r="F561" s="457" t="s">
        <v>268</v>
      </c>
    </row>
    <row r="562" spans="2:6">
      <c r="B562" s="457"/>
      <c r="C562" s="457"/>
      <c r="D562" s="458"/>
      <c r="E562" s="457" t="s">
        <v>639</v>
      </c>
      <c r="F562" s="457" t="s">
        <v>268</v>
      </c>
    </row>
    <row r="563" spans="2:6">
      <c r="B563" s="457"/>
      <c r="C563" s="457"/>
      <c r="D563" s="458"/>
      <c r="E563" s="457" t="s">
        <v>639</v>
      </c>
      <c r="F563" s="457" t="s">
        <v>268</v>
      </c>
    </row>
    <row r="564" spans="2:6">
      <c r="B564" s="457"/>
      <c r="C564" s="457"/>
      <c r="D564" s="458"/>
      <c r="E564" s="457" t="s">
        <v>639</v>
      </c>
      <c r="F564" s="457" t="s">
        <v>268</v>
      </c>
    </row>
    <row r="565" spans="2:6">
      <c r="B565" s="457">
        <v>1</v>
      </c>
      <c r="C565" s="457">
        <v>35</v>
      </c>
      <c r="D565" s="458">
        <v>3501</v>
      </c>
      <c r="E565" s="457" t="s">
        <v>640</v>
      </c>
      <c r="F565" s="457" t="s">
        <v>11931</v>
      </c>
    </row>
    <row r="566" spans="2:6">
      <c r="B566" s="457">
        <v>2</v>
      </c>
      <c r="C566" s="457">
        <v>35</v>
      </c>
      <c r="D566" s="458">
        <v>3502</v>
      </c>
      <c r="E566" s="457" t="s">
        <v>640</v>
      </c>
      <c r="F566" s="457" t="s">
        <v>11932</v>
      </c>
    </row>
    <row r="567" spans="2:6">
      <c r="B567" s="457">
        <v>3</v>
      </c>
      <c r="C567" s="457">
        <v>35</v>
      </c>
      <c r="D567" s="458">
        <v>3503</v>
      </c>
      <c r="E567" s="457" t="s">
        <v>640</v>
      </c>
      <c r="F567" s="457" t="s">
        <v>11933</v>
      </c>
    </row>
    <row r="568" spans="2:6">
      <c r="B568" s="457">
        <v>4</v>
      </c>
      <c r="C568" s="457">
        <v>35</v>
      </c>
      <c r="D568" s="458">
        <v>3504</v>
      </c>
      <c r="E568" s="457" t="s">
        <v>640</v>
      </c>
      <c r="F568" s="457" t="s">
        <v>11934</v>
      </c>
    </row>
    <row r="569" spans="2:6">
      <c r="B569" s="457">
        <v>5</v>
      </c>
      <c r="C569" s="457">
        <v>35</v>
      </c>
      <c r="D569" s="458">
        <v>3505</v>
      </c>
      <c r="E569" s="457" t="s">
        <v>640</v>
      </c>
      <c r="F569" s="457" t="s">
        <v>11935</v>
      </c>
    </row>
    <row r="570" spans="2:6">
      <c r="B570" s="457">
        <v>6</v>
      </c>
      <c r="C570" s="457">
        <v>35</v>
      </c>
      <c r="D570" s="458">
        <v>3506</v>
      </c>
      <c r="E570" s="457" t="s">
        <v>640</v>
      </c>
      <c r="F570" s="457" t="s">
        <v>11663</v>
      </c>
    </row>
    <row r="571" spans="2:6">
      <c r="B571" s="457">
        <v>7</v>
      </c>
      <c r="C571" s="457">
        <v>35</v>
      </c>
      <c r="D571" s="458">
        <v>3507</v>
      </c>
      <c r="E571" s="457" t="s">
        <v>640</v>
      </c>
      <c r="F571" s="457" t="s">
        <v>11936</v>
      </c>
    </row>
    <row r="572" spans="2:6">
      <c r="B572" s="457">
        <v>8</v>
      </c>
      <c r="C572" s="457">
        <v>35</v>
      </c>
      <c r="D572" s="458">
        <v>3508</v>
      </c>
      <c r="E572" s="457" t="s">
        <v>640</v>
      </c>
      <c r="F572" s="457" t="s">
        <v>11937</v>
      </c>
    </row>
    <row r="573" spans="2:6">
      <c r="B573" s="457">
        <v>9</v>
      </c>
      <c r="C573" s="457">
        <v>35</v>
      </c>
      <c r="D573" s="458">
        <v>3509</v>
      </c>
      <c r="E573" s="457" t="s">
        <v>640</v>
      </c>
      <c r="F573" s="457" t="s">
        <v>11938</v>
      </c>
    </row>
    <row r="574" spans="2:6">
      <c r="B574" s="457">
        <v>10</v>
      </c>
      <c r="C574" s="457">
        <v>35</v>
      </c>
      <c r="D574" s="458">
        <v>3510</v>
      </c>
      <c r="E574" s="457" t="s">
        <v>640</v>
      </c>
      <c r="F574" s="457" t="s">
        <v>11939</v>
      </c>
    </row>
    <row r="575" spans="2:6">
      <c r="B575" s="457">
        <v>11</v>
      </c>
      <c r="C575" s="457">
        <v>35</v>
      </c>
      <c r="D575" s="458">
        <v>3511</v>
      </c>
      <c r="E575" s="457" t="s">
        <v>640</v>
      </c>
      <c r="F575" s="457" t="s">
        <v>11940</v>
      </c>
    </row>
    <row r="576" spans="2:6">
      <c r="B576" s="457">
        <v>12</v>
      </c>
      <c r="C576" s="457">
        <v>35</v>
      </c>
      <c r="D576" s="458">
        <v>3512</v>
      </c>
      <c r="E576" s="457" t="s">
        <v>640</v>
      </c>
      <c r="F576" s="457" t="s">
        <v>11941</v>
      </c>
    </row>
    <row r="577" spans="2:6">
      <c r="B577" s="457">
        <v>13</v>
      </c>
      <c r="C577" s="457">
        <v>35</v>
      </c>
      <c r="D577" s="458">
        <v>3513</v>
      </c>
      <c r="E577" s="457" t="s">
        <v>640</v>
      </c>
      <c r="F577" s="457" t="s">
        <v>11942</v>
      </c>
    </row>
    <row r="578" spans="2:6">
      <c r="B578" s="457">
        <v>14</v>
      </c>
      <c r="C578" s="457">
        <v>35</v>
      </c>
      <c r="D578" s="458">
        <v>3514</v>
      </c>
      <c r="E578" s="457" t="s">
        <v>640</v>
      </c>
      <c r="F578" s="457" t="s">
        <v>11943</v>
      </c>
    </row>
    <row r="579" spans="2:6">
      <c r="B579" s="457">
        <v>15</v>
      </c>
      <c r="C579" s="457">
        <v>35</v>
      </c>
      <c r="D579" s="458">
        <v>3515</v>
      </c>
      <c r="E579" s="457" t="s">
        <v>640</v>
      </c>
      <c r="F579" s="457" t="s">
        <v>11944</v>
      </c>
    </row>
    <row r="580" spans="2:6">
      <c r="B580" s="457">
        <v>16</v>
      </c>
      <c r="C580" s="457">
        <v>35</v>
      </c>
      <c r="D580" s="458">
        <v>3516</v>
      </c>
      <c r="E580" s="457" t="s">
        <v>640</v>
      </c>
      <c r="F580" s="457" t="s">
        <v>11945</v>
      </c>
    </row>
    <row r="581" spans="2:6">
      <c r="B581" s="457">
        <v>17</v>
      </c>
      <c r="C581" s="457">
        <v>35</v>
      </c>
      <c r="D581" s="458">
        <v>3517</v>
      </c>
      <c r="E581" s="457" t="s">
        <v>640</v>
      </c>
      <c r="F581" s="457" t="s">
        <v>11946</v>
      </c>
    </row>
    <row r="582" spans="2:6">
      <c r="B582" s="457">
        <v>18</v>
      </c>
      <c r="C582" s="457">
        <v>35</v>
      </c>
      <c r="D582" s="458">
        <v>3518</v>
      </c>
      <c r="E582" s="457" t="s">
        <v>640</v>
      </c>
      <c r="F582" s="457" t="s">
        <v>11947</v>
      </c>
    </row>
    <row r="583" spans="2:6">
      <c r="B583" s="457">
        <v>19</v>
      </c>
      <c r="C583" s="457">
        <v>35</v>
      </c>
      <c r="D583" s="458">
        <v>3519</v>
      </c>
      <c r="E583" s="457" t="s">
        <v>640</v>
      </c>
      <c r="F583" s="457" t="s">
        <v>11948</v>
      </c>
    </row>
    <row r="584" spans="2:6">
      <c r="B584" s="457">
        <v>20</v>
      </c>
      <c r="C584" s="457">
        <v>35</v>
      </c>
      <c r="D584" s="458">
        <v>3520</v>
      </c>
      <c r="E584" s="457" t="s">
        <v>640</v>
      </c>
      <c r="F584" s="457" t="s">
        <v>11949</v>
      </c>
    </row>
    <row r="585" spans="2:6">
      <c r="B585" s="457">
        <v>21</v>
      </c>
      <c r="C585" s="457">
        <v>35</v>
      </c>
      <c r="D585" s="458">
        <v>3521</v>
      </c>
      <c r="E585" s="457" t="s">
        <v>640</v>
      </c>
      <c r="F585" s="457" t="s">
        <v>11950</v>
      </c>
    </row>
    <row r="586" spans="2:6">
      <c r="B586" s="457">
        <v>22</v>
      </c>
      <c r="C586" s="457">
        <v>35</v>
      </c>
      <c r="D586" s="458">
        <v>3522</v>
      </c>
      <c r="E586" s="457" t="s">
        <v>640</v>
      </c>
      <c r="F586" s="457" t="s">
        <v>11951</v>
      </c>
    </row>
    <row r="587" spans="2:6">
      <c r="B587" s="457">
        <v>23</v>
      </c>
      <c r="C587" s="457">
        <v>35</v>
      </c>
      <c r="D587" s="458">
        <v>3523</v>
      </c>
      <c r="E587" s="457" t="s">
        <v>640</v>
      </c>
      <c r="F587" s="457" t="s">
        <v>11952</v>
      </c>
    </row>
    <row r="588" spans="2:6">
      <c r="B588" s="457">
        <v>24</v>
      </c>
      <c r="C588" s="457">
        <v>35</v>
      </c>
      <c r="D588" s="458">
        <v>3524</v>
      </c>
      <c r="E588" s="457" t="s">
        <v>640</v>
      </c>
      <c r="F588" s="457" t="s">
        <v>11953</v>
      </c>
    </row>
    <row r="589" spans="2:6">
      <c r="B589" s="457">
        <v>25</v>
      </c>
      <c r="C589" s="457">
        <v>35</v>
      </c>
      <c r="D589" s="458">
        <v>3525</v>
      </c>
      <c r="E589" s="457" t="s">
        <v>640</v>
      </c>
      <c r="F589" s="457" t="s">
        <v>11954</v>
      </c>
    </row>
    <row r="590" spans="2:6">
      <c r="B590" s="457">
        <v>26</v>
      </c>
      <c r="C590" s="457">
        <v>35</v>
      </c>
      <c r="D590" s="458">
        <v>3526</v>
      </c>
      <c r="E590" s="457" t="s">
        <v>640</v>
      </c>
      <c r="F590" s="457" t="s">
        <v>11955</v>
      </c>
    </row>
    <row r="591" spans="2:6">
      <c r="B591" s="457">
        <v>27</v>
      </c>
      <c r="C591" s="457">
        <v>35</v>
      </c>
      <c r="D591" s="458">
        <v>3527</v>
      </c>
      <c r="E591" s="457" t="s">
        <v>640</v>
      </c>
      <c r="F591" s="457" t="s">
        <v>11956</v>
      </c>
    </row>
    <row r="592" spans="2:6">
      <c r="B592" s="457">
        <v>28</v>
      </c>
      <c r="C592" s="457">
        <v>35</v>
      </c>
      <c r="D592" s="458">
        <v>3528</v>
      </c>
      <c r="E592" s="457" t="s">
        <v>640</v>
      </c>
      <c r="F592" s="457" t="s">
        <v>11957</v>
      </c>
    </row>
    <row r="593" spans="2:6">
      <c r="B593" s="457">
        <v>29</v>
      </c>
      <c r="C593" s="457">
        <v>35</v>
      </c>
      <c r="D593" s="458">
        <v>3529</v>
      </c>
      <c r="E593" s="457" t="s">
        <v>640</v>
      </c>
      <c r="F593" s="457" t="s">
        <v>11958</v>
      </c>
    </row>
    <row r="594" spans="2:6">
      <c r="B594" s="457">
        <v>30</v>
      </c>
      <c r="C594" s="457">
        <v>35</v>
      </c>
      <c r="D594" s="458">
        <v>3571</v>
      </c>
      <c r="E594" s="457" t="s">
        <v>640</v>
      </c>
      <c r="F594" s="457" t="s">
        <v>11959</v>
      </c>
    </row>
    <row r="595" spans="2:6">
      <c r="B595" s="457">
        <v>31</v>
      </c>
      <c r="C595" s="457">
        <v>35</v>
      </c>
      <c r="D595" s="458">
        <v>3572</v>
      </c>
      <c r="E595" s="457" t="s">
        <v>640</v>
      </c>
      <c r="F595" s="457" t="s">
        <v>11960</v>
      </c>
    </row>
    <row r="596" spans="2:6">
      <c r="B596" s="457">
        <v>32</v>
      </c>
      <c r="C596" s="457">
        <v>35</v>
      </c>
      <c r="D596" s="458">
        <v>3573</v>
      </c>
      <c r="E596" s="457" t="s">
        <v>640</v>
      </c>
      <c r="F596" s="457" t="s">
        <v>11961</v>
      </c>
    </row>
    <row r="597" spans="2:6">
      <c r="B597" s="457">
        <v>33</v>
      </c>
      <c r="C597" s="457">
        <v>35</v>
      </c>
      <c r="D597" s="458">
        <v>3574</v>
      </c>
      <c r="E597" s="457" t="s">
        <v>640</v>
      </c>
      <c r="F597" s="457" t="s">
        <v>11962</v>
      </c>
    </row>
    <row r="598" spans="2:6">
      <c r="B598" s="457">
        <v>34</v>
      </c>
      <c r="C598" s="457">
        <v>35</v>
      </c>
      <c r="D598" s="458">
        <v>3575</v>
      </c>
      <c r="E598" s="457" t="s">
        <v>640</v>
      </c>
      <c r="F598" s="457" t="s">
        <v>11963</v>
      </c>
    </row>
    <row r="599" spans="2:6">
      <c r="B599" s="457">
        <v>35</v>
      </c>
      <c r="C599" s="457">
        <v>35</v>
      </c>
      <c r="D599" s="458">
        <v>3576</v>
      </c>
      <c r="E599" s="457" t="s">
        <v>640</v>
      </c>
      <c r="F599" s="457" t="s">
        <v>11964</v>
      </c>
    </row>
    <row r="600" spans="2:6">
      <c r="B600" s="457">
        <v>36</v>
      </c>
      <c r="C600" s="457">
        <v>35</v>
      </c>
      <c r="D600" s="458">
        <v>3577</v>
      </c>
      <c r="E600" s="457" t="s">
        <v>640</v>
      </c>
      <c r="F600" s="457" t="s">
        <v>11965</v>
      </c>
    </row>
    <row r="601" spans="2:6">
      <c r="B601" s="457">
        <v>37</v>
      </c>
      <c r="C601" s="457">
        <v>35</v>
      </c>
      <c r="D601" s="458">
        <v>3578</v>
      </c>
      <c r="E601" s="457" t="s">
        <v>640</v>
      </c>
      <c r="F601" s="457" t="s">
        <v>11966</v>
      </c>
    </row>
    <row r="602" spans="2:6">
      <c r="B602" s="457">
        <v>38</v>
      </c>
      <c r="C602" s="457">
        <v>35</v>
      </c>
      <c r="D602" s="458">
        <v>3579</v>
      </c>
      <c r="E602" s="457" t="s">
        <v>640</v>
      </c>
      <c r="F602" s="457" t="s">
        <v>11967</v>
      </c>
    </row>
    <row r="603" spans="2:6">
      <c r="B603" s="457"/>
      <c r="C603" s="457"/>
      <c r="D603" s="458"/>
      <c r="E603" s="457" t="s">
        <v>640</v>
      </c>
      <c r="F603" s="457" t="s">
        <v>268</v>
      </c>
    </row>
    <row r="604" spans="2:6">
      <c r="B604" s="457"/>
      <c r="C604" s="457"/>
      <c r="D604" s="458"/>
      <c r="E604" s="457" t="s">
        <v>640</v>
      </c>
      <c r="F604" s="457" t="s">
        <v>268</v>
      </c>
    </row>
    <row r="605" spans="2:6">
      <c r="B605" s="457">
        <v>1</v>
      </c>
      <c r="C605" s="457">
        <v>36</v>
      </c>
      <c r="D605" s="458">
        <v>3601</v>
      </c>
      <c r="E605" s="457" t="s">
        <v>641</v>
      </c>
      <c r="F605" s="457" t="s">
        <v>11968</v>
      </c>
    </row>
    <row r="606" spans="2:6">
      <c r="B606" s="457">
        <v>2</v>
      </c>
      <c r="C606" s="457">
        <v>36</v>
      </c>
      <c r="D606" s="458">
        <v>3602</v>
      </c>
      <c r="E606" s="457" t="s">
        <v>641</v>
      </c>
      <c r="F606" s="457" t="s">
        <v>11969</v>
      </c>
    </row>
    <row r="607" spans="2:6">
      <c r="B607" s="457">
        <v>3</v>
      </c>
      <c r="C607" s="457">
        <v>36</v>
      </c>
      <c r="D607" s="458">
        <v>3603</v>
      </c>
      <c r="E607" s="457" t="s">
        <v>641</v>
      </c>
      <c r="F607" s="457" t="s">
        <v>11970</v>
      </c>
    </row>
    <row r="608" spans="2:6">
      <c r="B608" s="457">
        <v>4</v>
      </c>
      <c r="C608" s="457">
        <v>36</v>
      </c>
      <c r="D608" s="458">
        <v>3604</v>
      </c>
      <c r="E608" s="457" t="s">
        <v>641</v>
      </c>
      <c r="F608" s="457" t="s">
        <v>11971</v>
      </c>
    </row>
    <row r="609" spans="2:6">
      <c r="B609" s="457">
        <v>5</v>
      </c>
      <c r="C609" s="457">
        <v>36</v>
      </c>
      <c r="D609" s="458">
        <v>3671</v>
      </c>
      <c r="E609" s="457" t="s">
        <v>641</v>
      </c>
      <c r="F609" s="457" t="s">
        <v>11972</v>
      </c>
    </row>
    <row r="610" spans="2:6">
      <c r="B610" s="457">
        <v>6</v>
      </c>
      <c r="C610" s="457">
        <v>36</v>
      </c>
      <c r="D610" s="458">
        <v>3672</v>
      </c>
      <c r="E610" s="457" t="s">
        <v>641</v>
      </c>
      <c r="F610" s="457" t="s">
        <v>11973</v>
      </c>
    </row>
    <row r="611" spans="2:6">
      <c r="B611" s="457">
        <v>7</v>
      </c>
      <c r="C611" s="457">
        <v>36</v>
      </c>
      <c r="D611" s="458">
        <v>3673</v>
      </c>
      <c r="E611" s="457" t="s">
        <v>641</v>
      </c>
      <c r="F611" s="457" t="s">
        <v>11974</v>
      </c>
    </row>
    <row r="612" spans="2:6">
      <c r="B612" s="457">
        <v>8</v>
      </c>
      <c r="C612" s="457">
        <v>36</v>
      </c>
      <c r="D612" s="458">
        <v>3674</v>
      </c>
      <c r="E612" s="457" t="s">
        <v>641</v>
      </c>
      <c r="F612" s="457" t="s">
        <v>11975</v>
      </c>
    </row>
    <row r="613" spans="2:6">
      <c r="B613" s="457"/>
      <c r="C613" s="457"/>
      <c r="D613" s="458"/>
      <c r="E613" s="457" t="s">
        <v>641</v>
      </c>
      <c r="F613" s="457" t="s">
        <v>268</v>
      </c>
    </row>
    <row r="614" spans="2:6">
      <c r="B614" s="457"/>
      <c r="C614" s="457"/>
      <c r="D614" s="458"/>
      <c r="E614" s="457" t="s">
        <v>641</v>
      </c>
      <c r="F614" s="457" t="s">
        <v>268</v>
      </c>
    </row>
    <row r="615" spans="2:6">
      <c r="B615" s="457"/>
      <c r="C615" s="457"/>
      <c r="D615" s="458"/>
      <c r="E615" s="457" t="s">
        <v>641</v>
      </c>
      <c r="F615" s="457" t="s">
        <v>268</v>
      </c>
    </row>
    <row r="616" spans="2:6">
      <c r="B616" s="457"/>
      <c r="C616" s="457"/>
      <c r="D616" s="458"/>
      <c r="E616" s="457" t="s">
        <v>641</v>
      </c>
      <c r="F616" s="457" t="s">
        <v>268</v>
      </c>
    </row>
    <row r="617" spans="2:6">
      <c r="B617" s="457"/>
      <c r="C617" s="457"/>
      <c r="D617" s="458"/>
      <c r="E617" s="457" t="s">
        <v>641</v>
      </c>
      <c r="F617" s="457" t="s">
        <v>268</v>
      </c>
    </row>
    <row r="618" spans="2:6">
      <c r="B618" s="457"/>
      <c r="C618" s="457"/>
      <c r="D618" s="458"/>
      <c r="E618" s="457" t="s">
        <v>641</v>
      </c>
      <c r="F618" s="457" t="s">
        <v>268</v>
      </c>
    </row>
    <row r="619" spans="2:6">
      <c r="B619" s="457"/>
      <c r="C619" s="457"/>
      <c r="D619" s="458"/>
      <c r="E619" s="457" t="s">
        <v>641</v>
      </c>
      <c r="F619" s="457" t="s">
        <v>268</v>
      </c>
    </row>
    <row r="620" spans="2:6">
      <c r="B620" s="457"/>
      <c r="C620" s="457"/>
      <c r="D620" s="458"/>
      <c r="E620" s="457" t="s">
        <v>641</v>
      </c>
      <c r="F620" s="457" t="s">
        <v>268</v>
      </c>
    </row>
    <row r="621" spans="2:6">
      <c r="B621" s="457"/>
      <c r="C621" s="457"/>
      <c r="D621" s="458"/>
      <c r="E621" s="457" t="s">
        <v>641</v>
      </c>
      <c r="F621" s="457" t="s">
        <v>268</v>
      </c>
    </row>
    <row r="622" spans="2:6">
      <c r="B622" s="457"/>
      <c r="C622" s="457"/>
      <c r="D622" s="458"/>
      <c r="E622" s="457" t="s">
        <v>641</v>
      </c>
      <c r="F622" s="457" t="s">
        <v>268</v>
      </c>
    </row>
    <row r="623" spans="2:6">
      <c r="B623" s="457"/>
      <c r="C623" s="457"/>
      <c r="D623" s="458"/>
      <c r="E623" s="457" t="s">
        <v>641</v>
      </c>
      <c r="F623" s="457" t="s">
        <v>268</v>
      </c>
    </row>
    <row r="624" spans="2:6">
      <c r="B624" s="457"/>
      <c r="C624" s="457"/>
      <c r="D624" s="458"/>
      <c r="E624" s="457" t="s">
        <v>641</v>
      </c>
      <c r="F624" s="457" t="s">
        <v>268</v>
      </c>
    </row>
    <row r="625" spans="2:6">
      <c r="B625" s="457"/>
      <c r="C625" s="457"/>
      <c r="D625" s="458"/>
      <c r="E625" s="457" t="s">
        <v>641</v>
      </c>
      <c r="F625" s="457" t="s">
        <v>268</v>
      </c>
    </row>
    <row r="626" spans="2:6">
      <c r="B626" s="457"/>
      <c r="C626" s="457"/>
      <c r="D626" s="458"/>
      <c r="E626" s="457" t="s">
        <v>641</v>
      </c>
      <c r="F626" s="457" t="s">
        <v>268</v>
      </c>
    </row>
    <row r="627" spans="2:6">
      <c r="B627" s="457"/>
      <c r="C627" s="457"/>
      <c r="D627" s="458"/>
      <c r="E627" s="457" t="s">
        <v>641</v>
      </c>
      <c r="F627" s="457" t="s">
        <v>268</v>
      </c>
    </row>
    <row r="628" spans="2:6">
      <c r="B628" s="457"/>
      <c r="C628" s="457"/>
      <c r="D628" s="458"/>
      <c r="E628" s="457" t="s">
        <v>641</v>
      </c>
      <c r="F628" s="457" t="s">
        <v>268</v>
      </c>
    </row>
    <row r="629" spans="2:6">
      <c r="B629" s="457"/>
      <c r="C629" s="457"/>
      <c r="D629" s="458"/>
      <c r="E629" s="457" t="s">
        <v>641</v>
      </c>
      <c r="F629" s="457" t="s">
        <v>268</v>
      </c>
    </row>
    <row r="630" spans="2:6">
      <c r="B630" s="457"/>
      <c r="C630" s="457"/>
      <c r="D630" s="458"/>
      <c r="E630" s="457" t="s">
        <v>641</v>
      </c>
      <c r="F630" s="457" t="s">
        <v>268</v>
      </c>
    </row>
    <row r="631" spans="2:6">
      <c r="B631" s="457"/>
      <c r="C631" s="457"/>
      <c r="D631" s="458"/>
      <c r="E631" s="457" t="s">
        <v>641</v>
      </c>
      <c r="F631" s="457" t="s">
        <v>268</v>
      </c>
    </row>
    <row r="632" spans="2:6">
      <c r="B632" s="457"/>
      <c r="C632" s="457"/>
      <c r="D632" s="458"/>
      <c r="E632" s="457" t="s">
        <v>641</v>
      </c>
      <c r="F632" s="457" t="s">
        <v>268</v>
      </c>
    </row>
    <row r="633" spans="2:6">
      <c r="B633" s="457"/>
      <c r="C633" s="457"/>
      <c r="D633" s="458"/>
      <c r="E633" s="457" t="s">
        <v>641</v>
      </c>
      <c r="F633" s="457" t="s">
        <v>268</v>
      </c>
    </row>
    <row r="634" spans="2:6">
      <c r="B634" s="457"/>
      <c r="C634" s="457"/>
      <c r="D634" s="458"/>
      <c r="E634" s="457" t="s">
        <v>641</v>
      </c>
      <c r="F634" s="457" t="s">
        <v>268</v>
      </c>
    </row>
    <row r="635" spans="2:6">
      <c r="B635" s="457"/>
      <c r="C635" s="457"/>
      <c r="D635" s="458"/>
      <c r="E635" s="457" t="s">
        <v>641</v>
      </c>
      <c r="F635" s="457" t="s">
        <v>268</v>
      </c>
    </row>
    <row r="636" spans="2:6">
      <c r="B636" s="457"/>
      <c r="C636" s="457"/>
      <c r="D636" s="458"/>
      <c r="E636" s="457" t="s">
        <v>641</v>
      </c>
      <c r="F636" s="457" t="s">
        <v>268</v>
      </c>
    </row>
    <row r="637" spans="2:6">
      <c r="B637" s="457"/>
      <c r="C637" s="457"/>
      <c r="D637" s="458"/>
      <c r="E637" s="457" t="s">
        <v>641</v>
      </c>
      <c r="F637" s="457" t="s">
        <v>268</v>
      </c>
    </row>
    <row r="638" spans="2:6">
      <c r="B638" s="457"/>
      <c r="C638" s="457"/>
      <c r="D638" s="458"/>
      <c r="E638" s="457" t="s">
        <v>641</v>
      </c>
      <c r="F638" s="457" t="s">
        <v>268</v>
      </c>
    </row>
    <row r="639" spans="2:6">
      <c r="B639" s="457"/>
      <c r="C639" s="457"/>
      <c r="D639" s="458"/>
      <c r="E639" s="457" t="s">
        <v>641</v>
      </c>
      <c r="F639" s="457" t="s">
        <v>268</v>
      </c>
    </row>
    <row r="640" spans="2:6">
      <c r="B640" s="457"/>
      <c r="C640" s="457"/>
      <c r="D640" s="458"/>
      <c r="E640" s="457" t="s">
        <v>641</v>
      </c>
      <c r="F640" s="457" t="s">
        <v>268</v>
      </c>
    </row>
    <row r="641" spans="2:6">
      <c r="B641" s="457"/>
      <c r="C641" s="457"/>
      <c r="D641" s="458"/>
      <c r="E641" s="457" t="s">
        <v>641</v>
      </c>
      <c r="F641" s="457" t="s">
        <v>268</v>
      </c>
    </row>
    <row r="642" spans="2:6">
      <c r="B642" s="457"/>
      <c r="C642" s="457"/>
      <c r="D642" s="458"/>
      <c r="E642" s="457" t="s">
        <v>641</v>
      </c>
      <c r="F642" s="457" t="s">
        <v>268</v>
      </c>
    </row>
    <row r="643" spans="2:6">
      <c r="B643" s="457"/>
      <c r="C643" s="457"/>
      <c r="D643" s="458"/>
      <c r="E643" s="457" t="s">
        <v>641</v>
      </c>
      <c r="F643" s="457" t="s">
        <v>268</v>
      </c>
    </row>
    <row r="644" spans="2:6">
      <c r="B644" s="457"/>
      <c r="C644" s="457"/>
      <c r="D644" s="458"/>
      <c r="E644" s="457" t="s">
        <v>641</v>
      </c>
      <c r="F644" s="457" t="s">
        <v>268</v>
      </c>
    </row>
    <row r="645" spans="2:6">
      <c r="B645" s="457">
        <v>1</v>
      </c>
      <c r="C645" s="457">
        <v>51</v>
      </c>
      <c r="D645" s="458">
        <v>5101</v>
      </c>
      <c r="E645" s="457" t="s">
        <v>642</v>
      </c>
      <c r="F645" s="457" t="s">
        <v>11976</v>
      </c>
    </row>
    <row r="646" spans="2:6">
      <c r="B646" s="457">
        <v>2</v>
      </c>
      <c r="C646" s="457">
        <v>51</v>
      </c>
      <c r="D646" s="458">
        <v>5102</v>
      </c>
      <c r="E646" s="457" t="s">
        <v>642</v>
      </c>
      <c r="F646" s="457" t="s">
        <v>11977</v>
      </c>
    </row>
    <row r="647" spans="2:6">
      <c r="B647" s="457">
        <v>3</v>
      </c>
      <c r="C647" s="457">
        <v>51</v>
      </c>
      <c r="D647" s="458">
        <v>5103</v>
      </c>
      <c r="E647" s="457" t="s">
        <v>642</v>
      </c>
      <c r="F647" s="457" t="s">
        <v>11978</v>
      </c>
    </row>
    <row r="648" spans="2:6">
      <c r="B648" s="457">
        <v>4</v>
      </c>
      <c r="C648" s="457">
        <v>51</v>
      </c>
      <c r="D648" s="458">
        <v>5104</v>
      </c>
      <c r="E648" s="457" t="s">
        <v>642</v>
      </c>
      <c r="F648" s="457" t="s">
        <v>11979</v>
      </c>
    </row>
    <row r="649" spans="2:6">
      <c r="B649" s="457">
        <v>5</v>
      </c>
      <c r="C649" s="457">
        <v>51</v>
      </c>
      <c r="D649" s="458">
        <v>5105</v>
      </c>
      <c r="E649" s="457" t="s">
        <v>642</v>
      </c>
      <c r="F649" s="457" t="s">
        <v>11980</v>
      </c>
    </row>
    <row r="650" spans="2:6">
      <c r="B650" s="457">
        <v>6</v>
      </c>
      <c r="C650" s="457">
        <v>51</v>
      </c>
      <c r="D650" s="458">
        <v>5106</v>
      </c>
      <c r="E650" s="457" t="s">
        <v>642</v>
      </c>
      <c r="F650" s="457" t="s">
        <v>11981</v>
      </c>
    </row>
    <row r="651" spans="2:6">
      <c r="B651" s="457">
        <v>7</v>
      </c>
      <c r="C651" s="457">
        <v>51</v>
      </c>
      <c r="D651" s="458">
        <v>5107</v>
      </c>
      <c r="E651" s="457" t="s">
        <v>642</v>
      </c>
      <c r="F651" s="457" t="s">
        <v>11982</v>
      </c>
    </row>
    <row r="652" spans="2:6">
      <c r="B652" s="457">
        <v>8</v>
      </c>
      <c r="C652" s="457">
        <v>51</v>
      </c>
      <c r="D652" s="458">
        <v>5108</v>
      </c>
      <c r="E652" s="457" t="s">
        <v>642</v>
      </c>
      <c r="F652" s="457" t="s">
        <v>11983</v>
      </c>
    </row>
    <row r="653" spans="2:6">
      <c r="B653" s="457">
        <v>9</v>
      </c>
      <c r="C653" s="457">
        <v>51</v>
      </c>
      <c r="D653" s="458">
        <v>5171</v>
      </c>
      <c r="E653" s="457" t="s">
        <v>642</v>
      </c>
      <c r="F653" s="457" t="s">
        <v>11984</v>
      </c>
    </row>
    <row r="654" spans="2:6">
      <c r="B654" s="457"/>
      <c r="C654" s="457"/>
      <c r="D654" s="458"/>
      <c r="E654" s="457" t="s">
        <v>642</v>
      </c>
      <c r="F654" s="457" t="s">
        <v>268</v>
      </c>
    </row>
    <row r="655" spans="2:6">
      <c r="B655" s="457"/>
      <c r="C655" s="457"/>
      <c r="D655" s="458"/>
      <c r="E655" s="457" t="s">
        <v>642</v>
      </c>
      <c r="F655" s="457" t="s">
        <v>268</v>
      </c>
    </row>
    <row r="656" spans="2:6">
      <c r="B656" s="457"/>
      <c r="C656" s="457"/>
      <c r="D656" s="458"/>
      <c r="E656" s="457" t="s">
        <v>642</v>
      </c>
      <c r="F656" s="457" t="s">
        <v>268</v>
      </c>
    </row>
    <row r="657" spans="2:6">
      <c r="B657" s="457"/>
      <c r="C657" s="457"/>
      <c r="D657" s="458"/>
      <c r="E657" s="457" t="s">
        <v>642</v>
      </c>
      <c r="F657" s="457" t="s">
        <v>268</v>
      </c>
    </row>
    <row r="658" spans="2:6">
      <c r="B658" s="457"/>
      <c r="C658" s="457"/>
      <c r="D658" s="458"/>
      <c r="E658" s="457" t="s">
        <v>642</v>
      </c>
      <c r="F658" s="457" t="s">
        <v>268</v>
      </c>
    </row>
    <row r="659" spans="2:6">
      <c r="B659" s="457"/>
      <c r="C659" s="457"/>
      <c r="D659" s="458"/>
      <c r="E659" s="457" t="s">
        <v>642</v>
      </c>
      <c r="F659" s="457" t="s">
        <v>268</v>
      </c>
    </row>
    <row r="660" spans="2:6">
      <c r="B660" s="457"/>
      <c r="C660" s="457"/>
      <c r="D660" s="458"/>
      <c r="E660" s="457" t="s">
        <v>642</v>
      </c>
      <c r="F660" s="457" t="s">
        <v>268</v>
      </c>
    </row>
    <row r="661" spans="2:6">
      <c r="B661" s="457"/>
      <c r="C661" s="457"/>
      <c r="D661" s="458"/>
      <c r="E661" s="457" t="s">
        <v>642</v>
      </c>
      <c r="F661" s="457" t="s">
        <v>268</v>
      </c>
    </row>
    <row r="662" spans="2:6">
      <c r="B662" s="457"/>
      <c r="C662" s="457"/>
      <c r="D662" s="458"/>
      <c r="E662" s="457" t="s">
        <v>642</v>
      </c>
      <c r="F662" s="457" t="s">
        <v>268</v>
      </c>
    </row>
    <row r="663" spans="2:6">
      <c r="B663" s="457"/>
      <c r="C663" s="457"/>
      <c r="D663" s="458"/>
      <c r="E663" s="457" t="s">
        <v>642</v>
      </c>
      <c r="F663" s="457" t="s">
        <v>268</v>
      </c>
    </row>
    <row r="664" spans="2:6">
      <c r="B664" s="457"/>
      <c r="C664" s="457"/>
      <c r="D664" s="458"/>
      <c r="E664" s="457" t="s">
        <v>642</v>
      </c>
      <c r="F664" s="457" t="s">
        <v>268</v>
      </c>
    </row>
    <row r="665" spans="2:6">
      <c r="B665" s="457"/>
      <c r="C665" s="457"/>
      <c r="D665" s="458"/>
      <c r="E665" s="457" t="s">
        <v>642</v>
      </c>
      <c r="F665" s="457" t="s">
        <v>268</v>
      </c>
    </row>
    <row r="666" spans="2:6">
      <c r="B666" s="457"/>
      <c r="C666" s="457"/>
      <c r="D666" s="458"/>
      <c r="E666" s="457" t="s">
        <v>642</v>
      </c>
      <c r="F666" s="457" t="s">
        <v>268</v>
      </c>
    </row>
    <row r="667" spans="2:6">
      <c r="B667" s="457"/>
      <c r="C667" s="457"/>
      <c r="D667" s="458"/>
      <c r="E667" s="457" t="s">
        <v>642</v>
      </c>
      <c r="F667" s="457" t="s">
        <v>268</v>
      </c>
    </row>
    <row r="668" spans="2:6">
      <c r="B668" s="457"/>
      <c r="C668" s="457"/>
      <c r="D668" s="458"/>
      <c r="E668" s="457" t="s">
        <v>642</v>
      </c>
      <c r="F668" s="457" t="s">
        <v>268</v>
      </c>
    </row>
    <row r="669" spans="2:6">
      <c r="B669" s="457"/>
      <c r="C669" s="457"/>
      <c r="D669" s="458"/>
      <c r="E669" s="457" t="s">
        <v>642</v>
      </c>
      <c r="F669" s="457" t="s">
        <v>268</v>
      </c>
    </row>
    <row r="670" spans="2:6">
      <c r="B670" s="457"/>
      <c r="C670" s="457"/>
      <c r="D670" s="458"/>
      <c r="E670" s="457" t="s">
        <v>642</v>
      </c>
      <c r="F670" s="457" t="s">
        <v>268</v>
      </c>
    </row>
    <row r="671" spans="2:6">
      <c r="B671" s="457"/>
      <c r="C671" s="457"/>
      <c r="D671" s="458"/>
      <c r="E671" s="457" t="s">
        <v>642</v>
      </c>
      <c r="F671" s="457" t="s">
        <v>268</v>
      </c>
    </row>
    <row r="672" spans="2:6">
      <c r="B672" s="457"/>
      <c r="C672" s="457"/>
      <c r="D672" s="458"/>
      <c r="E672" s="457" t="s">
        <v>642</v>
      </c>
      <c r="F672" s="457" t="s">
        <v>268</v>
      </c>
    </row>
    <row r="673" spans="2:6">
      <c r="B673" s="457"/>
      <c r="C673" s="457"/>
      <c r="D673" s="458"/>
      <c r="E673" s="457" t="s">
        <v>642</v>
      </c>
      <c r="F673" s="457" t="s">
        <v>268</v>
      </c>
    </row>
    <row r="674" spans="2:6">
      <c r="B674" s="457"/>
      <c r="C674" s="457"/>
      <c r="D674" s="458"/>
      <c r="E674" s="457" t="s">
        <v>642</v>
      </c>
      <c r="F674" s="457" t="s">
        <v>268</v>
      </c>
    </row>
    <row r="675" spans="2:6">
      <c r="B675" s="457"/>
      <c r="C675" s="457"/>
      <c r="D675" s="458"/>
      <c r="E675" s="457" t="s">
        <v>642</v>
      </c>
      <c r="F675" s="457" t="s">
        <v>268</v>
      </c>
    </row>
    <row r="676" spans="2:6">
      <c r="B676" s="457"/>
      <c r="C676" s="457"/>
      <c r="D676" s="458"/>
      <c r="E676" s="457" t="s">
        <v>642</v>
      </c>
      <c r="F676" s="457" t="s">
        <v>268</v>
      </c>
    </row>
    <row r="677" spans="2:6">
      <c r="B677" s="457"/>
      <c r="C677" s="457"/>
      <c r="D677" s="458"/>
      <c r="E677" s="457" t="s">
        <v>642</v>
      </c>
      <c r="F677" s="457" t="s">
        <v>268</v>
      </c>
    </row>
    <row r="678" spans="2:6">
      <c r="B678" s="457"/>
      <c r="C678" s="457"/>
      <c r="D678" s="458"/>
      <c r="E678" s="457" t="s">
        <v>642</v>
      </c>
      <c r="F678" s="457" t="s">
        <v>268</v>
      </c>
    </row>
    <row r="679" spans="2:6">
      <c r="B679" s="457"/>
      <c r="C679" s="457"/>
      <c r="D679" s="458"/>
      <c r="E679" s="457" t="s">
        <v>642</v>
      </c>
      <c r="F679" s="457" t="s">
        <v>268</v>
      </c>
    </row>
    <row r="680" spans="2:6">
      <c r="B680" s="457"/>
      <c r="C680" s="457"/>
      <c r="D680" s="458"/>
      <c r="E680" s="457" t="s">
        <v>642</v>
      </c>
      <c r="F680" s="457" t="s">
        <v>268</v>
      </c>
    </row>
    <row r="681" spans="2:6">
      <c r="B681" s="457"/>
      <c r="C681" s="457"/>
      <c r="D681" s="458"/>
      <c r="E681" s="457" t="s">
        <v>642</v>
      </c>
      <c r="F681" s="457" t="s">
        <v>268</v>
      </c>
    </row>
    <row r="682" spans="2:6">
      <c r="B682" s="457"/>
      <c r="C682" s="457"/>
      <c r="D682" s="458"/>
      <c r="E682" s="457" t="s">
        <v>642</v>
      </c>
      <c r="F682" s="457" t="s">
        <v>268</v>
      </c>
    </row>
    <row r="683" spans="2:6">
      <c r="B683" s="457"/>
      <c r="C683" s="457"/>
      <c r="D683" s="458"/>
      <c r="E683" s="457" t="s">
        <v>642</v>
      </c>
      <c r="F683" s="457" t="s">
        <v>268</v>
      </c>
    </row>
    <row r="684" spans="2:6">
      <c r="B684" s="457"/>
      <c r="C684" s="457"/>
      <c r="D684" s="458"/>
      <c r="E684" s="457" t="s">
        <v>642</v>
      </c>
      <c r="F684" s="457" t="s">
        <v>268</v>
      </c>
    </row>
    <row r="685" spans="2:6">
      <c r="B685" s="457">
        <v>1</v>
      </c>
      <c r="C685" s="457">
        <v>52</v>
      </c>
      <c r="D685" s="458">
        <v>5201</v>
      </c>
      <c r="E685" s="457" t="s">
        <v>643</v>
      </c>
      <c r="F685" s="457" t="s">
        <v>11653</v>
      </c>
    </row>
    <row r="686" spans="2:6">
      <c r="B686" s="457">
        <v>2</v>
      </c>
      <c r="C686" s="457">
        <v>52</v>
      </c>
      <c r="D686" s="458">
        <v>5202</v>
      </c>
      <c r="E686" s="457" t="s">
        <v>643</v>
      </c>
      <c r="F686" s="457" t="s">
        <v>11654</v>
      </c>
    </row>
    <row r="687" spans="2:6">
      <c r="B687" s="457">
        <v>3</v>
      </c>
      <c r="C687" s="457">
        <v>52</v>
      </c>
      <c r="D687" s="458">
        <v>5203</v>
      </c>
      <c r="E687" s="457" t="s">
        <v>643</v>
      </c>
      <c r="F687" s="457" t="s">
        <v>11655</v>
      </c>
    </row>
    <row r="688" spans="2:6">
      <c r="B688" s="457">
        <v>4</v>
      </c>
      <c r="C688" s="457">
        <v>52</v>
      </c>
      <c r="D688" s="458">
        <v>5204</v>
      </c>
      <c r="E688" s="457" t="s">
        <v>643</v>
      </c>
      <c r="F688" s="457" t="s">
        <v>11656</v>
      </c>
    </row>
    <row r="689" spans="2:6">
      <c r="B689" s="457">
        <v>5</v>
      </c>
      <c r="C689" s="457">
        <v>52</v>
      </c>
      <c r="D689" s="458">
        <v>5205</v>
      </c>
      <c r="E689" s="457" t="s">
        <v>643</v>
      </c>
      <c r="F689" s="457" t="s">
        <v>11657</v>
      </c>
    </row>
    <row r="690" spans="2:6">
      <c r="B690" s="457">
        <v>6</v>
      </c>
      <c r="C690" s="457">
        <v>52</v>
      </c>
      <c r="D690" s="458">
        <v>5206</v>
      </c>
      <c r="E690" s="457" t="s">
        <v>643</v>
      </c>
      <c r="F690" s="457" t="s">
        <v>11658</v>
      </c>
    </row>
    <row r="691" spans="2:6">
      <c r="B691" s="457">
        <v>7</v>
      </c>
      <c r="C691" s="457">
        <v>52</v>
      </c>
      <c r="D691" s="458">
        <v>5207</v>
      </c>
      <c r="E691" s="457" t="s">
        <v>643</v>
      </c>
      <c r="F691" s="457" t="s">
        <v>11659</v>
      </c>
    </row>
    <row r="692" spans="2:6">
      <c r="B692" s="457">
        <v>8</v>
      </c>
      <c r="C692" s="457">
        <v>52</v>
      </c>
      <c r="D692" s="458">
        <v>5208</v>
      </c>
      <c r="E692" s="457" t="s">
        <v>643</v>
      </c>
      <c r="F692" s="457" t="s">
        <v>11660</v>
      </c>
    </row>
    <row r="693" spans="2:6">
      <c r="B693" s="457">
        <v>9</v>
      </c>
      <c r="C693" s="457">
        <v>52</v>
      </c>
      <c r="D693" s="458">
        <v>5271</v>
      </c>
      <c r="E693" s="457" t="s">
        <v>643</v>
      </c>
      <c r="F693" s="457" t="s">
        <v>11661</v>
      </c>
    </row>
    <row r="694" spans="2:6">
      <c r="B694" s="457">
        <v>10</v>
      </c>
      <c r="C694" s="457">
        <v>52</v>
      </c>
      <c r="D694" s="458">
        <v>5272</v>
      </c>
      <c r="E694" s="457" t="s">
        <v>643</v>
      </c>
      <c r="F694" s="457" t="s">
        <v>11662</v>
      </c>
    </row>
    <row r="695" spans="2:6">
      <c r="B695" s="457"/>
      <c r="C695" s="457"/>
      <c r="D695" s="458"/>
      <c r="E695" s="457" t="s">
        <v>643</v>
      </c>
      <c r="F695" s="457" t="s">
        <v>268</v>
      </c>
    </row>
    <row r="696" spans="2:6">
      <c r="B696" s="457"/>
      <c r="C696" s="457"/>
      <c r="D696" s="458"/>
      <c r="E696" s="457" t="s">
        <v>643</v>
      </c>
      <c r="F696" s="457" t="s">
        <v>268</v>
      </c>
    </row>
    <row r="697" spans="2:6">
      <c r="B697" s="457"/>
      <c r="C697" s="457"/>
      <c r="D697" s="458"/>
      <c r="E697" s="457" t="s">
        <v>643</v>
      </c>
      <c r="F697" s="457" t="s">
        <v>268</v>
      </c>
    </row>
    <row r="698" spans="2:6">
      <c r="B698" s="457"/>
      <c r="C698" s="457"/>
      <c r="D698" s="458"/>
      <c r="E698" s="457" t="s">
        <v>643</v>
      </c>
      <c r="F698" s="457" t="s">
        <v>268</v>
      </c>
    </row>
    <row r="699" spans="2:6">
      <c r="B699" s="457"/>
      <c r="C699" s="457"/>
      <c r="D699" s="458"/>
      <c r="E699" s="457" t="s">
        <v>643</v>
      </c>
      <c r="F699" s="457" t="s">
        <v>268</v>
      </c>
    </row>
    <row r="700" spans="2:6">
      <c r="B700" s="457"/>
      <c r="C700" s="457"/>
      <c r="D700" s="458"/>
      <c r="E700" s="457" t="s">
        <v>643</v>
      </c>
      <c r="F700" s="457" t="s">
        <v>268</v>
      </c>
    </row>
    <row r="701" spans="2:6">
      <c r="B701" s="457"/>
      <c r="C701" s="457"/>
      <c r="D701" s="458"/>
      <c r="E701" s="457" t="s">
        <v>643</v>
      </c>
      <c r="F701" s="457" t="s">
        <v>268</v>
      </c>
    </row>
    <row r="702" spans="2:6">
      <c r="B702" s="457"/>
      <c r="C702" s="457"/>
      <c r="D702" s="458"/>
      <c r="E702" s="457" t="s">
        <v>643</v>
      </c>
      <c r="F702" s="457" t="s">
        <v>268</v>
      </c>
    </row>
    <row r="703" spans="2:6">
      <c r="B703" s="457"/>
      <c r="C703" s="457"/>
      <c r="D703" s="458"/>
      <c r="E703" s="457" t="s">
        <v>643</v>
      </c>
      <c r="F703" s="457" t="s">
        <v>268</v>
      </c>
    </row>
    <row r="704" spans="2:6">
      <c r="B704" s="457"/>
      <c r="C704" s="457"/>
      <c r="D704" s="458"/>
      <c r="E704" s="457" t="s">
        <v>643</v>
      </c>
      <c r="F704" s="457" t="s">
        <v>268</v>
      </c>
    </row>
    <row r="705" spans="2:6">
      <c r="B705" s="457"/>
      <c r="C705" s="457"/>
      <c r="D705" s="458"/>
      <c r="E705" s="457" t="s">
        <v>643</v>
      </c>
      <c r="F705" s="457" t="s">
        <v>268</v>
      </c>
    </row>
    <row r="706" spans="2:6">
      <c r="B706" s="457"/>
      <c r="C706" s="457"/>
      <c r="D706" s="458"/>
      <c r="E706" s="457" t="s">
        <v>643</v>
      </c>
      <c r="F706" s="457" t="s">
        <v>268</v>
      </c>
    </row>
    <row r="707" spans="2:6">
      <c r="B707" s="457"/>
      <c r="C707" s="457"/>
      <c r="D707" s="458"/>
      <c r="E707" s="457" t="s">
        <v>643</v>
      </c>
      <c r="F707" s="457" t="s">
        <v>268</v>
      </c>
    </row>
    <row r="708" spans="2:6">
      <c r="B708" s="457"/>
      <c r="C708" s="457"/>
      <c r="D708" s="458"/>
      <c r="E708" s="457" t="s">
        <v>643</v>
      </c>
      <c r="F708" s="457" t="s">
        <v>268</v>
      </c>
    </row>
    <row r="709" spans="2:6">
      <c r="B709" s="457"/>
      <c r="C709" s="457"/>
      <c r="D709" s="458"/>
      <c r="E709" s="457" t="s">
        <v>643</v>
      </c>
      <c r="F709" s="457" t="s">
        <v>268</v>
      </c>
    </row>
    <row r="710" spans="2:6">
      <c r="B710" s="457"/>
      <c r="C710" s="457"/>
      <c r="D710" s="458"/>
      <c r="E710" s="457" t="s">
        <v>643</v>
      </c>
      <c r="F710" s="457" t="s">
        <v>268</v>
      </c>
    </row>
    <row r="711" spans="2:6">
      <c r="B711" s="457"/>
      <c r="C711" s="457"/>
      <c r="D711" s="458"/>
      <c r="E711" s="457" t="s">
        <v>643</v>
      </c>
      <c r="F711" s="457" t="s">
        <v>268</v>
      </c>
    </row>
    <row r="712" spans="2:6">
      <c r="B712" s="457"/>
      <c r="C712" s="457"/>
      <c r="D712" s="458"/>
      <c r="E712" s="457" t="s">
        <v>643</v>
      </c>
      <c r="F712" s="457" t="s">
        <v>268</v>
      </c>
    </row>
    <row r="713" spans="2:6">
      <c r="B713" s="457"/>
      <c r="C713" s="457"/>
      <c r="D713" s="458"/>
      <c r="E713" s="457" t="s">
        <v>643</v>
      </c>
      <c r="F713" s="457" t="s">
        <v>268</v>
      </c>
    </row>
    <row r="714" spans="2:6">
      <c r="B714" s="457"/>
      <c r="C714" s="457"/>
      <c r="D714" s="458"/>
      <c r="E714" s="457" t="s">
        <v>643</v>
      </c>
      <c r="F714" s="457" t="s">
        <v>268</v>
      </c>
    </row>
    <row r="715" spans="2:6">
      <c r="B715" s="457"/>
      <c r="C715" s="457"/>
      <c r="D715" s="458"/>
      <c r="E715" s="457" t="s">
        <v>643</v>
      </c>
      <c r="F715" s="457" t="s">
        <v>268</v>
      </c>
    </row>
    <row r="716" spans="2:6">
      <c r="B716" s="457"/>
      <c r="C716" s="457"/>
      <c r="D716" s="458"/>
      <c r="E716" s="457" t="s">
        <v>643</v>
      </c>
      <c r="F716" s="457" t="s">
        <v>268</v>
      </c>
    </row>
    <row r="717" spans="2:6">
      <c r="B717" s="457"/>
      <c r="C717" s="457"/>
      <c r="D717" s="458"/>
      <c r="E717" s="457" t="s">
        <v>643</v>
      </c>
      <c r="F717" s="457" t="s">
        <v>268</v>
      </c>
    </row>
    <row r="718" spans="2:6">
      <c r="B718" s="457"/>
      <c r="C718" s="457"/>
      <c r="D718" s="458"/>
      <c r="E718" s="457" t="s">
        <v>643</v>
      </c>
      <c r="F718" s="457" t="s">
        <v>268</v>
      </c>
    </row>
    <row r="719" spans="2:6">
      <c r="B719" s="457"/>
      <c r="C719" s="457"/>
      <c r="D719" s="458"/>
      <c r="E719" s="457" t="s">
        <v>643</v>
      </c>
      <c r="F719" s="457" t="s">
        <v>268</v>
      </c>
    </row>
    <row r="720" spans="2:6">
      <c r="B720" s="457"/>
      <c r="C720" s="457"/>
      <c r="D720" s="458"/>
      <c r="E720" s="457" t="s">
        <v>643</v>
      </c>
      <c r="F720" s="457" t="s">
        <v>268</v>
      </c>
    </row>
    <row r="721" spans="2:6">
      <c r="B721" s="457"/>
      <c r="C721" s="457"/>
      <c r="D721" s="458"/>
      <c r="E721" s="457" t="s">
        <v>643</v>
      </c>
      <c r="F721" s="457" t="s">
        <v>268</v>
      </c>
    </row>
    <row r="722" spans="2:6">
      <c r="B722" s="457"/>
      <c r="C722" s="457"/>
      <c r="D722" s="458"/>
      <c r="E722" s="457" t="s">
        <v>643</v>
      </c>
      <c r="F722" s="457" t="s">
        <v>268</v>
      </c>
    </row>
    <row r="723" spans="2:6">
      <c r="B723" s="457"/>
      <c r="C723" s="457"/>
      <c r="D723" s="458"/>
      <c r="E723" s="457" t="s">
        <v>643</v>
      </c>
      <c r="F723" s="457" t="s">
        <v>268</v>
      </c>
    </row>
    <row r="724" spans="2:6">
      <c r="B724" s="457"/>
      <c r="C724" s="457"/>
      <c r="D724" s="458"/>
      <c r="E724" s="457" t="s">
        <v>643</v>
      </c>
      <c r="F724" s="457" t="s">
        <v>268</v>
      </c>
    </row>
    <row r="725" spans="2:6">
      <c r="B725" s="457">
        <v>1</v>
      </c>
      <c r="C725" s="457">
        <v>53</v>
      </c>
      <c r="D725" s="458">
        <v>5301</v>
      </c>
      <c r="E725" s="457" t="s">
        <v>644</v>
      </c>
      <c r="F725" s="457" t="s">
        <v>11985</v>
      </c>
    </row>
    <row r="726" spans="2:6">
      <c r="B726" s="457">
        <v>2</v>
      </c>
      <c r="C726" s="457">
        <v>53</v>
      </c>
      <c r="D726" s="458">
        <v>5302</v>
      </c>
      <c r="E726" s="457" t="s">
        <v>644</v>
      </c>
      <c r="F726" s="457" t="s">
        <v>11986</v>
      </c>
    </row>
    <row r="727" spans="2:6">
      <c r="B727" s="457">
        <v>3</v>
      </c>
      <c r="C727" s="457">
        <v>53</v>
      </c>
      <c r="D727" s="458">
        <v>5303</v>
      </c>
      <c r="E727" s="457" t="s">
        <v>644</v>
      </c>
      <c r="F727" s="457" t="s">
        <v>11987</v>
      </c>
    </row>
    <row r="728" spans="2:6">
      <c r="B728" s="457">
        <v>4</v>
      </c>
      <c r="C728" s="457">
        <v>53</v>
      </c>
      <c r="D728" s="458">
        <v>5304</v>
      </c>
      <c r="E728" s="457" t="s">
        <v>644</v>
      </c>
      <c r="F728" s="457" t="s">
        <v>11988</v>
      </c>
    </row>
    <row r="729" spans="2:6">
      <c r="B729" s="457">
        <v>5</v>
      </c>
      <c r="C729" s="457">
        <v>53</v>
      </c>
      <c r="D729" s="458">
        <v>5305</v>
      </c>
      <c r="E729" s="457" t="s">
        <v>644</v>
      </c>
      <c r="F729" s="457" t="s">
        <v>11989</v>
      </c>
    </row>
    <row r="730" spans="2:6">
      <c r="B730" s="457">
        <v>6</v>
      </c>
      <c r="C730" s="457">
        <v>53</v>
      </c>
      <c r="D730" s="458">
        <v>5306</v>
      </c>
      <c r="E730" s="457" t="s">
        <v>644</v>
      </c>
      <c r="F730" s="457" t="s">
        <v>11990</v>
      </c>
    </row>
    <row r="731" spans="2:6">
      <c r="B731" s="457">
        <v>7</v>
      </c>
      <c r="C731" s="457">
        <v>53</v>
      </c>
      <c r="D731" s="458">
        <v>5307</v>
      </c>
      <c r="E731" s="457" t="s">
        <v>644</v>
      </c>
      <c r="F731" s="457" t="s">
        <v>11991</v>
      </c>
    </row>
    <row r="732" spans="2:6">
      <c r="B732" s="457">
        <v>8</v>
      </c>
      <c r="C732" s="457">
        <v>53</v>
      </c>
      <c r="D732" s="458">
        <v>5308</v>
      </c>
      <c r="E732" s="457" t="s">
        <v>644</v>
      </c>
      <c r="F732" s="457" t="s">
        <v>11992</v>
      </c>
    </row>
    <row r="733" spans="2:6">
      <c r="B733" s="457">
        <v>9</v>
      </c>
      <c r="C733" s="457">
        <v>53</v>
      </c>
      <c r="D733" s="458">
        <v>5309</v>
      </c>
      <c r="E733" s="457" t="s">
        <v>644</v>
      </c>
      <c r="F733" s="457" t="s">
        <v>11993</v>
      </c>
    </row>
    <row r="734" spans="2:6">
      <c r="B734" s="457">
        <v>10</v>
      </c>
      <c r="C734" s="457">
        <v>53</v>
      </c>
      <c r="D734" s="458">
        <v>5310</v>
      </c>
      <c r="E734" s="457" t="s">
        <v>644</v>
      </c>
      <c r="F734" s="457" t="s">
        <v>11994</v>
      </c>
    </row>
    <row r="735" spans="2:6">
      <c r="B735" s="457">
        <v>11</v>
      </c>
      <c r="C735" s="457">
        <v>53</v>
      </c>
      <c r="D735" s="458">
        <v>5311</v>
      </c>
      <c r="E735" s="457" t="s">
        <v>644</v>
      </c>
      <c r="F735" s="457" t="s">
        <v>11995</v>
      </c>
    </row>
    <row r="736" spans="2:6">
      <c r="B736" s="457">
        <v>12</v>
      </c>
      <c r="C736" s="457">
        <v>53</v>
      </c>
      <c r="D736" s="458">
        <v>5312</v>
      </c>
      <c r="E736" s="457" t="s">
        <v>644</v>
      </c>
      <c r="F736" s="457" t="s">
        <v>11996</v>
      </c>
    </row>
    <row r="737" spans="2:6">
      <c r="B737" s="457">
        <v>13</v>
      </c>
      <c r="C737" s="457">
        <v>53</v>
      </c>
      <c r="D737" s="458">
        <v>5313</v>
      </c>
      <c r="E737" s="457" t="s">
        <v>644</v>
      </c>
      <c r="F737" s="457" t="s">
        <v>11997</v>
      </c>
    </row>
    <row r="738" spans="2:6">
      <c r="B738" s="457">
        <v>14</v>
      </c>
      <c r="C738" s="457">
        <v>53</v>
      </c>
      <c r="D738" s="458">
        <v>5314</v>
      </c>
      <c r="E738" s="457" t="s">
        <v>644</v>
      </c>
      <c r="F738" s="457" t="s">
        <v>11998</v>
      </c>
    </row>
    <row r="739" spans="2:6">
      <c r="B739" s="457">
        <v>15</v>
      </c>
      <c r="C739" s="457">
        <v>53</v>
      </c>
      <c r="D739" s="458">
        <v>5315</v>
      </c>
      <c r="E739" s="457" t="s">
        <v>644</v>
      </c>
      <c r="F739" s="457" t="s">
        <v>11999</v>
      </c>
    </row>
    <row r="740" spans="2:6">
      <c r="B740" s="457">
        <v>16</v>
      </c>
      <c r="C740" s="457">
        <v>53</v>
      </c>
      <c r="D740" s="458">
        <v>5316</v>
      </c>
      <c r="E740" s="457" t="s">
        <v>644</v>
      </c>
      <c r="F740" s="457" t="s">
        <v>12000</v>
      </c>
    </row>
    <row r="741" spans="2:6">
      <c r="B741" s="457">
        <v>17</v>
      </c>
      <c r="C741" s="457">
        <v>53</v>
      </c>
      <c r="D741" s="458">
        <v>5317</v>
      </c>
      <c r="E741" s="457" t="s">
        <v>644</v>
      </c>
      <c r="F741" s="457" t="s">
        <v>12001</v>
      </c>
    </row>
    <row r="742" spans="2:6">
      <c r="B742" s="457">
        <v>18</v>
      </c>
      <c r="C742" s="457">
        <v>53</v>
      </c>
      <c r="D742" s="458">
        <v>5318</v>
      </c>
      <c r="E742" s="457" t="s">
        <v>644</v>
      </c>
      <c r="F742" s="457" t="s">
        <v>12002</v>
      </c>
    </row>
    <row r="743" spans="2:6">
      <c r="B743" s="457">
        <v>19</v>
      </c>
      <c r="C743" s="457">
        <v>53</v>
      </c>
      <c r="D743" s="458">
        <v>5319</v>
      </c>
      <c r="E743" s="457" t="s">
        <v>644</v>
      </c>
      <c r="F743" s="457" t="s">
        <v>12003</v>
      </c>
    </row>
    <row r="744" spans="2:6">
      <c r="B744" s="457">
        <v>20</v>
      </c>
      <c r="C744" s="457">
        <v>53</v>
      </c>
      <c r="D744" s="458">
        <v>5320</v>
      </c>
      <c r="E744" s="457" t="s">
        <v>644</v>
      </c>
      <c r="F744" s="457" t="s">
        <v>12004</v>
      </c>
    </row>
    <row r="745" spans="2:6">
      <c r="B745" s="457">
        <v>21</v>
      </c>
      <c r="C745" s="457">
        <v>53</v>
      </c>
      <c r="D745" s="458">
        <v>5321</v>
      </c>
      <c r="E745" s="457" t="s">
        <v>644</v>
      </c>
      <c r="F745" s="457" t="s">
        <v>12005</v>
      </c>
    </row>
    <row r="746" spans="2:6">
      <c r="B746" s="457">
        <v>22</v>
      </c>
      <c r="C746" s="457">
        <v>53</v>
      </c>
      <c r="D746" s="458">
        <v>5371</v>
      </c>
      <c r="E746" s="457" t="s">
        <v>644</v>
      </c>
      <c r="F746" s="457" t="s">
        <v>12006</v>
      </c>
    </row>
    <row r="747" spans="2:6">
      <c r="B747" s="457"/>
      <c r="C747" s="457"/>
      <c r="D747" s="458"/>
      <c r="E747" s="457" t="s">
        <v>644</v>
      </c>
      <c r="F747" s="457" t="s">
        <v>268</v>
      </c>
    </row>
    <row r="748" spans="2:6">
      <c r="B748" s="457"/>
      <c r="C748" s="457"/>
      <c r="D748" s="458"/>
      <c r="E748" s="457" t="s">
        <v>644</v>
      </c>
      <c r="F748" s="457" t="s">
        <v>268</v>
      </c>
    </row>
    <row r="749" spans="2:6">
      <c r="B749" s="457"/>
      <c r="C749" s="457"/>
      <c r="D749" s="458"/>
      <c r="E749" s="457" t="s">
        <v>644</v>
      </c>
      <c r="F749" s="457" t="s">
        <v>268</v>
      </c>
    </row>
    <row r="750" spans="2:6">
      <c r="B750" s="457"/>
      <c r="C750" s="457"/>
      <c r="D750" s="458"/>
      <c r="E750" s="457" t="s">
        <v>644</v>
      </c>
      <c r="F750" s="457" t="s">
        <v>268</v>
      </c>
    </row>
    <row r="751" spans="2:6">
      <c r="B751" s="457"/>
      <c r="C751" s="457"/>
      <c r="D751" s="458"/>
      <c r="E751" s="457" t="s">
        <v>644</v>
      </c>
      <c r="F751" s="457" t="s">
        <v>268</v>
      </c>
    </row>
    <row r="752" spans="2:6">
      <c r="B752" s="457"/>
      <c r="C752" s="457"/>
      <c r="D752" s="458"/>
      <c r="E752" s="457" t="s">
        <v>644</v>
      </c>
      <c r="F752" s="457" t="s">
        <v>268</v>
      </c>
    </row>
    <row r="753" spans="2:6">
      <c r="B753" s="457"/>
      <c r="C753" s="457"/>
      <c r="D753" s="458"/>
      <c r="E753" s="457" t="s">
        <v>644</v>
      </c>
      <c r="F753" s="457" t="s">
        <v>268</v>
      </c>
    </row>
    <row r="754" spans="2:6">
      <c r="B754" s="457"/>
      <c r="C754" s="457"/>
      <c r="D754" s="458"/>
      <c r="E754" s="457" t="s">
        <v>644</v>
      </c>
      <c r="F754" s="457" t="s">
        <v>268</v>
      </c>
    </row>
    <row r="755" spans="2:6">
      <c r="B755" s="457"/>
      <c r="C755" s="457"/>
      <c r="D755" s="458"/>
      <c r="E755" s="457" t="s">
        <v>644</v>
      </c>
      <c r="F755" s="457" t="s">
        <v>268</v>
      </c>
    </row>
    <row r="756" spans="2:6">
      <c r="B756" s="457"/>
      <c r="C756" s="457"/>
      <c r="D756" s="458"/>
      <c r="E756" s="457" t="s">
        <v>644</v>
      </c>
      <c r="F756" s="457" t="s">
        <v>268</v>
      </c>
    </row>
    <row r="757" spans="2:6">
      <c r="B757" s="457"/>
      <c r="C757" s="457"/>
      <c r="D757" s="458"/>
      <c r="E757" s="457" t="s">
        <v>644</v>
      </c>
      <c r="F757" s="457" t="s">
        <v>268</v>
      </c>
    </row>
    <row r="758" spans="2:6">
      <c r="B758" s="457"/>
      <c r="C758" s="457"/>
      <c r="D758" s="458"/>
      <c r="E758" s="457" t="s">
        <v>644</v>
      </c>
      <c r="F758" s="457" t="s">
        <v>268</v>
      </c>
    </row>
    <row r="759" spans="2:6">
      <c r="B759" s="457"/>
      <c r="C759" s="457"/>
      <c r="D759" s="458"/>
      <c r="E759" s="457" t="s">
        <v>644</v>
      </c>
      <c r="F759" s="457" t="s">
        <v>268</v>
      </c>
    </row>
    <row r="760" spans="2:6">
      <c r="B760" s="457"/>
      <c r="C760" s="457"/>
      <c r="D760" s="458"/>
      <c r="E760" s="457" t="s">
        <v>644</v>
      </c>
      <c r="F760" s="457" t="s">
        <v>268</v>
      </c>
    </row>
    <row r="761" spans="2:6">
      <c r="B761" s="457"/>
      <c r="C761" s="457"/>
      <c r="D761" s="458"/>
      <c r="E761" s="457" t="s">
        <v>644</v>
      </c>
      <c r="F761" s="457" t="s">
        <v>268</v>
      </c>
    </row>
    <row r="762" spans="2:6">
      <c r="B762" s="457"/>
      <c r="C762" s="457"/>
      <c r="D762" s="458"/>
      <c r="E762" s="457" t="s">
        <v>644</v>
      </c>
      <c r="F762" s="457" t="s">
        <v>268</v>
      </c>
    </row>
    <row r="763" spans="2:6">
      <c r="B763" s="457"/>
      <c r="C763" s="457"/>
      <c r="D763" s="458"/>
      <c r="E763" s="457" t="s">
        <v>644</v>
      </c>
      <c r="F763" s="457" t="s">
        <v>268</v>
      </c>
    </row>
    <row r="764" spans="2:6">
      <c r="B764" s="457"/>
      <c r="C764" s="457"/>
      <c r="D764" s="458"/>
      <c r="E764" s="457" t="s">
        <v>644</v>
      </c>
      <c r="F764" s="457" t="s">
        <v>268</v>
      </c>
    </row>
    <row r="765" spans="2:6">
      <c r="B765" s="457">
        <v>1</v>
      </c>
      <c r="C765" s="457">
        <v>61</v>
      </c>
      <c r="D765" s="458">
        <v>6101</v>
      </c>
      <c r="E765" s="457" t="s">
        <v>645</v>
      </c>
      <c r="F765" s="457" t="s">
        <v>12007</v>
      </c>
    </row>
    <row r="766" spans="2:6">
      <c r="B766" s="457">
        <v>2</v>
      </c>
      <c r="C766" s="457">
        <v>61</v>
      </c>
      <c r="D766" s="458">
        <v>6102</v>
      </c>
      <c r="E766" s="457" t="s">
        <v>645</v>
      </c>
      <c r="F766" s="457" t="s">
        <v>12008</v>
      </c>
    </row>
    <row r="767" spans="2:6">
      <c r="B767" s="457">
        <v>3</v>
      </c>
      <c r="C767" s="457">
        <v>61</v>
      </c>
      <c r="D767" s="458">
        <v>6103</v>
      </c>
      <c r="E767" s="457" t="s">
        <v>645</v>
      </c>
      <c r="F767" s="457" t="s">
        <v>12009</v>
      </c>
    </row>
    <row r="768" spans="2:6">
      <c r="B768" s="457">
        <v>4</v>
      </c>
      <c r="C768" s="457">
        <v>61</v>
      </c>
      <c r="D768" s="458">
        <v>6104</v>
      </c>
      <c r="E768" s="457" t="s">
        <v>645</v>
      </c>
      <c r="F768" s="457" t="s">
        <v>12272</v>
      </c>
    </row>
    <row r="769" spans="2:6">
      <c r="B769" s="457">
        <v>5</v>
      </c>
      <c r="C769" s="457">
        <v>61</v>
      </c>
      <c r="D769" s="458">
        <v>6105</v>
      </c>
      <c r="E769" s="457" t="s">
        <v>645</v>
      </c>
      <c r="F769" s="457" t="s">
        <v>12010</v>
      </c>
    </row>
    <row r="770" spans="2:6">
      <c r="B770" s="457">
        <v>6</v>
      </c>
      <c r="C770" s="457">
        <v>61</v>
      </c>
      <c r="D770" s="458">
        <v>6106</v>
      </c>
      <c r="E770" s="457" t="s">
        <v>645</v>
      </c>
      <c r="F770" s="457" t="s">
        <v>12011</v>
      </c>
    </row>
    <row r="771" spans="2:6">
      <c r="B771" s="457">
        <v>7</v>
      </c>
      <c r="C771" s="457">
        <v>61</v>
      </c>
      <c r="D771" s="458">
        <v>6107</v>
      </c>
      <c r="E771" s="457" t="s">
        <v>645</v>
      </c>
      <c r="F771" s="457" t="s">
        <v>12012</v>
      </c>
    </row>
    <row r="772" spans="2:6">
      <c r="B772" s="457">
        <v>8</v>
      </c>
      <c r="C772" s="457">
        <v>61</v>
      </c>
      <c r="D772" s="458">
        <v>6108</v>
      </c>
      <c r="E772" s="457" t="s">
        <v>645</v>
      </c>
      <c r="F772" s="457" t="s">
        <v>12013</v>
      </c>
    </row>
    <row r="773" spans="2:6">
      <c r="B773" s="457">
        <v>9</v>
      </c>
      <c r="C773" s="457">
        <v>61</v>
      </c>
      <c r="D773" s="458">
        <v>6109</v>
      </c>
      <c r="E773" s="457" t="s">
        <v>645</v>
      </c>
      <c r="F773" s="457" t="s">
        <v>12014</v>
      </c>
    </row>
    <row r="774" spans="2:6">
      <c r="B774" s="457">
        <v>10</v>
      </c>
      <c r="C774" s="457">
        <v>61</v>
      </c>
      <c r="D774" s="458">
        <v>6110</v>
      </c>
      <c r="E774" s="457" t="s">
        <v>645</v>
      </c>
      <c r="F774" s="457" t="s">
        <v>12015</v>
      </c>
    </row>
    <row r="775" spans="2:6">
      <c r="B775" s="457">
        <v>11</v>
      </c>
      <c r="C775" s="457">
        <v>61</v>
      </c>
      <c r="D775" s="458">
        <v>6111</v>
      </c>
      <c r="E775" s="457" t="s">
        <v>645</v>
      </c>
      <c r="F775" s="457" t="s">
        <v>12016</v>
      </c>
    </row>
    <row r="776" spans="2:6">
      <c r="B776" s="457">
        <v>12</v>
      </c>
      <c r="C776" s="457">
        <v>61</v>
      </c>
      <c r="D776" s="458">
        <v>6112</v>
      </c>
      <c r="E776" s="457" t="s">
        <v>645</v>
      </c>
      <c r="F776" s="457" t="s">
        <v>12017</v>
      </c>
    </row>
    <row r="777" spans="2:6">
      <c r="B777" s="457">
        <v>13</v>
      </c>
      <c r="C777" s="457">
        <v>61</v>
      </c>
      <c r="D777" s="458">
        <v>6171</v>
      </c>
      <c r="E777" s="457" t="s">
        <v>645</v>
      </c>
      <c r="F777" s="457" t="s">
        <v>12018</v>
      </c>
    </row>
    <row r="778" spans="2:6">
      <c r="B778" s="457">
        <v>14</v>
      </c>
      <c r="C778" s="457">
        <v>61</v>
      </c>
      <c r="D778" s="458">
        <v>6172</v>
      </c>
      <c r="E778" s="457" t="s">
        <v>645</v>
      </c>
      <c r="F778" s="457" t="s">
        <v>12019</v>
      </c>
    </row>
    <row r="779" spans="2:6">
      <c r="B779" s="457"/>
      <c r="C779" s="457"/>
      <c r="D779" s="458"/>
      <c r="E779" s="457" t="s">
        <v>645</v>
      </c>
      <c r="F779" s="457" t="s">
        <v>268</v>
      </c>
    </row>
    <row r="780" spans="2:6">
      <c r="B780" s="457"/>
      <c r="C780" s="457"/>
      <c r="D780" s="458"/>
      <c r="E780" s="457" t="s">
        <v>645</v>
      </c>
      <c r="F780" s="457" t="s">
        <v>268</v>
      </c>
    </row>
    <row r="781" spans="2:6">
      <c r="B781" s="457"/>
      <c r="C781" s="457"/>
      <c r="D781" s="458"/>
      <c r="E781" s="457" t="s">
        <v>645</v>
      </c>
      <c r="F781" s="457" t="s">
        <v>268</v>
      </c>
    </row>
    <row r="782" spans="2:6">
      <c r="B782" s="457"/>
      <c r="C782" s="457"/>
      <c r="D782" s="458"/>
      <c r="E782" s="457" t="s">
        <v>645</v>
      </c>
      <c r="F782" s="457" t="s">
        <v>268</v>
      </c>
    </row>
    <row r="783" spans="2:6">
      <c r="B783" s="457"/>
      <c r="C783" s="457"/>
      <c r="D783" s="458"/>
      <c r="E783" s="457" t="s">
        <v>645</v>
      </c>
      <c r="F783" s="457" t="s">
        <v>268</v>
      </c>
    </row>
    <row r="784" spans="2:6">
      <c r="B784" s="457"/>
      <c r="C784" s="457"/>
      <c r="D784" s="458"/>
      <c r="E784" s="457" t="s">
        <v>645</v>
      </c>
      <c r="F784" s="457" t="s">
        <v>268</v>
      </c>
    </row>
    <row r="785" spans="2:6">
      <c r="B785" s="457"/>
      <c r="C785" s="457"/>
      <c r="D785" s="458"/>
      <c r="E785" s="457" t="s">
        <v>645</v>
      </c>
      <c r="F785" s="457" t="s">
        <v>268</v>
      </c>
    </row>
    <row r="786" spans="2:6">
      <c r="B786" s="457"/>
      <c r="C786" s="457"/>
      <c r="D786" s="458"/>
      <c r="E786" s="457" t="s">
        <v>645</v>
      </c>
      <c r="F786" s="457" t="s">
        <v>268</v>
      </c>
    </row>
    <row r="787" spans="2:6">
      <c r="B787" s="457"/>
      <c r="C787" s="457"/>
      <c r="D787" s="458"/>
      <c r="E787" s="457" t="s">
        <v>645</v>
      </c>
      <c r="F787" s="457" t="s">
        <v>268</v>
      </c>
    </row>
    <row r="788" spans="2:6">
      <c r="B788" s="457"/>
      <c r="C788" s="457"/>
      <c r="D788" s="458"/>
      <c r="E788" s="457" t="s">
        <v>645</v>
      </c>
      <c r="F788" s="457" t="s">
        <v>268</v>
      </c>
    </row>
    <row r="789" spans="2:6">
      <c r="B789" s="457"/>
      <c r="C789" s="457"/>
      <c r="D789" s="458"/>
      <c r="E789" s="457" t="s">
        <v>645</v>
      </c>
      <c r="F789" s="457" t="s">
        <v>268</v>
      </c>
    </row>
    <row r="790" spans="2:6">
      <c r="B790" s="457"/>
      <c r="C790" s="457"/>
      <c r="D790" s="458"/>
      <c r="E790" s="457" t="s">
        <v>645</v>
      </c>
      <c r="F790" s="457" t="s">
        <v>268</v>
      </c>
    </row>
    <row r="791" spans="2:6">
      <c r="B791" s="457"/>
      <c r="C791" s="457"/>
      <c r="D791" s="458"/>
      <c r="E791" s="457" t="s">
        <v>645</v>
      </c>
      <c r="F791" s="457" t="s">
        <v>268</v>
      </c>
    </row>
    <row r="792" spans="2:6">
      <c r="B792" s="457"/>
      <c r="C792" s="457"/>
      <c r="D792" s="458"/>
      <c r="E792" s="457" t="s">
        <v>645</v>
      </c>
      <c r="F792" s="457" t="s">
        <v>268</v>
      </c>
    </row>
    <row r="793" spans="2:6">
      <c r="B793" s="457"/>
      <c r="C793" s="457"/>
      <c r="D793" s="458"/>
      <c r="E793" s="457" t="s">
        <v>645</v>
      </c>
      <c r="F793" s="457" t="s">
        <v>268</v>
      </c>
    </row>
    <row r="794" spans="2:6">
      <c r="B794" s="457"/>
      <c r="C794" s="457"/>
      <c r="D794" s="458"/>
      <c r="E794" s="457" t="s">
        <v>645</v>
      </c>
      <c r="F794" s="457" t="s">
        <v>268</v>
      </c>
    </row>
    <row r="795" spans="2:6">
      <c r="B795" s="457"/>
      <c r="C795" s="457"/>
      <c r="D795" s="458"/>
      <c r="E795" s="457" t="s">
        <v>645</v>
      </c>
      <c r="F795" s="457" t="s">
        <v>268</v>
      </c>
    </row>
    <row r="796" spans="2:6">
      <c r="B796" s="457"/>
      <c r="C796" s="457"/>
      <c r="D796" s="458"/>
      <c r="E796" s="457" t="s">
        <v>645</v>
      </c>
      <c r="F796" s="457" t="s">
        <v>268</v>
      </c>
    </row>
    <row r="797" spans="2:6">
      <c r="B797" s="457"/>
      <c r="C797" s="457"/>
      <c r="D797" s="458"/>
      <c r="E797" s="457" t="s">
        <v>645</v>
      </c>
      <c r="F797" s="457" t="s">
        <v>268</v>
      </c>
    </row>
    <row r="798" spans="2:6">
      <c r="B798" s="457"/>
      <c r="C798" s="457"/>
      <c r="D798" s="458"/>
      <c r="E798" s="457" t="s">
        <v>645</v>
      </c>
      <c r="F798" s="457" t="s">
        <v>268</v>
      </c>
    </row>
    <row r="799" spans="2:6">
      <c r="B799" s="457"/>
      <c r="C799" s="457"/>
      <c r="D799" s="458"/>
      <c r="E799" s="457" t="s">
        <v>645</v>
      </c>
      <c r="F799" s="457" t="s">
        <v>268</v>
      </c>
    </row>
    <row r="800" spans="2:6">
      <c r="B800" s="457"/>
      <c r="C800" s="457"/>
      <c r="D800" s="458"/>
      <c r="E800" s="457" t="s">
        <v>645</v>
      </c>
      <c r="F800" s="457" t="s">
        <v>268</v>
      </c>
    </row>
    <row r="801" spans="2:6">
      <c r="B801" s="457"/>
      <c r="C801" s="457"/>
      <c r="D801" s="458"/>
      <c r="E801" s="457" t="s">
        <v>645</v>
      </c>
      <c r="F801" s="457" t="s">
        <v>268</v>
      </c>
    </row>
    <row r="802" spans="2:6">
      <c r="B802" s="457"/>
      <c r="C802" s="457"/>
      <c r="D802" s="458"/>
      <c r="E802" s="457" t="s">
        <v>645</v>
      </c>
      <c r="F802" s="457" t="s">
        <v>268</v>
      </c>
    </row>
    <row r="803" spans="2:6">
      <c r="B803" s="457"/>
      <c r="C803" s="457"/>
      <c r="D803" s="458"/>
      <c r="E803" s="457" t="s">
        <v>645</v>
      </c>
      <c r="F803" s="457" t="s">
        <v>268</v>
      </c>
    </row>
    <row r="804" spans="2:6">
      <c r="B804" s="457"/>
      <c r="C804" s="457"/>
      <c r="D804" s="458"/>
      <c r="E804" s="457" t="s">
        <v>645</v>
      </c>
      <c r="F804" s="457" t="s">
        <v>268</v>
      </c>
    </row>
    <row r="805" spans="2:6">
      <c r="B805" s="457">
        <v>1</v>
      </c>
      <c r="C805" s="457">
        <v>62</v>
      </c>
      <c r="D805" s="458">
        <v>6201</v>
      </c>
      <c r="E805" s="457" t="s">
        <v>646</v>
      </c>
      <c r="F805" s="457" t="s">
        <v>12020</v>
      </c>
    </row>
    <row r="806" spans="2:6">
      <c r="B806" s="457">
        <v>2</v>
      </c>
      <c r="C806" s="457">
        <v>62</v>
      </c>
      <c r="D806" s="458">
        <v>6202</v>
      </c>
      <c r="E806" s="457" t="s">
        <v>646</v>
      </c>
      <c r="F806" s="457" t="s">
        <v>12021</v>
      </c>
    </row>
    <row r="807" spans="2:6">
      <c r="B807" s="457">
        <v>3</v>
      </c>
      <c r="C807" s="457">
        <v>62</v>
      </c>
      <c r="D807" s="458">
        <v>6203</v>
      </c>
      <c r="E807" s="457" t="s">
        <v>646</v>
      </c>
      <c r="F807" s="457" t="s">
        <v>12022</v>
      </c>
    </row>
    <row r="808" spans="2:6">
      <c r="B808" s="457">
        <v>4</v>
      </c>
      <c r="C808" s="457">
        <v>62</v>
      </c>
      <c r="D808" s="458">
        <v>6204</v>
      </c>
      <c r="E808" s="457" t="s">
        <v>646</v>
      </c>
      <c r="F808" s="457" t="s">
        <v>12023</v>
      </c>
    </row>
    <row r="809" spans="2:6">
      <c r="B809" s="457">
        <v>5</v>
      </c>
      <c r="C809" s="457">
        <v>62</v>
      </c>
      <c r="D809" s="458">
        <v>6205</v>
      </c>
      <c r="E809" s="457" t="s">
        <v>646</v>
      </c>
      <c r="F809" s="457" t="s">
        <v>12024</v>
      </c>
    </row>
    <row r="810" spans="2:6">
      <c r="B810" s="457">
        <v>6</v>
      </c>
      <c r="C810" s="457">
        <v>62</v>
      </c>
      <c r="D810" s="458">
        <v>6206</v>
      </c>
      <c r="E810" s="457" t="s">
        <v>646</v>
      </c>
      <c r="F810" s="457" t="s">
        <v>12025</v>
      </c>
    </row>
    <row r="811" spans="2:6">
      <c r="B811" s="457">
        <v>7</v>
      </c>
      <c r="C811" s="457">
        <v>62</v>
      </c>
      <c r="D811" s="458">
        <v>6207</v>
      </c>
      <c r="E811" s="457" t="s">
        <v>646</v>
      </c>
      <c r="F811" s="457" t="s">
        <v>12026</v>
      </c>
    </row>
    <row r="812" spans="2:6">
      <c r="B812" s="457">
        <v>8</v>
      </c>
      <c r="C812" s="457">
        <v>62</v>
      </c>
      <c r="D812" s="458">
        <v>6208</v>
      </c>
      <c r="E812" s="457" t="s">
        <v>646</v>
      </c>
      <c r="F812" s="457" t="s">
        <v>12027</v>
      </c>
    </row>
    <row r="813" spans="2:6">
      <c r="B813" s="457">
        <v>9</v>
      </c>
      <c r="C813" s="457">
        <v>62</v>
      </c>
      <c r="D813" s="458">
        <v>6209</v>
      </c>
      <c r="E813" s="457" t="s">
        <v>646</v>
      </c>
      <c r="F813" s="457" t="s">
        <v>12028</v>
      </c>
    </row>
    <row r="814" spans="2:6">
      <c r="B814" s="457">
        <v>10</v>
      </c>
      <c r="C814" s="457">
        <v>62</v>
      </c>
      <c r="D814" s="458">
        <v>6210</v>
      </c>
      <c r="E814" s="457" t="s">
        <v>646</v>
      </c>
      <c r="F814" s="457" t="s">
        <v>12029</v>
      </c>
    </row>
    <row r="815" spans="2:6">
      <c r="B815" s="457">
        <v>11</v>
      </c>
      <c r="C815" s="457">
        <v>62</v>
      </c>
      <c r="D815" s="458">
        <v>6211</v>
      </c>
      <c r="E815" s="457" t="s">
        <v>646</v>
      </c>
      <c r="F815" s="457" t="s">
        <v>12030</v>
      </c>
    </row>
    <row r="816" spans="2:6">
      <c r="B816" s="457">
        <v>12</v>
      </c>
      <c r="C816" s="457">
        <v>62</v>
      </c>
      <c r="D816" s="458">
        <v>6212</v>
      </c>
      <c r="E816" s="457" t="s">
        <v>646</v>
      </c>
      <c r="F816" s="457" t="s">
        <v>12031</v>
      </c>
    </row>
    <row r="817" spans="2:6">
      <c r="B817" s="457">
        <v>13</v>
      </c>
      <c r="C817" s="457">
        <v>62</v>
      </c>
      <c r="D817" s="458">
        <v>6213</v>
      </c>
      <c r="E817" s="457" t="s">
        <v>646</v>
      </c>
      <c r="F817" s="457" t="s">
        <v>12032</v>
      </c>
    </row>
    <row r="818" spans="2:6">
      <c r="B818" s="457">
        <v>14</v>
      </c>
      <c r="C818" s="457">
        <v>62</v>
      </c>
      <c r="D818" s="458">
        <v>6271</v>
      </c>
      <c r="E818" s="457" t="s">
        <v>646</v>
      </c>
      <c r="F818" s="457" t="s">
        <v>12033</v>
      </c>
    </row>
    <row r="819" spans="2:6">
      <c r="B819" s="457"/>
      <c r="C819" s="457"/>
      <c r="D819" s="458"/>
      <c r="E819" s="457" t="s">
        <v>646</v>
      </c>
      <c r="F819" s="457" t="s">
        <v>268</v>
      </c>
    </row>
    <row r="820" spans="2:6">
      <c r="B820" s="457"/>
      <c r="C820" s="457"/>
      <c r="D820" s="458"/>
      <c r="E820" s="457" t="s">
        <v>646</v>
      </c>
      <c r="F820" s="457" t="s">
        <v>268</v>
      </c>
    </row>
    <row r="821" spans="2:6">
      <c r="B821" s="457"/>
      <c r="C821" s="457"/>
      <c r="D821" s="458"/>
      <c r="E821" s="457" t="s">
        <v>646</v>
      </c>
      <c r="F821" s="457" t="s">
        <v>268</v>
      </c>
    </row>
    <row r="822" spans="2:6">
      <c r="B822" s="457"/>
      <c r="C822" s="457"/>
      <c r="D822" s="458"/>
      <c r="E822" s="457" t="s">
        <v>646</v>
      </c>
      <c r="F822" s="457" t="s">
        <v>268</v>
      </c>
    </row>
    <row r="823" spans="2:6">
      <c r="B823" s="457"/>
      <c r="C823" s="457"/>
      <c r="D823" s="458"/>
      <c r="E823" s="457" t="s">
        <v>646</v>
      </c>
      <c r="F823" s="457" t="s">
        <v>268</v>
      </c>
    </row>
    <row r="824" spans="2:6">
      <c r="B824" s="457"/>
      <c r="C824" s="457"/>
      <c r="D824" s="458"/>
      <c r="E824" s="457" t="s">
        <v>646</v>
      </c>
      <c r="F824" s="457" t="s">
        <v>268</v>
      </c>
    </row>
    <row r="825" spans="2:6">
      <c r="B825" s="457"/>
      <c r="C825" s="457"/>
      <c r="D825" s="458"/>
      <c r="E825" s="457" t="s">
        <v>646</v>
      </c>
      <c r="F825" s="457" t="s">
        <v>268</v>
      </c>
    </row>
    <row r="826" spans="2:6">
      <c r="B826" s="457"/>
      <c r="C826" s="457"/>
      <c r="D826" s="458"/>
      <c r="E826" s="457" t="s">
        <v>646</v>
      </c>
      <c r="F826" s="457" t="s">
        <v>268</v>
      </c>
    </row>
    <row r="827" spans="2:6">
      <c r="B827" s="457"/>
      <c r="C827" s="457"/>
      <c r="D827" s="458"/>
      <c r="E827" s="457" t="s">
        <v>646</v>
      </c>
      <c r="F827" s="457" t="s">
        <v>268</v>
      </c>
    </row>
    <row r="828" spans="2:6">
      <c r="B828" s="457"/>
      <c r="C828" s="457"/>
      <c r="D828" s="458"/>
      <c r="E828" s="457" t="s">
        <v>646</v>
      </c>
      <c r="F828" s="457" t="s">
        <v>268</v>
      </c>
    </row>
    <row r="829" spans="2:6">
      <c r="B829" s="457"/>
      <c r="C829" s="457"/>
      <c r="D829" s="458"/>
      <c r="E829" s="457" t="s">
        <v>646</v>
      </c>
      <c r="F829" s="457" t="s">
        <v>268</v>
      </c>
    </row>
    <row r="830" spans="2:6">
      <c r="B830" s="457"/>
      <c r="C830" s="457"/>
      <c r="D830" s="458"/>
      <c r="E830" s="457" t="s">
        <v>646</v>
      </c>
      <c r="F830" s="457" t="s">
        <v>268</v>
      </c>
    </row>
    <row r="831" spans="2:6">
      <c r="B831" s="457"/>
      <c r="C831" s="457"/>
      <c r="D831" s="458"/>
      <c r="E831" s="457" t="s">
        <v>646</v>
      </c>
      <c r="F831" s="457" t="s">
        <v>268</v>
      </c>
    </row>
    <row r="832" spans="2:6">
      <c r="B832" s="457"/>
      <c r="C832" s="457"/>
      <c r="D832" s="458"/>
      <c r="E832" s="457" t="s">
        <v>646</v>
      </c>
      <c r="F832" s="457" t="s">
        <v>268</v>
      </c>
    </row>
    <row r="833" spans="2:6">
      <c r="B833" s="457"/>
      <c r="C833" s="457"/>
      <c r="D833" s="458"/>
      <c r="E833" s="457" t="s">
        <v>646</v>
      </c>
      <c r="F833" s="457" t="s">
        <v>268</v>
      </c>
    </row>
    <row r="834" spans="2:6">
      <c r="B834" s="457"/>
      <c r="C834" s="457"/>
      <c r="D834" s="458"/>
      <c r="E834" s="457" t="s">
        <v>646</v>
      </c>
      <c r="F834" s="457" t="s">
        <v>268</v>
      </c>
    </row>
    <row r="835" spans="2:6">
      <c r="B835" s="457"/>
      <c r="C835" s="457"/>
      <c r="D835" s="458"/>
      <c r="E835" s="457" t="s">
        <v>646</v>
      </c>
      <c r="F835" s="457" t="s">
        <v>268</v>
      </c>
    </row>
    <row r="836" spans="2:6">
      <c r="B836" s="457"/>
      <c r="C836" s="457"/>
      <c r="D836" s="458"/>
      <c r="E836" s="457" t="s">
        <v>646</v>
      </c>
      <c r="F836" s="457" t="s">
        <v>268</v>
      </c>
    </row>
    <row r="837" spans="2:6">
      <c r="B837" s="457"/>
      <c r="C837" s="457"/>
      <c r="D837" s="458"/>
      <c r="E837" s="457" t="s">
        <v>646</v>
      </c>
      <c r="F837" s="457" t="s">
        <v>268</v>
      </c>
    </row>
    <row r="838" spans="2:6">
      <c r="B838" s="457"/>
      <c r="C838" s="457"/>
      <c r="D838" s="458"/>
      <c r="E838" s="457" t="s">
        <v>646</v>
      </c>
      <c r="F838" s="457" t="s">
        <v>268</v>
      </c>
    </row>
    <row r="839" spans="2:6">
      <c r="B839" s="457"/>
      <c r="C839" s="457"/>
      <c r="D839" s="458"/>
      <c r="E839" s="457" t="s">
        <v>646</v>
      </c>
      <c r="F839" s="457" t="s">
        <v>268</v>
      </c>
    </row>
    <row r="840" spans="2:6">
      <c r="B840" s="457"/>
      <c r="C840" s="457"/>
      <c r="D840" s="458"/>
      <c r="E840" s="457" t="s">
        <v>646</v>
      </c>
      <c r="F840" s="457" t="s">
        <v>268</v>
      </c>
    </row>
    <row r="841" spans="2:6">
      <c r="B841" s="457"/>
      <c r="C841" s="457"/>
      <c r="D841" s="458"/>
      <c r="E841" s="457" t="s">
        <v>646</v>
      </c>
      <c r="F841" s="457" t="s">
        <v>268</v>
      </c>
    </row>
    <row r="842" spans="2:6">
      <c r="B842" s="457"/>
      <c r="C842" s="457"/>
      <c r="D842" s="458"/>
      <c r="E842" s="457" t="s">
        <v>646</v>
      </c>
      <c r="F842" s="457" t="s">
        <v>268</v>
      </c>
    </row>
    <row r="843" spans="2:6">
      <c r="B843" s="457"/>
      <c r="C843" s="457"/>
      <c r="D843" s="458"/>
      <c r="E843" s="457" t="s">
        <v>646</v>
      </c>
      <c r="F843" s="457" t="s">
        <v>268</v>
      </c>
    </row>
    <row r="844" spans="2:6">
      <c r="B844" s="457"/>
      <c r="C844" s="457"/>
      <c r="D844" s="458"/>
      <c r="E844" s="457" t="s">
        <v>646</v>
      </c>
      <c r="F844" s="457" t="s">
        <v>268</v>
      </c>
    </row>
    <row r="845" spans="2:6">
      <c r="B845" s="457">
        <v>1</v>
      </c>
      <c r="C845" s="457">
        <v>63</v>
      </c>
      <c r="D845" s="458">
        <v>6301</v>
      </c>
      <c r="E845" s="457" t="s">
        <v>647</v>
      </c>
      <c r="F845" s="457" t="s">
        <v>12034</v>
      </c>
    </row>
    <row r="846" spans="2:6">
      <c r="B846" s="457">
        <v>2</v>
      </c>
      <c r="C846" s="457">
        <v>63</v>
      </c>
      <c r="D846" s="458">
        <v>6302</v>
      </c>
      <c r="E846" s="457" t="s">
        <v>647</v>
      </c>
      <c r="F846" s="457" t="s">
        <v>12035</v>
      </c>
    </row>
    <row r="847" spans="2:6">
      <c r="B847" s="457">
        <v>3</v>
      </c>
      <c r="C847" s="457">
        <v>63</v>
      </c>
      <c r="D847" s="458">
        <v>6303</v>
      </c>
      <c r="E847" s="457" t="s">
        <v>647</v>
      </c>
      <c r="F847" s="457" t="s">
        <v>12036</v>
      </c>
    </row>
    <row r="848" spans="2:6">
      <c r="B848" s="457">
        <v>4</v>
      </c>
      <c r="C848" s="457">
        <v>63</v>
      </c>
      <c r="D848" s="458">
        <v>6304</v>
      </c>
      <c r="E848" s="457" t="s">
        <v>647</v>
      </c>
      <c r="F848" s="457" t="s">
        <v>12037</v>
      </c>
    </row>
    <row r="849" spans="2:6">
      <c r="B849" s="457">
        <v>5</v>
      </c>
      <c r="C849" s="457">
        <v>63</v>
      </c>
      <c r="D849" s="458">
        <v>6305</v>
      </c>
      <c r="E849" s="457" t="s">
        <v>647</v>
      </c>
      <c r="F849" s="457" t="s">
        <v>12038</v>
      </c>
    </row>
    <row r="850" spans="2:6">
      <c r="B850" s="457">
        <v>6</v>
      </c>
      <c r="C850" s="457">
        <v>63</v>
      </c>
      <c r="D850" s="458">
        <v>6306</v>
      </c>
      <c r="E850" s="457" t="s">
        <v>647</v>
      </c>
      <c r="F850" s="457" t="s">
        <v>12039</v>
      </c>
    </row>
    <row r="851" spans="2:6">
      <c r="B851" s="457">
        <v>7</v>
      </c>
      <c r="C851" s="457">
        <v>63</v>
      </c>
      <c r="D851" s="458">
        <v>6307</v>
      </c>
      <c r="E851" s="457" t="s">
        <v>647</v>
      </c>
      <c r="F851" s="457" t="s">
        <v>12040</v>
      </c>
    </row>
    <row r="852" spans="2:6">
      <c r="B852" s="457">
        <v>8</v>
      </c>
      <c r="C852" s="457">
        <v>63</v>
      </c>
      <c r="D852" s="458">
        <v>6308</v>
      </c>
      <c r="E852" s="457" t="s">
        <v>647</v>
      </c>
      <c r="F852" s="457" t="s">
        <v>12041</v>
      </c>
    </row>
    <row r="853" spans="2:6">
      <c r="B853" s="457">
        <v>9</v>
      </c>
      <c r="C853" s="457">
        <v>63</v>
      </c>
      <c r="D853" s="458">
        <v>6309</v>
      </c>
      <c r="E853" s="457" t="s">
        <v>647</v>
      </c>
      <c r="F853" s="457" t="s">
        <v>12042</v>
      </c>
    </row>
    <row r="854" spans="2:6">
      <c r="B854" s="457">
        <v>10</v>
      </c>
      <c r="C854" s="457">
        <v>63</v>
      </c>
      <c r="D854" s="458">
        <v>6310</v>
      </c>
      <c r="E854" s="457" t="s">
        <v>647</v>
      </c>
      <c r="F854" s="457" t="s">
        <v>12043</v>
      </c>
    </row>
    <row r="855" spans="2:6">
      <c r="B855" s="457">
        <v>11</v>
      </c>
      <c r="C855" s="457">
        <v>63</v>
      </c>
      <c r="D855" s="458">
        <v>6311</v>
      </c>
      <c r="E855" s="457" t="s">
        <v>647</v>
      </c>
      <c r="F855" s="457" t="s">
        <v>12044</v>
      </c>
    </row>
    <row r="856" spans="2:6">
      <c r="B856" s="457">
        <v>12</v>
      </c>
      <c r="C856" s="457">
        <v>63</v>
      </c>
      <c r="D856" s="458">
        <v>6371</v>
      </c>
      <c r="E856" s="457" t="s">
        <v>647</v>
      </c>
      <c r="F856" s="457" t="s">
        <v>12045</v>
      </c>
    </row>
    <row r="857" spans="2:6">
      <c r="B857" s="457">
        <v>13</v>
      </c>
      <c r="C857" s="457">
        <v>63</v>
      </c>
      <c r="D857" s="458">
        <v>6372</v>
      </c>
      <c r="E857" s="457" t="s">
        <v>647</v>
      </c>
      <c r="F857" s="457" t="s">
        <v>12046</v>
      </c>
    </row>
    <row r="858" spans="2:6">
      <c r="B858" s="457"/>
      <c r="C858" s="457"/>
      <c r="D858" s="458"/>
      <c r="E858" s="457" t="s">
        <v>647</v>
      </c>
      <c r="F858" s="457" t="s">
        <v>268</v>
      </c>
    </row>
    <row r="859" spans="2:6">
      <c r="B859" s="457"/>
      <c r="C859" s="457"/>
      <c r="D859" s="458"/>
      <c r="E859" s="457" t="s">
        <v>647</v>
      </c>
      <c r="F859" s="457" t="s">
        <v>268</v>
      </c>
    </row>
    <row r="860" spans="2:6">
      <c r="B860" s="457"/>
      <c r="C860" s="457"/>
      <c r="D860" s="458"/>
      <c r="E860" s="457" t="s">
        <v>647</v>
      </c>
      <c r="F860" s="457" t="s">
        <v>268</v>
      </c>
    </row>
    <row r="861" spans="2:6">
      <c r="B861" s="457"/>
      <c r="C861" s="457"/>
      <c r="D861" s="458"/>
      <c r="E861" s="457" t="s">
        <v>647</v>
      </c>
      <c r="F861" s="457" t="s">
        <v>268</v>
      </c>
    </row>
    <row r="862" spans="2:6">
      <c r="B862" s="457"/>
      <c r="C862" s="457"/>
      <c r="D862" s="458"/>
      <c r="E862" s="457" t="s">
        <v>647</v>
      </c>
      <c r="F862" s="457" t="s">
        <v>268</v>
      </c>
    </row>
    <row r="863" spans="2:6">
      <c r="B863" s="457"/>
      <c r="C863" s="457"/>
      <c r="D863" s="458"/>
      <c r="E863" s="457" t="s">
        <v>647</v>
      </c>
      <c r="F863" s="457" t="s">
        <v>268</v>
      </c>
    </row>
    <row r="864" spans="2:6">
      <c r="B864" s="457"/>
      <c r="C864" s="457"/>
      <c r="D864" s="458"/>
      <c r="E864" s="457" t="s">
        <v>647</v>
      </c>
      <c r="F864" s="457" t="s">
        <v>268</v>
      </c>
    </row>
    <row r="865" spans="2:6">
      <c r="B865" s="457"/>
      <c r="C865" s="457"/>
      <c r="D865" s="458"/>
      <c r="E865" s="457" t="s">
        <v>647</v>
      </c>
      <c r="F865" s="457" t="s">
        <v>268</v>
      </c>
    </row>
    <row r="866" spans="2:6">
      <c r="B866" s="457"/>
      <c r="C866" s="457"/>
      <c r="D866" s="458"/>
      <c r="E866" s="457" t="s">
        <v>647</v>
      </c>
      <c r="F866" s="457" t="s">
        <v>268</v>
      </c>
    </row>
    <row r="867" spans="2:6">
      <c r="B867" s="457"/>
      <c r="C867" s="457"/>
      <c r="D867" s="458"/>
      <c r="E867" s="457" t="s">
        <v>647</v>
      </c>
      <c r="F867" s="457" t="s">
        <v>268</v>
      </c>
    </row>
    <row r="868" spans="2:6">
      <c r="B868" s="457"/>
      <c r="C868" s="457"/>
      <c r="D868" s="458"/>
      <c r="E868" s="457" t="s">
        <v>647</v>
      </c>
      <c r="F868" s="457" t="s">
        <v>268</v>
      </c>
    </row>
    <row r="869" spans="2:6">
      <c r="B869" s="457"/>
      <c r="C869" s="457"/>
      <c r="D869" s="458"/>
      <c r="E869" s="457" t="s">
        <v>647</v>
      </c>
      <c r="F869" s="457" t="s">
        <v>268</v>
      </c>
    </row>
    <row r="870" spans="2:6">
      <c r="B870" s="457"/>
      <c r="C870" s="457"/>
      <c r="D870" s="458"/>
      <c r="E870" s="457" t="s">
        <v>647</v>
      </c>
      <c r="F870" s="457" t="s">
        <v>268</v>
      </c>
    </row>
    <row r="871" spans="2:6">
      <c r="B871" s="457"/>
      <c r="C871" s="457"/>
      <c r="D871" s="458"/>
      <c r="E871" s="457" t="s">
        <v>647</v>
      </c>
      <c r="F871" s="457" t="s">
        <v>268</v>
      </c>
    </row>
    <row r="872" spans="2:6">
      <c r="B872" s="457"/>
      <c r="C872" s="457"/>
      <c r="D872" s="458"/>
      <c r="E872" s="457" t="s">
        <v>647</v>
      </c>
      <c r="F872" s="457" t="s">
        <v>268</v>
      </c>
    </row>
    <row r="873" spans="2:6">
      <c r="B873" s="457"/>
      <c r="C873" s="457"/>
      <c r="D873" s="458"/>
      <c r="E873" s="457" t="s">
        <v>647</v>
      </c>
      <c r="F873" s="457" t="s">
        <v>268</v>
      </c>
    </row>
    <row r="874" spans="2:6">
      <c r="B874" s="457"/>
      <c r="C874" s="457"/>
      <c r="D874" s="458"/>
      <c r="E874" s="457" t="s">
        <v>647</v>
      </c>
      <c r="F874" s="457" t="s">
        <v>268</v>
      </c>
    </row>
    <row r="875" spans="2:6">
      <c r="B875" s="457"/>
      <c r="C875" s="457"/>
      <c r="D875" s="458"/>
      <c r="E875" s="457" t="s">
        <v>647</v>
      </c>
      <c r="F875" s="457" t="s">
        <v>268</v>
      </c>
    </row>
    <row r="876" spans="2:6">
      <c r="B876" s="457"/>
      <c r="C876" s="457"/>
      <c r="D876" s="458"/>
      <c r="E876" s="457" t="s">
        <v>647</v>
      </c>
      <c r="F876" s="457" t="s">
        <v>268</v>
      </c>
    </row>
    <row r="877" spans="2:6">
      <c r="B877" s="457"/>
      <c r="C877" s="457"/>
      <c r="D877" s="458"/>
      <c r="E877" s="457" t="s">
        <v>647</v>
      </c>
      <c r="F877" s="457" t="s">
        <v>268</v>
      </c>
    </row>
    <row r="878" spans="2:6">
      <c r="B878" s="457"/>
      <c r="C878" s="457"/>
      <c r="D878" s="458"/>
      <c r="E878" s="457" t="s">
        <v>647</v>
      </c>
      <c r="F878" s="457" t="s">
        <v>268</v>
      </c>
    </row>
    <row r="879" spans="2:6">
      <c r="B879" s="457"/>
      <c r="C879" s="457"/>
      <c r="D879" s="458"/>
      <c r="E879" s="457" t="s">
        <v>647</v>
      </c>
      <c r="F879" s="457" t="s">
        <v>268</v>
      </c>
    </row>
    <row r="880" spans="2:6">
      <c r="B880" s="457"/>
      <c r="C880" s="457"/>
      <c r="D880" s="458"/>
      <c r="E880" s="457" t="s">
        <v>647</v>
      </c>
      <c r="F880" s="457" t="s">
        <v>268</v>
      </c>
    </row>
    <row r="881" spans="2:6">
      <c r="B881" s="457"/>
      <c r="C881" s="457"/>
      <c r="D881" s="458"/>
      <c r="E881" s="457" t="s">
        <v>647</v>
      </c>
      <c r="F881" s="457" t="s">
        <v>268</v>
      </c>
    </row>
    <row r="882" spans="2:6">
      <c r="B882" s="457"/>
      <c r="C882" s="457"/>
      <c r="D882" s="458"/>
      <c r="E882" s="457" t="s">
        <v>647</v>
      </c>
      <c r="F882" s="457" t="s">
        <v>268</v>
      </c>
    </row>
    <row r="883" spans="2:6">
      <c r="B883" s="457"/>
      <c r="C883" s="457"/>
      <c r="D883" s="458"/>
      <c r="E883" s="457" t="s">
        <v>647</v>
      </c>
      <c r="F883" s="457" t="s">
        <v>268</v>
      </c>
    </row>
    <row r="884" spans="2:6">
      <c r="B884" s="457"/>
      <c r="C884" s="457"/>
      <c r="D884" s="458"/>
      <c r="E884" s="457" t="s">
        <v>647</v>
      </c>
      <c r="F884" s="457" t="s">
        <v>268</v>
      </c>
    </row>
    <row r="885" spans="2:6">
      <c r="B885" s="457">
        <v>1</v>
      </c>
      <c r="C885" s="457">
        <v>64</v>
      </c>
      <c r="D885" s="458">
        <v>6401</v>
      </c>
      <c r="E885" s="457" t="s">
        <v>648</v>
      </c>
      <c r="F885" s="457" t="s">
        <v>12047</v>
      </c>
    </row>
    <row r="886" spans="2:6">
      <c r="B886" s="457">
        <v>2</v>
      </c>
      <c r="C886" s="457">
        <v>64</v>
      </c>
      <c r="D886" s="458">
        <v>6402</v>
      </c>
      <c r="E886" s="457" t="s">
        <v>648</v>
      </c>
      <c r="F886" s="457" t="s">
        <v>12048</v>
      </c>
    </row>
    <row r="887" spans="2:6">
      <c r="B887" s="457">
        <v>3</v>
      </c>
      <c r="C887" s="457">
        <v>64</v>
      </c>
      <c r="D887" s="458">
        <v>6403</v>
      </c>
      <c r="E887" s="457" t="s">
        <v>648</v>
      </c>
      <c r="F887" s="457" t="s">
        <v>12049</v>
      </c>
    </row>
    <row r="888" spans="2:6">
      <c r="B888" s="457">
        <v>4</v>
      </c>
      <c r="C888" s="457">
        <v>64</v>
      </c>
      <c r="D888" s="458">
        <v>6404</v>
      </c>
      <c r="E888" s="457" t="s">
        <v>648</v>
      </c>
      <c r="F888" s="457" t="s">
        <v>12050</v>
      </c>
    </row>
    <row r="889" spans="2:6">
      <c r="B889" s="457">
        <v>5</v>
      </c>
      <c r="C889" s="457">
        <v>64</v>
      </c>
      <c r="D889" s="458">
        <v>6405</v>
      </c>
      <c r="E889" s="457" t="s">
        <v>648</v>
      </c>
      <c r="F889" s="457" t="s">
        <v>12051</v>
      </c>
    </row>
    <row r="890" spans="2:6">
      <c r="B890" s="457">
        <v>6</v>
      </c>
      <c r="C890" s="457">
        <v>64</v>
      </c>
      <c r="D890" s="458">
        <v>6409</v>
      </c>
      <c r="E890" s="457" t="s">
        <v>648</v>
      </c>
      <c r="F890" s="457" t="s">
        <v>12052</v>
      </c>
    </row>
    <row r="891" spans="2:6">
      <c r="B891" s="457">
        <v>7</v>
      </c>
      <c r="C891" s="457">
        <v>64</v>
      </c>
      <c r="D891" s="458">
        <v>6411</v>
      </c>
      <c r="E891" s="457" t="s">
        <v>648</v>
      </c>
      <c r="F891" s="457" t="s">
        <v>12053</v>
      </c>
    </row>
    <row r="892" spans="2:6">
      <c r="B892" s="457">
        <v>8</v>
      </c>
      <c r="C892" s="457">
        <v>64</v>
      </c>
      <c r="D892" s="458">
        <v>6471</v>
      </c>
      <c r="E892" s="457" t="s">
        <v>648</v>
      </c>
      <c r="F892" s="457" t="s">
        <v>12054</v>
      </c>
    </row>
    <row r="893" spans="2:6">
      <c r="B893" s="457">
        <v>9</v>
      </c>
      <c r="C893" s="457">
        <v>64</v>
      </c>
      <c r="D893" s="458">
        <v>6472</v>
      </c>
      <c r="E893" s="457" t="s">
        <v>648</v>
      </c>
      <c r="F893" s="457" t="s">
        <v>12055</v>
      </c>
    </row>
    <row r="894" spans="2:6">
      <c r="B894" s="457">
        <v>10</v>
      </c>
      <c r="C894" s="457">
        <v>64</v>
      </c>
      <c r="D894" s="458">
        <v>6474</v>
      </c>
      <c r="E894" s="457" t="s">
        <v>648</v>
      </c>
      <c r="F894" s="457" t="s">
        <v>12056</v>
      </c>
    </row>
    <row r="895" spans="2:6">
      <c r="B895" s="457"/>
      <c r="C895" s="457"/>
      <c r="D895" s="458"/>
      <c r="E895" s="457" t="s">
        <v>648</v>
      </c>
      <c r="F895" s="457" t="s">
        <v>268</v>
      </c>
    </row>
    <row r="896" spans="2:6">
      <c r="B896" s="457"/>
      <c r="C896" s="457"/>
      <c r="D896" s="458"/>
      <c r="E896" s="457" t="s">
        <v>648</v>
      </c>
      <c r="F896" s="457" t="s">
        <v>268</v>
      </c>
    </row>
    <row r="897" spans="2:6">
      <c r="B897" s="457"/>
      <c r="C897" s="457"/>
      <c r="D897" s="458"/>
      <c r="E897" s="457" t="s">
        <v>648</v>
      </c>
      <c r="F897" s="457" t="s">
        <v>268</v>
      </c>
    </row>
    <row r="898" spans="2:6">
      <c r="B898" s="457"/>
      <c r="C898" s="457"/>
      <c r="D898" s="458"/>
      <c r="E898" s="457" t="s">
        <v>648</v>
      </c>
      <c r="F898" s="457" t="s">
        <v>268</v>
      </c>
    </row>
    <row r="899" spans="2:6">
      <c r="B899" s="457"/>
      <c r="C899" s="457"/>
      <c r="D899" s="458"/>
      <c r="E899" s="457" t="s">
        <v>648</v>
      </c>
      <c r="F899" s="457" t="s">
        <v>268</v>
      </c>
    </row>
    <row r="900" spans="2:6">
      <c r="B900" s="457"/>
      <c r="C900" s="457"/>
      <c r="D900" s="458"/>
      <c r="E900" s="457" t="s">
        <v>648</v>
      </c>
      <c r="F900" s="457" t="s">
        <v>268</v>
      </c>
    </row>
    <row r="901" spans="2:6">
      <c r="B901" s="457"/>
      <c r="C901" s="457"/>
      <c r="D901" s="458"/>
      <c r="E901" s="457" t="s">
        <v>648</v>
      </c>
      <c r="F901" s="457" t="s">
        <v>268</v>
      </c>
    </row>
    <row r="902" spans="2:6">
      <c r="B902" s="457"/>
      <c r="C902" s="457"/>
      <c r="D902" s="458"/>
      <c r="E902" s="457" t="s">
        <v>648</v>
      </c>
      <c r="F902" s="457" t="s">
        <v>268</v>
      </c>
    </row>
    <row r="903" spans="2:6">
      <c r="B903" s="457"/>
      <c r="C903" s="457"/>
      <c r="D903" s="458"/>
      <c r="E903" s="457" t="s">
        <v>648</v>
      </c>
      <c r="F903" s="457" t="s">
        <v>268</v>
      </c>
    </row>
    <row r="904" spans="2:6">
      <c r="B904" s="457"/>
      <c r="C904" s="457"/>
      <c r="D904" s="458"/>
      <c r="E904" s="457" t="s">
        <v>648</v>
      </c>
      <c r="F904" s="457" t="s">
        <v>268</v>
      </c>
    </row>
    <row r="905" spans="2:6">
      <c r="B905" s="457"/>
      <c r="C905" s="457"/>
      <c r="D905" s="458"/>
      <c r="E905" s="457" t="s">
        <v>648</v>
      </c>
      <c r="F905" s="457" t="s">
        <v>268</v>
      </c>
    </row>
    <row r="906" spans="2:6">
      <c r="B906" s="457"/>
      <c r="C906" s="457"/>
      <c r="D906" s="458"/>
      <c r="E906" s="457" t="s">
        <v>648</v>
      </c>
      <c r="F906" s="457" t="s">
        <v>268</v>
      </c>
    </row>
    <row r="907" spans="2:6">
      <c r="B907" s="457"/>
      <c r="C907" s="457"/>
      <c r="D907" s="458"/>
      <c r="E907" s="457" t="s">
        <v>648</v>
      </c>
      <c r="F907" s="457" t="s">
        <v>268</v>
      </c>
    </row>
    <row r="908" spans="2:6">
      <c r="B908" s="457"/>
      <c r="C908" s="457"/>
      <c r="D908" s="458"/>
      <c r="E908" s="457" t="s">
        <v>648</v>
      </c>
      <c r="F908" s="457" t="s">
        <v>268</v>
      </c>
    </row>
    <row r="909" spans="2:6">
      <c r="B909" s="457"/>
      <c r="C909" s="457"/>
      <c r="D909" s="458"/>
      <c r="E909" s="457" t="s">
        <v>648</v>
      </c>
      <c r="F909" s="457" t="s">
        <v>268</v>
      </c>
    </row>
    <row r="910" spans="2:6">
      <c r="B910" s="457"/>
      <c r="C910" s="457"/>
      <c r="D910" s="458"/>
      <c r="E910" s="457" t="s">
        <v>648</v>
      </c>
      <c r="F910" s="457" t="s">
        <v>268</v>
      </c>
    </row>
    <row r="911" spans="2:6">
      <c r="B911" s="457"/>
      <c r="C911" s="457"/>
      <c r="D911" s="458"/>
      <c r="E911" s="457" t="s">
        <v>648</v>
      </c>
      <c r="F911" s="457" t="s">
        <v>268</v>
      </c>
    </row>
    <row r="912" spans="2:6">
      <c r="B912" s="457"/>
      <c r="C912" s="457"/>
      <c r="D912" s="458"/>
      <c r="E912" s="457" t="s">
        <v>648</v>
      </c>
      <c r="F912" s="457" t="s">
        <v>268</v>
      </c>
    </row>
    <row r="913" spans="2:6">
      <c r="B913" s="457"/>
      <c r="C913" s="457"/>
      <c r="D913" s="458"/>
      <c r="E913" s="457" t="s">
        <v>648</v>
      </c>
      <c r="F913" s="457" t="s">
        <v>268</v>
      </c>
    </row>
    <row r="914" spans="2:6">
      <c r="B914" s="457"/>
      <c r="C914" s="457"/>
      <c r="D914" s="458"/>
      <c r="E914" s="457" t="s">
        <v>648</v>
      </c>
      <c r="F914" s="457" t="s">
        <v>268</v>
      </c>
    </row>
    <row r="915" spans="2:6">
      <c r="B915" s="457"/>
      <c r="C915" s="457"/>
      <c r="D915" s="458"/>
      <c r="E915" s="457" t="s">
        <v>648</v>
      </c>
      <c r="F915" s="457" t="s">
        <v>268</v>
      </c>
    </row>
    <row r="916" spans="2:6">
      <c r="B916" s="457"/>
      <c r="C916" s="457"/>
      <c r="D916" s="458"/>
      <c r="E916" s="457" t="s">
        <v>648</v>
      </c>
      <c r="F916" s="457" t="s">
        <v>268</v>
      </c>
    </row>
    <row r="917" spans="2:6">
      <c r="B917" s="457"/>
      <c r="C917" s="457"/>
      <c r="D917" s="458"/>
      <c r="E917" s="457" t="s">
        <v>648</v>
      </c>
      <c r="F917" s="457" t="s">
        <v>268</v>
      </c>
    </row>
    <row r="918" spans="2:6">
      <c r="B918" s="457"/>
      <c r="C918" s="457"/>
      <c r="D918" s="458"/>
      <c r="E918" s="457" t="s">
        <v>648</v>
      </c>
      <c r="F918" s="457" t="s">
        <v>268</v>
      </c>
    </row>
    <row r="919" spans="2:6">
      <c r="B919" s="457"/>
      <c r="C919" s="457"/>
      <c r="D919" s="458"/>
      <c r="E919" s="457" t="s">
        <v>648</v>
      </c>
      <c r="F919" s="457" t="s">
        <v>268</v>
      </c>
    </row>
    <row r="920" spans="2:6">
      <c r="B920" s="457"/>
      <c r="C920" s="457"/>
      <c r="D920" s="458"/>
      <c r="E920" s="457" t="s">
        <v>648</v>
      </c>
      <c r="F920" s="457" t="s">
        <v>268</v>
      </c>
    </row>
    <row r="921" spans="2:6">
      <c r="B921" s="457"/>
      <c r="C921" s="457"/>
      <c r="D921" s="458"/>
      <c r="E921" s="457" t="s">
        <v>648</v>
      </c>
      <c r="F921" s="457" t="s">
        <v>268</v>
      </c>
    </row>
    <row r="922" spans="2:6">
      <c r="B922" s="457"/>
      <c r="C922" s="457"/>
      <c r="D922" s="458"/>
      <c r="E922" s="457" t="s">
        <v>648</v>
      </c>
      <c r="F922" s="457" t="s">
        <v>268</v>
      </c>
    </row>
    <row r="923" spans="2:6">
      <c r="B923" s="457"/>
      <c r="C923" s="457"/>
      <c r="D923" s="458"/>
      <c r="E923" s="457" t="s">
        <v>648</v>
      </c>
      <c r="F923" s="457" t="s">
        <v>268</v>
      </c>
    </row>
    <row r="924" spans="2:6">
      <c r="B924" s="457"/>
      <c r="C924" s="457"/>
      <c r="D924" s="458"/>
      <c r="E924" s="457" t="s">
        <v>648</v>
      </c>
      <c r="F924" s="457" t="s">
        <v>268</v>
      </c>
    </row>
    <row r="925" spans="2:6">
      <c r="B925" s="457">
        <v>1</v>
      </c>
      <c r="C925" s="457">
        <v>65</v>
      </c>
      <c r="D925" s="458">
        <v>6501</v>
      </c>
      <c r="E925" s="457" t="s">
        <v>649</v>
      </c>
      <c r="F925" s="457" t="s">
        <v>12057</v>
      </c>
    </row>
    <row r="926" spans="2:6">
      <c r="B926" s="457">
        <v>2</v>
      </c>
      <c r="C926" s="457">
        <v>65</v>
      </c>
      <c r="D926" s="458">
        <v>6502</v>
      </c>
      <c r="E926" s="457" t="s">
        <v>649</v>
      </c>
      <c r="F926" s="457" t="s">
        <v>12058</v>
      </c>
    </row>
    <row r="927" spans="2:6">
      <c r="B927" s="457">
        <v>3</v>
      </c>
      <c r="C927" s="457">
        <v>65</v>
      </c>
      <c r="D927" s="458">
        <v>6503</v>
      </c>
      <c r="E927" s="457" t="s">
        <v>649</v>
      </c>
      <c r="F927" s="457" t="s">
        <v>12059</v>
      </c>
    </row>
    <row r="928" spans="2:6">
      <c r="B928" s="457">
        <v>4</v>
      </c>
      <c r="C928" s="457">
        <v>65</v>
      </c>
      <c r="D928" s="458">
        <v>6504</v>
      </c>
      <c r="E928" s="457" t="s">
        <v>649</v>
      </c>
      <c r="F928" s="457" t="s">
        <v>12060</v>
      </c>
    </row>
    <row r="929" spans="2:6">
      <c r="B929" s="457">
        <v>5</v>
      </c>
      <c r="C929" s="457">
        <v>65</v>
      </c>
      <c r="D929" s="458">
        <v>6571</v>
      </c>
      <c r="E929" s="457" t="s">
        <v>649</v>
      </c>
      <c r="F929" s="457" t="s">
        <v>12061</v>
      </c>
    </row>
    <row r="930" spans="2:6">
      <c r="B930" s="457"/>
      <c r="C930" s="457"/>
      <c r="D930" s="458"/>
      <c r="E930" s="457" t="s">
        <v>649</v>
      </c>
      <c r="F930" s="457" t="s">
        <v>268</v>
      </c>
    </row>
    <row r="931" spans="2:6">
      <c r="B931" s="457"/>
      <c r="C931" s="457"/>
      <c r="D931" s="458"/>
      <c r="E931" s="457" t="s">
        <v>649</v>
      </c>
      <c r="F931" s="457" t="s">
        <v>268</v>
      </c>
    </row>
    <row r="932" spans="2:6">
      <c r="B932" s="457"/>
      <c r="C932" s="457"/>
      <c r="D932" s="458"/>
      <c r="E932" s="457" t="s">
        <v>649</v>
      </c>
      <c r="F932" s="457" t="s">
        <v>268</v>
      </c>
    </row>
    <row r="933" spans="2:6">
      <c r="B933" s="457"/>
      <c r="C933" s="457"/>
      <c r="D933" s="458"/>
      <c r="E933" s="457" t="s">
        <v>649</v>
      </c>
      <c r="F933" s="457" t="s">
        <v>268</v>
      </c>
    </row>
    <row r="934" spans="2:6">
      <c r="B934" s="457"/>
      <c r="C934" s="457"/>
      <c r="D934" s="458"/>
      <c r="E934" s="457" t="s">
        <v>649</v>
      </c>
      <c r="F934" s="457" t="s">
        <v>268</v>
      </c>
    </row>
    <row r="935" spans="2:6">
      <c r="B935" s="457"/>
      <c r="C935" s="457"/>
      <c r="D935" s="458"/>
      <c r="E935" s="457" t="s">
        <v>649</v>
      </c>
      <c r="F935" s="457" t="s">
        <v>268</v>
      </c>
    </row>
    <row r="936" spans="2:6">
      <c r="B936" s="457"/>
      <c r="C936" s="457"/>
      <c r="D936" s="458"/>
      <c r="E936" s="457" t="s">
        <v>649</v>
      </c>
      <c r="F936" s="457" t="s">
        <v>268</v>
      </c>
    </row>
    <row r="937" spans="2:6">
      <c r="B937" s="457"/>
      <c r="C937" s="457"/>
      <c r="D937" s="458"/>
      <c r="E937" s="457" t="s">
        <v>649</v>
      </c>
      <c r="F937" s="457" t="s">
        <v>268</v>
      </c>
    </row>
    <row r="938" spans="2:6">
      <c r="B938" s="457"/>
      <c r="C938" s="457"/>
      <c r="D938" s="458"/>
      <c r="E938" s="457" t="s">
        <v>649</v>
      </c>
      <c r="F938" s="457" t="s">
        <v>268</v>
      </c>
    </row>
    <row r="939" spans="2:6">
      <c r="B939" s="457"/>
      <c r="C939" s="457"/>
      <c r="D939" s="458"/>
      <c r="E939" s="457" t="s">
        <v>649</v>
      </c>
      <c r="F939" s="457" t="s">
        <v>268</v>
      </c>
    </row>
    <row r="940" spans="2:6">
      <c r="B940" s="457"/>
      <c r="C940" s="457"/>
      <c r="D940" s="458"/>
      <c r="E940" s="457" t="s">
        <v>649</v>
      </c>
      <c r="F940" s="457" t="s">
        <v>268</v>
      </c>
    </row>
    <row r="941" spans="2:6">
      <c r="B941" s="457"/>
      <c r="C941" s="457"/>
      <c r="D941" s="458"/>
      <c r="E941" s="457" t="s">
        <v>649</v>
      </c>
      <c r="F941" s="457" t="s">
        <v>268</v>
      </c>
    </row>
    <row r="942" spans="2:6">
      <c r="B942" s="457"/>
      <c r="C942" s="457"/>
      <c r="D942" s="458"/>
      <c r="E942" s="457" t="s">
        <v>649</v>
      </c>
      <c r="F942" s="457" t="s">
        <v>268</v>
      </c>
    </row>
    <row r="943" spans="2:6">
      <c r="B943" s="457"/>
      <c r="C943" s="457"/>
      <c r="D943" s="458"/>
      <c r="E943" s="457" t="s">
        <v>649</v>
      </c>
      <c r="F943" s="457" t="s">
        <v>268</v>
      </c>
    </row>
    <row r="944" spans="2:6">
      <c r="B944" s="457"/>
      <c r="C944" s="457"/>
      <c r="D944" s="458"/>
      <c r="E944" s="457" t="s">
        <v>649</v>
      </c>
      <c r="F944" s="457" t="s">
        <v>268</v>
      </c>
    </row>
    <row r="945" spans="2:6">
      <c r="B945" s="457"/>
      <c r="C945" s="457"/>
      <c r="D945" s="458"/>
      <c r="E945" s="457" t="s">
        <v>649</v>
      </c>
      <c r="F945" s="457" t="s">
        <v>268</v>
      </c>
    </row>
    <row r="946" spans="2:6">
      <c r="B946" s="457"/>
      <c r="C946" s="457"/>
      <c r="D946" s="458"/>
      <c r="E946" s="457" t="s">
        <v>649</v>
      </c>
      <c r="F946" s="457" t="s">
        <v>268</v>
      </c>
    </row>
    <row r="947" spans="2:6">
      <c r="B947" s="457"/>
      <c r="C947" s="457"/>
      <c r="D947" s="458"/>
      <c r="E947" s="457" t="s">
        <v>649</v>
      </c>
      <c r="F947" s="457" t="s">
        <v>268</v>
      </c>
    </row>
    <row r="948" spans="2:6">
      <c r="B948" s="457"/>
      <c r="C948" s="457"/>
      <c r="D948" s="458"/>
      <c r="E948" s="457" t="s">
        <v>649</v>
      </c>
      <c r="F948" s="457" t="s">
        <v>268</v>
      </c>
    </row>
    <row r="949" spans="2:6">
      <c r="B949" s="457"/>
      <c r="C949" s="457"/>
      <c r="D949" s="458"/>
      <c r="E949" s="457" t="s">
        <v>649</v>
      </c>
      <c r="F949" s="457" t="s">
        <v>268</v>
      </c>
    </row>
    <row r="950" spans="2:6">
      <c r="B950" s="457"/>
      <c r="C950" s="457"/>
      <c r="D950" s="458"/>
      <c r="E950" s="457" t="s">
        <v>649</v>
      </c>
      <c r="F950" s="457" t="s">
        <v>268</v>
      </c>
    </row>
    <row r="951" spans="2:6">
      <c r="B951" s="457"/>
      <c r="C951" s="457"/>
      <c r="D951" s="458"/>
      <c r="E951" s="457" t="s">
        <v>649</v>
      </c>
      <c r="F951" s="457" t="s">
        <v>268</v>
      </c>
    </row>
    <row r="952" spans="2:6">
      <c r="B952" s="457"/>
      <c r="C952" s="457"/>
      <c r="D952" s="458"/>
      <c r="E952" s="457" t="s">
        <v>649</v>
      </c>
      <c r="F952" s="457" t="s">
        <v>268</v>
      </c>
    </row>
    <row r="953" spans="2:6">
      <c r="B953" s="457"/>
      <c r="C953" s="457"/>
      <c r="D953" s="458"/>
      <c r="E953" s="457" t="s">
        <v>649</v>
      </c>
      <c r="F953" s="457" t="s">
        <v>268</v>
      </c>
    </row>
    <row r="954" spans="2:6">
      <c r="B954" s="457"/>
      <c r="C954" s="457"/>
      <c r="D954" s="458"/>
      <c r="E954" s="457" t="s">
        <v>649</v>
      </c>
      <c r="F954" s="457" t="s">
        <v>268</v>
      </c>
    </row>
    <row r="955" spans="2:6">
      <c r="B955" s="457"/>
      <c r="C955" s="457"/>
      <c r="D955" s="458"/>
      <c r="E955" s="457" t="s">
        <v>649</v>
      </c>
      <c r="F955" s="457" t="s">
        <v>268</v>
      </c>
    </row>
    <row r="956" spans="2:6">
      <c r="B956" s="457"/>
      <c r="C956" s="457"/>
      <c r="D956" s="458"/>
      <c r="E956" s="457" t="s">
        <v>649</v>
      </c>
      <c r="F956" s="457" t="s">
        <v>268</v>
      </c>
    </row>
    <row r="957" spans="2:6">
      <c r="B957" s="457"/>
      <c r="C957" s="457"/>
      <c r="D957" s="458"/>
      <c r="E957" s="457" t="s">
        <v>649</v>
      </c>
      <c r="F957" s="457" t="s">
        <v>268</v>
      </c>
    </row>
    <row r="958" spans="2:6">
      <c r="B958" s="457"/>
      <c r="C958" s="457"/>
      <c r="D958" s="458"/>
      <c r="E958" s="457" t="s">
        <v>649</v>
      </c>
      <c r="F958" s="457" t="s">
        <v>268</v>
      </c>
    </row>
    <row r="959" spans="2:6">
      <c r="B959" s="457"/>
      <c r="C959" s="457"/>
      <c r="D959" s="458"/>
      <c r="E959" s="457" t="s">
        <v>649</v>
      </c>
      <c r="F959" s="457" t="s">
        <v>268</v>
      </c>
    </row>
    <row r="960" spans="2:6">
      <c r="B960" s="457"/>
      <c r="C960" s="457"/>
      <c r="D960" s="458"/>
      <c r="E960" s="457" t="s">
        <v>649</v>
      </c>
      <c r="F960" s="457" t="s">
        <v>268</v>
      </c>
    </row>
    <row r="961" spans="2:6">
      <c r="B961" s="457"/>
      <c r="C961" s="457"/>
      <c r="D961" s="458"/>
      <c r="E961" s="457" t="s">
        <v>649</v>
      </c>
      <c r="F961" s="457" t="s">
        <v>268</v>
      </c>
    </row>
    <row r="962" spans="2:6">
      <c r="B962" s="457"/>
      <c r="C962" s="457"/>
      <c r="D962" s="458"/>
      <c r="E962" s="457" t="s">
        <v>649</v>
      </c>
      <c r="F962" s="457" t="s">
        <v>268</v>
      </c>
    </row>
    <row r="963" spans="2:6">
      <c r="B963" s="457"/>
      <c r="C963" s="457"/>
      <c r="D963" s="458"/>
      <c r="E963" s="457" t="s">
        <v>649</v>
      </c>
      <c r="F963" s="457" t="s">
        <v>268</v>
      </c>
    </row>
    <row r="964" spans="2:6">
      <c r="B964" s="457"/>
      <c r="C964" s="457"/>
      <c r="D964" s="458"/>
      <c r="E964" s="457" t="s">
        <v>649</v>
      </c>
      <c r="F964" s="457" t="s">
        <v>268</v>
      </c>
    </row>
    <row r="965" spans="2:6">
      <c r="B965" s="457">
        <v>1</v>
      </c>
      <c r="C965" s="457">
        <v>71</v>
      </c>
      <c r="D965" s="458">
        <v>7101</v>
      </c>
      <c r="E965" s="457" t="s">
        <v>650</v>
      </c>
      <c r="F965" s="457" t="s">
        <v>12062</v>
      </c>
    </row>
    <row r="966" spans="2:6">
      <c r="B966" s="457">
        <v>2</v>
      </c>
      <c r="C966" s="457">
        <v>71</v>
      </c>
      <c r="D966" s="458">
        <v>7102</v>
      </c>
      <c r="E966" s="457" t="s">
        <v>650</v>
      </c>
      <c r="F966" s="457" t="s">
        <v>12063</v>
      </c>
    </row>
    <row r="967" spans="2:6">
      <c r="B967" s="457">
        <v>3</v>
      </c>
      <c r="C967" s="457">
        <v>71</v>
      </c>
      <c r="D967" s="458">
        <v>7103</v>
      </c>
      <c r="E967" s="457" t="s">
        <v>650</v>
      </c>
      <c r="F967" s="457" t="s">
        <v>12064</v>
      </c>
    </row>
    <row r="968" spans="2:6">
      <c r="B968" s="457">
        <v>4</v>
      </c>
      <c r="C968" s="457">
        <v>71</v>
      </c>
      <c r="D968" s="458">
        <v>7104</v>
      </c>
      <c r="E968" s="457" t="s">
        <v>650</v>
      </c>
      <c r="F968" s="457" t="s">
        <v>12065</v>
      </c>
    </row>
    <row r="969" spans="2:6">
      <c r="B969" s="457">
        <v>5</v>
      </c>
      <c r="C969" s="457">
        <v>71</v>
      </c>
      <c r="D969" s="458">
        <v>7105</v>
      </c>
      <c r="E969" s="457" t="s">
        <v>650</v>
      </c>
      <c r="F969" s="457" t="s">
        <v>12066</v>
      </c>
    </row>
    <row r="970" spans="2:6">
      <c r="B970" s="457">
        <v>6</v>
      </c>
      <c r="C970" s="457">
        <v>71</v>
      </c>
      <c r="D970" s="458">
        <v>7106</v>
      </c>
      <c r="E970" s="457" t="s">
        <v>650</v>
      </c>
      <c r="F970" s="457" t="s">
        <v>12067</v>
      </c>
    </row>
    <row r="971" spans="2:6">
      <c r="B971" s="457">
        <v>7</v>
      </c>
      <c r="C971" s="457">
        <v>71</v>
      </c>
      <c r="D971" s="458">
        <v>7107</v>
      </c>
      <c r="E971" s="457" t="s">
        <v>650</v>
      </c>
      <c r="F971" s="457" t="s">
        <v>12068</v>
      </c>
    </row>
    <row r="972" spans="2:6">
      <c r="B972" s="457">
        <v>8</v>
      </c>
      <c r="C972" s="457">
        <v>71</v>
      </c>
      <c r="D972" s="458">
        <v>7108</v>
      </c>
      <c r="E972" s="457" t="s">
        <v>650</v>
      </c>
      <c r="F972" s="457" t="s">
        <v>12069</v>
      </c>
    </row>
    <row r="973" spans="2:6">
      <c r="B973" s="457">
        <v>9</v>
      </c>
      <c r="C973" s="457">
        <v>71</v>
      </c>
      <c r="D973" s="458">
        <v>7109</v>
      </c>
      <c r="E973" s="457" t="s">
        <v>650</v>
      </c>
      <c r="F973" s="457" t="s">
        <v>12070</v>
      </c>
    </row>
    <row r="974" spans="2:6">
      <c r="B974" s="457">
        <v>10</v>
      </c>
      <c r="C974" s="457">
        <v>71</v>
      </c>
      <c r="D974" s="458">
        <v>7110</v>
      </c>
      <c r="E974" s="457" t="s">
        <v>650</v>
      </c>
      <c r="F974" s="457" t="s">
        <v>12071</v>
      </c>
    </row>
    <row r="975" spans="2:6">
      <c r="B975" s="457">
        <v>11</v>
      </c>
      <c r="C975" s="457">
        <v>71</v>
      </c>
      <c r="D975" s="458">
        <v>7111</v>
      </c>
      <c r="E975" s="457" t="s">
        <v>650</v>
      </c>
      <c r="F975" s="457" t="s">
        <v>12072</v>
      </c>
    </row>
    <row r="976" spans="2:6">
      <c r="B976" s="457">
        <v>12</v>
      </c>
      <c r="C976" s="457">
        <v>71</v>
      </c>
      <c r="D976" s="458">
        <v>7171</v>
      </c>
      <c r="E976" s="457" t="s">
        <v>650</v>
      </c>
      <c r="F976" s="457" t="s">
        <v>12073</v>
      </c>
    </row>
    <row r="977" spans="2:6">
      <c r="B977" s="457">
        <v>13</v>
      </c>
      <c r="C977" s="457">
        <v>71</v>
      </c>
      <c r="D977" s="458">
        <v>7172</v>
      </c>
      <c r="E977" s="457" t="s">
        <v>650</v>
      </c>
      <c r="F977" s="457" t="s">
        <v>12074</v>
      </c>
    </row>
    <row r="978" spans="2:6">
      <c r="B978" s="457">
        <v>14</v>
      </c>
      <c r="C978" s="457">
        <v>71</v>
      </c>
      <c r="D978" s="458">
        <v>7173</v>
      </c>
      <c r="E978" s="457" t="s">
        <v>650</v>
      </c>
      <c r="F978" s="457" t="s">
        <v>12075</v>
      </c>
    </row>
    <row r="979" spans="2:6">
      <c r="B979" s="457">
        <v>15</v>
      </c>
      <c r="C979" s="457">
        <v>71</v>
      </c>
      <c r="D979" s="458">
        <v>7174</v>
      </c>
      <c r="E979" s="457" t="s">
        <v>650</v>
      </c>
      <c r="F979" s="457" t="s">
        <v>12076</v>
      </c>
    </row>
    <row r="980" spans="2:6">
      <c r="B980" s="457"/>
      <c r="C980" s="457"/>
      <c r="D980" s="458"/>
      <c r="E980" s="457" t="s">
        <v>650</v>
      </c>
      <c r="F980" s="457" t="s">
        <v>268</v>
      </c>
    </row>
    <row r="981" spans="2:6">
      <c r="B981" s="457"/>
      <c r="C981" s="457"/>
      <c r="D981" s="458"/>
      <c r="E981" s="457" t="s">
        <v>650</v>
      </c>
      <c r="F981" s="457" t="s">
        <v>268</v>
      </c>
    </row>
    <row r="982" spans="2:6">
      <c r="B982" s="457"/>
      <c r="C982" s="457"/>
      <c r="D982" s="458"/>
      <c r="E982" s="457" t="s">
        <v>650</v>
      </c>
      <c r="F982" s="457" t="s">
        <v>268</v>
      </c>
    </row>
    <row r="983" spans="2:6">
      <c r="B983" s="457"/>
      <c r="C983" s="457"/>
      <c r="D983" s="458"/>
      <c r="E983" s="457" t="s">
        <v>650</v>
      </c>
      <c r="F983" s="457" t="s">
        <v>268</v>
      </c>
    </row>
    <row r="984" spans="2:6">
      <c r="B984" s="457"/>
      <c r="C984" s="457"/>
      <c r="D984" s="458"/>
      <c r="E984" s="457" t="s">
        <v>650</v>
      </c>
      <c r="F984" s="457" t="s">
        <v>268</v>
      </c>
    </row>
    <row r="985" spans="2:6">
      <c r="B985" s="457"/>
      <c r="C985" s="457"/>
      <c r="D985" s="458"/>
      <c r="E985" s="457" t="s">
        <v>650</v>
      </c>
      <c r="F985" s="457" t="s">
        <v>268</v>
      </c>
    </row>
    <row r="986" spans="2:6">
      <c r="B986" s="457"/>
      <c r="C986" s="457"/>
      <c r="D986" s="458"/>
      <c r="E986" s="457" t="s">
        <v>650</v>
      </c>
      <c r="F986" s="457" t="s">
        <v>268</v>
      </c>
    </row>
    <row r="987" spans="2:6">
      <c r="B987" s="457"/>
      <c r="C987" s="457"/>
      <c r="D987" s="458"/>
      <c r="E987" s="457" t="s">
        <v>650</v>
      </c>
      <c r="F987" s="457" t="s">
        <v>268</v>
      </c>
    </row>
    <row r="988" spans="2:6">
      <c r="B988" s="457"/>
      <c r="C988" s="457"/>
      <c r="D988" s="458"/>
      <c r="E988" s="457" t="s">
        <v>650</v>
      </c>
      <c r="F988" s="457" t="s">
        <v>268</v>
      </c>
    </row>
    <row r="989" spans="2:6">
      <c r="B989" s="457"/>
      <c r="C989" s="457"/>
      <c r="D989" s="458"/>
      <c r="E989" s="457" t="s">
        <v>650</v>
      </c>
      <c r="F989" s="457" t="s">
        <v>268</v>
      </c>
    </row>
    <row r="990" spans="2:6">
      <c r="B990" s="457"/>
      <c r="C990" s="457"/>
      <c r="D990" s="458"/>
      <c r="E990" s="457" t="s">
        <v>650</v>
      </c>
      <c r="F990" s="457" t="s">
        <v>268</v>
      </c>
    </row>
    <row r="991" spans="2:6">
      <c r="B991" s="457"/>
      <c r="C991" s="457"/>
      <c r="D991" s="458"/>
      <c r="E991" s="457" t="s">
        <v>650</v>
      </c>
      <c r="F991" s="457" t="s">
        <v>268</v>
      </c>
    </row>
    <row r="992" spans="2:6">
      <c r="B992" s="457"/>
      <c r="C992" s="457"/>
      <c r="D992" s="458"/>
      <c r="E992" s="457" t="s">
        <v>650</v>
      </c>
      <c r="F992" s="457" t="s">
        <v>268</v>
      </c>
    </row>
    <row r="993" spans="2:6">
      <c r="B993" s="457"/>
      <c r="C993" s="457"/>
      <c r="D993" s="458"/>
      <c r="E993" s="457" t="s">
        <v>650</v>
      </c>
      <c r="F993" s="457" t="s">
        <v>268</v>
      </c>
    </row>
    <row r="994" spans="2:6">
      <c r="B994" s="457"/>
      <c r="C994" s="457"/>
      <c r="D994" s="458"/>
      <c r="E994" s="457" t="s">
        <v>650</v>
      </c>
      <c r="F994" s="457" t="s">
        <v>268</v>
      </c>
    </row>
    <row r="995" spans="2:6">
      <c r="B995" s="457"/>
      <c r="C995" s="457"/>
      <c r="D995" s="458"/>
      <c r="E995" s="457" t="s">
        <v>650</v>
      </c>
      <c r="F995" s="457" t="s">
        <v>268</v>
      </c>
    </row>
    <row r="996" spans="2:6">
      <c r="B996" s="457"/>
      <c r="C996" s="457"/>
      <c r="D996" s="458"/>
      <c r="E996" s="457" t="s">
        <v>650</v>
      </c>
      <c r="F996" s="457" t="s">
        <v>268</v>
      </c>
    </row>
    <row r="997" spans="2:6">
      <c r="B997" s="457"/>
      <c r="C997" s="457"/>
      <c r="D997" s="458"/>
      <c r="E997" s="457" t="s">
        <v>650</v>
      </c>
      <c r="F997" s="457" t="s">
        <v>268</v>
      </c>
    </row>
    <row r="998" spans="2:6">
      <c r="B998" s="457"/>
      <c r="C998" s="457"/>
      <c r="D998" s="458"/>
      <c r="E998" s="457" t="s">
        <v>650</v>
      </c>
      <c r="F998" s="457" t="s">
        <v>268</v>
      </c>
    </row>
    <row r="999" spans="2:6">
      <c r="B999" s="457"/>
      <c r="C999" s="457"/>
      <c r="D999" s="458"/>
      <c r="E999" s="457" t="s">
        <v>650</v>
      </c>
      <c r="F999" s="457" t="s">
        <v>268</v>
      </c>
    </row>
    <row r="1000" spans="2:6">
      <c r="B1000" s="457"/>
      <c r="C1000" s="457"/>
      <c r="D1000" s="458"/>
      <c r="E1000" s="457" t="s">
        <v>650</v>
      </c>
      <c r="F1000" s="457" t="s">
        <v>268</v>
      </c>
    </row>
    <row r="1001" spans="2:6">
      <c r="B1001" s="457"/>
      <c r="C1001" s="457"/>
      <c r="D1001" s="458"/>
      <c r="E1001" s="457" t="s">
        <v>650</v>
      </c>
      <c r="F1001" s="457" t="s">
        <v>268</v>
      </c>
    </row>
    <row r="1002" spans="2:6">
      <c r="B1002" s="457"/>
      <c r="C1002" s="457"/>
      <c r="D1002" s="458"/>
      <c r="E1002" s="457" t="s">
        <v>650</v>
      </c>
      <c r="F1002" s="457" t="s">
        <v>268</v>
      </c>
    </row>
    <row r="1003" spans="2:6">
      <c r="B1003" s="457"/>
      <c r="C1003" s="457"/>
      <c r="D1003" s="458"/>
      <c r="E1003" s="457" t="s">
        <v>650</v>
      </c>
      <c r="F1003" s="457" t="s">
        <v>268</v>
      </c>
    </row>
    <row r="1004" spans="2:6">
      <c r="B1004" s="457"/>
      <c r="C1004" s="457"/>
      <c r="D1004" s="458"/>
      <c r="E1004" s="457" t="s">
        <v>650</v>
      </c>
      <c r="F1004" s="457" t="s">
        <v>268</v>
      </c>
    </row>
    <row r="1005" spans="2:6">
      <c r="B1005" s="457">
        <v>1</v>
      </c>
      <c r="C1005" s="457">
        <v>72</v>
      </c>
      <c r="D1005" s="458">
        <v>7201</v>
      </c>
      <c r="E1005" s="457" t="s">
        <v>651</v>
      </c>
      <c r="F1005" s="457" t="s">
        <v>12077</v>
      </c>
    </row>
    <row r="1006" spans="2:6">
      <c r="B1006" s="457">
        <v>2</v>
      </c>
      <c r="C1006" s="457">
        <v>72</v>
      </c>
      <c r="D1006" s="458">
        <v>7211</v>
      </c>
      <c r="E1006" s="457" t="s">
        <v>651</v>
      </c>
      <c r="F1006" s="457" t="s">
        <v>12078</v>
      </c>
    </row>
    <row r="1007" spans="2:6">
      <c r="B1007" s="457">
        <v>3</v>
      </c>
      <c r="C1007" s="457">
        <v>72</v>
      </c>
      <c r="D1007" s="458">
        <v>7202</v>
      </c>
      <c r="E1007" s="457" t="s">
        <v>651</v>
      </c>
      <c r="F1007" s="457" t="s">
        <v>12079</v>
      </c>
    </row>
    <row r="1008" spans="2:6">
      <c r="B1008" s="457">
        <v>4</v>
      </c>
      <c r="C1008" s="457">
        <v>72</v>
      </c>
      <c r="D1008" s="458">
        <v>7203</v>
      </c>
      <c r="E1008" s="457" t="s">
        <v>651</v>
      </c>
      <c r="F1008" s="457" t="s">
        <v>12080</v>
      </c>
    </row>
    <row r="1009" spans="2:6">
      <c r="B1009" s="457">
        <v>5</v>
      </c>
      <c r="C1009" s="457">
        <v>72</v>
      </c>
      <c r="D1009" s="458">
        <v>7212</v>
      </c>
      <c r="E1009" s="457" t="s">
        <v>651</v>
      </c>
      <c r="F1009" s="457" t="s">
        <v>12081</v>
      </c>
    </row>
    <row r="1010" spans="2:6">
      <c r="B1010" s="457">
        <v>6</v>
      </c>
      <c r="C1010" s="457">
        <v>72</v>
      </c>
      <c r="D1010" s="458">
        <v>7204</v>
      </c>
      <c r="E1010" s="457" t="s">
        <v>651</v>
      </c>
      <c r="F1010" s="457" t="s">
        <v>12082</v>
      </c>
    </row>
    <row r="1011" spans="2:6">
      <c r="B1011" s="457">
        <v>7</v>
      </c>
      <c r="C1011" s="457">
        <v>72</v>
      </c>
      <c r="D1011" s="458">
        <v>7205</v>
      </c>
      <c r="E1011" s="457" t="s">
        <v>651</v>
      </c>
      <c r="F1011" s="457" t="s">
        <v>12083</v>
      </c>
    </row>
    <row r="1012" spans="2:6">
      <c r="B1012" s="457">
        <v>8</v>
      </c>
      <c r="C1012" s="457">
        <v>72</v>
      </c>
      <c r="D1012" s="458">
        <v>7206</v>
      </c>
      <c r="E1012" s="457" t="s">
        <v>651</v>
      </c>
      <c r="F1012" s="457" t="s">
        <v>12251</v>
      </c>
    </row>
    <row r="1013" spans="2:6">
      <c r="B1013" s="457">
        <v>9</v>
      </c>
      <c r="C1013" s="457">
        <v>72</v>
      </c>
      <c r="D1013" s="458">
        <v>7207</v>
      </c>
      <c r="E1013" s="457" t="s">
        <v>651</v>
      </c>
      <c r="F1013" s="457" t="s">
        <v>12084</v>
      </c>
    </row>
    <row r="1014" spans="2:6">
      <c r="B1014" s="457">
        <v>10</v>
      </c>
      <c r="C1014" s="457">
        <v>72</v>
      </c>
      <c r="D1014" s="458">
        <v>7208</v>
      </c>
      <c r="E1014" s="457" t="s">
        <v>651</v>
      </c>
      <c r="F1014" s="457" t="s">
        <v>12085</v>
      </c>
    </row>
    <row r="1015" spans="2:6">
      <c r="B1015" s="457">
        <v>11</v>
      </c>
      <c r="C1015" s="457">
        <v>72</v>
      </c>
      <c r="D1015" s="458">
        <v>7209</v>
      </c>
      <c r="E1015" s="457" t="s">
        <v>651</v>
      </c>
      <c r="F1015" s="457" t="s">
        <v>12252</v>
      </c>
    </row>
    <row r="1016" spans="2:6">
      <c r="B1016" s="457">
        <v>12</v>
      </c>
      <c r="C1016" s="457">
        <v>72</v>
      </c>
      <c r="D1016" s="458">
        <v>7210</v>
      </c>
      <c r="E1016" s="457" t="s">
        <v>651</v>
      </c>
      <c r="F1016" s="457" t="s">
        <v>12086</v>
      </c>
    </row>
    <row r="1017" spans="2:6">
      <c r="B1017" s="457">
        <v>13</v>
      </c>
      <c r="C1017" s="457">
        <v>72</v>
      </c>
      <c r="D1017" s="458">
        <v>7271</v>
      </c>
      <c r="E1017" s="457" t="s">
        <v>651</v>
      </c>
      <c r="F1017" s="457" t="s">
        <v>12087</v>
      </c>
    </row>
    <row r="1018" spans="2:6">
      <c r="B1018" s="457"/>
      <c r="C1018" s="457"/>
      <c r="D1018" s="458"/>
      <c r="E1018" s="457" t="s">
        <v>651</v>
      </c>
      <c r="F1018" s="457" t="s">
        <v>268</v>
      </c>
    </row>
    <row r="1019" spans="2:6">
      <c r="B1019" s="457"/>
      <c r="C1019" s="457"/>
      <c r="D1019" s="458"/>
      <c r="E1019" s="457" t="s">
        <v>651</v>
      </c>
      <c r="F1019" s="457" t="s">
        <v>268</v>
      </c>
    </row>
    <row r="1020" spans="2:6">
      <c r="B1020" s="457"/>
      <c r="C1020" s="457"/>
      <c r="D1020" s="458"/>
      <c r="E1020" s="457" t="s">
        <v>651</v>
      </c>
      <c r="F1020" s="457" t="s">
        <v>268</v>
      </c>
    </row>
    <row r="1021" spans="2:6">
      <c r="B1021" s="457"/>
      <c r="C1021" s="457"/>
      <c r="D1021" s="458"/>
      <c r="E1021" s="457" t="s">
        <v>651</v>
      </c>
      <c r="F1021" s="457" t="s">
        <v>268</v>
      </c>
    </row>
    <row r="1022" spans="2:6">
      <c r="B1022" s="457"/>
      <c r="C1022" s="457"/>
      <c r="D1022" s="458"/>
      <c r="E1022" s="457" t="s">
        <v>651</v>
      </c>
      <c r="F1022" s="457" t="s">
        <v>268</v>
      </c>
    </row>
    <row r="1023" spans="2:6">
      <c r="B1023" s="457"/>
      <c r="C1023" s="457"/>
      <c r="D1023" s="458"/>
      <c r="E1023" s="457" t="s">
        <v>651</v>
      </c>
      <c r="F1023" s="457" t="s">
        <v>268</v>
      </c>
    </row>
    <row r="1024" spans="2:6">
      <c r="B1024" s="457"/>
      <c r="C1024" s="457"/>
      <c r="D1024" s="458"/>
      <c r="E1024" s="457" t="s">
        <v>651</v>
      </c>
      <c r="F1024" s="457" t="s">
        <v>268</v>
      </c>
    </row>
    <row r="1025" spans="2:6">
      <c r="B1025" s="457"/>
      <c r="C1025" s="457"/>
      <c r="D1025" s="458"/>
      <c r="E1025" s="457" t="s">
        <v>651</v>
      </c>
      <c r="F1025" s="457" t="s">
        <v>268</v>
      </c>
    </row>
    <row r="1026" spans="2:6">
      <c r="B1026" s="457"/>
      <c r="C1026" s="457"/>
      <c r="D1026" s="458"/>
      <c r="E1026" s="457" t="s">
        <v>651</v>
      </c>
      <c r="F1026" s="457" t="s">
        <v>268</v>
      </c>
    </row>
    <row r="1027" spans="2:6">
      <c r="B1027" s="457"/>
      <c r="C1027" s="457"/>
      <c r="D1027" s="458"/>
      <c r="E1027" s="457" t="s">
        <v>651</v>
      </c>
      <c r="F1027" s="457" t="s">
        <v>268</v>
      </c>
    </row>
    <row r="1028" spans="2:6">
      <c r="B1028" s="457"/>
      <c r="C1028" s="457"/>
      <c r="D1028" s="458"/>
      <c r="E1028" s="457" t="s">
        <v>651</v>
      </c>
      <c r="F1028" s="457" t="s">
        <v>268</v>
      </c>
    </row>
    <row r="1029" spans="2:6">
      <c r="B1029" s="457"/>
      <c r="C1029" s="457"/>
      <c r="D1029" s="458"/>
      <c r="E1029" s="457" t="s">
        <v>651</v>
      </c>
      <c r="F1029" s="457" t="s">
        <v>268</v>
      </c>
    </row>
    <row r="1030" spans="2:6">
      <c r="B1030" s="457"/>
      <c r="C1030" s="457"/>
      <c r="D1030" s="458"/>
      <c r="E1030" s="457" t="s">
        <v>651</v>
      </c>
      <c r="F1030" s="457" t="s">
        <v>268</v>
      </c>
    </row>
    <row r="1031" spans="2:6">
      <c r="B1031" s="457"/>
      <c r="C1031" s="457"/>
      <c r="D1031" s="458"/>
      <c r="E1031" s="457" t="s">
        <v>651</v>
      </c>
      <c r="F1031" s="457" t="s">
        <v>268</v>
      </c>
    </row>
    <row r="1032" spans="2:6">
      <c r="B1032" s="457"/>
      <c r="C1032" s="457"/>
      <c r="D1032" s="458"/>
      <c r="E1032" s="457" t="s">
        <v>651</v>
      </c>
      <c r="F1032" s="457" t="s">
        <v>268</v>
      </c>
    </row>
    <row r="1033" spans="2:6">
      <c r="B1033" s="457"/>
      <c r="C1033" s="457"/>
      <c r="D1033" s="458"/>
      <c r="E1033" s="457" t="s">
        <v>651</v>
      </c>
      <c r="F1033" s="457" t="s">
        <v>268</v>
      </c>
    </row>
    <row r="1034" spans="2:6">
      <c r="B1034" s="457"/>
      <c r="C1034" s="457"/>
      <c r="D1034" s="458"/>
      <c r="E1034" s="457" t="s">
        <v>651</v>
      </c>
      <c r="F1034" s="457" t="s">
        <v>268</v>
      </c>
    </row>
    <row r="1035" spans="2:6">
      <c r="B1035" s="457"/>
      <c r="C1035" s="457"/>
      <c r="D1035" s="458"/>
      <c r="E1035" s="457" t="s">
        <v>651</v>
      </c>
      <c r="F1035" s="457" t="s">
        <v>268</v>
      </c>
    </row>
    <row r="1036" spans="2:6">
      <c r="B1036" s="457"/>
      <c r="C1036" s="457"/>
      <c r="D1036" s="458"/>
      <c r="E1036" s="457" t="s">
        <v>651</v>
      </c>
      <c r="F1036" s="457" t="s">
        <v>268</v>
      </c>
    </row>
    <row r="1037" spans="2:6">
      <c r="B1037" s="457"/>
      <c r="C1037" s="457"/>
      <c r="D1037" s="458"/>
      <c r="E1037" s="457" t="s">
        <v>651</v>
      </c>
      <c r="F1037" s="457" t="s">
        <v>268</v>
      </c>
    </row>
    <row r="1038" spans="2:6">
      <c r="B1038" s="457"/>
      <c r="C1038" s="457"/>
      <c r="D1038" s="458"/>
      <c r="E1038" s="457" t="s">
        <v>651</v>
      </c>
      <c r="F1038" s="457" t="s">
        <v>268</v>
      </c>
    </row>
    <row r="1039" spans="2:6">
      <c r="B1039" s="457"/>
      <c r="C1039" s="457"/>
      <c r="D1039" s="458"/>
      <c r="E1039" s="457" t="s">
        <v>651</v>
      </c>
      <c r="F1039" s="457" t="s">
        <v>268</v>
      </c>
    </row>
    <row r="1040" spans="2:6">
      <c r="B1040" s="457"/>
      <c r="C1040" s="457"/>
      <c r="D1040" s="458"/>
      <c r="E1040" s="457" t="s">
        <v>651</v>
      </c>
      <c r="F1040" s="457" t="s">
        <v>268</v>
      </c>
    </row>
    <row r="1041" spans="2:6">
      <c r="B1041" s="457"/>
      <c r="C1041" s="457"/>
      <c r="D1041" s="458"/>
      <c r="E1041" s="457" t="s">
        <v>651</v>
      </c>
      <c r="F1041" s="457" t="s">
        <v>268</v>
      </c>
    </row>
    <row r="1042" spans="2:6">
      <c r="B1042" s="457"/>
      <c r="C1042" s="457"/>
      <c r="D1042" s="458"/>
      <c r="E1042" s="457" t="s">
        <v>651</v>
      </c>
      <c r="F1042" s="457" t="s">
        <v>268</v>
      </c>
    </row>
    <row r="1043" spans="2:6">
      <c r="B1043" s="457"/>
      <c r="C1043" s="457"/>
      <c r="D1043" s="458"/>
      <c r="E1043" s="457" t="s">
        <v>651</v>
      </c>
      <c r="F1043" s="457" t="s">
        <v>268</v>
      </c>
    </row>
    <row r="1044" spans="2:6">
      <c r="B1044" s="457"/>
      <c r="C1044" s="457"/>
      <c r="D1044" s="458"/>
      <c r="E1044" s="457" t="s">
        <v>651</v>
      </c>
      <c r="F1044" s="457" t="s">
        <v>268</v>
      </c>
    </row>
    <row r="1045" spans="2:6">
      <c r="B1045" s="457">
        <v>1</v>
      </c>
      <c r="C1045" s="457">
        <v>73</v>
      </c>
      <c r="D1045" s="458">
        <v>7301</v>
      </c>
      <c r="E1045" s="457" t="s">
        <v>652</v>
      </c>
      <c r="F1045" s="457" t="s">
        <v>12088</v>
      </c>
    </row>
    <row r="1046" spans="2:6">
      <c r="B1046" s="457">
        <v>2</v>
      </c>
      <c r="C1046" s="457">
        <v>73</v>
      </c>
      <c r="D1046" s="458">
        <v>7302</v>
      </c>
      <c r="E1046" s="457" t="s">
        <v>652</v>
      </c>
      <c r="F1046" s="457" t="s">
        <v>12089</v>
      </c>
    </row>
    <row r="1047" spans="2:6">
      <c r="B1047" s="457">
        <v>3</v>
      </c>
      <c r="C1047" s="457">
        <v>73</v>
      </c>
      <c r="D1047" s="458">
        <v>7303</v>
      </c>
      <c r="E1047" s="457" t="s">
        <v>652</v>
      </c>
      <c r="F1047" s="457" t="s">
        <v>12090</v>
      </c>
    </row>
    <row r="1048" spans="2:6">
      <c r="B1048" s="457">
        <v>4</v>
      </c>
      <c r="C1048" s="457">
        <v>73</v>
      </c>
      <c r="D1048" s="458">
        <v>7304</v>
      </c>
      <c r="E1048" s="457" t="s">
        <v>652</v>
      </c>
      <c r="F1048" s="457" t="s">
        <v>12091</v>
      </c>
    </row>
    <row r="1049" spans="2:6">
      <c r="B1049" s="457">
        <v>5</v>
      </c>
      <c r="C1049" s="457">
        <v>73</v>
      </c>
      <c r="D1049" s="458">
        <v>7305</v>
      </c>
      <c r="E1049" s="457" t="s">
        <v>652</v>
      </c>
      <c r="F1049" s="457" t="s">
        <v>12092</v>
      </c>
    </row>
    <row r="1050" spans="2:6">
      <c r="B1050" s="457">
        <v>6</v>
      </c>
      <c r="C1050" s="457">
        <v>73</v>
      </c>
      <c r="D1050" s="458">
        <v>7306</v>
      </c>
      <c r="E1050" s="457" t="s">
        <v>652</v>
      </c>
      <c r="F1050" s="457" t="s">
        <v>12093</v>
      </c>
    </row>
    <row r="1051" spans="2:6">
      <c r="B1051" s="457">
        <v>7</v>
      </c>
      <c r="C1051" s="457">
        <v>73</v>
      </c>
      <c r="D1051" s="458">
        <v>7307</v>
      </c>
      <c r="E1051" s="457" t="s">
        <v>652</v>
      </c>
      <c r="F1051" s="457" t="s">
        <v>12094</v>
      </c>
    </row>
    <row r="1052" spans="2:6">
      <c r="B1052" s="457">
        <v>8</v>
      </c>
      <c r="C1052" s="457">
        <v>73</v>
      </c>
      <c r="D1052" s="458">
        <v>7308</v>
      </c>
      <c r="E1052" s="457" t="s">
        <v>652</v>
      </c>
      <c r="F1052" s="457" t="s">
        <v>12095</v>
      </c>
    </row>
    <row r="1053" spans="2:6">
      <c r="B1053" s="457">
        <v>9</v>
      </c>
      <c r="C1053" s="457">
        <v>73</v>
      </c>
      <c r="D1053" s="458">
        <v>7309</v>
      </c>
      <c r="E1053" s="457" t="s">
        <v>652</v>
      </c>
      <c r="F1053" s="457" t="s">
        <v>12096</v>
      </c>
    </row>
    <row r="1054" spans="2:6">
      <c r="B1054" s="457">
        <v>10</v>
      </c>
      <c r="C1054" s="457">
        <v>73</v>
      </c>
      <c r="D1054" s="458">
        <v>7310</v>
      </c>
      <c r="E1054" s="457" t="s">
        <v>652</v>
      </c>
      <c r="F1054" s="457" t="s">
        <v>12097</v>
      </c>
    </row>
    <row r="1055" spans="2:6">
      <c r="B1055" s="457">
        <v>11</v>
      </c>
      <c r="C1055" s="457">
        <v>73</v>
      </c>
      <c r="D1055" s="458">
        <v>7311</v>
      </c>
      <c r="E1055" s="457" t="s">
        <v>652</v>
      </c>
      <c r="F1055" s="457" t="s">
        <v>12098</v>
      </c>
    </row>
    <row r="1056" spans="2:6">
      <c r="B1056" s="457">
        <v>12</v>
      </c>
      <c r="C1056" s="457">
        <v>73</v>
      </c>
      <c r="D1056" s="458">
        <v>7312</v>
      </c>
      <c r="E1056" s="457" t="s">
        <v>652</v>
      </c>
      <c r="F1056" s="457" t="s">
        <v>12099</v>
      </c>
    </row>
    <row r="1057" spans="2:6">
      <c r="B1057" s="457">
        <v>13</v>
      </c>
      <c r="C1057" s="457">
        <v>73</v>
      </c>
      <c r="D1057" s="458">
        <v>7313</v>
      </c>
      <c r="E1057" s="457" t="s">
        <v>652</v>
      </c>
      <c r="F1057" s="457" t="s">
        <v>12100</v>
      </c>
    </row>
    <row r="1058" spans="2:6">
      <c r="B1058" s="457">
        <v>14</v>
      </c>
      <c r="C1058" s="457">
        <v>73</v>
      </c>
      <c r="D1058" s="458">
        <v>7314</v>
      </c>
      <c r="E1058" s="457" t="s">
        <v>652</v>
      </c>
      <c r="F1058" s="457" t="s">
        <v>12101</v>
      </c>
    </row>
    <row r="1059" spans="2:6">
      <c r="B1059" s="457">
        <v>15</v>
      </c>
      <c r="C1059" s="457">
        <v>73</v>
      </c>
      <c r="D1059" s="458">
        <v>7315</v>
      </c>
      <c r="E1059" s="457" t="s">
        <v>652</v>
      </c>
      <c r="F1059" s="457" t="s">
        <v>12102</v>
      </c>
    </row>
    <row r="1060" spans="2:6">
      <c r="B1060" s="457">
        <v>16</v>
      </c>
      <c r="C1060" s="457">
        <v>73</v>
      </c>
      <c r="D1060" s="458">
        <v>7316</v>
      </c>
      <c r="E1060" s="457" t="s">
        <v>652</v>
      </c>
      <c r="F1060" s="457" t="s">
        <v>12103</v>
      </c>
    </row>
    <row r="1061" spans="2:6">
      <c r="B1061" s="457">
        <v>17</v>
      </c>
      <c r="C1061" s="457">
        <v>73</v>
      </c>
      <c r="D1061" s="458">
        <v>7317</v>
      </c>
      <c r="E1061" s="457" t="s">
        <v>652</v>
      </c>
      <c r="F1061" s="457" t="s">
        <v>12104</v>
      </c>
    </row>
    <row r="1062" spans="2:6">
      <c r="B1062" s="457">
        <v>18</v>
      </c>
      <c r="C1062" s="457">
        <v>73</v>
      </c>
      <c r="D1062" s="458">
        <v>7318</v>
      </c>
      <c r="E1062" s="457" t="s">
        <v>652</v>
      </c>
      <c r="F1062" s="457" t="s">
        <v>12105</v>
      </c>
    </row>
    <row r="1063" spans="2:6">
      <c r="B1063" s="457">
        <v>19</v>
      </c>
      <c r="C1063" s="457">
        <v>73</v>
      </c>
      <c r="D1063" s="458">
        <v>7322</v>
      </c>
      <c r="E1063" s="457" t="s">
        <v>652</v>
      </c>
      <c r="F1063" s="457" t="s">
        <v>12106</v>
      </c>
    </row>
    <row r="1064" spans="2:6">
      <c r="B1064" s="457">
        <v>20</v>
      </c>
      <c r="C1064" s="457">
        <v>73</v>
      </c>
      <c r="D1064" s="458">
        <v>7325</v>
      </c>
      <c r="E1064" s="457" t="s">
        <v>652</v>
      </c>
      <c r="F1064" s="457" t="s">
        <v>12107</v>
      </c>
    </row>
    <row r="1065" spans="2:6">
      <c r="B1065" s="457">
        <v>21</v>
      </c>
      <c r="C1065" s="457">
        <v>73</v>
      </c>
      <c r="D1065" s="458">
        <v>7326</v>
      </c>
      <c r="E1065" s="457" t="s">
        <v>652</v>
      </c>
      <c r="F1065" s="457" t="s">
        <v>12108</v>
      </c>
    </row>
    <row r="1066" spans="2:6">
      <c r="B1066" s="457">
        <v>22</v>
      </c>
      <c r="C1066" s="457">
        <v>73</v>
      </c>
      <c r="D1066" s="458">
        <v>7371</v>
      </c>
      <c r="E1066" s="457" t="s">
        <v>652</v>
      </c>
      <c r="F1066" s="457" t="s">
        <v>12109</v>
      </c>
    </row>
    <row r="1067" spans="2:6">
      <c r="B1067" s="457">
        <v>23</v>
      </c>
      <c r="C1067" s="457">
        <v>73</v>
      </c>
      <c r="D1067" s="458">
        <v>7372</v>
      </c>
      <c r="E1067" s="457" t="s">
        <v>652</v>
      </c>
      <c r="F1067" s="457" t="s">
        <v>12110</v>
      </c>
    </row>
    <row r="1068" spans="2:6">
      <c r="B1068" s="457">
        <v>24</v>
      </c>
      <c r="C1068" s="457">
        <v>73</v>
      </c>
      <c r="D1068" s="458">
        <v>7373</v>
      </c>
      <c r="E1068" s="457" t="s">
        <v>652</v>
      </c>
      <c r="F1068" s="457" t="s">
        <v>12111</v>
      </c>
    </row>
    <row r="1069" spans="2:6">
      <c r="B1069" s="457"/>
      <c r="C1069" s="457"/>
      <c r="D1069" s="458"/>
      <c r="E1069" s="457" t="s">
        <v>652</v>
      </c>
      <c r="F1069" s="457" t="s">
        <v>268</v>
      </c>
    </row>
    <row r="1070" spans="2:6">
      <c r="B1070" s="457"/>
      <c r="C1070" s="457"/>
      <c r="D1070" s="458"/>
      <c r="E1070" s="457" t="s">
        <v>652</v>
      </c>
      <c r="F1070" s="457" t="s">
        <v>268</v>
      </c>
    </row>
    <row r="1071" spans="2:6">
      <c r="B1071" s="457"/>
      <c r="C1071" s="457"/>
      <c r="D1071" s="458"/>
      <c r="E1071" s="457" t="s">
        <v>652</v>
      </c>
      <c r="F1071" s="457" t="s">
        <v>268</v>
      </c>
    </row>
    <row r="1072" spans="2:6">
      <c r="B1072" s="457"/>
      <c r="C1072" s="457"/>
      <c r="D1072" s="458"/>
      <c r="E1072" s="457" t="s">
        <v>652</v>
      </c>
      <c r="F1072" s="457" t="s">
        <v>268</v>
      </c>
    </row>
    <row r="1073" spans="2:6">
      <c r="B1073" s="457"/>
      <c r="C1073" s="457"/>
      <c r="D1073" s="458"/>
      <c r="E1073" s="457" t="s">
        <v>652</v>
      </c>
      <c r="F1073" s="457" t="s">
        <v>268</v>
      </c>
    </row>
    <row r="1074" spans="2:6">
      <c r="B1074" s="457"/>
      <c r="C1074" s="457"/>
      <c r="D1074" s="458"/>
      <c r="E1074" s="457" t="s">
        <v>652</v>
      </c>
      <c r="F1074" s="457" t="s">
        <v>268</v>
      </c>
    </row>
    <row r="1075" spans="2:6">
      <c r="B1075" s="457"/>
      <c r="C1075" s="457"/>
      <c r="D1075" s="458"/>
      <c r="E1075" s="457" t="s">
        <v>652</v>
      </c>
      <c r="F1075" s="457" t="s">
        <v>268</v>
      </c>
    </row>
    <row r="1076" spans="2:6">
      <c r="B1076" s="457"/>
      <c r="C1076" s="457"/>
      <c r="D1076" s="458"/>
      <c r="E1076" s="457" t="s">
        <v>652</v>
      </c>
      <c r="F1076" s="457" t="s">
        <v>268</v>
      </c>
    </row>
    <row r="1077" spans="2:6">
      <c r="B1077" s="457"/>
      <c r="C1077" s="457"/>
      <c r="D1077" s="458"/>
      <c r="E1077" s="457" t="s">
        <v>652</v>
      </c>
      <c r="F1077" s="457" t="s">
        <v>268</v>
      </c>
    </row>
    <row r="1078" spans="2:6">
      <c r="B1078" s="457"/>
      <c r="C1078" s="457"/>
      <c r="D1078" s="458"/>
      <c r="E1078" s="457" t="s">
        <v>652</v>
      </c>
      <c r="F1078" s="457" t="s">
        <v>268</v>
      </c>
    </row>
    <row r="1079" spans="2:6">
      <c r="B1079" s="457"/>
      <c r="C1079" s="457"/>
      <c r="D1079" s="458"/>
      <c r="E1079" s="457" t="s">
        <v>652</v>
      </c>
      <c r="F1079" s="457" t="s">
        <v>268</v>
      </c>
    </row>
    <row r="1080" spans="2:6">
      <c r="B1080" s="457"/>
      <c r="C1080" s="457"/>
      <c r="D1080" s="458"/>
      <c r="E1080" s="457" t="s">
        <v>652</v>
      </c>
      <c r="F1080" s="457" t="s">
        <v>268</v>
      </c>
    </row>
    <row r="1081" spans="2:6">
      <c r="B1081" s="457"/>
      <c r="C1081" s="457"/>
      <c r="D1081" s="458"/>
      <c r="E1081" s="457" t="s">
        <v>652</v>
      </c>
      <c r="F1081" s="457" t="s">
        <v>268</v>
      </c>
    </row>
    <row r="1082" spans="2:6">
      <c r="B1082" s="457"/>
      <c r="C1082" s="457"/>
      <c r="D1082" s="458"/>
      <c r="E1082" s="457" t="s">
        <v>652</v>
      </c>
      <c r="F1082" s="457" t="s">
        <v>268</v>
      </c>
    </row>
    <row r="1083" spans="2:6">
      <c r="B1083" s="457"/>
      <c r="C1083" s="457"/>
      <c r="D1083" s="458"/>
      <c r="E1083" s="457" t="s">
        <v>652</v>
      </c>
      <c r="F1083" s="457" t="s">
        <v>268</v>
      </c>
    </row>
    <row r="1084" spans="2:6">
      <c r="B1084" s="457"/>
      <c r="C1084" s="457"/>
      <c r="D1084" s="458"/>
      <c r="E1084" s="457" t="s">
        <v>652</v>
      </c>
      <c r="F1084" s="457" t="s">
        <v>268</v>
      </c>
    </row>
    <row r="1085" spans="2:6">
      <c r="B1085" s="457">
        <v>1</v>
      </c>
      <c r="C1085" s="457">
        <v>74</v>
      </c>
      <c r="D1085" s="458">
        <v>7401</v>
      </c>
      <c r="E1085" s="457" t="s">
        <v>653</v>
      </c>
      <c r="F1085" s="457" t="s">
        <v>12112</v>
      </c>
    </row>
    <row r="1086" spans="2:6">
      <c r="B1086" s="457">
        <v>2</v>
      </c>
      <c r="C1086" s="457">
        <v>74</v>
      </c>
      <c r="D1086" s="458">
        <v>7402</v>
      </c>
      <c r="E1086" s="457" t="s">
        <v>653</v>
      </c>
      <c r="F1086" s="457" t="s">
        <v>12113</v>
      </c>
    </row>
    <row r="1087" spans="2:6">
      <c r="B1087" s="457">
        <v>3</v>
      </c>
      <c r="C1087" s="457">
        <v>74</v>
      </c>
      <c r="D1087" s="458">
        <v>7403</v>
      </c>
      <c r="E1087" s="457" t="s">
        <v>653</v>
      </c>
      <c r="F1087" s="457" t="s">
        <v>12114</v>
      </c>
    </row>
    <row r="1088" spans="2:6">
      <c r="B1088" s="457">
        <v>4</v>
      </c>
      <c r="C1088" s="457">
        <v>74</v>
      </c>
      <c r="D1088" s="458">
        <v>7412</v>
      </c>
      <c r="E1088" s="457" t="s">
        <v>653</v>
      </c>
      <c r="F1088" s="457" t="s">
        <v>12115</v>
      </c>
    </row>
    <row r="1089" spans="2:6">
      <c r="B1089" s="457">
        <v>5</v>
      </c>
      <c r="C1089" s="457">
        <v>74</v>
      </c>
      <c r="D1089" s="458">
        <v>7404</v>
      </c>
      <c r="E1089" s="457" t="s">
        <v>653</v>
      </c>
      <c r="F1089" s="457" t="s">
        <v>12116</v>
      </c>
    </row>
    <row r="1090" spans="2:6">
      <c r="B1090" s="457">
        <v>6</v>
      </c>
      <c r="C1090" s="457">
        <v>74</v>
      </c>
      <c r="D1090" s="458">
        <v>7405</v>
      </c>
      <c r="E1090" s="457" t="s">
        <v>653</v>
      </c>
      <c r="F1090" s="457" t="s">
        <v>12117</v>
      </c>
    </row>
    <row r="1091" spans="2:6">
      <c r="B1091" s="457">
        <v>7</v>
      </c>
      <c r="C1091" s="457">
        <v>74</v>
      </c>
      <c r="D1091" s="458">
        <v>7406</v>
      </c>
      <c r="E1091" s="457" t="s">
        <v>653</v>
      </c>
      <c r="F1091" s="457" t="s">
        <v>12118</v>
      </c>
    </row>
    <row r="1092" spans="2:6">
      <c r="B1092" s="457">
        <v>8</v>
      </c>
      <c r="C1092" s="457">
        <v>74</v>
      </c>
      <c r="D1092" s="458">
        <v>7407</v>
      </c>
      <c r="E1092" s="457" t="s">
        <v>653</v>
      </c>
      <c r="F1092" s="457" t="s">
        <v>12119</v>
      </c>
    </row>
    <row r="1093" spans="2:6">
      <c r="B1093" s="457">
        <v>9</v>
      </c>
      <c r="C1093" s="457">
        <v>74</v>
      </c>
      <c r="D1093" s="458">
        <v>7408</v>
      </c>
      <c r="E1093" s="457" t="s">
        <v>653</v>
      </c>
      <c r="F1093" s="457" t="s">
        <v>12120</v>
      </c>
    </row>
    <row r="1094" spans="2:6">
      <c r="B1094" s="457">
        <v>10</v>
      </c>
      <c r="C1094" s="457">
        <v>74</v>
      </c>
      <c r="D1094" s="458">
        <v>7409</v>
      </c>
      <c r="E1094" s="457" t="s">
        <v>653</v>
      </c>
      <c r="F1094" s="457" t="s">
        <v>12121</v>
      </c>
    </row>
    <row r="1095" spans="2:6">
      <c r="B1095" s="457">
        <v>11</v>
      </c>
      <c r="C1095" s="457">
        <v>74</v>
      </c>
      <c r="D1095" s="458">
        <v>7410</v>
      </c>
      <c r="E1095" s="457" t="s">
        <v>653</v>
      </c>
      <c r="F1095" s="457" t="s">
        <v>12122</v>
      </c>
    </row>
    <row r="1096" spans="2:6">
      <c r="B1096" s="457">
        <v>12</v>
      </c>
      <c r="C1096" s="457">
        <v>74</v>
      </c>
      <c r="D1096" s="458">
        <v>7411</v>
      </c>
      <c r="E1096" s="457" t="s">
        <v>653</v>
      </c>
      <c r="F1096" s="457" t="s">
        <v>12123</v>
      </c>
    </row>
    <row r="1097" spans="2:6">
      <c r="B1097" s="457">
        <v>13</v>
      </c>
      <c r="C1097" s="457">
        <v>74</v>
      </c>
      <c r="D1097" s="458">
        <v>7413</v>
      </c>
      <c r="E1097" s="457" t="s">
        <v>653</v>
      </c>
      <c r="F1097" s="457" t="s">
        <v>12124</v>
      </c>
    </row>
    <row r="1098" spans="2:6">
      <c r="B1098" s="457">
        <v>14</v>
      </c>
      <c r="C1098" s="457">
        <v>74</v>
      </c>
      <c r="D1098" s="458">
        <v>7414</v>
      </c>
      <c r="E1098" s="457" t="s">
        <v>653</v>
      </c>
      <c r="F1098" s="457" t="s">
        <v>12125</v>
      </c>
    </row>
    <row r="1099" spans="2:6">
      <c r="B1099" s="457">
        <v>15</v>
      </c>
      <c r="C1099" s="457">
        <v>74</v>
      </c>
      <c r="D1099" s="458">
        <v>7415</v>
      </c>
      <c r="E1099" s="457" t="s">
        <v>653</v>
      </c>
      <c r="F1099" s="457" t="s">
        <v>12126</v>
      </c>
    </row>
    <row r="1100" spans="2:6">
      <c r="B1100" s="457">
        <v>16</v>
      </c>
      <c r="C1100" s="457">
        <v>74</v>
      </c>
      <c r="D1100" s="458">
        <v>7471</v>
      </c>
      <c r="E1100" s="457" t="s">
        <v>653</v>
      </c>
      <c r="F1100" s="457" t="s">
        <v>12127</v>
      </c>
    </row>
    <row r="1101" spans="2:6">
      <c r="B1101" s="457">
        <v>17</v>
      </c>
      <c r="C1101" s="457">
        <v>74</v>
      </c>
      <c r="D1101" s="458">
        <v>7472</v>
      </c>
      <c r="E1101" s="457" t="s">
        <v>653</v>
      </c>
      <c r="F1101" s="457" t="s">
        <v>12128</v>
      </c>
    </row>
    <row r="1102" spans="2:6">
      <c r="B1102" s="457"/>
      <c r="C1102" s="457"/>
      <c r="D1102" s="458"/>
      <c r="E1102" s="457" t="s">
        <v>653</v>
      </c>
      <c r="F1102" s="457" t="s">
        <v>268</v>
      </c>
    </row>
    <row r="1103" spans="2:6">
      <c r="B1103" s="457"/>
      <c r="C1103" s="457"/>
      <c r="D1103" s="458"/>
      <c r="E1103" s="457" t="s">
        <v>653</v>
      </c>
      <c r="F1103" s="457" t="s">
        <v>268</v>
      </c>
    </row>
    <row r="1104" spans="2:6">
      <c r="B1104" s="457"/>
      <c r="C1104" s="457"/>
      <c r="D1104" s="458"/>
      <c r="E1104" s="457" t="s">
        <v>653</v>
      </c>
      <c r="F1104" s="457" t="s">
        <v>268</v>
      </c>
    </row>
    <row r="1105" spans="2:6">
      <c r="B1105" s="457"/>
      <c r="C1105" s="457"/>
      <c r="D1105" s="458"/>
      <c r="E1105" s="457" t="s">
        <v>653</v>
      </c>
      <c r="F1105" s="457" t="s">
        <v>268</v>
      </c>
    </row>
    <row r="1106" spans="2:6">
      <c r="B1106" s="457"/>
      <c r="C1106" s="457"/>
      <c r="D1106" s="458"/>
      <c r="E1106" s="457" t="s">
        <v>653</v>
      </c>
      <c r="F1106" s="457" t="s">
        <v>268</v>
      </c>
    </row>
    <row r="1107" spans="2:6">
      <c r="B1107" s="457"/>
      <c r="C1107" s="457"/>
      <c r="D1107" s="458"/>
      <c r="E1107" s="457" t="s">
        <v>653</v>
      </c>
      <c r="F1107" s="457" t="s">
        <v>268</v>
      </c>
    </row>
    <row r="1108" spans="2:6">
      <c r="B1108" s="457"/>
      <c r="C1108" s="457"/>
      <c r="D1108" s="458"/>
      <c r="E1108" s="457" t="s">
        <v>653</v>
      </c>
      <c r="F1108" s="457" t="s">
        <v>268</v>
      </c>
    </row>
    <row r="1109" spans="2:6">
      <c r="B1109" s="457"/>
      <c r="C1109" s="457"/>
      <c r="D1109" s="458"/>
      <c r="E1109" s="457" t="s">
        <v>653</v>
      </c>
      <c r="F1109" s="457" t="s">
        <v>268</v>
      </c>
    </row>
    <row r="1110" spans="2:6">
      <c r="B1110" s="457"/>
      <c r="C1110" s="457"/>
      <c r="D1110" s="458"/>
      <c r="E1110" s="457" t="s">
        <v>653</v>
      </c>
      <c r="F1110" s="457" t="s">
        <v>268</v>
      </c>
    </row>
    <row r="1111" spans="2:6">
      <c r="B1111" s="457"/>
      <c r="C1111" s="457"/>
      <c r="D1111" s="458"/>
      <c r="E1111" s="457" t="s">
        <v>653</v>
      </c>
      <c r="F1111" s="457" t="s">
        <v>268</v>
      </c>
    </row>
    <row r="1112" spans="2:6">
      <c r="B1112" s="457"/>
      <c r="C1112" s="457"/>
      <c r="D1112" s="458"/>
      <c r="E1112" s="457" t="s">
        <v>653</v>
      </c>
      <c r="F1112" s="457" t="s">
        <v>268</v>
      </c>
    </row>
    <row r="1113" spans="2:6">
      <c r="B1113" s="457"/>
      <c r="C1113" s="457"/>
      <c r="D1113" s="458"/>
      <c r="E1113" s="457" t="s">
        <v>653</v>
      </c>
      <c r="F1113" s="457" t="s">
        <v>268</v>
      </c>
    </row>
    <row r="1114" spans="2:6">
      <c r="B1114" s="457"/>
      <c r="C1114" s="457"/>
      <c r="D1114" s="458"/>
      <c r="E1114" s="457" t="s">
        <v>653</v>
      </c>
      <c r="F1114" s="457" t="s">
        <v>268</v>
      </c>
    </row>
    <row r="1115" spans="2:6">
      <c r="B1115" s="457"/>
      <c r="C1115" s="457"/>
      <c r="D1115" s="458"/>
      <c r="E1115" s="457" t="s">
        <v>653</v>
      </c>
      <c r="F1115" s="457" t="s">
        <v>268</v>
      </c>
    </row>
    <row r="1116" spans="2:6">
      <c r="B1116" s="457"/>
      <c r="C1116" s="457"/>
      <c r="D1116" s="458"/>
      <c r="E1116" s="457" t="s">
        <v>653</v>
      </c>
      <c r="F1116" s="457" t="s">
        <v>268</v>
      </c>
    </row>
    <row r="1117" spans="2:6">
      <c r="B1117" s="457"/>
      <c r="C1117" s="457"/>
      <c r="D1117" s="458"/>
      <c r="E1117" s="457" t="s">
        <v>653</v>
      </c>
      <c r="F1117" s="457" t="s">
        <v>268</v>
      </c>
    </row>
    <row r="1118" spans="2:6">
      <c r="B1118" s="457"/>
      <c r="C1118" s="457"/>
      <c r="D1118" s="458"/>
      <c r="E1118" s="457" t="s">
        <v>653</v>
      </c>
      <c r="F1118" s="457" t="s">
        <v>268</v>
      </c>
    </row>
    <row r="1119" spans="2:6">
      <c r="B1119" s="457"/>
      <c r="C1119" s="457"/>
      <c r="D1119" s="458"/>
      <c r="E1119" s="457" t="s">
        <v>653</v>
      </c>
      <c r="F1119" s="457" t="s">
        <v>268</v>
      </c>
    </row>
    <row r="1120" spans="2:6">
      <c r="B1120" s="457"/>
      <c r="C1120" s="457"/>
      <c r="D1120" s="458"/>
      <c r="E1120" s="457" t="s">
        <v>653</v>
      </c>
      <c r="F1120" s="457" t="s">
        <v>268</v>
      </c>
    </row>
    <row r="1121" spans="2:6">
      <c r="B1121" s="457"/>
      <c r="C1121" s="457"/>
      <c r="D1121" s="458"/>
      <c r="E1121" s="457" t="s">
        <v>653</v>
      </c>
      <c r="F1121" s="457" t="s">
        <v>268</v>
      </c>
    </row>
    <row r="1122" spans="2:6">
      <c r="B1122" s="457"/>
      <c r="C1122" s="457"/>
      <c r="D1122" s="458"/>
      <c r="E1122" s="457" t="s">
        <v>653</v>
      </c>
      <c r="F1122" s="457" t="s">
        <v>268</v>
      </c>
    </row>
    <row r="1123" spans="2:6">
      <c r="B1123" s="457"/>
      <c r="C1123" s="457"/>
      <c r="D1123" s="458"/>
      <c r="E1123" s="457" t="s">
        <v>653</v>
      </c>
      <c r="F1123" s="457" t="s">
        <v>268</v>
      </c>
    </row>
    <row r="1124" spans="2:6">
      <c r="B1124" s="457"/>
      <c r="C1124" s="457"/>
      <c r="D1124" s="458"/>
      <c r="E1124" s="457" t="s">
        <v>653</v>
      </c>
      <c r="F1124" s="457" t="s">
        <v>268</v>
      </c>
    </row>
    <row r="1125" spans="2:6">
      <c r="B1125" s="457">
        <v>1</v>
      </c>
      <c r="C1125" s="457">
        <v>75</v>
      </c>
      <c r="D1125" s="458">
        <v>7501</v>
      </c>
      <c r="E1125" s="457" t="s">
        <v>654</v>
      </c>
      <c r="F1125" s="457" t="s">
        <v>12129</v>
      </c>
    </row>
    <row r="1126" spans="2:6">
      <c r="B1126" s="457">
        <v>2</v>
      </c>
      <c r="C1126" s="457">
        <v>75</v>
      </c>
      <c r="D1126" s="458">
        <v>7502</v>
      </c>
      <c r="E1126" s="457" t="s">
        <v>654</v>
      </c>
      <c r="F1126" s="457" t="s">
        <v>654</v>
      </c>
    </row>
    <row r="1127" spans="2:6">
      <c r="B1127" s="457">
        <v>3</v>
      </c>
      <c r="C1127" s="457">
        <v>75</v>
      </c>
      <c r="D1127" s="458">
        <v>7503</v>
      </c>
      <c r="E1127" s="457" t="s">
        <v>654</v>
      </c>
      <c r="F1127" s="457" t="s">
        <v>12130</v>
      </c>
    </row>
    <row r="1128" spans="2:6">
      <c r="B1128" s="457">
        <v>4</v>
      </c>
      <c r="C1128" s="457">
        <v>75</v>
      </c>
      <c r="D1128" s="458">
        <v>7504</v>
      </c>
      <c r="E1128" s="457" t="s">
        <v>654</v>
      </c>
      <c r="F1128" s="457" t="s">
        <v>12131</v>
      </c>
    </row>
    <row r="1129" spans="2:6">
      <c r="B1129" s="457">
        <v>5</v>
      </c>
      <c r="C1129" s="457">
        <v>75</v>
      </c>
      <c r="D1129" s="458">
        <v>7505</v>
      </c>
      <c r="E1129" s="457" t="s">
        <v>654</v>
      </c>
      <c r="F1129" s="457" t="s">
        <v>12132</v>
      </c>
    </row>
    <row r="1130" spans="2:6">
      <c r="B1130" s="457">
        <v>6</v>
      </c>
      <c r="C1130" s="457">
        <v>75</v>
      </c>
      <c r="D1130" s="458">
        <v>7571</v>
      </c>
      <c r="E1130" s="457" t="s">
        <v>654</v>
      </c>
      <c r="F1130" s="457" t="s">
        <v>12133</v>
      </c>
    </row>
    <row r="1131" spans="2:6">
      <c r="B1131" s="457"/>
      <c r="C1131" s="457"/>
      <c r="D1131" s="458"/>
      <c r="E1131" s="457" t="s">
        <v>654</v>
      </c>
      <c r="F1131" s="457" t="s">
        <v>268</v>
      </c>
    </row>
    <row r="1132" spans="2:6">
      <c r="B1132" s="457"/>
      <c r="C1132" s="457"/>
      <c r="D1132" s="458"/>
      <c r="E1132" s="457" t="s">
        <v>654</v>
      </c>
      <c r="F1132" s="457" t="s">
        <v>268</v>
      </c>
    </row>
    <row r="1133" spans="2:6">
      <c r="B1133" s="457"/>
      <c r="C1133" s="457"/>
      <c r="D1133" s="458"/>
      <c r="E1133" s="457" t="s">
        <v>654</v>
      </c>
      <c r="F1133" s="457" t="s">
        <v>268</v>
      </c>
    </row>
    <row r="1134" spans="2:6">
      <c r="B1134" s="457"/>
      <c r="C1134" s="457"/>
      <c r="D1134" s="458"/>
      <c r="E1134" s="457" t="s">
        <v>654</v>
      </c>
      <c r="F1134" s="457" t="s">
        <v>268</v>
      </c>
    </row>
    <row r="1135" spans="2:6">
      <c r="B1135" s="457"/>
      <c r="C1135" s="457"/>
      <c r="D1135" s="458"/>
      <c r="E1135" s="457" t="s">
        <v>654</v>
      </c>
      <c r="F1135" s="457" t="s">
        <v>268</v>
      </c>
    </row>
    <row r="1136" spans="2:6">
      <c r="B1136" s="457"/>
      <c r="C1136" s="457"/>
      <c r="D1136" s="458"/>
      <c r="E1136" s="457" t="s">
        <v>654</v>
      </c>
      <c r="F1136" s="457" t="s">
        <v>268</v>
      </c>
    </row>
    <row r="1137" spans="2:6">
      <c r="B1137" s="457"/>
      <c r="C1137" s="457"/>
      <c r="D1137" s="458"/>
      <c r="E1137" s="457" t="s">
        <v>654</v>
      </c>
      <c r="F1137" s="457" t="s">
        <v>268</v>
      </c>
    </row>
    <row r="1138" spans="2:6">
      <c r="B1138" s="457"/>
      <c r="C1138" s="457"/>
      <c r="D1138" s="458"/>
      <c r="E1138" s="457" t="s">
        <v>654</v>
      </c>
      <c r="F1138" s="457" t="s">
        <v>268</v>
      </c>
    </row>
    <row r="1139" spans="2:6">
      <c r="B1139" s="457"/>
      <c r="C1139" s="457"/>
      <c r="D1139" s="458"/>
      <c r="E1139" s="457" t="s">
        <v>654</v>
      </c>
      <c r="F1139" s="457" t="s">
        <v>268</v>
      </c>
    </row>
    <row r="1140" spans="2:6">
      <c r="B1140" s="457"/>
      <c r="C1140" s="457"/>
      <c r="D1140" s="458"/>
      <c r="E1140" s="457" t="s">
        <v>654</v>
      </c>
      <c r="F1140" s="457" t="s">
        <v>268</v>
      </c>
    </row>
    <row r="1141" spans="2:6">
      <c r="B1141" s="457"/>
      <c r="C1141" s="457"/>
      <c r="D1141" s="458"/>
      <c r="E1141" s="457" t="s">
        <v>654</v>
      </c>
      <c r="F1141" s="457" t="s">
        <v>268</v>
      </c>
    </row>
    <row r="1142" spans="2:6">
      <c r="B1142" s="457"/>
      <c r="C1142" s="457"/>
      <c r="D1142" s="458"/>
      <c r="E1142" s="457" t="s">
        <v>654</v>
      </c>
      <c r="F1142" s="457" t="s">
        <v>268</v>
      </c>
    </row>
    <row r="1143" spans="2:6">
      <c r="B1143" s="457"/>
      <c r="C1143" s="457"/>
      <c r="D1143" s="458"/>
      <c r="E1143" s="457" t="s">
        <v>654</v>
      </c>
      <c r="F1143" s="457" t="s">
        <v>268</v>
      </c>
    </row>
    <row r="1144" spans="2:6">
      <c r="B1144" s="457"/>
      <c r="C1144" s="457"/>
      <c r="D1144" s="458"/>
      <c r="E1144" s="457" t="s">
        <v>654</v>
      </c>
      <c r="F1144" s="457" t="s">
        <v>268</v>
      </c>
    </row>
    <row r="1145" spans="2:6">
      <c r="B1145" s="457"/>
      <c r="C1145" s="457"/>
      <c r="D1145" s="458"/>
      <c r="E1145" s="457" t="s">
        <v>654</v>
      </c>
      <c r="F1145" s="457" t="s">
        <v>268</v>
      </c>
    </row>
    <row r="1146" spans="2:6">
      <c r="B1146" s="457"/>
      <c r="C1146" s="457"/>
      <c r="D1146" s="458"/>
      <c r="E1146" s="457" t="s">
        <v>654</v>
      </c>
      <c r="F1146" s="457" t="s">
        <v>268</v>
      </c>
    </row>
    <row r="1147" spans="2:6">
      <c r="B1147" s="457"/>
      <c r="C1147" s="457"/>
      <c r="D1147" s="458"/>
      <c r="E1147" s="457" t="s">
        <v>654</v>
      </c>
      <c r="F1147" s="457" t="s">
        <v>268</v>
      </c>
    </row>
    <row r="1148" spans="2:6">
      <c r="B1148" s="457"/>
      <c r="C1148" s="457"/>
      <c r="D1148" s="458"/>
      <c r="E1148" s="457" t="s">
        <v>654</v>
      </c>
      <c r="F1148" s="457" t="s">
        <v>268</v>
      </c>
    </row>
    <row r="1149" spans="2:6">
      <c r="B1149" s="457"/>
      <c r="C1149" s="457"/>
      <c r="D1149" s="458"/>
      <c r="E1149" s="457" t="s">
        <v>654</v>
      </c>
      <c r="F1149" s="457" t="s">
        <v>268</v>
      </c>
    </row>
    <row r="1150" spans="2:6">
      <c r="B1150" s="457"/>
      <c r="C1150" s="457"/>
      <c r="D1150" s="458"/>
      <c r="E1150" s="457" t="s">
        <v>654</v>
      </c>
      <c r="F1150" s="457" t="s">
        <v>268</v>
      </c>
    </row>
    <row r="1151" spans="2:6">
      <c r="B1151" s="457"/>
      <c r="C1151" s="457"/>
      <c r="D1151" s="458"/>
      <c r="E1151" s="457" t="s">
        <v>654</v>
      </c>
      <c r="F1151" s="457" t="s">
        <v>268</v>
      </c>
    </row>
    <row r="1152" spans="2:6">
      <c r="B1152" s="457"/>
      <c r="C1152" s="457"/>
      <c r="D1152" s="458"/>
      <c r="E1152" s="457" t="s">
        <v>654</v>
      </c>
      <c r="F1152" s="457" t="s">
        <v>268</v>
      </c>
    </row>
    <row r="1153" spans="2:6">
      <c r="B1153" s="457"/>
      <c r="C1153" s="457"/>
      <c r="D1153" s="458"/>
      <c r="E1153" s="457" t="s">
        <v>654</v>
      </c>
      <c r="F1153" s="457" t="s">
        <v>268</v>
      </c>
    </row>
    <row r="1154" spans="2:6">
      <c r="B1154" s="457"/>
      <c r="C1154" s="457"/>
      <c r="D1154" s="458"/>
      <c r="E1154" s="457" t="s">
        <v>654</v>
      </c>
      <c r="F1154" s="457" t="s">
        <v>268</v>
      </c>
    </row>
    <row r="1155" spans="2:6">
      <c r="B1155" s="457"/>
      <c r="C1155" s="457"/>
      <c r="D1155" s="458"/>
      <c r="E1155" s="457" t="s">
        <v>654</v>
      </c>
      <c r="F1155" s="457" t="s">
        <v>268</v>
      </c>
    </row>
    <row r="1156" spans="2:6">
      <c r="B1156" s="457"/>
      <c r="C1156" s="457"/>
      <c r="D1156" s="458"/>
      <c r="E1156" s="457" t="s">
        <v>654</v>
      </c>
      <c r="F1156" s="457" t="s">
        <v>268</v>
      </c>
    </row>
    <row r="1157" spans="2:6">
      <c r="B1157" s="457"/>
      <c r="C1157" s="457"/>
      <c r="D1157" s="458"/>
      <c r="E1157" s="457" t="s">
        <v>654</v>
      </c>
      <c r="F1157" s="457" t="s">
        <v>268</v>
      </c>
    </row>
    <row r="1158" spans="2:6">
      <c r="B1158" s="457"/>
      <c r="C1158" s="457"/>
      <c r="D1158" s="458"/>
      <c r="E1158" s="457" t="s">
        <v>654</v>
      </c>
      <c r="F1158" s="457" t="s">
        <v>268</v>
      </c>
    </row>
    <row r="1159" spans="2:6">
      <c r="B1159" s="457"/>
      <c r="C1159" s="457"/>
      <c r="D1159" s="458"/>
      <c r="E1159" s="457" t="s">
        <v>654</v>
      </c>
      <c r="F1159" s="457" t="s">
        <v>268</v>
      </c>
    </row>
    <row r="1160" spans="2:6">
      <c r="B1160" s="457"/>
      <c r="C1160" s="457"/>
      <c r="D1160" s="458"/>
      <c r="E1160" s="457" t="s">
        <v>654</v>
      </c>
      <c r="F1160" s="457" t="s">
        <v>268</v>
      </c>
    </row>
    <row r="1161" spans="2:6">
      <c r="B1161" s="457"/>
      <c r="C1161" s="457"/>
      <c r="D1161" s="458"/>
      <c r="E1161" s="457" t="s">
        <v>654</v>
      </c>
      <c r="F1161" s="457" t="s">
        <v>268</v>
      </c>
    </row>
    <row r="1162" spans="2:6">
      <c r="B1162" s="457"/>
      <c r="C1162" s="457"/>
      <c r="D1162" s="458"/>
      <c r="E1162" s="457" t="s">
        <v>654</v>
      </c>
      <c r="F1162" s="457" t="s">
        <v>268</v>
      </c>
    </row>
    <row r="1163" spans="2:6">
      <c r="B1163" s="457"/>
      <c r="C1163" s="457"/>
      <c r="D1163" s="458"/>
      <c r="E1163" s="457" t="s">
        <v>654</v>
      </c>
      <c r="F1163" s="457" t="s">
        <v>268</v>
      </c>
    </row>
    <row r="1164" spans="2:6">
      <c r="B1164" s="457"/>
      <c r="C1164" s="457"/>
      <c r="D1164" s="458"/>
      <c r="E1164" s="457" t="s">
        <v>654</v>
      </c>
      <c r="F1164" s="457" t="s">
        <v>268</v>
      </c>
    </row>
    <row r="1165" spans="2:6">
      <c r="B1165" s="457">
        <v>1</v>
      </c>
      <c r="C1165" s="457">
        <v>76</v>
      </c>
      <c r="D1165" s="458">
        <v>7601</v>
      </c>
      <c r="E1165" s="457" t="s">
        <v>655</v>
      </c>
      <c r="F1165" s="457" t="s">
        <v>12134</v>
      </c>
    </row>
    <row r="1166" spans="2:6">
      <c r="B1166" s="457">
        <v>2</v>
      </c>
      <c r="C1166" s="457">
        <v>76</v>
      </c>
      <c r="D1166" s="458">
        <v>7602</v>
      </c>
      <c r="E1166" s="457" t="s">
        <v>655</v>
      </c>
      <c r="F1166" s="457" t="s">
        <v>12135</v>
      </c>
    </row>
    <row r="1167" spans="2:6">
      <c r="B1167" s="457">
        <v>3</v>
      </c>
      <c r="C1167" s="457">
        <v>76</v>
      </c>
      <c r="D1167" s="458">
        <v>7603</v>
      </c>
      <c r="E1167" s="457" t="s">
        <v>655</v>
      </c>
      <c r="F1167" s="457" t="s">
        <v>12136</v>
      </c>
    </row>
    <row r="1168" spans="2:6">
      <c r="B1168" s="457">
        <v>4</v>
      </c>
      <c r="C1168" s="457">
        <v>76</v>
      </c>
      <c r="D1168" s="458">
        <v>7604</v>
      </c>
      <c r="E1168" s="457" t="s">
        <v>655</v>
      </c>
      <c r="F1168" s="457" t="s">
        <v>12137</v>
      </c>
    </row>
    <row r="1169" spans="2:6">
      <c r="B1169" s="457">
        <v>5</v>
      </c>
      <c r="C1169" s="457">
        <v>76</v>
      </c>
      <c r="D1169" s="458">
        <v>7605</v>
      </c>
      <c r="E1169" s="457" t="s">
        <v>655</v>
      </c>
      <c r="F1169" s="457" t="s">
        <v>12138</v>
      </c>
    </row>
    <row r="1170" spans="2:6">
      <c r="B1170" s="457">
        <v>6</v>
      </c>
      <c r="C1170" s="457">
        <v>76</v>
      </c>
      <c r="D1170" s="458">
        <v>7606</v>
      </c>
      <c r="E1170" s="457" t="s">
        <v>655</v>
      </c>
      <c r="F1170" s="457" t="s">
        <v>12139</v>
      </c>
    </row>
    <row r="1171" spans="2:6">
      <c r="B1171" s="457"/>
      <c r="C1171" s="457"/>
      <c r="D1171" s="458"/>
      <c r="E1171" s="457" t="s">
        <v>655</v>
      </c>
      <c r="F1171" s="457" t="s">
        <v>268</v>
      </c>
    </row>
    <row r="1172" spans="2:6">
      <c r="B1172" s="457"/>
      <c r="C1172" s="457"/>
      <c r="D1172" s="458"/>
      <c r="E1172" s="457" t="s">
        <v>655</v>
      </c>
      <c r="F1172" s="457" t="s">
        <v>268</v>
      </c>
    </row>
    <row r="1173" spans="2:6">
      <c r="B1173" s="457"/>
      <c r="C1173" s="457"/>
      <c r="D1173" s="458"/>
      <c r="E1173" s="457" t="s">
        <v>655</v>
      </c>
      <c r="F1173" s="457" t="s">
        <v>268</v>
      </c>
    </row>
    <row r="1174" spans="2:6">
      <c r="B1174" s="457"/>
      <c r="C1174" s="457"/>
      <c r="D1174" s="458"/>
      <c r="E1174" s="457" t="s">
        <v>655</v>
      </c>
      <c r="F1174" s="457" t="s">
        <v>268</v>
      </c>
    </row>
    <row r="1175" spans="2:6">
      <c r="B1175" s="457"/>
      <c r="C1175" s="457"/>
      <c r="D1175" s="458"/>
      <c r="E1175" s="457" t="s">
        <v>655</v>
      </c>
      <c r="F1175" s="457" t="s">
        <v>268</v>
      </c>
    </row>
    <row r="1176" spans="2:6">
      <c r="B1176" s="457"/>
      <c r="C1176" s="457"/>
      <c r="D1176" s="458"/>
      <c r="E1176" s="457" t="s">
        <v>655</v>
      </c>
      <c r="F1176" s="457" t="s">
        <v>268</v>
      </c>
    </row>
    <row r="1177" spans="2:6">
      <c r="B1177" s="457"/>
      <c r="C1177" s="457"/>
      <c r="D1177" s="458"/>
      <c r="E1177" s="457" t="s">
        <v>655</v>
      </c>
      <c r="F1177" s="457" t="s">
        <v>268</v>
      </c>
    </row>
    <row r="1178" spans="2:6">
      <c r="B1178" s="457"/>
      <c r="C1178" s="457"/>
      <c r="D1178" s="458"/>
      <c r="E1178" s="457" t="s">
        <v>655</v>
      </c>
      <c r="F1178" s="457" t="s">
        <v>268</v>
      </c>
    </row>
    <row r="1179" spans="2:6">
      <c r="B1179" s="457"/>
      <c r="C1179" s="457"/>
      <c r="D1179" s="458"/>
      <c r="E1179" s="457" t="s">
        <v>655</v>
      </c>
      <c r="F1179" s="457" t="s">
        <v>268</v>
      </c>
    </row>
    <row r="1180" spans="2:6">
      <c r="B1180" s="457"/>
      <c r="C1180" s="457"/>
      <c r="D1180" s="458"/>
      <c r="E1180" s="457" t="s">
        <v>655</v>
      </c>
      <c r="F1180" s="457" t="s">
        <v>268</v>
      </c>
    </row>
    <row r="1181" spans="2:6">
      <c r="B1181" s="457"/>
      <c r="C1181" s="457"/>
      <c r="D1181" s="458"/>
      <c r="E1181" s="457" t="s">
        <v>655</v>
      </c>
      <c r="F1181" s="457" t="s">
        <v>268</v>
      </c>
    </row>
    <row r="1182" spans="2:6">
      <c r="B1182" s="457"/>
      <c r="C1182" s="457"/>
      <c r="D1182" s="458"/>
      <c r="E1182" s="457" t="s">
        <v>655</v>
      </c>
      <c r="F1182" s="457" t="s">
        <v>268</v>
      </c>
    </row>
    <row r="1183" spans="2:6">
      <c r="B1183" s="457"/>
      <c r="C1183" s="457"/>
      <c r="D1183" s="458"/>
      <c r="E1183" s="457" t="s">
        <v>655</v>
      </c>
      <c r="F1183" s="457" t="s">
        <v>268</v>
      </c>
    </row>
    <row r="1184" spans="2:6">
      <c r="B1184" s="457"/>
      <c r="C1184" s="457"/>
      <c r="D1184" s="458"/>
      <c r="E1184" s="457" t="s">
        <v>655</v>
      </c>
      <c r="F1184" s="457" t="s">
        <v>268</v>
      </c>
    </row>
    <row r="1185" spans="2:6">
      <c r="B1185" s="457"/>
      <c r="C1185" s="457"/>
      <c r="D1185" s="458"/>
      <c r="E1185" s="457" t="s">
        <v>655</v>
      </c>
      <c r="F1185" s="457" t="s">
        <v>268</v>
      </c>
    </row>
    <row r="1186" spans="2:6">
      <c r="B1186" s="457"/>
      <c r="C1186" s="457"/>
      <c r="D1186" s="458"/>
      <c r="E1186" s="457" t="s">
        <v>655</v>
      </c>
      <c r="F1186" s="457" t="s">
        <v>268</v>
      </c>
    </row>
    <row r="1187" spans="2:6">
      <c r="B1187" s="457"/>
      <c r="C1187" s="457"/>
      <c r="D1187" s="458"/>
      <c r="E1187" s="457" t="s">
        <v>655</v>
      </c>
      <c r="F1187" s="457" t="s">
        <v>268</v>
      </c>
    </row>
    <row r="1188" spans="2:6">
      <c r="B1188" s="457"/>
      <c r="C1188" s="457"/>
      <c r="D1188" s="458"/>
      <c r="E1188" s="457" t="s">
        <v>655</v>
      </c>
      <c r="F1188" s="457" t="s">
        <v>268</v>
      </c>
    </row>
    <row r="1189" spans="2:6">
      <c r="B1189" s="457"/>
      <c r="C1189" s="457"/>
      <c r="D1189" s="458"/>
      <c r="E1189" s="457" t="s">
        <v>655</v>
      </c>
      <c r="F1189" s="457" t="s">
        <v>268</v>
      </c>
    </row>
    <row r="1190" spans="2:6">
      <c r="B1190" s="457"/>
      <c r="C1190" s="457"/>
      <c r="D1190" s="458"/>
      <c r="E1190" s="457" t="s">
        <v>655</v>
      </c>
      <c r="F1190" s="457" t="s">
        <v>268</v>
      </c>
    </row>
    <row r="1191" spans="2:6">
      <c r="B1191" s="457"/>
      <c r="C1191" s="457"/>
      <c r="D1191" s="458"/>
      <c r="E1191" s="457" t="s">
        <v>655</v>
      </c>
      <c r="F1191" s="457" t="s">
        <v>268</v>
      </c>
    </row>
    <row r="1192" spans="2:6">
      <c r="B1192" s="457"/>
      <c r="C1192" s="457"/>
      <c r="D1192" s="458"/>
      <c r="E1192" s="457" t="s">
        <v>655</v>
      </c>
      <c r="F1192" s="457" t="s">
        <v>268</v>
      </c>
    </row>
    <row r="1193" spans="2:6">
      <c r="B1193" s="457"/>
      <c r="C1193" s="457"/>
      <c r="D1193" s="458"/>
      <c r="E1193" s="457" t="s">
        <v>655</v>
      </c>
      <c r="F1193" s="457" t="s">
        <v>268</v>
      </c>
    </row>
    <row r="1194" spans="2:6">
      <c r="B1194" s="457"/>
      <c r="C1194" s="457"/>
      <c r="D1194" s="458"/>
      <c r="E1194" s="457" t="s">
        <v>655</v>
      </c>
      <c r="F1194" s="457" t="s">
        <v>268</v>
      </c>
    </row>
    <row r="1195" spans="2:6">
      <c r="B1195" s="457"/>
      <c r="C1195" s="457"/>
      <c r="D1195" s="458"/>
      <c r="E1195" s="457" t="s">
        <v>655</v>
      </c>
      <c r="F1195" s="457" t="s">
        <v>268</v>
      </c>
    </row>
    <row r="1196" spans="2:6">
      <c r="B1196" s="457"/>
      <c r="C1196" s="457"/>
      <c r="D1196" s="458"/>
      <c r="E1196" s="457" t="s">
        <v>655</v>
      </c>
      <c r="F1196" s="457" t="s">
        <v>268</v>
      </c>
    </row>
    <row r="1197" spans="2:6">
      <c r="B1197" s="457"/>
      <c r="C1197" s="457"/>
      <c r="D1197" s="458"/>
      <c r="E1197" s="457" t="s">
        <v>655</v>
      </c>
      <c r="F1197" s="457" t="s">
        <v>268</v>
      </c>
    </row>
    <row r="1198" spans="2:6">
      <c r="B1198" s="457"/>
      <c r="C1198" s="457"/>
      <c r="D1198" s="458"/>
      <c r="E1198" s="457" t="s">
        <v>655</v>
      </c>
      <c r="F1198" s="457" t="s">
        <v>268</v>
      </c>
    </row>
    <row r="1199" spans="2:6">
      <c r="B1199" s="457"/>
      <c r="C1199" s="457"/>
      <c r="D1199" s="458"/>
      <c r="E1199" s="457" t="s">
        <v>655</v>
      </c>
      <c r="F1199" s="457" t="s">
        <v>268</v>
      </c>
    </row>
    <row r="1200" spans="2:6">
      <c r="B1200" s="457"/>
      <c r="C1200" s="457"/>
      <c r="D1200" s="458"/>
      <c r="E1200" s="457" t="s">
        <v>655</v>
      </c>
      <c r="F1200" s="457" t="s">
        <v>268</v>
      </c>
    </row>
    <row r="1201" spans="2:6">
      <c r="B1201" s="457"/>
      <c r="C1201" s="457"/>
      <c r="D1201" s="458"/>
      <c r="E1201" s="457" t="s">
        <v>655</v>
      </c>
      <c r="F1201" s="457" t="s">
        <v>268</v>
      </c>
    </row>
    <row r="1202" spans="2:6">
      <c r="B1202" s="457"/>
      <c r="C1202" s="457"/>
      <c r="D1202" s="458"/>
      <c r="E1202" s="457" t="s">
        <v>655</v>
      </c>
      <c r="F1202" s="457" t="s">
        <v>268</v>
      </c>
    </row>
    <row r="1203" spans="2:6">
      <c r="B1203" s="457"/>
      <c r="C1203" s="457"/>
      <c r="D1203" s="458"/>
      <c r="E1203" s="457" t="s">
        <v>655</v>
      </c>
      <c r="F1203" s="457" t="s">
        <v>268</v>
      </c>
    </row>
    <row r="1204" spans="2:6">
      <c r="B1204" s="457"/>
      <c r="C1204" s="457"/>
      <c r="D1204" s="458"/>
      <c r="E1204" s="457" t="s">
        <v>655</v>
      </c>
      <c r="F1204" s="457" t="s">
        <v>268</v>
      </c>
    </row>
    <row r="1205" spans="2:6">
      <c r="B1205" s="457">
        <v>1</v>
      </c>
      <c r="C1205" s="457">
        <v>81</v>
      </c>
      <c r="D1205" s="458">
        <v>8101</v>
      </c>
      <c r="E1205" s="457" t="s">
        <v>656</v>
      </c>
      <c r="F1205" s="457" t="s">
        <v>12140</v>
      </c>
    </row>
    <row r="1206" spans="2:6">
      <c r="B1206" s="457">
        <v>2</v>
      </c>
      <c r="C1206" s="457">
        <v>81</v>
      </c>
      <c r="D1206" s="458">
        <v>8102</v>
      </c>
      <c r="E1206" s="457" t="s">
        <v>656</v>
      </c>
      <c r="F1206" s="457" t="s">
        <v>12141</v>
      </c>
    </row>
    <row r="1207" spans="2:6">
      <c r="B1207" s="457">
        <v>3</v>
      </c>
      <c r="C1207" s="457">
        <v>81</v>
      </c>
      <c r="D1207" s="458">
        <v>8103</v>
      </c>
      <c r="E1207" s="457" t="s">
        <v>656</v>
      </c>
      <c r="F1207" s="457" t="s">
        <v>12142</v>
      </c>
    </row>
    <row r="1208" spans="2:6">
      <c r="B1208" s="457">
        <v>4</v>
      </c>
      <c r="C1208" s="457">
        <v>81</v>
      </c>
      <c r="D1208" s="458">
        <v>8104</v>
      </c>
      <c r="E1208" s="457" t="s">
        <v>656</v>
      </c>
      <c r="F1208" s="457" t="s">
        <v>12143</v>
      </c>
    </row>
    <row r="1209" spans="2:6">
      <c r="B1209" s="457">
        <v>5</v>
      </c>
      <c r="C1209" s="457">
        <v>81</v>
      </c>
      <c r="D1209" s="458">
        <v>8105</v>
      </c>
      <c r="E1209" s="457" t="s">
        <v>656</v>
      </c>
      <c r="F1209" s="457" t="s">
        <v>12144</v>
      </c>
    </row>
    <row r="1210" spans="2:6">
      <c r="B1210" s="457">
        <v>6</v>
      </c>
      <c r="C1210" s="457">
        <v>81</v>
      </c>
      <c r="D1210" s="458">
        <v>8106</v>
      </c>
      <c r="E1210" s="457" t="s">
        <v>656</v>
      </c>
      <c r="F1210" s="457" t="s">
        <v>12145</v>
      </c>
    </row>
    <row r="1211" spans="2:6">
      <c r="B1211" s="457">
        <v>7</v>
      </c>
      <c r="C1211" s="457">
        <v>81</v>
      </c>
      <c r="D1211" s="458">
        <v>8107</v>
      </c>
      <c r="E1211" s="457" t="s">
        <v>656</v>
      </c>
      <c r="F1211" s="457" t="s">
        <v>12146</v>
      </c>
    </row>
    <row r="1212" spans="2:6">
      <c r="B1212" s="457">
        <v>8</v>
      </c>
      <c r="C1212" s="457">
        <v>81</v>
      </c>
      <c r="D1212" s="458">
        <v>8108</v>
      </c>
      <c r="E1212" s="457" t="s">
        <v>656</v>
      </c>
      <c r="F1212" s="457" t="s">
        <v>12147</v>
      </c>
    </row>
    <row r="1213" spans="2:6">
      <c r="B1213" s="457">
        <v>9</v>
      </c>
      <c r="C1213" s="457">
        <v>81</v>
      </c>
      <c r="D1213" s="458">
        <v>8109</v>
      </c>
      <c r="E1213" s="457" t="s">
        <v>656</v>
      </c>
      <c r="F1213" s="457" t="s">
        <v>12148</v>
      </c>
    </row>
    <row r="1214" spans="2:6">
      <c r="B1214" s="457">
        <v>10</v>
      </c>
      <c r="C1214" s="457">
        <v>81</v>
      </c>
      <c r="D1214" s="458">
        <v>8171</v>
      </c>
      <c r="E1214" s="457" t="s">
        <v>656</v>
      </c>
      <c r="F1214" s="457" t="s">
        <v>12149</v>
      </c>
    </row>
    <row r="1215" spans="2:6">
      <c r="B1215" s="457">
        <v>11</v>
      </c>
      <c r="C1215" s="457">
        <v>81</v>
      </c>
      <c r="D1215" s="458">
        <v>8172</v>
      </c>
      <c r="E1215" s="457" t="s">
        <v>656</v>
      </c>
      <c r="F1215" s="457" t="s">
        <v>12150</v>
      </c>
    </row>
    <row r="1216" spans="2:6">
      <c r="B1216" s="457"/>
      <c r="C1216" s="457"/>
      <c r="D1216" s="458"/>
      <c r="E1216" s="457" t="s">
        <v>656</v>
      </c>
      <c r="F1216" s="457" t="s">
        <v>268</v>
      </c>
    </row>
    <row r="1217" spans="2:6">
      <c r="B1217" s="457"/>
      <c r="C1217" s="457"/>
      <c r="D1217" s="458"/>
      <c r="E1217" s="457" t="s">
        <v>656</v>
      </c>
      <c r="F1217" s="457" t="s">
        <v>268</v>
      </c>
    </row>
    <row r="1218" spans="2:6">
      <c r="B1218" s="457"/>
      <c r="C1218" s="457"/>
      <c r="D1218" s="458"/>
      <c r="E1218" s="457" t="s">
        <v>656</v>
      </c>
      <c r="F1218" s="457" t="s">
        <v>268</v>
      </c>
    </row>
    <row r="1219" spans="2:6">
      <c r="B1219" s="457"/>
      <c r="C1219" s="457"/>
      <c r="D1219" s="458"/>
      <c r="E1219" s="457" t="s">
        <v>656</v>
      </c>
      <c r="F1219" s="457" t="s">
        <v>268</v>
      </c>
    </row>
    <row r="1220" spans="2:6">
      <c r="B1220" s="457"/>
      <c r="C1220" s="457"/>
      <c r="D1220" s="458"/>
      <c r="E1220" s="457" t="s">
        <v>656</v>
      </c>
      <c r="F1220" s="457" t="s">
        <v>268</v>
      </c>
    </row>
    <row r="1221" spans="2:6">
      <c r="B1221" s="457"/>
      <c r="C1221" s="457"/>
      <c r="D1221" s="458"/>
      <c r="E1221" s="457" t="s">
        <v>656</v>
      </c>
      <c r="F1221" s="457" t="s">
        <v>268</v>
      </c>
    </row>
    <row r="1222" spans="2:6">
      <c r="B1222" s="457"/>
      <c r="C1222" s="457"/>
      <c r="D1222" s="458"/>
      <c r="E1222" s="457" t="s">
        <v>656</v>
      </c>
      <c r="F1222" s="457" t="s">
        <v>268</v>
      </c>
    </row>
    <row r="1223" spans="2:6">
      <c r="B1223" s="457"/>
      <c r="C1223" s="457"/>
      <c r="D1223" s="458"/>
      <c r="E1223" s="457" t="s">
        <v>656</v>
      </c>
      <c r="F1223" s="457" t="s">
        <v>268</v>
      </c>
    </row>
    <row r="1224" spans="2:6">
      <c r="B1224" s="457"/>
      <c r="C1224" s="457"/>
      <c r="D1224" s="458"/>
      <c r="E1224" s="457" t="s">
        <v>656</v>
      </c>
      <c r="F1224" s="457" t="s">
        <v>268</v>
      </c>
    </row>
    <row r="1225" spans="2:6">
      <c r="B1225" s="457"/>
      <c r="C1225" s="457"/>
      <c r="D1225" s="458"/>
      <c r="E1225" s="457" t="s">
        <v>656</v>
      </c>
      <c r="F1225" s="457" t="s">
        <v>268</v>
      </c>
    </row>
    <row r="1226" spans="2:6">
      <c r="B1226" s="457"/>
      <c r="C1226" s="457"/>
      <c r="D1226" s="458"/>
      <c r="E1226" s="457" t="s">
        <v>656</v>
      </c>
      <c r="F1226" s="457" t="s">
        <v>268</v>
      </c>
    </row>
    <row r="1227" spans="2:6">
      <c r="B1227" s="457"/>
      <c r="C1227" s="457"/>
      <c r="D1227" s="458"/>
      <c r="E1227" s="457" t="s">
        <v>656</v>
      </c>
      <c r="F1227" s="457" t="s">
        <v>268</v>
      </c>
    </row>
    <row r="1228" spans="2:6">
      <c r="B1228" s="457"/>
      <c r="C1228" s="457"/>
      <c r="D1228" s="458"/>
      <c r="E1228" s="457" t="s">
        <v>656</v>
      </c>
      <c r="F1228" s="457" t="s">
        <v>268</v>
      </c>
    </row>
    <row r="1229" spans="2:6">
      <c r="B1229" s="457"/>
      <c r="C1229" s="457"/>
      <c r="D1229" s="458"/>
      <c r="E1229" s="457" t="s">
        <v>656</v>
      </c>
      <c r="F1229" s="457" t="s">
        <v>268</v>
      </c>
    </row>
    <row r="1230" spans="2:6">
      <c r="B1230" s="457"/>
      <c r="C1230" s="457"/>
      <c r="D1230" s="458"/>
      <c r="E1230" s="457" t="s">
        <v>656</v>
      </c>
      <c r="F1230" s="457" t="s">
        <v>268</v>
      </c>
    </row>
    <row r="1231" spans="2:6">
      <c r="B1231" s="457"/>
      <c r="C1231" s="457"/>
      <c r="D1231" s="458"/>
      <c r="E1231" s="457" t="s">
        <v>656</v>
      </c>
      <c r="F1231" s="457" t="s">
        <v>268</v>
      </c>
    </row>
    <row r="1232" spans="2:6">
      <c r="B1232" s="457"/>
      <c r="C1232" s="457"/>
      <c r="D1232" s="458"/>
      <c r="E1232" s="457" t="s">
        <v>656</v>
      </c>
      <c r="F1232" s="457" t="s">
        <v>268</v>
      </c>
    </row>
    <row r="1233" spans="2:6">
      <c r="B1233" s="457"/>
      <c r="C1233" s="457"/>
      <c r="D1233" s="458"/>
      <c r="E1233" s="457" t="s">
        <v>656</v>
      </c>
      <c r="F1233" s="457" t="s">
        <v>268</v>
      </c>
    </row>
    <row r="1234" spans="2:6">
      <c r="B1234" s="457"/>
      <c r="C1234" s="457"/>
      <c r="D1234" s="458"/>
      <c r="E1234" s="457" t="s">
        <v>656</v>
      </c>
      <c r="F1234" s="457" t="s">
        <v>268</v>
      </c>
    </row>
    <row r="1235" spans="2:6">
      <c r="B1235" s="457"/>
      <c r="C1235" s="457"/>
      <c r="D1235" s="458"/>
      <c r="E1235" s="457" t="s">
        <v>656</v>
      </c>
      <c r="F1235" s="457" t="s">
        <v>268</v>
      </c>
    </row>
    <row r="1236" spans="2:6">
      <c r="B1236" s="457"/>
      <c r="C1236" s="457"/>
      <c r="D1236" s="458"/>
      <c r="E1236" s="457" t="s">
        <v>656</v>
      </c>
      <c r="F1236" s="457" t="s">
        <v>268</v>
      </c>
    </row>
    <row r="1237" spans="2:6">
      <c r="B1237" s="457"/>
      <c r="C1237" s="457"/>
      <c r="D1237" s="458"/>
      <c r="E1237" s="457" t="s">
        <v>656</v>
      </c>
      <c r="F1237" s="457" t="s">
        <v>268</v>
      </c>
    </row>
    <row r="1238" spans="2:6">
      <c r="B1238" s="457"/>
      <c r="C1238" s="457"/>
      <c r="D1238" s="458"/>
      <c r="E1238" s="457" t="s">
        <v>656</v>
      </c>
      <c r="F1238" s="457" t="s">
        <v>268</v>
      </c>
    </row>
    <row r="1239" spans="2:6">
      <c r="B1239" s="457"/>
      <c r="C1239" s="457"/>
      <c r="D1239" s="458"/>
      <c r="E1239" s="457" t="s">
        <v>656</v>
      </c>
      <c r="F1239" s="457" t="s">
        <v>268</v>
      </c>
    </row>
    <row r="1240" spans="2:6">
      <c r="B1240" s="457"/>
      <c r="C1240" s="457"/>
      <c r="D1240" s="458"/>
      <c r="E1240" s="457" t="s">
        <v>656</v>
      </c>
      <c r="F1240" s="457" t="s">
        <v>268</v>
      </c>
    </row>
    <row r="1241" spans="2:6">
      <c r="B1241" s="457"/>
      <c r="C1241" s="457"/>
      <c r="D1241" s="458"/>
      <c r="E1241" s="457" t="s">
        <v>656</v>
      </c>
      <c r="F1241" s="457" t="s">
        <v>268</v>
      </c>
    </row>
    <row r="1242" spans="2:6">
      <c r="B1242" s="457"/>
      <c r="C1242" s="457"/>
      <c r="D1242" s="458"/>
      <c r="E1242" s="457" t="s">
        <v>656</v>
      </c>
      <c r="F1242" s="457" t="s">
        <v>268</v>
      </c>
    </row>
    <row r="1243" spans="2:6">
      <c r="B1243" s="457"/>
      <c r="C1243" s="457"/>
      <c r="D1243" s="458"/>
      <c r="E1243" s="457" t="s">
        <v>656</v>
      </c>
      <c r="F1243" s="457" t="s">
        <v>268</v>
      </c>
    </row>
    <row r="1244" spans="2:6">
      <c r="B1244" s="457"/>
      <c r="C1244" s="457"/>
      <c r="D1244" s="458"/>
      <c r="E1244" s="457" t="s">
        <v>656</v>
      </c>
      <c r="F1244" s="457" t="s">
        <v>268</v>
      </c>
    </row>
    <row r="1245" spans="2:6">
      <c r="B1245" s="457">
        <v>1</v>
      </c>
      <c r="C1245" s="457">
        <v>82</v>
      </c>
      <c r="D1245" s="458">
        <v>8201</v>
      </c>
      <c r="E1245" s="457" t="s">
        <v>657</v>
      </c>
      <c r="F1245" s="457" t="s">
        <v>12151</v>
      </c>
    </row>
    <row r="1246" spans="2:6">
      <c r="B1246" s="457">
        <v>2</v>
      </c>
      <c r="C1246" s="457">
        <v>82</v>
      </c>
      <c r="D1246" s="458">
        <v>8202</v>
      </c>
      <c r="E1246" s="457" t="s">
        <v>657</v>
      </c>
      <c r="F1246" s="457" t="s">
        <v>12152</v>
      </c>
    </row>
    <row r="1247" spans="2:6">
      <c r="B1247" s="457">
        <v>3</v>
      </c>
      <c r="C1247" s="457">
        <v>82</v>
      </c>
      <c r="D1247" s="458">
        <v>8203</v>
      </c>
      <c r="E1247" s="457" t="s">
        <v>657</v>
      </c>
      <c r="F1247" s="457" t="s">
        <v>12153</v>
      </c>
    </row>
    <row r="1248" spans="2:6">
      <c r="B1248" s="457">
        <v>4</v>
      </c>
      <c r="C1248" s="457">
        <v>82</v>
      </c>
      <c r="D1248" s="458">
        <v>8204</v>
      </c>
      <c r="E1248" s="457" t="s">
        <v>657</v>
      </c>
      <c r="F1248" s="457" t="s">
        <v>12154</v>
      </c>
    </row>
    <row r="1249" spans="2:6">
      <c r="B1249" s="457">
        <v>5</v>
      </c>
      <c r="C1249" s="457">
        <v>82</v>
      </c>
      <c r="D1249" s="458">
        <v>8205</v>
      </c>
      <c r="E1249" s="457" t="s">
        <v>657</v>
      </c>
      <c r="F1249" s="457" t="s">
        <v>12155</v>
      </c>
    </row>
    <row r="1250" spans="2:6">
      <c r="B1250" s="457">
        <v>6</v>
      </c>
      <c r="C1250" s="457">
        <v>82</v>
      </c>
      <c r="D1250" s="458">
        <v>8206</v>
      </c>
      <c r="E1250" s="457" t="s">
        <v>657</v>
      </c>
      <c r="F1250" s="457" t="s">
        <v>12156</v>
      </c>
    </row>
    <row r="1251" spans="2:6">
      <c r="B1251" s="457">
        <v>7</v>
      </c>
      <c r="C1251" s="457">
        <v>82</v>
      </c>
      <c r="D1251" s="458">
        <v>8207</v>
      </c>
      <c r="E1251" s="457" t="s">
        <v>657</v>
      </c>
      <c r="F1251" s="457" t="s">
        <v>12157</v>
      </c>
    </row>
    <row r="1252" spans="2:6">
      <c r="B1252" s="457">
        <v>8</v>
      </c>
      <c r="C1252" s="457">
        <v>82</v>
      </c>
      <c r="D1252" s="458">
        <v>8208</v>
      </c>
      <c r="E1252" s="457" t="s">
        <v>657</v>
      </c>
      <c r="F1252" s="457" t="s">
        <v>12158</v>
      </c>
    </row>
    <row r="1253" spans="2:6">
      <c r="B1253" s="457">
        <v>9</v>
      </c>
      <c r="C1253" s="457">
        <v>82</v>
      </c>
      <c r="D1253" s="458">
        <v>8271</v>
      </c>
      <c r="E1253" s="457" t="s">
        <v>657</v>
      </c>
      <c r="F1253" s="457" t="s">
        <v>12159</v>
      </c>
    </row>
    <row r="1254" spans="2:6">
      <c r="B1254" s="457">
        <v>10</v>
      </c>
      <c r="C1254" s="457">
        <v>82</v>
      </c>
      <c r="D1254" s="458">
        <v>8272</v>
      </c>
      <c r="E1254" s="457" t="s">
        <v>657</v>
      </c>
      <c r="F1254" s="457" t="s">
        <v>12160</v>
      </c>
    </row>
    <row r="1255" spans="2:6">
      <c r="B1255" s="457"/>
      <c r="C1255" s="457"/>
      <c r="D1255" s="458"/>
      <c r="E1255" s="457" t="s">
        <v>657</v>
      </c>
      <c r="F1255" s="457" t="s">
        <v>268</v>
      </c>
    </row>
    <row r="1256" spans="2:6">
      <c r="B1256" s="457"/>
      <c r="C1256" s="457"/>
      <c r="D1256" s="458"/>
      <c r="E1256" s="457" t="s">
        <v>657</v>
      </c>
      <c r="F1256" s="457" t="s">
        <v>268</v>
      </c>
    </row>
    <row r="1257" spans="2:6">
      <c r="B1257" s="457"/>
      <c r="C1257" s="457"/>
      <c r="D1257" s="458"/>
      <c r="E1257" s="457" t="s">
        <v>657</v>
      </c>
      <c r="F1257" s="457" t="s">
        <v>268</v>
      </c>
    </row>
    <row r="1258" spans="2:6">
      <c r="B1258" s="457"/>
      <c r="C1258" s="457"/>
      <c r="D1258" s="458"/>
      <c r="E1258" s="457" t="s">
        <v>657</v>
      </c>
      <c r="F1258" s="457" t="s">
        <v>268</v>
      </c>
    </row>
    <row r="1259" spans="2:6">
      <c r="B1259" s="457"/>
      <c r="C1259" s="457"/>
      <c r="D1259" s="458"/>
      <c r="E1259" s="457" t="s">
        <v>657</v>
      </c>
      <c r="F1259" s="457" t="s">
        <v>268</v>
      </c>
    </row>
    <row r="1260" spans="2:6">
      <c r="B1260" s="457"/>
      <c r="C1260" s="457"/>
      <c r="D1260" s="458"/>
      <c r="E1260" s="457" t="s">
        <v>657</v>
      </c>
      <c r="F1260" s="457" t="s">
        <v>268</v>
      </c>
    </row>
    <row r="1261" spans="2:6">
      <c r="B1261" s="457"/>
      <c r="C1261" s="457"/>
      <c r="D1261" s="458"/>
      <c r="E1261" s="457" t="s">
        <v>657</v>
      </c>
      <c r="F1261" s="457" t="s">
        <v>268</v>
      </c>
    </row>
    <row r="1262" spans="2:6">
      <c r="B1262" s="457"/>
      <c r="C1262" s="457"/>
      <c r="D1262" s="458"/>
      <c r="E1262" s="457" t="s">
        <v>657</v>
      </c>
      <c r="F1262" s="457" t="s">
        <v>268</v>
      </c>
    </row>
    <row r="1263" spans="2:6">
      <c r="B1263" s="457"/>
      <c r="C1263" s="457"/>
      <c r="D1263" s="458"/>
      <c r="E1263" s="457" t="s">
        <v>657</v>
      </c>
      <c r="F1263" s="457" t="s">
        <v>268</v>
      </c>
    </row>
    <row r="1264" spans="2:6">
      <c r="B1264" s="457"/>
      <c r="C1264" s="457"/>
      <c r="D1264" s="458"/>
      <c r="E1264" s="457" t="s">
        <v>657</v>
      </c>
      <c r="F1264" s="457" t="s">
        <v>268</v>
      </c>
    </row>
    <row r="1265" spans="2:6">
      <c r="B1265" s="457"/>
      <c r="C1265" s="457"/>
      <c r="D1265" s="458"/>
      <c r="E1265" s="457" t="s">
        <v>657</v>
      </c>
      <c r="F1265" s="457" t="s">
        <v>268</v>
      </c>
    </row>
    <row r="1266" spans="2:6">
      <c r="B1266" s="457"/>
      <c r="C1266" s="457"/>
      <c r="D1266" s="458"/>
      <c r="E1266" s="457" t="s">
        <v>657</v>
      </c>
      <c r="F1266" s="457" t="s">
        <v>268</v>
      </c>
    </row>
    <row r="1267" spans="2:6">
      <c r="B1267" s="457"/>
      <c r="C1267" s="457"/>
      <c r="D1267" s="458"/>
      <c r="E1267" s="457" t="s">
        <v>657</v>
      </c>
      <c r="F1267" s="457" t="s">
        <v>268</v>
      </c>
    </row>
    <row r="1268" spans="2:6">
      <c r="B1268" s="457"/>
      <c r="C1268" s="457"/>
      <c r="D1268" s="458"/>
      <c r="E1268" s="457" t="s">
        <v>657</v>
      </c>
      <c r="F1268" s="457" t="s">
        <v>268</v>
      </c>
    </row>
    <row r="1269" spans="2:6">
      <c r="B1269" s="457"/>
      <c r="C1269" s="457"/>
      <c r="D1269" s="458"/>
      <c r="E1269" s="457" t="s">
        <v>657</v>
      </c>
      <c r="F1269" s="457" t="s">
        <v>268</v>
      </c>
    </row>
    <row r="1270" spans="2:6">
      <c r="B1270" s="457"/>
      <c r="C1270" s="457"/>
      <c r="D1270" s="458"/>
      <c r="E1270" s="457" t="s">
        <v>657</v>
      </c>
      <c r="F1270" s="457" t="s">
        <v>268</v>
      </c>
    </row>
    <row r="1271" spans="2:6">
      <c r="B1271" s="457"/>
      <c r="C1271" s="457"/>
      <c r="D1271" s="458"/>
      <c r="E1271" s="457" t="s">
        <v>657</v>
      </c>
      <c r="F1271" s="457" t="s">
        <v>268</v>
      </c>
    </row>
    <row r="1272" spans="2:6">
      <c r="B1272" s="457"/>
      <c r="C1272" s="457"/>
      <c r="D1272" s="458"/>
      <c r="E1272" s="457" t="s">
        <v>657</v>
      </c>
      <c r="F1272" s="457" t="s">
        <v>268</v>
      </c>
    </row>
    <row r="1273" spans="2:6">
      <c r="B1273" s="457"/>
      <c r="C1273" s="457"/>
      <c r="D1273" s="458"/>
      <c r="E1273" s="457" t="s">
        <v>657</v>
      </c>
      <c r="F1273" s="457" t="s">
        <v>268</v>
      </c>
    </row>
    <row r="1274" spans="2:6">
      <c r="B1274" s="457"/>
      <c r="C1274" s="457"/>
      <c r="D1274" s="458"/>
      <c r="E1274" s="457" t="s">
        <v>657</v>
      </c>
      <c r="F1274" s="457" t="s">
        <v>268</v>
      </c>
    </row>
    <row r="1275" spans="2:6">
      <c r="B1275" s="457"/>
      <c r="C1275" s="457"/>
      <c r="D1275" s="458"/>
      <c r="E1275" s="457" t="s">
        <v>657</v>
      </c>
      <c r="F1275" s="457" t="s">
        <v>268</v>
      </c>
    </row>
    <row r="1276" spans="2:6">
      <c r="B1276" s="457"/>
      <c r="C1276" s="457"/>
      <c r="D1276" s="458"/>
      <c r="E1276" s="457" t="s">
        <v>657</v>
      </c>
      <c r="F1276" s="457" t="s">
        <v>268</v>
      </c>
    </row>
    <row r="1277" spans="2:6">
      <c r="B1277" s="457"/>
      <c r="C1277" s="457"/>
      <c r="D1277" s="458"/>
      <c r="E1277" s="457" t="s">
        <v>657</v>
      </c>
      <c r="F1277" s="457" t="s">
        <v>268</v>
      </c>
    </row>
    <row r="1278" spans="2:6">
      <c r="B1278" s="457"/>
      <c r="C1278" s="457"/>
      <c r="D1278" s="458"/>
      <c r="E1278" s="457" t="s">
        <v>657</v>
      </c>
      <c r="F1278" s="457" t="s">
        <v>268</v>
      </c>
    </row>
    <row r="1279" spans="2:6">
      <c r="B1279" s="457"/>
      <c r="C1279" s="457"/>
      <c r="D1279" s="458"/>
      <c r="E1279" s="457" t="s">
        <v>657</v>
      </c>
      <c r="F1279" s="457" t="s">
        <v>268</v>
      </c>
    </row>
    <row r="1280" spans="2:6">
      <c r="B1280" s="457"/>
      <c r="C1280" s="457"/>
      <c r="D1280" s="458"/>
      <c r="E1280" s="457" t="s">
        <v>657</v>
      </c>
      <c r="F1280" s="457" t="s">
        <v>268</v>
      </c>
    </row>
    <row r="1281" spans="2:6">
      <c r="B1281" s="457"/>
      <c r="C1281" s="457"/>
      <c r="D1281" s="458"/>
      <c r="E1281" s="457" t="s">
        <v>657</v>
      </c>
      <c r="F1281" s="457" t="s">
        <v>268</v>
      </c>
    </row>
    <row r="1282" spans="2:6">
      <c r="B1282" s="457"/>
      <c r="C1282" s="457"/>
      <c r="D1282" s="458"/>
      <c r="E1282" s="457" t="s">
        <v>657</v>
      </c>
      <c r="F1282" s="457" t="s">
        <v>268</v>
      </c>
    </row>
    <row r="1283" spans="2:6">
      <c r="B1283" s="457"/>
      <c r="C1283" s="457"/>
      <c r="D1283" s="458"/>
      <c r="E1283" s="457" t="s">
        <v>657</v>
      </c>
      <c r="F1283" s="457" t="s">
        <v>268</v>
      </c>
    </row>
    <row r="1284" spans="2:6">
      <c r="B1284" s="457"/>
      <c r="C1284" s="457"/>
      <c r="D1284" s="458"/>
      <c r="E1284" s="457" t="s">
        <v>657</v>
      </c>
      <c r="F1284" s="457" t="s">
        <v>268</v>
      </c>
    </row>
    <row r="1285" spans="2:6">
      <c r="B1285" s="457">
        <v>1</v>
      </c>
      <c r="C1285" s="457">
        <v>91</v>
      </c>
      <c r="D1285" s="458">
        <v>9101</v>
      </c>
      <c r="E1285" s="457" t="s">
        <v>658</v>
      </c>
      <c r="F1285" s="457" t="s">
        <v>12161</v>
      </c>
    </row>
    <row r="1286" spans="2:6">
      <c r="B1286" s="457">
        <v>2</v>
      </c>
      <c r="C1286" s="457">
        <v>91</v>
      </c>
      <c r="D1286" s="458">
        <v>9102</v>
      </c>
      <c r="E1286" s="457" t="s">
        <v>658</v>
      </c>
      <c r="F1286" s="457" t="s">
        <v>12162</v>
      </c>
    </row>
    <row r="1287" spans="2:6">
      <c r="B1287" s="457">
        <v>3</v>
      </c>
      <c r="C1287" s="457">
        <v>91</v>
      </c>
      <c r="D1287" s="458">
        <v>9103</v>
      </c>
      <c r="E1287" s="457" t="s">
        <v>658</v>
      </c>
      <c r="F1287" s="457" t="s">
        <v>12163</v>
      </c>
    </row>
    <row r="1288" spans="2:6">
      <c r="B1288" s="457">
        <v>4</v>
      </c>
      <c r="C1288" s="457">
        <v>91</v>
      </c>
      <c r="D1288" s="458">
        <v>9104</v>
      </c>
      <c r="E1288" s="457" t="s">
        <v>658</v>
      </c>
      <c r="F1288" s="457" t="s">
        <v>12164</v>
      </c>
    </row>
    <row r="1289" spans="2:6">
      <c r="B1289" s="457">
        <v>5</v>
      </c>
      <c r="C1289" s="457">
        <v>91</v>
      </c>
      <c r="D1289" s="458">
        <v>9105</v>
      </c>
      <c r="E1289" s="457" t="s">
        <v>658</v>
      </c>
      <c r="F1289" s="457" t="s">
        <v>12165</v>
      </c>
    </row>
    <row r="1290" spans="2:6">
      <c r="B1290" s="457">
        <v>6</v>
      </c>
      <c r="C1290" s="457">
        <v>91</v>
      </c>
      <c r="D1290" s="458">
        <v>9111</v>
      </c>
      <c r="E1290" s="457" t="s">
        <v>658</v>
      </c>
      <c r="F1290" s="457" t="s">
        <v>12166</v>
      </c>
    </row>
    <row r="1291" spans="2:6">
      <c r="B1291" s="457">
        <v>7</v>
      </c>
      <c r="C1291" s="457">
        <v>91</v>
      </c>
      <c r="D1291" s="458">
        <v>9112</v>
      </c>
      <c r="E1291" s="457" t="s">
        <v>658</v>
      </c>
      <c r="F1291" s="457" t="s">
        <v>12167</v>
      </c>
    </row>
    <row r="1292" spans="2:6">
      <c r="B1292" s="457">
        <v>8</v>
      </c>
      <c r="C1292" s="457">
        <v>91</v>
      </c>
      <c r="D1292" s="458">
        <v>9106</v>
      </c>
      <c r="E1292" s="457" t="s">
        <v>658</v>
      </c>
      <c r="F1292" s="457" t="s">
        <v>12168</v>
      </c>
    </row>
    <row r="1293" spans="2:6">
      <c r="B1293" s="457">
        <v>9</v>
      </c>
      <c r="C1293" s="457">
        <v>91</v>
      </c>
      <c r="D1293" s="458">
        <v>9107</v>
      </c>
      <c r="E1293" s="457" t="s">
        <v>658</v>
      </c>
      <c r="F1293" s="457" t="s">
        <v>12169</v>
      </c>
    </row>
    <row r="1294" spans="2:6">
      <c r="B1294" s="457">
        <v>10</v>
      </c>
      <c r="C1294" s="457">
        <v>91</v>
      </c>
      <c r="D1294" s="458">
        <v>9108</v>
      </c>
      <c r="E1294" s="457" t="s">
        <v>658</v>
      </c>
      <c r="F1294" s="457" t="s">
        <v>12170</v>
      </c>
    </row>
    <row r="1295" spans="2:6">
      <c r="B1295" s="457">
        <v>11</v>
      </c>
      <c r="C1295" s="457">
        <v>91</v>
      </c>
      <c r="D1295" s="458">
        <v>9109</v>
      </c>
      <c r="E1295" s="457" t="s">
        <v>658</v>
      </c>
      <c r="F1295" s="457" t="s">
        <v>12171</v>
      </c>
    </row>
    <row r="1296" spans="2:6">
      <c r="B1296" s="457">
        <v>12</v>
      </c>
      <c r="C1296" s="457">
        <v>91</v>
      </c>
      <c r="D1296" s="458">
        <v>9110</v>
      </c>
      <c r="E1296" s="457" t="s">
        <v>658</v>
      </c>
      <c r="F1296" s="457" t="s">
        <v>12172</v>
      </c>
    </row>
    <row r="1297" spans="2:6">
      <c r="B1297" s="457">
        <v>13</v>
      </c>
      <c r="C1297" s="457">
        <v>91</v>
      </c>
      <c r="D1297" s="458">
        <v>9171</v>
      </c>
      <c r="E1297" s="457" t="s">
        <v>658</v>
      </c>
      <c r="F1297" s="457" t="s">
        <v>12173</v>
      </c>
    </row>
    <row r="1298" spans="2:6">
      <c r="B1298" s="457"/>
      <c r="C1298" s="457"/>
      <c r="D1298" s="458"/>
      <c r="E1298" s="457" t="s">
        <v>658</v>
      </c>
      <c r="F1298" s="457" t="s">
        <v>268</v>
      </c>
    </row>
    <row r="1299" spans="2:6">
      <c r="B1299" s="457"/>
      <c r="C1299" s="457"/>
      <c r="D1299" s="458"/>
      <c r="E1299" s="457" t="s">
        <v>658</v>
      </c>
      <c r="F1299" s="457" t="s">
        <v>268</v>
      </c>
    </row>
    <row r="1300" spans="2:6">
      <c r="B1300" s="457"/>
      <c r="C1300" s="457"/>
      <c r="D1300" s="458"/>
      <c r="E1300" s="457" t="s">
        <v>658</v>
      </c>
      <c r="F1300" s="457" t="s">
        <v>268</v>
      </c>
    </row>
    <row r="1301" spans="2:6">
      <c r="B1301" s="457"/>
      <c r="C1301" s="457"/>
      <c r="D1301" s="458"/>
      <c r="E1301" s="457" t="s">
        <v>658</v>
      </c>
      <c r="F1301" s="457" t="s">
        <v>268</v>
      </c>
    </row>
    <row r="1302" spans="2:6">
      <c r="B1302" s="457"/>
      <c r="C1302" s="457"/>
      <c r="D1302" s="458"/>
      <c r="E1302" s="457" t="s">
        <v>658</v>
      </c>
      <c r="F1302" s="457" t="s">
        <v>268</v>
      </c>
    </row>
    <row r="1303" spans="2:6">
      <c r="B1303" s="457"/>
      <c r="C1303" s="457"/>
      <c r="D1303" s="458"/>
      <c r="E1303" s="457" t="s">
        <v>658</v>
      </c>
      <c r="F1303" s="457" t="s">
        <v>268</v>
      </c>
    </row>
    <row r="1304" spans="2:6">
      <c r="B1304" s="457"/>
      <c r="C1304" s="457"/>
      <c r="D1304" s="458"/>
      <c r="E1304" s="457" t="s">
        <v>658</v>
      </c>
      <c r="F1304" s="457" t="s">
        <v>268</v>
      </c>
    </row>
    <row r="1305" spans="2:6">
      <c r="B1305" s="457"/>
      <c r="C1305" s="457"/>
      <c r="D1305" s="458"/>
      <c r="E1305" s="457" t="s">
        <v>658</v>
      </c>
      <c r="F1305" s="457" t="s">
        <v>268</v>
      </c>
    </row>
    <row r="1306" spans="2:6">
      <c r="B1306" s="457"/>
      <c r="C1306" s="457"/>
      <c r="D1306" s="458"/>
      <c r="E1306" s="457" t="s">
        <v>658</v>
      </c>
      <c r="F1306" s="457" t="s">
        <v>268</v>
      </c>
    </row>
    <row r="1307" spans="2:6">
      <c r="B1307" s="457"/>
      <c r="C1307" s="457"/>
      <c r="D1307" s="458"/>
      <c r="E1307" s="457" t="s">
        <v>658</v>
      </c>
      <c r="F1307" s="457" t="s">
        <v>268</v>
      </c>
    </row>
    <row r="1308" spans="2:6">
      <c r="B1308" s="457"/>
      <c r="C1308" s="457"/>
      <c r="D1308" s="458"/>
      <c r="E1308" s="457" t="s">
        <v>658</v>
      </c>
      <c r="F1308" s="457" t="s">
        <v>268</v>
      </c>
    </row>
    <row r="1309" spans="2:6">
      <c r="B1309" s="457"/>
      <c r="C1309" s="457"/>
      <c r="D1309" s="458"/>
      <c r="E1309" s="457" t="s">
        <v>658</v>
      </c>
      <c r="F1309" s="457" t="s">
        <v>268</v>
      </c>
    </row>
    <row r="1310" spans="2:6">
      <c r="B1310" s="457"/>
      <c r="C1310" s="457"/>
      <c r="D1310" s="458"/>
      <c r="E1310" s="457" t="s">
        <v>658</v>
      </c>
      <c r="F1310" s="457" t="s">
        <v>268</v>
      </c>
    </row>
    <row r="1311" spans="2:6">
      <c r="B1311" s="457"/>
      <c r="C1311" s="457"/>
      <c r="D1311" s="458"/>
      <c r="E1311" s="457" t="s">
        <v>658</v>
      </c>
      <c r="F1311" s="457" t="s">
        <v>268</v>
      </c>
    </row>
    <row r="1312" spans="2:6">
      <c r="B1312" s="457"/>
      <c r="C1312" s="457"/>
      <c r="D1312" s="458"/>
      <c r="E1312" s="457" t="s">
        <v>658</v>
      </c>
      <c r="F1312" s="457" t="s">
        <v>268</v>
      </c>
    </row>
    <row r="1313" spans="2:6">
      <c r="B1313" s="457"/>
      <c r="C1313" s="457"/>
      <c r="D1313" s="458"/>
      <c r="E1313" s="457" t="s">
        <v>658</v>
      </c>
      <c r="F1313" s="457" t="s">
        <v>268</v>
      </c>
    </row>
    <row r="1314" spans="2:6">
      <c r="B1314" s="457"/>
      <c r="C1314" s="457"/>
      <c r="D1314" s="458"/>
      <c r="E1314" s="457" t="s">
        <v>658</v>
      </c>
      <c r="F1314" s="457" t="s">
        <v>268</v>
      </c>
    </row>
    <row r="1315" spans="2:6">
      <c r="B1315" s="457"/>
      <c r="C1315" s="457"/>
      <c r="D1315" s="458"/>
      <c r="E1315" s="457" t="s">
        <v>658</v>
      </c>
      <c r="F1315" s="457" t="s">
        <v>268</v>
      </c>
    </row>
    <row r="1316" spans="2:6">
      <c r="B1316" s="457"/>
      <c r="C1316" s="457"/>
      <c r="D1316" s="458"/>
      <c r="E1316" s="457" t="s">
        <v>658</v>
      </c>
      <c r="F1316" s="457" t="s">
        <v>268</v>
      </c>
    </row>
    <row r="1317" spans="2:6">
      <c r="B1317" s="457"/>
      <c r="C1317" s="457"/>
      <c r="D1317" s="458"/>
      <c r="E1317" s="457" t="s">
        <v>658</v>
      </c>
      <c r="F1317" s="457" t="s">
        <v>268</v>
      </c>
    </row>
    <row r="1318" spans="2:6">
      <c r="B1318" s="457"/>
      <c r="C1318" s="457"/>
      <c r="D1318" s="458"/>
      <c r="E1318" s="457" t="s">
        <v>658</v>
      </c>
      <c r="F1318" s="457" t="s">
        <v>268</v>
      </c>
    </row>
    <row r="1319" spans="2:6">
      <c r="B1319" s="457"/>
      <c r="C1319" s="457"/>
      <c r="D1319" s="458"/>
      <c r="E1319" s="457" t="s">
        <v>658</v>
      </c>
      <c r="F1319" s="457" t="s">
        <v>268</v>
      </c>
    </row>
    <row r="1320" spans="2:6">
      <c r="B1320" s="457"/>
      <c r="C1320" s="457"/>
      <c r="D1320" s="458"/>
      <c r="E1320" s="457" t="s">
        <v>658</v>
      </c>
      <c r="F1320" s="457" t="s">
        <v>268</v>
      </c>
    </row>
    <row r="1321" spans="2:6">
      <c r="B1321" s="457"/>
      <c r="C1321" s="457"/>
      <c r="D1321" s="458"/>
      <c r="E1321" s="457" t="s">
        <v>658</v>
      </c>
      <c r="F1321" s="457" t="s">
        <v>268</v>
      </c>
    </row>
    <row r="1322" spans="2:6">
      <c r="B1322" s="457"/>
      <c r="C1322" s="457"/>
      <c r="D1322" s="458"/>
      <c r="E1322" s="457" t="s">
        <v>658</v>
      </c>
      <c r="F1322" s="457" t="s">
        <v>268</v>
      </c>
    </row>
    <row r="1323" spans="2:6">
      <c r="B1323" s="457"/>
      <c r="C1323" s="457"/>
      <c r="D1323" s="458"/>
      <c r="E1323" s="457" t="s">
        <v>658</v>
      </c>
      <c r="F1323" s="457" t="s">
        <v>268</v>
      </c>
    </row>
    <row r="1324" spans="2:6">
      <c r="B1324" s="457"/>
      <c r="C1324" s="457"/>
      <c r="D1324" s="458"/>
      <c r="E1324" s="457" t="s">
        <v>658</v>
      </c>
      <c r="F1324" s="457" t="s">
        <v>268</v>
      </c>
    </row>
    <row r="1325" spans="2:6">
      <c r="B1325" s="457">
        <v>1</v>
      </c>
      <c r="C1325" s="457">
        <v>94</v>
      </c>
      <c r="D1325" s="458">
        <v>9401</v>
      </c>
      <c r="E1325" s="457" t="s">
        <v>659</v>
      </c>
      <c r="F1325" s="457" t="s">
        <v>12174</v>
      </c>
    </row>
    <row r="1326" spans="2:6">
      <c r="B1326" s="457">
        <v>2</v>
      </c>
      <c r="C1326" s="457">
        <v>94</v>
      </c>
      <c r="D1326" s="458">
        <v>9402</v>
      </c>
      <c r="E1326" s="457" t="s">
        <v>659</v>
      </c>
      <c r="F1326" s="457" t="s">
        <v>12175</v>
      </c>
    </row>
    <row r="1327" spans="2:6">
      <c r="B1327" s="457">
        <v>3</v>
      </c>
      <c r="C1327" s="457">
        <v>94</v>
      </c>
      <c r="D1327" s="458">
        <v>9403</v>
      </c>
      <c r="E1327" s="457" t="s">
        <v>659</v>
      </c>
      <c r="F1327" s="457" t="s">
        <v>12176</v>
      </c>
    </row>
    <row r="1328" spans="2:6">
      <c r="B1328" s="457">
        <v>4</v>
      </c>
      <c r="C1328" s="457">
        <v>94</v>
      </c>
      <c r="D1328" s="458">
        <v>9404</v>
      </c>
      <c r="E1328" s="457" t="s">
        <v>659</v>
      </c>
      <c r="F1328" s="457" t="s">
        <v>12177</v>
      </c>
    </row>
    <row r="1329" spans="2:6">
      <c r="B1329" s="457">
        <v>5</v>
      </c>
      <c r="C1329" s="457">
        <v>94</v>
      </c>
      <c r="D1329" s="458">
        <v>9408</v>
      </c>
      <c r="E1329" s="457" t="s">
        <v>659</v>
      </c>
      <c r="F1329" s="457" t="s">
        <v>12178</v>
      </c>
    </row>
    <row r="1330" spans="2:6">
      <c r="B1330" s="457">
        <v>6</v>
      </c>
      <c r="C1330" s="457">
        <v>94</v>
      </c>
      <c r="D1330" s="458">
        <v>9409</v>
      </c>
      <c r="E1330" s="457" t="s">
        <v>659</v>
      </c>
      <c r="F1330" s="457" t="s">
        <v>12179</v>
      </c>
    </row>
    <row r="1331" spans="2:6">
      <c r="B1331" s="457">
        <v>7</v>
      </c>
      <c r="C1331" s="457">
        <v>94</v>
      </c>
      <c r="D1331" s="458">
        <v>9410</v>
      </c>
      <c r="E1331" s="457" t="s">
        <v>659</v>
      </c>
      <c r="F1331" s="457" t="s">
        <v>12180</v>
      </c>
    </row>
    <row r="1332" spans="2:6">
      <c r="B1332" s="457">
        <v>8</v>
      </c>
      <c r="C1332" s="457">
        <v>94</v>
      </c>
      <c r="D1332" s="458">
        <v>9411</v>
      </c>
      <c r="E1332" s="457" t="s">
        <v>659</v>
      </c>
      <c r="F1332" s="457" t="s">
        <v>12181</v>
      </c>
    </row>
    <row r="1333" spans="2:6">
      <c r="B1333" s="457">
        <v>9</v>
      </c>
      <c r="C1333" s="457">
        <v>94</v>
      </c>
      <c r="D1333" s="458">
        <v>9412</v>
      </c>
      <c r="E1333" s="457" t="s">
        <v>659</v>
      </c>
      <c r="F1333" s="457" t="s">
        <v>12182</v>
      </c>
    </row>
    <row r="1334" spans="2:6">
      <c r="B1334" s="457">
        <v>10</v>
      </c>
      <c r="C1334" s="457">
        <v>94</v>
      </c>
      <c r="D1334" s="458">
        <v>9413</v>
      </c>
      <c r="E1334" s="457" t="s">
        <v>659</v>
      </c>
      <c r="F1334" s="457" t="s">
        <v>12183</v>
      </c>
    </row>
    <row r="1335" spans="2:6">
      <c r="B1335" s="457">
        <v>11</v>
      </c>
      <c r="C1335" s="457">
        <v>94</v>
      </c>
      <c r="D1335" s="458">
        <v>9414</v>
      </c>
      <c r="E1335" s="457" t="s">
        <v>659</v>
      </c>
      <c r="F1335" s="457" t="s">
        <v>12184</v>
      </c>
    </row>
    <row r="1336" spans="2:6">
      <c r="B1336" s="457">
        <v>12</v>
      </c>
      <c r="C1336" s="457">
        <v>94</v>
      </c>
      <c r="D1336" s="458">
        <v>9415</v>
      </c>
      <c r="E1336" s="457" t="s">
        <v>659</v>
      </c>
      <c r="F1336" s="457" t="s">
        <v>12185</v>
      </c>
    </row>
    <row r="1337" spans="2:6">
      <c r="B1337" s="457">
        <v>13</v>
      </c>
      <c r="C1337" s="457">
        <v>94</v>
      </c>
      <c r="D1337" s="458">
        <v>9416</v>
      </c>
      <c r="E1337" s="457" t="s">
        <v>659</v>
      </c>
      <c r="F1337" s="457" t="s">
        <v>12186</v>
      </c>
    </row>
    <row r="1338" spans="2:6">
      <c r="B1338" s="457">
        <v>14</v>
      </c>
      <c r="C1338" s="457">
        <v>94</v>
      </c>
      <c r="D1338" s="458">
        <v>9417</v>
      </c>
      <c r="E1338" s="457" t="s">
        <v>659</v>
      </c>
      <c r="F1338" s="457" t="s">
        <v>12187</v>
      </c>
    </row>
    <row r="1339" spans="2:6">
      <c r="B1339" s="457">
        <v>15</v>
      </c>
      <c r="C1339" s="457">
        <v>94</v>
      </c>
      <c r="D1339" s="458">
        <v>9418</v>
      </c>
      <c r="E1339" s="457" t="s">
        <v>659</v>
      </c>
      <c r="F1339" s="457" t="s">
        <v>12188</v>
      </c>
    </row>
    <row r="1340" spans="2:6">
      <c r="B1340" s="457">
        <v>16</v>
      </c>
      <c r="C1340" s="457">
        <v>94</v>
      </c>
      <c r="D1340" s="458">
        <v>9419</v>
      </c>
      <c r="E1340" s="457" t="s">
        <v>659</v>
      </c>
      <c r="F1340" s="457" t="s">
        <v>12189</v>
      </c>
    </row>
    <row r="1341" spans="2:6">
      <c r="B1341" s="457">
        <v>17</v>
      </c>
      <c r="C1341" s="457">
        <v>94</v>
      </c>
      <c r="D1341" s="458">
        <v>9420</v>
      </c>
      <c r="E1341" s="457" t="s">
        <v>659</v>
      </c>
      <c r="F1341" s="457" t="s">
        <v>12190</v>
      </c>
    </row>
    <row r="1342" spans="2:6">
      <c r="B1342" s="457">
        <v>18</v>
      </c>
      <c r="C1342" s="457">
        <v>94</v>
      </c>
      <c r="D1342" s="458">
        <v>9426</v>
      </c>
      <c r="E1342" s="457" t="s">
        <v>659</v>
      </c>
      <c r="F1342" s="457" t="s">
        <v>12191</v>
      </c>
    </row>
    <row r="1343" spans="2:6">
      <c r="B1343" s="457">
        <v>19</v>
      </c>
      <c r="C1343" s="457">
        <v>94</v>
      </c>
      <c r="D1343" s="458">
        <v>9427</v>
      </c>
      <c r="E1343" s="457" t="s">
        <v>659</v>
      </c>
      <c r="F1343" s="457" t="s">
        <v>12192</v>
      </c>
    </row>
    <row r="1344" spans="2:6">
      <c r="B1344" s="457">
        <v>20</v>
      </c>
      <c r="C1344" s="457">
        <v>94</v>
      </c>
      <c r="D1344" s="458">
        <v>9428</v>
      </c>
      <c r="E1344" s="457" t="s">
        <v>659</v>
      </c>
      <c r="F1344" s="457" t="s">
        <v>12193</v>
      </c>
    </row>
    <row r="1345" spans="2:6">
      <c r="B1345" s="457">
        <v>21</v>
      </c>
      <c r="C1345" s="457">
        <v>94</v>
      </c>
      <c r="D1345" s="458">
        <v>9429</v>
      </c>
      <c r="E1345" s="457" t="s">
        <v>659</v>
      </c>
      <c r="F1345" s="457" t="s">
        <v>12194</v>
      </c>
    </row>
    <row r="1346" spans="2:6">
      <c r="B1346" s="457">
        <v>22</v>
      </c>
      <c r="C1346" s="457">
        <v>94</v>
      </c>
      <c r="D1346" s="458">
        <v>9430</v>
      </c>
      <c r="E1346" s="457" t="s">
        <v>659</v>
      </c>
      <c r="F1346" s="457" t="s">
        <v>12195</v>
      </c>
    </row>
    <row r="1347" spans="2:6">
      <c r="B1347" s="457">
        <v>23</v>
      </c>
      <c r="C1347" s="457">
        <v>94</v>
      </c>
      <c r="D1347" s="458">
        <v>9431</v>
      </c>
      <c r="E1347" s="457" t="s">
        <v>659</v>
      </c>
      <c r="F1347" s="457" t="s">
        <v>12196</v>
      </c>
    </row>
    <row r="1348" spans="2:6">
      <c r="B1348" s="457">
        <v>24</v>
      </c>
      <c r="C1348" s="457">
        <v>94</v>
      </c>
      <c r="D1348" s="458">
        <v>9432</v>
      </c>
      <c r="E1348" s="457" t="s">
        <v>659</v>
      </c>
      <c r="F1348" s="457" t="s">
        <v>12197</v>
      </c>
    </row>
    <row r="1349" spans="2:6">
      <c r="B1349" s="457">
        <v>25</v>
      </c>
      <c r="C1349" s="457">
        <v>94</v>
      </c>
      <c r="D1349" s="458">
        <v>9433</v>
      </c>
      <c r="E1349" s="457" t="s">
        <v>659</v>
      </c>
      <c r="F1349" s="457" t="s">
        <v>12198</v>
      </c>
    </row>
    <row r="1350" spans="2:6">
      <c r="B1350" s="457">
        <v>26</v>
      </c>
      <c r="C1350" s="457">
        <v>94</v>
      </c>
      <c r="D1350" s="458">
        <v>9434</v>
      </c>
      <c r="E1350" s="457" t="s">
        <v>659</v>
      </c>
      <c r="F1350" s="457" t="s">
        <v>12199</v>
      </c>
    </row>
    <row r="1351" spans="2:6">
      <c r="B1351" s="457">
        <v>27</v>
      </c>
      <c r="C1351" s="457">
        <v>94</v>
      </c>
      <c r="D1351" s="458">
        <v>9435</v>
      </c>
      <c r="E1351" s="457" t="s">
        <v>659</v>
      </c>
      <c r="F1351" s="457" t="s">
        <v>12200</v>
      </c>
    </row>
    <row r="1352" spans="2:6">
      <c r="B1352" s="457">
        <v>28</v>
      </c>
      <c r="C1352" s="457">
        <v>94</v>
      </c>
      <c r="D1352" s="458">
        <v>9436</v>
      </c>
      <c r="E1352" s="457" t="s">
        <v>659</v>
      </c>
      <c r="F1352" s="457" t="s">
        <v>12201</v>
      </c>
    </row>
    <row r="1353" spans="2:6">
      <c r="B1353" s="457">
        <v>29</v>
      </c>
      <c r="C1353" s="457">
        <v>94</v>
      </c>
      <c r="D1353" s="458">
        <v>9471</v>
      </c>
      <c r="E1353" s="457" t="s">
        <v>659</v>
      </c>
      <c r="F1353" s="457" t="s">
        <v>12202</v>
      </c>
    </row>
    <row r="1354" spans="2:6">
      <c r="B1354" s="378"/>
      <c r="C1354" s="378"/>
      <c r="D1354" s="455"/>
      <c r="E1354" s="378"/>
      <c r="F1354" s="459" t="s">
        <v>268</v>
      </c>
    </row>
    <row r="1355" spans="2:6">
      <c r="B1355" s="378"/>
      <c r="C1355" s="378"/>
      <c r="D1355" s="455"/>
      <c r="E1355" s="378"/>
      <c r="F1355" s="459" t="s">
        <v>268</v>
      </c>
    </row>
    <row r="1356" spans="2:6">
      <c r="B1356" s="378"/>
      <c r="C1356" s="378"/>
      <c r="D1356" s="455"/>
      <c r="E1356" s="378"/>
      <c r="F1356" s="459" t="s">
        <v>268</v>
      </c>
    </row>
    <row r="1357" spans="2:6">
      <c r="B1357" s="378"/>
      <c r="C1357" s="378"/>
      <c r="D1357" s="455"/>
      <c r="E1357" s="378"/>
      <c r="F1357" s="459" t="s">
        <v>268</v>
      </c>
    </row>
    <row r="1358" spans="2:6">
      <c r="B1358" s="378"/>
      <c r="C1358" s="378"/>
      <c r="D1358" s="455"/>
      <c r="E1358" s="378"/>
      <c r="F1358" s="459" t="s">
        <v>268</v>
      </c>
    </row>
    <row r="1359" spans="2:6">
      <c r="B1359" s="378"/>
      <c r="C1359" s="378"/>
      <c r="D1359" s="455"/>
      <c r="E1359" s="378"/>
      <c r="F1359" s="459" t="s">
        <v>268</v>
      </c>
    </row>
    <row r="1360" spans="2:6">
      <c r="B1360" s="378"/>
      <c r="C1360" s="378"/>
      <c r="D1360" s="455"/>
      <c r="E1360" s="378"/>
      <c r="F1360" s="459" t="s">
        <v>268</v>
      </c>
    </row>
    <row r="1361" spans="2:6">
      <c r="B1361" s="378"/>
      <c r="C1361" s="378"/>
      <c r="D1361" s="455"/>
      <c r="E1361" s="378"/>
      <c r="F1361" s="459" t="s">
        <v>268</v>
      </c>
    </row>
    <row r="1362" spans="2:6">
      <c r="B1362" s="378"/>
      <c r="C1362" s="378"/>
      <c r="D1362" s="455"/>
      <c r="E1362" s="378"/>
      <c r="F1362" s="459" t="s">
        <v>268</v>
      </c>
    </row>
    <row r="1363" spans="2:6">
      <c r="B1363" s="378"/>
      <c r="C1363" s="378"/>
      <c r="D1363" s="455"/>
      <c r="E1363" s="378"/>
      <c r="F1363" s="459" t="s">
        <v>268</v>
      </c>
    </row>
    <row r="1364" spans="2:6">
      <c r="B1364" s="378"/>
      <c r="C1364" s="378"/>
      <c r="D1364" s="455"/>
      <c r="E1364" s="378"/>
      <c r="F1364" s="459" t="s">
        <v>268</v>
      </c>
    </row>
    <row r="1365" spans="2:6">
      <c r="B1365" s="378"/>
      <c r="C1365" s="378"/>
      <c r="D1365" s="455"/>
      <c r="E1365" s="378"/>
      <c r="F1365" s="459" t="s">
        <v>268</v>
      </c>
    </row>
    <row r="1366" spans="2:6">
      <c r="B1366" s="378"/>
      <c r="C1366" s="378"/>
      <c r="D1366" s="455"/>
      <c r="E1366" s="378"/>
      <c r="F1366" s="459" t="s">
        <v>268</v>
      </c>
    </row>
    <row r="1367" spans="2:6">
      <c r="B1367" s="378"/>
      <c r="C1367" s="378"/>
      <c r="D1367" s="455"/>
      <c r="E1367" s="378"/>
      <c r="F1367" s="459" t="s">
        <v>268</v>
      </c>
    </row>
    <row r="1368" spans="2:6">
      <c r="B1368" s="378"/>
      <c r="C1368" s="378"/>
      <c r="D1368" s="455"/>
      <c r="E1368" s="378"/>
      <c r="F1368" s="459" t="s">
        <v>268</v>
      </c>
    </row>
    <row r="1369" spans="2:6">
      <c r="B1369" s="378"/>
      <c r="C1369" s="378"/>
      <c r="D1369" s="455"/>
      <c r="E1369" s="378"/>
      <c r="F1369" s="459" t="s">
        <v>268</v>
      </c>
    </row>
    <row r="1370" spans="2:6">
      <c r="B1370" s="378"/>
      <c r="C1370" s="378"/>
      <c r="D1370" s="455"/>
      <c r="E1370" s="378"/>
      <c r="F1370" s="459" t="s">
        <v>268</v>
      </c>
    </row>
    <row r="1371" spans="2:6">
      <c r="B1371" s="378"/>
      <c r="C1371" s="378"/>
      <c r="D1371" s="455"/>
      <c r="E1371" s="378"/>
      <c r="F1371" s="459" t="s">
        <v>268</v>
      </c>
    </row>
    <row r="1372" spans="2:6">
      <c r="B1372" s="378"/>
      <c r="C1372" s="378"/>
      <c r="D1372" s="455"/>
      <c r="E1372" s="378"/>
      <c r="F1372" s="459" t="s">
        <v>268</v>
      </c>
    </row>
    <row r="1373" spans="2:6">
      <c r="B1373" s="378"/>
      <c r="C1373" s="378"/>
      <c r="D1373" s="455"/>
      <c r="E1373" s="378"/>
      <c r="F1373" s="459" t="s">
        <v>268</v>
      </c>
    </row>
    <row r="1374" spans="2:6">
      <c r="B1374" s="378"/>
      <c r="C1374" s="378"/>
      <c r="D1374" s="455"/>
      <c r="E1374" s="378"/>
      <c r="F1374" s="459" t="s">
        <v>268</v>
      </c>
    </row>
    <row r="1375" spans="2:6">
      <c r="B1375" s="378"/>
      <c r="C1375" s="378"/>
      <c r="D1375" s="455"/>
      <c r="E1375" s="378"/>
      <c r="F1375" s="459" t="s">
        <v>268</v>
      </c>
    </row>
    <row r="1376" spans="2:6">
      <c r="B1376" s="378"/>
      <c r="C1376" s="378"/>
      <c r="D1376" s="455"/>
      <c r="E1376" s="378"/>
      <c r="F1376" s="459" t="s">
        <v>268</v>
      </c>
    </row>
    <row r="1377" spans="2:6">
      <c r="B1377" s="378"/>
      <c r="C1377" s="378"/>
      <c r="D1377" s="455"/>
      <c r="E1377" s="378"/>
      <c r="F1377" s="459" t="s">
        <v>268</v>
      </c>
    </row>
    <row r="1378" spans="2:6">
      <c r="B1378" s="378"/>
      <c r="C1378" s="378"/>
      <c r="D1378" s="455"/>
      <c r="E1378" s="378"/>
      <c r="F1378" s="459" t="s">
        <v>268</v>
      </c>
    </row>
    <row r="1379" spans="2:6">
      <c r="B1379" s="378"/>
      <c r="C1379" s="378"/>
      <c r="D1379" s="455"/>
      <c r="E1379" s="378"/>
      <c r="F1379" s="459" t="s">
        <v>268</v>
      </c>
    </row>
    <row r="1380" spans="2:6">
      <c r="B1380" s="378"/>
      <c r="C1380" s="378"/>
      <c r="D1380" s="455"/>
      <c r="E1380" s="378"/>
      <c r="F1380" s="459" t="s">
        <v>268</v>
      </c>
    </row>
    <row r="1381" spans="2:6">
      <c r="B1381" s="378"/>
      <c r="C1381" s="378"/>
      <c r="D1381" s="455"/>
      <c r="E1381" s="378"/>
      <c r="F1381" s="459" t="s">
        <v>268</v>
      </c>
    </row>
    <row r="1382" spans="2:6">
      <c r="B1382" s="378"/>
      <c r="C1382" s="378"/>
      <c r="D1382" s="455"/>
      <c r="E1382" s="378"/>
      <c r="F1382" s="459" t="s">
        <v>268</v>
      </c>
    </row>
    <row r="1383" spans="2:6">
      <c r="B1383" s="378"/>
      <c r="C1383" s="378"/>
      <c r="D1383" s="455"/>
      <c r="E1383" s="378"/>
      <c r="F1383" s="459" t="s">
        <v>268</v>
      </c>
    </row>
    <row r="1384" spans="2:6">
      <c r="B1384" s="378"/>
      <c r="C1384" s="378"/>
      <c r="D1384" s="455"/>
      <c r="E1384" s="378"/>
      <c r="F1384" s="459" t="s">
        <v>268</v>
      </c>
    </row>
    <row r="1385" spans="2:6">
      <c r="B1385" s="378"/>
      <c r="C1385" s="378"/>
      <c r="D1385" s="455"/>
      <c r="E1385" s="378"/>
      <c r="F1385" s="459" t="s">
        <v>268</v>
      </c>
    </row>
    <row r="1386" spans="2:6">
      <c r="B1386" s="378"/>
      <c r="C1386" s="378"/>
      <c r="D1386" s="455"/>
      <c r="E1386" s="378"/>
      <c r="F1386" s="459" t="s">
        <v>268</v>
      </c>
    </row>
    <row r="1387" spans="2:6">
      <c r="B1387" s="378"/>
      <c r="C1387" s="378"/>
      <c r="D1387" s="455"/>
      <c r="E1387" s="378"/>
      <c r="F1387" s="459" t="s">
        <v>268</v>
      </c>
    </row>
    <row r="1388" spans="2:6">
      <c r="B1388" s="378"/>
      <c r="C1388" s="378"/>
      <c r="D1388" s="455"/>
      <c r="E1388" s="378"/>
      <c r="F1388" s="459" t="s">
        <v>268</v>
      </c>
    </row>
    <row r="1389" spans="2:6">
      <c r="B1389" s="378"/>
      <c r="C1389" s="378"/>
      <c r="D1389" s="455"/>
      <c r="E1389" s="378"/>
      <c r="F1389" s="459" t="s">
        <v>268</v>
      </c>
    </row>
    <row r="1390" spans="2:6">
      <c r="B1390" s="378"/>
      <c r="C1390" s="378"/>
      <c r="D1390" s="455"/>
      <c r="E1390" s="378"/>
      <c r="F1390" s="459" t="s">
        <v>268</v>
      </c>
    </row>
    <row r="1391" spans="2:6">
      <c r="B1391" s="378"/>
      <c r="C1391" s="378"/>
      <c r="D1391" s="455"/>
      <c r="E1391" s="378"/>
      <c r="F1391" s="459" t="s">
        <v>268</v>
      </c>
    </row>
    <row r="1392" spans="2:6">
      <c r="B1392" s="378"/>
      <c r="C1392" s="378"/>
      <c r="D1392" s="455"/>
      <c r="E1392" s="378"/>
      <c r="F1392" s="459" t="s">
        <v>268</v>
      </c>
    </row>
    <row r="1393" spans="2:6">
      <c r="B1393" s="378"/>
      <c r="C1393" s="378"/>
      <c r="D1393" s="455"/>
      <c r="E1393" s="378"/>
      <c r="F1393" s="459" t="s">
        <v>268</v>
      </c>
    </row>
    <row r="1394" spans="2:6">
      <c r="B1394" s="378"/>
      <c r="C1394" s="378"/>
      <c r="D1394" s="455"/>
      <c r="E1394" s="378"/>
      <c r="F1394" s="459" t="s">
        <v>268</v>
      </c>
    </row>
    <row r="1395" spans="2:6">
      <c r="B1395" s="378"/>
      <c r="C1395" s="378"/>
      <c r="D1395" s="455"/>
      <c r="E1395" s="378"/>
      <c r="F1395" s="459" t="s">
        <v>268</v>
      </c>
    </row>
    <row r="1396" spans="2:6">
      <c r="B1396" s="378"/>
      <c r="C1396" s="378"/>
      <c r="D1396" s="455"/>
      <c r="E1396" s="378"/>
      <c r="F1396" s="459" t="s">
        <v>268</v>
      </c>
    </row>
    <row r="1397" spans="2:6">
      <c r="B1397" s="378"/>
      <c r="C1397" s="378"/>
      <c r="D1397" s="455"/>
      <c r="E1397" s="378"/>
      <c r="F1397" s="459" t="s">
        <v>268</v>
      </c>
    </row>
    <row r="1398" spans="2:6">
      <c r="B1398" s="378"/>
      <c r="C1398" s="378"/>
      <c r="D1398" s="455"/>
      <c r="E1398" s="378"/>
      <c r="F1398" s="459" t="s">
        <v>268</v>
      </c>
    </row>
    <row r="1399" spans="2:6">
      <c r="B1399" s="378"/>
      <c r="C1399" s="378"/>
      <c r="D1399" s="455"/>
      <c r="E1399" s="378"/>
      <c r="F1399" s="459" t="s">
        <v>268</v>
      </c>
    </row>
    <row r="1400" spans="2:6">
      <c r="B1400" s="378"/>
      <c r="C1400" s="378"/>
      <c r="D1400" s="455"/>
      <c r="E1400" s="378"/>
      <c r="F1400" s="459" t="s">
        <v>268</v>
      </c>
    </row>
    <row r="1401" spans="2:6">
      <c r="B1401" s="378"/>
      <c r="C1401" s="378"/>
      <c r="D1401" s="455"/>
      <c r="E1401" s="378"/>
      <c r="F1401" s="459" t="s">
        <v>268</v>
      </c>
    </row>
    <row r="1402" spans="2:6">
      <c r="B1402" s="378"/>
      <c r="C1402" s="378"/>
      <c r="D1402" s="455"/>
      <c r="E1402" s="378"/>
      <c r="F1402" s="459" t="s">
        <v>268</v>
      </c>
    </row>
    <row r="1403" spans="2:6">
      <c r="B1403" s="378"/>
      <c r="C1403" s="378"/>
      <c r="D1403" s="455"/>
      <c r="E1403" s="378"/>
      <c r="F1403" s="459" t="s">
        <v>268</v>
      </c>
    </row>
    <row r="1404" spans="2:6">
      <c r="B1404" s="378"/>
      <c r="C1404" s="378"/>
      <c r="D1404" s="455"/>
      <c r="E1404" s="378"/>
      <c r="F1404" s="459" t="s">
        <v>268</v>
      </c>
    </row>
    <row r="1405" spans="2:6">
      <c r="B1405" s="378"/>
      <c r="C1405" s="378"/>
      <c r="D1405" s="455"/>
      <c r="E1405" s="378"/>
      <c r="F1405" s="459" t="s">
        <v>268</v>
      </c>
    </row>
    <row r="1406" spans="2:6">
      <c r="B1406" s="378"/>
      <c r="C1406" s="378"/>
      <c r="D1406" s="455"/>
      <c r="E1406" s="378"/>
      <c r="F1406" s="459" t="s">
        <v>268</v>
      </c>
    </row>
    <row r="1407" spans="2:6">
      <c r="B1407" s="378"/>
      <c r="C1407" s="378"/>
      <c r="D1407" s="455"/>
      <c r="E1407" s="378"/>
      <c r="F1407" s="459" t="s">
        <v>268</v>
      </c>
    </row>
    <row r="1408" spans="2:6">
      <c r="B1408" s="378"/>
      <c r="C1408" s="378"/>
      <c r="D1408" s="455"/>
      <c r="E1408" s="378"/>
      <c r="F1408" s="459" t="s">
        <v>268</v>
      </c>
    </row>
    <row r="1409" spans="2:6">
      <c r="B1409" s="378"/>
      <c r="C1409" s="378"/>
      <c r="D1409" s="455"/>
      <c r="E1409" s="378"/>
      <c r="F1409" s="459" t="s">
        <v>268</v>
      </c>
    </row>
    <row r="1410" spans="2:6">
      <c r="B1410" s="378"/>
      <c r="C1410" s="378"/>
      <c r="D1410" s="455"/>
      <c r="E1410" s="378"/>
      <c r="F1410" s="459" t="s">
        <v>268</v>
      </c>
    </row>
    <row r="1411" spans="2:6">
      <c r="B1411" s="378"/>
      <c r="C1411" s="378"/>
      <c r="D1411" s="455"/>
      <c r="E1411" s="378"/>
      <c r="F1411" s="459" t="s">
        <v>268</v>
      </c>
    </row>
    <row r="1412" spans="2:6">
      <c r="B1412" s="378"/>
      <c r="C1412" s="378"/>
      <c r="D1412" s="455"/>
      <c r="E1412" s="378"/>
      <c r="F1412" s="459" t="s">
        <v>268</v>
      </c>
    </row>
    <row r="1413" spans="2:6">
      <c r="B1413" s="378"/>
      <c r="C1413" s="378"/>
      <c r="D1413" s="455"/>
      <c r="E1413" s="378"/>
      <c r="F1413" s="459" t="s">
        <v>268</v>
      </c>
    </row>
    <row r="1414" spans="2:6">
      <c r="B1414" s="378"/>
      <c r="C1414" s="378"/>
      <c r="D1414" s="455"/>
      <c r="E1414" s="378"/>
      <c r="F1414" s="459" t="s">
        <v>268</v>
      </c>
    </row>
    <row r="1415" spans="2:6">
      <c r="B1415" s="378"/>
      <c r="C1415" s="378"/>
      <c r="D1415" s="455"/>
      <c r="E1415" s="378"/>
      <c r="F1415" s="459" t="s">
        <v>268</v>
      </c>
    </row>
    <row r="1416" spans="2:6">
      <c r="B1416" s="378"/>
      <c r="C1416" s="378"/>
      <c r="D1416" s="455"/>
      <c r="E1416" s="378"/>
      <c r="F1416" s="459" t="s">
        <v>268</v>
      </c>
    </row>
    <row r="1417" spans="2:6">
      <c r="B1417" s="378"/>
      <c r="C1417" s="378"/>
      <c r="D1417" s="455"/>
      <c r="E1417" s="378"/>
      <c r="F1417" s="459" t="s">
        <v>268</v>
      </c>
    </row>
    <row r="1418" spans="2:6">
      <c r="B1418" s="378"/>
      <c r="C1418" s="378"/>
      <c r="D1418" s="455"/>
      <c r="E1418" s="378"/>
      <c r="F1418" s="459" t="s">
        <v>268</v>
      </c>
    </row>
    <row r="1419" spans="2:6">
      <c r="B1419" s="378"/>
      <c r="C1419" s="378"/>
      <c r="D1419" s="455"/>
      <c r="E1419" s="378"/>
      <c r="F1419" s="459" t="s">
        <v>268</v>
      </c>
    </row>
    <row r="1420" spans="2:6">
      <c r="B1420" s="378"/>
      <c r="C1420" s="378"/>
      <c r="D1420" s="455"/>
      <c r="E1420" s="378"/>
      <c r="F1420" s="459" t="s">
        <v>268</v>
      </c>
    </row>
    <row r="1421" spans="2:6">
      <c r="B1421" s="378"/>
      <c r="C1421" s="378"/>
      <c r="D1421" s="455"/>
      <c r="E1421" s="378"/>
      <c r="F1421" s="459" t="s">
        <v>268</v>
      </c>
    </row>
    <row r="1422" spans="2:6">
      <c r="B1422" s="378"/>
      <c r="C1422" s="378"/>
      <c r="D1422" s="455"/>
      <c r="E1422" s="378"/>
      <c r="F1422" s="459" t="s">
        <v>268</v>
      </c>
    </row>
    <row r="1423" spans="2:6">
      <c r="B1423" s="378"/>
      <c r="C1423" s="378"/>
      <c r="D1423" s="455"/>
      <c r="E1423" s="378"/>
      <c r="F1423" s="459" t="s">
        <v>268</v>
      </c>
    </row>
    <row r="1424" spans="2:6">
      <c r="B1424" s="378"/>
      <c r="C1424" s="378"/>
      <c r="D1424" s="455"/>
      <c r="E1424" s="378"/>
      <c r="F1424" s="459" t="s">
        <v>268</v>
      </c>
    </row>
    <row r="1425" spans="2:11">
      <c r="B1425" s="378"/>
      <c r="C1425" s="378"/>
      <c r="D1425" s="455"/>
      <c r="E1425" s="378"/>
      <c r="F1425" s="459" t="s">
        <v>268</v>
      </c>
    </row>
    <row r="1426" spans="2:11">
      <c r="B1426" s="378"/>
      <c r="C1426" s="378"/>
      <c r="D1426" s="455"/>
      <c r="E1426" s="378"/>
      <c r="F1426" s="459" t="s">
        <v>268</v>
      </c>
    </row>
    <row r="1427" spans="2:11">
      <c r="B1427" s="378"/>
      <c r="C1427" s="378"/>
      <c r="D1427" s="455"/>
      <c r="E1427" s="378"/>
      <c r="F1427" s="459" t="s">
        <v>268</v>
      </c>
    </row>
    <row r="1428" spans="2:11">
      <c r="B1428" s="378"/>
      <c r="C1428" s="378"/>
      <c r="D1428" s="455"/>
      <c r="E1428" s="378"/>
      <c r="F1428" s="459" t="s">
        <v>268</v>
      </c>
    </row>
    <row r="1429" spans="2:11">
      <c r="B1429" s="378"/>
      <c r="C1429" s="378"/>
      <c r="D1429" s="455"/>
      <c r="E1429" s="378"/>
      <c r="F1429" s="459" t="s">
        <v>268</v>
      </c>
    </row>
    <row r="1430" spans="2:11">
      <c r="B1430" s="378"/>
      <c r="C1430" s="378"/>
      <c r="D1430" s="455"/>
      <c r="E1430" s="378"/>
      <c r="F1430" s="459" t="s">
        <v>268</v>
      </c>
    </row>
    <row r="1431" spans="2:11">
      <c r="B1431" s="378"/>
      <c r="C1431" s="378"/>
      <c r="D1431" s="455"/>
      <c r="E1431" s="378"/>
      <c r="F1431" s="459" t="s">
        <v>268</v>
      </c>
    </row>
    <row r="1432" spans="2:11">
      <c r="B1432" s="378"/>
      <c r="C1432" s="378"/>
      <c r="D1432" s="455"/>
      <c r="E1432" s="378"/>
      <c r="F1432" s="459" t="s">
        <v>268</v>
      </c>
    </row>
    <row r="1433" spans="2:11">
      <c r="B1433" s="378"/>
      <c r="C1433" s="378"/>
      <c r="D1433" s="455"/>
      <c r="E1433" s="378"/>
      <c r="F1433" s="459" t="s">
        <v>268</v>
      </c>
    </row>
    <row r="1434" spans="2:11">
      <c r="B1434" s="378"/>
      <c r="C1434" s="378"/>
      <c r="D1434" s="455"/>
      <c r="E1434" s="378"/>
      <c r="F1434" s="459" t="s">
        <v>268</v>
      </c>
    </row>
    <row r="1435" spans="2:11" ht="23.45" customHeight="1">
      <c r="B1435" s="378"/>
      <c r="C1435" s="378"/>
      <c r="D1435" s="455"/>
      <c r="E1435" s="378"/>
      <c r="F1435" s="459" t="s">
        <v>268</v>
      </c>
      <c r="H1435" s="345" t="s">
        <v>11635</v>
      </c>
      <c r="I1435" s="11"/>
      <c r="J1435" s="11"/>
      <c r="K1435" s="11"/>
    </row>
    <row r="1436" spans="2:11" ht="30">
      <c r="B1436" s="378"/>
      <c r="C1436" s="378"/>
      <c r="D1436" s="455"/>
      <c r="E1436" s="378"/>
      <c r="F1436" s="459" t="s">
        <v>268</v>
      </c>
      <c r="H1436" s="433" t="s">
        <v>262</v>
      </c>
      <c r="I1436" s="433" t="s">
        <v>1663</v>
      </c>
      <c r="J1436" s="433" t="s">
        <v>12253</v>
      </c>
      <c r="K1436" s="433" t="s">
        <v>12250</v>
      </c>
    </row>
    <row r="1437" spans="2:11" ht="66" customHeight="1">
      <c r="B1437" s="378"/>
      <c r="C1437" s="378"/>
      <c r="D1437" s="455"/>
      <c r="E1437" s="378"/>
      <c r="F1437" s="459" t="s">
        <v>268</v>
      </c>
      <c r="H1437" s="434">
        <v>11</v>
      </c>
      <c r="I1437" s="403" t="s">
        <v>12319</v>
      </c>
      <c r="J1437" s="403"/>
      <c r="K1437" s="403">
        <v>23</v>
      </c>
    </row>
    <row r="1438" spans="2:11" ht="66" customHeight="1">
      <c r="B1438" s="378"/>
      <c r="C1438" s="378"/>
      <c r="D1438" s="455"/>
      <c r="E1438" s="378"/>
      <c r="F1438" s="459" t="s">
        <v>268</v>
      </c>
      <c r="H1438" s="434">
        <v>12</v>
      </c>
      <c r="I1438" s="403" t="s">
        <v>269</v>
      </c>
      <c r="J1438" s="403"/>
      <c r="K1438" s="403">
        <v>33</v>
      </c>
    </row>
    <row r="1439" spans="2:11" ht="66" customHeight="1">
      <c r="B1439" s="378"/>
      <c r="C1439" s="378"/>
      <c r="D1439" s="455"/>
      <c r="E1439" s="378"/>
      <c r="F1439" s="459" t="s">
        <v>268</v>
      </c>
      <c r="H1439" s="434">
        <v>13</v>
      </c>
      <c r="I1439" s="403" t="s">
        <v>270</v>
      </c>
      <c r="J1439" s="403"/>
      <c r="K1439" s="403">
        <v>19</v>
      </c>
    </row>
    <row r="1440" spans="2:11" ht="66" customHeight="1">
      <c r="B1440" s="378"/>
      <c r="C1440" s="378"/>
      <c r="D1440" s="455"/>
      <c r="E1440" s="378"/>
      <c r="F1440" s="459" t="s">
        <v>268</v>
      </c>
      <c r="H1440" s="434">
        <v>14</v>
      </c>
      <c r="I1440" s="403" t="s">
        <v>271</v>
      </c>
      <c r="J1440" s="403"/>
      <c r="K1440" s="403">
        <v>12</v>
      </c>
    </row>
    <row r="1441" spans="2:11" ht="66" customHeight="1">
      <c r="B1441" s="378"/>
      <c r="C1441" s="378"/>
      <c r="D1441" s="455"/>
      <c r="E1441" s="378"/>
      <c r="F1441" s="459" t="s">
        <v>268</v>
      </c>
      <c r="H1441" s="434">
        <v>15</v>
      </c>
      <c r="I1441" s="403" t="s">
        <v>272</v>
      </c>
      <c r="J1441" s="403"/>
      <c r="K1441" s="403">
        <v>11</v>
      </c>
    </row>
    <row r="1442" spans="2:11" ht="66" customHeight="1">
      <c r="B1442" s="378"/>
      <c r="C1442" s="378"/>
      <c r="D1442" s="455"/>
      <c r="E1442" s="378"/>
      <c r="F1442" s="459" t="s">
        <v>268</v>
      </c>
      <c r="H1442" s="434">
        <v>16</v>
      </c>
      <c r="I1442" s="403" t="s">
        <v>273</v>
      </c>
      <c r="J1442" s="403"/>
      <c r="K1442" s="403">
        <v>17</v>
      </c>
    </row>
    <row r="1443" spans="2:11" ht="66" customHeight="1">
      <c r="B1443" s="378"/>
      <c r="C1443" s="378"/>
      <c r="D1443" s="455"/>
      <c r="E1443" s="378"/>
      <c r="F1443" s="459" t="s">
        <v>268</v>
      </c>
      <c r="H1443" s="434">
        <v>17</v>
      </c>
      <c r="I1443" s="403" t="s">
        <v>274</v>
      </c>
      <c r="J1443" s="403"/>
      <c r="K1443" s="403">
        <v>10</v>
      </c>
    </row>
    <row r="1444" spans="2:11" ht="66" customHeight="1">
      <c r="B1444" s="378"/>
      <c r="C1444" s="378"/>
      <c r="D1444" s="455"/>
      <c r="E1444" s="378"/>
      <c r="F1444" s="459" t="s">
        <v>268</v>
      </c>
      <c r="H1444" s="434">
        <v>18</v>
      </c>
      <c r="I1444" s="403" t="s">
        <v>275</v>
      </c>
      <c r="J1444" s="403"/>
      <c r="K1444" s="403">
        <v>15</v>
      </c>
    </row>
    <row r="1445" spans="2:11" ht="66" customHeight="1">
      <c r="B1445" s="378"/>
      <c r="C1445" s="378"/>
      <c r="D1445" s="455"/>
      <c r="E1445" s="378"/>
      <c r="F1445" s="459" t="s">
        <v>268</v>
      </c>
      <c r="H1445" s="434">
        <v>19</v>
      </c>
      <c r="I1445" s="403" t="s">
        <v>276</v>
      </c>
      <c r="J1445" s="403"/>
      <c r="K1445" s="403">
        <v>7</v>
      </c>
    </row>
    <row r="1446" spans="2:11" ht="66" customHeight="1">
      <c r="B1446" s="378"/>
      <c r="C1446" s="378"/>
      <c r="D1446" s="455"/>
      <c r="E1446" s="378"/>
      <c r="F1446" s="459" t="s">
        <v>268</v>
      </c>
      <c r="H1446" s="434">
        <v>21</v>
      </c>
      <c r="I1446" s="403" t="s">
        <v>277</v>
      </c>
      <c r="J1446" s="403"/>
      <c r="K1446" s="403">
        <v>7</v>
      </c>
    </row>
    <row r="1447" spans="2:11" ht="66" customHeight="1">
      <c r="B1447" s="378"/>
      <c r="C1447" s="378"/>
      <c r="D1447" s="455"/>
      <c r="E1447" s="378"/>
      <c r="F1447" s="459" t="s">
        <v>268</v>
      </c>
      <c r="H1447" s="434">
        <v>31</v>
      </c>
      <c r="I1447" s="403" t="s">
        <v>278</v>
      </c>
      <c r="J1447" s="403"/>
      <c r="K1447" s="403">
        <v>6</v>
      </c>
    </row>
    <row r="1448" spans="2:11" ht="66" customHeight="1">
      <c r="B1448" s="378"/>
      <c r="C1448" s="378"/>
      <c r="D1448" s="455"/>
      <c r="E1448" s="378"/>
      <c r="F1448" s="459" t="s">
        <v>268</v>
      </c>
      <c r="H1448" s="434">
        <v>32</v>
      </c>
      <c r="I1448" s="403" t="s">
        <v>279</v>
      </c>
      <c r="J1448" s="403"/>
      <c r="K1448" s="403">
        <v>27</v>
      </c>
    </row>
    <row r="1449" spans="2:11" ht="66" customHeight="1">
      <c r="B1449" s="378"/>
      <c r="C1449" s="378"/>
      <c r="D1449" s="455"/>
      <c r="E1449" s="378"/>
      <c r="F1449" s="459" t="s">
        <v>268</v>
      </c>
      <c r="H1449" s="434">
        <v>33</v>
      </c>
      <c r="I1449" s="403" t="s">
        <v>638</v>
      </c>
      <c r="J1449" s="403"/>
      <c r="K1449" s="403">
        <v>35</v>
      </c>
    </row>
    <row r="1450" spans="2:11" ht="66" customHeight="1">
      <c r="B1450" s="378"/>
      <c r="C1450" s="378"/>
      <c r="D1450" s="455"/>
      <c r="E1450" s="378"/>
      <c r="F1450" s="459" t="s">
        <v>268</v>
      </c>
      <c r="H1450" s="434">
        <v>34</v>
      </c>
      <c r="I1450" s="403" t="s">
        <v>639</v>
      </c>
      <c r="J1450" s="403"/>
      <c r="K1450" s="403">
        <v>5</v>
      </c>
    </row>
    <row r="1451" spans="2:11" ht="66" customHeight="1">
      <c r="B1451" s="378"/>
      <c r="C1451" s="378"/>
      <c r="D1451" s="455"/>
      <c r="E1451" s="378"/>
      <c r="F1451" s="459" t="s">
        <v>268</v>
      </c>
      <c r="H1451" s="434">
        <v>35</v>
      </c>
      <c r="I1451" s="403" t="s">
        <v>640</v>
      </c>
      <c r="J1451" s="403"/>
      <c r="K1451" s="403">
        <v>38</v>
      </c>
    </row>
    <row r="1452" spans="2:11" ht="66" customHeight="1">
      <c r="B1452" s="378"/>
      <c r="C1452" s="378"/>
      <c r="D1452" s="455"/>
      <c r="E1452" s="378"/>
      <c r="F1452" s="459" t="s">
        <v>268</v>
      </c>
      <c r="H1452" s="434">
        <v>36</v>
      </c>
      <c r="I1452" s="403" t="s">
        <v>641</v>
      </c>
      <c r="J1452" s="403"/>
      <c r="K1452" s="403">
        <v>8</v>
      </c>
    </row>
    <row r="1453" spans="2:11" ht="66" customHeight="1">
      <c r="B1453" s="378"/>
      <c r="C1453" s="378"/>
      <c r="D1453" s="455"/>
      <c r="E1453" s="378"/>
      <c r="F1453" s="459" t="s">
        <v>268</v>
      </c>
      <c r="H1453" s="434">
        <v>51</v>
      </c>
      <c r="I1453" s="403" t="s">
        <v>642</v>
      </c>
      <c r="J1453" s="403"/>
      <c r="K1453" s="403">
        <v>9</v>
      </c>
    </row>
    <row r="1454" spans="2:11" ht="66" customHeight="1">
      <c r="B1454" s="378"/>
      <c r="C1454" s="378"/>
      <c r="D1454" s="455"/>
      <c r="E1454" s="378"/>
      <c r="F1454" s="459" t="s">
        <v>268</v>
      </c>
      <c r="H1454" s="434">
        <v>52</v>
      </c>
      <c r="I1454" s="403" t="s">
        <v>643</v>
      </c>
      <c r="J1454" s="403"/>
      <c r="K1454" s="403">
        <v>10</v>
      </c>
    </row>
    <row r="1455" spans="2:11" ht="66" customHeight="1">
      <c r="B1455" s="378"/>
      <c r="C1455" s="378"/>
      <c r="D1455" s="455"/>
      <c r="E1455" s="378"/>
      <c r="F1455" s="459" t="s">
        <v>268</v>
      </c>
      <c r="H1455" s="434">
        <v>53</v>
      </c>
      <c r="I1455" s="403" t="s">
        <v>644</v>
      </c>
      <c r="J1455" s="403"/>
      <c r="K1455" s="403">
        <v>22</v>
      </c>
    </row>
    <row r="1456" spans="2:11" ht="66" customHeight="1">
      <c r="B1456" s="378"/>
      <c r="C1456" s="378"/>
      <c r="D1456" s="455"/>
      <c r="E1456" s="378"/>
      <c r="F1456" s="459" t="s">
        <v>268</v>
      </c>
      <c r="H1456" s="434">
        <v>61</v>
      </c>
      <c r="I1456" s="403" t="s">
        <v>645</v>
      </c>
      <c r="J1456" s="403"/>
      <c r="K1456" s="403">
        <v>14</v>
      </c>
    </row>
    <row r="1457" spans="2:11" ht="66" customHeight="1">
      <c r="B1457" s="378"/>
      <c r="C1457" s="378"/>
      <c r="D1457" s="455"/>
      <c r="E1457" s="378"/>
      <c r="F1457" s="459" t="s">
        <v>268</v>
      </c>
      <c r="H1457" s="434">
        <v>62</v>
      </c>
      <c r="I1457" s="403" t="s">
        <v>646</v>
      </c>
      <c r="J1457" s="403"/>
      <c r="K1457" s="403">
        <v>14</v>
      </c>
    </row>
    <row r="1458" spans="2:11" ht="66" customHeight="1">
      <c r="B1458" s="378"/>
      <c r="C1458" s="378"/>
      <c r="D1458" s="455"/>
      <c r="E1458" s="378"/>
      <c r="F1458" s="459" t="s">
        <v>268</v>
      </c>
      <c r="H1458" s="434">
        <v>63</v>
      </c>
      <c r="I1458" s="403" t="s">
        <v>647</v>
      </c>
      <c r="J1458" s="403"/>
      <c r="K1458" s="403">
        <v>13</v>
      </c>
    </row>
    <row r="1459" spans="2:11" ht="66" customHeight="1">
      <c r="B1459" s="378"/>
      <c r="C1459" s="378"/>
      <c r="D1459" s="455"/>
      <c r="E1459" s="378"/>
      <c r="F1459" s="459" t="s">
        <v>268</v>
      </c>
      <c r="H1459" s="434">
        <v>64</v>
      </c>
      <c r="I1459" s="403" t="s">
        <v>648</v>
      </c>
      <c r="J1459" s="403"/>
      <c r="K1459" s="403">
        <v>10</v>
      </c>
    </row>
    <row r="1460" spans="2:11" ht="66" customHeight="1">
      <c r="B1460" s="378"/>
      <c r="C1460" s="378"/>
      <c r="D1460" s="455"/>
      <c r="E1460" s="378"/>
      <c r="F1460" s="459" t="s">
        <v>268</v>
      </c>
      <c r="H1460" s="434">
        <v>65</v>
      </c>
      <c r="I1460" s="403" t="s">
        <v>649</v>
      </c>
      <c r="J1460" s="403"/>
      <c r="K1460" s="403">
        <v>5</v>
      </c>
    </row>
    <row r="1461" spans="2:11" ht="66" customHeight="1">
      <c r="B1461" s="378"/>
      <c r="C1461" s="378"/>
      <c r="D1461" s="455"/>
      <c r="E1461" s="378"/>
      <c r="F1461" s="459" t="s">
        <v>268</v>
      </c>
      <c r="H1461" s="434">
        <v>71</v>
      </c>
      <c r="I1461" s="403" t="s">
        <v>650</v>
      </c>
      <c r="J1461" s="403"/>
      <c r="K1461" s="403">
        <v>15</v>
      </c>
    </row>
    <row r="1462" spans="2:11" ht="66" customHeight="1">
      <c r="B1462" s="378"/>
      <c r="C1462" s="378"/>
      <c r="D1462" s="455"/>
      <c r="E1462" s="378"/>
      <c r="F1462" s="459" t="s">
        <v>268</v>
      </c>
      <c r="H1462" s="434">
        <v>72</v>
      </c>
      <c r="I1462" s="403" t="s">
        <v>651</v>
      </c>
      <c r="J1462" s="403"/>
      <c r="K1462" s="403">
        <v>13</v>
      </c>
    </row>
    <row r="1463" spans="2:11" ht="66" customHeight="1">
      <c r="B1463" s="378"/>
      <c r="C1463" s="378"/>
      <c r="D1463" s="455"/>
      <c r="E1463" s="378"/>
      <c r="F1463" s="459" t="s">
        <v>268</v>
      </c>
      <c r="H1463" s="434">
        <v>73</v>
      </c>
      <c r="I1463" s="403" t="s">
        <v>652</v>
      </c>
      <c r="J1463" s="403"/>
      <c r="K1463" s="403">
        <v>24</v>
      </c>
    </row>
    <row r="1464" spans="2:11" ht="66" customHeight="1">
      <c r="B1464" s="378"/>
      <c r="C1464" s="378"/>
      <c r="D1464" s="455"/>
      <c r="E1464" s="378"/>
      <c r="F1464" s="459" t="s">
        <v>268</v>
      </c>
      <c r="H1464" s="434">
        <v>74</v>
      </c>
      <c r="I1464" s="403" t="s">
        <v>653</v>
      </c>
      <c r="J1464" s="403"/>
      <c r="K1464" s="403">
        <v>17</v>
      </c>
    </row>
    <row r="1465" spans="2:11" ht="66" customHeight="1">
      <c r="B1465" s="378"/>
      <c r="C1465" s="378"/>
      <c r="D1465" s="455"/>
      <c r="E1465" s="378"/>
      <c r="F1465" s="459" t="s">
        <v>268</v>
      </c>
      <c r="H1465" s="434">
        <v>75</v>
      </c>
      <c r="I1465" s="403" t="s">
        <v>654</v>
      </c>
      <c r="J1465" s="403"/>
      <c r="K1465" s="403">
        <v>6</v>
      </c>
    </row>
    <row r="1466" spans="2:11" ht="66" customHeight="1">
      <c r="B1466" s="378"/>
      <c r="C1466" s="378"/>
      <c r="D1466" s="455"/>
      <c r="E1466" s="378"/>
      <c r="F1466" s="459" t="s">
        <v>268</v>
      </c>
      <c r="H1466" s="434">
        <v>76</v>
      </c>
      <c r="I1466" s="403" t="s">
        <v>655</v>
      </c>
      <c r="J1466" s="403"/>
      <c r="K1466" s="403">
        <v>6</v>
      </c>
    </row>
    <row r="1467" spans="2:11" ht="66" customHeight="1">
      <c r="B1467" s="378"/>
      <c r="C1467" s="378"/>
      <c r="D1467" s="455"/>
      <c r="E1467" s="378"/>
      <c r="F1467" s="459" t="s">
        <v>268</v>
      </c>
      <c r="H1467" s="434">
        <v>81</v>
      </c>
      <c r="I1467" s="403" t="s">
        <v>656</v>
      </c>
      <c r="J1467" s="403"/>
      <c r="K1467" s="403">
        <v>11</v>
      </c>
    </row>
    <row r="1468" spans="2:11" ht="66" customHeight="1">
      <c r="B1468" s="378"/>
      <c r="C1468" s="378"/>
      <c r="D1468" s="455"/>
      <c r="E1468" s="378"/>
      <c r="F1468" s="459" t="s">
        <v>268</v>
      </c>
      <c r="H1468" s="434">
        <v>82</v>
      </c>
      <c r="I1468" s="403" t="s">
        <v>657</v>
      </c>
      <c r="J1468" s="403"/>
      <c r="K1468" s="403">
        <v>10</v>
      </c>
    </row>
    <row r="1469" spans="2:11" ht="66" customHeight="1">
      <c r="B1469" s="378"/>
      <c r="C1469" s="378"/>
      <c r="D1469" s="455"/>
      <c r="E1469" s="378"/>
      <c r="F1469" s="459" t="s">
        <v>268</v>
      </c>
      <c r="H1469" s="434">
        <v>91</v>
      </c>
      <c r="I1469" s="403" t="s">
        <v>658</v>
      </c>
      <c r="J1469" s="403"/>
      <c r="K1469" s="403">
        <v>13</v>
      </c>
    </row>
    <row r="1470" spans="2:11" ht="66" customHeight="1">
      <c r="B1470" s="378"/>
      <c r="C1470" s="378"/>
      <c r="D1470" s="455"/>
      <c r="E1470" s="378"/>
      <c r="F1470" s="459" t="s">
        <v>268</v>
      </c>
      <c r="H1470" s="434">
        <v>94</v>
      </c>
      <c r="I1470" s="403" t="s">
        <v>659</v>
      </c>
      <c r="J1470" s="403"/>
      <c r="K1470" s="403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23"/>
  <sheetViews>
    <sheetView zoomScale="80" zoomScaleNormal="80" workbookViewId="0">
      <selection activeCell="O12" sqref="O12"/>
    </sheetView>
  </sheetViews>
  <sheetFormatPr defaultRowHeight="15"/>
  <cols>
    <col min="1" max="1" width="12.28515625" customWidth="1"/>
    <col min="2" max="2" width="19.28515625" customWidth="1"/>
    <col min="3" max="3" width="18" customWidth="1"/>
    <col min="4" max="4" width="25.85546875" customWidth="1"/>
    <col min="5" max="5" width="6.28515625" customWidth="1"/>
    <col min="6" max="6" width="13.7109375" customWidth="1"/>
    <col min="7" max="8" width="11.28515625" customWidth="1"/>
    <col min="9" max="9" width="11.7109375" style="266" customWidth="1"/>
    <col min="10" max="10" width="9.42578125" customWidth="1"/>
    <col min="11" max="11" width="12" customWidth="1"/>
    <col min="12" max="12" width="16.85546875" customWidth="1"/>
    <col min="13" max="13" width="19.140625" customWidth="1"/>
    <col min="14" max="14" width="8.140625" customWidth="1"/>
    <col min="15" max="15" width="14.28515625" customWidth="1"/>
    <col min="16" max="16" width="12" customWidth="1"/>
    <col min="17" max="17" width="10.28515625" customWidth="1"/>
    <col min="18" max="18" width="26.42578125" customWidth="1"/>
    <col min="19" max="19" width="6.7109375" customWidth="1"/>
    <col min="20" max="20" width="26.85546875" customWidth="1"/>
    <col min="21" max="21" width="3.42578125" hidden="1" customWidth="1"/>
    <col min="22" max="25" width="4.28515625" hidden="1" customWidth="1"/>
  </cols>
  <sheetData>
    <row r="1" spans="1:26" ht="51" customHeight="1">
      <c r="A1" s="439" t="s">
        <v>9294</v>
      </c>
    </row>
    <row r="2" spans="1:26" ht="14.45" customHeight="1">
      <c r="A2" s="399"/>
      <c r="B2" s="399"/>
      <c r="C2" s="399"/>
      <c r="D2" s="399"/>
      <c r="E2" s="399"/>
      <c r="F2" s="399"/>
      <c r="G2" s="578" t="s">
        <v>9226</v>
      </c>
      <c r="H2" s="578"/>
      <c r="I2" s="579" t="s">
        <v>9227</v>
      </c>
      <c r="J2" s="580"/>
      <c r="K2" s="580"/>
      <c r="L2" s="581"/>
      <c r="M2" s="576" t="s">
        <v>1646</v>
      </c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</row>
    <row r="3" spans="1:26" ht="90.75" customHeight="1">
      <c r="A3" s="398" t="s">
        <v>9221</v>
      </c>
      <c r="B3" s="398" t="s">
        <v>9222</v>
      </c>
      <c r="C3" s="398" t="s">
        <v>9223</v>
      </c>
      <c r="D3" s="398" t="s">
        <v>9224</v>
      </c>
      <c r="E3" s="398" t="s">
        <v>1658</v>
      </c>
      <c r="F3" s="398" t="s">
        <v>9225</v>
      </c>
      <c r="G3" s="256" t="s">
        <v>9228</v>
      </c>
      <c r="H3" s="99" t="s">
        <v>1651</v>
      </c>
      <c r="I3" s="267" t="s">
        <v>1652</v>
      </c>
      <c r="J3" s="99" t="s">
        <v>9228</v>
      </c>
      <c r="K3" s="99" t="s">
        <v>9229</v>
      </c>
      <c r="L3" s="60" t="s">
        <v>9230</v>
      </c>
      <c r="M3" s="42" t="s">
        <v>1654</v>
      </c>
      <c r="N3" s="409" t="s">
        <v>12341</v>
      </c>
      <c r="O3" s="409" t="s">
        <v>12342</v>
      </c>
      <c r="P3" s="384" t="s">
        <v>9222</v>
      </c>
      <c r="Q3" s="44" t="s">
        <v>1658</v>
      </c>
      <c r="R3" s="45" t="s">
        <v>11675</v>
      </c>
      <c r="S3" s="500" t="s">
        <v>12343</v>
      </c>
      <c r="T3" s="45" t="s">
        <v>11674</v>
      </c>
      <c r="U3" s="375" t="s">
        <v>11668</v>
      </c>
      <c r="V3" s="375" t="s">
        <v>11669</v>
      </c>
      <c r="W3" s="375" t="s">
        <v>11670</v>
      </c>
      <c r="X3" s="375" t="s">
        <v>11671</v>
      </c>
      <c r="Y3" s="375" t="s">
        <v>11672</v>
      </c>
      <c r="Z3" s="382" t="s">
        <v>11673</v>
      </c>
    </row>
    <row r="4" spans="1:26">
      <c r="A4" s="104"/>
      <c r="B4" s="485"/>
      <c r="C4" s="102"/>
      <c r="D4" s="102"/>
      <c r="E4" s="102"/>
      <c r="F4" s="102"/>
      <c r="G4" s="102"/>
      <c r="H4" s="102"/>
      <c r="I4" s="268"/>
      <c r="J4" s="102"/>
      <c r="K4" s="102"/>
      <c r="L4" s="103"/>
      <c r="M4" s="46" t="str">
        <f>IFERROR(CONCATENATE("VALID (",VLOOKUP(A4,'02_MASTER_KODE_FASYANKES'!B$3:M$20279,2,FALSE),")"),"N/A (BELUM VALID)")</f>
        <v>N/A (BELUM VALID)</v>
      </c>
      <c r="N4" s="374" t="str">
        <f>IFERROR(VLOOKUP(A4,'02_MASTER_KODE_FASYANKES'!B$3:M$20279,10,FALSE),"N/A (BELUM VALID)")</f>
        <v>N/A (BELUM VALID)</v>
      </c>
      <c r="O4" s="374" t="str">
        <f>IFERROR(VLOOKUP(A4,'02_MASTER_KODE_FASYANKES'!B$3:M$20279,11,FALSE),"N/A (BELUM VALID)")</f>
        <v>N/A (BELUM VALID)</v>
      </c>
      <c r="P4" s="374" t="str">
        <f>IF(LEN(B4)=16,"VALID","N/A (BELUM VALID)")</f>
        <v>N/A (BELUM VALID)</v>
      </c>
      <c r="Q4" s="46" t="str">
        <f>IF(E4="L","Laki-Laki",IF(E4="P","Perempuan","N/A (BELUM VALID)"))</f>
        <v>N/A (BELUM VALID)</v>
      </c>
      <c r="R4" s="46" t="str">
        <f>IFERROR(CONCATENATE("VALID (",VLOOKUP(G4,'05_MASTER_KODE_PRODI'!B$3:F$5003,5,FALSE),")"),"N/A (BELUM VALID)")</f>
        <v>N/A (BELUM VALID)</v>
      </c>
      <c r="S4" s="46" t="str">
        <f>IFERROR(VLOOKUP(J4,'05_MASTER_KODE_PRODI'!B$3:F$5003,3,FALSE),"N/A (BELUM VALID)")</f>
        <v>N/A (BELUM VALID)</v>
      </c>
      <c r="T4" s="46" t="str">
        <f>IFERROR(VLOOKUP(J4,'05_MASTER_KODE_PRODI'!B$3:F$5003,4,FALSE),"N/A (BELUM VALID)")</f>
        <v>N/A (BELUM VALID)</v>
      </c>
      <c r="U4" s="376">
        <f>IF(M4&lt;&gt;"N/A (BELUM VALID)",1,0)</f>
        <v>0</v>
      </c>
      <c r="V4" s="377">
        <f>IF(P4&lt;&gt;"N/A (BELUM VALID)",1,0)</f>
        <v>0</v>
      </c>
      <c r="W4" s="377">
        <f>IF(Q4&lt;&gt;"N/A (BELUM VALID)",1,0)</f>
        <v>0</v>
      </c>
      <c r="X4" s="377">
        <f>IF(R4&lt;&gt;"N/A (BELUM VALID)",1,0)</f>
        <v>0</v>
      </c>
      <c r="Y4" s="377">
        <f>IF(T4&lt;&gt;"N/A (BELUM VALID)",1,0)</f>
        <v>0</v>
      </c>
      <c r="Z4" s="383">
        <f>SUM(U4:Y4)/5*100</f>
        <v>0</v>
      </c>
    </row>
    <row r="5" spans="1:26">
      <c r="A5" s="104"/>
      <c r="B5" s="484"/>
      <c r="C5" s="105"/>
      <c r="D5" s="105"/>
      <c r="E5" s="105"/>
      <c r="F5" s="105"/>
      <c r="G5" s="105"/>
      <c r="H5" s="105"/>
      <c r="I5" s="269"/>
      <c r="J5" s="105"/>
      <c r="K5" s="105"/>
      <c r="L5" s="103"/>
      <c r="M5" s="46" t="str">
        <f>IFERROR(CONCATENATE("VALID (",VLOOKUP(A5,'02_MASTER_KODE_FASYANKES'!B$3:M$20279,2,FALSE),")"),"N/A (BELUM VALID)")</f>
        <v>N/A (BELUM VALID)</v>
      </c>
      <c r="N5" s="374" t="str">
        <f>IFERROR(VLOOKUP(A5,'02_MASTER_KODE_FASYANKES'!B$3:M$20279,10,FALSE),"N/A (BELUM VALID)")</f>
        <v>N/A (BELUM VALID)</v>
      </c>
      <c r="O5" s="374" t="str">
        <f>IFERROR(VLOOKUP(A5,'02_MASTER_KODE_FASYANKES'!B$3:M$20279,11,FALSE),"N/A (BELUM VALID)")</f>
        <v>N/A (BELUM VALID)</v>
      </c>
      <c r="P5" s="374" t="str">
        <f t="shared" ref="P5:P23" si="0">IF(LEN(B5)=16,"VALID","N/A (BELUM VALID)")</f>
        <v>N/A (BELUM VALID)</v>
      </c>
      <c r="Q5" s="46" t="str">
        <f t="shared" ref="Q5:Q23" si="1">IF(E5="L","Laki-Laki",IF(E5="P","Perempuan","N/A (BELUM VALID)"))</f>
        <v>N/A (BELUM VALID)</v>
      </c>
      <c r="R5" s="46" t="str">
        <f>IFERROR(CONCATENATE("VALID (",VLOOKUP(G5,'05_MASTER_KODE_PRODI'!B$3:F$5003,5,FALSE),")"),"N/A (BELUM VALID)")</f>
        <v>N/A (BELUM VALID)</v>
      </c>
      <c r="S5" s="46" t="str">
        <f>IFERROR(VLOOKUP(J5,'05_MASTER_KODE_PRODI'!B$3:F$5003,3,FALSE),"N/A (BELUM VALID)")</f>
        <v>N/A (BELUM VALID)</v>
      </c>
      <c r="T5" s="46" t="str">
        <f>IFERROR(VLOOKUP(J5,'05_MASTER_KODE_PRODI'!B$3:F$5003,4,FALSE),"N/A (BELUM VALID)")</f>
        <v>N/A (BELUM VALID)</v>
      </c>
      <c r="U5" s="376">
        <f t="shared" ref="U5:U23" si="2">IF(M5&lt;&gt;"N/A (BELUM VALID)",1,0)</f>
        <v>0</v>
      </c>
      <c r="V5" s="377">
        <f t="shared" ref="V5:W23" si="3">IF(P5&lt;&gt;"N/A (BELUM VALID)",1,0)</f>
        <v>0</v>
      </c>
      <c r="W5" s="377">
        <f t="shared" si="3"/>
        <v>0</v>
      </c>
      <c r="X5" s="377">
        <f t="shared" ref="X5:X23" si="4">IF(R5&lt;&gt;"N/A (BELUM VALID)",1,0)</f>
        <v>0</v>
      </c>
      <c r="Y5" s="377">
        <f t="shared" ref="Y5:Y23" si="5">IF(T5&lt;&gt;"N/A (BELUM VALID)",1,0)</f>
        <v>0</v>
      </c>
      <c r="Z5" s="383">
        <f t="shared" ref="Z5:Z23" si="6">SUM(U5:Y5)/5*100</f>
        <v>0</v>
      </c>
    </row>
    <row r="6" spans="1:26">
      <c r="A6" s="104"/>
      <c r="B6" s="484"/>
      <c r="C6" s="105"/>
      <c r="D6" s="105"/>
      <c r="E6" s="105"/>
      <c r="F6" s="105"/>
      <c r="G6" s="105"/>
      <c r="H6" s="105"/>
      <c r="I6" s="270"/>
      <c r="J6" s="105"/>
      <c r="K6" s="105"/>
      <c r="L6" s="103"/>
      <c r="M6" s="46" t="str">
        <f>IFERROR(CONCATENATE("VALID (",VLOOKUP(A6,'02_MASTER_KODE_FASYANKES'!B$3:M$20279,2,FALSE),")"),"N/A (BELUM VALID)")</f>
        <v>N/A (BELUM VALID)</v>
      </c>
      <c r="N6" s="374" t="str">
        <f>IFERROR(VLOOKUP(A6,'02_MASTER_KODE_FASYANKES'!B$3:M$20279,10,FALSE),"N/A (BELUM VALID)")</f>
        <v>N/A (BELUM VALID)</v>
      </c>
      <c r="O6" s="374" t="str">
        <f>IFERROR(VLOOKUP(A6,'02_MASTER_KODE_FASYANKES'!B$3:M$20279,11,FALSE),"N/A (BELUM VALID)")</f>
        <v>N/A (BELUM VALID)</v>
      </c>
      <c r="P6" s="374" t="str">
        <f t="shared" si="0"/>
        <v>N/A (BELUM VALID)</v>
      </c>
      <c r="Q6" s="46" t="str">
        <f t="shared" si="1"/>
        <v>N/A (BELUM VALID)</v>
      </c>
      <c r="R6" s="46" t="str">
        <f>IFERROR(CONCATENATE("VALID (",VLOOKUP(G6,'05_MASTER_KODE_PRODI'!B$3:F$5003,5,FALSE),")"),"N/A (BELUM VALID)")</f>
        <v>N/A (BELUM VALID)</v>
      </c>
      <c r="S6" s="46" t="str">
        <f>IFERROR(VLOOKUP(J6,'05_MASTER_KODE_PRODI'!B$3:F$5003,3,FALSE),"N/A (BELUM VALID)")</f>
        <v>N/A (BELUM VALID)</v>
      </c>
      <c r="T6" s="46" t="str">
        <f>IFERROR(VLOOKUP(J6,'05_MASTER_KODE_PRODI'!B$3:F$5003,4,FALSE),"N/A (BELUM VALID)")</f>
        <v>N/A (BELUM VALID)</v>
      </c>
      <c r="U6" s="376">
        <f t="shared" si="2"/>
        <v>0</v>
      </c>
      <c r="V6" s="377">
        <f t="shared" si="3"/>
        <v>0</v>
      </c>
      <c r="W6" s="377">
        <f t="shared" si="3"/>
        <v>0</v>
      </c>
      <c r="X6" s="377">
        <f t="shared" si="4"/>
        <v>0</v>
      </c>
      <c r="Y6" s="377">
        <f t="shared" si="5"/>
        <v>0</v>
      </c>
      <c r="Z6" s="383">
        <f t="shared" si="6"/>
        <v>0</v>
      </c>
    </row>
    <row r="7" spans="1:26">
      <c r="A7" s="104"/>
      <c r="B7" s="484"/>
      <c r="C7" s="105"/>
      <c r="D7" s="105"/>
      <c r="E7" s="105"/>
      <c r="F7" s="105"/>
      <c r="G7" s="105"/>
      <c r="H7" s="105"/>
      <c r="I7" s="270"/>
      <c r="J7" s="105"/>
      <c r="K7" s="105"/>
      <c r="L7" s="103"/>
      <c r="M7" s="46" t="str">
        <f>IFERROR(CONCATENATE("VALID (",VLOOKUP(A7,'02_MASTER_KODE_FASYANKES'!B$3:M$20279,2,FALSE),")"),"N/A (BELUM VALID)")</f>
        <v>N/A (BELUM VALID)</v>
      </c>
      <c r="N7" s="374" t="str">
        <f>IFERROR(VLOOKUP(A7,'02_MASTER_KODE_FASYANKES'!B$3:M$20279,10,FALSE),"N/A (BELUM VALID)")</f>
        <v>N/A (BELUM VALID)</v>
      </c>
      <c r="O7" s="374" t="str">
        <f>IFERROR(VLOOKUP(A7,'02_MASTER_KODE_FASYANKES'!B$3:M$20279,11,FALSE),"N/A (BELUM VALID)")</f>
        <v>N/A (BELUM VALID)</v>
      </c>
      <c r="P7" s="374" t="str">
        <f t="shared" si="0"/>
        <v>N/A (BELUM VALID)</v>
      </c>
      <c r="Q7" s="46" t="str">
        <f t="shared" si="1"/>
        <v>N/A (BELUM VALID)</v>
      </c>
      <c r="R7" s="46" t="str">
        <f>IFERROR(CONCATENATE("VALID (",VLOOKUP(G7,'05_MASTER_KODE_PRODI'!B$3:F$5003,5,FALSE),")"),"N/A (BELUM VALID)")</f>
        <v>N/A (BELUM VALID)</v>
      </c>
      <c r="S7" s="46" t="str">
        <f>IFERROR(VLOOKUP(J7,'05_MASTER_KODE_PRODI'!B$3:F$5003,3,FALSE),"N/A (BELUM VALID)")</f>
        <v>N/A (BELUM VALID)</v>
      </c>
      <c r="T7" s="46" t="str">
        <f>IFERROR(VLOOKUP(J7,'05_MASTER_KODE_PRODI'!B$3:F$5003,4,FALSE),"N/A (BELUM VALID)")</f>
        <v>N/A (BELUM VALID)</v>
      </c>
      <c r="U7" s="376">
        <f t="shared" si="2"/>
        <v>0</v>
      </c>
      <c r="V7" s="377">
        <f t="shared" si="3"/>
        <v>0</v>
      </c>
      <c r="W7" s="377">
        <f t="shared" si="3"/>
        <v>0</v>
      </c>
      <c r="X7" s="377">
        <f t="shared" si="4"/>
        <v>0</v>
      </c>
      <c r="Y7" s="377">
        <f t="shared" si="5"/>
        <v>0</v>
      </c>
      <c r="Z7" s="383">
        <f t="shared" si="6"/>
        <v>0</v>
      </c>
    </row>
    <row r="8" spans="1:26">
      <c r="A8" s="104"/>
      <c r="B8" s="484"/>
      <c r="C8" s="105"/>
      <c r="D8" s="105"/>
      <c r="E8" s="105"/>
      <c r="F8" s="105"/>
      <c r="G8" s="105"/>
      <c r="H8" s="105"/>
      <c r="I8" s="270"/>
      <c r="J8" s="105"/>
      <c r="K8" s="105"/>
      <c r="L8" s="106"/>
      <c r="M8" s="46" t="str">
        <f>IFERROR(CONCATENATE("VALID (",VLOOKUP(A8,'02_MASTER_KODE_FASYANKES'!B$3:M$20279,2,FALSE),")"),"N/A (BELUM VALID)")</f>
        <v>N/A (BELUM VALID)</v>
      </c>
      <c r="N8" s="374" t="str">
        <f>IFERROR(VLOOKUP(A8,'02_MASTER_KODE_FASYANKES'!B$3:M$20279,10,FALSE),"N/A (BELUM VALID)")</f>
        <v>N/A (BELUM VALID)</v>
      </c>
      <c r="O8" s="374" t="str">
        <f>IFERROR(VLOOKUP(A8,'02_MASTER_KODE_FASYANKES'!B$3:M$20279,11,FALSE),"N/A (BELUM VALID)")</f>
        <v>N/A (BELUM VALID)</v>
      </c>
      <c r="P8" s="374" t="str">
        <f t="shared" si="0"/>
        <v>N/A (BELUM VALID)</v>
      </c>
      <c r="Q8" s="46" t="str">
        <f t="shared" si="1"/>
        <v>N/A (BELUM VALID)</v>
      </c>
      <c r="R8" s="46" t="str">
        <f>IFERROR(CONCATENATE("VALID (",VLOOKUP(G8,'05_MASTER_KODE_PRODI'!B$3:F$5003,5,FALSE),")"),"N/A (BELUM VALID)")</f>
        <v>N/A (BELUM VALID)</v>
      </c>
      <c r="S8" s="46" t="str">
        <f>IFERROR(VLOOKUP(J8,'05_MASTER_KODE_PRODI'!B$3:F$5003,3,FALSE),"N/A (BELUM VALID)")</f>
        <v>N/A (BELUM VALID)</v>
      </c>
      <c r="T8" s="46" t="str">
        <f>IFERROR(VLOOKUP(J8,'05_MASTER_KODE_PRODI'!B$3:F$5003,4,FALSE),"N/A (BELUM VALID)")</f>
        <v>N/A (BELUM VALID)</v>
      </c>
      <c r="U8" s="376">
        <f t="shared" si="2"/>
        <v>0</v>
      </c>
      <c r="V8" s="377">
        <f t="shared" si="3"/>
        <v>0</v>
      </c>
      <c r="W8" s="377">
        <f t="shared" si="3"/>
        <v>0</v>
      </c>
      <c r="X8" s="377">
        <f t="shared" si="4"/>
        <v>0</v>
      </c>
      <c r="Y8" s="377">
        <f t="shared" si="5"/>
        <v>0</v>
      </c>
      <c r="Z8" s="383">
        <f t="shared" si="6"/>
        <v>0</v>
      </c>
    </row>
    <row r="9" spans="1:26">
      <c r="A9" s="104"/>
      <c r="B9" s="484"/>
      <c r="C9" s="105"/>
      <c r="D9" s="105"/>
      <c r="E9" s="105"/>
      <c r="F9" s="105"/>
      <c r="G9" s="105"/>
      <c r="H9" s="105"/>
      <c r="I9" s="269"/>
      <c r="J9" s="105"/>
      <c r="K9" s="105"/>
      <c r="L9" s="106"/>
      <c r="M9" s="46" t="str">
        <f>IFERROR(CONCATENATE("VALID (",VLOOKUP(A9,'02_MASTER_KODE_FASYANKES'!B$3:M$20279,2,FALSE),")"),"N/A (BELUM VALID)")</f>
        <v>N/A (BELUM VALID)</v>
      </c>
      <c r="N9" s="374" t="str">
        <f>IFERROR(VLOOKUP(A9,'02_MASTER_KODE_FASYANKES'!B$3:M$20279,10,FALSE),"N/A (BELUM VALID)")</f>
        <v>N/A (BELUM VALID)</v>
      </c>
      <c r="O9" s="374" t="str">
        <f>IFERROR(VLOOKUP(A9,'02_MASTER_KODE_FASYANKES'!B$3:M$20279,11,FALSE),"N/A (BELUM VALID)")</f>
        <v>N/A (BELUM VALID)</v>
      </c>
      <c r="P9" s="374" t="str">
        <f t="shared" si="0"/>
        <v>N/A (BELUM VALID)</v>
      </c>
      <c r="Q9" s="46" t="str">
        <f t="shared" si="1"/>
        <v>N/A (BELUM VALID)</v>
      </c>
      <c r="R9" s="46" t="str">
        <f>IFERROR(CONCATENATE("VALID (",VLOOKUP(G9,'05_MASTER_KODE_PRODI'!B$3:F$5003,5,FALSE),")"),"N/A (BELUM VALID)")</f>
        <v>N/A (BELUM VALID)</v>
      </c>
      <c r="S9" s="46" t="str">
        <f>IFERROR(VLOOKUP(J9,'05_MASTER_KODE_PRODI'!B$3:F$5003,3,FALSE),"N/A (BELUM VALID)")</f>
        <v>N/A (BELUM VALID)</v>
      </c>
      <c r="T9" s="46" t="str">
        <f>IFERROR(VLOOKUP(J9,'05_MASTER_KODE_PRODI'!B$3:F$5003,4,FALSE),"N/A (BELUM VALID)")</f>
        <v>N/A (BELUM VALID)</v>
      </c>
      <c r="U9" s="376">
        <f t="shared" si="2"/>
        <v>0</v>
      </c>
      <c r="V9" s="377">
        <f t="shared" si="3"/>
        <v>0</v>
      </c>
      <c r="W9" s="377">
        <f t="shared" si="3"/>
        <v>0</v>
      </c>
      <c r="X9" s="377">
        <f t="shared" si="4"/>
        <v>0</v>
      </c>
      <c r="Y9" s="377">
        <f t="shared" si="5"/>
        <v>0</v>
      </c>
      <c r="Z9" s="383">
        <f t="shared" si="6"/>
        <v>0</v>
      </c>
    </row>
    <row r="10" spans="1:26">
      <c r="A10" s="104"/>
      <c r="B10" s="484"/>
      <c r="C10" s="105"/>
      <c r="D10" s="105"/>
      <c r="E10" s="105"/>
      <c r="F10" s="105"/>
      <c r="G10" s="105"/>
      <c r="H10" s="105"/>
      <c r="I10" s="270"/>
      <c r="J10" s="105"/>
      <c r="K10" s="105"/>
      <c r="L10" s="106"/>
      <c r="M10" s="46" t="str">
        <f>IFERROR(CONCATENATE("VALID (",VLOOKUP(A10,'02_MASTER_KODE_FASYANKES'!B$3:M$20279,2,FALSE),")"),"N/A (BELUM VALID)")</f>
        <v>N/A (BELUM VALID)</v>
      </c>
      <c r="N10" s="374" t="str">
        <f>IFERROR(VLOOKUP(A10,'02_MASTER_KODE_FASYANKES'!B$3:M$20279,10,FALSE),"N/A (BELUM VALID)")</f>
        <v>N/A (BELUM VALID)</v>
      </c>
      <c r="O10" s="374" t="str">
        <f>IFERROR(VLOOKUP(A10,'02_MASTER_KODE_FASYANKES'!B$3:M$20279,11,FALSE),"N/A (BELUM VALID)")</f>
        <v>N/A (BELUM VALID)</v>
      </c>
      <c r="P10" s="374" t="str">
        <f t="shared" si="0"/>
        <v>N/A (BELUM VALID)</v>
      </c>
      <c r="Q10" s="46" t="str">
        <f t="shared" si="1"/>
        <v>N/A (BELUM VALID)</v>
      </c>
      <c r="R10" s="46" t="str">
        <f>IFERROR(CONCATENATE("VALID (",VLOOKUP(G10,'05_MASTER_KODE_PRODI'!B$3:F$5003,5,FALSE),")"),"N/A (BELUM VALID)")</f>
        <v>N/A (BELUM VALID)</v>
      </c>
      <c r="S10" s="46" t="str">
        <f>IFERROR(VLOOKUP(J10,'05_MASTER_KODE_PRODI'!B$3:F$5003,3,FALSE),"N/A (BELUM VALID)")</f>
        <v>N/A (BELUM VALID)</v>
      </c>
      <c r="T10" s="46" t="str">
        <f>IFERROR(VLOOKUP(J10,'05_MASTER_KODE_PRODI'!B$3:F$5003,4,FALSE),"N/A (BELUM VALID)")</f>
        <v>N/A (BELUM VALID)</v>
      </c>
      <c r="U10" s="376">
        <f t="shared" si="2"/>
        <v>0</v>
      </c>
      <c r="V10" s="377">
        <f t="shared" si="3"/>
        <v>0</v>
      </c>
      <c r="W10" s="377">
        <f t="shared" si="3"/>
        <v>0</v>
      </c>
      <c r="X10" s="377">
        <f t="shared" si="4"/>
        <v>0</v>
      </c>
      <c r="Y10" s="377">
        <f t="shared" si="5"/>
        <v>0</v>
      </c>
      <c r="Z10" s="383">
        <f t="shared" si="6"/>
        <v>0</v>
      </c>
    </row>
    <row r="11" spans="1:26">
      <c r="A11" s="378" t="s">
        <v>13316</v>
      </c>
      <c r="B11" s="556" t="s">
        <v>13481</v>
      </c>
      <c r="C11" s="557" t="s">
        <v>13482</v>
      </c>
      <c r="D11" s="558" t="s">
        <v>13483</v>
      </c>
      <c r="E11" s="559" t="s">
        <v>1662</v>
      </c>
      <c r="F11" s="559">
        <v>141</v>
      </c>
      <c r="G11" s="560">
        <v>11402</v>
      </c>
      <c r="H11" s="561">
        <v>2013</v>
      </c>
      <c r="I11" s="555" t="s">
        <v>3300</v>
      </c>
      <c r="J11" s="458">
        <v>45201</v>
      </c>
      <c r="K11" s="562" t="s">
        <v>13484</v>
      </c>
      <c r="L11" s="563" t="s">
        <v>9334</v>
      </c>
      <c r="M11" s="46" t="str">
        <f>IFERROR(CONCATENATE("VALID (",VLOOKUP(A11,'02_MASTER_KODE_FASYANKES'!B$3:M$20279,2,FALSE),")"),"N/A (BELUM VALID)")</f>
        <v>VALID (RSU Kecamatan Kemayoran)</v>
      </c>
      <c r="N11" s="374" t="str">
        <f>IFERROR(VLOOKUP(A11,'02_MASTER_KODE_FASYANKES'!B$3:M$20279,10,FALSE),"N/A (BELUM VALID)")</f>
        <v>DKI JAKARTA</v>
      </c>
      <c r="O11" s="374" t="str">
        <f>IFERROR(VLOOKUP(A11,'02_MASTER_KODE_FASYANKES'!B$3:M$20279,11,FALSE),"N/A (BELUM VALID)")</f>
        <v>KOTA JAKARTA PUSAT</v>
      </c>
      <c r="P11" s="374" t="str">
        <f t="shared" si="0"/>
        <v>VALID</v>
      </c>
      <c r="Q11" s="46" t="str">
        <f t="shared" si="1"/>
        <v>Perempuan</v>
      </c>
      <c r="R11" s="46" t="str">
        <f>IFERROR(CONCATENATE("VALID (",VLOOKUP(G11,'05_MASTER_KODE_PRODI'!B$3:F$5003,5,FALSE),")"),"N/A (BELUM VALID)")</f>
        <v>VALID (D-3 Radiografi)</v>
      </c>
      <c r="S11" s="46" t="str">
        <f>IFERROR(VLOOKUP(J11,'05_MASTER_KODE_PRODI'!B$3:F$5003,3,FALSE),"N/A (BELUM VALID)")</f>
        <v>N/A (BELUM VALID)</v>
      </c>
      <c r="T11" s="46" t="str">
        <f>IFERROR(VLOOKUP(J11,'05_MASTER_KODE_PRODI'!B$3:F$5003,4,FALSE),"N/A (BELUM VALID)")</f>
        <v>N/A (BELUM VALID)</v>
      </c>
      <c r="U11" s="376">
        <f t="shared" si="2"/>
        <v>1</v>
      </c>
      <c r="V11" s="377">
        <f t="shared" si="3"/>
        <v>1</v>
      </c>
      <c r="W11" s="377">
        <f t="shared" si="3"/>
        <v>1</v>
      </c>
      <c r="X11" s="377">
        <f t="shared" si="4"/>
        <v>1</v>
      </c>
      <c r="Y11" s="377">
        <f t="shared" si="5"/>
        <v>0</v>
      </c>
      <c r="Z11" s="383">
        <f t="shared" si="6"/>
        <v>80</v>
      </c>
    </row>
    <row r="12" spans="1:26">
      <c r="A12" s="104"/>
      <c r="B12" s="484"/>
      <c r="C12" s="105"/>
      <c r="D12" s="105"/>
      <c r="E12" s="105"/>
      <c r="F12" s="105"/>
      <c r="G12" s="105"/>
      <c r="H12" s="105"/>
      <c r="I12" s="270"/>
      <c r="J12" s="105"/>
      <c r="K12" s="105"/>
      <c r="L12" s="106"/>
      <c r="M12" s="46" t="str">
        <f>IFERROR(CONCATENATE("VALID (",VLOOKUP(A12,'02_MASTER_KODE_FASYANKES'!B$3:M$20279,2,FALSE),")"),"N/A (BELUM VALID)")</f>
        <v>N/A (BELUM VALID)</v>
      </c>
      <c r="N12" s="374" t="str">
        <f>IFERROR(VLOOKUP(A12,'02_MASTER_KODE_FASYANKES'!B$3:M$20279,10,FALSE),"N/A (BELUM VALID)")</f>
        <v>N/A (BELUM VALID)</v>
      </c>
      <c r="O12" s="374" t="str">
        <f>IFERROR(VLOOKUP(A12,'02_MASTER_KODE_FASYANKES'!B$3:M$20279,11,FALSE),"N/A (BELUM VALID)")</f>
        <v>N/A (BELUM VALID)</v>
      </c>
      <c r="P12" s="374" t="str">
        <f t="shared" si="0"/>
        <v>N/A (BELUM VALID)</v>
      </c>
      <c r="Q12" s="46" t="str">
        <f t="shared" si="1"/>
        <v>N/A (BELUM VALID)</v>
      </c>
      <c r="R12" s="46" t="str">
        <f>IFERROR(CONCATENATE("VALID (",VLOOKUP(G12,'05_MASTER_KODE_PRODI'!B$3:F$5003,5,FALSE),")"),"N/A (BELUM VALID)")</f>
        <v>N/A (BELUM VALID)</v>
      </c>
      <c r="S12" s="46" t="str">
        <f>IFERROR(VLOOKUP(J12,'05_MASTER_KODE_PRODI'!B$3:F$5003,3,FALSE),"N/A (BELUM VALID)")</f>
        <v>N/A (BELUM VALID)</v>
      </c>
      <c r="T12" s="46" t="str">
        <f>IFERROR(VLOOKUP(J12,'05_MASTER_KODE_PRODI'!B$3:F$5003,4,FALSE),"N/A (BELUM VALID)")</f>
        <v>N/A (BELUM VALID)</v>
      </c>
      <c r="U12" s="376">
        <f t="shared" si="2"/>
        <v>0</v>
      </c>
      <c r="V12" s="377">
        <f t="shared" si="3"/>
        <v>0</v>
      </c>
      <c r="W12" s="377">
        <f t="shared" si="3"/>
        <v>0</v>
      </c>
      <c r="X12" s="377">
        <f t="shared" si="4"/>
        <v>0</v>
      </c>
      <c r="Y12" s="377">
        <f t="shared" si="5"/>
        <v>0</v>
      </c>
      <c r="Z12" s="383">
        <f t="shared" si="6"/>
        <v>0</v>
      </c>
    </row>
    <row r="13" spans="1:26">
      <c r="A13" s="104"/>
      <c r="B13" s="484"/>
      <c r="C13" s="105"/>
      <c r="D13" s="105"/>
      <c r="E13" s="105"/>
      <c r="F13" s="105"/>
      <c r="G13" s="105"/>
      <c r="H13" s="105"/>
      <c r="I13" s="269"/>
      <c r="J13" s="105"/>
      <c r="K13" s="105"/>
      <c r="L13" s="106"/>
      <c r="M13" s="46" t="str">
        <f>IFERROR(CONCATENATE("VALID (",VLOOKUP(A13,'02_MASTER_KODE_FASYANKES'!B$3:M$20279,2,FALSE),")"),"N/A (BELUM VALID)")</f>
        <v>N/A (BELUM VALID)</v>
      </c>
      <c r="N13" s="374" t="str">
        <f>IFERROR(VLOOKUP(A13,'02_MASTER_KODE_FASYANKES'!B$3:M$20279,10,FALSE),"N/A (BELUM VALID)")</f>
        <v>N/A (BELUM VALID)</v>
      </c>
      <c r="O13" s="374" t="str">
        <f>IFERROR(VLOOKUP(A13,'02_MASTER_KODE_FASYANKES'!B$3:M$20279,11,FALSE),"N/A (BELUM VALID)")</f>
        <v>N/A (BELUM VALID)</v>
      </c>
      <c r="P13" s="374" t="str">
        <f t="shared" si="0"/>
        <v>N/A (BELUM VALID)</v>
      </c>
      <c r="Q13" s="46" t="str">
        <f t="shared" si="1"/>
        <v>N/A (BELUM VALID)</v>
      </c>
      <c r="R13" s="46" t="str">
        <f>IFERROR(CONCATENATE("VALID (",VLOOKUP(G13,'05_MASTER_KODE_PRODI'!B$3:F$5003,5,FALSE),")"),"N/A (BELUM VALID)")</f>
        <v>N/A (BELUM VALID)</v>
      </c>
      <c r="S13" s="46" t="str">
        <f>IFERROR(VLOOKUP(J13,'05_MASTER_KODE_PRODI'!B$3:F$5003,3,FALSE),"N/A (BELUM VALID)")</f>
        <v>N/A (BELUM VALID)</v>
      </c>
      <c r="T13" s="46" t="str">
        <f>IFERROR(VLOOKUP(J13,'05_MASTER_KODE_PRODI'!B$3:F$5003,4,FALSE),"N/A (BELUM VALID)")</f>
        <v>N/A (BELUM VALID)</v>
      </c>
      <c r="U13" s="376">
        <f t="shared" si="2"/>
        <v>0</v>
      </c>
      <c r="V13" s="377">
        <f t="shared" si="3"/>
        <v>0</v>
      </c>
      <c r="W13" s="377">
        <f t="shared" si="3"/>
        <v>0</v>
      </c>
      <c r="X13" s="377">
        <f t="shared" si="4"/>
        <v>0</v>
      </c>
      <c r="Y13" s="377">
        <f t="shared" si="5"/>
        <v>0</v>
      </c>
      <c r="Z13" s="383">
        <f t="shared" si="6"/>
        <v>0</v>
      </c>
    </row>
    <row r="14" spans="1:26">
      <c r="A14" s="104"/>
      <c r="B14" s="484"/>
      <c r="C14" s="105"/>
      <c r="D14" s="105"/>
      <c r="E14" s="105"/>
      <c r="F14" s="105"/>
      <c r="G14" s="105"/>
      <c r="H14" s="105"/>
      <c r="I14" s="269"/>
      <c r="J14" s="105"/>
      <c r="K14" s="105"/>
      <c r="L14" s="106"/>
      <c r="M14" s="46" t="str">
        <f>IFERROR(CONCATENATE("VALID (",VLOOKUP(A14,'02_MASTER_KODE_FASYANKES'!B$3:M$20279,2,FALSE),")"),"N/A (BELUM VALID)")</f>
        <v>N/A (BELUM VALID)</v>
      </c>
      <c r="N14" s="374" t="str">
        <f>IFERROR(VLOOKUP(A14,'02_MASTER_KODE_FASYANKES'!B$3:M$20279,10,FALSE),"N/A (BELUM VALID)")</f>
        <v>N/A (BELUM VALID)</v>
      </c>
      <c r="O14" s="374" t="str">
        <f>IFERROR(VLOOKUP(A14,'02_MASTER_KODE_FASYANKES'!B$3:M$20279,11,FALSE),"N/A (BELUM VALID)")</f>
        <v>N/A (BELUM VALID)</v>
      </c>
      <c r="P14" s="374" t="str">
        <f t="shared" si="0"/>
        <v>N/A (BELUM VALID)</v>
      </c>
      <c r="Q14" s="46" t="str">
        <f t="shared" si="1"/>
        <v>N/A (BELUM VALID)</v>
      </c>
      <c r="R14" s="46" t="str">
        <f>IFERROR(CONCATENATE("VALID (",VLOOKUP(G14,'05_MASTER_KODE_PRODI'!B$3:F$5003,5,FALSE),")"),"N/A (BELUM VALID)")</f>
        <v>N/A (BELUM VALID)</v>
      </c>
      <c r="S14" s="46" t="str">
        <f>IFERROR(VLOOKUP(J14,'05_MASTER_KODE_PRODI'!B$3:F$5003,3,FALSE),"N/A (BELUM VALID)")</f>
        <v>N/A (BELUM VALID)</v>
      </c>
      <c r="T14" s="46" t="str">
        <f>IFERROR(VLOOKUP(J14,'05_MASTER_KODE_PRODI'!B$3:F$5003,4,FALSE),"N/A (BELUM VALID)")</f>
        <v>N/A (BELUM VALID)</v>
      </c>
      <c r="U14" s="376">
        <f t="shared" si="2"/>
        <v>0</v>
      </c>
      <c r="V14" s="377">
        <f t="shared" si="3"/>
        <v>0</v>
      </c>
      <c r="W14" s="377">
        <f t="shared" si="3"/>
        <v>0</v>
      </c>
      <c r="X14" s="377">
        <f t="shared" si="4"/>
        <v>0</v>
      </c>
      <c r="Y14" s="377">
        <f t="shared" si="5"/>
        <v>0</v>
      </c>
      <c r="Z14" s="383">
        <f t="shared" si="6"/>
        <v>0</v>
      </c>
    </row>
    <row r="15" spans="1:26">
      <c r="A15" s="104"/>
      <c r="B15" s="484"/>
      <c r="C15" s="105"/>
      <c r="D15" s="105"/>
      <c r="E15" s="105"/>
      <c r="F15" s="105"/>
      <c r="G15" s="105"/>
      <c r="H15" s="105"/>
      <c r="I15" s="268"/>
      <c r="J15" s="105"/>
      <c r="K15" s="105"/>
      <c r="L15" s="106"/>
      <c r="M15" s="46" t="str">
        <f>IFERROR(CONCATENATE("VALID (",VLOOKUP(A15,'02_MASTER_KODE_FASYANKES'!B$3:M$20279,2,FALSE),")"),"N/A (BELUM VALID)")</f>
        <v>N/A (BELUM VALID)</v>
      </c>
      <c r="N15" s="374" t="str">
        <f>IFERROR(VLOOKUP(A15,'02_MASTER_KODE_FASYANKES'!B$3:M$20279,10,FALSE),"N/A (BELUM VALID)")</f>
        <v>N/A (BELUM VALID)</v>
      </c>
      <c r="O15" s="374" t="str">
        <f>IFERROR(VLOOKUP(A15,'02_MASTER_KODE_FASYANKES'!B$3:M$20279,11,FALSE),"N/A (BELUM VALID)")</f>
        <v>N/A (BELUM VALID)</v>
      </c>
      <c r="P15" s="374" t="str">
        <f t="shared" si="0"/>
        <v>N/A (BELUM VALID)</v>
      </c>
      <c r="Q15" s="46" t="str">
        <f t="shared" si="1"/>
        <v>N/A (BELUM VALID)</v>
      </c>
      <c r="R15" s="46" t="str">
        <f>IFERROR(CONCATENATE("VALID (",VLOOKUP(G15,'05_MASTER_KODE_PRODI'!B$3:F$5003,5,FALSE),")"),"N/A (BELUM VALID)")</f>
        <v>N/A (BELUM VALID)</v>
      </c>
      <c r="S15" s="46" t="str">
        <f>IFERROR(VLOOKUP(J15,'05_MASTER_KODE_PRODI'!B$3:F$5003,3,FALSE),"N/A (BELUM VALID)")</f>
        <v>N/A (BELUM VALID)</v>
      </c>
      <c r="T15" s="46" t="str">
        <f>IFERROR(VLOOKUP(J15,'05_MASTER_KODE_PRODI'!B$3:F$5003,4,FALSE),"N/A (BELUM VALID)")</f>
        <v>N/A (BELUM VALID)</v>
      </c>
      <c r="U15" s="376">
        <f t="shared" si="2"/>
        <v>0</v>
      </c>
      <c r="V15" s="377">
        <f t="shared" si="3"/>
        <v>0</v>
      </c>
      <c r="W15" s="377">
        <f t="shared" si="3"/>
        <v>0</v>
      </c>
      <c r="X15" s="377">
        <f t="shared" si="4"/>
        <v>0</v>
      </c>
      <c r="Y15" s="377">
        <f t="shared" si="5"/>
        <v>0</v>
      </c>
      <c r="Z15" s="383">
        <f t="shared" si="6"/>
        <v>0</v>
      </c>
    </row>
    <row r="16" spans="1:26">
      <c r="A16" s="104"/>
      <c r="B16" s="105"/>
      <c r="C16" s="105"/>
      <c r="D16" s="105"/>
      <c r="E16" s="105"/>
      <c r="F16" s="105"/>
      <c r="G16" s="105"/>
      <c r="H16" s="105"/>
      <c r="I16" s="268"/>
      <c r="J16" s="105"/>
      <c r="K16" s="105"/>
      <c r="L16" s="106"/>
      <c r="M16" s="46" t="str">
        <f>IFERROR(CONCATENATE("VALID (",VLOOKUP(A16,'02_MASTER_KODE_FASYANKES'!B$3:M$20279,2,FALSE),")"),"N/A (BELUM VALID)")</f>
        <v>N/A (BELUM VALID)</v>
      </c>
      <c r="N16" s="374" t="str">
        <f>IFERROR(VLOOKUP(A16,'02_MASTER_KODE_FASYANKES'!B$3:M$20279,10,FALSE),"N/A (BELUM VALID)")</f>
        <v>N/A (BELUM VALID)</v>
      </c>
      <c r="O16" s="374" t="str">
        <f>IFERROR(VLOOKUP(A16,'02_MASTER_KODE_FASYANKES'!B$3:M$20279,11,FALSE),"N/A (BELUM VALID)")</f>
        <v>N/A (BELUM VALID)</v>
      </c>
      <c r="P16" s="374" t="str">
        <f t="shared" si="0"/>
        <v>N/A (BELUM VALID)</v>
      </c>
      <c r="Q16" s="46" t="str">
        <f t="shared" si="1"/>
        <v>N/A (BELUM VALID)</v>
      </c>
      <c r="R16" s="46" t="str">
        <f>IFERROR(CONCATENATE("VALID (",VLOOKUP(G16,'05_MASTER_KODE_PRODI'!B$3:F$5003,5,FALSE),")"),"N/A (BELUM VALID)")</f>
        <v>N/A (BELUM VALID)</v>
      </c>
      <c r="S16" s="46" t="str">
        <f>IFERROR(VLOOKUP(J16,'05_MASTER_KODE_PRODI'!B$3:F$5003,3,FALSE),"N/A (BELUM VALID)")</f>
        <v>N/A (BELUM VALID)</v>
      </c>
      <c r="T16" s="46" t="str">
        <f>IFERROR(VLOOKUP(J16,'05_MASTER_KODE_PRODI'!B$3:F$5003,4,FALSE),"N/A (BELUM VALID)")</f>
        <v>N/A (BELUM VALID)</v>
      </c>
      <c r="U16" s="376">
        <f t="shared" si="2"/>
        <v>0</v>
      </c>
      <c r="V16" s="377">
        <f t="shared" si="3"/>
        <v>0</v>
      </c>
      <c r="W16" s="377">
        <f t="shared" si="3"/>
        <v>0</v>
      </c>
      <c r="X16" s="377">
        <f t="shared" si="4"/>
        <v>0</v>
      </c>
      <c r="Y16" s="377">
        <f t="shared" si="5"/>
        <v>0</v>
      </c>
      <c r="Z16" s="383">
        <f t="shared" si="6"/>
        <v>0</v>
      </c>
    </row>
    <row r="17" spans="1:26">
      <c r="A17" s="104"/>
      <c r="B17" s="105"/>
      <c r="C17" s="105"/>
      <c r="D17" s="105"/>
      <c r="E17" s="105"/>
      <c r="F17" s="105"/>
      <c r="G17" s="105"/>
      <c r="H17" s="105"/>
      <c r="I17" s="268"/>
      <c r="J17" s="105"/>
      <c r="K17" s="105"/>
      <c r="L17" s="106"/>
      <c r="M17" s="46" t="str">
        <f>IFERROR(CONCATENATE("VALID (",VLOOKUP(A17,'02_MASTER_KODE_FASYANKES'!B$3:M$20279,2,FALSE),")"),"N/A (BELUM VALID)")</f>
        <v>N/A (BELUM VALID)</v>
      </c>
      <c r="N17" s="374" t="str">
        <f>IFERROR(VLOOKUP(A17,'02_MASTER_KODE_FASYANKES'!B$3:M$20279,10,FALSE),"N/A (BELUM VALID)")</f>
        <v>N/A (BELUM VALID)</v>
      </c>
      <c r="O17" s="374" t="str">
        <f>IFERROR(VLOOKUP(A17,'02_MASTER_KODE_FASYANKES'!B$3:M$20279,11,FALSE),"N/A (BELUM VALID)")</f>
        <v>N/A (BELUM VALID)</v>
      </c>
      <c r="P17" s="374" t="str">
        <f t="shared" si="0"/>
        <v>N/A (BELUM VALID)</v>
      </c>
      <c r="Q17" s="46" t="str">
        <f t="shared" si="1"/>
        <v>N/A (BELUM VALID)</v>
      </c>
      <c r="R17" s="46" t="str">
        <f>IFERROR(CONCATENATE("VALID (",VLOOKUP(G17,'05_MASTER_KODE_PRODI'!B$3:F$5003,5,FALSE),")"),"N/A (BELUM VALID)")</f>
        <v>N/A (BELUM VALID)</v>
      </c>
      <c r="S17" s="46" t="str">
        <f>IFERROR(VLOOKUP(J17,'05_MASTER_KODE_PRODI'!B$3:F$5003,3,FALSE),"N/A (BELUM VALID)")</f>
        <v>N/A (BELUM VALID)</v>
      </c>
      <c r="T17" s="46" t="str">
        <f>IFERROR(VLOOKUP(J17,'05_MASTER_KODE_PRODI'!B$3:F$5003,4,FALSE),"N/A (BELUM VALID)")</f>
        <v>N/A (BELUM VALID)</v>
      </c>
      <c r="U17" s="376">
        <f t="shared" si="2"/>
        <v>0</v>
      </c>
      <c r="V17" s="377">
        <f t="shared" si="3"/>
        <v>0</v>
      </c>
      <c r="W17" s="377">
        <f t="shared" si="3"/>
        <v>0</v>
      </c>
      <c r="X17" s="377">
        <f t="shared" si="4"/>
        <v>0</v>
      </c>
      <c r="Y17" s="377">
        <f t="shared" si="5"/>
        <v>0</v>
      </c>
      <c r="Z17" s="383">
        <f t="shared" si="6"/>
        <v>0</v>
      </c>
    </row>
    <row r="18" spans="1:26">
      <c r="A18" s="104"/>
      <c r="B18" s="105"/>
      <c r="C18" s="105"/>
      <c r="D18" s="105"/>
      <c r="E18" s="105"/>
      <c r="F18" s="105"/>
      <c r="G18" s="105"/>
      <c r="H18" s="105"/>
      <c r="I18" s="269"/>
      <c r="J18" s="105"/>
      <c r="K18" s="105"/>
      <c r="L18" s="106"/>
      <c r="M18" s="46" t="str">
        <f>IFERROR(CONCATENATE("VALID (",VLOOKUP(A18,'02_MASTER_KODE_FASYANKES'!B$3:M$20279,2,FALSE),")"),"N/A (BELUM VALID)")</f>
        <v>N/A (BELUM VALID)</v>
      </c>
      <c r="N18" s="374" t="str">
        <f>IFERROR(VLOOKUP(A18,'02_MASTER_KODE_FASYANKES'!B$3:M$20279,10,FALSE),"N/A (BELUM VALID)")</f>
        <v>N/A (BELUM VALID)</v>
      </c>
      <c r="O18" s="374" t="str">
        <f>IFERROR(VLOOKUP(A18,'02_MASTER_KODE_FASYANKES'!B$3:M$20279,11,FALSE),"N/A (BELUM VALID)")</f>
        <v>N/A (BELUM VALID)</v>
      </c>
      <c r="P18" s="374" t="str">
        <f t="shared" si="0"/>
        <v>N/A (BELUM VALID)</v>
      </c>
      <c r="Q18" s="46" t="str">
        <f t="shared" si="1"/>
        <v>N/A (BELUM VALID)</v>
      </c>
      <c r="R18" s="46" t="str">
        <f>IFERROR(CONCATENATE("VALID (",VLOOKUP(G18,'05_MASTER_KODE_PRODI'!B$3:F$5003,5,FALSE),")"),"N/A (BELUM VALID)")</f>
        <v>N/A (BELUM VALID)</v>
      </c>
      <c r="S18" s="46" t="str">
        <f>IFERROR(VLOOKUP(J18,'05_MASTER_KODE_PRODI'!B$3:F$5003,3,FALSE),"N/A (BELUM VALID)")</f>
        <v>N/A (BELUM VALID)</v>
      </c>
      <c r="T18" s="46" t="str">
        <f>IFERROR(VLOOKUP(J18,'05_MASTER_KODE_PRODI'!B$3:F$5003,4,FALSE),"N/A (BELUM VALID)")</f>
        <v>N/A (BELUM VALID)</v>
      </c>
      <c r="U18" s="376">
        <f t="shared" si="2"/>
        <v>0</v>
      </c>
      <c r="V18" s="377">
        <f t="shared" si="3"/>
        <v>0</v>
      </c>
      <c r="W18" s="377">
        <f t="shared" si="3"/>
        <v>0</v>
      </c>
      <c r="X18" s="377">
        <f t="shared" si="4"/>
        <v>0</v>
      </c>
      <c r="Y18" s="377">
        <f t="shared" si="5"/>
        <v>0</v>
      </c>
      <c r="Z18" s="383">
        <f t="shared" si="6"/>
        <v>0</v>
      </c>
    </row>
    <row r="19" spans="1:26">
      <c r="A19" s="104"/>
      <c r="B19" s="105"/>
      <c r="C19" s="105"/>
      <c r="D19" s="105"/>
      <c r="E19" s="105"/>
      <c r="F19" s="105"/>
      <c r="G19" s="105"/>
      <c r="H19" s="105"/>
      <c r="I19" s="270"/>
      <c r="J19" s="105"/>
      <c r="K19" s="105"/>
      <c r="L19" s="106"/>
      <c r="M19" s="46" t="str">
        <f>IFERROR(CONCATENATE("VALID (",VLOOKUP(A19,'02_MASTER_KODE_FASYANKES'!B$3:M$20279,2,FALSE),")"),"N/A (BELUM VALID)")</f>
        <v>N/A (BELUM VALID)</v>
      </c>
      <c r="N19" s="374" t="str">
        <f>IFERROR(VLOOKUP(A19,'02_MASTER_KODE_FASYANKES'!B$3:M$20279,10,FALSE),"N/A (BELUM VALID)")</f>
        <v>N/A (BELUM VALID)</v>
      </c>
      <c r="O19" s="374" t="str">
        <f>IFERROR(VLOOKUP(A19,'02_MASTER_KODE_FASYANKES'!B$3:M$20279,11,FALSE),"N/A (BELUM VALID)")</f>
        <v>N/A (BELUM VALID)</v>
      </c>
      <c r="P19" s="374" t="str">
        <f t="shared" si="0"/>
        <v>N/A (BELUM VALID)</v>
      </c>
      <c r="Q19" s="46" t="str">
        <f t="shared" si="1"/>
        <v>N/A (BELUM VALID)</v>
      </c>
      <c r="R19" s="46" t="str">
        <f>IFERROR(CONCATENATE("VALID (",VLOOKUP(G19,'05_MASTER_KODE_PRODI'!B$3:F$5003,5,FALSE),")"),"N/A (BELUM VALID)")</f>
        <v>N/A (BELUM VALID)</v>
      </c>
      <c r="S19" s="46" t="str">
        <f>IFERROR(VLOOKUP(J19,'05_MASTER_KODE_PRODI'!B$3:F$5003,3,FALSE),"N/A (BELUM VALID)")</f>
        <v>N/A (BELUM VALID)</v>
      </c>
      <c r="T19" s="46" t="str">
        <f>IFERROR(VLOOKUP(J19,'05_MASTER_KODE_PRODI'!B$3:F$5003,4,FALSE),"N/A (BELUM VALID)")</f>
        <v>N/A (BELUM VALID)</v>
      </c>
      <c r="U19" s="376">
        <f t="shared" si="2"/>
        <v>0</v>
      </c>
      <c r="V19" s="377">
        <f t="shared" si="3"/>
        <v>0</v>
      </c>
      <c r="W19" s="377">
        <f t="shared" si="3"/>
        <v>0</v>
      </c>
      <c r="X19" s="377">
        <f t="shared" si="4"/>
        <v>0</v>
      </c>
      <c r="Y19" s="377">
        <f t="shared" si="5"/>
        <v>0</v>
      </c>
      <c r="Z19" s="383">
        <f t="shared" si="6"/>
        <v>0</v>
      </c>
    </row>
    <row r="20" spans="1:26">
      <c r="A20" s="104"/>
      <c r="B20" s="105"/>
      <c r="C20" s="105"/>
      <c r="D20" s="105"/>
      <c r="E20" s="105"/>
      <c r="F20" s="105"/>
      <c r="G20" s="105"/>
      <c r="H20" s="105"/>
      <c r="I20" s="269"/>
      <c r="J20" s="105"/>
      <c r="K20" s="105"/>
      <c r="L20" s="106"/>
      <c r="M20" s="46" t="str">
        <f>IFERROR(CONCATENATE("VALID (",VLOOKUP(A20,'02_MASTER_KODE_FASYANKES'!B$3:M$20279,2,FALSE),")"),"N/A (BELUM VALID)")</f>
        <v>N/A (BELUM VALID)</v>
      </c>
      <c r="N20" s="374" t="str">
        <f>IFERROR(VLOOKUP(A20,'02_MASTER_KODE_FASYANKES'!B$3:M$20279,10,FALSE),"N/A (BELUM VALID)")</f>
        <v>N/A (BELUM VALID)</v>
      </c>
      <c r="O20" s="374" t="str">
        <f>IFERROR(VLOOKUP(A20,'02_MASTER_KODE_FASYANKES'!B$3:M$20279,11,FALSE),"N/A (BELUM VALID)")</f>
        <v>N/A (BELUM VALID)</v>
      </c>
      <c r="P20" s="374" t="str">
        <f t="shared" si="0"/>
        <v>N/A (BELUM VALID)</v>
      </c>
      <c r="Q20" s="46" t="str">
        <f t="shared" si="1"/>
        <v>N/A (BELUM VALID)</v>
      </c>
      <c r="R20" s="46" t="str">
        <f>IFERROR(CONCATENATE("VALID (",VLOOKUP(G20,'05_MASTER_KODE_PRODI'!B$3:F$5003,5,FALSE),")"),"N/A (BELUM VALID)")</f>
        <v>N/A (BELUM VALID)</v>
      </c>
      <c r="S20" s="46" t="str">
        <f>IFERROR(VLOOKUP(J20,'05_MASTER_KODE_PRODI'!B$3:F$5003,3,FALSE),"N/A (BELUM VALID)")</f>
        <v>N/A (BELUM VALID)</v>
      </c>
      <c r="T20" s="46" t="str">
        <f>IFERROR(VLOOKUP(J20,'05_MASTER_KODE_PRODI'!B$3:F$5003,4,FALSE),"N/A (BELUM VALID)")</f>
        <v>N/A (BELUM VALID)</v>
      </c>
      <c r="U20" s="376">
        <f t="shared" si="2"/>
        <v>0</v>
      </c>
      <c r="V20" s="377">
        <f t="shared" si="3"/>
        <v>0</v>
      </c>
      <c r="W20" s="377">
        <f t="shared" si="3"/>
        <v>0</v>
      </c>
      <c r="X20" s="377">
        <f t="shared" si="4"/>
        <v>0</v>
      </c>
      <c r="Y20" s="377">
        <f t="shared" si="5"/>
        <v>0</v>
      </c>
      <c r="Z20" s="383">
        <f t="shared" si="6"/>
        <v>0</v>
      </c>
    </row>
    <row r="21" spans="1:26">
      <c r="A21" s="104"/>
      <c r="B21" s="105"/>
      <c r="C21" s="105"/>
      <c r="D21" s="105"/>
      <c r="E21" s="105"/>
      <c r="F21" s="105"/>
      <c r="G21" s="105"/>
      <c r="H21" s="105"/>
      <c r="I21" s="269"/>
      <c r="J21" s="105"/>
      <c r="K21" s="105"/>
      <c r="L21" s="106"/>
      <c r="M21" s="46" t="str">
        <f>IFERROR(CONCATENATE("VALID (",VLOOKUP(A21,'02_MASTER_KODE_FASYANKES'!B$3:M$20279,2,FALSE),")"),"N/A (BELUM VALID)")</f>
        <v>N/A (BELUM VALID)</v>
      </c>
      <c r="N21" s="374" t="str">
        <f>IFERROR(VLOOKUP(A21,'02_MASTER_KODE_FASYANKES'!B$3:M$20279,10,FALSE),"N/A (BELUM VALID)")</f>
        <v>N/A (BELUM VALID)</v>
      </c>
      <c r="O21" s="374" t="str">
        <f>IFERROR(VLOOKUP(A21,'02_MASTER_KODE_FASYANKES'!B$3:M$20279,11,FALSE),"N/A (BELUM VALID)")</f>
        <v>N/A (BELUM VALID)</v>
      </c>
      <c r="P21" s="374" t="str">
        <f t="shared" si="0"/>
        <v>N/A (BELUM VALID)</v>
      </c>
      <c r="Q21" s="46" t="str">
        <f t="shared" si="1"/>
        <v>N/A (BELUM VALID)</v>
      </c>
      <c r="R21" s="46" t="str">
        <f>IFERROR(CONCATENATE("VALID (",VLOOKUP(G21,'05_MASTER_KODE_PRODI'!B$3:F$5003,5,FALSE),")"),"N/A (BELUM VALID)")</f>
        <v>N/A (BELUM VALID)</v>
      </c>
      <c r="S21" s="46" t="str">
        <f>IFERROR(VLOOKUP(J21,'05_MASTER_KODE_PRODI'!B$3:F$5003,3,FALSE),"N/A (BELUM VALID)")</f>
        <v>N/A (BELUM VALID)</v>
      </c>
      <c r="T21" s="46" t="str">
        <f>IFERROR(VLOOKUP(J21,'05_MASTER_KODE_PRODI'!B$3:F$5003,4,FALSE),"N/A (BELUM VALID)")</f>
        <v>N/A (BELUM VALID)</v>
      </c>
      <c r="U21" s="376">
        <f t="shared" si="2"/>
        <v>0</v>
      </c>
      <c r="V21" s="377">
        <f t="shared" si="3"/>
        <v>0</v>
      </c>
      <c r="W21" s="377">
        <f t="shared" si="3"/>
        <v>0</v>
      </c>
      <c r="X21" s="377">
        <f t="shared" si="4"/>
        <v>0</v>
      </c>
      <c r="Y21" s="377">
        <f t="shared" si="5"/>
        <v>0</v>
      </c>
      <c r="Z21" s="383">
        <f t="shared" si="6"/>
        <v>0</v>
      </c>
    </row>
    <row r="22" spans="1:26">
      <c r="A22" s="104"/>
      <c r="B22" s="105"/>
      <c r="C22" s="105"/>
      <c r="D22" s="105"/>
      <c r="E22" s="105"/>
      <c r="F22" s="105"/>
      <c r="G22" s="105"/>
      <c r="H22" s="105"/>
      <c r="I22" s="270"/>
      <c r="J22" s="105"/>
      <c r="K22" s="105"/>
      <c r="L22" s="106"/>
      <c r="M22" s="46" t="str">
        <f>IFERROR(CONCATENATE("VALID (",VLOOKUP(A22,'02_MASTER_KODE_FASYANKES'!B$3:M$20279,2,FALSE),")"),"N/A (BELUM VALID)")</f>
        <v>N/A (BELUM VALID)</v>
      </c>
      <c r="N22" s="374" t="str">
        <f>IFERROR(VLOOKUP(A22,'02_MASTER_KODE_FASYANKES'!B$3:M$20279,10,FALSE),"N/A (BELUM VALID)")</f>
        <v>N/A (BELUM VALID)</v>
      </c>
      <c r="O22" s="374" t="str">
        <f>IFERROR(VLOOKUP(A22,'02_MASTER_KODE_FASYANKES'!B$3:M$20279,11,FALSE),"N/A (BELUM VALID)")</f>
        <v>N/A (BELUM VALID)</v>
      </c>
      <c r="P22" s="374" t="str">
        <f t="shared" si="0"/>
        <v>N/A (BELUM VALID)</v>
      </c>
      <c r="Q22" s="46" t="str">
        <f t="shared" si="1"/>
        <v>N/A (BELUM VALID)</v>
      </c>
      <c r="R22" s="46" t="str">
        <f>IFERROR(CONCATENATE("VALID (",VLOOKUP(G22,'05_MASTER_KODE_PRODI'!B$3:F$5003,5,FALSE),")"),"N/A (BELUM VALID)")</f>
        <v>N/A (BELUM VALID)</v>
      </c>
      <c r="S22" s="46" t="str">
        <f>IFERROR(VLOOKUP(J22,'05_MASTER_KODE_PRODI'!B$3:F$5003,3,FALSE),"N/A (BELUM VALID)")</f>
        <v>N/A (BELUM VALID)</v>
      </c>
      <c r="T22" s="46" t="str">
        <f>IFERROR(VLOOKUP(J22,'05_MASTER_KODE_PRODI'!B$3:F$5003,4,FALSE),"N/A (BELUM VALID)")</f>
        <v>N/A (BELUM VALID)</v>
      </c>
      <c r="U22" s="376">
        <f t="shared" si="2"/>
        <v>0</v>
      </c>
      <c r="V22" s="377">
        <f t="shared" si="3"/>
        <v>0</v>
      </c>
      <c r="W22" s="377">
        <f t="shared" si="3"/>
        <v>0</v>
      </c>
      <c r="X22" s="377">
        <f t="shared" si="4"/>
        <v>0</v>
      </c>
      <c r="Y22" s="377">
        <f t="shared" si="5"/>
        <v>0</v>
      </c>
      <c r="Z22" s="383">
        <f t="shared" si="6"/>
        <v>0</v>
      </c>
    </row>
    <row r="23" spans="1:26">
      <c r="A23" s="104"/>
      <c r="B23" s="105"/>
      <c r="C23" s="105"/>
      <c r="D23" s="105"/>
      <c r="E23" s="105"/>
      <c r="F23" s="105"/>
      <c r="G23" s="105"/>
      <c r="H23" s="105"/>
      <c r="I23" s="270"/>
      <c r="J23" s="105"/>
      <c r="K23" s="105"/>
      <c r="L23" s="106"/>
      <c r="M23" s="46" t="str">
        <f>IFERROR(CONCATENATE("VALID (",VLOOKUP(A23,'02_MASTER_KODE_FASYANKES'!B$3:M$20279,2,FALSE),")"),"N/A (BELUM VALID)")</f>
        <v>N/A (BELUM VALID)</v>
      </c>
      <c r="N23" s="374" t="str">
        <f>IFERROR(VLOOKUP(A23,'02_MASTER_KODE_FASYANKES'!B$3:M$20279,10,FALSE),"N/A (BELUM VALID)")</f>
        <v>N/A (BELUM VALID)</v>
      </c>
      <c r="O23" s="374" t="str">
        <f>IFERROR(VLOOKUP(A23,'02_MASTER_KODE_FASYANKES'!B$3:M$20279,11,FALSE),"N/A (BELUM VALID)")</f>
        <v>N/A (BELUM VALID)</v>
      </c>
      <c r="P23" s="374" t="str">
        <f t="shared" si="0"/>
        <v>N/A (BELUM VALID)</v>
      </c>
      <c r="Q23" s="46" t="str">
        <f t="shared" si="1"/>
        <v>N/A (BELUM VALID)</v>
      </c>
      <c r="R23" s="46" t="str">
        <f>IFERROR(CONCATENATE("VALID (",VLOOKUP(G23,'05_MASTER_KODE_PRODI'!B$3:F$5003,5,FALSE),")"),"N/A (BELUM VALID)")</f>
        <v>N/A (BELUM VALID)</v>
      </c>
      <c r="S23" s="46" t="str">
        <f>IFERROR(VLOOKUP(J23,'05_MASTER_KODE_PRODI'!B$3:F$5003,3,FALSE),"N/A (BELUM VALID)")</f>
        <v>N/A (BELUM VALID)</v>
      </c>
      <c r="T23" s="46" t="str">
        <f>IFERROR(VLOOKUP(J23,'05_MASTER_KODE_PRODI'!B$3:F$5003,4,FALSE),"N/A (BELUM VALID)")</f>
        <v>N/A (BELUM VALID)</v>
      </c>
      <c r="U23" s="376">
        <f t="shared" si="2"/>
        <v>0</v>
      </c>
      <c r="V23" s="377">
        <f t="shared" si="3"/>
        <v>0</v>
      </c>
      <c r="W23" s="377">
        <f t="shared" si="3"/>
        <v>0</v>
      </c>
      <c r="X23" s="377">
        <f t="shared" si="4"/>
        <v>0</v>
      </c>
      <c r="Y23" s="377">
        <f t="shared" si="5"/>
        <v>0</v>
      </c>
      <c r="Z23" s="383">
        <f t="shared" si="6"/>
        <v>0</v>
      </c>
    </row>
  </sheetData>
  <autoFilter ref="A3:Z23"/>
  <mergeCells count="3">
    <mergeCell ref="M2:Z2"/>
    <mergeCell ref="G2:H2"/>
    <mergeCell ref="I2:L2"/>
  </mergeCells>
  <dataValidations count="4">
    <dataValidation type="list" allowBlank="1" showInputMessage="1" showErrorMessage="1" sqref="E4:E23">
      <formula1>"L,P"</formula1>
    </dataValidation>
    <dataValidation type="list" allowBlank="1" showInputMessage="1" showErrorMessage="1" sqref="L4:L23">
      <formula1>"PPDS,PPDGS,TUBEL PUSAT,TUBEL DAERAH, IBEL"</formula1>
    </dataValidation>
    <dataValidation type="list" allowBlank="1" showInputMessage="1" showErrorMessage="1" sqref="F4:F10 F12:F23">
      <formula1>#REF!</formula1>
    </dataValidation>
    <dataValidation type="list" allowBlank="1" showInputMessage="1" showErrorMessage="1" sqref="K4:K23">
      <formula1>"APBN,APBD,MANDIRI"</formula1>
    </dataValidation>
  </dataValidation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643"/>
  <sheetViews>
    <sheetView zoomScale="80" zoomScaleNormal="80" workbookViewId="0">
      <pane ySplit="2" topLeftCell="A601" activePane="bottomLeft" state="frozen"/>
      <selection pane="bottomLeft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91" t="s">
        <v>11636</v>
      </c>
      <c r="K1" s="14"/>
      <c r="L1" s="111"/>
      <c r="N1" s="111"/>
      <c r="O1" s="111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59" t="s">
        <v>11666</v>
      </c>
      <c r="G2" s="17" t="s">
        <v>262</v>
      </c>
      <c r="H2" s="17" t="s">
        <v>263</v>
      </c>
      <c r="I2" s="17" t="s">
        <v>264</v>
      </c>
      <c r="J2" s="359" t="s">
        <v>12269</v>
      </c>
      <c r="K2" s="17" t="s">
        <v>265</v>
      </c>
      <c r="L2" s="333" t="s">
        <v>266</v>
      </c>
      <c r="M2" s="359" t="s">
        <v>12213</v>
      </c>
      <c r="N2" s="114" t="s">
        <v>9466</v>
      </c>
      <c r="O2" s="114" t="s">
        <v>9467</v>
      </c>
      <c r="P2" s="114" t="s">
        <v>12257</v>
      </c>
    </row>
    <row r="3" spans="1:16">
      <c r="A3" s="7">
        <v>1</v>
      </c>
      <c r="B3" s="3" t="s">
        <v>12356</v>
      </c>
      <c r="C3" s="3" t="s">
        <v>12357</v>
      </c>
      <c r="D3" s="3" t="s">
        <v>636</v>
      </c>
      <c r="E3" s="3" t="s">
        <v>637</v>
      </c>
      <c r="F3" s="369" t="s">
        <v>11677</v>
      </c>
      <c r="G3" s="3">
        <v>31</v>
      </c>
      <c r="H3" s="3">
        <v>3173</v>
      </c>
      <c r="I3" s="3" t="s">
        <v>268</v>
      </c>
      <c r="J3" s="369">
        <v>167</v>
      </c>
      <c r="K3" s="389" t="str">
        <f>VLOOKUP(G3,'01_MASTER_KODE_WILAYAH'!H$1437:I$1470,2,FALSE)</f>
        <v>DKI JAKARTA</v>
      </c>
      <c r="L3" s="390" t="str">
        <f>VLOOKUP(H3,'01_MASTER_KODE_WILAYAH'!D$5:F$1353,3,FALSE)</f>
        <v>KOTA JAKARTA PUSAT</v>
      </c>
      <c r="M3" s="450" t="str">
        <f t="shared" ref="M3:M34" si="0">LEFT(F3,10)</f>
        <v>Pemerintah</v>
      </c>
      <c r="N3" s="334">
        <f>COUNTIF(A1_Individu_Data_Keadaan_SDMK!A$4:A$149935,B3)</f>
        <v>0</v>
      </c>
      <c r="O3" s="334">
        <f>IF(N3&gt;0,1,0)</f>
        <v>0</v>
      </c>
      <c r="P3" s="443" t="str">
        <f>IF(N3&gt;J3,"Bertambah",IF(N3=J3,"Tetap","Berkurang"))</f>
        <v>Berkurang</v>
      </c>
    </row>
    <row r="4" spans="1:16">
      <c r="A4" s="7">
        <v>2</v>
      </c>
      <c r="B4" s="3" t="s">
        <v>12358</v>
      </c>
      <c r="C4" s="3" t="s">
        <v>12359</v>
      </c>
      <c r="D4" s="3" t="s">
        <v>636</v>
      </c>
      <c r="E4" s="3" t="s">
        <v>637</v>
      </c>
      <c r="F4" s="369" t="s">
        <v>12203</v>
      </c>
      <c r="G4" s="3">
        <v>31</v>
      </c>
      <c r="H4" s="3">
        <v>3101</v>
      </c>
      <c r="I4" s="3" t="s">
        <v>268</v>
      </c>
      <c r="J4" s="369">
        <v>26</v>
      </c>
      <c r="K4" s="389" t="str">
        <f>VLOOKUP(G4,'01_MASTER_KODE_WILAYAH'!H$1437:I$1470,2,FALSE)</f>
        <v>DKI JAKARTA</v>
      </c>
      <c r="L4" s="390" t="str">
        <f>VLOOKUP(H4,'01_MASTER_KODE_WILAYAH'!D$5:F$1353,3,FALSE)</f>
        <v>KEPULAUAN SERIBU</v>
      </c>
      <c r="M4" s="450" t="str">
        <f t="shared" si="0"/>
        <v>Pemerintah</v>
      </c>
      <c r="N4" s="334">
        <f>COUNTIF(A1_Individu_Data_Keadaan_SDMK!A$4:A$149935,B4)</f>
        <v>0</v>
      </c>
      <c r="O4" s="334">
        <f t="shared" ref="O4:O22" si="1">IF(N4&gt;0,1,0)</f>
        <v>0</v>
      </c>
      <c r="P4" s="443" t="str">
        <f t="shared" ref="P4:P22" si="2">IF(N4&gt;J4,"Bertambah",IF(N4=J4,"Tetap","Berkurang"))</f>
        <v>Berkurang</v>
      </c>
    </row>
    <row r="5" spans="1:16">
      <c r="A5" s="7">
        <v>3</v>
      </c>
      <c r="B5" s="3" t="s">
        <v>12360</v>
      </c>
      <c r="C5" s="3" t="s">
        <v>12361</v>
      </c>
      <c r="D5" s="3" t="s">
        <v>636</v>
      </c>
      <c r="E5" s="3" t="s">
        <v>637</v>
      </c>
      <c r="F5" s="369" t="s">
        <v>12204</v>
      </c>
      <c r="G5" s="3">
        <v>31</v>
      </c>
      <c r="H5" s="3">
        <v>3171</v>
      </c>
      <c r="I5" s="3" t="s">
        <v>268</v>
      </c>
      <c r="J5" s="369">
        <v>120</v>
      </c>
      <c r="K5" s="389" t="str">
        <f>VLOOKUP(G5,'01_MASTER_KODE_WILAYAH'!H$1437:I$1470,2,FALSE)</f>
        <v>DKI JAKARTA</v>
      </c>
      <c r="L5" s="390" t="str">
        <f>VLOOKUP(H5,'01_MASTER_KODE_WILAYAH'!D$5:F$1353,3,FALSE)</f>
        <v>KOTA JAKARTA SELATAN</v>
      </c>
      <c r="M5" s="450" t="str">
        <f t="shared" si="0"/>
        <v>Pemerintah</v>
      </c>
      <c r="N5" s="334">
        <f>COUNTIF(A1_Individu_Data_Keadaan_SDMK!A$4:A$149935,B5)</f>
        <v>0</v>
      </c>
      <c r="O5" s="334">
        <f t="shared" si="1"/>
        <v>0</v>
      </c>
      <c r="P5" s="443" t="str">
        <f t="shared" si="2"/>
        <v>Berkurang</v>
      </c>
    </row>
    <row r="6" spans="1:16">
      <c r="A6" s="7">
        <v>4</v>
      </c>
      <c r="B6" s="144" t="s">
        <v>12362</v>
      </c>
      <c r="C6" s="144" t="s">
        <v>12363</v>
      </c>
      <c r="D6" s="144" t="s">
        <v>636</v>
      </c>
      <c r="E6" s="144" t="s">
        <v>637</v>
      </c>
      <c r="F6" s="369" t="s">
        <v>12204</v>
      </c>
      <c r="G6" s="144">
        <v>31</v>
      </c>
      <c r="H6" s="144">
        <v>3172</v>
      </c>
      <c r="I6" s="144" t="s">
        <v>268</v>
      </c>
      <c r="J6" s="369">
        <v>59</v>
      </c>
      <c r="K6" s="389" t="str">
        <f>VLOOKUP(G6,'01_MASTER_KODE_WILAYAH'!H$1437:I$1470,2,FALSE)</f>
        <v>DKI JAKARTA</v>
      </c>
      <c r="L6" s="390" t="str">
        <f>VLOOKUP(H6,'01_MASTER_KODE_WILAYAH'!D$5:F$1353,3,FALSE)</f>
        <v>KOTA JAKARTA TIMUR</v>
      </c>
      <c r="M6" s="450" t="str">
        <f t="shared" si="0"/>
        <v>Pemerintah</v>
      </c>
      <c r="N6" s="334">
        <f>COUNTIF(A1_Individu_Data_Keadaan_SDMK!A$4:A$149935,B6)</f>
        <v>0</v>
      </c>
      <c r="O6" s="334">
        <f t="shared" si="1"/>
        <v>0</v>
      </c>
      <c r="P6" s="443" t="str">
        <f t="shared" si="2"/>
        <v>Berkurang</v>
      </c>
    </row>
    <row r="7" spans="1:16">
      <c r="A7" s="7">
        <v>5</v>
      </c>
      <c r="B7" s="3" t="s">
        <v>12364</v>
      </c>
      <c r="C7" s="3" t="s">
        <v>12365</v>
      </c>
      <c r="D7" s="3" t="s">
        <v>636</v>
      </c>
      <c r="E7" s="3" t="s">
        <v>637</v>
      </c>
      <c r="F7" s="369" t="s">
        <v>12204</v>
      </c>
      <c r="G7" s="3">
        <v>31</v>
      </c>
      <c r="H7" s="3">
        <v>3173</v>
      </c>
      <c r="I7" s="3" t="s">
        <v>268</v>
      </c>
      <c r="J7" s="369">
        <v>59</v>
      </c>
      <c r="K7" s="389" t="str">
        <f>VLOOKUP(G7,'01_MASTER_KODE_WILAYAH'!H$1437:I$1470,2,FALSE)</f>
        <v>DKI JAKARTA</v>
      </c>
      <c r="L7" s="390" t="str">
        <f>VLOOKUP(H7,'01_MASTER_KODE_WILAYAH'!D$5:F$1353,3,FALSE)</f>
        <v>KOTA JAKARTA PUSAT</v>
      </c>
      <c r="M7" s="450" t="str">
        <f t="shared" si="0"/>
        <v>Pemerintah</v>
      </c>
      <c r="N7" s="334">
        <f>COUNTIF(A1_Individu_Data_Keadaan_SDMK!A$4:A$149935,B7)</f>
        <v>0</v>
      </c>
      <c r="O7" s="334">
        <f t="shared" si="1"/>
        <v>0</v>
      </c>
      <c r="P7" s="443" t="str">
        <f t="shared" si="2"/>
        <v>Berkurang</v>
      </c>
    </row>
    <row r="8" spans="1:16">
      <c r="A8" s="7">
        <v>6</v>
      </c>
      <c r="B8" s="3" t="s">
        <v>12366</v>
      </c>
      <c r="C8" s="3" t="s">
        <v>12367</v>
      </c>
      <c r="D8" s="3" t="s">
        <v>636</v>
      </c>
      <c r="E8" s="3" t="s">
        <v>637</v>
      </c>
      <c r="F8" s="369" t="s">
        <v>12204</v>
      </c>
      <c r="G8" s="3">
        <v>31</v>
      </c>
      <c r="H8" s="3">
        <v>3174</v>
      </c>
      <c r="I8" s="3" t="s">
        <v>268</v>
      </c>
      <c r="J8" s="369">
        <v>59</v>
      </c>
      <c r="K8" s="389" t="str">
        <f>VLOOKUP(G8,'01_MASTER_KODE_WILAYAH'!H$1437:I$1470,2,FALSE)</f>
        <v>DKI JAKARTA</v>
      </c>
      <c r="L8" s="390" t="str">
        <f>VLOOKUP(H8,'01_MASTER_KODE_WILAYAH'!D$5:F$1353,3,FALSE)</f>
        <v>KOTA JAKARTA BARAT</v>
      </c>
      <c r="M8" s="450" t="str">
        <f t="shared" si="0"/>
        <v>Pemerintah</v>
      </c>
      <c r="N8" s="334">
        <f>COUNTIF(A1_Individu_Data_Keadaan_SDMK!A$4:A$149935,B8)</f>
        <v>0</v>
      </c>
      <c r="O8" s="334">
        <f t="shared" si="1"/>
        <v>0</v>
      </c>
      <c r="P8" s="443" t="str">
        <f t="shared" si="2"/>
        <v>Berkurang</v>
      </c>
    </row>
    <row r="9" spans="1:16">
      <c r="A9" s="7">
        <v>7</v>
      </c>
      <c r="B9" s="3" t="s">
        <v>12368</v>
      </c>
      <c r="C9" s="3" t="s">
        <v>12369</v>
      </c>
      <c r="D9" s="3" t="s">
        <v>636</v>
      </c>
      <c r="E9" s="3" t="s">
        <v>637</v>
      </c>
      <c r="F9" s="369" t="s">
        <v>12204</v>
      </c>
      <c r="G9" s="3">
        <v>31</v>
      </c>
      <c r="H9" s="3">
        <v>3175</v>
      </c>
      <c r="I9" s="3" t="s">
        <v>268</v>
      </c>
      <c r="J9" s="369">
        <v>65</v>
      </c>
      <c r="K9" s="389" t="str">
        <f>VLOOKUP(G9,'01_MASTER_KODE_WILAYAH'!H$1437:I$1470,2,FALSE)</f>
        <v>DKI JAKARTA</v>
      </c>
      <c r="L9" s="390" t="str">
        <f>VLOOKUP(H9,'01_MASTER_KODE_WILAYAH'!D$5:F$1353,3,FALSE)</f>
        <v>KOTA JAKARTA UTARA</v>
      </c>
      <c r="M9" s="450" t="str">
        <f t="shared" si="0"/>
        <v>Pemerintah</v>
      </c>
      <c r="N9" s="334">
        <f>COUNTIF(A1_Individu_Data_Keadaan_SDMK!A$4:A$149935,B9)</f>
        <v>0</v>
      </c>
      <c r="O9" s="334">
        <f t="shared" si="1"/>
        <v>0</v>
      </c>
      <c r="P9" s="443" t="str">
        <f t="shared" si="2"/>
        <v>Berkurang</v>
      </c>
    </row>
    <row r="10" spans="1:16">
      <c r="A10" s="7">
        <v>8</v>
      </c>
      <c r="B10" s="3" t="s">
        <v>12370</v>
      </c>
      <c r="C10" s="3" t="s">
        <v>12371</v>
      </c>
      <c r="D10" s="3" t="s">
        <v>267</v>
      </c>
      <c r="E10" s="3" t="s">
        <v>9301</v>
      </c>
      <c r="F10" s="369" t="s">
        <v>12203</v>
      </c>
      <c r="G10" s="3">
        <v>31</v>
      </c>
      <c r="H10" s="3">
        <v>3101</v>
      </c>
      <c r="I10" s="3">
        <v>0</v>
      </c>
      <c r="J10" s="369">
        <v>51</v>
      </c>
      <c r="K10" s="389" t="str">
        <f>VLOOKUP(G10,'01_MASTER_KODE_WILAYAH'!H$1437:I$1470,2,FALSE)</f>
        <v>DKI JAKARTA</v>
      </c>
      <c r="L10" s="390" t="str">
        <f>VLOOKUP(H10,'01_MASTER_KODE_WILAYAH'!D$5:F$1353,3,FALSE)</f>
        <v>KEPULAUAN SERIBU</v>
      </c>
      <c r="M10" s="450" t="str">
        <f t="shared" si="0"/>
        <v>Pemerintah</v>
      </c>
      <c r="N10" s="334">
        <f>COUNTIF(A1_Individu_Data_Keadaan_SDMK!A$4:A$149935,B10)</f>
        <v>0</v>
      </c>
      <c r="O10" s="334">
        <f t="shared" si="1"/>
        <v>0</v>
      </c>
      <c r="P10" s="443" t="str">
        <f t="shared" si="2"/>
        <v>Berkurang</v>
      </c>
    </row>
    <row r="11" spans="1:16">
      <c r="A11" s="7">
        <v>9</v>
      </c>
      <c r="B11" s="3" t="s">
        <v>12372</v>
      </c>
      <c r="C11" s="3" t="s">
        <v>12373</v>
      </c>
      <c r="D11" s="3" t="s">
        <v>267</v>
      </c>
      <c r="E11" s="3" t="s">
        <v>9301</v>
      </c>
      <c r="F11" s="369" t="s">
        <v>12203</v>
      </c>
      <c r="G11" s="3">
        <v>31</v>
      </c>
      <c r="H11" s="3">
        <v>3101</v>
      </c>
      <c r="I11" s="3">
        <v>0</v>
      </c>
      <c r="J11" s="369">
        <v>0</v>
      </c>
      <c r="K11" s="389" t="str">
        <f>VLOOKUP(G11,'01_MASTER_KODE_WILAYAH'!H$1437:I$1470,2,FALSE)</f>
        <v>DKI JAKARTA</v>
      </c>
      <c r="L11" s="390" t="str">
        <f>VLOOKUP(H11,'01_MASTER_KODE_WILAYAH'!D$5:F$1353,3,FALSE)</f>
        <v>KEPULAUAN SERIBU</v>
      </c>
      <c r="M11" s="450" t="str">
        <f t="shared" si="0"/>
        <v>Pemerintah</v>
      </c>
      <c r="N11" s="334">
        <f>COUNTIF(A1_Individu_Data_Keadaan_SDMK!A$4:A$149935,B11)</f>
        <v>0</v>
      </c>
      <c r="O11" s="334">
        <f t="shared" si="1"/>
        <v>0</v>
      </c>
      <c r="P11" s="443" t="str">
        <f t="shared" si="2"/>
        <v>Tetap</v>
      </c>
    </row>
    <row r="12" spans="1:16">
      <c r="A12" s="7">
        <v>10</v>
      </c>
      <c r="B12" s="3" t="s">
        <v>12374</v>
      </c>
      <c r="C12" s="3" t="s">
        <v>12375</v>
      </c>
      <c r="D12" s="3" t="s">
        <v>267</v>
      </c>
      <c r="E12" s="3" t="s">
        <v>9301</v>
      </c>
      <c r="F12" s="369" t="s">
        <v>12203</v>
      </c>
      <c r="G12" s="3">
        <v>31</v>
      </c>
      <c r="H12" s="3">
        <v>3101</v>
      </c>
      <c r="I12" s="3">
        <v>0</v>
      </c>
      <c r="J12" s="369">
        <v>18</v>
      </c>
      <c r="K12" s="389" t="str">
        <f>VLOOKUP(G12,'01_MASTER_KODE_WILAYAH'!H$1437:I$1470,2,FALSE)</f>
        <v>DKI JAKARTA</v>
      </c>
      <c r="L12" s="390" t="str">
        <f>VLOOKUP(H12,'01_MASTER_KODE_WILAYAH'!D$5:F$1353,3,FALSE)</f>
        <v>KEPULAUAN SERIBU</v>
      </c>
      <c r="M12" s="450" t="str">
        <f t="shared" si="0"/>
        <v>Pemerintah</v>
      </c>
      <c r="N12" s="334">
        <f>COUNTIF(A1_Individu_Data_Keadaan_SDMK!A$4:A$149935,B12)</f>
        <v>0</v>
      </c>
      <c r="O12" s="334">
        <f t="shared" si="1"/>
        <v>0</v>
      </c>
      <c r="P12" s="443" t="str">
        <f t="shared" si="2"/>
        <v>Berkurang</v>
      </c>
    </row>
    <row r="13" spans="1:16">
      <c r="A13" s="7">
        <v>11</v>
      </c>
      <c r="B13" s="3" t="s">
        <v>12376</v>
      </c>
      <c r="C13" s="3" t="s">
        <v>12377</v>
      </c>
      <c r="D13" s="3" t="s">
        <v>267</v>
      </c>
      <c r="E13" s="3" t="s">
        <v>9301</v>
      </c>
      <c r="F13" s="369" t="s">
        <v>12203</v>
      </c>
      <c r="G13" s="3">
        <v>31</v>
      </c>
      <c r="H13" s="3">
        <v>3101</v>
      </c>
      <c r="I13" s="3">
        <v>0</v>
      </c>
      <c r="J13" s="369">
        <v>23</v>
      </c>
      <c r="K13" s="389" t="str">
        <f>VLOOKUP(G13,'01_MASTER_KODE_WILAYAH'!H$1437:I$1470,2,FALSE)</f>
        <v>DKI JAKARTA</v>
      </c>
      <c r="L13" s="390" t="str">
        <f>VLOOKUP(H13,'01_MASTER_KODE_WILAYAH'!D$5:F$1353,3,FALSE)</f>
        <v>KEPULAUAN SERIBU</v>
      </c>
      <c r="M13" s="450" t="str">
        <f t="shared" si="0"/>
        <v>Pemerintah</v>
      </c>
      <c r="N13" s="334">
        <f>COUNTIF(A1_Individu_Data_Keadaan_SDMK!A$4:A$149935,B13)</f>
        <v>0</v>
      </c>
      <c r="O13" s="334">
        <f t="shared" si="1"/>
        <v>0</v>
      </c>
      <c r="P13" s="443" t="str">
        <f t="shared" si="2"/>
        <v>Berkurang</v>
      </c>
    </row>
    <row r="14" spans="1:16">
      <c r="A14" s="7">
        <v>12</v>
      </c>
      <c r="B14" s="3" t="s">
        <v>12378</v>
      </c>
      <c r="C14" s="3" t="s">
        <v>12379</v>
      </c>
      <c r="D14" s="3" t="s">
        <v>267</v>
      </c>
      <c r="E14" s="3" t="s">
        <v>9302</v>
      </c>
      <c r="F14" s="369" t="s">
        <v>12203</v>
      </c>
      <c r="G14" s="3">
        <v>31</v>
      </c>
      <c r="H14" s="3">
        <v>3101</v>
      </c>
      <c r="I14" s="3">
        <v>0</v>
      </c>
      <c r="J14" s="369">
        <v>6</v>
      </c>
      <c r="K14" s="389" t="str">
        <f>VLOOKUP(G14,'01_MASTER_KODE_WILAYAH'!H$1437:I$1470,2,FALSE)</f>
        <v>DKI JAKARTA</v>
      </c>
      <c r="L14" s="390" t="str">
        <f>VLOOKUP(H14,'01_MASTER_KODE_WILAYAH'!D$5:F$1353,3,FALSE)</f>
        <v>KEPULAUAN SERIBU</v>
      </c>
      <c r="M14" s="450" t="str">
        <f t="shared" si="0"/>
        <v>Pemerintah</v>
      </c>
      <c r="N14" s="334">
        <f>COUNTIF(A1_Individu_Data_Keadaan_SDMK!A$4:A$149935,B14)</f>
        <v>0</v>
      </c>
      <c r="O14" s="334">
        <f t="shared" si="1"/>
        <v>0</v>
      </c>
      <c r="P14" s="443" t="str">
        <f t="shared" si="2"/>
        <v>Berkurang</v>
      </c>
    </row>
    <row r="15" spans="1:16">
      <c r="A15" s="7">
        <v>13</v>
      </c>
      <c r="B15" s="3" t="s">
        <v>12380</v>
      </c>
      <c r="C15" s="3" t="s">
        <v>12381</v>
      </c>
      <c r="D15" s="3" t="s">
        <v>267</v>
      </c>
      <c r="E15" s="3" t="s">
        <v>9301</v>
      </c>
      <c r="F15" s="369" t="s">
        <v>12203</v>
      </c>
      <c r="G15" s="3">
        <v>31</v>
      </c>
      <c r="H15" s="3">
        <v>3101</v>
      </c>
      <c r="I15" s="3">
        <v>0</v>
      </c>
      <c r="J15" s="369">
        <v>49</v>
      </c>
      <c r="K15" s="389" t="str">
        <f>VLOOKUP(G15,'01_MASTER_KODE_WILAYAH'!H$1437:I$1470,2,FALSE)</f>
        <v>DKI JAKARTA</v>
      </c>
      <c r="L15" s="390" t="str">
        <f>VLOOKUP(H15,'01_MASTER_KODE_WILAYAH'!D$5:F$1353,3,FALSE)</f>
        <v>KEPULAUAN SERIBU</v>
      </c>
      <c r="M15" s="450" t="str">
        <f t="shared" si="0"/>
        <v>Pemerintah</v>
      </c>
      <c r="N15" s="334">
        <f>COUNTIF(A1_Individu_Data_Keadaan_SDMK!A$4:A$149935,B15)</f>
        <v>0</v>
      </c>
      <c r="O15" s="334">
        <f t="shared" si="1"/>
        <v>0</v>
      </c>
      <c r="P15" s="443" t="str">
        <f t="shared" si="2"/>
        <v>Berkurang</v>
      </c>
    </row>
    <row r="16" spans="1:16">
      <c r="A16" s="7">
        <v>14</v>
      </c>
      <c r="B16" s="3" t="s">
        <v>12382</v>
      </c>
      <c r="C16" s="3" t="s">
        <v>12383</v>
      </c>
      <c r="D16" s="3" t="s">
        <v>267</v>
      </c>
      <c r="E16" s="3" t="s">
        <v>9301</v>
      </c>
      <c r="F16" s="369" t="s">
        <v>12203</v>
      </c>
      <c r="G16" s="3">
        <v>31</v>
      </c>
      <c r="H16" s="3">
        <v>3101</v>
      </c>
      <c r="I16" s="3">
        <v>0</v>
      </c>
      <c r="J16" s="369">
        <v>23</v>
      </c>
      <c r="K16" s="389" t="str">
        <f>VLOOKUP(G16,'01_MASTER_KODE_WILAYAH'!H$1437:I$1470,2,FALSE)</f>
        <v>DKI JAKARTA</v>
      </c>
      <c r="L16" s="390" t="str">
        <f>VLOOKUP(H16,'01_MASTER_KODE_WILAYAH'!D$5:F$1353,3,FALSE)</f>
        <v>KEPULAUAN SERIBU</v>
      </c>
      <c r="M16" s="450" t="str">
        <f t="shared" si="0"/>
        <v>Pemerintah</v>
      </c>
      <c r="N16" s="334">
        <f>COUNTIF(A1_Individu_Data_Keadaan_SDMK!A$4:A$149935,B16)</f>
        <v>0</v>
      </c>
      <c r="O16" s="334">
        <f t="shared" si="1"/>
        <v>0</v>
      </c>
      <c r="P16" s="443" t="str">
        <f t="shared" si="2"/>
        <v>Berkurang</v>
      </c>
    </row>
    <row r="17" spans="1:16">
      <c r="A17" s="7">
        <v>15</v>
      </c>
      <c r="B17" s="3" t="s">
        <v>12384</v>
      </c>
      <c r="C17" s="3" t="s">
        <v>12385</v>
      </c>
      <c r="D17" s="3" t="s">
        <v>267</v>
      </c>
      <c r="E17" s="3" t="s">
        <v>9301</v>
      </c>
      <c r="F17" s="369" t="s">
        <v>12203</v>
      </c>
      <c r="G17" s="3">
        <v>31</v>
      </c>
      <c r="H17" s="3">
        <v>3101</v>
      </c>
      <c r="I17" s="3">
        <v>0</v>
      </c>
      <c r="J17" s="369">
        <v>18</v>
      </c>
      <c r="K17" s="389" t="str">
        <f>VLOOKUP(G17,'01_MASTER_KODE_WILAYAH'!H$1437:I$1470,2,FALSE)</f>
        <v>DKI JAKARTA</v>
      </c>
      <c r="L17" s="390" t="str">
        <f>VLOOKUP(H17,'01_MASTER_KODE_WILAYAH'!D$5:F$1353,3,FALSE)</f>
        <v>KEPULAUAN SERIBU</v>
      </c>
      <c r="M17" s="450" t="str">
        <f t="shared" si="0"/>
        <v>Pemerintah</v>
      </c>
      <c r="N17" s="334">
        <f>COUNTIF(A1_Individu_Data_Keadaan_SDMK!A$4:A$149935,B17)</f>
        <v>0</v>
      </c>
      <c r="O17" s="334">
        <f t="shared" si="1"/>
        <v>0</v>
      </c>
      <c r="P17" s="443" t="str">
        <f t="shared" si="2"/>
        <v>Berkurang</v>
      </c>
    </row>
    <row r="18" spans="1:16">
      <c r="A18" s="7">
        <v>16</v>
      </c>
      <c r="B18" s="3" t="s">
        <v>12386</v>
      </c>
      <c r="C18" s="3" t="s">
        <v>12387</v>
      </c>
      <c r="D18" s="3" t="s">
        <v>267</v>
      </c>
      <c r="E18" s="3" t="s">
        <v>9302</v>
      </c>
      <c r="F18" s="369" t="s">
        <v>12204</v>
      </c>
      <c r="G18" s="3">
        <v>31</v>
      </c>
      <c r="H18" s="3">
        <v>3171</v>
      </c>
      <c r="I18" s="3">
        <v>0</v>
      </c>
      <c r="J18" s="369">
        <v>70</v>
      </c>
      <c r="K18" s="389" t="str">
        <f>VLOOKUP(G18,'01_MASTER_KODE_WILAYAH'!H$1437:I$1470,2,FALSE)</f>
        <v>DKI JAKARTA</v>
      </c>
      <c r="L18" s="390" t="str">
        <f>VLOOKUP(H18,'01_MASTER_KODE_WILAYAH'!D$5:F$1353,3,FALSE)</f>
        <v>KOTA JAKARTA SELATAN</v>
      </c>
      <c r="M18" s="450" t="str">
        <f t="shared" si="0"/>
        <v>Pemerintah</v>
      </c>
      <c r="N18" s="334">
        <f>COUNTIF(A1_Individu_Data_Keadaan_SDMK!A$4:A$149935,B18)</f>
        <v>0</v>
      </c>
      <c r="O18" s="334">
        <f t="shared" si="1"/>
        <v>0</v>
      </c>
      <c r="P18" s="443" t="str">
        <f t="shared" si="2"/>
        <v>Berkurang</v>
      </c>
    </row>
    <row r="19" spans="1:16">
      <c r="A19" s="7">
        <v>17</v>
      </c>
      <c r="B19" s="3" t="s">
        <v>12388</v>
      </c>
      <c r="C19" s="3" t="s">
        <v>12389</v>
      </c>
      <c r="D19" s="3" t="s">
        <v>267</v>
      </c>
      <c r="E19" s="3" t="s">
        <v>9301</v>
      </c>
      <c r="F19" s="369" t="s">
        <v>12204</v>
      </c>
      <c r="G19" s="3">
        <v>31</v>
      </c>
      <c r="H19" s="3">
        <v>3171</v>
      </c>
      <c r="I19" s="3">
        <v>0</v>
      </c>
      <c r="J19" s="369">
        <v>9</v>
      </c>
      <c r="K19" s="389" t="str">
        <f>VLOOKUP(G19,'01_MASTER_KODE_WILAYAH'!H$1437:I$1470,2,FALSE)</f>
        <v>DKI JAKARTA</v>
      </c>
      <c r="L19" s="390" t="str">
        <f>VLOOKUP(H19,'01_MASTER_KODE_WILAYAH'!D$5:F$1353,3,FALSE)</f>
        <v>KOTA JAKARTA SELATAN</v>
      </c>
      <c r="M19" s="450" t="str">
        <f t="shared" si="0"/>
        <v>Pemerintah</v>
      </c>
      <c r="N19" s="334">
        <f>COUNTIF(A1_Individu_Data_Keadaan_SDMK!A$4:A$149935,B19)</f>
        <v>0</v>
      </c>
      <c r="O19" s="334">
        <f t="shared" si="1"/>
        <v>0</v>
      </c>
      <c r="P19" s="443" t="str">
        <f t="shared" si="2"/>
        <v>Berkurang</v>
      </c>
    </row>
    <row r="20" spans="1:16">
      <c r="A20" s="7">
        <v>18</v>
      </c>
      <c r="B20" s="3" t="s">
        <v>12390</v>
      </c>
      <c r="C20" s="3" t="s">
        <v>12391</v>
      </c>
      <c r="D20" s="3" t="s">
        <v>267</v>
      </c>
      <c r="E20" s="3" t="s">
        <v>9301</v>
      </c>
      <c r="F20" s="369" t="s">
        <v>12204</v>
      </c>
      <c r="G20" s="3">
        <v>31</v>
      </c>
      <c r="H20" s="3">
        <v>3171</v>
      </c>
      <c r="I20" s="3">
        <v>0</v>
      </c>
      <c r="J20" s="369">
        <v>9</v>
      </c>
      <c r="K20" s="389" t="str">
        <f>VLOOKUP(G20,'01_MASTER_KODE_WILAYAH'!H$1437:I$1470,2,FALSE)</f>
        <v>DKI JAKARTA</v>
      </c>
      <c r="L20" s="390" t="str">
        <f>VLOOKUP(H20,'01_MASTER_KODE_WILAYAH'!D$5:F$1353,3,FALSE)</f>
        <v>KOTA JAKARTA SELATAN</v>
      </c>
      <c r="M20" s="450" t="str">
        <f t="shared" si="0"/>
        <v>Pemerintah</v>
      </c>
      <c r="N20" s="334">
        <f>COUNTIF(A1_Individu_Data_Keadaan_SDMK!A$4:A$149935,B20)</f>
        <v>0</v>
      </c>
      <c r="O20" s="334">
        <f t="shared" si="1"/>
        <v>0</v>
      </c>
      <c r="P20" s="443" t="str">
        <f t="shared" si="2"/>
        <v>Berkurang</v>
      </c>
    </row>
    <row r="21" spans="1:16">
      <c r="A21" s="7">
        <v>19</v>
      </c>
      <c r="B21" s="3" t="s">
        <v>12392</v>
      </c>
      <c r="C21" s="3" t="s">
        <v>12393</v>
      </c>
      <c r="D21" s="3" t="s">
        <v>267</v>
      </c>
      <c r="E21" s="3" t="s">
        <v>9301</v>
      </c>
      <c r="F21" s="369" t="s">
        <v>12204</v>
      </c>
      <c r="G21" s="3">
        <v>31</v>
      </c>
      <c r="H21" s="3">
        <v>3171</v>
      </c>
      <c r="I21" s="3">
        <v>0</v>
      </c>
      <c r="J21" s="369">
        <v>10</v>
      </c>
      <c r="K21" s="389" t="str">
        <f>VLOOKUP(G21,'01_MASTER_KODE_WILAYAH'!H$1437:I$1470,2,FALSE)</f>
        <v>DKI JAKARTA</v>
      </c>
      <c r="L21" s="390" t="str">
        <f>VLOOKUP(H21,'01_MASTER_KODE_WILAYAH'!D$5:F$1353,3,FALSE)</f>
        <v>KOTA JAKARTA SELATAN</v>
      </c>
      <c r="M21" s="450" t="str">
        <f t="shared" si="0"/>
        <v>Pemerintah</v>
      </c>
      <c r="N21" s="334">
        <f>COUNTIF(A1_Individu_Data_Keadaan_SDMK!A$4:A$149935,B21)</f>
        <v>0</v>
      </c>
      <c r="O21" s="334">
        <f t="shared" si="1"/>
        <v>0</v>
      </c>
      <c r="P21" s="443" t="str">
        <f t="shared" si="2"/>
        <v>Berkurang</v>
      </c>
    </row>
    <row r="22" spans="1:16">
      <c r="A22" s="7">
        <v>20</v>
      </c>
      <c r="B22" s="3" t="s">
        <v>12394</v>
      </c>
      <c r="C22" s="3" t="s">
        <v>12395</v>
      </c>
      <c r="D22" s="3" t="s">
        <v>267</v>
      </c>
      <c r="E22" s="3" t="s">
        <v>9301</v>
      </c>
      <c r="F22" s="369" t="s">
        <v>12204</v>
      </c>
      <c r="G22" s="3">
        <v>31</v>
      </c>
      <c r="H22" s="3">
        <v>3171</v>
      </c>
      <c r="I22" s="3">
        <v>0</v>
      </c>
      <c r="J22" s="369">
        <v>8</v>
      </c>
      <c r="K22" s="389" t="str">
        <f>VLOOKUP(G22,'01_MASTER_KODE_WILAYAH'!H$1437:I$1470,2,FALSE)</f>
        <v>DKI JAKARTA</v>
      </c>
      <c r="L22" s="390" t="str">
        <f>VLOOKUP(H22,'01_MASTER_KODE_WILAYAH'!D$5:F$1353,3,FALSE)</f>
        <v>KOTA JAKARTA SELATAN</v>
      </c>
      <c r="M22" s="450" t="str">
        <f t="shared" si="0"/>
        <v>Pemerintah</v>
      </c>
      <c r="N22" s="334">
        <f>COUNTIF(A1_Individu_Data_Keadaan_SDMK!A$4:A$149935,B22)</f>
        <v>0</v>
      </c>
      <c r="O22" s="334">
        <f t="shared" si="1"/>
        <v>0</v>
      </c>
      <c r="P22" s="443" t="str">
        <f t="shared" si="2"/>
        <v>Berkurang</v>
      </c>
    </row>
    <row r="23" spans="1:16">
      <c r="A23" s="7">
        <v>21</v>
      </c>
      <c r="B23" s="369" t="s">
        <v>12396</v>
      </c>
      <c r="C23" s="369" t="s">
        <v>12397</v>
      </c>
      <c r="D23" s="369" t="s">
        <v>267</v>
      </c>
      <c r="E23" s="369" t="s">
        <v>9301</v>
      </c>
      <c r="F23" s="369" t="s">
        <v>12204</v>
      </c>
      <c r="G23" s="369">
        <v>31</v>
      </c>
      <c r="H23" s="369">
        <v>3171</v>
      </c>
      <c r="I23" s="369">
        <v>0</v>
      </c>
      <c r="J23" s="369">
        <v>16</v>
      </c>
      <c r="K23" s="389" t="str">
        <f>VLOOKUP(G23,'01_MASTER_KODE_WILAYAH'!H$1437:I$1470,2,FALSE)</f>
        <v>DKI JAKARTA</v>
      </c>
      <c r="L23" s="390" t="str">
        <f>VLOOKUP(H23,'01_MASTER_KODE_WILAYAH'!D$5:F$1353,3,FALSE)</f>
        <v>KOTA JAKARTA SELATAN</v>
      </c>
      <c r="M23" s="450" t="str">
        <f t="shared" si="0"/>
        <v>Pemerintah</v>
      </c>
      <c r="N23" s="334">
        <f>COUNTIF(A1_Individu_Data_Keadaan_SDMK!A$4:A$149935,B23)</f>
        <v>0</v>
      </c>
      <c r="O23" s="334">
        <f t="shared" ref="O23:O86" si="3">IF(N23&gt;0,1,0)</f>
        <v>0</v>
      </c>
      <c r="P23" s="443" t="str">
        <f t="shared" ref="P23:P86" si="4">IF(N23&gt;J23,"Bertambah",IF(N23=J23,"Tetap","Berkurang"))</f>
        <v>Berkurang</v>
      </c>
    </row>
    <row r="24" spans="1:16">
      <c r="A24" s="7">
        <v>22</v>
      </c>
      <c r="B24" s="369" t="s">
        <v>12398</v>
      </c>
      <c r="C24" s="369" t="s">
        <v>12399</v>
      </c>
      <c r="D24" s="369" t="s">
        <v>267</v>
      </c>
      <c r="E24" s="369" t="s">
        <v>9302</v>
      </c>
      <c r="F24" s="369" t="s">
        <v>12204</v>
      </c>
      <c r="G24" s="369">
        <v>31</v>
      </c>
      <c r="H24" s="369">
        <v>3171</v>
      </c>
      <c r="I24" s="369">
        <v>0</v>
      </c>
      <c r="J24" s="369">
        <v>241</v>
      </c>
      <c r="K24" s="389" t="str">
        <f>VLOOKUP(G24,'01_MASTER_KODE_WILAYAH'!H$1437:I$1470,2,FALSE)</f>
        <v>DKI JAKARTA</v>
      </c>
      <c r="L24" s="390" t="str">
        <f>VLOOKUP(H24,'01_MASTER_KODE_WILAYAH'!D$5:F$1353,3,FALSE)</f>
        <v>KOTA JAKARTA SELATAN</v>
      </c>
      <c r="M24" s="450" t="str">
        <f t="shared" si="0"/>
        <v>Pemerintah</v>
      </c>
      <c r="N24" s="334">
        <f>COUNTIF(A1_Individu_Data_Keadaan_SDMK!A$4:A$149935,B24)</f>
        <v>0</v>
      </c>
      <c r="O24" s="334">
        <f t="shared" si="3"/>
        <v>0</v>
      </c>
      <c r="P24" s="443" t="str">
        <f t="shared" si="4"/>
        <v>Berkurang</v>
      </c>
    </row>
    <row r="25" spans="1:16">
      <c r="A25" s="7">
        <v>23</v>
      </c>
      <c r="B25" s="369" t="s">
        <v>12400</v>
      </c>
      <c r="C25" s="369" t="s">
        <v>12401</v>
      </c>
      <c r="D25" s="369" t="s">
        <v>267</v>
      </c>
      <c r="E25" s="369" t="s">
        <v>9302</v>
      </c>
      <c r="F25" s="369" t="s">
        <v>12204</v>
      </c>
      <c r="G25" s="369">
        <v>31</v>
      </c>
      <c r="H25" s="369">
        <v>3171</v>
      </c>
      <c r="I25" s="369">
        <v>0</v>
      </c>
      <c r="J25" s="369">
        <v>16</v>
      </c>
      <c r="K25" s="389" t="str">
        <f>VLOOKUP(G25,'01_MASTER_KODE_WILAYAH'!H$1437:I$1470,2,FALSE)</f>
        <v>DKI JAKARTA</v>
      </c>
      <c r="L25" s="390" t="str">
        <f>VLOOKUP(H25,'01_MASTER_KODE_WILAYAH'!D$5:F$1353,3,FALSE)</f>
        <v>KOTA JAKARTA SELATAN</v>
      </c>
      <c r="M25" s="450" t="str">
        <f t="shared" si="0"/>
        <v>Pemerintah</v>
      </c>
      <c r="N25" s="334">
        <f>COUNTIF(A1_Individu_Data_Keadaan_SDMK!A$4:A$149935,B25)</f>
        <v>0</v>
      </c>
      <c r="O25" s="334">
        <f t="shared" si="3"/>
        <v>0</v>
      </c>
      <c r="P25" s="443" t="str">
        <f t="shared" si="4"/>
        <v>Berkurang</v>
      </c>
    </row>
    <row r="26" spans="1:16">
      <c r="A26" s="7">
        <v>24</v>
      </c>
      <c r="B26" s="369" t="s">
        <v>12402</v>
      </c>
      <c r="C26" s="369" t="s">
        <v>12403</v>
      </c>
      <c r="D26" s="369" t="s">
        <v>267</v>
      </c>
      <c r="E26" s="369" t="s">
        <v>9301</v>
      </c>
      <c r="F26" s="369" t="s">
        <v>12204</v>
      </c>
      <c r="G26" s="369">
        <v>31</v>
      </c>
      <c r="H26" s="369">
        <v>3171</v>
      </c>
      <c r="I26" s="369">
        <v>0</v>
      </c>
      <c r="J26" s="369">
        <v>14</v>
      </c>
      <c r="K26" s="389" t="str">
        <f>VLOOKUP(G26,'01_MASTER_KODE_WILAYAH'!H$1437:I$1470,2,FALSE)</f>
        <v>DKI JAKARTA</v>
      </c>
      <c r="L26" s="390" t="str">
        <f>VLOOKUP(H26,'01_MASTER_KODE_WILAYAH'!D$5:F$1353,3,FALSE)</f>
        <v>KOTA JAKARTA SELATAN</v>
      </c>
      <c r="M26" s="450" t="str">
        <f t="shared" si="0"/>
        <v>Pemerintah</v>
      </c>
      <c r="N26" s="334">
        <f>COUNTIF(A1_Individu_Data_Keadaan_SDMK!A$4:A$149935,B26)</f>
        <v>0</v>
      </c>
      <c r="O26" s="334">
        <f t="shared" si="3"/>
        <v>0</v>
      </c>
      <c r="P26" s="443" t="str">
        <f t="shared" si="4"/>
        <v>Berkurang</v>
      </c>
    </row>
    <row r="27" spans="1:16">
      <c r="A27" s="7">
        <v>25</v>
      </c>
      <c r="B27" s="369" t="s">
        <v>12404</v>
      </c>
      <c r="C27" s="369" t="s">
        <v>12405</v>
      </c>
      <c r="D27" s="369" t="s">
        <v>267</v>
      </c>
      <c r="E27" s="369" t="s">
        <v>9301</v>
      </c>
      <c r="F27" s="369" t="s">
        <v>12204</v>
      </c>
      <c r="G27" s="369">
        <v>31</v>
      </c>
      <c r="H27" s="369">
        <v>3171</v>
      </c>
      <c r="I27" s="369">
        <v>0</v>
      </c>
      <c r="J27" s="369">
        <v>13</v>
      </c>
      <c r="K27" s="389" t="str">
        <f>VLOOKUP(G27,'01_MASTER_KODE_WILAYAH'!H$1437:I$1470,2,FALSE)</f>
        <v>DKI JAKARTA</v>
      </c>
      <c r="L27" s="390" t="str">
        <f>VLOOKUP(H27,'01_MASTER_KODE_WILAYAH'!D$5:F$1353,3,FALSE)</f>
        <v>KOTA JAKARTA SELATAN</v>
      </c>
      <c r="M27" s="450" t="str">
        <f t="shared" si="0"/>
        <v>Pemerintah</v>
      </c>
      <c r="N27" s="334">
        <f>COUNTIF(A1_Individu_Data_Keadaan_SDMK!A$4:A$149935,B27)</f>
        <v>0</v>
      </c>
      <c r="O27" s="334">
        <f t="shared" si="3"/>
        <v>0</v>
      </c>
      <c r="P27" s="443" t="str">
        <f t="shared" si="4"/>
        <v>Berkurang</v>
      </c>
    </row>
    <row r="28" spans="1:16">
      <c r="A28" s="7">
        <v>26</v>
      </c>
      <c r="B28" s="369" t="s">
        <v>12406</v>
      </c>
      <c r="C28" s="369" t="s">
        <v>12407</v>
      </c>
      <c r="D28" s="369" t="s">
        <v>267</v>
      </c>
      <c r="E28" s="369" t="s">
        <v>9301</v>
      </c>
      <c r="F28" s="369" t="s">
        <v>12204</v>
      </c>
      <c r="G28" s="369">
        <v>31</v>
      </c>
      <c r="H28" s="369">
        <v>3171</v>
      </c>
      <c r="I28" s="369">
        <v>0</v>
      </c>
      <c r="J28" s="369">
        <v>9</v>
      </c>
      <c r="K28" s="389" t="str">
        <f>VLOOKUP(G28,'01_MASTER_KODE_WILAYAH'!H$1437:I$1470,2,FALSE)</f>
        <v>DKI JAKARTA</v>
      </c>
      <c r="L28" s="390" t="str">
        <f>VLOOKUP(H28,'01_MASTER_KODE_WILAYAH'!D$5:F$1353,3,FALSE)</f>
        <v>KOTA JAKARTA SELATAN</v>
      </c>
      <c r="M28" s="450" t="str">
        <f t="shared" si="0"/>
        <v>Pemerintah</v>
      </c>
      <c r="N28" s="334">
        <f>COUNTIF(A1_Individu_Data_Keadaan_SDMK!A$4:A$149935,B28)</f>
        <v>0</v>
      </c>
      <c r="O28" s="334">
        <f t="shared" si="3"/>
        <v>0</v>
      </c>
      <c r="P28" s="443" t="str">
        <f t="shared" si="4"/>
        <v>Berkurang</v>
      </c>
    </row>
    <row r="29" spans="1:16">
      <c r="A29" s="7">
        <v>27</v>
      </c>
      <c r="B29" s="369" t="s">
        <v>12408</v>
      </c>
      <c r="C29" s="369" t="s">
        <v>12409</v>
      </c>
      <c r="D29" s="369" t="s">
        <v>267</v>
      </c>
      <c r="E29" s="369" t="s">
        <v>9301</v>
      </c>
      <c r="F29" s="369" t="s">
        <v>12204</v>
      </c>
      <c r="G29" s="369">
        <v>31</v>
      </c>
      <c r="H29" s="369">
        <v>3171</v>
      </c>
      <c r="I29" s="369">
        <v>0</v>
      </c>
      <c r="J29" s="369">
        <v>8</v>
      </c>
      <c r="K29" s="389" t="str">
        <f>VLOOKUP(G29,'01_MASTER_KODE_WILAYAH'!H$1437:I$1470,2,FALSE)</f>
        <v>DKI JAKARTA</v>
      </c>
      <c r="L29" s="390" t="str">
        <f>VLOOKUP(H29,'01_MASTER_KODE_WILAYAH'!D$5:F$1353,3,FALSE)</f>
        <v>KOTA JAKARTA SELATAN</v>
      </c>
      <c r="M29" s="450" t="str">
        <f t="shared" si="0"/>
        <v>Pemerintah</v>
      </c>
      <c r="N29" s="334">
        <f>COUNTIF(A1_Individu_Data_Keadaan_SDMK!A$4:A$149935,B29)</f>
        <v>0</v>
      </c>
      <c r="O29" s="334">
        <f t="shared" si="3"/>
        <v>0</v>
      </c>
      <c r="P29" s="443" t="str">
        <f t="shared" si="4"/>
        <v>Berkurang</v>
      </c>
    </row>
    <row r="30" spans="1:16">
      <c r="A30" s="7">
        <v>28</v>
      </c>
      <c r="B30" s="369" t="s">
        <v>12410</v>
      </c>
      <c r="C30" s="369" t="s">
        <v>12411</v>
      </c>
      <c r="D30" s="369" t="s">
        <v>267</v>
      </c>
      <c r="E30" s="369" t="s">
        <v>9301</v>
      </c>
      <c r="F30" s="369" t="s">
        <v>12204</v>
      </c>
      <c r="G30" s="369">
        <v>31</v>
      </c>
      <c r="H30" s="369">
        <v>3171</v>
      </c>
      <c r="I30" s="369">
        <v>0</v>
      </c>
      <c r="J30" s="369">
        <v>16</v>
      </c>
      <c r="K30" s="389" t="str">
        <f>VLOOKUP(G30,'01_MASTER_KODE_WILAYAH'!H$1437:I$1470,2,FALSE)</f>
        <v>DKI JAKARTA</v>
      </c>
      <c r="L30" s="390" t="str">
        <f>VLOOKUP(H30,'01_MASTER_KODE_WILAYAH'!D$5:F$1353,3,FALSE)</f>
        <v>KOTA JAKARTA SELATAN</v>
      </c>
      <c r="M30" s="450" t="str">
        <f t="shared" si="0"/>
        <v>Pemerintah</v>
      </c>
      <c r="N30" s="334">
        <f>COUNTIF(A1_Individu_Data_Keadaan_SDMK!A$4:A$149935,B30)</f>
        <v>0</v>
      </c>
      <c r="O30" s="334">
        <f t="shared" si="3"/>
        <v>0</v>
      </c>
      <c r="P30" s="443" t="str">
        <f t="shared" si="4"/>
        <v>Berkurang</v>
      </c>
    </row>
    <row r="31" spans="1:16">
      <c r="A31" s="7">
        <v>29</v>
      </c>
      <c r="B31" s="369" t="s">
        <v>12412</v>
      </c>
      <c r="C31" s="369" t="s">
        <v>12413</v>
      </c>
      <c r="D31" s="369" t="s">
        <v>267</v>
      </c>
      <c r="E31" s="369" t="s">
        <v>9301</v>
      </c>
      <c r="F31" s="369" t="s">
        <v>12204</v>
      </c>
      <c r="G31" s="369">
        <v>31</v>
      </c>
      <c r="H31" s="369">
        <v>3171</v>
      </c>
      <c r="I31" s="369">
        <v>0</v>
      </c>
      <c r="J31" s="369">
        <v>36</v>
      </c>
      <c r="K31" s="389" t="str">
        <f>VLOOKUP(G31,'01_MASTER_KODE_WILAYAH'!H$1437:I$1470,2,FALSE)</f>
        <v>DKI JAKARTA</v>
      </c>
      <c r="L31" s="390" t="str">
        <f>VLOOKUP(H31,'01_MASTER_KODE_WILAYAH'!D$5:F$1353,3,FALSE)</f>
        <v>KOTA JAKARTA SELATAN</v>
      </c>
      <c r="M31" s="450" t="str">
        <f t="shared" si="0"/>
        <v>Pemerintah</v>
      </c>
      <c r="N31" s="334">
        <f>COUNTIF(A1_Individu_Data_Keadaan_SDMK!A$4:A$149935,B31)</f>
        <v>0</v>
      </c>
      <c r="O31" s="334">
        <f t="shared" si="3"/>
        <v>0</v>
      </c>
      <c r="P31" s="443" t="str">
        <f t="shared" si="4"/>
        <v>Berkurang</v>
      </c>
    </row>
    <row r="32" spans="1:16">
      <c r="A32" s="7">
        <v>30</v>
      </c>
      <c r="B32" s="369" t="s">
        <v>12414</v>
      </c>
      <c r="C32" s="369" t="s">
        <v>12415</v>
      </c>
      <c r="D32" s="369" t="s">
        <v>267</v>
      </c>
      <c r="E32" s="369" t="s">
        <v>9301</v>
      </c>
      <c r="F32" s="369" t="s">
        <v>12204</v>
      </c>
      <c r="G32" s="369">
        <v>31</v>
      </c>
      <c r="H32" s="369">
        <v>3171</v>
      </c>
      <c r="I32" s="369">
        <v>0</v>
      </c>
      <c r="J32" s="369">
        <v>16</v>
      </c>
      <c r="K32" s="389" t="str">
        <f>VLOOKUP(G32,'01_MASTER_KODE_WILAYAH'!H$1437:I$1470,2,FALSE)</f>
        <v>DKI JAKARTA</v>
      </c>
      <c r="L32" s="390" t="str">
        <f>VLOOKUP(H32,'01_MASTER_KODE_WILAYAH'!D$5:F$1353,3,FALSE)</f>
        <v>KOTA JAKARTA SELATAN</v>
      </c>
      <c r="M32" s="450" t="str">
        <f t="shared" si="0"/>
        <v>Pemerintah</v>
      </c>
      <c r="N32" s="334">
        <f>COUNTIF(A1_Individu_Data_Keadaan_SDMK!A$4:A$149935,B32)</f>
        <v>0</v>
      </c>
      <c r="O32" s="334">
        <f t="shared" si="3"/>
        <v>0</v>
      </c>
      <c r="P32" s="443" t="str">
        <f t="shared" si="4"/>
        <v>Berkurang</v>
      </c>
    </row>
    <row r="33" spans="1:16">
      <c r="A33" s="7">
        <v>31</v>
      </c>
      <c r="B33" s="369" t="s">
        <v>12416</v>
      </c>
      <c r="C33" s="369" t="s">
        <v>12417</v>
      </c>
      <c r="D33" s="369" t="s">
        <v>267</v>
      </c>
      <c r="E33" s="369" t="s">
        <v>9301</v>
      </c>
      <c r="F33" s="369" t="s">
        <v>12204</v>
      </c>
      <c r="G33" s="369">
        <v>31</v>
      </c>
      <c r="H33" s="369">
        <v>3171</v>
      </c>
      <c r="I33" s="369">
        <v>0</v>
      </c>
      <c r="J33" s="369">
        <v>16</v>
      </c>
      <c r="K33" s="389" t="str">
        <f>VLOOKUP(G33,'01_MASTER_KODE_WILAYAH'!H$1437:I$1470,2,FALSE)</f>
        <v>DKI JAKARTA</v>
      </c>
      <c r="L33" s="390" t="str">
        <f>VLOOKUP(H33,'01_MASTER_KODE_WILAYAH'!D$5:F$1353,3,FALSE)</f>
        <v>KOTA JAKARTA SELATAN</v>
      </c>
      <c r="M33" s="450" t="str">
        <f t="shared" si="0"/>
        <v>Pemerintah</v>
      </c>
      <c r="N33" s="334">
        <f>COUNTIF(A1_Individu_Data_Keadaan_SDMK!A$4:A$149935,B33)</f>
        <v>0</v>
      </c>
      <c r="O33" s="334">
        <f t="shared" si="3"/>
        <v>0</v>
      </c>
      <c r="P33" s="443" t="str">
        <f t="shared" si="4"/>
        <v>Berkurang</v>
      </c>
    </row>
    <row r="34" spans="1:16">
      <c r="A34" s="7">
        <v>32</v>
      </c>
      <c r="B34" s="369" t="s">
        <v>12418</v>
      </c>
      <c r="C34" s="369" t="s">
        <v>12419</v>
      </c>
      <c r="D34" s="369" t="s">
        <v>267</v>
      </c>
      <c r="E34" s="369" t="s">
        <v>9301</v>
      </c>
      <c r="F34" s="369" t="s">
        <v>12204</v>
      </c>
      <c r="G34" s="369">
        <v>31</v>
      </c>
      <c r="H34" s="369">
        <v>3171</v>
      </c>
      <c r="I34" s="369">
        <v>0</v>
      </c>
      <c r="J34" s="369">
        <v>105</v>
      </c>
      <c r="K34" s="389" t="str">
        <f>VLOOKUP(G34,'01_MASTER_KODE_WILAYAH'!H$1437:I$1470,2,FALSE)</f>
        <v>DKI JAKARTA</v>
      </c>
      <c r="L34" s="390" t="str">
        <f>VLOOKUP(H34,'01_MASTER_KODE_WILAYAH'!D$5:F$1353,3,FALSE)</f>
        <v>KOTA JAKARTA SELATAN</v>
      </c>
      <c r="M34" s="450" t="str">
        <f t="shared" si="0"/>
        <v>Pemerintah</v>
      </c>
      <c r="N34" s="334">
        <f>COUNTIF(A1_Individu_Data_Keadaan_SDMK!A$4:A$149935,B34)</f>
        <v>0</v>
      </c>
      <c r="O34" s="334">
        <f t="shared" si="3"/>
        <v>0</v>
      </c>
      <c r="P34" s="443" t="str">
        <f t="shared" si="4"/>
        <v>Berkurang</v>
      </c>
    </row>
    <row r="35" spans="1:16">
      <c r="A35" s="7">
        <v>33</v>
      </c>
      <c r="B35" s="369" t="s">
        <v>12420</v>
      </c>
      <c r="C35" s="369" t="s">
        <v>12421</v>
      </c>
      <c r="D35" s="369" t="s">
        <v>267</v>
      </c>
      <c r="E35" s="369" t="s">
        <v>9301</v>
      </c>
      <c r="F35" s="369" t="s">
        <v>12204</v>
      </c>
      <c r="G35" s="369">
        <v>31</v>
      </c>
      <c r="H35" s="369">
        <v>3171</v>
      </c>
      <c r="I35" s="369">
        <v>0</v>
      </c>
      <c r="J35" s="369">
        <v>12</v>
      </c>
      <c r="K35" s="389" t="str">
        <f>VLOOKUP(G35,'01_MASTER_KODE_WILAYAH'!H$1437:I$1470,2,FALSE)</f>
        <v>DKI JAKARTA</v>
      </c>
      <c r="L35" s="390" t="str">
        <f>VLOOKUP(H35,'01_MASTER_KODE_WILAYAH'!D$5:F$1353,3,FALSE)</f>
        <v>KOTA JAKARTA SELATAN</v>
      </c>
      <c r="M35" s="450" t="str">
        <f t="shared" ref="M35:M66" si="5">LEFT(F35,10)</f>
        <v>Pemerintah</v>
      </c>
      <c r="N35" s="334">
        <f>COUNTIF(A1_Individu_Data_Keadaan_SDMK!A$4:A$149935,B35)</f>
        <v>0</v>
      </c>
      <c r="O35" s="334">
        <f t="shared" si="3"/>
        <v>0</v>
      </c>
      <c r="P35" s="443" t="str">
        <f t="shared" si="4"/>
        <v>Berkurang</v>
      </c>
    </row>
    <row r="36" spans="1:16">
      <c r="A36" s="7">
        <v>34</v>
      </c>
      <c r="B36" s="369" t="s">
        <v>12422</v>
      </c>
      <c r="C36" s="369" t="s">
        <v>12423</v>
      </c>
      <c r="D36" s="369" t="s">
        <v>267</v>
      </c>
      <c r="E36" s="369" t="s">
        <v>9301</v>
      </c>
      <c r="F36" s="369" t="s">
        <v>12204</v>
      </c>
      <c r="G36" s="369">
        <v>31</v>
      </c>
      <c r="H36" s="369">
        <v>3171</v>
      </c>
      <c r="I36" s="369">
        <v>0</v>
      </c>
      <c r="J36" s="369">
        <v>12</v>
      </c>
      <c r="K36" s="389" t="str">
        <f>VLOOKUP(G36,'01_MASTER_KODE_WILAYAH'!H$1437:I$1470,2,FALSE)</f>
        <v>DKI JAKARTA</v>
      </c>
      <c r="L36" s="390" t="str">
        <f>VLOOKUP(H36,'01_MASTER_KODE_WILAYAH'!D$5:F$1353,3,FALSE)</f>
        <v>KOTA JAKARTA SELATAN</v>
      </c>
      <c r="M36" s="450" t="str">
        <f t="shared" si="5"/>
        <v>Pemerintah</v>
      </c>
      <c r="N36" s="334">
        <f>COUNTIF(A1_Individu_Data_Keadaan_SDMK!A$4:A$149935,B36)</f>
        <v>0</v>
      </c>
      <c r="O36" s="334">
        <f t="shared" si="3"/>
        <v>0</v>
      </c>
      <c r="P36" s="443" t="str">
        <f t="shared" si="4"/>
        <v>Berkurang</v>
      </c>
    </row>
    <row r="37" spans="1:16">
      <c r="A37" s="7">
        <v>35</v>
      </c>
      <c r="B37" s="369" t="s">
        <v>12424</v>
      </c>
      <c r="C37" s="369" t="s">
        <v>12425</v>
      </c>
      <c r="D37" s="369" t="s">
        <v>267</v>
      </c>
      <c r="E37" s="369" t="s">
        <v>9301</v>
      </c>
      <c r="F37" s="369" t="s">
        <v>12204</v>
      </c>
      <c r="G37" s="369">
        <v>31</v>
      </c>
      <c r="H37" s="369">
        <v>3171</v>
      </c>
      <c r="I37" s="369">
        <v>0</v>
      </c>
      <c r="J37" s="369">
        <v>12</v>
      </c>
      <c r="K37" s="389" t="str">
        <f>VLOOKUP(G37,'01_MASTER_KODE_WILAYAH'!H$1437:I$1470,2,FALSE)</f>
        <v>DKI JAKARTA</v>
      </c>
      <c r="L37" s="390" t="str">
        <f>VLOOKUP(H37,'01_MASTER_KODE_WILAYAH'!D$5:F$1353,3,FALSE)</f>
        <v>KOTA JAKARTA SELATAN</v>
      </c>
      <c r="M37" s="450" t="str">
        <f t="shared" si="5"/>
        <v>Pemerintah</v>
      </c>
      <c r="N37" s="334">
        <f>COUNTIF(A1_Individu_Data_Keadaan_SDMK!A$4:A$149935,B37)</f>
        <v>0</v>
      </c>
      <c r="O37" s="334">
        <f t="shared" si="3"/>
        <v>0</v>
      </c>
      <c r="P37" s="443" t="str">
        <f t="shared" si="4"/>
        <v>Berkurang</v>
      </c>
    </row>
    <row r="38" spans="1:16">
      <c r="A38" s="7">
        <v>36</v>
      </c>
      <c r="B38" s="369" t="s">
        <v>12426</v>
      </c>
      <c r="C38" s="369" t="s">
        <v>12427</v>
      </c>
      <c r="D38" s="369" t="s">
        <v>267</v>
      </c>
      <c r="E38" s="369" t="s">
        <v>9301</v>
      </c>
      <c r="F38" s="369" t="s">
        <v>12204</v>
      </c>
      <c r="G38" s="369">
        <v>31</v>
      </c>
      <c r="H38" s="369">
        <v>3171</v>
      </c>
      <c r="I38" s="369">
        <v>0</v>
      </c>
      <c r="J38" s="369">
        <v>15</v>
      </c>
      <c r="K38" s="389" t="str">
        <f>VLOOKUP(G38,'01_MASTER_KODE_WILAYAH'!H$1437:I$1470,2,FALSE)</f>
        <v>DKI JAKARTA</v>
      </c>
      <c r="L38" s="390" t="str">
        <f>VLOOKUP(H38,'01_MASTER_KODE_WILAYAH'!D$5:F$1353,3,FALSE)</f>
        <v>KOTA JAKARTA SELATAN</v>
      </c>
      <c r="M38" s="450" t="str">
        <f t="shared" si="5"/>
        <v>Pemerintah</v>
      </c>
      <c r="N38" s="334">
        <f>COUNTIF(A1_Individu_Data_Keadaan_SDMK!A$4:A$149935,B38)</f>
        <v>0</v>
      </c>
      <c r="O38" s="334">
        <f t="shared" si="3"/>
        <v>0</v>
      </c>
      <c r="P38" s="443" t="str">
        <f t="shared" si="4"/>
        <v>Berkurang</v>
      </c>
    </row>
    <row r="39" spans="1:16">
      <c r="A39" s="7">
        <v>37</v>
      </c>
      <c r="B39" s="369" t="s">
        <v>12428</v>
      </c>
      <c r="C39" s="369" t="s">
        <v>12429</v>
      </c>
      <c r="D39" s="369" t="s">
        <v>267</v>
      </c>
      <c r="E39" s="369" t="s">
        <v>9301</v>
      </c>
      <c r="F39" s="369" t="s">
        <v>12204</v>
      </c>
      <c r="G39" s="369">
        <v>31</v>
      </c>
      <c r="H39" s="369">
        <v>3171</v>
      </c>
      <c r="I39" s="369">
        <v>0</v>
      </c>
      <c r="J39" s="369">
        <v>15</v>
      </c>
      <c r="K39" s="389" t="str">
        <f>VLOOKUP(G39,'01_MASTER_KODE_WILAYAH'!H$1437:I$1470,2,FALSE)</f>
        <v>DKI JAKARTA</v>
      </c>
      <c r="L39" s="390" t="str">
        <f>VLOOKUP(H39,'01_MASTER_KODE_WILAYAH'!D$5:F$1353,3,FALSE)</f>
        <v>KOTA JAKARTA SELATAN</v>
      </c>
      <c r="M39" s="450" t="str">
        <f t="shared" si="5"/>
        <v>Pemerintah</v>
      </c>
      <c r="N39" s="334">
        <f>COUNTIF(A1_Individu_Data_Keadaan_SDMK!A$4:A$149935,B39)</f>
        <v>0</v>
      </c>
      <c r="O39" s="334">
        <f t="shared" si="3"/>
        <v>0</v>
      </c>
      <c r="P39" s="443" t="str">
        <f t="shared" si="4"/>
        <v>Berkurang</v>
      </c>
    </row>
    <row r="40" spans="1:16">
      <c r="A40" s="7">
        <v>38</v>
      </c>
      <c r="B40" s="369" t="s">
        <v>12430</v>
      </c>
      <c r="C40" s="369" t="s">
        <v>12431</v>
      </c>
      <c r="D40" s="369" t="s">
        <v>267</v>
      </c>
      <c r="E40" s="369" t="s">
        <v>9302</v>
      </c>
      <c r="F40" s="369" t="s">
        <v>12204</v>
      </c>
      <c r="G40" s="369">
        <v>31</v>
      </c>
      <c r="H40" s="369">
        <v>3171</v>
      </c>
      <c r="I40" s="369">
        <v>0</v>
      </c>
      <c r="J40" s="369">
        <v>57</v>
      </c>
      <c r="K40" s="389" t="str">
        <f>VLOOKUP(G40,'01_MASTER_KODE_WILAYAH'!H$1437:I$1470,2,FALSE)</f>
        <v>DKI JAKARTA</v>
      </c>
      <c r="L40" s="390" t="str">
        <f>VLOOKUP(H40,'01_MASTER_KODE_WILAYAH'!D$5:F$1353,3,FALSE)</f>
        <v>KOTA JAKARTA SELATAN</v>
      </c>
      <c r="M40" s="450" t="str">
        <f t="shared" si="5"/>
        <v>Pemerintah</v>
      </c>
      <c r="N40" s="334">
        <f>COUNTIF(A1_Individu_Data_Keadaan_SDMK!A$4:A$149935,B40)</f>
        <v>0</v>
      </c>
      <c r="O40" s="334">
        <f t="shared" si="3"/>
        <v>0</v>
      </c>
      <c r="P40" s="443" t="str">
        <f t="shared" si="4"/>
        <v>Berkurang</v>
      </c>
    </row>
    <row r="41" spans="1:16">
      <c r="A41" s="7">
        <v>39</v>
      </c>
      <c r="B41" s="369" t="s">
        <v>12432</v>
      </c>
      <c r="C41" s="369" t="s">
        <v>12433</v>
      </c>
      <c r="D41" s="369" t="s">
        <v>267</v>
      </c>
      <c r="E41" s="369" t="s">
        <v>9301</v>
      </c>
      <c r="F41" s="369" t="s">
        <v>12204</v>
      </c>
      <c r="G41" s="369">
        <v>31</v>
      </c>
      <c r="H41" s="369">
        <v>3171</v>
      </c>
      <c r="I41" s="369">
        <v>0</v>
      </c>
      <c r="J41" s="369">
        <v>11</v>
      </c>
      <c r="K41" s="389" t="str">
        <f>VLOOKUP(G41,'01_MASTER_KODE_WILAYAH'!H$1437:I$1470,2,FALSE)</f>
        <v>DKI JAKARTA</v>
      </c>
      <c r="L41" s="390" t="str">
        <f>VLOOKUP(H41,'01_MASTER_KODE_WILAYAH'!D$5:F$1353,3,FALSE)</f>
        <v>KOTA JAKARTA SELATAN</v>
      </c>
      <c r="M41" s="450" t="str">
        <f t="shared" si="5"/>
        <v>Pemerintah</v>
      </c>
      <c r="N41" s="334">
        <f>COUNTIF(A1_Individu_Data_Keadaan_SDMK!A$4:A$149935,B41)</f>
        <v>0</v>
      </c>
      <c r="O41" s="334">
        <f t="shared" si="3"/>
        <v>0</v>
      </c>
      <c r="P41" s="443" t="str">
        <f t="shared" si="4"/>
        <v>Berkurang</v>
      </c>
    </row>
    <row r="42" spans="1:16">
      <c r="A42" s="7">
        <v>40</v>
      </c>
      <c r="B42" s="369" t="s">
        <v>12434</v>
      </c>
      <c r="C42" s="369" t="s">
        <v>12435</v>
      </c>
      <c r="D42" s="369" t="s">
        <v>267</v>
      </c>
      <c r="E42" s="369" t="s">
        <v>9301</v>
      </c>
      <c r="F42" s="369" t="s">
        <v>12204</v>
      </c>
      <c r="G42" s="369">
        <v>31</v>
      </c>
      <c r="H42" s="369">
        <v>3171</v>
      </c>
      <c r="I42" s="369">
        <v>0</v>
      </c>
      <c r="J42" s="369">
        <v>11</v>
      </c>
      <c r="K42" s="389" t="str">
        <f>VLOOKUP(G42,'01_MASTER_KODE_WILAYAH'!H$1437:I$1470,2,FALSE)</f>
        <v>DKI JAKARTA</v>
      </c>
      <c r="L42" s="390" t="str">
        <f>VLOOKUP(H42,'01_MASTER_KODE_WILAYAH'!D$5:F$1353,3,FALSE)</f>
        <v>KOTA JAKARTA SELATAN</v>
      </c>
      <c r="M42" s="450" t="str">
        <f t="shared" si="5"/>
        <v>Pemerintah</v>
      </c>
      <c r="N42" s="334">
        <f>COUNTIF(A1_Individu_Data_Keadaan_SDMK!A$4:A$149935,B42)</f>
        <v>0</v>
      </c>
      <c r="O42" s="334">
        <f t="shared" si="3"/>
        <v>0</v>
      </c>
      <c r="P42" s="443" t="str">
        <f t="shared" si="4"/>
        <v>Berkurang</v>
      </c>
    </row>
    <row r="43" spans="1:16">
      <c r="A43" s="7">
        <v>41</v>
      </c>
      <c r="B43" s="369" t="s">
        <v>12436</v>
      </c>
      <c r="C43" s="369" t="s">
        <v>12437</v>
      </c>
      <c r="D43" s="369" t="s">
        <v>267</v>
      </c>
      <c r="E43" s="369" t="s">
        <v>9301</v>
      </c>
      <c r="F43" s="369" t="s">
        <v>12204</v>
      </c>
      <c r="G43" s="369">
        <v>31</v>
      </c>
      <c r="H43" s="369">
        <v>3171</v>
      </c>
      <c r="I43" s="369">
        <v>0</v>
      </c>
      <c r="J43" s="369">
        <v>10</v>
      </c>
      <c r="K43" s="389" t="str">
        <f>VLOOKUP(G43,'01_MASTER_KODE_WILAYAH'!H$1437:I$1470,2,FALSE)</f>
        <v>DKI JAKARTA</v>
      </c>
      <c r="L43" s="390" t="str">
        <f>VLOOKUP(H43,'01_MASTER_KODE_WILAYAH'!D$5:F$1353,3,FALSE)</f>
        <v>KOTA JAKARTA SELATAN</v>
      </c>
      <c r="M43" s="450" t="str">
        <f t="shared" si="5"/>
        <v>Pemerintah</v>
      </c>
      <c r="N43" s="334">
        <f>COUNTIF(A1_Individu_Data_Keadaan_SDMK!A$4:A$149935,B43)</f>
        <v>0</v>
      </c>
      <c r="O43" s="334">
        <f t="shared" si="3"/>
        <v>0</v>
      </c>
      <c r="P43" s="443" t="str">
        <f t="shared" si="4"/>
        <v>Berkurang</v>
      </c>
    </row>
    <row r="44" spans="1:16">
      <c r="A44" s="7">
        <v>42</v>
      </c>
      <c r="B44" s="369" t="s">
        <v>12438</v>
      </c>
      <c r="C44" s="369" t="s">
        <v>12439</v>
      </c>
      <c r="D44" s="369" t="s">
        <v>267</v>
      </c>
      <c r="E44" s="369" t="s">
        <v>9301</v>
      </c>
      <c r="F44" s="369" t="s">
        <v>12204</v>
      </c>
      <c r="G44" s="369">
        <v>31</v>
      </c>
      <c r="H44" s="369">
        <v>3171</v>
      </c>
      <c r="I44" s="369">
        <v>0</v>
      </c>
      <c r="J44" s="369">
        <v>13</v>
      </c>
      <c r="K44" s="389" t="str">
        <f>VLOOKUP(G44,'01_MASTER_KODE_WILAYAH'!H$1437:I$1470,2,FALSE)</f>
        <v>DKI JAKARTA</v>
      </c>
      <c r="L44" s="390" t="str">
        <f>VLOOKUP(H44,'01_MASTER_KODE_WILAYAH'!D$5:F$1353,3,FALSE)</f>
        <v>KOTA JAKARTA SELATAN</v>
      </c>
      <c r="M44" s="450" t="str">
        <f t="shared" si="5"/>
        <v>Pemerintah</v>
      </c>
      <c r="N44" s="334">
        <f>COUNTIF(A1_Individu_Data_Keadaan_SDMK!A$4:A$149935,B44)</f>
        <v>0</v>
      </c>
      <c r="O44" s="334">
        <f t="shared" si="3"/>
        <v>0</v>
      </c>
      <c r="P44" s="443" t="str">
        <f t="shared" si="4"/>
        <v>Berkurang</v>
      </c>
    </row>
    <row r="45" spans="1:16">
      <c r="A45" s="7">
        <v>43</v>
      </c>
      <c r="B45" s="369" t="s">
        <v>12440</v>
      </c>
      <c r="C45" s="369" t="s">
        <v>12441</v>
      </c>
      <c r="D45" s="369" t="s">
        <v>267</v>
      </c>
      <c r="E45" s="369" t="s">
        <v>9301</v>
      </c>
      <c r="F45" s="369" t="s">
        <v>12204</v>
      </c>
      <c r="G45" s="369">
        <v>31</v>
      </c>
      <c r="H45" s="369">
        <v>3171</v>
      </c>
      <c r="I45" s="369">
        <v>0</v>
      </c>
      <c r="J45" s="369">
        <v>10</v>
      </c>
      <c r="K45" s="389" t="str">
        <f>VLOOKUP(G45,'01_MASTER_KODE_WILAYAH'!H$1437:I$1470,2,FALSE)</f>
        <v>DKI JAKARTA</v>
      </c>
      <c r="L45" s="390" t="str">
        <f>VLOOKUP(H45,'01_MASTER_KODE_WILAYAH'!D$5:F$1353,3,FALSE)</f>
        <v>KOTA JAKARTA SELATAN</v>
      </c>
      <c r="M45" s="450" t="str">
        <f t="shared" si="5"/>
        <v>Pemerintah</v>
      </c>
      <c r="N45" s="334">
        <f>COUNTIF(A1_Individu_Data_Keadaan_SDMK!A$4:A$149935,B45)</f>
        <v>0</v>
      </c>
      <c r="O45" s="334">
        <f t="shared" si="3"/>
        <v>0</v>
      </c>
      <c r="P45" s="443" t="str">
        <f t="shared" si="4"/>
        <v>Berkurang</v>
      </c>
    </row>
    <row r="46" spans="1:16">
      <c r="A46" s="7">
        <v>44</v>
      </c>
      <c r="B46" s="369" t="s">
        <v>12442</v>
      </c>
      <c r="C46" s="369" t="s">
        <v>12443</v>
      </c>
      <c r="D46" s="369" t="s">
        <v>267</v>
      </c>
      <c r="E46" s="369" t="s">
        <v>9301</v>
      </c>
      <c r="F46" s="369" t="s">
        <v>12204</v>
      </c>
      <c r="G46" s="369">
        <v>31</v>
      </c>
      <c r="H46" s="369">
        <v>3171</v>
      </c>
      <c r="I46" s="369">
        <v>0</v>
      </c>
      <c r="J46" s="369">
        <v>93</v>
      </c>
      <c r="K46" s="389" t="str">
        <f>VLOOKUP(G46,'01_MASTER_KODE_WILAYAH'!H$1437:I$1470,2,FALSE)</f>
        <v>DKI JAKARTA</v>
      </c>
      <c r="L46" s="390" t="str">
        <f>VLOOKUP(H46,'01_MASTER_KODE_WILAYAH'!D$5:F$1353,3,FALSE)</f>
        <v>KOTA JAKARTA SELATAN</v>
      </c>
      <c r="M46" s="450" t="str">
        <f t="shared" si="5"/>
        <v>Pemerintah</v>
      </c>
      <c r="N46" s="334">
        <f>COUNTIF(A1_Individu_Data_Keadaan_SDMK!A$4:A$149935,B46)</f>
        <v>0</v>
      </c>
      <c r="O46" s="334">
        <f t="shared" si="3"/>
        <v>0</v>
      </c>
      <c r="P46" s="443" t="str">
        <f t="shared" si="4"/>
        <v>Berkurang</v>
      </c>
    </row>
    <row r="47" spans="1:16">
      <c r="A47" s="7">
        <v>45</v>
      </c>
      <c r="B47" s="369" t="s">
        <v>12444</v>
      </c>
      <c r="C47" s="369" t="s">
        <v>12445</v>
      </c>
      <c r="D47" s="369" t="s">
        <v>267</v>
      </c>
      <c r="E47" s="369" t="s">
        <v>9301</v>
      </c>
      <c r="F47" s="369" t="s">
        <v>12204</v>
      </c>
      <c r="G47" s="369">
        <v>31</v>
      </c>
      <c r="H47" s="369">
        <v>3171</v>
      </c>
      <c r="I47" s="369">
        <v>0</v>
      </c>
      <c r="J47" s="369">
        <v>9</v>
      </c>
      <c r="K47" s="389" t="str">
        <f>VLOOKUP(G47,'01_MASTER_KODE_WILAYAH'!H$1437:I$1470,2,FALSE)</f>
        <v>DKI JAKARTA</v>
      </c>
      <c r="L47" s="390" t="str">
        <f>VLOOKUP(H47,'01_MASTER_KODE_WILAYAH'!D$5:F$1353,3,FALSE)</f>
        <v>KOTA JAKARTA SELATAN</v>
      </c>
      <c r="M47" s="450" t="str">
        <f t="shared" si="5"/>
        <v>Pemerintah</v>
      </c>
      <c r="N47" s="334">
        <f>COUNTIF(A1_Individu_Data_Keadaan_SDMK!A$4:A$149935,B47)</f>
        <v>0</v>
      </c>
      <c r="O47" s="334">
        <f t="shared" si="3"/>
        <v>0</v>
      </c>
      <c r="P47" s="443" t="str">
        <f t="shared" si="4"/>
        <v>Berkurang</v>
      </c>
    </row>
    <row r="48" spans="1:16">
      <c r="A48" s="7">
        <v>46</v>
      </c>
      <c r="B48" s="369" t="s">
        <v>12446</v>
      </c>
      <c r="C48" s="369" t="s">
        <v>12447</v>
      </c>
      <c r="D48" s="369" t="s">
        <v>267</v>
      </c>
      <c r="E48" s="369" t="s">
        <v>9301</v>
      </c>
      <c r="F48" s="369" t="s">
        <v>12204</v>
      </c>
      <c r="G48" s="369">
        <v>31</v>
      </c>
      <c r="H48" s="369">
        <v>3171</v>
      </c>
      <c r="I48" s="369">
        <v>0</v>
      </c>
      <c r="J48" s="369">
        <v>9</v>
      </c>
      <c r="K48" s="389" t="str">
        <f>VLOOKUP(G48,'01_MASTER_KODE_WILAYAH'!H$1437:I$1470,2,FALSE)</f>
        <v>DKI JAKARTA</v>
      </c>
      <c r="L48" s="390" t="str">
        <f>VLOOKUP(H48,'01_MASTER_KODE_WILAYAH'!D$5:F$1353,3,FALSE)</f>
        <v>KOTA JAKARTA SELATAN</v>
      </c>
      <c r="M48" s="450" t="str">
        <f t="shared" si="5"/>
        <v>Pemerintah</v>
      </c>
      <c r="N48" s="334">
        <f>COUNTIF(A1_Individu_Data_Keadaan_SDMK!A$4:A$149935,B48)</f>
        <v>0</v>
      </c>
      <c r="O48" s="334">
        <f t="shared" si="3"/>
        <v>0</v>
      </c>
      <c r="P48" s="443" t="str">
        <f t="shared" si="4"/>
        <v>Berkurang</v>
      </c>
    </row>
    <row r="49" spans="1:16">
      <c r="A49" s="7">
        <v>47</v>
      </c>
      <c r="B49" s="369" t="s">
        <v>12448</v>
      </c>
      <c r="C49" s="369" t="s">
        <v>12449</v>
      </c>
      <c r="D49" s="369" t="s">
        <v>267</v>
      </c>
      <c r="E49" s="369" t="s">
        <v>9301</v>
      </c>
      <c r="F49" s="369" t="s">
        <v>12204</v>
      </c>
      <c r="G49" s="369">
        <v>31</v>
      </c>
      <c r="H49" s="369">
        <v>3171</v>
      </c>
      <c r="I49" s="369">
        <v>0</v>
      </c>
      <c r="J49" s="369">
        <v>12</v>
      </c>
      <c r="K49" s="389" t="str">
        <f>VLOOKUP(G49,'01_MASTER_KODE_WILAYAH'!H$1437:I$1470,2,FALSE)</f>
        <v>DKI JAKARTA</v>
      </c>
      <c r="L49" s="390" t="str">
        <f>VLOOKUP(H49,'01_MASTER_KODE_WILAYAH'!D$5:F$1353,3,FALSE)</f>
        <v>KOTA JAKARTA SELATAN</v>
      </c>
      <c r="M49" s="450" t="str">
        <f t="shared" si="5"/>
        <v>Pemerintah</v>
      </c>
      <c r="N49" s="334">
        <f>COUNTIF(A1_Individu_Data_Keadaan_SDMK!A$4:A$149935,B49)</f>
        <v>0</v>
      </c>
      <c r="O49" s="334">
        <f t="shared" si="3"/>
        <v>0</v>
      </c>
      <c r="P49" s="443" t="str">
        <f t="shared" si="4"/>
        <v>Berkurang</v>
      </c>
    </row>
    <row r="50" spans="1:16">
      <c r="A50" s="7">
        <v>48</v>
      </c>
      <c r="B50" s="369" t="s">
        <v>12450</v>
      </c>
      <c r="C50" s="369" t="s">
        <v>12451</v>
      </c>
      <c r="D50" s="369" t="s">
        <v>267</v>
      </c>
      <c r="E50" s="369" t="s">
        <v>9301</v>
      </c>
      <c r="F50" s="369" t="s">
        <v>12204</v>
      </c>
      <c r="G50" s="369">
        <v>31</v>
      </c>
      <c r="H50" s="369">
        <v>3171</v>
      </c>
      <c r="I50" s="369">
        <v>0</v>
      </c>
      <c r="J50" s="369">
        <v>11</v>
      </c>
      <c r="K50" s="389" t="str">
        <f>VLOOKUP(G50,'01_MASTER_KODE_WILAYAH'!H$1437:I$1470,2,FALSE)</f>
        <v>DKI JAKARTA</v>
      </c>
      <c r="L50" s="390" t="str">
        <f>VLOOKUP(H50,'01_MASTER_KODE_WILAYAH'!D$5:F$1353,3,FALSE)</f>
        <v>KOTA JAKARTA SELATAN</v>
      </c>
      <c r="M50" s="450" t="str">
        <f t="shared" si="5"/>
        <v>Pemerintah</v>
      </c>
      <c r="N50" s="334">
        <f>COUNTIF(A1_Individu_Data_Keadaan_SDMK!A$4:A$149935,B50)</f>
        <v>0</v>
      </c>
      <c r="O50" s="334">
        <f t="shared" si="3"/>
        <v>0</v>
      </c>
      <c r="P50" s="443" t="str">
        <f t="shared" si="4"/>
        <v>Berkurang</v>
      </c>
    </row>
    <row r="51" spans="1:16">
      <c r="A51" s="7">
        <v>49</v>
      </c>
      <c r="B51" s="369" t="s">
        <v>12452</v>
      </c>
      <c r="C51" s="369" t="s">
        <v>12453</v>
      </c>
      <c r="D51" s="369" t="s">
        <v>267</v>
      </c>
      <c r="E51" s="369" t="s">
        <v>9301</v>
      </c>
      <c r="F51" s="369" t="s">
        <v>12204</v>
      </c>
      <c r="G51" s="369">
        <v>31</v>
      </c>
      <c r="H51" s="369">
        <v>3171</v>
      </c>
      <c r="I51" s="369">
        <v>0</v>
      </c>
      <c r="J51" s="369">
        <v>15</v>
      </c>
      <c r="K51" s="389" t="str">
        <f>VLOOKUP(G51,'01_MASTER_KODE_WILAYAH'!H$1437:I$1470,2,FALSE)</f>
        <v>DKI JAKARTA</v>
      </c>
      <c r="L51" s="390" t="str">
        <f>VLOOKUP(H51,'01_MASTER_KODE_WILAYAH'!D$5:F$1353,3,FALSE)</f>
        <v>KOTA JAKARTA SELATAN</v>
      </c>
      <c r="M51" s="450" t="str">
        <f t="shared" si="5"/>
        <v>Pemerintah</v>
      </c>
      <c r="N51" s="334">
        <f>COUNTIF(A1_Individu_Data_Keadaan_SDMK!A$4:A$149935,B51)</f>
        <v>0</v>
      </c>
      <c r="O51" s="334">
        <f t="shared" si="3"/>
        <v>0</v>
      </c>
      <c r="P51" s="443" t="str">
        <f t="shared" si="4"/>
        <v>Berkurang</v>
      </c>
    </row>
    <row r="52" spans="1:16">
      <c r="A52" s="7">
        <v>50</v>
      </c>
      <c r="B52" s="369" t="s">
        <v>12454</v>
      </c>
      <c r="C52" s="369" t="s">
        <v>12455</v>
      </c>
      <c r="D52" s="369" t="s">
        <v>267</v>
      </c>
      <c r="E52" s="369" t="s">
        <v>9301</v>
      </c>
      <c r="F52" s="369" t="s">
        <v>12204</v>
      </c>
      <c r="G52" s="369">
        <v>31</v>
      </c>
      <c r="H52" s="369">
        <v>3171</v>
      </c>
      <c r="I52" s="369">
        <v>0</v>
      </c>
      <c r="J52" s="369">
        <v>10</v>
      </c>
      <c r="K52" s="389" t="str">
        <f>VLOOKUP(G52,'01_MASTER_KODE_WILAYAH'!H$1437:I$1470,2,FALSE)</f>
        <v>DKI JAKARTA</v>
      </c>
      <c r="L52" s="390" t="str">
        <f>VLOOKUP(H52,'01_MASTER_KODE_WILAYAH'!D$5:F$1353,3,FALSE)</f>
        <v>KOTA JAKARTA SELATAN</v>
      </c>
      <c r="M52" s="450" t="str">
        <f t="shared" si="5"/>
        <v>Pemerintah</v>
      </c>
      <c r="N52" s="334">
        <f>COUNTIF(A1_Individu_Data_Keadaan_SDMK!A$4:A$149935,B52)</f>
        <v>0</v>
      </c>
      <c r="O52" s="334">
        <f t="shared" si="3"/>
        <v>0</v>
      </c>
      <c r="P52" s="443" t="str">
        <f t="shared" si="4"/>
        <v>Berkurang</v>
      </c>
    </row>
    <row r="53" spans="1:16">
      <c r="A53" s="7">
        <v>51</v>
      </c>
      <c r="B53" s="369" t="s">
        <v>12456</v>
      </c>
      <c r="C53" s="369" t="s">
        <v>12457</v>
      </c>
      <c r="D53" s="369" t="s">
        <v>267</v>
      </c>
      <c r="E53" s="369" t="s">
        <v>9301</v>
      </c>
      <c r="F53" s="369" t="s">
        <v>12204</v>
      </c>
      <c r="G53" s="369">
        <v>31</v>
      </c>
      <c r="H53" s="369">
        <v>3171</v>
      </c>
      <c r="I53" s="369">
        <v>0</v>
      </c>
      <c r="J53" s="369">
        <v>10</v>
      </c>
      <c r="K53" s="389" t="str">
        <f>VLOOKUP(G53,'01_MASTER_KODE_WILAYAH'!H$1437:I$1470,2,FALSE)</f>
        <v>DKI JAKARTA</v>
      </c>
      <c r="L53" s="390" t="str">
        <f>VLOOKUP(H53,'01_MASTER_KODE_WILAYAH'!D$5:F$1353,3,FALSE)</f>
        <v>KOTA JAKARTA SELATAN</v>
      </c>
      <c r="M53" s="450" t="str">
        <f t="shared" si="5"/>
        <v>Pemerintah</v>
      </c>
      <c r="N53" s="334">
        <f>COUNTIF(A1_Individu_Data_Keadaan_SDMK!A$4:A$149935,B53)</f>
        <v>0</v>
      </c>
      <c r="O53" s="334">
        <f t="shared" si="3"/>
        <v>0</v>
      </c>
      <c r="P53" s="443" t="str">
        <f t="shared" si="4"/>
        <v>Berkurang</v>
      </c>
    </row>
    <row r="54" spans="1:16">
      <c r="A54" s="7">
        <v>52</v>
      </c>
      <c r="B54" s="369" t="s">
        <v>12458</v>
      </c>
      <c r="C54" s="369" t="s">
        <v>12459</v>
      </c>
      <c r="D54" s="369" t="s">
        <v>267</v>
      </c>
      <c r="E54" s="369" t="s">
        <v>9301</v>
      </c>
      <c r="F54" s="369" t="s">
        <v>12204</v>
      </c>
      <c r="G54" s="369">
        <v>31</v>
      </c>
      <c r="H54" s="369">
        <v>3171</v>
      </c>
      <c r="I54" s="369">
        <v>0</v>
      </c>
      <c r="J54" s="369">
        <v>11</v>
      </c>
      <c r="K54" s="389" t="str">
        <f>VLOOKUP(G54,'01_MASTER_KODE_WILAYAH'!H$1437:I$1470,2,FALSE)</f>
        <v>DKI JAKARTA</v>
      </c>
      <c r="L54" s="390" t="str">
        <f>VLOOKUP(H54,'01_MASTER_KODE_WILAYAH'!D$5:F$1353,3,FALSE)</f>
        <v>KOTA JAKARTA SELATAN</v>
      </c>
      <c r="M54" s="450" t="str">
        <f t="shared" si="5"/>
        <v>Pemerintah</v>
      </c>
      <c r="N54" s="334">
        <f>COUNTIF(A1_Individu_Data_Keadaan_SDMK!A$4:A$149935,B54)</f>
        <v>0</v>
      </c>
      <c r="O54" s="334">
        <f t="shared" si="3"/>
        <v>0</v>
      </c>
      <c r="P54" s="443" t="str">
        <f t="shared" si="4"/>
        <v>Berkurang</v>
      </c>
    </row>
    <row r="55" spans="1:16">
      <c r="A55" s="7">
        <v>53</v>
      </c>
      <c r="B55" s="369" t="s">
        <v>12460</v>
      </c>
      <c r="C55" s="369" t="s">
        <v>12461</v>
      </c>
      <c r="D55" s="369" t="s">
        <v>267</v>
      </c>
      <c r="E55" s="369" t="s">
        <v>9302</v>
      </c>
      <c r="F55" s="369" t="s">
        <v>12204</v>
      </c>
      <c r="G55" s="369">
        <v>31</v>
      </c>
      <c r="H55" s="369">
        <v>3171</v>
      </c>
      <c r="I55" s="369">
        <v>0</v>
      </c>
      <c r="J55" s="369">
        <v>77</v>
      </c>
      <c r="K55" s="389" t="str">
        <f>VLOOKUP(G55,'01_MASTER_KODE_WILAYAH'!H$1437:I$1470,2,FALSE)</f>
        <v>DKI JAKARTA</v>
      </c>
      <c r="L55" s="390" t="str">
        <f>VLOOKUP(H55,'01_MASTER_KODE_WILAYAH'!D$5:F$1353,3,FALSE)</f>
        <v>KOTA JAKARTA SELATAN</v>
      </c>
      <c r="M55" s="450" t="str">
        <f t="shared" si="5"/>
        <v>Pemerintah</v>
      </c>
      <c r="N55" s="334">
        <f>COUNTIF(A1_Individu_Data_Keadaan_SDMK!A$4:A$149935,B55)</f>
        <v>0</v>
      </c>
      <c r="O55" s="334">
        <f t="shared" si="3"/>
        <v>0</v>
      </c>
      <c r="P55" s="443" t="str">
        <f t="shared" si="4"/>
        <v>Berkurang</v>
      </c>
    </row>
    <row r="56" spans="1:16">
      <c r="A56" s="7">
        <v>54</v>
      </c>
      <c r="B56" s="369" t="s">
        <v>12462</v>
      </c>
      <c r="C56" s="369" t="s">
        <v>12463</v>
      </c>
      <c r="D56" s="369" t="s">
        <v>267</v>
      </c>
      <c r="E56" s="369" t="s">
        <v>9301</v>
      </c>
      <c r="F56" s="369" t="s">
        <v>12204</v>
      </c>
      <c r="G56" s="369">
        <v>31</v>
      </c>
      <c r="H56" s="369">
        <v>3171</v>
      </c>
      <c r="I56" s="369">
        <v>0</v>
      </c>
      <c r="J56" s="369">
        <v>7</v>
      </c>
      <c r="K56" s="389" t="str">
        <f>VLOOKUP(G56,'01_MASTER_KODE_WILAYAH'!H$1437:I$1470,2,FALSE)</f>
        <v>DKI JAKARTA</v>
      </c>
      <c r="L56" s="390" t="str">
        <f>VLOOKUP(H56,'01_MASTER_KODE_WILAYAH'!D$5:F$1353,3,FALSE)</f>
        <v>KOTA JAKARTA SELATAN</v>
      </c>
      <c r="M56" s="450" t="str">
        <f t="shared" si="5"/>
        <v>Pemerintah</v>
      </c>
      <c r="N56" s="334">
        <f>COUNTIF(A1_Individu_Data_Keadaan_SDMK!A$4:A$149935,B56)</f>
        <v>0</v>
      </c>
      <c r="O56" s="334">
        <f t="shared" si="3"/>
        <v>0</v>
      </c>
      <c r="P56" s="443" t="str">
        <f t="shared" si="4"/>
        <v>Berkurang</v>
      </c>
    </row>
    <row r="57" spans="1:16">
      <c r="A57" s="7">
        <v>55</v>
      </c>
      <c r="B57" s="369" t="s">
        <v>12464</v>
      </c>
      <c r="C57" s="369" t="s">
        <v>12465</v>
      </c>
      <c r="D57" s="369" t="s">
        <v>267</v>
      </c>
      <c r="E57" s="369" t="s">
        <v>9301</v>
      </c>
      <c r="F57" s="369" t="s">
        <v>12204</v>
      </c>
      <c r="G57" s="369">
        <v>31</v>
      </c>
      <c r="H57" s="369">
        <v>3171</v>
      </c>
      <c r="I57" s="369">
        <v>0</v>
      </c>
      <c r="J57" s="369">
        <v>21</v>
      </c>
      <c r="K57" s="389" t="str">
        <f>VLOOKUP(G57,'01_MASTER_KODE_WILAYAH'!H$1437:I$1470,2,FALSE)</f>
        <v>DKI JAKARTA</v>
      </c>
      <c r="L57" s="390" t="str">
        <f>VLOOKUP(H57,'01_MASTER_KODE_WILAYAH'!D$5:F$1353,3,FALSE)</f>
        <v>KOTA JAKARTA SELATAN</v>
      </c>
      <c r="M57" s="450" t="str">
        <f t="shared" si="5"/>
        <v>Pemerintah</v>
      </c>
      <c r="N57" s="334">
        <f>COUNTIF(A1_Individu_Data_Keadaan_SDMK!A$4:A$149935,B57)</f>
        <v>0</v>
      </c>
      <c r="O57" s="334">
        <f t="shared" si="3"/>
        <v>0</v>
      </c>
      <c r="P57" s="443" t="str">
        <f t="shared" si="4"/>
        <v>Berkurang</v>
      </c>
    </row>
    <row r="58" spans="1:16">
      <c r="A58" s="7">
        <v>56</v>
      </c>
      <c r="B58" s="369" t="s">
        <v>12466</v>
      </c>
      <c r="C58" s="369" t="s">
        <v>12467</v>
      </c>
      <c r="D58" s="369" t="s">
        <v>267</v>
      </c>
      <c r="E58" s="369" t="s">
        <v>9301</v>
      </c>
      <c r="F58" s="369" t="s">
        <v>12204</v>
      </c>
      <c r="G58" s="369">
        <v>31</v>
      </c>
      <c r="H58" s="369">
        <v>3171</v>
      </c>
      <c r="I58" s="369">
        <v>0</v>
      </c>
      <c r="J58" s="369">
        <v>7</v>
      </c>
      <c r="K58" s="389" t="str">
        <f>VLOOKUP(G58,'01_MASTER_KODE_WILAYAH'!H$1437:I$1470,2,FALSE)</f>
        <v>DKI JAKARTA</v>
      </c>
      <c r="L58" s="390" t="str">
        <f>VLOOKUP(H58,'01_MASTER_KODE_WILAYAH'!D$5:F$1353,3,FALSE)</f>
        <v>KOTA JAKARTA SELATAN</v>
      </c>
      <c r="M58" s="450" t="str">
        <f t="shared" si="5"/>
        <v>Pemerintah</v>
      </c>
      <c r="N58" s="334">
        <f>COUNTIF(A1_Individu_Data_Keadaan_SDMK!A$4:A$149935,B58)</f>
        <v>0</v>
      </c>
      <c r="O58" s="334">
        <f t="shared" si="3"/>
        <v>0</v>
      </c>
      <c r="P58" s="443" t="str">
        <f t="shared" si="4"/>
        <v>Berkurang</v>
      </c>
    </row>
    <row r="59" spans="1:16">
      <c r="A59" s="7">
        <v>57</v>
      </c>
      <c r="B59" s="369" t="s">
        <v>12468</v>
      </c>
      <c r="C59" s="369" t="s">
        <v>12469</v>
      </c>
      <c r="D59" s="369" t="s">
        <v>267</v>
      </c>
      <c r="E59" s="369" t="s">
        <v>9301</v>
      </c>
      <c r="F59" s="369" t="s">
        <v>12204</v>
      </c>
      <c r="G59" s="369">
        <v>31</v>
      </c>
      <c r="H59" s="369">
        <v>3171</v>
      </c>
      <c r="I59" s="369">
        <v>0</v>
      </c>
      <c r="J59" s="369">
        <v>10</v>
      </c>
      <c r="K59" s="389" t="str">
        <f>VLOOKUP(G59,'01_MASTER_KODE_WILAYAH'!H$1437:I$1470,2,FALSE)</f>
        <v>DKI JAKARTA</v>
      </c>
      <c r="L59" s="390" t="str">
        <f>VLOOKUP(H59,'01_MASTER_KODE_WILAYAH'!D$5:F$1353,3,FALSE)</f>
        <v>KOTA JAKARTA SELATAN</v>
      </c>
      <c r="M59" s="450" t="str">
        <f t="shared" si="5"/>
        <v>Pemerintah</v>
      </c>
      <c r="N59" s="334">
        <f>COUNTIF(A1_Individu_Data_Keadaan_SDMK!A$4:A$149935,B59)</f>
        <v>0</v>
      </c>
      <c r="O59" s="334">
        <f t="shared" si="3"/>
        <v>0</v>
      </c>
      <c r="P59" s="443" t="str">
        <f t="shared" si="4"/>
        <v>Berkurang</v>
      </c>
    </row>
    <row r="60" spans="1:16">
      <c r="A60" s="7">
        <v>58</v>
      </c>
      <c r="B60" s="369" t="s">
        <v>12470</v>
      </c>
      <c r="C60" s="369" t="s">
        <v>12471</v>
      </c>
      <c r="D60" s="369" t="s">
        <v>267</v>
      </c>
      <c r="E60" s="369" t="s">
        <v>9301</v>
      </c>
      <c r="F60" s="369" t="s">
        <v>12204</v>
      </c>
      <c r="G60" s="369">
        <v>31</v>
      </c>
      <c r="H60" s="369">
        <v>3171</v>
      </c>
      <c r="I60" s="369">
        <v>0</v>
      </c>
      <c r="J60" s="369">
        <v>9</v>
      </c>
      <c r="K60" s="389" t="str">
        <f>VLOOKUP(G60,'01_MASTER_KODE_WILAYAH'!H$1437:I$1470,2,FALSE)</f>
        <v>DKI JAKARTA</v>
      </c>
      <c r="L60" s="390" t="str">
        <f>VLOOKUP(H60,'01_MASTER_KODE_WILAYAH'!D$5:F$1353,3,FALSE)</f>
        <v>KOTA JAKARTA SELATAN</v>
      </c>
      <c r="M60" s="450" t="str">
        <f t="shared" si="5"/>
        <v>Pemerintah</v>
      </c>
      <c r="N60" s="334">
        <f>COUNTIF(A1_Individu_Data_Keadaan_SDMK!A$4:A$149935,B60)</f>
        <v>0</v>
      </c>
      <c r="O60" s="334">
        <f t="shared" si="3"/>
        <v>0</v>
      </c>
      <c r="P60" s="443" t="str">
        <f t="shared" si="4"/>
        <v>Berkurang</v>
      </c>
    </row>
    <row r="61" spans="1:16">
      <c r="A61" s="7">
        <v>59</v>
      </c>
      <c r="B61" s="369" t="s">
        <v>12472</v>
      </c>
      <c r="C61" s="369" t="s">
        <v>12473</v>
      </c>
      <c r="D61" s="369" t="s">
        <v>267</v>
      </c>
      <c r="E61" s="369" t="s">
        <v>9301</v>
      </c>
      <c r="F61" s="369" t="s">
        <v>12204</v>
      </c>
      <c r="G61" s="369">
        <v>31</v>
      </c>
      <c r="H61" s="369">
        <v>3171</v>
      </c>
      <c r="I61" s="369">
        <v>0</v>
      </c>
      <c r="J61" s="369">
        <v>9</v>
      </c>
      <c r="K61" s="389" t="str">
        <f>VLOOKUP(G61,'01_MASTER_KODE_WILAYAH'!H$1437:I$1470,2,FALSE)</f>
        <v>DKI JAKARTA</v>
      </c>
      <c r="L61" s="390" t="str">
        <f>VLOOKUP(H61,'01_MASTER_KODE_WILAYAH'!D$5:F$1353,3,FALSE)</f>
        <v>KOTA JAKARTA SELATAN</v>
      </c>
      <c r="M61" s="450" t="str">
        <f t="shared" si="5"/>
        <v>Pemerintah</v>
      </c>
      <c r="N61" s="334">
        <f>COUNTIF(A1_Individu_Data_Keadaan_SDMK!A$4:A$149935,B61)</f>
        <v>0</v>
      </c>
      <c r="O61" s="334">
        <f t="shared" si="3"/>
        <v>0</v>
      </c>
      <c r="P61" s="443" t="str">
        <f t="shared" si="4"/>
        <v>Berkurang</v>
      </c>
    </row>
    <row r="62" spans="1:16">
      <c r="A62" s="7">
        <v>60</v>
      </c>
      <c r="B62" s="369" t="s">
        <v>12474</v>
      </c>
      <c r="C62" s="369" t="s">
        <v>12475</v>
      </c>
      <c r="D62" s="369" t="s">
        <v>267</v>
      </c>
      <c r="E62" s="369" t="s">
        <v>9301</v>
      </c>
      <c r="F62" s="369" t="s">
        <v>12204</v>
      </c>
      <c r="G62" s="369">
        <v>31</v>
      </c>
      <c r="H62" s="369">
        <v>3171</v>
      </c>
      <c r="I62" s="369">
        <v>0</v>
      </c>
      <c r="J62" s="369">
        <v>9</v>
      </c>
      <c r="K62" s="389" t="str">
        <f>VLOOKUP(G62,'01_MASTER_KODE_WILAYAH'!H$1437:I$1470,2,FALSE)</f>
        <v>DKI JAKARTA</v>
      </c>
      <c r="L62" s="390" t="str">
        <f>VLOOKUP(H62,'01_MASTER_KODE_WILAYAH'!D$5:F$1353,3,FALSE)</f>
        <v>KOTA JAKARTA SELATAN</v>
      </c>
      <c r="M62" s="450" t="str">
        <f t="shared" si="5"/>
        <v>Pemerintah</v>
      </c>
      <c r="N62" s="334">
        <f>COUNTIF(A1_Individu_Data_Keadaan_SDMK!A$4:A$149935,B62)</f>
        <v>0</v>
      </c>
      <c r="O62" s="334">
        <f t="shared" si="3"/>
        <v>0</v>
      </c>
      <c r="P62" s="443" t="str">
        <f t="shared" si="4"/>
        <v>Berkurang</v>
      </c>
    </row>
    <row r="63" spans="1:16">
      <c r="A63" s="7">
        <v>61</v>
      </c>
      <c r="B63" s="369" t="s">
        <v>12476</v>
      </c>
      <c r="C63" s="369" t="s">
        <v>12477</v>
      </c>
      <c r="D63" s="369" t="s">
        <v>267</v>
      </c>
      <c r="E63" s="369" t="s">
        <v>9301</v>
      </c>
      <c r="F63" s="369" t="s">
        <v>12204</v>
      </c>
      <c r="G63" s="369">
        <v>31</v>
      </c>
      <c r="H63" s="369">
        <v>3171</v>
      </c>
      <c r="I63" s="369">
        <v>0</v>
      </c>
      <c r="J63" s="369">
        <v>11</v>
      </c>
      <c r="K63" s="389" t="str">
        <f>VLOOKUP(G63,'01_MASTER_KODE_WILAYAH'!H$1437:I$1470,2,FALSE)</f>
        <v>DKI JAKARTA</v>
      </c>
      <c r="L63" s="390" t="str">
        <f>VLOOKUP(H63,'01_MASTER_KODE_WILAYAH'!D$5:F$1353,3,FALSE)</f>
        <v>KOTA JAKARTA SELATAN</v>
      </c>
      <c r="M63" s="450" t="str">
        <f t="shared" si="5"/>
        <v>Pemerintah</v>
      </c>
      <c r="N63" s="334">
        <f>COUNTIF(A1_Individu_Data_Keadaan_SDMK!A$4:A$149935,B63)</f>
        <v>0</v>
      </c>
      <c r="O63" s="334">
        <f t="shared" si="3"/>
        <v>0</v>
      </c>
      <c r="P63" s="443" t="str">
        <f t="shared" si="4"/>
        <v>Berkurang</v>
      </c>
    </row>
    <row r="64" spans="1:16">
      <c r="A64" s="7">
        <v>62</v>
      </c>
      <c r="B64" s="369" t="s">
        <v>12478</v>
      </c>
      <c r="C64" s="369" t="s">
        <v>12479</v>
      </c>
      <c r="D64" s="369" t="s">
        <v>267</v>
      </c>
      <c r="E64" s="369" t="s">
        <v>9301</v>
      </c>
      <c r="F64" s="369" t="s">
        <v>12204</v>
      </c>
      <c r="G64" s="369">
        <v>31</v>
      </c>
      <c r="H64" s="369">
        <v>3171</v>
      </c>
      <c r="I64" s="369">
        <v>0</v>
      </c>
      <c r="J64" s="369">
        <v>10</v>
      </c>
      <c r="K64" s="389" t="str">
        <f>VLOOKUP(G64,'01_MASTER_KODE_WILAYAH'!H$1437:I$1470,2,FALSE)</f>
        <v>DKI JAKARTA</v>
      </c>
      <c r="L64" s="390" t="str">
        <f>VLOOKUP(H64,'01_MASTER_KODE_WILAYAH'!D$5:F$1353,3,FALSE)</f>
        <v>KOTA JAKARTA SELATAN</v>
      </c>
      <c r="M64" s="450" t="str">
        <f t="shared" si="5"/>
        <v>Pemerintah</v>
      </c>
      <c r="N64" s="334">
        <f>COUNTIF(A1_Individu_Data_Keadaan_SDMK!A$4:A$149935,B64)</f>
        <v>0</v>
      </c>
      <c r="O64" s="334">
        <f t="shared" si="3"/>
        <v>0</v>
      </c>
      <c r="P64" s="443" t="str">
        <f t="shared" si="4"/>
        <v>Berkurang</v>
      </c>
    </row>
    <row r="65" spans="1:16">
      <c r="A65" s="7">
        <v>63</v>
      </c>
      <c r="B65" s="369" t="s">
        <v>12480</v>
      </c>
      <c r="C65" s="369" t="s">
        <v>12481</v>
      </c>
      <c r="D65" s="369" t="s">
        <v>267</v>
      </c>
      <c r="E65" s="369" t="s">
        <v>9301</v>
      </c>
      <c r="F65" s="369" t="s">
        <v>12204</v>
      </c>
      <c r="G65" s="369">
        <v>31</v>
      </c>
      <c r="H65" s="369">
        <v>3171</v>
      </c>
      <c r="I65" s="369">
        <v>0</v>
      </c>
      <c r="J65" s="369">
        <v>12</v>
      </c>
      <c r="K65" s="389" t="str">
        <f>VLOOKUP(G65,'01_MASTER_KODE_WILAYAH'!H$1437:I$1470,2,FALSE)</f>
        <v>DKI JAKARTA</v>
      </c>
      <c r="L65" s="390" t="str">
        <f>VLOOKUP(H65,'01_MASTER_KODE_WILAYAH'!D$5:F$1353,3,FALSE)</f>
        <v>KOTA JAKARTA SELATAN</v>
      </c>
      <c r="M65" s="450" t="str">
        <f t="shared" si="5"/>
        <v>Pemerintah</v>
      </c>
      <c r="N65" s="334">
        <f>COUNTIF(A1_Individu_Data_Keadaan_SDMK!A$4:A$149935,B65)</f>
        <v>0</v>
      </c>
      <c r="O65" s="334">
        <f t="shared" si="3"/>
        <v>0</v>
      </c>
      <c r="P65" s="443" t="str">
        <f t="shared" si="4"/>
        <v>Berkurang</v>
      </c>
    </row>
    <row r="66" spans="1:16">
      <c r="A66" s="7">
        <v>64</v>
      </c>
      <c r="B66" s="369" t="s">
        <v>12482</v>
      </c>
      <c r="C66" s="369" t="s">
        <v>12483</v>
      </c>
      <c r="D66" s="369" t="s">
        <v>267</v>
      </c>
      <c r="E66" s="369" t="s">
        <v>9302</v>
      </c>
      <c r="F66" s="369" t="s">
        <v>12204</v>
      </c>
      <c r="G66" s="369">
        <v>31</v>
      </c>
      <c r="H66" s="369">
        <v>3171</v>
      </c>
      <c r="I66" s="369">
        <v>0</v>
      </c>
      <c r="J66" s="369">
        <v>43</v>
      </c>
      <c r="K66" s="389" t="str">
        <f>VLOOKUP(G66,'01_MASTER_KODE_WILAYAH'!H$1437:I$1470,2,FALSE)</f>
        <v>DKI JAKARTA</v>
      </c>
      <c r="L66" s="390" t="str">
        <f>VLOOKUP(H66,'01_MASTER_KODE_WILAYAH'!D$5:F$1353,3,FALSE)</f>
        <v>KOTA JAKARTA SELATAN</v>
      </c>
      <c r="M66" s="450" t="str">
        <f t="shared" si="5"/>
        <v>Pemerintah</v>
      </c>
      <c r="N66" s="334">
        <f>COUNTIF(A1_Individu_Data_Keadaan_SDMK!A$4:A$149935,B66)</f>
        <v>0</v>
      </c>
      <c r="O66" s="334">
        <f t="shared" si="3"/>
        <v>0</v>
      </c>
      <c r="P66" s="443" t="str">
        <f t="shared" si="4"/>
        <v>Berkurang</v>
      </c>
    </row>
    <row r="67" spans="1:16">
      <c r="A67" s="7">
        <v>65</v>
      </c>
      <c r="B67" s="369" t="s">
        <v>12484</v>
      </c>
      <c r="C67" s="369" t="s">
        <v>12485</v>
      </c>
      <c r="D67" s="369" t="s">
        <v>267</v>
      </c>
      <c r="E67" s="369" t="s">
        <v>9301</v>
      </c>
      <c r="F67" s="369" t="s">
        <v>12204</v>
      </c>
      <c r="G67" s="369">
        <v>31</v>
      </c>
      <c r="H67" s="369">
        <v>3171</v>
      </c>
      <c r="I67" s="369">
        <v>0</v>
      </c>
      <c r="J67" s="369">
        <v>11</v>
      </c>
      <c r="K67" s="389" t="str">
        <f>VLOOKUP(G67,'01_MASTER_KODE_WILAYAH'!H$1437:I$1470,2,FALSE)</f>
        <v>DKI JAKARTA</v>
      </c>
      <c r="L67" s="390" t="str">
        <f>VLOOKUP(H67,'01_MASTER_KODE_WILAYAH'!D$5:F$1353,3,FALSE)</f>
        <v>KOTA JAKARTA SELATAN</v>
      </c>
      <c r="M67" s="450" t="str">
        <f t="shared" ref="M67:M98" si="6">LEFT(F67,10)</f>
        <v>Pemerintah</v>
      </c>
      <c r="N67" s="334">
        <f>COUNTIF(A1_Individu_Data_Keadaan_SDMK!A$4:A$149935,B67)</f>
        <v>0</v>
      </c>
      <c r="O67" s="334">
        <f t="shared" si="3"/>
        <v>0</v>
      </c>
      <c r="P67" s="443" t="str">
        <f t="shared" si="4"/>
        <v>Berkurang</v>
      </c>
    </row>
    <row r="68" spans="1:16">
      <c r="A68" s="7">
        <v>66</v>
      </c>
      <c r="B68" s="369" t="s">
        <v>12486</v>
      </c>
      <c r="C68" s="369" t="s">
        <v>12487</v>
      </c>
      <c r="D68" s="369" t="s">
        <v>267</v>
      </c>
      <c r="E68" s="369" t="s">
        <v>9301</v>
      </c>
      <c r="F68" s="369" t="s">
        <v>12204</v>
      </c>
      <c r="G68" s="369">
        <v>31</v>
      </c>
      <c r="H68" s="369">
        <v>3171</v>
      </c>
      <c r="I68" s="369">
        <v>0</v>
      </c>
      <c r="J68" s="369">
        <v>9</v>
      </c>
      <c r="K68" s="389" t="str">
        <f>VLOOKUP(G68,'01_MASTER_KODE_WILAYAH'!H$1437:I$1470,2,FALSE)</f>
        <v>DKI JAKARTA</v>
      </c>
      <c r="L68" s="390" t="str">
        <f>VLOOKUP(H68,'01_MASTER_KODE_WILAYAH'!D$5:F$1353,3,FALSE)</f>
        <v>KOTA JAKARTA SELATAN</v>
      </c>
      <c r="M68" s="450" t="str">
        <f t="shared" si="6"/>
        <v>Pemerintah</v>
      </c>
      <c r="N68" s="334">
        <f>COUNTIF(A1_Individu_Data_Keadaan_SDMK!A$4:A$149935,B68)</f>
        <v>0</v>
      </c>
      <c r="O68" s="334">
        <f t="shared" si="3"/>
        <v>0</v>
      </c>
      <c r="P68" s="443" t="str">
        <f t="shared" si="4"/>
        <v>Berkurang</v>
      </c>
    </row>
    <row r="69" spans="1:16">
      <c r="A69" s="7">
        <v>67</v>
      </c>
      <c r="B69" s="369" t="s">
        <v>12488</v>
      </c>
      <c r="C69" s="369" t="s">
        <v>12489</v>
      </c>
      <c r="D69" s="369" t="s">
        <v>267</v>
      </c>
      <c r="E69" s="369" t="s">
        <v>9301</v>
      </c>
      <c r="F69" s="369" t="s">
        <v>12204</v>
      </c>
      <c r="G69" s="369">
        <v>31</v>
      </c>
      <c r="H69" s="369">
        <v>3171</v>
      </c>
      <c r="I69" s="369">
        <v>0</v>
      </c>
      <c r="J69" s="369">
        <v>9</v>
      </c>
      <c r="K69" s="389" t="str">
        <f>VLOOKUP(G69,'01_MASTER_KODE_WILAYAH'!H$1437:I$1470,2,FALSE)</f>
        <v>DKI JAKARTA</v>
      </c>
      <c r="L69" s="390" t="str">
        <f>VLOOKUP(H69,'01_MASTER_KODE_WILAYAH'!D$5:F$1353,3,FALSE)</f>
        <v>KOTA JAKARTA SELATAN</v>
      </c>
      <c r="M69" s="450" t="str">
        <f t="shared" si="6"/>
        <v>Pemerintah</v>
      </c>
      <c r="N69" s="334">
        <f>COUNTIF(A1_Individu_Data_Keadaan_SDMK!A$4:A$149935,B69)</f>
        <v>0</v>
      </c>
      <c r="O69" s="334">
        <f t="shared" si="3"/>
        <v>0</v>
      </c>
      <c r="P69" s="443" t="str">
        <f t="shared" si="4"/>
        <v>Berkurang</v>
      </c>
    </row>
    <row r="70" spans="1:16">
      <c r="A70" s="7">
        <v>68</v>
      </c>
      <c r="B70" s="369" t="s">
        <v>12490</v>
      </c>
      <c r="C70" s="369" t="s">
        <v>12491</v>
      </c>
      <c r="D70" s="369" t="s">
        <v>267</v>
      </c>
      <c r="E70" s="369" t="s">
        <v>9301</v>
      </c>
      <c r="F70" s="369" t="s">
        <v>12204</v>
      </c>
      <c r="G70" s="369">
        <v>31</v>
      </c>
      <c r="H70" s="369">
        <v>3171</v>
      </c>
      <c r="I70" s="369">
        <v>0</v>
      </c>
      <c r="J70" s="369">
        <v>9</v>
      </c>
      <c r="K70" s="389" t="str">
        <f>VLOOKUP(G70,'01_MASTER_KODE_WILAYAH'!H$1437:I$1470,2,FALSE)</f>
        <v>DKI JAKARTA</v>
      </c>
      <c r="L70" s="390" t="str">
        <f>VLOOKUP(H70,'01_MASTER_KODE_WILAYAH'!D$5:F$1353,3,FALSE)</f>
        <v>KOTA JAKARTA SELATAN</v>
      </c>
      <c r="M70" s="450" t="str">
        <f t="shared" si="6"/>
        <v>Pemerintah</v>
      </c>
      <c r="N70" s="334">
        <f>COUNTIF(A1_Individu_Data_Keadaan_SDMK!A$4:A$149935,B70)</f>
        <v>0</v>
      </c>
      <c r="O70" s="334">
        <f t="shared" si="3"/>
        <v>0</v>
      </c>
      <c r="P70" s="443" t="str">
        <f t="shared" si="4"/>
        <v>Berkurang</v>
      </c>
    </row>
    <row r="71" spans="1:16">
      <c r="A71" s="7">
        <v>69</v>
      </c>
      <c r="B71" s="369" t="s">
        <v>12492</v>
      </c>
      <c r="C71" s="369" t="s">
        <v>12493</v>
      </c>
      <c r="D71" s="369" t="s">
        <v>267</v>
      </c>
      <c r="E71" s="369" t="s">
        <v>9301</v>
      </c>
      <c r="F71" s="369" t="s">
        <v>12204</v>
      </c>
      <c r="G71" s="369">
        <v>31</v>
      </c>
      <c r="H71" s="369">
        <v>3171</v>
      </c>
      <c r="I71" s="369">
        <v>0</v>
      </c>
      <c r="J71" s="369">
        <v>9</v>
      </c>
      <c r="K71" s="389" t="str">
        <f>VLOOKUP(G71,'01_MASTER_KODE_WILAYAH'!H$1437:I$1470,2,FALSE)</f>
        <v>DKI JAKARTA</v>
      </c>
      <c r="L71" s="390" t="str">
        <f>VLOOKUP(H71,'01_MASTER_KODE_WILAYAH'!D$5:F$1353,3,FALSE)</f>
        <v>KOTA JAKARTA SELATAN</v>
      </c>
      <c r="M71" s="450" t="str">
        <f t="shared" si="6"/>
        <v>Pemerintah</v>
      </c>
      <c r="N71" s="334">
        <f>COUNTIF(A1_Individu_Data_Keadaan_SDMK!A$4:A$149935,B71)</f>
        <v>0</v>
      </c>
      <c r="O71" s="334">
        <f t="shared" si="3"/>
        <v>0</v>
      </c>
      <c r="P71" s="443" t="str">
        <f t="shared" si="4"/>
        <v>Berkurang</v>
      </c>
    </row>
    <row r="72" spans="1:16">
      <c r="A72" s="7">
        <v>70</v>
      </c>
      <c r="B72" s="369" t="s">
        <v>12494</v>
      </c>
      <c r="C72" s="369" t="s">
        <v>12495</v>
      </c>
      <c r="D72" s="369" t="s">
        <v>267</v>
      </c>
      <c r="E72" s="369" t="s">
        <v>9301</v>
      </c>
      <c r="F72" s="369" t="s">
        <v>12204</v>
      </c>
      <c r="G72" s="369">
        <v>31</v>
      </c>
      <c r="H72" s="369">
        <v>3171</v>
      </c>
      <c r="I72" s="369">
        <v>0</v>
      </c>
      <c r="J72" s="369">
        <v>11</v>
      </c>
      <c r="K72" s="389" t="str">
        <f>VLOOKUP(G72,'01_MASTER_KODE_WILAYAH'!H$1437:I$1470,2,FALSE)</f>
        <v>DKI JAKARTA</v>
      </c>
      <c r="L72" s="390" t="str">
        <f>VLOOKUP(H72,'01_MASTER_KODE_WILAYAH'!D$5:F$1353,3,FALSE)</f>
        <v>KOTA JAKARTA SELATAN</v>
      </c>
      <c r="M72" s="450" t="str">
        <f t="shared" si="6"/>
        <v>Pemerintah</v>
      </c>
      <c r="N72" s="334">
        <f>COUNTIF(A1_Individu_Data_Keadaan_SDMK!A$4:A$149935,B72)</f>
        <v>0</v>
      </c>
      <c r="O72" s="334">
        <f t="shared" si="3"/>
        <v>0</v>
      </c>
      <c r="P72" s="443" t="str">
        <f t="shared" si="4"/>
        <v>Berkurang</v>
      </c>
    </row>
    <row r="73" spans="1:16">
      <c r="A73" s="7">
        <v>71</v>
      </c>
      <c r="B73" s="369" t="s">
        <v>12496</v>
      </c>
      <c r="C73" s="369" t="s">
        <v>12497</v>
      </c>
      <c r="D73" s="369" t="s">
        <v>267</v>
      </c>
      <c r="E73" s="369" t="s">
        <v>9301</v>
      </c>
      <c r="F73" s="369" t="s">
        <v>12204</v>
      </c>
      <c r="G73" s="369">
        <v>31</v>
      </c>
      <c r="H73" s="369">
        <v>3171</v>
      </c>
      <c r="I73" s="369">
        <v>0</v>
      </c>
      <c r="J73" s="369">
        <v>83</v>
      </c>
      <c r="K73" s="389" t="str">
        <f>VLOOKUP(G73,'01_MASTER_KODE_WILAYAH'!H$1437:I$1470,2,FALSE)</f>
        <v>DKI JAKARTA</v>
      </c>
      <c r="L73" s="390" t="str">
        <f>VLOOKUP(H73,'01_MASTER_KODE_WILAYAH'!D$5:F$1353,3,FALSE)</f>
        <v>KOTA JAKARTA SELATAN</v>
      </c>
      <c r="M73" s="450" t="str">
        <f t="shared" si="6"/>
        <v>Pemerintah</v>
      </c>
      <c r="N73" s="334">
        <f>COUNTIF(A1_Individu_Data_Keadaan_SDMK!A$4:A$149935,B73)</f>
        <v>0</v>
      </c>
      <c r="O73" s="334">
        <f t="shared" si="3"/>
        <v>0</v>
      </c>
      <c r="P73" s="443" t="str">
        <f t="shared" si="4"/>
        <v>Berkurang</v>
      </c>
    </row>
    <row r="74" spans="1:16">
      <c r="A74" s="7">
        <v>72</v>
      </c>
      <c r="B74" s="369" t="s">
        <v>12498</v>
      </c>
      <c r="C74" s="369" t="s">
        <v>12499</v>
      </c>
      <c r="D74" s="369" t="s">
        <v>267</v>
      </c>
      <c r="E74" s="369" t="s">
        <v>9301</v>
      </c>
      <c r="F74" s="369" t="s">
        <v>12204</v>
      </c>
      <c r="G74" s="369">
        <v>31</v>
      </c>
      <c r="H74" s="369">
        <v>3171</v>
      </c>
      <c r="I74" s="369">
        <v>0</v>
      </c>
      <c r="J74" s="369">
        <v>8</v>
      </c>
      <c r="K74" s="389" t="str">
        <f>VLOOKUP(G74,'01_MASTER_KODE_WILAYAH'!H$1437:I$1470,2,FALSE)</f>
        <v>DKI JAKARTA</v>
      </c>
      <c r="L74" s="390" t="str">
        <f>VLOOKUP(H74,'01_MASTER_KODE_WILAYAH'!D$5:F$1353,3,FALSE)</f>
        <v>KOTA JAKARTA SELATAN</v>
      </c>
      <c r="M74" s="450" t="str">
        <f t="shared" si="6"/>
        <v>Pemerintah</v>
      </c>
      <c r="N74" s="334">
        <f>COUNTIF(A1_Individu_Data_Keadaan_SDMK!A$4:A$149935,B74)</f>
        <v>0</v>
      </c>
      <c r="O74" s="334">
        <f t="shared" si="3"/>
        <v>0</v>
      </c>
      <c r="P74" s="443" t="str">
        <f t="shared" si="4"/>
        <v>Berkurang</v>
      </c>
    </row>
    <row r="75" spans="1:16">
      <c r="A75" s="7">
        <v>73</v>
      </c>
      <c r="B75" s="369" t="s">
        <v>12500</v>
      </c>
      <c r="C75" s="369" t="s">
        <v>12501</v>
      </c>
      <c r="D75" s="369" t="s">
        <v>267</v>
      </c>
      <c r="E75" s="369" t="s">
        <v>9301</v>
      </c>
      <c r="F75" s="369" t="s">
        <v>12204</v>
      </c>
      <c r="G75" s="369">
        <v>31</v>
      </c>
      <c r="H75" s="369">
        <v>3171</v>
      </c>
      <c r="I75" s="369">
        <v>0</v>
      </c>
      <c r="J75" s="369">
        <v>11</v>
      </c>
      <c r="K75" s="389" t="str">
        <f>VLOOKUP(G75,'01_MASTER_KODE_WILAYAH'!H$1437:I$1470,2,FALSE)</f>
        <v>DKI JAKARTA</v>
      </c>
      <c r="L75" s="390" t="str">
        <f>VLOOKUP(H75,'01_MASTER_KODE_WILAYAH'!D$5:F$1353,3,FALSE)</f>
        <v>KOTA JAKARTA SELATAN</v>
      </c>
      <c r="M75" s="450" t="str">
        <f t="shared" si="6"/>
        <v>Pemerintah</v>
      </c>
      <c r="N75" s="334">
        <f>COUNTIF(A1_Individu_Data_Keadaan_SDMK!A$4:A$149935,B75)</f>
        <v>0</v>
      </c>
      <c r="O75" s="334">
        <f t="shared" si="3"/>
        <v>0</v>
      </c>
      <c r="P75" s="443" t="str">
        <f t="shared" si="4"/>
        <v>Berkurang</v>
      </c>
    </row>
    <row r="76" spans="1:16">
      <c r="A76" s="7">
        <v>74</v>
      </c>
      <c r="B76" s="369" t="s">
        <v>12502</v>
      </c>
      <c r="C76" s="369" t="s">
        <v>12503</v>
      </c>
      <c r="D76" s="369" t="s">
        <v>267</v>
      </c>
      <c r="E76" s="369" t="s">
        <v>9301</v>
      </c>
      <c r="F76" s="369" t="s">
        <v>12204</v>
      </c>
      <c r="G76" s="369">
        <v>31</v>
      </c>
      <c r="H76" s="369">
        <v>3171</v>
      </c>
      <c r="I76" s="369">
        <v>0</v>
      </c>
      <c r="J76" s="369">
        <v>7</v>
      </c>
      <c r="K76" s="389" t="str">
        <f>VLOOKUP(G76,'01_MASTER_KODE_WILAYAH'!H$1437:I$1470,2,FALSE)</f>
        <v>DKI JAKARTA</v>
      </c>
      <c r="L76" s="390" t="str">
        <f>VLOOKUP(H76,'01_MASTER_KODE_WILAYAH'!D$5:F$1353,3,FALSE)</f>
        <v>KOTA JAKARTA SELATAN</v>
      </c>
      <c r="M76" s="450" t="str">
        <f t="shared" si="6"/>
        <v>Pemerintah</v>
      </c>
      <c r="N76" s="334">
        <f>COUNTIF(A1_Individu_Data_Keadaan_SDMK!A$4:A$149935,B76)</f>
        <v>0</v>
      </c>
      <c r="O76" s="334">
        <f t="shared" si="3"/>
        <v>0</v>
      </c>
      <c r="P76" s="443" t="str">
        <f t="shared" si="4"/>
        <v>Berkurang</v>
      </c>
    </row>
    <row r="77" spans="1:16">
      <c r="A77" s="7">
        <v>75</v>
      </c>
      <c r="B77" s="369" t="s">
        <v>12504</v>
      </c>
      <c r="C77" s="369" t="s">
        <v>12505</v>
      </c>
      <c r="D77" s="369" t="s">
        <v>267</v>
      </c>
      <c r="E77" s="369" t="s">
        <v>9301</v>
      </c>
      <c r="F77" s="369" t="s">
        <v>12204</v>
      </c>
      <c r="G77" s="369">
        <v>31</v>
      </c>
      <c r="H77" s="369">
        <v>3171</v>
      </c>
      <c r="I77" s="369">
        <v>0</v>
      </c>
      <c r="J77" s="369">
        <v>9</v>
      </c>
      <c r="K77" s="389" t="str">
        <f>VLOOKUP(G77,'01_MASTER_KODE_WILAYAH'!H$1437:I$1470,2,FALSE)</f>
        <v>DKI JAKARTA</v>
      </c>
      <c r="L77" s="390" t="str">
        <f>VLOOKUP(H77,'01_MASTER_KODE_WILAYAH'!D$5:F$1353,3,FALSE)</f>
        <v>KOTA JAKARTA SELATAN</v>
      </c>
      <c r="M77" s="450" t="str">
        <f t="shared" si="6"/>
        <v>Pemerintah</v>
      </c>
      <c r="N77" s="334">
        <f>COUNTIF(A1_Individu_Data_Keadaan_SDMK!A$4:A$149935,B77)</f>
        <v>0</v>
      </c>
      <c r="O77" s="334">
        <f t="shared" si="3"/>
        <v>0</v>
      </c>
      <c r="P77" s="443" t="str">
        <f t="shared" si="4"/>
        <v>Berkurang</v>
      </c>
    </row>
    <row r="78" spans="1:16">
      <c r="A78" s="7">
        <v>76</v>
      </c>
      <c r="B78" s="369" t="s">
        <v>12506</v>
      </c>
      <c r="C78" s="369" t="s">
        <v>12507</v>
      </c>
      <c r="D78" s="369" t="s">
        <v>267</v>
      </c>
      <c r="E78" s="369" t="s">
        <v>9301</v>
      </c>
      <c r="F78" s="369" t="s">
        <v>12204</v>
      </c>
      <c r="G78" s="369">
        <v>31</v>
      </c>
      <c r="H78" s="369">
        <v>3171</v>
      </c>
      <c r="I78" s="369">
        <v>0</v>
      </c>
      <c r="J78" s="369">
        <v>8</v>
      </c>
      <c r="K78" s="389" t="str">
        <f>VLOOKUP(G78,'01_MASTER_KODE_WILAYAH'!H$1437:I$1470,2,FALSE)</f>
        <v>DKI JAKARTA</v>
      </c>
      <c r="L78" s="390" t="str">
        <f>VLOOKUP(H78,'01_MASTER_KODE_WILAYAH'!D$5:F$1353,3,FALSE)</f>
        <v>KOTA JAKARTA SELATAN</v>
      </c>
      <c r="M78" s="450" t="str">
        <f t="shared" si="6"/>
        <v>Pemerintah</v>
      </c>
      <c r="N78" s="334">
        <f>COUNTIF(A1_Individu_Data_Keadaan_SDMK!A$4:A$149935,B78)</f>
        <v>0</v>
      </c>
      <c r="O78" s="334">
        <f t="shared" si="3"/>
        <v>0</v>
      </c>
      <c r="P78" s="443" t="str">
        <f t="shared" si="4"/>
        <v>Berkurang</v>
      </c>
    </row>
    <row r="79" spans="1:16">
      <c r="A79" s="7">
        <v>77</v>
      </c>
      <c r="B79" s="369" t="s">
        <v>12508</v>
      </c>
      <c r="C79" s="369" t="s">
        <v>12509</v>
      </c>
      <c r="D79" s="369" t="s">
        <v>267</v>
      </c>
      <c r="E79" s="369" t="s">
        <v>9301</v>
      </c>
      <c r="F79" s="369" t="s">
        <v>12204</v>
      </c>
      <c r="G79" s="369">
        <v>31</v>
      </c>
      <c r="H79" s="369">
        <v>3171</v>
      </c>
      <c r="I79" s="369">
        <v>0</v>
      </c>
      <c r="J79" s="369">
        <v>6</v>
      </c>
      <c r="K79" s="389" t="str">
        <f>VLOOKUP(G79,'01_MASTER_KODE_WILAYAH'!H$1437:I$1470,2,FALSE)</f>
        <v>DKI JAKARTA</v>
      </c>
      <c r="L79" s="390" t="str">
        <f>VLOOKUP(H79,'01_MASTER_KODE_WILAYAH'!D$5:F$1353,3,FALSE)</f>
        <v>KOTA JAKARTA SELATAN</v>
      </c>
      <c r="M79" s="450" t="str">
        <f t="shared" si="6"/>
        <v>Pemerintah</v>
      </c>
      <c r="N79" s="334">
        <f>COUNTIF(A1_Individu_Data_Keadaan_SDMK!A$4:A$149935,B79)</f>
        <v>0</v>
      </c>
      <c r="O79" s="334">
        <f t="shared" si="3"/>
        <v>0</v>
      </c>
      <c r="P79" s="443" t="str">
        <f t="shared" si="4"/>
        <v>Berkurang</v>
      </c>
    </row>
    <row r="80" spans="1:16">
      <c r="A80" s="7">
        <v>78</v>
      </c>
      <c r="B80" s="369" t="s">
        <v>12510</v>
      </c>
      <c r="C80" s="369" t="s">
        <v>12511</v>
      </c>
      <c r="D80" s="369" t="s">
        <v>267</v>
      </c>
      <c r="E80" s="369" t="s">
        <v>9301</v>
      </c>
      <c r="F80" s="369" t="s">
        <v>12204</v>
      </c>
      <c r="G80" s="369">
        <v>31</v>
      </c>
      <c r="H80" s="369">
        <v>3171</v>
      </c>
      <c r="I80" s="369">
        <v>0</v>
      </c>
      <c r="J80" s="369">
        <v>6</v>
      </c>
      <c r="K80" s="389" t="str">
        <f>VLOOKUP(G80,'01_MASTER_KODE_WILAYAH'!H$1437:I$1470,2,FALSE)</f>
        <v>DKI JAKARTA</v>
      </c>
      <c r="L80" s="390" t="str">
        <f>VLOOKUP(H80,'01_MASTER_KODE_WILAYAH'!D$5:F$1353,3,FALSE)</f>
        <v>KOTA JAKARTA SELATAN</v>
      </c>
      <c r="M80" s="450" t="str">
        <f t="shared" si="6"/>
        <v>Pemerintah</v>
      </c>
      <c r="N80" s="334">
        <f>COUNTIF(A1_Individu_Data_Keadaan_SDMK!A$4:A$149935,B80)</f>
        <v>0</v>
      </c>
      <c r="O80" s="334">
        <f t="shared" si="3"/>
        <v>0</v>
      </c>
      <c r="P80" s="443" t="str">
        <f t="shared" si="4"/>
        <v>Berkurang</v>
      </c>
    </row>
    <row r="81" spans="1:16">
      <c r="A81" s="7">
        <v>79</v>
      </c>
      <c r="B81" s="369" t="s">
        <v>12512</v>
      </c>
      <c r="C81" s="369" t="s">
        <v>12513</v>
      </c>
      <c r="D81" s="369" t="s">
        <v>267</v>
      </c>
      <c r="E81" s="369" t="s">
        <v>9301</v>
      </c>
      <c r="F81" s="369" t="s">
        <v>12204</v>
      </c>
      <c r="G81" s="369">
        <v>31</v>
      </c>
      <c r="H81" s="369">
        <v>3171</v>
      </c>
      <c r="I81" s="369">
        <v>0</v>
      </c>
      <c r="J81" s="369">
        <v>6</v>
      </c>
      <c r="K81" s="389" t="str">
        <f>VLOOKUP(G81,'01_MASTER_KODE_WILAYAH'!H$1437:I$1470,2,FALSE)</f>
        <v>DKI JAKARTA</v>
      </c>
      <c r="L81" s="390" t="str">
        <f>VLOOKUP(H81,'01_MASTER_KODE_WILAYAH'!D$5:F$1353,3,FALSE)</f>
        <v>KOTA JAKARTA SELATAN</v>
      </c>
      <c r="M81" s="450" t="str">
        <f t="shared" si="6"/>
        <v>Pemerintah</v>
      </c>
      <c r="N81" s="334">
        <f>COUNTIF(A1_Individu_Data_Keadaan_SDMK!A$4:A$149935,B81)</f>
        <v>0</v>
      </c>
      <c r="O81" s="334">
        <f t="shared" si="3"/>
        <v>0</v>
      </c>
      <c r="P81" s="443" t="str">
        <f t="shared" si="4"/>
        <v>Berkurang</v>
      </c>
    </row>
    <row r="82" spans="1:16">
      <c r="A82" s="7">
        <v>80</v>
      </c>
      <c r="B82" s="369" t="s">
        <v>12514</v>
      </c>
      <c r="C82" s="369" t="s">
        <v>12515</v>
      </c>
      <c r="D82" s="369" t="s">
        <v>267</v>
      </c>
      <c r="E82" s="369" t="s">
        <v>9302</v>
      </c>
      <c r="F82" s="369" t="s">
        <v>12204</v>
      </c>
      <c r="G82" s="369">
        <v>31</v>
      </c>
      <c r="H82" s="369">
        <v>3171</v>
      </c>
      <c r="I82" s="369">
        <v>0</v>
      </c>
      <c r="J82" s="369">
        <v>60</v>
      </c>
      <c r="K82" s="389" t="str">
        <f>VLOOKUP(G82,'01_MASTER_KODE_WILAYAH'!H$1437:I$1470,2,FALSE)</f>
        <v>DKI JAKARTA</v>
      </c>
      <c r="L82" s="390" t="str">
        <f>VLOOKUP(H82,'01_MASTER_KODE_WILAYAH'!D$5:F$1353,3,FALSE)</f>
        <v>KOTA JAKARTA SELATAN</v>
      </c>
      <c r="M82" s="450" t="str">
        <f t="shared" si="6"/>
        <v>Pemerintah</v>
      </c>
      <c r="N82" s="334">
        <f>COUNTIF(A1_Individu_Data_Keadaan_SDMK!A$4:A$149935,B82)</f>
        <v>0</v>
      </c>
      <c r="O82" s="334">
        <f t="shared" si="3"/>
        <v>0</v>
      </c>
      <c r="P82" s="443" t="str">
        <f t="shared" si="4"/>
        <v>Berkurang</v>
      </c>
    </row>
    <row r="83" spans="1:16">
      <c r="A83" s="7">
        <v>81</v>
      </c>
      <c r="B83" s="369" t="s">
        <v>12516</v>
      </c>
      <c r="C83" s="369" t="s">
        <v>12517</v>
      </c>
      <c r="D83" s="369" t="s">
        <v>267</v>
      </c>
      <c r="E83" s="369" t="s">
        <v>9301</v>
      </c>
      <c r="F83" s="369" t="s">
        <v>12204</v>
      </c>
      <c r="G83" s="369">
        <v>31</v>
      </c>
      <c r="H83" s="369">
        <v>3171</v>
      </c>
      <c r="I83" s="369">
        <v>0</v>
      </c>
      <c r="J83" s="369">
        <v>10</v>
      </c>
      <c r="K83" s="389" t="str">
        <f>VLOOKUP(G83,'01_MASTER_KODE_WILAYAH'!H$1437:I$1470,2,FALSE)</f>
        <v>DKI JAKARTA</v>
      </c>
      <c r="L83" s="390" t="str">
        <f>VLOOKUP(H83,'01_MASTER_KODE_WILAYAH'!D$5:F$1353,3,FALSE)</f>
        <v>KOTA JAKARTA SELATAN</v>
      </c>
      <c r="M83" s="450" t="str">
        <f t="shared" si="6"/>
        <v>Pemerintah</v>
      </c>
      <c r="N83" s="334">
        <f>COUNTIF(A1_Individu_Data_Keadaan_SDMK!A$4:A$149935,B83)</f>
        <v>0</v>
      </c>
      <c r="O83" s="334">
        <f t="shared" si="3"/>
        <v>0</v>
      </c>
      <c r="P83" s="443" t="str">
        <f t="shared" si="4"/>
        <v>Berkurang</v>
      </c>
    </row>
    <row r="84" spans="1:16">
      <c r="A84" s="7">
        <v>82</v>
      </c>
      <c r="B84" s="369" t="s">
        <v>12518</v>
      </c>
      <c r="C84" s="369" t="s">
        <v>12519</v>
      </c>
      <c r="D84" s="369" t="s">
        <v>267</v>
      </c>
      <c r="E84" s="369" t="s">
        <v>9301</v>
      </c>
      <c r="F84" s="369" t="s">
        <v>12204</v>
      </c>
      <c r="G84" s="369">
        <v>31</v>
      </c>
      <c r="H84" s="369">
        <v>3171</v>
      </c>
      <c r="I84" s="369">
        <v>0</v>
      </c>
      <c r="J84" s="369">
        <v>10</v>
      </c>
      <c r="K84" s="389" t="str">
        <f>VLOOKUP(G84,'01_MASTER_KODE_WILAYAH'!H$1437:I$1470,2,FALSE)</f>
        <v>DKI JAKARTA</v>
      </c>
      <c r="L84" s="390" t="str">
        <f>VLOOKUP(H84,'01_MASTER_KODE_WILAYAH'!D$5:F$1353,3,FALSE)</f>
        <v>KOTA JAKARTA SELATAN</v>
      </c>
      <c r="M84" s="450" t="str">
        <f t="shared" si="6"/>
        <v>Pemerintah</v>
      </c>
      <c r="N84" s="334">
        <f>COUNTIF(A1_Individu_Data_Keadaan_SDMK!A$4:A$149935,B84)</f>
        <v>0</v>
      </c>
      <c r="O84" s="334">
        <f t="shared" si="3"/>
        <v>0</v>
      </c>
      <c r="P84" s="443" t="str">
        <f t="shared" si="4"/>
        <v>Berkurang</v>
      </c>
    </row>
    <row r="85" spans="1:16">
      <c r="A85" s="7">
        <v>83</v>
      </c>
      <c r="B85" s="369" t="s">
        <v>12520</v>
      </c>
      <c r="C85" s="369" t="s">
        <v>12521</v>
      </c>
      <c r="D85" s="369" t="s">
        <v>267</v>
      </c>
      <c r="E85" s="369" t="s">
        <v>9301</v>
      </c>
      <c r="F85" s="369" t="s">
        <v>12204</v>
      </c>
      <c r="G85" s="369">
        <v>31</v>
      </c>
      <c r="H85" s="369">
        <v>3171</v>
      </c>
      <c r="I85" s="369">
        <v>0</v>
      </c>
      <c r="J85" s="369">
        <v>11</v>
      </c>
      <c r="K85" s="389" t="str">
        <f>VLOOKUP(G85,'01_MASTER_KODE_WILAYAH'!H$1437:I$1470,2,FALSE)</f>
        <v>DKI JAKARTA</v>
      </c>
      <c r="L85" s="390" t="str">
        <f>VLOOKUP(H85,'01_MASTER_KODE_WILAYAH'!D$5:F$1353,3,FALSE)</f>
        <v>KOTA JAKARTA SELATAN</v>
      </c>
      <c r="M85" s="450" t="str">
        <f t="shared" si="6"/>
        <v>Pemerintah</v>
      </c>
      <c r="N85" s="334">
        <f>COUNTIF(A1_Individu_Data_Keadaan_SDMK!A$4:A$149935,B85)</f>
        <v>0</v>
      </c>
      <c r="O85" s="334">
        <f t="shared" si="3"/>
        <v>0</v>
      </c>
      <c r="P85" s="443" t="str">
        <f t="shared" si="4"/>
        <v>Berkurang</v>
      </c>
    </row>
    <row r="86" spans="1:16">
      <c r="A86" s="7">
        <v>84</v>
      </c>
      <c r="B86" s="369" t="s">
        <v>12522</v>
      </c>
      <c r="C86" s="369" t="s">
        <v>12523</v>
      </c>
      <c r="D86" s="369" t="s">
        <v>267</v>
      </c>
      <c r="E86" s="369" t="s">
        <v>9301</v>
      </c>
      <c r="F86" s="369" t="s">
        <v>12204</v>
      </c>
      <c r="G86" s="369">
        <v>31</v>
      </c>
      <c r="H86" s="369">
        <v>3171</v>
      </c>
      <c r="I86" s="369">
        <v>0</v>
      </c>
      <c r="J86" s="369">
        <v>12</v>
      </c>
      <c r="K86" s="389" t="str">
        <f>VLOOKUP(G86,'01_MASTER_KODE_WILAYAH'!H$1437:I$1470,2,FALSE)</f>
        <v>DKI JAKARTA</v>
      </c>
      <c r="L86" s="390" t="str">
        <f>VLOOKUP(H86,'01_MASTER_KODE_WILAYAH'!D$5:F$1353,3,FALSE)</f>
        <v>KOTA JAKARTA SELATAN</v>
      </c>
      <c r="M86" s="450" t="str">
        <f t="shared" si="6"/>
        <v>Pemerintah</v>
      </c>
      <c r="N86" s="334">
        <f>COUNTIF(A1_Individu_Data_Keadaan_SDMK!A$4:A$149935,B86)</f>
        <v>0</v>
      </c>
      <c r="O86" s="334">
        <f t="shared" si="3"/>
        <v>0</v>
      </c>
      <c r="P86" s="443" t="str">
        <f t="shared" si="4"/>
        <v>Berkurang</v>
      </c>
    </row>
    <row r="87" spans="1:16">
      <c r="A87" s="7">
        <v>85</v>
      </c>
      <c r="B87" s="369" t="s">
        <v>12524</v>
      </c>
      <c r="C87" s="369" t="s">
        <v>12525</v>
      </c>
      <c r="D87" s="369" t="s">
        <v>267</v>
      </c>
      <c r="E87" s="369" t="s">
        <v>9301</v>
      </c>
      <c r="F87" s="369" t="s">
        <v>12204</v>
      </c>
      <c r="G87" s="369">
        <v>31</v>
      </c>
      <c r="H87" s="369">
        <v>3171</v>
      </c>
      <c r="I87" s="369">
        <v>0</v>
      </c>
      <c r="J87" s="369">
        <v>12</v>
      </c>
      <c r="K87" s="389" t="str">
        <f>VLOOKUP(G87,'01_MASTER_KODE_WILAYAH'!H$1437:I$1470,2,FALSE)</f>
        <v>DKI JAKARTA</v>
      </c>
      <c r="L87" s="390" t="str">
        <f>VLOOKUP(H87,'01_MASTER_KODE_WILAYAH'!D$5:F$1353,3,FALSE)</f>
        <v>KOTA JAKARTA SELATAN</v>
      </c>
      <c r="M87" s="450" t="str">
        <f t="shared" si="6"/>
        <v>Pemerintah</v>
      </c>
      <c r="N87" s="334">
        <f>COUNTIF(A1_Individu_Data_Keadaan_SDMK!A$4:A$149935,B87)</f>
        <v>0</v>
      </c>
      <c r="O87" s="334">
        <f t="shared" ref="O87:O123" si="7">IF(N87&gt;0,1,0)</f>
        <v>0</v>
      </c>
      <c r="P87" s="443" t="str">
        <f t="shared" ref="P87:P123" si="8">IF(N87&gt;J87,"Bertambah",IF(N87=J87,"Tetap","Berkurang"))</f>
        <v>Berkurang</v>
      </c>
    </row>
    <row r="88" spans="1:16">
      <c r="A88" s="7">
        <v>86</v>
      </c>
      <c r="B88" s="369" t="s">
        <v>12526</v>
      </c>
      <c r="C88" s="369" t="s">
        <v>12527</v>
      </c>
      <c r="D88" s="369" t="s">
        <v>267</v>
      </c>
      <c r="E88" s="369" t="s">
        <v>9301</v>
      </c>
      <c r="F88" s="369" t="s">
        <v>12204</v>
      </c>
      <c r="G88" s="369">
        <v>31</v>
      </c>
      <c r="H88" s="369">
        <v>3171</v>
      </c>
      <c r="I88" s="369">
        <v>0</v>
      </c>
      <c r="J88" s="369">
        <v>9</v>
      </c>
      <c r="K88" s="389" t="str">
        <f>VLOOKUP(G88,'01_MASTER_KODE_WILAYAH'!H$1437:I$1470,2,FALSE)</f>
        <v>DKI JAKARTA</v>
      </c>
      <c r="L88" s="390" t="str">
        <f>VLOOKUP(H88,'01_MASTER_KODE_WILAYAH'!D$5:F$1353,3,FALSE)</f>
        <v>KOTA JAKARTA SELATAN</v>
      </c>
      <c r="M88" s="450" t="str">
        <f t="shared" si="6"/>
        <v>Pemerintah</v>
      </c>
      <c r="N88" s="334">
        <f>COUNTIF(A1_Individu_Data_Keadaan_SDMK!A$4:A$149935,B88)</f>
        <v>0</v>
      </c>
      <c r="O88" s="334">
        <f t="shared" si="7"/>
        <v>0</v>
      </c>
      <c r="P88" s="443" t="str">
        <f t="shared" si="8"/>
        <v>Berkurang</v>
      </c>
    </row>
    <row r="89" spans="1:16">
      <c r="A89" s="7">
        <v>87</v>
      </c>
      <c r="B89" s="369" t="s">
        <v>12528</v>
      </c>
      <c r="C89" s="369" t="s">
        <v>12529</v>
      </c>
      <c r="D89" s="369" t="s">
        <v>267</v>
      </c>
      <c r="E89" s="369" t="s">
        <v>9301</v>
      </c>
      <c r="F89" s="369" t="s">
        <v>12204</v>
      </c>
      <c r="G89" s="369">
        <v>31</v>
      </c>
      <c r="H89" s="369">
        <v>3171</v>
      </c>
      <c r="I89" s="369">
        <v>0</v>
      </c>
      <c r="J89" s="369">
        <v>11</v>
      </c>
      <c r="K89" s="389" t="str">
        <f>VLOOKUP(G89,'01_MASTER_KODE_WILAYAH'!H$1437:I$1470,2,FALSE)</f>
        <v>DKI JAKARTA</v>
      </c>
      <c r="L89" s="390" t="str">
        <f>VLOOKUP(H89,'01_MASTER_KODE_WILAYAH'!D$5:F$1353,3,FALSE)</f>
        <v>KOTA JAKARTA SELATAN</v>
      </c>
      <c r="M89" s="450" t="str">
        <f t="shared" si="6"/>
        <v>Pemerintah</v>
      </c>
      <c r="N89" s="334">
        <f>COUNTIF(A1_Individu_Data_Keadaan_SDMK!A$4:A$149935,B89)</f>
        <v>0</v>
      </c>
      <c r="O89" s="334">
        <f t="shared" si="7"/>
        <v>0</v>
      </c>
      <c r="P89" s="443" t="str">
        <f t="shared" si="8"/>
        <v>Berkurang</v>
      </c>
    </row>
    <row r="90" spans="1:16">
      <c r="A90" s="7">
        <v>88</v>
      </c>
      <c r="B90" s="369" t="s">
        <v>12530</v>
      </c>
      <c r="C90" s="369" t="s">
        <v>12531</v>
      </c>
      <c r="D90" s="369" t="s">
        <v>267</v>
      </c>
      <c r="E90" s="369" t="s">
        <v>9301</v>
      </c>
      <c r="F90" s="369" t="s">
        <v>12204</v>
      </c>
      <c r="G90" s="369">
        <v>31</v>
      </c>
      <c r="H90" s="369">
        <v>3171</v>
      </c>
      <c r="I90" s="369">
        <v>0</v>
      </c>
      <c r="J90" s="369">
        <v>0</v>
      </c>
      <c r="K90" s="389" t="str">
        <f>VLOOKUP(G90,'01_MASTER_KODE_WILAYAH'!H$1437:I$1470,2,FALSE)</f>
        <v>DKI JAKARTA</v>
      </c>
      <c r="L90" s="390" t="str">
        <f>VLOOKUP(H90,'01_MASTER_KODE_WILAYAH'!D$5:F$1353,3,FALSE)</f>
        <v>KOTA JAKARTA SELATAN</v>
      </c>
      <c r="M90" s="450" t="str">
        <f t="shared" si="6"/>
        <v>Pemerintah</v>
      </c>
      <c r="N90" s="334">
        <f>COUNTIF(A1_Individu_Data_Keadaan_SDMK!A$4:A$149935,B90)</f>
        <v>0</v>
      </c>
      <c r="O90" s="334">
        <f t="shared" si="7"/>
        <v>0</v>
      </c>
      <c r="P90" s="443" t="str">
        <f t="shared" si="8"/>
        <v>Tetap</v>
      </c>
    </row>
    <row r="91" spans="1:16">
      <c r="A91" s="7">
        <v>89</v>
      </c>
      <c r="B91" s="369" t="s">
        <v>12532</v>
      </c>
      <c r="C91" s="369" t="s">
        <v>12533</v>
      </c>
      <c r="D91" s="369" t="s">
        <v>267</v>
      </c>
      <c r="E91" s="369" t="s">
        <v>9302</v>
      </c>
      <c r="F91" s="369" t="s">
        <v>12204</v>
      </c>
      <c r="G91" s="369">
        <v>31</v>
      </c>
      <c r="H91" s="369">
        <v>3171</v>
      </c>
      <c r="I91" s="369">
        <v>0</v>
      </c>
      <c r="J91" s="369">
        <v>74</v>
      </c>
      <c r="K91" s="389" t="str">
        <f>VLOOKUP(G91,'01_MASTER_KODE_WILAYAH'!H$1437:I$1470,2,FALSE)</f>
        <v>DKI JAKARTA</v>
      </c>
      <c r="L91" s="390" t="str">
        <f>VLOOKUP(H91,'01_MASTER_KODE_WILAYAH'!D$5:F$1353,3,FALSE)</f>
        <v>KOTA JAKARTA SELATAN</v>
      </c>
      <c r="M91" s="450" t="str">
        <f t="shared" si="6"/>
        <v>Pemerintah</v>
      </c>
      <c r="N91" s="334">
        <f>COUNTIF(A1_Individu_Data_Keadaan_SDMK!A$4:A$149935,B91)</f>
        <v>0</v>
      </c>
      <c r="O91" s="334">
        <f t="shared" si="7"/>
        <v>0</v>
      </c>
      <c r="P91" s="443" t="str">
        <f t="shared" si="8"/>
        <v>Berkurang</v>
      </c>
    </row>
    <row r="92" spans="1:16">
      <c r="A92" s="7">
        <v>90</v>
      </c>
      <c r="B92" s="369" t="s">
        <v>12534</v>
      </c>
      <c r="C92" s="369" t="s">
        <v>12535</v>
      </c>
      <c r="D92" s="369" t="s">
        <v>267</v>
      </c>
      <c r="E92" s="369" t="s">
        <v>9301</v>
      </c>
      <c r="F92" s="369" t="s">
        <v>12204</v>
      </c>
      <c r="G92" s="369">
        <v>31</v>
      </c>
      <c r="H92" s="369">
        <v>3171</v>
      </c>
      <c r="I92" s="369">
        <v>0</v>
      </c>
      <c r="J92" s="369">
        <v>8</v>
      </c>
      <c r="K92" s="389" t="str">
        <f>VLOOKUP(G92,'01_MASTER_KODE_WILAYAH'!H$1437:I$1470,2,FALSE)</f>
        <v>DKI JAKARTA</v>
      </c>
      <c r="L92" s="390" t="str">
        <f>VLOOKUP(H92,'01_MASTER_KODE_WILAYAH'!D$5:F$1353,3,FALSE)</f>
        <v>KOTA JAKARTA SELATAN</v>
      </c>
      <c r="M92" s="450" t="str">
        <f t="shared" si="6"/>
        <v>Pemerintah</v>
      </c>
      <c r="N92" s="334">
        <f>COUNTIF(A1_Individu_Data_Keadaan_SDMK!A$4:A$149935,B92)</f>
        <v>0</v>
      </c>
      <c r="O92" s="334">
        <f t="shared" si="7"/>
        <v>0</v>
      </c>
      <c r="P92" s="443" t="str">
        <f t="shared" si="8"/>
        <v>Berkurang</v>
      </c>
    </row>
    <row r="93" spans="1:16">
      <c r="A93" s="7">
        <v>91</v>
      </c>
      <c r="B93" s="369" t="s">
        <v>12536</v>
      </c>
      <c r="C93" s="369" t="s">
        <v>12537</v>
      </c>
      <c r="D93" s="369" t="s">
        <v>267</v>
      </c>
      <c r="E93" s="369" t="s">
        <v>9301</v>
      </c>
      <c r="F93" s="369" t="s">
        <v>12204</v>
      </c>
      <c r="G93" s="369">
        <v>31</v>
      </c>
      <c r="H93" s="369">
        <v>3171</v>
      </c>
      <c r="I93" s="369">
        <v>0</v>
      </c>
      <c r="J93" s="369">
        <v>9</v>
      </c>
      <c r="K93" s="389" t="str">
        <f>VLOOKUP(G93,'01_MASTER_KODE_WILAYAH'!H$1437:I$1470,2,FALSE)</f>
        <v>DKI JAKARTA</v>
      </c>
      <c r="L93" s="390" t="str">
        <f>VLOOKUP(H93,'01_MASTER_KODE_WILAYAH'!D$5:F$1353,3,FALSE)</f>
        <v>KOTA JAKARTA SELATAN</v>
      </c>
      <c r="M93" s="450" t="str">
        <f t="shared" si="6"/>
        <v>Pemerintah</v>
      </c>
      <c r="N93" s="334">
        <f>COUNTIF(A1_Individu_Data_Keadaan_SDMK!A$4:A$149935,B93)</f>
        <v>0</v>
      </c>
      <c r="O93" s="334">
        <f t="shared" si="7"/>
        <v>0</v>
      </c>
      <c r="P93" s="443" t="str">
        <f t="shared" si="8"/>
        <v>Berkurang</v>
      </c>
    </row>
    <row r="94" spans="1:16">
      <c r="A94" s="7">
        <v>92</v>
      </c>
      <c r="B94" s="369" t="s">
        <v>12538</v>
      </c>
      <c r="C94" s="369" t="s">
        <v>12539</v>
      </c>
      <c r="D94" s="369" t="s">
        <v>267</v>
      </c>
      <c r="E94" s="369" t="s">
        <v>9301</v>
      </c>
      <c r="F94" s="369" t="s">
        <v>12204</v>
      </c>
      <c r="G94" s="369">
        <v>31</v>
      </c>
      <c r="H94" s="369">
        <v>3171</v>
      </c>
      <c r="I94" s="369">
        <v>0</v>
      </c>
      <c r="J94" s="369">
        <v>14</v>
      </c>
      <c r="K94" s="389" t="str">
        <f>VLOOKUP(G94,'01_MASTER_KODE_WILAYAH'!H$1437:I$1470,2,FALSE)</f>
        <v>DKI JAKARTA</v>
      </c>
      <c r="L94" s="390" t="str">
        <f>VLOOKUP(H94,'01_MASTER_KODE_WILAYAH'!D$5:F$1353,3,FALSE)</f>
        <v>KOTA JAKARTA SELATAN</v>
      </c>
      <c r="M94" s="450" t="str">
        <f t="shared" si="6"/>
        <v>Pemerintah</v>
      </c>
      <c r="N94" s="334">
        <f>COUNTIF(A1_Individu_Data_Keadaan_SDMK!A$4:A$149935,B94)</f>
        <v>0</v>
      </c>
      <c r="O94" s="334">
        <f t="shared" si="7"/>
        <v>0</v>
      </c>
      <c r="P94" s="443" t="str">
        <f t="shared" si="8"/>
        <v>Berkurang</v>
      </c>
    </row>
    <row r="95" spans="1:16">
      <c r="A95" s="7">
        <v>93</v>
      </c>
      <c r="B95" s="369" t="s">
        <v>12540</v>
      </c>
      <c r="C95" s="369" t="s">
        <v>12541</v>
      </c>
      <c r="D95" s="369" t="s">
        <v>267</v>
      </c>
      <c r="E95" s="369" t="s">
        <v>9301</v>
      </c>
      <c r="F95" s="369" t="s">
        <v>12204</v>
      </c>
      <c r="G95" s="369">
        <v>31</v>
      </c>
      <c r="H95" s="369">
        <v>3171</v>
      </c>
      <c r="I95" s="460">
        <v>0</v>
      </c>
      <c r="J95" s="369">
        <v>10</v>
      </c>
      <c r="K95" s="389" t="str">
        <f>VLOOKUP(G95,'01_MASTER_KODE_WILAYAH'!H$1437:I$1470,2,FALSE)</f>
        <v>DKI JAKARTA</v>
      </c>
      <c r="L95" s="390" t="str">
        <f>VLOOKUP(H95,'01_MASTER_KODE_WILAYAH'!D$5:F$1353,3,FALSE)</f>
        <v>KOTA JAKARTA SELATAN</v>
      </c>
      <c r="M95" s="450" t="str">
        <f t="shared" si="6"/>
        <v>Pemerintah</v>
      </c>
      <c r="N95" s="334">
        <f>COUNTIF(A1_Individu_Data_Keadaan_SDMK!A$4:A$149935,B95)</f>
        <v>0</v>
      </c>
      <c r="O95" s="334">
        <f t="shared" si="7"/>
        <v>0</v>
      </c>
      <c r="P95" s="443" t="str">
        <f t="shared" si="8"/>
        <v>Berkurang</v>
      </c>
    </row>
    <row r="96" spans="1:16">
      <c r="A96" s="7">
        <v>94</v>
      </c>
      <c r="B96" s="369" t="s">
        <v>12542</v>
      </c>
      <c r="C96" s="369" t="s">
        <v>12543</v>
      </c>
      <c r="D96" s="369" t="s">
        <v>267</v>
      </c>
      <c r="E96" s="369" t="s">
        <v>9302</v>
      </c>
      <c r="F96" s="369" t="s">
        <v>12204</v>
      </c>
      <c r="G96" s="369">
        <v>31</v>
      </c>
      <c r="H96" s="369">
        <v>3172</v>
      </c>
      <c r="I96" s="369">
        <v>0</v>
      </c>
      <c r="J96" s="369">
        <v>126</v>
      </c>
      <c r="K96" s="389" t="str">
        <f>VLOOKUP(G96,'01_MASTER_KODE_WILAYAH'!H$1437:I$1470,2,FALSE)</f>
        <v>DKI JAKARTA</v>
      </c>
      <c r="L96" s="390" t="str">
        <f>VLOOKUP(H96,'01_MASTER_KODE_WILAYAH'!D$5:F$1353,3,FALSE)</f>
        <v>KOTA JAKARTA TIMUR</v>
      </c>
      <c r="M96" s="450" t="str">
        <f t="shared" si="6"/>
        <v>Pemerintah</v>
      </c>
      <c r="N96" s="334">
        <f>COUNTIF(A1_Individu_Data_Keadaan_SDMK!A$4:A$149935,B96)</f>
        <v>0</v>
      </c>
      <c r="O96" s="334">
        <f t="shared" si="7"/>
        <v>0</v>
      </c>
      <c r="P96" s="443" t="str">
        <f t="shared" si="8"/>
        <v>Berkurang</v>
      </c>
    </row>
    <row r="97" spans="1:16">
      <c r="A97" s="7">
        <v>95</v>
      </c>
      <c r="B97" s="369" t="s">
        <v>12544</v>
      </c>
      <c r="C97" s="369" t="s">
        <v>12545</v>
      </c>
      <c r="D97" s="369" t="s">
        <v>267</v>
      </c>
      <c r="E97" s="369" t="s">
        <v>9301</v>
      </c>
      <c r="F97" s="369" t="s">
        <v>12204</v>
      </c>
      <c r="G97" s="369">
        <v>31</v>
      </c>
      <c r="H97" s="369">
        <v>3172</v>
      </c>
      <c r="I97" s="369">
        <v>0</v>
      </c>
      <c r="J97" s="369">
        <v>55</v>
      </c>
      <c r="K97" s="389" t="str">
        <f>VLOOKUP(G97,'01_MASTER_KODE_WILAYAH'!H$1437:I$1470,2,FALSE)</f>
        <v>DKI JAKARTA</v>
      </c>
      <c r="L97" s="390" t="str">
        <f>VLOOKUP(H97,'01_MASTER_KODE_WILAYAH'!D$5:F$1353,3,FALSE)</f>
        <v>KOTA JAKARTA TIMUR</v>
      </c>
      <c r="M97" s="450" t="str">
        <f t="shared" si="6"/>
        <v>Pemerintah</v>
      </c>
      <c r="N97" s="334">
        <f>COUNTIF(A1_Individu_Data_Keadaan_SDMK!A$4:A$149935,B97)</f>
        <v>0</v>
      </c>
      <c r="O97" s="334">
        <f t="shared" si="7"/>
        <v>0</v>
      </c>
      <c r="P97" s="443" t="str">
        <f t="shared" si="8"/>
        <v>Berkurang</v>
      </c>
    </row>
    <row r="98" spans="1:16">
      <c r="A98" s="7">
        <v>96</v>
      </c>
      <c r="B98" s="369" t="s">
        <v>12546</v>
      </c>
      <c r="C98" s="369" t="s">
        <v>12547</v>
      </c>
      <c r="D98" s="369" t="s">
        <v>267</v>
      </c>
      <c r="E98" s="369" t="s">
        <v>9301</v>
      </c>
      <c r="F98" s="369" t="s">
        <v>12204</v>
      </c>
      <c r="G98" s="369">
        <v>31</v>
      </c>
      <c r="H98" s="369">
        <v>3172</v>
      </c>
      <c r="I98" s="369">
        <v>0</v>
      </c>
      <c r="J98" s="369">
        <v>11</v>
      </c>
      <c r="K98" s="389" t="str">
        <f>VLOOKUP(G98,'01_MASTER_KODE_WILAYAH'!H$1437:I$1470,2,FALSE)</f>
        <v>DKI JAKARTA</v>
      </c>
      <c r="L98" s="390" t="str">
        <f>VLOOKUP(H98,'01_MASTER_KODE_WILAYAH'!D$5:F$1353,3,FALSE)</f>
        <v>KOTA JAKARTA TIMUR</v>
      </c>
      <c r="M98" s="450" t="str">
        <f t="shared" si="6"/>
        <v>Pemerintah</v>
      </c>
      <c r="N98" s="334">
        <f>COUNTIF(A1_Individu_Data_Keadaan_SDMK!A$4:A$149935,B98)</f>
        <v>0</v>
      </c>
      <c r="O98" s="334">
        <f t="shared" si="7"/>
        <v>0</v>
      </c>
      <c r="P98" s="443" t="str">
        <f t="shared" si="8"/>
        <v>Berkurang</v>
      </c>
    </row>
    <row r="99" spans="1:16">
      <c r="A99" s="7">
        <v>97</v>
      </c>
      <c r="B99" s="369" t="s">
        <v>12548</v>
      </c>
      <c r="C99" s="369" t="s">
        <v>12549</v>
      </c>
      <c r="D99" s="369" t="s">
        <v>267</v>
      </c>
      <c r="E99" s="369" t="s">
        <v>9301</v>
      </c>
      <c r="F99" s="369" t="s">
        <v>12204</v>
      </c>
      <c r="G99" s="369">
        <v>31</v>
      </c>
      <c r="H99" s="369">
        <v>3172</v>
      </c>
      <c r="I99" s="369">
        <v>0</v>
      </c>
      <c r="J99" s="369">
        <v>12</v>
      </c>
      <c r="K99" s="389" t="str">
        <f>VLOOKUP(G99,'01_MASTER_KODE_WILAYAH'!H$1437:I$1470,2,FALSE)</f>
        <v>DKI JAKARTA</v>
      </c>
      <c r="L99" s="390" t="str">
        <f>VLOOKUP(H99,'01_MASTER_KODE_WILAYAH'!D$5:F$1353,3,FALSE)</f>
        <v>KOTA JAKARTA TIMUR</v>
      </c>
      <c r="M99" s="450" t="str">
        <f t="shared" ref="M99:M131" si="9">LEFT(F99,10)</f>
        <v>Pemerintah</v>
      </c>
      <c r="N99" s="334">
        <f>COUNTIF(A1_Individu_Data_Keadaan_SDMK!A$4:A$149935,B99)</f>
        <v>0</v>
      </c>
      <c r="O99" s="334">
        <f t="shared" si="7"/>
        <v>0</v>
      </c>
      <c r="P99" s="443" t="str">
        <f t="shared" si="8"/>
        <v>Berkurang</v>
      </c>
    </row>
    <row r="100" spans="1:16">
      <c r="A100" s="7">
        <v>98</v>
      </c>
      <c r="B100" s="369" t="s">
        <v>12550</v>
      </c>
      <c r="C100" s="369" t="s">
        <v>12551</v>
      </c>
      <c r="D100" s="369" t="s">
        <v>267</v>
      </c>
      <c r="E100" s="369" t="s">
        <v>9301</v>
      </c>
      <c r="F100" s="369" t="s">
        <v>12204</v>
      </c>
      <c r="G100" s="369">
        <v>31</v>
      </c>
      <c r="H100" s="369">
        <v>3172</v>
      </c>
      <c r="I100" s="369">
        <v>0</v>
      </c>
      <c r="J100" s="369">
        <v>9</v>
      </c>
      <c r="K100" s="389" t="str">
        <f>VLOOKUP(G100,'01_MASTER_KODE_WILAYAH'!H$1437:I$1470,2,FALSE)</f>
        <v>DKI JAKARTA</v>
      </c>
      <c r="L100" s="390" t="str">
        <f>VLOOKUP(H100,'01_MASTER_KODE_WILAYAH'!D$5:F$1353,3,FALSE)</f>
        <v>KOTA JAKARTA TIMUR</v>
      </c>
      <c r="M100" s="450" t="str">
        <f t="shared" si="9"/>
        <v>Pemerintah</v>
      </c>
      <c r="N100" s="334">
        <f>COUNTIF(A1_Individu_Data_Keadaan_SDMK!A$4:A$149935,B100)</f>
        <v>0</v>
      </c>
      <c r="O100" s="334">
        <f t="shared" si="7"/>
        <v>0</v>
      </c>
      <c r="P100" s="443" t="str">
        <f t="shared" si="8"/>
        <v>Berkurang</v>
      </c>
    </row>
    <row r="101" spans="1:16">
      <c r="A101" s="7">
        <v>99</v>
      </c>
      <c r="B101" s="369" t="s">
        <v>12552</v>
      </c>
      <c r="C101" s="369" t="s">
        <v>12553</v>
      </c>
      <c r="D101" s="369" t="s">
        <v>267</v>
      </c>
      <c r="E101" s="369" t="s">
        <v>9301</v>
      </c>
      <c r="F101" s="369" t="s">
        <v>12204</v>
      </c>
      <c r="G101" s="369">
        <v>31</v>
      </c>
      <c r="H101" s="369">
        <v>3172</v>
      </c>
      <c r="I101" s="460">
        <v>0</v>
      </c>
      <c r="J101" s="369">
        <v>10</v>
      </c>
      <c r="K101" s="389" t="str">
        <f>VLOOKUP(G101,'01_MASTER_KODE_WILAYAH'!H$1437:I$1470,2,FALSE)</f>
        <v>DKI JAKARTA</v>
      </c>
      <c r="L101" s="390" t="str">
        <f>VLOOKUP(H101,'01_MASTER_KODE_WILAYAH'!D$5:F$1353,3,FALSE)</f>
        <v>KOTA JAKARTA TIMUR</v>
      </c>
      <c r="M101" s="450" t="str">
        <f t="shared" si="9"/>
        <v>Pemerintah</v>
      </c>
      <c r="N101" s="334">
        <f>COUNTIF(A1_Individu_Data_Keadaan_SDMK!A$4:A$149935,B101)</f>
        <v>0</v>
      </c>
      <c r="O101" s="334">
        <f t="shared" si="7"/>
        <v>0</v>
      </c>
      <c r="P101" s="443" t="str">
        <f t="shared" si="8"/>
        <v>Berkurang</v>
      </c>
    </row>
    <row r="102" spans="1:16">
      <c r="A102" s="7">
        <v>100</v>
      </c>
      <c r="B102" s="369" t="s">
        <v>12554</v>
      </c>
      <c r="C102" s="369" t="s">
        <v>12555</v>
      </c>
      <c r="D102" s="369" t="s">
        <v>267</v>
      </c>
      <c r="E102" s="369" t="s">
        <v>9302</v>
      </c>
      <c r="F102" s="369" t="s">
        <v>12204</v>
      </c>
      <c r="G102" s="369">
        <v>31</v>
      </c>
      <c r="H102" s="369">
        <v>3172</v>
      </c>
      <c r="I102" s="369">
        <v>0</v>
      </c>
      <c r="J102" s="369">
        <v>112</v>
      </c>
      <c r="K102" s="389" t="str">
        <f>VLOOKUP(G102,'01_MASTER_KODE_WILAYAH'!H$1437:I$1470,2,FALSE)</f>
        <v>DKI JAKARTA</v>
      </c>
      <c r="L102" s="390" t="str">
        <f>VLOOKUP(H102,'01_MASTER_KODE_WILAYAH'!D$5:F$1353,3,FALSE)</f>
        <v>KOTA JAKARTA TIMUR</v>
      </c>
      <c r="M102" s="450" t="str">
        <f t="shared" si="9"/>
        <v>Pemerintah</v>
      </c>
      <c r="N102" s="334">
        <f>COUNTIF(A1_Individu_Data_Keadaan_SDMK!A$4:A$149935,B102)</f>
        <v>0</v>
      </c>
      <c r="O102" s="334">
        <f t="shared" si="7"/>
        <v>0</v>
      </c>
      <c r="P102" s="443" t="str">
        <f t="shared" si="8"/>
        <v>Berkurang</v>
      </c>
    </row>
    <row r="103" spans="1:16">
      <c r="A103" s="7">
        <v>101</v>
      </c>
      <c r="B103" s="369" t="s">
        <v>12556</v>
      </c>
      <c r="C103" s="369" t="s">
        <v>12557</v>
      </c>
      <c r="D103" s="369" t="s">
        <v>267</v>
      </c>
      <c r="E103" s="369" t="s">
        <v>9301</v>
      </c>
      <c r="F103" s="369" t="s">
        <v>12204</v>
      </c>
      <c r="G103" s="369">
        <v>31</v>
      </c>
      <c r="H103" s="369">
        <v>3172</v>
      </c>
      <c r="I103" s="369">
        <v>0</v>
      </c>
      <c r="J103" s="369">
        <v>31</v>
      </c>
      <c r="K103" s="389" t="str">
        <f>VLOOKUP(G103,'01_MASTER_KODE_WILAYAH'!H$1437:I$1470,2,FALSE)</f>
        <v>DKI JAKARTA</v>
      </c>
      <c r="L103" s="390" t="str">
        <f>VLOOKUP(H103,'01_MASTER_KODE_WILAYAH'!D$5:F$1353,3,FALSE)</f>
        <v>KOTA JAKARTA TIMUR</v>
      </c>
      <c r="M103" s="450" t="str">
        <f t="shared" si="9"/>
        <v>Pemerintah</v>
      </c>
      <c r="N103" s="334">
        <f>COUNTIF(A1_Individu_Data_Keadaan_SDMK!A$4:A$149935,B103)</f>
        <v>0</v>
      </c>
      <c r="O103" s="334">
        <f t="shared" si="7"/>
        <v>0</v>
      </c>
      <c r="P103" s="443" t="str">
        <f t="shared" si="8"/>
        <v>Berkurang</v>
      </c>
    </row>
    <row r="104" spans="1:16">
      <c r="A104" s="7">
        <v>102</v>
      </c>
      <c r="B104" s="369" t="s">
        <v>12558</v>
      </c>
      <c r="C104" s="369" t="s">
        <v>12559</v>
      </c>
      <c r="D104" s="369" t="s">
        <v>267</v>
      </c>
      <c r="E104" s="369" t="s">
        <v>9301</v>
      </c>
      <c r="F104" s="369" t="s">
        <v>12204</v>
      </c>
      <c r="G104" s="369">
        <v>31</v>
      </c>
      <c r="H104" s="369">
        <v>3172</v>
      </c>
      <c r="I104" s="369">
        <v>0</v>
      </c>
      <c r="J104" s="369">
        <v>31</v>
      </c>
      <c r="K104" s="389" t="str">
        <f>VLOOKUP(G104,'01_MASTER_KODE_WILAYAH'!H$1437:I$1470,2,FALSE)</f>
        <v>DKI JAKARTA</v>
      </c>
      <c r="L104" s="390" t="str">
        <f>VLOOKUP(H104,'01_MASTER_KODE_WILAYAH'!D$5:F$1353,3,FALSE)</f>
        <v>KOTA JAKARTA TIMUR</v>
      </c>
      <c r="M104" s="450" t="str">
        <f t="shared" si="9"/>
        <v>Pemerintah</v>
      </c>
      <c r="N104" s="334">
        <f>COUNTIF(A1_Individu_Data_Keadaan_SDMK!A$4:A$149935,B104)</f>
        <v>0</v>
      </c>
      <c r="O104" s="334">
        <f t="shared" si="7"/>
        <v>0</v>
      </c>
      <c r="P104" s="443" t="str">
        <f t="shared" si="8"/>
        <v>Berkurang</v>
      </c>
    </row>
    <row r="105" spans="1:16">
      <c r="A105" s="7">
        <v>103</v>
      </c>
      <c r="B105" s="369" t="s">
        <v>12560</v>
      </c>
      <c r="C105" s="369" t="s">
        <v>12561</v>
      </c>
      <c r="D105" s="369" t="s">
        <v>267</v>
      </c>
      <c r="E105" s="369" t="s">
        <v>9301</v>
      </c>
      <c r="F105" s="369" t="s">
        <v>12204</v>
      </c>
      <c r="G105" s="369">
        <v>31</v>
      </c>
      <c r="H105" s="369">
        <v>3172</v>
      </c>
      <c r="I105" s="369">
        <v>0</v>
      </c>
      <c r="J105" s="369">
        <v>33</v>
      </c>
      <c r="K105" s="389" t="str">
        <f>VLOOKUP(G105,'01_MASTER_KODE_WILAYAH'!H$1437:I$1470,2,FALSE)</f>
        <v>DKI JAKARTA</v>
      </c>
      <c r="L105" s="390" t="str">
        <f>VLOOKUP(H105,'01_MASTER_KODE_WILAYAH'!D$5:F$1353,3,FALSE)</f>
        <v>KOTA JAKARTA TIMUR</v>
      </c>
      <c r="M105" s="450" t="str">
        <f t="shared" si="9"/>
        <v>Pemerintah</v>
      </c>
      <c r="N105" s="334">
        <f>COUNTIF(A1_Individu_Data_Keadaan_SDMK!A$4:A$149935,B105)</f>
        <v>0</v>
      </c>
      <c r="O105" s="334">
        <f t="shared" si="7"/>
        <v>0</v>
      </c>
      <c r="P105" s="443" t="str">
        <f t="shared" si="8"/>
        <v>Berkurang</v>
      </c>
    </row>
    <row r="106" spans="1:16">
      <c r="A106" s="7">
        <v>104</v>
      </c>
      <c r="B106" s="369" t="s">
        <v>12562</v>
      </c>
      <c r="C106" s="369" t="s">
        <v>12563</v>
      </c>
      <c r="D106" s="369" t="s">
        <v>267</v>
      </c>
      <c r="E106" s="369" t="s">
        <v>9301</v>
      </c>
      <c r="F106" s="369" t="s">
        <v>12204</v>
      </c>
      <c r="G106" s="369">
        <v>31</v>
      </c>
      <c r="H106" s="369">
        <v>3172</v>
      </c>
      <c r="I106" s="369">
        <v>0</v>
      </c>
      <c r="J106" s="369">
        <v>39</v>
      </c>
      <c r="K106" s="389" t="str">
        <f>VLOOKUP(G106,'01_MASTER_KODE_WILAYAH'!H$1437:I$1470,2,FALSE)</f>
        <v>DKI JAKARTA</v>
      </c>
      <c r="L106" s="390" t="str">
        <f>VLOOKUP(H106,'01_MASTER_KODE_WILAYAH'!D$5:F$1353,3,FALSE)</f>
        <v>KOTA JAKARTA TIMUR</v>
      </c>
      <c r="M106" s="450" t="str">
        <f t="shared" si="9"/>
        <v>Pemerintah</v>
      </c>
      <c r="N106" s="334">
        <f>COUNTIF(A1_Individu_Data_Keadaan_SDMK!A$4:A$149935,B106)</f>
        <v>0</v>
      </c>
      <c r="O106" s="334">
        <f t="shared" si="7"/>
        <v>0</v>
      </c>
      <c r="P106" s="443" t="str">
        <f t="shared" si="8"/>
        <v>Berkurang</v>
      </c>
    </row>
    <row r="107" spans="1:16">
      <c r="A107" s="7">
        <v>105</v>
      </c>
      <c r="B107" s="369" t="s">
        <v>12564</v>
      </c>
      <c r="C107" s="369" t="s">
        <v>12565</v>
      </c>
      <c r="D107" s="369" t="s">
        <v>267</v>
      </c>
      <c r="E107" s="369" t="s">
        <v>9301</v>
      </c>
      <c r="F107" s="369" t="s">
        <v>12204</v>
      </c>
      <c r="G107" s="369">
        <v>31</v>
      </c>
      <c r="H107" s="369">
        <v>3172</v>
      </c>
      <c r="I107" s="369">
        <v>0</v>
      </c>
      <c r="J107" s="369">
        <v>37</v>
      </c>
      <c r="K107" s="389" t="str">
        <f>VLOOKUP(G107,'01_MASTER_KODE_WILAYAH'!H$1437:I$1470,2,FALSE)</f>
        <v>DKI JAKARTA</v>
      </c>
      <c r="L107" s="390" t="str">
        <f>VLOOKUP(H107,'01_MASTER_KODE_WILAYAH'!D$5:F$1353,3,FALSE)</f>
        <v>KOTA JAKARTA TIMUR</v>
      </c>
      <c r="M107" s="450" t="str">
        <f t="shared" si="9"/>
        <v>Pemerintah</v>
      </c>
      <c r="N107" s="334">
        <f>COUNTIF(A1_Individu_Data_Keadaan_SDMK!A$4:A$149935,B107)</f>
        <v>0</v>
      </c>
      <c r="O107" s="334">
        <f t="shared" si="7"/>
        <v>0</v>
      </c>
      <c r="P107" s="443" t="str">
        <f t="shared" si="8"/>
        <v>Berkurang</v>
      </c>
    </row>
    <row r="108" spans="1:16">
      <c r="A108" s="7">
        <v>106</v>
      </c>
      <c r="B108" s="369" t="s">
        <v>12566</v>
      </c>
      <c r="C108" s="369" t="s">
        <v>12567</v>
      </c>
      <c r="D108" s="369" t="s">
        <v>267</v>
      </c>
      <c r="E108" s="369" t="s">
        <v>9301</v>
      </c>
      <c r="F108" s="369" t="s">
        <v>12204</v>
      </c>
      <c r="G108" s="369">
        <v>31</v>
      </c>
      <c r="H108" s="369">
        <v>3172</v>
      </c>
      <c r="I108" s="369">
        <v>0</v>
      </c>
      <c r="J108" s="369">
        <v>81</v>
      </c>
      <c r="K108" s="389" t="str">
        <f>VLOOKUP(G108,'01_MASTER_KODE_WILAYAH'!H$1437:I$1470,2,FALSE)</f>
        <v>DKI JAKARTA</v>
      </c>
      <c r="L108" s="390" t="str">
        <f>VLOOKUP(H108,'01_MASTER_KODE_WILAYAH'!D$5:F$1353,3,FALSE)</f>
        <v>KOTA JAKARTA TIMUR</v>
      </c>
      <c r="M108" s="450" t="str">
        <f t="shared" si="9"/>
        <v>Pemerintah</v>
      </c>
      <c r="N108" s="334">
        <f>COUNTIF(A1_Individu_Data_Keadaan_SDMK!A$4:A$149935,B108)</f>
        <v>0</v>
      </c>
      <c r="O108" s="334">
        <f t="shared" si="7"/>
        <v>0</v>
      </c>
      <c r="P108" s="443" t="str">
        <f t="shared" si="8"/>
        <v>Berkurang</v>
      </c>
    </row>
    <row r="109" spans="1:16">
      <c r="A109" s="7">
        <v>107</v>
      </c>
      <c r="B109" s="369" t="s">
        <v>12568</v>
      </c>
      <c r="C109" s="369" t="s">
        <v>12569</v>
      </c>
      <c r="D109" s="369" t="s">
        <v>267</v>
      </c>
      <c r="E109" s="369" t="s">
        <v>9301</v>
      </c>
      <c r="F109" s="369" t="s">
        <v>12204</v>
      </c>
      <c r="G109" s="369">
        <v>31</v>
      </c>
      <c r="H109" s="369">
        <v>3172</v>
      </c>
      <c r="I109" s="369">
        <v>0</v>
      </c>
      <c r="J109" s="369">
        <v>9</v>
      </c>
      <c r="K109" s="389" t="str">
        <f>VLOOKUP(G109,'01_MASTER_KODE_WILAYAH'!H$1437:I$1470,2,FALSE)</f>
        <v>DKI JAKARTA</v>
      </c>
      <c r="L109" s="390" t="str">
        <f>VLOOKUP(H109,'01_MASTER_KODE_WILAYAH'!D$5:F$1353,3,FALSE)</f>
        <v>KOTA JAKARTA TIMUR</v>
      </c>
      <c r="M109" s="450" t="str">
        <f t="shared" si="9"/>
        <v>Pemerintah</v>
      </c>
      <c r="N109" s="334">
        <f>COUNTIF(A1_Individu_Data_Keadaan_SDMK!A$4:A$149935,B109)</f>
        <v>0</v>
      </c>
      <c r="O109" s="334">
        <f t="shared" si="7"/>
        <v>0</v>
      </c>
      <c r="P109" s="443" t="str">
        <f t="shared" si="8"/>
        <v>Berkurang</v>
      </c>
    </row>
    <row r="110" spans="1:16">
      <c r="A110" s="7">
        <v>108</v>
      </c>
      <c r="B110" s="369" t="s">
        <v>12570</v>
      </c>
      <c r="C110" s="369" t="s">
        <v>12571</v>
      </c>
      <c r="D110" s="369" t="s">
        <v>267</v>
      </c>
      <c r="E110" s="369" t="s">
        <v>9301</v>
      </c>
      <c r="F110" s="369" t="s">
        <v>12204</v>
      </c>
      <c r="G110" s="369">
        <v>31</v>
      </c>
      <c r="H110" s="369">
        <v>3172</v>
      </c>
      <c r="I110" s="369">
        <v>0</v>
      </c>
      <c r="J110" s="369">
        <v>7</v>
      </c>
      <c r="K110" s="389" t="str">
        <f>VLOOKUP(G110,'01_MASTER_KODE_WILAYAH'!H$1437:I$1470,2,FALSE)</f>
        <v>DKI JAKARTA</v>
      </c>
      <c r="L110" s="390" t="str">
        <f>VLOOKUP(H110,'01_MASTER_KODE_WILAYAH'!D$5:F$1353,3,FALSE)</f>
        <v>KOTA JAKARTA TIMUR</v>
      </c>
      <c r="M110" s="450" t="str">
        <f t="shared" si="9"/>
        <v>Pemerintah</v>
      </c>
      <c r="N110" s="334">
        <f>COUNTIF(A1_Individu_Data_Keadaan_SDMK!A$4:A$149935,B110)</f>
        <v>0</v>
      </c>
      <c r="O110" s="334">
        <f t="shared" si="7"/>
        <v>0</v>
      </c>
      <c r="P110" s="443" t="str">
        <f t="shared" si="8"/>
        <v>Berkurang</v>
      </c>
    </row>
    <row r="111" spans="1:16">
      <c r="A111" s="7">
        <v>109</v>
      </c>
      <c r="B111" s="369" t="s">
        <v>12572</v>
      </c>
      <c r="C111" s="369" t="s">
        <v>12573</v>
      </c>
      <c r="D111" s="369" t="s">
        <v>267</v>
      </c>
      <c r="E111" s="369" t="s">
        <v>9301</v>
      </c>
      <c r="F111" s="369" t="s">
        <v>12204</v>
      </c>
      <c r="G111" s="369">
        <v>31</v>
      </c>
      <c r="H111" s="369">
        <v>3172</v>
      </c>
      <c r="I111" s="369">
        <v>0</v>
      </c>
      <c r="J111" s="369">
        <v>8</v>
      </c>
      <c r="K111" s="389" t="str">
        <f>VLOOKUP(G111,'01_MASTER_KODE_WILAYAH'!H$1437:I$1470,2,FALSE)</f>
        <v>DKI JAKARTA</v>
      </c>
      <c r="L111" s="390" t="str">
        <f>VLOOKUP(H111,'01_MASTER_KODE_WILAYAH'!D$5:F$1353,3,FALSE)</f>
        <v>KOTA JAKARTA TIMUR</v>
      </c>
      <c r="M111" s="450" t="str">
        <f t="shared" si="9"/>
        <v>Pemerintah</v>
      </c>
      <c r="N111" s="334">
        <f>COUNTIF(A1_Individu_Data_Keadaan_SDMK!A$4:A$149935,B111)</f>
        <v>0</v>
      </c>
      <c r="O111" s="334">
        <f t="shared" si="7"/>
        <v>0</v>
      </c>
      <c r="P111" s="443" t="str">
        <f t="shared" si="8"/>
        <v>Berkurang</v>
      </c>
    </row>
    <row r="112" spans="1:16">
      <c r="A112" s="7">
        <v>110</v>
      </c>
      <c r="B112" s="369" t="s">
        <v>12574</v>
      </c>
      <c r="C112" s="369" t="s">
        <v>12575</v>
      </c>
      <c r="D112" s="369" t="s">
        <v>267</v>
      </c>
      <c r="E112" s="369" t="s">
        <v>9301</v>
      </c>
      <c r="F112" s="369" t="s">
        <v>12204</v>
      </c>
      <c r="G112" s="369">
        <v>31</v>
      </c>
      <c r="H112" s="369">
        <v>3172</v>
      </c>
      <c r="I112" s="369">
        <v>0</v>
      </c>
      <c r="J112" s="369">
        <v>10</v>
      </c>
      <c r="K112" s="389" t="str">
        <f>VLOOKUP(G112,'01_MASTER_KODE_WILAYAH'!H$1437:I$1470,2,FALSE)</f>
        <v>DKI JAKARTA</v>
      </c>
      <c r="L112" s="390" t="str">
        <f>VLOOKUP(H112,'01_MASTER_KODE_WILAYAH'!D$5:F$1353,3,FALSE)</f>
        <v>KOTA JAKARTA TIMUR</v>
      </c>
      <c r="M112" s="450" t="str">
        <f t="shared" si="9"/>
        <v>Pemerintah</v>
      </c>
      <c r="N112" s="334">
        <f>COUNTIF(A1_Individu_Data_Keadaan_SDMK!A$4:A$149935,B112)</f>
        <v>0</v>
      </c>
      <c r="O112" s="334">
        <f t="shared" si="7"/>
        <v>0</v>
      </c>
      <c r="P112" s="443" t="str">
        <f t="shared" si="8"/>
        <v>Berkurang</v>
      </c>
    </row>
    <row r="113" spans="1:16">
      <c r="A113" s="7">
        <v>111</v>
      </c>
      <c r="B113" s="369" t="s">
        <v>12576</v>
      </c>
      <c r="C113" s="369" t="s">
        <v>12577</v>
      </c>
      <c r="D113" s="369" t="s">
        <v>267</v>
      </c>
      <c r="E113" s="369" t="s">
        <v>9301</v>
      </c>
      <c r="F113" s="369" t="s">
        <v>12204</v>
      </c>
      <c r="G113" s="369">
        <v>31</v>
      </c>
      <c r="H113" s="369">
        <v>3172</v>
      </c>
      <c r="I113" s="369">
        <v>0</v>
      </c>
      <c r="J113" s="369">
        <v>8</v>
      </c>
      <c r="K113" s="389" t="str">
        <f>VLOOKUP(G113,'01_MASTER_KODE_WILAYAH'!H$1437:I$1470,2,FALSE)</f>
        <v>DKI JAKARTA</v>
      </c>
      <c r="L113" s="390" t="str">
        <f>VLOOKUP(H113,'01_MASTER_KODE_WILAYAH'!D$5:F$1353,3,FALSE)</f>
        <v>KOTA JAKARTA TIMUR</v>
      </c>
      <c r="M113" s="450" t="str">
        <f t="shared" si="9"/>
        <v>Pemerintah</v>
      </c>
      <c r="N113" s="334">
        <f>COUNTIF(A1_Individu_Data_Keadaan_SDMK!A$4:A$149935,B113)</f>
        <v>0</v>
      </c>
      <c r="O113" s="334">
        <f t="shared" si="7"/>
        <v>0</v>
      </c>
      <c r="P113" s="443" t="str">
        <f t="shared" si="8"/>
        <v>Berkurang</v>
      </c>
    </row>
    <row r="114" spans="1:16">
      <c r="A114" s="7">
        <v>112</v>
      </c>
      <c r="B114" s="369" t="s">
        <v>12578</v>
      </c>
      <c r="C114" s="369" t="s">
        <v>12579</v>
      </c>
      <c r="D114" s="369" t="s">
        <v>267</v>
      </c>
      <c r="E114" s="369" t="s">
        <v>9301</v>
      </c>
      <c r="F114" s="369" t="s">
        <v>12204</v>
      </c>
      <c r="G114" s="369">
        <v>31</v>
      </c>
      <c r="H114" s="369">
        <v>3172</v>
      </c>
      <c r="I114" s="369">
        <v>0</v>
      </c>
      <c r="J114" s="369">
        <v>9</v>
      </c>
      <c r="K114" s="389" t="str">
        <f>VLOOKUP(G114,'01_MASTER_KODE_WILAYAH'!H$1437:I$1470,2,FALSE)</f>
        <v>DKI JAKARTA</v>
      </c>
      <c r="L114" s="390" t="str">
        <f>VLOOKUP(H114,'01_MASTER_KODE_WILAYAH'!D$5:F$1353,3,FALSE)</f>
        <v>KOTA JAKARTA TIMUR</v>
      </c>
      <c r="M114" s="450" t="str">
        <f t="shared" si="9"/>
        <v>Pemerintah</v>
      </c>
      <c r="N114" s="334">
        <f>COUNTIF(A1_Individu_Data_Keadaan_SDMK!A$4:A$149935,B114)</f>
        <v>0</v>
      </c>
      <c r="O114" s="334">
        <f t="shared" si="7"/>
        <v>0</v>
      </c>
      <c r="P114" s="443" t="str">
        <f t="shared" si="8"/>
        <v>Berkurang</v>
      </c>
    </row>
    <row r="115" spans="1:16">
      <c r="A115" s="7">
        <v>113</v>
      </c>
      <c r="B115" s="369" t="s">
        <v>12580</v>
      </c>
      <c r="C115" s="369" t="s">
        <v>12581</v>
      </c>
      <c r="D115" s="369" t="s">
        <v>267</v>
      </c>
      <c r="E115" s="369" t="s">
        <v>9301</v>
      </c>
      <c r="F115" s="369" t="s">
        <v>12204</v>
      </c>
      <c r="G115" s="369">
        <v>31</v>
      </c>
      <c r="H115" s="369">
        <v>3172</v>
      </c>
      <c r="I115" s="369">
        <v>0</v>
      </c>
      <c r="J115" s="369">
        <v>8</v>
      </c>
      <c r="K115" s="389" t="str">
        <f>VLOOKUP(G115,'01_MASTER_KODE_WILAYAH'!H$1437:I$1470,2,FALSE)</f>
        <v>DKI JAKARTA</v>
      </c>
      <c r="L115" s="390" t="str">
        <f>VLOOKUP(H115,'01_MASTER_KODE_WILAYAH'!D$5:F$1353,3,FALSE)</f>
        <v>KOTA JAKARTA TIMUR</v>
      </c>
      <c r="M115" s="450" t="str">
        <f t="shared" si="9"/>
        <v>Pemerintah</v>
      </c>
      <c r="N115" s="334">
        <f>COUNTIF(A1_Individu_Data_Keadaan_SDMK!A$4:A$149935,B115)</f>
        <v>0</v>
      </c>
      <c r="O115" s="334">
        <f t="shared" si="7"/>
        <v>0</v>
      </c>
      <c r="P115" s="443" t="str">
        <f t="shared" si="8"/>
        <v>Berkurang</v>
      </c>
    </row>
    <row r="116" spans="1:16">
      <c r="A116" s="7">
        <v>114</v>
      </c>
      <c r="B116" s="369" t="s">
        <v>12582</v>
      </c>
      <c r="C116" s="369" t="s">
        <v>12583</v>
      </c>
      <c r="D116" s="369" t="s">
        <v>267</v>
      </c>
      <c r="E116" s="369" t="s">
        <v>9301</v>
      </c>
      <c r="F116" s="369" t="s">
        <v>12204</v>
      </c>
      <c r="G116" s="369">
        <v>31</v>
      </c>
      <c r="H116" s="369">
        <v>3172</v>
      </c>
      <c r="I116" s="369">
        <v>0</v>
      </c>
      <c r="J116" s="369">
        <v>9</v>
      </c>
      <c r="K116" s="389" t="str">
        <f>VLOOKUP(G116,'01_MASTER_KODE_WILAYAH'!H$1437:I$1470,2,FALSE)</f>
        <v>DKI JAKARTA</v>
      </c>
      <c r="L116" s="390" t="str">
        <f>VLOOKUP(H116,'01_MASTER_KODE_WILAYAH'!D$5:F$1353,3,FALSE)</f>
        <v>KOTA JAKARTA TIMUR</v>
      </c>
      <c r="M116" s="450" t="str">
        <f t="shared" si="9"/>
        <v>Pemerintah</v>
      </c>
      <c r="N116" s="334">
        <f>COUNTIF(A1_Individu_Data_Keadaan_SDMK!A$4:A$149935,B116)</f>
        <v>0</v>
      </c>
      <c r="O116" s="334">
        <f t="shared" si="7"/>
        <v>0</v>
      </c>
      <c r="P116" s="443" t="str">
        <f t="shared" si="8"/>
        <v>Berkurang</v>
      </c>
    </row>
    <row r="117" spans="1:16">
      <c r="A117" s="7">
        <v>115</v>
      </c>
      <c r="B117" s="369" t="s">
        <v>12584</v>
      </c>
      <c r="C117" s="369" t="s">
        <v>12585</v>
      </c>
      <c r="D117" s="369" t="s">
        <v>267</v>
      </c>
      <c r="E117" s="369" t="s">
        <v>9301</v>
      </c>
      <c r="F117" s="369" t="s">
        <v>12204</v>
      </c>
      <c r="G117" s="369">
        <v>31</v>
      </c>
      <c r="H117" s="369">
        <v>3172</v>
      </c>
      <c r="I117" s="369">
        <v>0</v>
      </c>
      <c r="J117" s="369">
        <v>10</v>
      </c>
      <c r="K117" s="389" t="str">
        <f>VLOOKUP(G117,'01_MASTER_KODE_WILAYAH'!H$1437:I$1470,2,FALSE)</f>
        <v>DKI JAKARTA</v>
      </c>
      <c r="L117" s="390" t="str">
        <f>VLOOKUP(H117,'01_MASTER_KODE_WILAYAH'!D$5:F$1353,3,FALSE)</f>
        <v>KOTA JAKARTA TIMUR</v>
      </c>
      <c r="M117" s="450" t="str">
        <f t="shared" si="9"/>
        <v>Pemerintah</v>
      </c>
      <c r="N117" s="334">
        <f>COUNTIF(A1_Individu_Data_Keadaan_SDMK!A$4:A$149935,B117)</f>
        <v>0</v>
      </c>
      <c r="O117" s="334">
        <f t="shared" si="7"/>
        <v>0</v>
      </c>
      <c r="P117" s="443" t="str">
        <f t="shared" si="8"/>
        <v>Berkurang</v>
      </c>
    </row>
    <row r="118" spans="1:16">
      <c r="A118" s="7">
        <v>116</v>
      </c>
      <c r="B118" s="369" t="s">
        <v>12586</v>
      </c>
      <c r="C118" s="369" t="s">
        <v>12587</v>
      </c>
      <c r="D118" s="369" t="s">
        <v>267</v>
      </c>
      <c r="E118" s="369" t="s">
        <v>9301</v>
      </c>
      <c r="F118" s="369" t="s">
        <v>12204</v>
      </c>
      <c r="G118" s="369">
        <v>31</v>
      </c>
      <c r="H118" s="369">
        <v>3172</v>
      </c>
      <c r="I118" s="369">
        <v>0</v>
      </c>
      <c r="J118" s="369">
        <v>7</v>
      </c>
      <c r="K118" s="389" t="str">
        <f>VLOOKUP(G118,'01_MASTER_KODE_WILAYAH'!H$1437:I$1470,2,FALSE)</f>
        <v>DKI JAKARTA</v>
      </c>
      <c r="L118" s="390" t="str">
        <f>VLOOKUP(H118,'01_MASTER_KODE_WILAYAH'!D$5:F$1353,3,FALSE)</f>
        <v>KOTA JAKARTA TIMUR</v>
      </c>
      <c r="M118" s="450" t="str">
        <f t="shared" si="9"/>
        <v>Pemerintah</v>
      </c>
      <c r="N118" s="334">
        <f>COUNTIF(A1_Individu_Data_Keadaan_SDMK!A$4:A$149935,B118)</f>
        <v>0</v>
      </c>
      <c r="O118" s="334">
        <f t="shared" si="7"/>
        <v>0</v>
      </c>
      <c r="P118" s="443" t="str">
        <f t="shared" si="8"/>
        <v>Berkurang</v>
      </c>
    </row>
    <row r="119" spans="1:16">
      <c r="A119" s="7">
        <v>117</v>
      </c>
      <c r="B119" s="369" t="s">
        <v>12588</v>
      </c>
      <c r="C119" s="369" t="s">
        <v>12589</v>
      </c>
      <c r="D119" s="369" t="s">
        <v>267</v>
      </c>
      <c r="E119" s="369" t="s">
        <v>9301</v>
      </c>
      <c r="F119" s="369" t="s">
        <v>12204</v>
      </c>
      <c r="G119" s="369">
        <v>31</v>
      </c>
      <c r="H119" s="369">
        <v>3172</v>
      </c>
      <c r="I119" s="369">
        <v>0</v>
      </c>
      <c r="J119" s="369">
        <v>10</v>
      </c>
      <c r="K119" s="389" t="str">
        <f>VLOOKUP(G119,'01_MASTER_KODE_WILAYAH'!H$1437:I$1470,2,FALSE)</f>
        <v>DKI JAKARTA</v>
      </c>
      <c r="L119" s="390" t="str">
        <f>VLOOKUP(H119,'01_MASTER_KODE_WILAYAH'!D$5:F$1353,3,FALSE)</f>
        <v>KOTA JAKARTA TIMUR</v>
      </c>
      <c r="M119" s="450" t="str">
        <f t="shared" si="9"/>
        <v>Pemerintah</v>
      </c>
      <c r="N119" s="334">
        <f>COUNTIF(A1_Individu_Data_Keadaan_SDMK!A$4:A$149935,B119)</f>
        <v>0</v>
      </c>
      <c r="O119" s="334">
        <f t="shared" si="7"/>
        <v>0</v>
      </c>
      <c r="P119" s="443" t="str">
        <f t="shared" si="8"/>
        <v>Berkurang</v>
      </c>
    </row>
    <row r="120" spans="1:16">
      <c r="A120" s="7">
        <v>118</v>
      </c>
      <c r="B120" s="369" t="s">
        <v>12590</v>
      </c>
      <c r="C120" s="369" t="s">
        <v>12591</v>
      </c>
      <c r="D120" s="369" t="s">
        <v>267</v>
      </c>
      <c r="E120" s="369" t="s">
        <v>9301</v>
      </c>
      <c r="F120" s="369" t="s">
        <v>12204</v>
      </c>
      <c r="G120" s="369">
        <v>31</v>
      </c>
      <c r="H120" s="369">
        <v>3172</v>
      </c>
      <c r="I120" s="369">
        <v>0</v>
      </c>
      <c r="J120" s="369">
        <v>14</v>
      </c>
      <c r="K120" s="389" t="str">
        <f>VLOOKUP(G120,'01_MASTER_KODE_WILAYAH'!H$1437:I$1470,2,FALSE)</f>
        <v>DKI JAKARTA</v>
      </c>
      <c r="L120" s="390" t="str">
        <f>VLOOKUP(H120,'01_MASTER_KODE_WILAYAH'!D$5:F$1353,3,FALSE)</f>
        <v>KOTA JAKARTA TIMUR</v>
      </c>
      <c r="M120" s="450" t="str">
        <f t="shared" si="9"/>
        <v>Pemerintah</v>
      </c>
      <c r="N120" s="334">
        <f>COUNTIF(A1_Individu_Data_Keadaan_SDMK!A$4:A$149935,B120)</f>
        <v>0</v>
      </c>
      <c r="O120" s="334">
        <f t="shared" si="7"/>
        <v>0</v>
      </c>
      <c r="P120" s="443" t="str">
        <f t="shared" si="8"/>
        <v>Berkurang</v>
      </c>
    </row>
    <row r="121" spans="1:16">
      <c r="A121" s="7">
        <v>119</v>
      </c>
      <c r="B121" s="369" t="s">
        <v>12592</v>
      </c>
      <c r="C121" s="369" t="s">
        <v>12593</v>
      </c>
      <c r="D121" s="369" t="s">
        <v>267</v>
      </c>
      <c r="E121" s="369" t="s">
        <v>9301</v>
      </c>
      <c r="F121" s="369" t="s">
        <v>12204</v>
      </c>
      <c r="G121" s="369">
        <v>31</v>
      </c>
      <c r="H121" s="369">
        <v>3172</v>
      </c>
      <c r="I121" s="369">
        <v>0</v>
      </c>
      <c r="J121" s="369">
        <v>5</v>
      </c>
      <c r="K121" s="389" t="str">
        <f>VLOOKUP(G121,'01_MASTER_KODE_WILAYAH'!H$1437:I$1470,2,FALSE)</f>
        <v>DKI JAKARTA</v>
      </c>
      <c r="L121" s="390" t="str">
        <f>VLOOKUP(H121,'01_MASTER_KODE_WILAYAH'!D$5:F$1353,3,FALSE)</f>
        <v>KOTA JAKARTA TIMUR</v>
      </c>
      <c r="M121" s="450" t="str">
        <f t="shared" si="9"/>
        <v>Pemerintah</v>
      </c>
      <c r="N121" s="334">
        <f>COUNTIF(A1_Individu_Data_Keadaan_SDMK!A$4:A$149935,B121)</f>
        <v>0</v>
      </c>
      <c r="O121" s="334">
        <f t="shared" si="7"/>
        <v>0</v>
      </c>
      <c r="P121" s="443" t="str">
        <f t="shared" si="8"/>
        <v>Berkurang</v>
      </c>
    </row>
    <row r="122" spans="1:16">
      <c r="A122" s="7">
        <v>120</v>
      </c>
      <c r="B122" s="369" t="s">
        <v>12594</v>
      </c>
      <c r="C122" s="369" t="s">
        <v>12595</v>
      </c>
      <c r="D122" s="369" t="s">
        <v>267</v>
      </c>
      <c r="E122" s="369" t="s">
        <v>9301</v>
      </c>
      <c r="F122" s="369" t="s">
        <v>12204</v>
      </c>
      <c r="G122" s="369">
        <v>31</v>
      </c>
      <c r="H122" s="369">
        <v>3172</v>
      </c>
      <c r="I122" s="369">
        <v>0</v>
      </c>
      <c r="J122" s="369">
        <v>8</v>
      </c>
      <c r="K122" s="389" t="str">
        <f>VLOOKUP(G122,'01_MASTER_KODE_WILAYAH'!H$1437:I$1470,2,FALSE)</f>
        <v>DKI JAKARTA</v>
      </c>
      <c r="L122" s="390" t="str">
        <f>VLOOKUP(H122,'01_MASTER_KODE_WILAYAH'!D$5:F$1353,3,FALSE)</f>
        <v>KOTA JAKARTA TIMUR</v>
      </c>
      <c r="M122" s="450" t="str">
        <f t="shared" si="9"/>
        <v>Pemerintah</v>
      </c>
      <c r="N122" s="334">
        <f>COUNTIF(A1_Individu_Data_Keadaan_SDMK!A$4:A$149935,B122)</f>
        <v>0</v>
      </c>
      <c r="O122" s="334">
        <f t="shared" si="7"/>
        <v>0</v>
      </c>
      <c r="P122" s="443" t="str">
        <f t="shared" si="8"/>
        <v>Berkurang</v>
      </c>
    </row>
    <row r="123" spans="1:16">
      <c r="A123" s="7">
        <v>121</v>
      </c>
      <c r="B123" s="369" t="s">
        <v>12596</v>
      </c>
      <c r="C123" s="369" t="s">
        <v>12597</v>
      </c>
      <c r="D123" s="369" t="s">
        <v>267</v>
      </c>
      <c r="E123" s="369" t="s">
        <v>9301</v>
      </c>
      <c r="F123" s="369" t="s">
        <v>12204</v>
      </c>
      <c r="G123" s="369">
        <v>31</v>
      </c>
      <c r="H123" s="369">
        <v>3172</v>
      </c>
      <c r="I123" s="369">
        <v>0</v>
      </c>
      <c r="J123" s="369">
        <v>14</v>
      </c>
      <c r="K123" s="389" t="str">
        <f>VLOOKUP(G123,'01_MASTER_KODE_WILAYAH'!H$1437:I$1470,2,FALSE)</f>
        <v>DKI JAKARTA</v>
      </c>
      <c r="L123" s="390" t="str">
        <f>VLOOKUP(H123,'01_MASTER_KODE_WILAYAH'!D$5:F$1353,3,FALSE)</f>
        <v>KOTA JAKARTA TIMUR</v>
      </c>
      <c r="M123" s="450" t="str">
        <f t="shared" si="9"/>
        <v>Pemerintah</v>
      </c>
      <c r="N123" s="334">
        <f>COUNTIF(A1_Individu_Data_Keadaan_SDMK!A$4:A$149935,B123)</f>
        <v>0</v>
      </c>
      <c r="O123" s="334">
        <f t="shared" si="7"/>
        <v>0</v>
      </c>
      <c r="P123" s="443" t="str">
        <f t="shared" si="8"/>
        <v>Berkurang</v>
      </c>
    </row>
    <row r="124" spans="1:16">
      <c r="A124" s="7">
        <v>122</v>
      </c>
      <c r="B124" s="369" t="s">
        <v>12598</v>
      </c>
      <c r="C124" s="369" t="s">
        <v>12599</v>
      </c>
      <c r="D124" s="369" t="s">
        <v>267</v>
      </c>
      <c r="E124" s="369" t="s">
        <v>9301</v>
      </c>
      <c r="F124" s="369" t="s">
        <v>12204</v>
      </c>
      <c r="G124" s="369">
        <v>31</v>
      </c>
      <c r="H124" s="369">
        <v>3172</v>
      </c>
      <c r="I124" s="369">
        <v>0</v>
      </c>
      <c r="J124" s="369">
        <v>10</v>
      </c>
      <c r="K124" s="389" t="str">
        <f>VLOOKUP(G124,'01_MASTER_KODE_WILAYAH'!H$1437:I$1470,2,FALSE)</f>
        <v>DKI JAKARTA</v>
      </c>
      <c r="L124" s="390" t="str">
        <f>VLOOKUP(H124,'01_MASTER_KODE_WILAYAH'!D$5:F$1353,3,FALSE)</f>
        <v>KOTA JAKARTA TIMUR</v>
      </c>
      <c r="M124" s="450" t="str">
        <f t="shared" si="9"/>
        <v>Pemerintah</v>
      </c>
      <c r="N124" s="334">
        <f>COUNTIF(A1_Individu_Data_Keadaan_SDMK!A$4:A$149935,B124)</f>
        <v>0</v>
      </c>
      <c r="O124" s="334">
        <f t="shared" ref="O124:O131" si="10">IF(N124&gt;0,1,0)</f>
        <v>0</v>
      </c>
      <c r="P124" s="443" t="str">
        <f t="shared" ref="P124:P131" si="11">IF(N124&gt;J124,"Bertambah",IF(N124=J124,"Tetap","Berkurang"))</f>
        <v>Berkurang</v>
      </c>
    </row>
    <row r="125" spans="1:16">
      <c r="A125" s="7">
        <v>123</v>
      </c>
      <c r="B125" s="369" t="s">
        <v>12600</v>
      </c>
      <c r="C125" s="369" t="s">
        <v>12601</v>
      </c>
      <c r="D125" s="369" t="s">
        <v>267</v>
      </c>
      <c r="E125" s="369" t="s">
        <v>9301</v>
      </c>
      <c r="F125" s="369" t="s">
        <v>12204</v>
      </c>
      <c r="G125" s="369">
        <v>31</v>
      </c>
      <c r="H125" s="369">
        <v>3172</v>
      </c>
      <c r="I125" s="369">
        <v>0</v>
      </c>
      <c r="J125" s="369">
        <v>11</v>
      </c>
      <c r="K125" s="389" t="str">
        <f>VLOOKUP(G125,'01_MASTER_KODE_WILAYAH'!H$1437:I$1470,2,FALSE)</f>
        <v>DKI JAKARTA</v>
      </c>
      <c r="L125" s="390" t="str">
        <f>VLOOKUP(H125,'01_MASTER_KODE_WILAYAH'!D$5:F$1353,3,FALSE)</f>
        <v>KOTA JAKARTA TIMUR</v>
      </c>
      <c r="M125" s="450" t="str">
        <f t="shared" si="9"/>
        <v>Pemerintah</v>
      </c>
      <c r="N125" s="334">
        <f>COUNTIF(A1_Individu_Data_Keadaan_SDMK!A$4:A$149935,B125)</f>
        <v>0</v>
      </c>
      <c r="O125" s="334">
        <f t="shared" si="10"/>
        <v>0</v>
      </c>
      <c r="P125" s="443" t="str">
        <f t="shared" si="11"/>
        <v>Berkurang</v>
      </c>
    </row>
    <row r="126" spans="1:16">
      <c r="A126" s="7">
        <v>124</v>
      </c>
      <c r="B126" s="369" t="s">
        <v>12602</v>
      </c>
      <c r="C126" s="369" t="s">
        <v>12603</v>
      </c>
      <c r="D126" s="369" t="s">
        <v>267</v>
      </c>
      <c r="E126" s="369" t="s">
        <v>9302</v>
      </c>
      <c r="F126" s="369" t="s">
        <v>12204</v>
      </c>
      <c r="G126" s="369">
        <v>31</v>
      </c>
      <c r="H126" s="369">
        <v>3172</v>
      </c>
      <c r="I126" s="369">
        <v>0</v>
      </c>
      <c r="J126" s="369">
        <v>157</v>
      </c>
      <c r="K126" s="389" t="str">
        <f>VLOOKUP(G126,'01_MASTER_KODE_WILAYAH'!H$1437:I$1470,2,FALSE)</f>
        <v>DKI JAKARTA</v>
      </c>
      <c r="L126" s="390" t="str">
        <f>VLOOKUP(H126,'01_MASTER_KODE_WILAYAH'!D$5:F$1353,3,FALSE)</f>
        <v>KOTA JAKARTA TIMUR</v>
      </c>
      <c r="M126" s="450" t="str">
        <f t="shared" si="9"/>
        <v>Pemerintah</v>
      </c>
      <c r="N126" s="334">
        <f>COUNTIF(A1_Individu_Data_Keadaan_SDMK!A$4:A$149935,B126)</f>
        <v>0</v>
      </c>
      <c r="O126" s="334">
        <f t="shared" si="10"/>
        <v>0</v>
      </c>
      <c r="P126" s="443" t="str">
        <f t="shared" si="11"/>
        <v>Berkurang</v>
      </c>
    </row>
    <row r="127" spans="1:16">
      <c r="A127" s="7">
        <v>125</v>
      </c>
      <c r="B127" s="369" t="s">
        <v>12604</v>
      </c>
      <c r="C127" s="369" t="s">
        <v>12605</v>
      </c>
      <c r="D127" s="369" t="s">
        <v>267</v>
      </c>
      <c r="E127" s="369" t="s">
        <v>9301</v>
      </c>
      <c r="F127" s="369" t="s">
        <v>12204</v>
      </c>
      <c r="G127" s="369">
        <v>31</v>
      </c>
      <c r="H127" s="369">
        <v>3172</v>
      </c>
      <c r="I127" s="369">
        <v>0</v>
      </c>
      <c r="J127" s="369">
        <v>12</v>
      </c>
      <c r="K127" s="389" t="str">
        <f>VLOOKUP(G127,'01_MASTER_KODE_WILAYAH'!H$1437:I$1470,2,FALSE)</f>
        <v>DKI JAKARTA</v>
      </c>
      <c r="L127" s="390" t="str">
        <f>VLOOKUP(H127,'01_MASTER_KODE_WILAYAH'!D$5:F$1353,3,FALSE)</f>
        <v>KOTA JAKARTA TIMUR</v>
      </c>
      <c r="M127" s="450" t="str">
        <f t="shared" si="9"/>
        <v>Pemerintah</v>
      </c>
      <c r="N127" s="334">
        <f>COUNTIF(A1_Individu_Data_Keadaan_SDMK!A$4:A$149935,B127)</f>
        <v>0</v>
      </c>
      <c r="O127" s="334">
        <f t="shared" si="10"/>
        <v>0</v>
      </c>
      <c r="P127" s="443" t="str">
        <f t="shared" si="11"/>
        <v>Berkurang</v>
      </c>
    </row>
    <row r="128" spans="1:16">
      <c r="A128" s="7">
        <v>126</v>
      </c>
      <c r="B128" s="369" t="s">
        <v>12606</v>
      </c>
      <c r="C128" s="369" t="s">
        <v>12607</v>
      </c>
      <c r="D128" s="369" t="s">
        <v>267</v>
      </c>
      <c r="E128" s="369" t="s">
        <v>9301</v>
      </c>
      <c r="F128" s="369" t="s">
        <v>12204</v>
      </c>
      <c r="G128" s="369">
        <v>31</v>
      </c>
      <c r="H128" s="369">
        <v>3172</v>
      </c>
      <c r="I128" s="369">
        <v>0</v>
      </c>
      <c r="J128" s="369">
        <v>11</v>
      </c>
      <c r="K128" s="389" t="str">
        <f>VLOOKUP(G128,'01_MASTER_KODE_WILAYAH'!H$1437:I$1470,2,FALSE)</f>
        <v>DKI JAKARTA</v>
      </c>
      <c r="L128" s="390" t="str">
        <f>VLOOKUP(H128,'01_MASTER_KODE_WILAYAH'!D$5:F$1353,3,FALSE)</f>
        <v>KOTA JAKARTA TIMUR</v>
      </c>
      <c r="M128" s="450" t="str">
        <f t="shared" si="9"/>
        <v>Pemerintah</v>
      </c>
      <c r="N128" s="334">
        <f>COUNTIF(A1_Individu_Data_Keadaan_SDMK!A$4:A$149935,B128)</f>
        <v>0</v>
      </c>
      <c r="O128" s="334">
        <f t="shared" si="10"/>
        <v>0</v>
      </c>
      <c r="P128" s="443" t="str">
        <f t="shared" si="11"/>
        <v>Berkurang</v>
      </c>
    </row>
    <row r="129" spans="1:16">
      <c r="A129" s="7">
        <v>127</v>
      </c>
      <c r="B129" s="369" t="s">
        <v>12608</v>
      </c>
      <c r="C129" s="369" t="s">
        <v>12609</v>
      </c>
      <c r="D129" s="369" t="s">
        <v>267</v>
      </c>
      <c r="E129" s="369" t="s">
        <v>9301</v>
      </c>
      <c r="F129" s="369" t="s">
        <v>12204</v>
      </c>
      <c r="G129" s="369">
        <v>31</v>
      </c>
      <c r="H129" s="369">
        <v>3172</v>
      </c>
      <c r="I129" s="369">
        <v>0</v>
      </c>
      <c r="J129" s="369">
        <v>9</v>
      </c>
      <c r="K129" s="389" t="str">
        <f>VLOOKUP(G129,'01_MASTER_KODE_WILAYAH'!H$1437:I$1470,2,FALSE)</f>
        <v>DKI JAKARTA</v>
      </c>
      <c r="L129" s="390" t="str">
        <f>VLOOKUP(H129,'01_MASTER_KODE_WILAYAH'!D$5:F$1353,3,FALSE)</f>
        <v>KOTA JAKARTA TIMUR</v>
      </c>
      <c r="M129" s="450" t="str">
        <f t="shared" si="9"/>
        <v>Pemerintah</v>
      </c>
      <c r="N129" s="334">
        <f>COUNTIF(A1_Individu_Data_Keadaan_SDMK!A$4:A$149935,B129)</f>
        <v>0</v>
      </c>
      <c r="O129" s="334">
        <f t="shared" si="10"/>
        <v>0</v>
      </c>
      <c r="P129" s="443" t="str">
        <f t="shared" si="11"/>
        <v>Berkurang</v>
      </c>
    </row>
    <row r="130" spans="1:16">
      <c r="A130" s="7">
        <v>128</v>
      </c>
      <c r="B130" s="369" t="s">
        <v>12610</v>
      </c>
      <c r="C130" s="369" t="s">
        <v>12611</v>
      </c>
      <c r="D130" s="369" t="s">
        <v>267</v>
      </c>
      <c r="E130" s="369" t="s">
        <v>9301</v>
      </c>
      <c r="F130" s="369" t="s">
        <v>12204</v>
      </c>
      <c r="G130" s="369">
        <v>31</v>
      </c>
      <c r="H130" s="369">
        <v>3172</v>
      </c>
      <c r="I130" s="369">
        <v>0</v>
      </c>
      <c r="J130" s="369">
        <v>19</v>
      </c>
      <c r="K130" s="389" t="str">
        <f>VLOOKUP(G130,'01_MASTER_KODE_WILAYAH'!H$1437:I$1470,2,FALSE)</f>
        <v>DKI JAKARTA</v>
      </c>
      <c r="L130" s="390" t="str">
        <f>VLOOKUP(H130,'01_MASTER_KODE_WILAYAH'!D$5:F$1353,3,FALSE)</f>
        <v>KOTA JAKARTA TIMUR</v>
      </c>
      <c r="M130" s="450" t="str">
        <f t="shared" si="9"/>
        <v>Pemerintah</v>
      </c>
      <c r="N130" s="334">
        <f>COUNTIF(A1_Individu_Data_Keadaan_SDMK!A$4:A$149935,B130)</f>
        <v>0</v>
      </c>
      <c r="O130" s="334">
        <f t="shared" si="10"/>
        <v>0</v>
      </c>
      <c r="P130" s="443" t="str">
        <f t="shared" si="11"/>
        <v>Berkurang</v>
      </c>
    </row>
    <row r="131" spans="1:16">
      <c r="A131" s="7">
        <v>129</v>
      </c>
      <c r="B131" s="369" t="s">
        <v>12612</v>
      </c>
      <c r="C131" s="369" t="s">
        <v>12613</v>
      </c>
      <c r="D131" s="369" t="s">
        <v>267</v>
      </c>
      <c r="E131" s="369" t="s">
        <v>9301</v>
      </c>
      <c r="F131" s="369" t="s">
        <v>12204</v>
      </c>
      <c r="G131" s="369">
        <v>31</v>
      </c>
      <c r="H131" s="369">
        <v>3172</v>
      </c>
      <c r="I131" s="369">
        <v>0</v>
      </c>
      <c r="J131" s="369">
        <v>11</v>
      </c>
      <c r="K131" s="389" t="str">
        <f>VLOOKUP(G131,'01_MASTER_KODE_WILAYAH'!H$1437:I$1470,2,FALSE)</f>
        <v>DKI JAKARTA</v>
      </c>
      <c r="L131" s="390" t="str">
        <f>VLOOKUP(H131,'01_MASTER_KODE_WILAYAH'!D$5:F$1353,3,FALSE)</f>
        <v>KOTA JAKARTA TIMUR</v>
      </c>
      <c r="M131" s="450" t="str">
        <f t="shared" si="9"/>
        <v>Pemerintah</v>
      </c>
      <c r="N131" s="334">
        <f>COUNTIF(A1_Individu_Data_Keadaan_SDMK!A$4:A$149935,B131)</f>
        <v>0</v>
      </c>
      <c r="O131" s="334">
        <f t="shared" si="10"/>
        <v>0</v>
      </c>
      <c r="P131" s="443" t="str">
        <f t="shared" si="11"/>
        <v>Berkurang</v>
      </c>
    </row>
    <row r="132" spans="1:16">
      <c r="A132" s="7">
        <v>130</v>
      </c>
      <c r="B132" t="s">
        <v>12614</v>
      </c>
      <c r="C132" t="s">
        <v>12615</v>
      </c>
      <c r="D132" t="s">
        <v>267</v>
      </c>
      <c r="E132" t="s">
        <v>9301</v>
      </c>
      <c r="F132" t="s">
        <v>12204</v>
      </c>
      <c r="G132">
        <v>31</v>
      </c>
      <c r="H132">
        <v>3172</v>
      </c>
      <c r="I132">
        <v>0</v>
      </c>
      <c r="J132">
        <v>10</v>
      </c>
      <c r="K132" s="389" t="str">
        <f>VLOOKUP(G132,'01_MASTER_KODE_WILAYAH'!H$1437:I$1470,2,FALSE)</f>
        <v>DKI JAKARTA</v>
      </c>
      <c r="L132" s="390" t="str">
        <f>VLOOKUP(H132,'01_MASTER_KODE_WILAYAH'!D$5:F$1353,3,FALSE)</f>
        <v>KOTA JAKARTA TIMUR</v>
      </c>
      <c r="M132" s="450" t="str">
        <f t="shared" ref="M132:M195" si="12">LEFT(F132,10)</f>
        <v>Pemerintah</v>
      </c>
      <c r="N132" s="334">
        <f>COUNTIF(A1_Individu_Data_Keadaan_SDMK!A$4:A$149935,B132)</f>
        <v>0</v>
      </c>
      <c r="O132" s="334">
        <f t="shared" ref="O132:O195" si="13">IF(N132&gt;0,1,0)</f>
        <v>0</v>
      </c>
      <c r="P132" s="443" t="str">
        <f t="shared" ref="P132:P195" si="14">IF(N132&gt;J132,"Bertambah",IF(N132=J132,"Tetap","Berkurang"))</f>
        <v>Berkurang</v>
      </c>
    </row>
    <row r="133" spans="1:16">
      <c r="A133" s="7">
        <v>131</v>
      </c>
      <c r="B133" t="s">
        <v>12616</v>
      </c>
      <c r="C133" t="s">
        <v>12617</v>
      </c>
      <c r="D133" t="s">
        <v>267</v>
      </c>
      <c r="E133" t="s">
        <v>9301</v>
      </c>
      <c r="F133" t="s">
        <v>12204</v>
      </c>
      <c r="G133">
        <v>31</v>
      </c>
      <c r="H133">
        <v>3172</v>
      </c>
      <c r="I133">
        <v>0</v>
      </c>
      <c r="J133">
        <v>12</v>
      </c>
      <c r="K133" s="389" t="str">
        <f>VLOOKUP(G133,'01_MASTER_KODE_WILAYAH'!H$1437:I$1470,2,FALSE)</f>
        <v>DKI JAKARTA</v>
      </c>
      <c r="L133" s="390" t="str">
        <f>VLOOKUP(H133,'01_MASTER_KODE_WILAYAH'!D$5:F$1353,3,FALSE)</f>
        <v>KOTA JAKARTA TIMUR</v>
      </c>
      <c r="M133" s="450" t="str">
        <f t="shared" si="12"/>
        <v>Pemerintah</v>
      </c>
      <c r="N133" s="334">
        <f>COUNTIF(A1_Individu_Data_Keadaan_SDMK!A$4:A$149935,B133)</f>
        <v>0</v>
      </c>
      <c r="O133" s="334">
        <f t="shared" si="13"/>
        <v>0</v>
      </c>
      <c r="P133" s="443" t="str">
        <f t="shared" si="14"/>
        <v>Berkurang</v>
      </c>
    </row>
    <row r="134" spans="1:16">
      <c r="A134" s="7">
        <v>132</v>
      </c>
      <c r="B134" t="s">
        <v>12618</v>
      </c>
      <c r="C134" t="s">
        <v>12619</v>
      </c>
      <c r="D134" t="s">
        <v>267</v>
      </c>
      <c r="E134" t="s">
        <v>9301</v>
      </c>
      <c r="F134" t="s">
        <v>12204</v>
      </c>
      <c r="G134">
        <v>31</v>
      </c>
      <c r="H134">
        <v>3172</v>
      </c>
      <c r="I134">
        <v>0</v>
      </c>
      <c r="J134">
        <v>10</v>
      </c>
      <c r="K134" s="389" t="str">
        <f>VLOOKUP(G134,'01_MASTER_KODE_WILAYAH'!H$1437:I$1470,2,FALSE)</f>
        <v>DKI JAKARTA</v>
      </c>
      <c r="L134" s="390" t="str">
        <f>VLOOKUP(H134,'01_MASTER_KODE_WILAYAH'!D$5:F$1353,3,FALSE)</f>
        <v>KOTA JAKARTA TIMUR</v>
      </c>
      <c r="M134" s="450" t="str">
        <f t="shared" si="12"/>
        <v>Pemerintah</v>
      </c>
      <c r="N134" s="334">
        <f>COUNTIF(A1_Individu_Data_Keadaan_SDMK!A$4:A$149935,B134)</f>
        <v>0</v>
      </c>
      <c r="O134" s="334">
        <f t="shared" si="13"/>
        <v>0</v>
      </c>
      <c r="P134" s="443" t="str">
        <f t="shared" si="14"/>
        <v>Berkurang</v>
      </c>
    </row>
    <row r="135" spans="1:16">
      <c r="A135" s="7">
        <v>133</v>
      </c>
      <c r="B135" t="s">
        <v>12620</v>
      </c>
      <c r="C135" t="s">
        <v>12621</v>
      </c>
      <c r="D135" t="s">
        <v>267</v>
      </c>
      <c r="E135" t="s">
        <v>9301</v>
      </c>
      <c r="F135" t="s">
        <v>12204</v>
      </c>
      <c r="G135">
        <v>31</v>
      </c>
      <c r="H135">
        <v>3172</v>
      </c>
      <c r="I135">
        <v>0</v>
      </c>
      <c r="J135">
        <v>89</v>
      </c>
      <c r="K135" s="389" t="str">
        <f>VLOOKUP(G135,'01_MASTER_KODE_WILAYAH'!H$1437:I$1470,2,FALSE)</f>
        <v>DKI JAKARTA</v>
      </c>
      <c r="L135" s="390" t="str">
        <f>VLOOKUP(H135,'01_MASTER_KODE_WILAYAH'!D$5:F$1353,3,FALSE)</f>
        <v>KOTA JAKARTA TIMUR</v>
      </c>
      <c r="M135" s="450" t="str">
        <f t="shared" si="12"/>
        <v>Pemerintah</v>
      </c>
      <c r="N135" s="334">
        <f>COUNTIF(A1_Individu_Data_Keadaan_SDMK!A$4:A$149935,B135)</f>
        <v>0</v>
      </c>
      <c r="O135" s="334">
        <f t="shared" si="13"/>
        <v>0</v>
      </c>
      <c r="P135" s="443" t="str">
        <f t="shared" si="14"/>
        <v>Berkurang</v>
      </c>
    </row>
    <row r="136" spans="1:16">
      <c r="A136" s="7">
        <v>134</v>
      </c>
      <c r="B136" t="s">
        <v>12622</v>
      </c>
      <c r="C136" t="s">
        <v>12623</v>
      </c>
      <c r="D136" t="s">
        <v>267</v>
      </c>
      <c r="E136" t="s">
        <v>9301</v>
      </c>
      <c r="F136" t="s">
        <v>12204</v>
      </c>
      <c r="G136">
        <v>31</v>
      </c>
      <c r="H136">
        <v>3172</v>
      </c>
      <c r="I136">
        <v>0</v>
      </c>
      <c r="J136">
        <v>14</v>
      </c>
      <c r="K136" s="389" t="str">
        <f>VLOOKUP(G136,'01_MASTER_KODE_WILAYAH'!H$1437:I$1470,2,FALSE)</f>
        <v>DKI JAKARTA</v>
      </c>
      <c r="L136" s="390" t="str">
        <f>VLOOKUP(H136,'01_MASTER_KODE_WILAYAH'!D$5:F$1353,3,FALSE)</f>
        <v>KOTA JAKARTA TIMUR</v>
      </c>
      <c r="M136" s="450" t="str">
        <f t="shared" si="12"/>
        <v>Pemerintah</v>
      </c>
      <c r="N136" s="334">
        <f>COUNTIF(A1_Individu_Data_Keadaan_SDMK!A$4:A$149935,B136)</f>
        <v>0</v>
      </c>
      <c r="O136" s="334">
        <f t="shared" si="13"/>
        <v>0</v>
      </c>
      <c r="P136" s="443" t="str">
        <f t="shared" si="14"/>
        <v>Berkurang</v>
      </c>
    </row>
    <row r="137" spans="1:16">
      <c r="A137" s="7">
        <v>135</v>
      </c>
      <c r="B137" t="s">
        <v>12624</v>
      </c>
      <c r="C137" t="s">
        <v>12625</v>
      </c>
      <c r="D137" t="s">
        <v>267</v>
      </c>
      <c r="E137" t="s">
        <v>9301</v>
      </c>
      <c r="F137" t="s">
        <v>12204</v>
      </c>
      <c r="G137">
        <v>31</v>
      </c>
      <c r="H137">
        <v>3172</v>
      </c>
      <c r="I137">
        <v>0</v>
      </c>
      <c r="J137">
        <v>9</v>
      </c>
      <c r="K137" s="389" t="str">
        <f>VLOOKUP(G137,'01_MASTER_KODE_WILAYAH'!H$1437:I$1470,2,FALSE)</f>
        <v>DKI JAKARTA</v>
      </c>
      <c r="L137" s="390" t="str">
        <f>VLOOKUP(H137,'01_MASTER_KODE_WILAYAH'!D$5:F$1353,3,FALSE)</f>
        <v>KOTA JAKARTA TIMUR</v>
      </c>
      <c r="M137" s="450" t="str">
        <f t="shared" si="12"/>
        <v>Pemerintah</v>
      </c>
      <c r="N137" s="334">
        <f>COUNTIF(A1_Individu_Data_Keadaan_SDMK!A$4:A$149935,B137)</f>
        <v>0</v>
      </c>
      <c r="O137" s="334">
        <f t="shared" si="13"/>
        <v>0</v>
      </c>
      <c r="P137" s="443" t="str">
        <f t="shared" si="14"/>
        <v>Berkurang</v>
      </c>
    </row>
    <row r="138" spans="1:16">
      <c r="A138" s="7">
        <v>136</v>
      </c>
      <c r="B138" t="s">
        <v>12626</v>
      </c>
      <c r="C138" t="s">
        <v>12627</v>
      </c>
      <c r="D138" t="s">
        <v>267</v>
      </c>
      <c r="E138" t="s">
        <v>9301</v>
      </c>
      <c r="F138" t="s">
        <v>12204</v>
      </c>
      <c r="G138">
        <v>31</v>
      </c>
      <c r="H138">
        <v>3172</v>
      </c>
      <c r="I138">
        <v>0</v>
      </c>
      <c r="J138">
        <v>11</v>
      </c>
      <c r="K138" s="389" t="str">
        <f>VLOOKUP(G138,'01_MASTER_KODE_WILAYAH'!H$1437:I$1470,2,FALSE)</f>
        <v>DKI JAKARTA</v>
      </c>
      <c r="L138" s="390" t="str">
        <f>VLOOKUP(H138,'01_MASTER_KODE_WILAYAH'!D$5:F$1353,3,FALSE)</f>
        <v>KOTA JAKARTA TIMUR</v>
      </c>
      <c r="M138" s="450" t="str">
        <f t="shared" si="12"/>
        <v>Pemerintah</v>
      </c>
      <c r="N138" s="334">
        <f>COUNTIF(A1_Individu_Data_Keadaan_SDMK!A$4:A$149935,B138)</f>
        <v>0</v>
      </c>
      <c r="O138" s="334">
        <f t="shared" si="13"/>
        <v>0</v>
      </c>
      <c r="P138" s="443" t="str">
        <f t="shared" si="14"/>
        <v>Berkurang</v>
      </c>
    </row>
    <row r="139" spans="1:16">
      <c r="A139" s="7">
        <v>137</v>
      </c>
      <c r="B139" t="s">
        <v>12628</v>
      </c>
      <c r="C139" t="s">
        <v>12629</v>
      </c>
      <c r="D139" t="s">
        <v>267</v>
      </c>
      <c r="E139" t="s">
        <v>9301</v>
      </c>
      <c r="F139" t="s">
        <v>12204</v>
      </c>
      <c r="G139">
        <v>31</v>
      </c>
      <c r="H139">
        <v>3172</v>
      </c>
      <c r="I139">
        <v>0</v>
      </c>
      <c r="J139">
        <v>9</v>
      </c>
      <c r="K139" s="389" t="str">
        <f>VLOOKUP(G139,'01_MASTER_KODE_WILAYAH'!H$1437:I$1470,2,FALSE)</f>
        <v>DKI JAKARTA</v>
      </c>
      <c r="L139" s="390" t="str">
        <f>VLOOKUP(H139,'01_MASTER_KODE_WILAYAH'!D$5:F$1353,3,FALSE)</f>
        <v>KOTA JAKARTA TIMUR</v>
      </c>
      <c r="M139" s="450" t="str">
        <f t="shared" si="12"/>
        <v>Pemerintah</v>
      </c>
      <c r="N139" s="334">
        <f>COUNTIF(A1_Individu_Data_Keadaan_SDMK!A$4:A$149935,B139)</f>
        <v>0</v>
      </c>
      <c r="O139" s="334">
        <f t="shared" si="13"/>
        <v>0</v>
      </c>
      <c r="P139" s="443" t="str">
        <f t="shared" si="14"/>
        <v>Berkurang</v>
      </c>
    </row>
    <row r="140" spans="1:16">
      <c r="A140" s="7">
        <v>138</v>
      </c>
      <c r="B140" t="s">
        <v>12630</v>
      </c>
      <c r="C140" t="s">
        <v>12631</v>
      </c>
      <c r="D140" t="s">
        <v>267</v>
      </c>
      <c r="E140" t="s">
        <v>9301</v>
      </c>
      <c r="F140" t="s">
        <v>12204</v>
      </c>
      <c r="G140">
        <v>31</v>
      </c>
      <c r="H140">
        <v>3172</v>
      </c>
      <c r="I140">
        <v>0</v>
      </c>
      <c r="J140">
        <v>10</v>
      </c>
      <c r="K140" s="389" t="str">
        <f>VLOOKUP(G140,'01_MASTER_KODE_WILAYAH'!H$1437:I$1470,2,FALSE)</f>
        <v>DKI JAKARTA</v>
      </c>
      <c r="L140" s="390" t="str">
        <f>VLOOKUP(H140,'01_MASTER_KODE_WILAYAH'!D$5:F$1353,3,FALSE)</f>
        <v>KOTA JAKARTA TIMUR</v>
      </c>
      <c r="M140" s="450" t="str">
        <f t="shared" si="12"/>
        <v>Pemerintah</v>
      </c>
      <c r="N140" s="334">
        <f>COUNTIF(A1_Individu_Data_Keadaan_SDMK!A$4:A$149935,B140)</f>
        <v>0</v>
      </c>
      <c r="O140" s="334">
        <f t="shared" si="13"/>
        <v>0</v>
      </c>
      <c r="P140" s="443" t="str">
        <f t="shared" si="14"/>
        <v>Berkurang</v>
      </c>
    </row>
    <row r="141" spans="1:16">
      <c r="A141" s="7">
        <v>139</v>
      </c>
      <c r="B141" t="s">
        <v>12632</v>
      </c>
      <c r="C141" t="s">
        <v>12633</v>
      </c>
      <c r="D141" t="s">
        <v>267</v>
      </c>
      <c r="E141" t="s">
        <v>9301</v>
      </c>
      <c r="F141" t="s">
        <v>12204</v>
      </c>
      <c r="G141">
        <v>31</v>
      </c>
      <c r="H141">
        <v>3172</v>
      </c>
      <c r="I141">
        <v>0</v>
      </c>
      <c r="J141">
        <v>12</v>
      </c>
      <c r="K141" s="389" t="str">
        <f>VLOOKUP(G141,'01_MASTER_KODE_WILAYAH'!H$1437:I$1470,2,FALSE)</f>
        <v>DKI JAKARTA</v>
      </c>
      <c r="L141" s="390" t="str">
        <f>VLOOKUP(H141,'01_MASTER_KODE_WILAYAH'!D$5:F$1353,3,FALSE)</f>
        <v>KOTA JAKARTA TIMUR</v>
      </c>
      <c r="M141" s="450" t="str">
        <f t="shared" si="12"/>
        <v>Pemerintah</v>
      </c>
      <c r="N141" s="334">
        <f>COUNTIF(A1_Individu_Data_Keadaan_SDMK!A$4:A$149935,B141)</f>
        <v>0</v>
      </c>
      <c r="O141" s="334">
        <f t="shared" si="13"/>
        <v>0</v>
      </c>
      <c r="P141" s="443" t="str">
        <f t="shared" si="14"/>
        <v>Berkurang</v>
      </c>
    </row>
    <row r="142" spans="1:16">
      <c r="A142" s="7">
        <v>140</v>
      </c>
      <c r="B142" t="s">
        <v>12634</v>
      </c>
      <c r="C142" t="s">
        <v>12635</v>
      </c>
      <c r="D142" t="s">
        <v>267</v>
      </c>
      <c r="E142" t="s">
        <v>9301</v>
      </c>
      <c r="F142" t="s">
        <v>12204</v>
      </c>
      <c r="G142">
        <v>31</v>
      </c>
      <c r="H142">
        <v>3172</v>
      </c>
      <c r="I142">
        <v>0</v>
      </c>
      <c r="J142">
        <v>10</v>
      </c>
      <c r="K142" s="389" t="str">
        <f>VLOOKUP(G142,'01_MASTER_KODE_WILAYAH'!H$1437:I$1470,2,FALSE)</f>
        <v>DKI JAKARTA</v>
      </c>
      <c r="L142" s="390" t="str">
        <f>VLOOKUP(H142,'01_MASTER_KODE_WILAYAH'!D$5:F$1353,3,FALSE)</f>
        <v>KOTA JAKARTA TIMUR</v>
      </c>
      <c r="M142" s="450" t="str">
        <f t="shared" si="12"/>
        <v>Pemerintah</v>
      </c>
      <c r="N142" s="334">
        <f>COUNTIF(A1_Individu_Data_Keadaan_SDMK!A$4:A$149935,B142)</f>
        <v>0</v>
      </c>
      <c r="O142" s="334">
        <f t="shared" si="13"/>
        <v>0</v>
      </c>
      <c r="P142" s="443" t="str">
        <f t="shared" si="14"/>
        <v>Berkurang</v>
      </c>
    </row>
    <row r="143" spans="1:16">
      <c r="A143" s="7">
        <v>141</v>
      </c>
      <c r="B143" t="s">
        <v>12636</v>
      </c>
      <c r="C143" t="s">
        <v>12637</v>
      </c>
      <c r="D143" t="s">
        <v>267</v>
      </c>
      <c r="E143" t="s">
        <v>9301</v>
      </c>
      <c r="F143" t="s">
        <v>12204</v>
      </c>
      <c r="G143">
        <v>31</v>
      </c>
      <c r="H143">
        <v>3172</v>
      </c>
      <c r="I143">
        <v>0</v>
      </c>
      <c r="J143">
        <v>14</v>
      </c>
      <c r="K143" s="389" t="str">
        <f>VLOOKUP(G143,'01_MASTER_KODE_WILAYAH'!H$1437:I$1470,2,FALSE)</f>
        <v>DKI JAKARTA</v>
      </c>
      <c r="L143" s="390" t="str">
        <f>VLOOKUP(H143,'01_MASTER_KODE_WILAYAH'!D$5:F$1353,3,FALSE)</f>
        <v>KOTA JAKARTA TIMUR</v>
      </c>
      <c r="M143" s="450" t="str">
        <f t="shared" si="12"/>
        <v>Pemerintah</v>
      </c>
      <c r="N143" s="334">
        <f>COUNTIF(A1_Individu_Data_Keadaan_SDMK!A$4:A$149935,B143)</f>
        <v>0</v>
      </c>
      <c r="O143" s="334">
        <f t="shared" si="13"/>
        <v>0</v>
      </c>
      <c r="P143" s="443" t="str">
        <f t="shared" si="14"/>
        <v>Berkurang</v>
      </c>
    </row>
    <row r="144" spans="1:16">
      <c r="A144" s="7">
        <v>142</v>
      </c>
      <c r="B144" t="s">
        <v>12638</v>
      </c>
      <c r="C144" t="s">
        <v>12639</v>
      </c>
      <c r="D144" t="s">
        <v>267</v>
      </c>
      <c r="E144" t="s">
        <v>9301</v>
      </c>
      <c r="F144" t="s">
        <v>12204</v>
      </c>
      <c r="G144">
        <v>31</v>
      </c>
      <c r="H144">
        <v>3172</v>
      </c>
      <c r="I144">
        <v>0</v>
      </c>
      <c r="J144">
        <v>14</v>
      </c>
      <c r="K144" s="389" t="str">
        <f>VLOOKUP(G144,'01_MASTER_KODE_WILAYAH'!H$1437:I$1470,2,FALSE)</f>
        <v>DKI JAKARTA</v>
      </c>
      <c r="L144" s="390" t="str">
        <f>VLOOKUP(H144,'01_MASTER_KODE_WILAYAH'!D$5:F$1353,3,FALSE)</f>
        <v>KOTA JAKARTA TIMUR</v>
      </c>
      <c r="M144" s="450" t="str">
        <f t="shared" si="12"/>
        <v>Pemerintah</v>
      </c>
      <c r="N144" s="334">
        <f>COUNTIF(A1_Individu_Data_Keadaan_SDMK!A$4:A$149935,B144)</f>
        <v>0</v>
      </c>
      <c r="O144" s="334">
        <f t="shared" si="13"/>
        <v>0</v>
      </c>
      <c r="P144" s="443" t="str">
        <f t="shared" si="14"/>
        <v>Berkurang</v>
      </c>
    </row>
    <row r="145" spans="1:16">
      <c r="A145" s="7">
        <v>143</v>
      </c>
      <c r="B145" t="s">
        <v>12640</v>
      </c>
      <c r="C145" t="s">
        <v>12641</v>
      </c>
      <c r="D145" t="s">
        <v>267</v>
      </c>
      <c r="E145" t="s">
        <v>9301</v>
      </c>
      <c r="F145" t="s">
        <v>12204</v>
      </c>
      <c r="G145">
        <v>31</v>
      </c>
      <c r="H145">
        <v>3172</v>
      </c>
      <c r="I145">
        <v>0</v>
      </c>
      <c r="J145">
        <v>10</v>
      </c>
      <c r="K145" s="389" t="str">
        <f>VLOOKUP(G145,'01_MASTER_KODE_WILAYAH'!H$1437:I$1470,2,FALSE)</f>
        <v>DKI JAKARTA</v>
      </c>
      <c r="L145" s="390" t="str">
        <f>VLOOKUP(H145,'01_MASTER_KODE_WILAYAH'!D$5:F$1353,3,FALSE)</f>
        <v>KOTA JAKARTA TIMUR</v>
      </c>
      <c r="M145" s="450" t="str">
        <f t="shared" si="12"/>
        <v>Pemerintah</v>
      </c>
      <c r="N145" s="334">
        <f>COUNTIF(A1_Individu_Data_Keadaan_SDMK!A$4:A$149935,B145)</f>
        <v>0</v>
      </c>
      <c r="O145" s="334">
        <f t="shared" si="13"/>
        <v>0</v>
      </c>
      <c r="P145" s="443" t="str">
        <f t="shared" si="14"/>
        <v>Berkurang</v>
      </c>
    </row>
    <row r="146" spans="1:16">
      <c r="A146" s="7">
        <v>144</v>
      </c>
      <c r="B146" t="s">
        <v>12642</v>
      </c>
      <c r="C146" t="s">
        <v>12643</v>
      </c>
      <c r="D146" t="s">
        <v>267</v>
      </c>
      <c r="E146" t="s">
        <v>9301</v>
      </c>
      <c r="F146" t="s">
        <v>12204</v>
      </c>
      <c r="G146">
        <v>31</v>
      </c>
      <c r="H146">
        <v>3172</v>
      </c>
      <c r="I146">
        <v>0</v>
      </c>
      <c r="J146">
        <v>11</v>
      </c>
      <c r="K146" s="389" t="str">
        <f>VLOOKUP(G146,'01_MASTER_KODE_WILAYAH'!H$1437:I$1470,2,FALSE)</f>
        <v>DKI JAKARTA</v>
      </c>
      <c r="L146" s="390" t="str">
        <f>VLOOKUP(H146,'01_MASTER_KODE_WILAYAH'!D$5:F$1353,3,FALSE)</f>
        <v>KOTA JAKARTA TIMUR</v>
      </c>
      <c r="M146" s="450" t="str">
        <f t="shared" si="12"/>
        <v>Pemerintah</v>
      </c>
      <c r="N146" s="334">
        <f>COUNTIF(A1_Individu_Data_Keadaan_SDMK!A$4:A$149935,B146)</f>
        <v>0</v>
      </c>
      <c r="O146" s="334">
        <f t="shared" si="13"/>
        <v>0</v>
      </c>
      <c r="P146" s="443" t="str">
        <f t="shared" si="14"/>
        <v>Berkurang</v>
      </c>
    </row>
    <row r="147" spans="1:16">
      <c r="A147" s="7">
        <v>145</v>
      </c>
      <c r="B147" t="s">
        <v>12644</v>
      </c>
      <c r="C147" t="s">
        <v>12645</v>
      </c>
      <c r="D147" t="s">
        <v>267</v>
      </c>
      <c r="E147" t="s">
        <v>9302</v>
      </c>
      <c r="F147" t="s">
        <v>12204</v>
      </c>
      <c r="G147">
        <v>31</v>
      </c>
      <c r="H147">
        <v>3172</v>
      </c>
      <c r="I147">
        <v>0</v>
      </c>
      <c r="J147">
        <v>97</v>
      </c>
      <c r="K147" s="389" t="str">
        <f>VLOOKUP(G147,'01_MASTER_KODE_WILAYAH'!H$1437:I$1470,2,FALSE)</f>
        <v>DKI JAKARTA</v>
      </c>
      <c r="L147" s="390" t="str">
        <f>VLOOKUP(H147,'01_MASTER_KODE_WILAYAH'!D$5:F$1353,3,FALSE)</f>
        <v>KOTA JAKARTA TIMUR</v>
      </c>
      <c r="M147" s="450" t="str">
        <f t="shared" si="12"/>
        <v>Pemerintah</v>
      </c>
      <c r="N147" s="334">
        <f>COUNTIF(A1_Individu_Data_Keadaan_SDMK!A$4:A$149935,B147)</f>
        <v>0</v>
      </c>
      <c r="O147" s="334">
        <f t="shared" si="13"/>
        <v>0</v>
      </c>
      <c r="P147" s="443" t="str">
        <f t="shared" si="14"/>
        <v>Berkurang</v>
      </c>
    </row>
    <row r="148" spans="1:16">
      <c r="A148" s="7">
        <v>146</v>
      </c>
      <c r="B148" t="s">
        <v>12646</v>
      </c>
      <c r="C148" t="s">
        <v>12647</v>
      </c>
      <c r="D148" t="s">
        <v>267</v>
      </c>
      <c r="E148" t="s">
        <v>9301</v>
      </c>
      <c r="F148" t="s">
        <v>12204</v>
      </c>
      <c r="G148">
        <v>31</v>
      </c>
      <c r="H148">
        <v>3172</v>
      </c>
      <c r="I148">
        <v>0</v>
      </c>
      <c r="J148">
        <v>9</v>
      </c>
      <c r="K148" s="389" t="str">
        <f>VLOOKUP(G148,'01_MASTER_KODE_WILAYAH'!H$1437:I$1470,2,FALSE)</f>
        <v>DKI JAKARTA</v>
      </c>
      <c r="L148" s="390" t="str">
        <f>VLOOKUP(H148,'01_MASTER_KODE_WILAYAH'!D$5:F$1353,3,FALSE)</f>
        <v>KOTA JAKARTA TIMUR</v>
      </c>
      <c r="M148" s="450" t="str">
        <f t="shared" si="12"/>
        <v>Pemerintah</v>
      </c>
      <c r="N148" s="334">
        <f>COUNTIF(A1_Individu_Data_Keadaan_SDMK!A$4:A$149935,B148)</f>
        <v>0</v>
      </c>
      <c r="O148" s="334">
        <f t="shared" si="13"/>
        <v>0</v>
      </c>
      <c r="P148" s="443" t="str">
        <f t="shared" si="14"/>
        <v>Berkurang</v>
      </c>
    </row>
    <row r="149" spans="1:16">
      <c r="A149" s="7">
        <v>147</v>
      </c>
      <c r="B149" t="s">
        <v>12648</v>
      </c>
      <c r="C149" t="s">
        <v>12649</v>
      </c>
      <c r="D149" t="s">
        <v>267</v>
      </c>
      <c r="E149" t="s">
        <v>9301</v>
      </c>
      <c r="F149" t="s">
        <v>12204</v>
      </c>
      <c r="G149">
        <v>31</v>
      </c>
      <c r="H149">
        <v>3172</v>
      </c>
      <c r="I149">
        <v>0</v>
      </c>
      <c r="J149">
        <v>18</v>
      </c>
      <c r="K149" s="389" t="str">
        <f>VLOOKUP(G149,'01_MASTER_KODE_WILAYAH'!H$1437:I$1470,2,FALSE)</f>
        <v>DKI JAKARTA</v>
      </c>
      <c r="L149" s="390" t="str">
        <f>VLOOKUP(H149,'01_MASTER_KODE_WILAYAH'!D$5:F$1353,3,FALSE)</f>
        <v>KOTA JAKARTA TIMUR</v>
      </c>
      <c r="M149" s="450" t="str">
        <f t="shared" si="12"/>
        <v>Pemerintah</v>
      </c>
      <c r="N149" s="334">
        <f>COUNTIF(A1_Individu_Data_Keadaan_SDMK!A$4:A$149935,B149)</f>
        <v>0</v>
      </c>
      <c r="O149" s="334">
        <f t="shared" si="13"/>
        <v>0</v>
      </c>
      <c r="P149" s="443" t="str">
        <f t="shared" si="14"/>
        <v>Berkurang</v>
      </c>
    </row>
    <row r="150" spans="1:16">
      <c r="A150" s="7">
        <v>148</v>
      </c>
      <c r="B150" t="s">
        <v>12650</v>
      </c>
      <c r="C150" t="s">
        <v>12651</v>
      </c>
      <c r="D150" t="s">
        <v>267</v>
      </c>
      <c r="E150" t="s">
        <v>9301</v>
      </c>
      <c r="F150" t="s">
        <v>12204</v>
      </c>
      <c r="G150">
        <v>31</v>
      </c>
      <c r="H150">
        <v>3172</v>
      </c>
      <c r="I150">
        <v>0</v>
      </c>
      <c r="J150">
        <v>8</v>
      </c>
      <c r="K150" s="389" t="str">
        <f>VLOOKUP(G150,'01_MASTER_KODE_WILAYAH'!H$1437:I$1470,2,FALSE)</f>
        <v>DKI JAKARTA</v>
      </c>
      <c r="L150" s="390" t="str">
        <f>VLOOKUP(H150,'01_MASTER_KODE_WILAYAH'!D$5:F$1353,3,FALSE)</f>
        <v>KOTA JAKARTA TIMUR</v>
      </c>
      <c r="M150" s="450" t="str">
        <f t="shared" si="12"/>
        <v>Pemerintah</v>
      </c>
      <c r="N150" s="334">
        <f>COUNTIF(A1_Individu_Data_Keadaan_SDMK!A$4:A$149935,B150)</f>
        <v>0</v>
      </c>
      <c r="O150" s="334">
        <f t="shared" si="13"/>
        <v>0</v>
      </c>
      <c r="P150" s="443" t="str">
        <f t="shared" si="14"/>
        <v>Berkurang</v>
      </c>
    </row>
    <row r="151" spans="1:16">
      <c r="A151" s="7">
        <v>149</v>
      </c>
      <c r="B151" t="s">
        <v>12652</v>
      </c>
      <c r="C151" t="s">
        <v>12653</v>
      </c>
      <c r="D151" t="s">
        <v>267</v>
      </c>
      <c r="E151" t="s">
        <v>9301</v>
      </c>
      <c r="F151" t="s">
        <v>12204</v>
      </c>
      <c r="G151">
        <v>31</v>
      </c>
      <c r="H151">
        <v>3172</v>
      </c>
      <c r="I151">
        <v>0</v>
      </c>
      <c r="J151">
        <v>8</v>
      </c>
      <c r="K151" s="389" t="str">
        <f>VLOOKUP(G151,'01_MASTER_KODE_WILAYAH'!H$1437:I$1470,2,FALSE)</f>
        <v>DKI JAKARTA</v>
      </c>
      <c r="L151" s="390" t="str">
        <f>VLOOKUP(H151,'01_MASTER_KODE_WILAYAH'!D$5:F$1353,3,FALSE)</f>
        <v>KOTA JAKARTA TIMUR</v>
      </c>
      <c r="M151" s="450" t="str">
        <f t="shared" si="12"/>
        <v>Pemerintah</v>
      </c>
      <c r="N151" s="334">
        <f>COUNTIF(A1_Individu_Data_Keadaan_SDMK!A$4:A$149935,B151)</f>
        <v>0</v>
      </c>
      <c r="O151" s="334">
        <f t="shared" si="13"/>
        <v>0</v>
      </c>
      <c r="P151" s="443" t="str">
        <f t="shared" si="14"/>
        <v>Berkurang</v>
      </c>
    </row>
    <row r="152" spans="1:16">
      <c r="A152" s="7">
        <v>150</v>
      </c>
      <c r="B152" t="s">
        <v>12654</v>
      </c>
      <c r="C152" t="s">
        <v>12655</v>
      </c>
      <c r="D152" t="s">
        <v>267</v>
      </c>
      <c r="E152" t="s">
        <v>9301</v>
      </c>
      <c r="F152" t="s">
        <v>12204</v>
      </c>
      <c r="G152">
        <v>31</v>
      </c>
      <c r="H152">
        <v>3172</v>
      </c>
      <c r="I152">
        <v>0</v>
      </c>
      <c r="J152">
        <v>8</v>
      </c>
      <c r="K152" s="389" t="str">
        <f>VLOOKUP(G152,'01_MASTER_KODE_WILAYAH'!H$1437:I$1470,2,FALSE)</f>
        <v>DKI JAKARTA</v>
      </c>
      <c r="L152" s="390" t="str">
        <f>VLOOKUP(H152,'01_MASTER_KODE_WILAYAH'!D$5:F$1353,3,FALSE)</f>
        <v>KOTA JAKARTA TIMUR</v>
      </c>
      <c r="M152" s="450" t="str">
        <f t="shared" si="12"/>
        <v>Pemerintah</v>
      </c>
      <c r="N152" s="334">
        <f>COUNTIF(A1_Individu_Data_Keadaan_SDMK!A$4:A$149935,B152)</f>
        <v>0</v>
      </c>
      <c r="O152" s="334">
        <f t="shared" si="13"/>
        <v>0</v>
      </c>
      <c r="P152" s="443" t="str">
        <f t="shared" si="14"/>
        <v>Berkurang</v>
      </c>
    </row>
    <row r="153" spans="1:16">
      <c r="A153" s="7">
        <v>151</v>
      </c>
      <c r="B153" t="s">
        <v>12656</v>
      </c>
      <c r="C153" t="s">
        <v>12657</v>
      </c>
      <c r="D153" t="s">
        <v>267</v>
      </c>
      <c r="E153" t="s">
        <v>9301</v>
      </c>
      <c r="F153" t="s">
        <v>12204</v>
      </c>
      <c r="G153">
        <v>31</v>
      </c>
      <c r="H153">
        <v>3172</v>
      </c>
      <c r="I153">
        <v>0</v>
      </c>
      <c r="J153">
        <v>10</v>
      </c>
      <c r="K153" s="389" t="str">
        <f>VLOOKUP(G153,'01_MASTER_KODE_WILAYAH'!H$1437:I$1470,2,FALSE)</f>
        <v>DKI JAKARTA</v>
      </c>
      <c r="L153" s="390" t="str">
        <f>VLOOKUP(H153,'01_MASTER_KODE_WILAYAH'!D$5:F$1353,3,FALSE)</f>
        <v>KOTA JAKARTA TIMUR</v>
      </c>
      <c r="M153" s="450" t="str">
        <f t="shared" si="12"/>
        <v>Pemerintah</v>
      </c>
      <c r="N153" s="334">
        <f>COUNTIF(A1_Individu_Data_Keadaan_SDMK!A$4:A$149935,B153)</f>
        <v>0</v>
      </c>
      <c r="O153" s="334">
        <f t="shared" si="13"/>
        <v>0</v>
      </c>
      <c r="P153" s="443" t="str">
        <f t="shared" si="14"/>
        <v>Berkurang</v>
      </c>
    </row>
    <row r="154" spans="1:16">
      <c r="A154" s="7">
        <v>152</v>
      </c>
      <c r="B154" t="s">
        <v>12658</v>
      </c>
      <c r="C154" t="s">
        <v>12659</v>
      </c>
      <c r="D154" t="s">
        <v>267</v>
      </c>
      <c r="E154" t="s">
        <v>9301</v>
      </c>
      <c r="F154" t="s">
        <v>12204</v>
      </c>
      <c r="G154">
        <v>31</v>
      </c>
      <c r="H154">
        <v>3172</v>
      </c>
      <c r="I154">
        <v>0</v>
      </c>
      <c r="J154">
        <v>17</v>
      </c>
      <c r="K154" s="389" t="str">
        <f>VLOOKUP(G154,'01_MASTER_KODE_WILAYAH'!H$1437:I$1470,2,FALSE)</f>
        <v>DKI JAKARTA</v>
      </c>
      <c r="L154" s="390" t="str">
        <f>VLOOKUP(H154,'01_MASTER_KODE_WILAYAH'!D$5:F$1353,3,FALSE)</f>
        <v>KOTA JAKARTA TIMUR</v>
      </c>
      <c r="M154" s="450" t="str">
        <f t="shared" si="12"/>
        <v>Pemerintah</v>
      </c>
      <c r="N154" s="334">
        <f>COUNTIF(A1_Individu_Data_Keadaan_SDMK!A$4:A$149935,B154)</f>
        <v>0</v>
      </c>
      <c r="O154" s="334">
        <f t="shared" si="13"/>
        <v>0</v>
      </c>
      <c r="P154" s="443" t="str">
        <f t="shared" si="14"/>
        <v>Berkurang</v>
      </c>
    </row>
    <row r="155" spans="1:16">
      <c r="A155" s="7">
        <v>153</v>
      </c>
      <c r="B155" t="s">
        <v>12660</v>
      </c>
      <c r="C155" t="s">
        <v>12661</v>
      </c>
      <c r="D155" t="s">
        <v>267</v>
      </c>
      <c r="E155" t="s">
        <v>9301</v>
      </c>
      <c r="F155" t="s">
        <v>12204</v>
      </c>
      <c r="G155">
        <v>31</v>
      </c>
      <c r="H155">
        <v>3172</v>
      </c>
      <c r="I155">
        <v>0</v>
      </c>
      <c r="J155">
        <v>9</v>
      </c>
      <c r="K155" s="389" t="str">
        <f>VLOOKUP(G155,'01_MASTER_KODE_WILAYAH'!H$1437:I$1470,2,FALSE)</f>
        <v>DKI JAKARTA</v>
      </c>
      <c r="L155" s="390" t="str">
        <f>VLOOKUP(H155,'01_MASTER_KODE_WILAYAH'!D$5:F$1353,3,FALSE)</f>
        <v>KOTA JAKARTA TIMUR</v>
      </c>
      <c r="M155" s="450" t="str">
        <f t="shared" si="12"/>
        <v>Pemerintah</v>
      </c>
      <c r="N155" s="334">
        <f>COUNTIF(A1_Individu_Data_Keadaan_SDMK!A$4:A$149935,B155)</f>
        <v>0</v>
      </c>
      <c r="O155" s="334">
        <f t="shared" si="13"/>
        <v>0</v>
      </c>
      <c r="P155" s="443" t="str">
        <f t="shared" si="14"/>
        <v>Berkurang</v>
      </c>
    </row>
    <row r="156" spans="1:16">
      <c r="A156" s="7">
        <v>154</v>
      </c>
      <c r="B156" t="s">
        <v>12662</v>
      </c>
      <c r="C156" t="s">
        <v>12663</v>
      </c>
      <c r="D156" t="s">
        <v>267</v>
      </c>
      <c r="E156" t="s">
        <v>9301</v>
      </c>
      <c r="F156" t="s">
        <v>12204</v>
      </c>
      <c r="G156">
        <v>31</v>
      </c>
      <c r="H156">
        <v>3172</v>
      </c>
      <c r="I156">
        <v>0</v>
      </c>
      <c r="J156">
        <v>9</v>
      </c>
      <c r="K156" s="389" t="str">
        <f>VLOOKUP(G156,'01_MASTER_KODE_WILAYAH'!H$1437:I$1470,2,FALSE)</f>
        <v>DKI JAKARTA</v>
      </c>
      <c r="L156" s="390" t="str">
        <f>VLOOKUP(H156,'01_MASTER_KODE_WILAYAH'!D$5:F$1353,3,FALSE)</f>
        <v>KOTA JAKARTA TIMUR</v>
      </c>
      <c r="M156" s="450" t="str">
        <f t="shared" si="12"/>
        <v>Pemerintah</v>
      </c>
      <c r="N156" s="334">
        <f>COUNTIF(A1_Individu_Data_Keadaan_SDMK!A$4:A$149935,B156)</f>
        <v>0</v>
      </c>
      <c r="O156" s="334">
        <f t="shared" si="13"/>
        <v>0</v>
      </c>
      <c r="P156" s="443" t="str">
        <f t="shared" si="14"/>
        <v>Berkurang</v>
      </c>
    </row>
    <row r="157" spans="1:16">
      <c r="A157" s="7">
        <v>155</v>
      </c>
      <c r="B157" t="s">
        <v>12664</v>
      </c>
      <c r="C157" t="s">
        <v>12665</v>
      </c>
      <c r="D157" t="s">
        <v>267</v>
      </c>
      <c r="E157" t="s">
        <v>9301</v>
      </c>
      <c r="F157" t="s">
        <v>12204</v>
      </c>
      <c r="G157">
        <v>31</v>
      </c>
      <c r="H157">
        <v>3172</v>
      </c>
      <c r="I157">
        <v>0</v>
      </c>
      <c r="J157">
        <v>10</v>
      </c>
      <c r="K157" s="389" t="str">
        <f>VLOOKUP(G157,'01_MASTER_KODE_WILAYAH'!H$1437:I$1470,2,FALSE)</f>
        <v>DKI JAKARTA</v>
      </c>
      <c r="L157" s="390" t="str">
        <f>VLOOKUP(H157,'01_MASTER_KODE_WILAYAH'!D$5:F$1353,3,FALSE)</f>
        <v>KOTA JAKARTA TIMUR</v>
      </c>
      <c r="M157" s="450" t="str">
        <f t="shared" si="12"/>
        <v>Pemerintah</v>
      </c>
      <c r="N157" s="334">
        <f>COUNTIF(A1_Individu_Data_Keadaan_SDMK!A$4:A$149935,B157)</f>
        <v>0</v>
      </c>
      <c r="O157" s="334">
        <f t="shared" si="13"/>
        <v>0</v>
      </c>
      <c r="P157" s="443" t="str">
        <f t="shared" si="14"/>
        <v>Berkurang</v>
      </c>
    </row>
    <row r="158" spans="1:16">
      <c r="A158" s="7">
        <v>156</v>
      </c>
      <c r="B158" t="s">
        <v>12666</v>
      </c>
      <c r="C158" t="s">
        <v>12667</v>
      </c>
      <c r="D158" t="s">
        <v>267</v>
      </c>
      <c r="E158" t="s">
        <v>9301</v>
      </c>
      <c r="F158" t="s">
        <v>12204</v>
      </c>
      <c r="G158">
        <v>31</v>
      </c>
      <c r="H158">
        <v>3172</v>
      </c>
      <c r="I158">
        <v>0</v>
      </c>
      <c r="J158">
        <v>21</v>
      </c>
      <c r="K158" s="389" t="str">
        <f>VLOOKUP(G158,'01_MASTER_KODE_WILAYAH'!H$1437:I$1470,2,FALSE)</f>
        <v>DKI JAKARTA</v>
      </c>
      <c r="L158" s="390" t="str">
        <f>VLOOKUP(H158,'01_MASTER_KODE_WILAYAH'!D$5:F$1353,3,FALSE)</f>
        <v>KOTA JAKARTA TIMUR</v>
      </c>
      <c r="M158" s="450" t="str">
        <f t="shared" si="12"/>
        <v>Pemerintah</v>
      </c>
      <c r="N158" s="334">
        <f>COUNTIF(A1_Individu_Data_Keadaan_SDMK!A$4:A$149935,B158)</f>
        <v>0</v>
      </c>
      <c r="O158" s="334">
        <f t="shared" si="13"/>
        <v>0</v>
      </c>
      <c r="P158" s="443" t="str">
        <f t="shared" si="14"/>
        <v>Berkurang</v>
      </c>
    </row>
    <row r="159" spans="1:16">
      <c r="A159" s="7">
        <v>157</v>
      </c>
      <c r="B159" t="s">
        <v>12668</v>
      </c>
      <c r="C159" t="s">
        <v>12669</v>
      </c>
      <c r="D159" t="s">
        <v>267</v>
      </c>
      <c r="E159" t="s">
        <v>9302</v>
      </c>
      <c r="F159" t="s">
        <v>12204</v>
      </c>
      <c r="G159">
        <v>31</v>
      </c>
      <c r="H159">
        <v>3172</v>
      </c>
      <c r="I159">
        <v>0</v>
      </c>
      <c r="J159">
        <v>181</v>
      </c>
      <c r="K159" s="389" t="str">
        <f>VLOOKUP(G159,'01_MASTER_KODE_WILAYAH'!H$1437:I$1470,2,FALSE)</f>
        <v>DKI JAKARTA</v>
      </c>
      <c r="L159" s="390" t="str">
        <f>VLOOKUP(H159,'01_MASTER_KODE_WILAYAH'!D$5:F$1353,3,FALSE)</f>
        <v>KOTA JAKARTA TIMUR</v>
      </c>
      <c r="M159" s="450" t="str">
        <f t="shared" si="12"/>
        <v>Pemerintah</v>
      </c>
      <c r="N159" s="334">
        <f>COUNTIF(A1_Individu_Data_Keadaan_SDMK!A$4:A$149935,B159)</f>
        <v>0</v>
      </c>
      <c r="O159" s="334">
        <f t="shared" si="13"/>
        <v>0</v>
      </c>
      <c r="P159" s="443" t="str">
        <f t="shared" si="14"/>
        <v>Berkurang</v>
      </c>
    </row>
    <row r="160" spans="1:16">
      <c r="A160" s="7">
        <v>158</v>
      </c>
      <c r="B160" t="s">
        <v>12670</v>
      </c>
      <c r="C160" t="s">
        <v>12671</v>
      </c>
      <c r="D160" t="s">
        <v>267</v>
      </c>
      <c r="E160" t="s">
        <v>9301</v>
      </c>
      <c r="F160" t="s">
        <v>12204</v>
      </c>
      <c r="G160">
        <v>31</v>
      </c>
      <c r="H160">
        <v>3172</v>
      </c>
      <c r="I160">
        <v>0</v>
      </c>
      <c r="J160">
        <v>15</v>
      </c>
      <c r="K160" s="389" t="str">
        <f>VLOOKUP(G160,'01_MASTER_KODE_WILAYAH'!H$1437:I$1470,2,FALSE)</f>
        <v>DKI JAKARTA</v>
      </c>
      <c r="L160" s="390" t="str">
        <f>VLOOKUP(H160,'01_MASTER_KODE_WILAYAH'!D$5:F$1353,3,FALSE)</f>
        <v>KOTA JAKARTA TIMUR</v>
      </c>
      <c r="M160" s="450" t="str">
        <f t="shared" si="12"/>
        <v>Pemerintah</v>
      </c>
      <c r="N160" s="334">
        <f>COUNTIF(A1_Individu_Data_Keadaan_SDMK!A$4:A$149935,B160)</f>
        <v>0</v>
      </c>
      <c r="O160" s="334">
        <f t="shared" si="13"/>
        <v>0</v>
      </c>
      <c r="P160" s="443" t="str">
        <f t="shared" si="14"/>
        <v>Berkurang</v>
      </c>
    </row>
    <row r="161" spans="1:16">
      <c r="A161" s="7">
        <v>159</v>
      </c>
      <c r="B161" t="s">
        <v>12672</v>
      </c>
      <c r="C161" t="s">
        <v>12673</v>
      </c>
      <c r="D161" t="s">
        <v>267</v>
      </c>
      <c r="E161" t="s">
        <v>9301</v>
      </c>
      <c r="F161" t="s">
        <v>12204</v>
      </c>
      <c r="G161">
        <v>31</v>
      </c>
      <c r="H161">
        <v>3172</v>
      </c>
      <c r="I161">
        <v>0</v>
      </c>
      <c r="J161">
        <v>20</v>
      </c>
      <c r="K161" s="389" t="str">
        <f>VLOOKUP(G161,'01_MASTER_KODE_WILAYAH'!H$1437:I$1470,2,FALSE)</f>
        <v>DKI JAKARTA</v>
      </c>
      <c r="L161" s="390" t="str">
        <f>VLOOKUP(H161,'01_MASTER_KODE_WILAYAH'!D$5:F$1353,3,FALSE)</f>
        <v>KOTA JAKARTA TIMUR</v>
      </c>
      <c r="M161" s="450" t="str">
        <f t="shared" si="12"/>
        <v>Pemerintah</v>
      </c>
      <c r="N161" s="334">
        <f>COUNTIF(A1_Individu_Data_Keadaan_SDMK!A$4:A$149935,B161)</f>
        <v>0</v>
      </c>
      <c r="O161" s="334">
        <f t="shared" si="13"/>
        <v>0</v>
      </c>
      <c r="P161" s="443" t="str">
        <f t="shared" si="14"/>
        <v>Berkurang</v>
      </c>
    </row>
    <row r="162" spans="1:16">
      <c r="A162" s="7">
        <v>160</v>
      </c>
      <c r="B162" t="s">
        <v>12674</v>
      </c>
      <c r="C162" t="s">
        <v>12675</v>
      </c>
      <c r="D162" t="s">
        <v>267</v>
      </c>
      <c r="E162" t="s">
        <v>9301</v>
      </c>
      <c r="F162" t="s">
        <v>12204</v>
      </c>
      <c r="G162">
        <v>31</v>
      </c>
      <c r="H162">
        <v>3172</v>
      </c>
      <c r="I162">
        <v>0</v>
      </c>
      <c r="J162">
        <v>14</v>
      </c>
      <c r="K162" s="389" t="str">
        <f>VLOOKUP(G162,'01_MASTER_KODE_WILAYAH'!H$1437:I$1470,2,FALSE)</f>
        <v>DKI JAKARTA</v>
      </c>
      <c r="L162" s="390" t="str">
        <f>VLOOKUP(H162,'01_MASTER_KODE_WILAYAH'!D$5:F$1353,3,FALSE)</f>
        <v>KOTA JAKARTA TIMUR</v>
      </c>
      <c r="M162" s="450" t="str">
        <f t="shared" si="12"/>
        <v>Pemerintah</v>
      </c>
      <c r="N162" s="334">
        <f>COUNTIF(A1_Individu_Data_Keadaan_SDMK!A$4:A$149935,B162)</f>
        <v>0</v>
      </c>
      <c r="O162" s="334">
        <f t="shared" si="13"/>
        <v>0</v>
      </c>
      <c r="P162" s="443" t="str">
        <f t="shared" si="14"/>
        <v>Berkurang</v>
      </c>
    </row>
    <row r="163" spans="1:16">
      <c r="A163" s="7">
        <v>161</v>
      </c>
      <c r="B163" t="s">
        <v>12676</v>
      </c>
      <c r="C163" t="s">
        <v>12677</v>
      </c>
      <c r="D163" t="s">
        <v>267</v>
      </c>
      <c r="E163" t="s">
        <v>9301</v>
      </c>
      <c r="F163" t="s">
        <v>12204</v>
      </c>
      <c r="G163">
        <v>31</v>
      </c>
      <c r="H163">
        <v>3172</v>
      </c>
      <c r="I163">
        <v>0</v>
      </c>
      <c r="J163">
        <v>11</v>
      </c>
      <c r="K163" s="389" t="str">
        <f>VLOOKUP(G163,'01_MASTER_KODE_WILAYAH'!H$1437:I$1470,2,FALSE)</f>
        <v>DKI JAKARTA</v>
      </c>
      <c r="L163" s="390" t="str">
        <f>VLOOKUP(H163,'01_MASTER_KODE_WILAYAH'!D$5:F$1353,3,FALSE)</f>
        <v>KOTA JAKARTA TIMUR</v>
      </c>
      <c r="M163" s="450" t="str">
        <f t="shared" si="12"/>
        <v>Pemerintah</v>
      </c>
      <c r="N163" s="334">
        <f>COUNTIF(A1_Individu_Data_Keadaan_SDMK!A$4:A$149935,B163)</f>
        <v>0</v>
      </c>
      <c r="O163" s="334">
        <f t="shared" si="13"/>
        <v>0</v>
      </c>
      <c r="P163" s="443" t="str">
        <f t="shared" si="14"/>
        <v>Berkurang</v>
      </c>
    </row>
    <row r="164" spans="1:16">
      <c r="A164" s="7">
        <v>162</v>
      </c>
      <c r="B164" t="s">
        <v>12678</v>
      </c>
      <c r="C164" t="s">
        <v>12679</v>
      </c>
      <c r="D164" t="s">
        <v>267</v>
      </c>
      <c r="E164" t="s">
        <v>9301</v>
      </c>
      <c r="F164" t="s">
        <v>12204</v>
      </c>
      <c r="G164">
        <v>31</v>
      </c>
      <c r="H164">
        <v>3172</v>
      </c>
      <c r="I164">
        <v>0</v>
      </c>
      <c r="J164">
        <v>18</v>
      </c>
      <c r="K164" s="389" t="str">
        <f>VLOOKUP(G164,'01_MASTER_KODE_WILAYAH'!H$1437:I$1470,2,FALSE)</f>
        <v>DKI JAKARTA</v>
      </c>
      <c r="L164" s="390" t="str">
        <f>VLOOKUP(H164,'01_MASTER_KODE_WILAYAH'!D$5:F$1353,3,FALSE)</f>
        <v>KOTA JAKARTA TIMUR</v>
      </c>
      <c r="M164" s="450" t="str">
        <f t="shared" si="12"/>
        <v>Pemerintah</v>
      </c>
      <c r="N164" s="334">
        <f>COUNTIF(A1_Individu_Data_Keadaan_SDMK!A$4:A$149935,B164)</f>
        <v>0</v>
      </c>
      <c r="O164" s="334">
        <f t="shared" si="13"/>
        <v>0</v>
      </c>
      <c r="P164" s="443" t="str">
        <f t="shared" si="14"/>
        <v>Berkurang</v>
      </c>
    </row>
    <row r="165" spans="1:16">
      <c r="A165" s="7">
        <v>163</v>
      </c>
      <c r="B165" t="s">
        <v>12680</v>
      </c>
      <c r="C165" t="s">
        <v>12681</v>
      </c>
      <c r="D165" t="s">
        <v>267</v>
      </c>
      <c r="E165" t="s">
        <v>9301</v>
      </c>
      <c r="F165" t="s">
        <v>12204</v>
      </c>
      <c r="G165">
        <v>31</v>
      </c>
      <c r="H165">
        <v>3172</v>
      </c>
      <c r="I165">
        <v>0</v>
      </c>
      <c r="J165">
        <v>13</v>
      </c>
      <c r="K165" s="389" t="str">
        <f>VLOOKUP(G165,'01_MASTER_KODE_WILAYAH'!H$1437:I$1470,2,FALSE)</f>
        <v>DKI JAKARTA</v>
      </c>
      <c r="L165" s="390" t="str">
        <f>VLOOKUP(H165,'01_MASTER_KODE_WILAYAH'!D$5:F$1353,3,FALSE)</f>
        <v>KOTA JAKARTA TIMUR</v>
      </c>
      <c r="M165" s="450" t="str">
        <f t="shared" si="12"/>
        <v>Pemerintah</v>
      </c>
      <c r="N165" s="334">
        <f>COUNTIF(A1_Individu_Data_Keadaan_SDMK!A$4:A$149935,B165)</f>
        <v>0</v>
      </c>
      <c r="O165" s="334">
        <f t="shared" si="13"/>
        <v>0</v>
      </c>
      <c r="P165" s="443" t="str">
        <f t="shared" si="14"/>
        <v>Berkurang</v>
      </c>
    </row>
    <row r="166" spans="1:16">
      <c r="A166" s="7">
        <v>164</v>
      </c>
      <c r="B166" t="s">
        <v>12682</v>
      </c>
      <c r="C166" t="s">
        <v>12683</v>
      </c>
      <c r="D166" t="s">
        <v>267</v>
      </c>
      <c r="E166" t="s">
        <v>9301</v>
      </c>
      <c r="F166" t="s">
        <v>12204</v>
      </c>
      <c r="G166">
        <v>31</v>
      </c>
      <c r="H166">
        <v>3172</v>
      </c>
      <c r="I166">
        <v>0</v>
      </c>
      <c r="J166">
        <v>11</v>
      </c>
      <c r="K166" s="389" t="str">
        <f>VLOOKUP(G166,'01_MASTER_KODE_WILAYAH'!H$1437:I$1470,2,FALSE)</f>
        <v>DKI JAKARTA</v>
      </c>
      <c r="L166" s="390" t="str">
        <f>VLOOKUP(H166,'01_MASTER_KODE_WILAYAH'!D$5:F$1353,3,FALSE)</f>
        <v>KOTA JAKARTA TIMUR</v>
      </c>
      <c r="M166" s="450" t="str">
        <f t="shared" si="12"/>
        <v>Pemerintah</v>
      </c>
      <c r="N166" s="334">
        <f>COUNTIF(A1_Individu_Data_Keadaan_SDMK!A$4:A$149935,B166)</f>
        <v>0</v>
      </c>
      <c r="O166" s="334">
        <f t="shared" si="13"/>
        <v>0</v>
      </c>
      <c r="P166" s="443" t="str">
        <f t="shared" si="14"/>
        <v>Berkurang</v>
      </c>
    </row>
    <row r="167" spans="1:16">
      <c r="A167" s="7">
        <v>165</v>
      </c>
      <c r="B167" t="s">
        <v>12684</v>
      </c>
      <c r="C167" t="s">
        <v>12685</v>
      </c>
      <c r="D167" t="s">
        <v>267</v>
      </c>
      <c r="E167" t="s">
        <v>9301</v>
      </c>
      <c r="F167" t="s">
        <v>12204</v>
      </c>
      <c r="G167">
        <v>31</v>
      </c>
      <c r="H167">
        <v>3172</v>
      </c>
      <c r="I167">
        <v>0</v>
      </c>
      <c r="J167">
        <v>13</v>
      </c>
      <c r="K167" s="389" t="str">
        <f>VLOOKUP(G167,'01_MASTER_KODE_WILAYAH'!H$1437:I$1470,2,FALSE)</f>
        <v>DKI JAKARTA</v>
      </c>
      <c r="L167" s="390" t="str">
        <f>VLOOKUP(H167,'01_MASTER_KODE_WILAYAH'!D$5:F$1353,3,FALSE)</f>
        <v>KOTA JAKARTA TIMUR</v>
      </c>
      <c r="M167" s="450" t="str">
        <f t="shared" si="12"/>
        <v>Pemerintah</v>
      </c>
      <c r="N167" s="334">
        <f>COUNTIF(A1_Individu_Data_Keadaan_SDMK!A$4:A$149935,B167)</f>
        <v>0</v>
      </c>
      <c r="O167" s="334">
        <f t="shared" si="13"/>
        <v>0</v>
      </c>
      <c r="P167" s="443" t="str">
        <f t="shared" si="14"/>
        <v>Berkurang</v>
      </c>
    </row>
    <row r="168" spans="1:16">
      <c r="A168" s="7">
        <v>166</v>
      </c>
      <c r="B168" t="s">
        <v>12686</v>
      </c>
      <c r="C168" t="s">
        <v>12687</v>
      </c>
      <c r="D168" t="s">
        <v>267</v>
      </c>
      <c r="E168" t="s">
        <v>9301</v>
      </c>
      <c r="F168" t="s">
        <v>12204</v>
      </c>
      <c r="G168">
        <v>31</v>
      </c>
      <c r="H168">
        <v>3172</v>
      </c>
      <c r="I168">
        <v>0</v>
      </c>
      <c r="J168">
        <v>84</v>
      </c>
      <c r="K168" s="389" t="str">
        <f>VLOOKUP(G168,'01_MASTER_KODE_WILAYAH'!H$1437:I$1470,2,FALSE)</f>
        <v>DKI JAKARTA</v>
      </c>
      <c r="L168" s="390" t="str">
        <f>VLOOKUP(H168,'01_MASTER_KODE_WILAYAH'!D$5:F$1353,3,FALSE)</f>
        <v>KOTA JAKARTA TIMUR</v>
      </c>
      <c r="M168" s="450" t="str">
        <f t="shared" si="12"/>
        <v>Pemerintah</v>
      </c>
      <c r="N168" s="334">
        <f>COUNTIF(A1_Individu_Data_Keadaan_SDMK!A$4:A$149935,B168)</f>
        <v>0</v>
      </c>
      <c r="O168" s="334">
        <f t="shared" si="13"/>
        <v>0</v>
      </c>
      <c r="P168" s="443" t="str">
        <f t="shared" si="14"/>
        <v>Berkurang</v>
      </c>
    </row>
    <row r="169" spans="1:16">
      <c r="A169" s="7">
        <v>167</v>
      </c>
      <c r="B169" t="s">
        <v>12688</v>
      </c>
      <c r="C169" t="s">
        <v>12689</v>
      </c>
      <c r="D169" t="s">
        <v>267</v>
      </c>
      <c r="E169" t="s">
        <v>9301</v>
      </c>
      <c r="F169" t="s">
        <v>12204</v>
      </c>
      <c r="G169">
        <v>31</v>
      </c>
      <c r="H169">
        <v>3172</v>
      </c>
      <c r="I169">
        <v>0</v>
      </c>
      <c r="J169">
        <v>13</v>
      </c>
      <c r="K169" s="389" t="str">
        <f>VLOOKUP(G169,'01_MASTER_KODE_WILAYAH'!H$1437:I$1470,2,FALSE)</f>
        <v>DKI JAKARTA</v>
      </c>
      <c r="L169" s="390" t="str">
        <f>VLOOKUP(H169,'01_MASTER_KODE_WILAYAH'!D$5:F$1353,3,FALSE)</f>
        <v>KOTA JAKARTA TIMUR</v>
      </c>
      <c r="M169" s="450" t="str">
        <f t="shared" si="12"/>
        <v>Pemerintah</v>
      </c>
      <c r="N169" s="334">
        <f>COUNTIF(A1_Individu_Data_Keadaan_SDMK!A$4:A$149935,B169)</f>
        <v>0</v>
      </c>
      <c r="O169" s="334">
        <f t="shared" si="13"/>
        <v>0</v>
      </c>
      <c r="P169" s="443" t="str">
        <f t="shared" si="14"/>
        <v>Berkurang</v>
      </c>
    </row>
    <row r="170" spans="1:16">
      <c r="A170" s="7">
        <v>168</v>
      </c>
      <c r="B170" t="s">
        <v>12690</v>
      </c>
      <c r="C170" t="s">
        <v>12691</v>
      </c>
      <c r="D170" t="s">
        <v>267</v>
      </c>
      <c r="E170" t="s">
        <v>9301</v>
      </c>
      <c r="F170" t="s">
        <v>12204</v>
      </c>
      <c r="G170">
        <v>31</v>
      </c>
      <c r="H170">
        <v>3172</v>
      </c>
      <c r="I170">
        <v>0</v>
      </c>
      <c r="J170">
        <v>9</v>
      </c>
      <c r="K170" s="389" t="str">
        <f>VLOOKUP(G170,'01_MASTER_KODE_WILAYAH'!H$1437:I$1470,2,FALSE)</f>
        <v>DKI JAKARTA</v>
      </c>
      <c r="L170" s="390" t="str">
        <f>VLOOKUP(H170,'01_MASTER_KODE_WILAYAH'!D$5:F$1353,3,FALSE)</f>
        <v>KOTA JAKARTA TIMUR</v>
      </c>
      <c r="M170" s="450" t="str">
        <f t="shared" si="12"/>
        <v>Pemerintah</v>
      </c>
      <c r="N170" s="334">
        <f>COUNTIF(A1_Individu_Data_Keadaan_SDMK!A$4:A$149935,B170)</f>
        <v>0</v>
      </c>
      <c r="O170" s="334">
        <f t="shared" si="13"/>
        <v>0</v>
      </c>
      <c r="P170" s="443" t="str">
        <f t="shared" si="14"/>
        <v>Berkurang</v>
      </c>
    </row>
    <row r="171" spans="1:16">
      <c r="A171" s="7">
        <v>169</v>
      </c>
      <c r="B171" t="s">
        <v>12692</v>
      </c>
      <c r="C171" t="s">
        <v>12693</v>
      </c>
      <c r="D171" t="s">
        <v>267</v>
      </c>
      <c r="E171" t="s">
        <v>9301</v>
      </c>
      <c r="F171" t="s">
        <v>12204</v>
      </c>
      <c r="G171">
        <v>31</v>
      </c>
      <c r="H171">
        <v>3172</v>
      </c>
      <c r="I171">
        <v>0</v>
      </c>
      <c r="J171">
        <v>10</v>
      </c>
      <c r="K171" s="389" t="str">
        <f>VLOOKUP(G171,'01_MASTER_KODE_WILAYAH'!H$1437:I$1470,2,FALSE)</f>
        <v>DKI JAKARTA</v>
      </c>
      <c r="L171" s="390" t="str">
        <f>VLOOKUP(H171,'01_MASTER_KODE_WILAYAH'!D$5:F$1353,3,FALSE)</f>
        <v>KOTA JAKARTA TIMUR</v>
      </c>
      <c r="M171" s="450" t="str">
        <f t="shared" si="12"/>
        <v>Pemerintah</v>
      </c>
      <c r="N171" s="334">
        <f>COUNTIF(A1_Individu_Data_Keadaan_SDMK!A$4:A$149935,B171)</f>
        <v>0</v>
      </c>
      <c r="O171" s="334">
        <f t="shared" si="13"/>
        <v>0</v>
      </c>
      <c r="P171" s="443" t="str">
        <f t="shared" si="14"/>
        <v>Berkurang</v>
      </c>
    </row>
    <row r="172" spans="1:16">
      <c r="A172" s="7">
        <v>170</v>
      </c>
      <c r="B172" t="s">
        <v>12694</v>
      </c>
      <c r="C172" t="s">
        <v>12695</v>
      </c>
      <c r="D172" t="s">
        <v>267</v>
      </c>
      <c r="E172" t="s">
        <v>9301</v>
      </c>
      <c r="F172" t="s">
        <v>12204</v>
      </c>
      <c r="G172">
        <v>31</v>
      </c>
      <c r="H172">
        <v>3172</v>
      </c>
      <c r="I172">
        <v>0</v>
      </c>
      <c r="J172">
        <v>10</v>
      </c>
      <c r="K172" s="389" t="str">
        <f>VLOOKUP(G172,'01_MASTER_KODE_WILAYAH'!H$1437:I$1470,2,FALSE)</f>
        <v>DKI JAKARTA</v>
      </c>
      <c r="L172" s="390" t="str">
        <f>VLOOKUP(H172,'01_MASTER_KODE_WILAYAH'!D$5:F$1353,3,FALSE)</f>
        <v>KOTA JAKARTA TIMUR</v>
      </c>
      <c r="M172" s="450" t="str">
        <f t="shared" si="12"/>
        <v>Pemerintah</v>
      </c>
      <c r="N172" s="334">
        <f>COUNTIF(A1_Individu_Data_Keadaan_SDMK!A$4:A$149935,B172)</f>
        <v>0</v>
      </c>
      <c r="O172" s="334">
        <f t="shared" si="13"/>
        <v>0</v>
      </c>
      <c r="P172" s="443" t="str">
        <f t="shared" si="14"/>
        <v>Berkurang</v>
      </c>
    </row>
    <row r="173" spans="1:16">
      <c r="A173" s="7">
        <v>171</v>
      </c>
      <c r="B173" t="s">
        <v>12696</v>
      </c>
      <c r="C173" t="s">
        <v>12697</v>
      </c>
      <c r="D173" t="s">
        <v>267</v>
      </c>
      <c r="E173" t="s">
        <v>9301</v>
      </c>
      <c r="F173" t="s">
        <v>12204</v>
      </c>
      <c r="G173">
        <v>31</v>
      </c>
      <c r="H173">
        <v>3172</v>
      </c>
      <c r="I173">
        <v>0</v>
      </c>
      <c r="J173">
        <v>11</v>
      </c>
      <c r="K173" s="389" t="str">
        <f>VLOOKUP(G173,'01_MASTER_KODE_WILAYAH'!H$1437:I$1470,2,FALSE)</f>
        <v>DKI JAKARTA</v>
      </c>
      <c r="L173" s="390" t="str">
        <f>VLOOKUP(H173,'01_MASTER_KODE_WILAYAH'!D$5:F$1353,3,FALSE)</f>
        <v>KOTA JAKARTA TIMUR</v>
      </c>
      <c r="M173" s="450" t="str">
        <f t="shared" si="12"/>
        <v>Pemerintah</v>
      </c>
      <c r="N173" s="334">
        <f>COUNTIF(A1_Individu_Data_Keadaan_SDMK!A$4:A$149935,B173)</f>
        <v>0</v>
      </c>
      <c r="O173" s="334">
        <f t="shared" si="13"/>
        <v>0</v>
      </c>
      <c r="P173" s="443" t="str">
        <f t="shared" si="14"/>
        <v>Berkurang</v>
      </c>
    </row>
    <row r="174" spans="1:16">
      <c r="A174" s="7">
        <v>172</v>
      </c>
      <c r="B174" t="s">
        <v>12698</v>
      </c>
      <c r="C174" t="s">
        <v>12699</v>
      </c>
      <c r="D174" t="s">
        <v>267</v>
      </c>
      <c r="E174" t="s">
        <v>9301</v>
      </c>
      <c r="F174" t="s">
        <v>12204</v>
      </c>
      <c r="G174">
        <v>31</v>
      </c>
      <c r="H174">
        <v>3172</v>
      </c>
      <c r="I174">
        <v>0</v>
      </c>
      <c r="J174">
        <v>9</v>
      </c>
      <c r="K174" s="389" t="str">
        <f>VLOOKUP(G174,'01_MASTER_KODE_WILAYAH'!H$1437:I$1470,2,FALSE)</f>
        <v>DKI JAKARTA</v>
      </c>
      <c r="L174" s="390" t="str">
        <f>VLOOKUP(H174,'01_MASTER_KODE_WILAYAH'!D$5:F$1353,3,FALSE)</f>
        <v>KOTA JAKARTA TIMUR</v>
      </c>
      <c r="M174" s="450" t="str">
        <f t="shared" si="12"/>
        <v>Pemerintah</v>
      </c>
      <c r="N174" s="334">
        <f>COUNTIF(A1_Individu_Data_Keadaan_SDMK!A$4:A$149935,B174)</f>
        <v>0</v>
      </c>
      <c r="O174" s="334">
        <f t="shared" si="13"/>
        <v>0</v>
      </c>
      <c r="P174" s="443" t="str">
        <f t="shared" si="14"/>
        <v>Berkurang</v>
      </c>
    </row>
    <row r="175" spans="1:16">
      <c r="A175" s="7">
        <v>173</v>
      </c>
      <c r="B175" t="s">
        <v>12700</v>
      </c>
      <c r="C175" t="s">
        <v>12701</v>
      </c>
      <c r="D175" t="s">
        <v>267</v>
      </c>
      <c r="E175" t="s">
        <v>9301</v>
      </c>
      <c r="F175" t="s">
        <v>12204</v>
      </c>
      <c r="G175">
        <v>31</v>
      </c>
      <c r="H175">
        <v>3172</v>
      </c>
      <c r="I175">
        <v>0</v>
      </c>
      <c r="J175">
        <v>13</v>
      </c>
      <c r="K175" s="389" t="str">
        <f>VLOOKUP(G175,'01_MASTER_KODE_WILAYAH'!H$1437:I$1470,2,FALSE)</f>
        <v>DKI JAKARTA</v>
      </c>
      <c r="L175" s="390" t="str">
        <f>VLOOKUP(H175,'01_MASTER_KODE_WILAYAH'!D$5:F$1353,3,FALSE)</f>
        <v>KOTA JAKARTA TIMUR</v>
      </c>
      <c r="M175" s="450" t="str">
        <f t="shared" si="12"/>
        <v>Pemerintah</v>
      </c>
      <c r="N175" s="334">
        <f>COUNTIF(A1_Individu_Data_Keadaan_SDMK!A$4:A$149935,B175)</f>
        <v>0</v>
      </c>
      <c r="O175" s="334">
        <f t="shared" si="13"/>
        <v>0</v>
      </c>
      <c r="P175" s="443" t="str">
        <f t="shared" si="14"/>
        <v>Berkurang</v>
      </c>
    </row>
    <row r="176" spans="1:16">
      <c r="A176" s="7">
        <v>174</v>
      </c>
      <c r="B176" t="s">
        <v>12702</v>
      </c>
      <c r="C176" t="s">
        <v>12703</v>
      </c>
      <c r="D176" t="s">
        <v>267</v>
      </c>
      <c r="E176" t="s">
        <v>9301</v>
      </c>
      <c r="F176" t="s">
        <v>12204</v>
      </c>
      <c r="G176">
        <v>31</v>
      </c>
      <c r="H176">
        <v>3172</v>
      </c>
      <c r="I176">
        <v>0</v>
      </c>
      <c r="J176">
        <v>19</v>
      </c>
      <c r="K176" s="389" t="str">
        <f>VLOOKUP(G176,'01_MASTER_KODE_WILAYAH'!H$1437:I$1470,2,FALSE)</f>
        <v>DKI JAKARTA</v>
      </c>
      <c r="L176" s="390" t="str">
        <f>VLOOKUP(H176,'01_MASTER_KODE_WILAYAH'!D$5:F$1353,3,FALSE)</f>
        <v>KOTA JAKARTA TIMUR</v>
      </c>
      <c r="M176" s="450" t="str">
        <f t="shared" si="12"/>
        <v>Pemerintah</v>
      </c>
      <c r="N176" s="334">
        <f>COUNTIF(A1_Individu_Data_Keadaan_SDMK!A$4:A$149935,B176)</f>
        <v>0</v>
      </c>
      <c r="O176" s="334">
        <f t="shared" si="13"/>
        <v>0</v>
      </c>
      <c r="P176" s="443" t="str">
        <f t="shared" si="14"/>
        <v>Berkurang</v>
      </c>
    </row>
    <row r="177" spans="1:16">
      <c r="A177" s="7">
        <v>175</v>
      </c>
      <c r="B177" t="s">
        <v>12704</v>
      </c>
      <c r="C177" t="s">
        <v>12705</v>
      </c>
      <c r="D177" t="s">
        <v>267</v>
      </c>
      <c r="E177" t="s">
        <v>9301</v>
      </c>
      <c r="F177" t="s">
        <v>12204</v>
      </c>
      <c r="G177">
        <v>31</v>
      </c>
      <c r="H177">
        <v>3172</v>
      </c>
      <c r="I177">
        <v>0</v>
      </c>
      <c r="J177">
        <v>70</v>
      </c>
      <c r="K177" s="389" t="str">
        <f>VLOOKUP(G177,'01_MASTER_KODE_WILAYAH'!H$1437:I$1470,2,FALSE)</f>
        <v>DKI JAKARTA</v>
      </c>
      <c r="L177" s="390" t="str">
        <f>VLOOKUP(H177,'01_MASTER_KODE_WILAYAH'!D$5:F$1353,3,FALSE)</f>
        <v>KOTA JAKARTA TIMUR</v>
      </c>
      <c r="M177" s="450" t="str">
        <f t="shared" si="12"/>
        <v>Pemerintah</v>
      </c>
      <c r="N177" s="334">
        <f>COUNTIF(A1_Individu_Data_Keadaan_SDMK!A$4:A$149935,B177)</f>
        <v>0</v>
      </c>
      <c r="O177" s="334">
        <f t="shared" si="13"/>
        <v>0</v>
      </c>
      <c r="P177" s="443" t="str">
        <f t="shared" si="14"/>
        <v>Berkurang</v>
      </c>
    </row>
    <row r="178" spans="1:16">
      <c r="A178" s="7">
        <v>176</v>
      </c>
      <c r="B178" t="s">
        <v>12706</v>
      </c>
      <c r="C178" t="s">
        <v>12707</v>
      </c>
      <c r="D178" t="s">
        <v>267</v>
      </c>
      <c r="E178" t="s">
        <v>9301</v>
      </c>
      <c r="F178" t="s">
        <v>12204</v>
      </c>
      <c r="G178">
        <v>31</v>
      </c>
      <c r="H178">
        <v>3172</v>
      </c>
      <c r="I178">
        <v>0</v>
      </c>
      <c r="J178">
        <v>11</v>
      </c>
      <c r="K178" s="389" t="str">
        <f>VLOOKUP(G178,'01_MASTER_KODE_WILAYAH'!H$1437:I$1470,2,FALSE)</f>
        <v>DKI JAKARTA</v>
      </c>
      <c r="L178" s="390" t="str">
        <f>VLOOKUP(H178,'01_MASTER_KODE_WILAYAH'!D$5:F$1353,3,FALSE)</f>
        <v>KOTA JAKARTA TIMUR</v>
      </c>
      <c r="M178" s="450" t="str">
        <f t="shared" si="12"/>
        <v>Pemerintah</v>
      </c>
      <c r="N178" s="334">
        <f>COUNTIF(A1_Individu_Data_Keadaan_SDMK!A$4:A$149935,B178)</f>
        <v>0</v>
      </c>
      <c r="O178" s="334">
        <f t="shared" si="13"/>
        <v>0</v>
      </c>
      <c r="P178" s="443" t="str">
        <f t="shared" si="14"/>
        <v>Berkurang</v>
      </c>
    </row>
    <row r="179" spans="1:16">
      <c r="A179" s="7">
        <v>177</v>
      </c>
      <c r="B179" t="s">
        <v>12708</v>
      </c>
      <c r="C179" t="s">
        <v>12709</v>
      </c>
      <c r="D179" t="s">
        <v>267</v>
      </c>
      <c r="E179" t="s">
        <v>9301</v>
      </c>
      <c r="F179" t="s">
        <v>12204</v>
      </c>
      <c r="G179">
        <v>31</v>
      </c>
      <c r="H179">
        <v>3172</v>
      </c>
      <c r="I179">
        <v>0</v>
      </c>
      <c r="J179">
        <v>12</v>
      </c>
      <c r="K179" s="389" t="str">
        <f>VLOOKUP(G179,'01_MASTER_KODE_WILAYAH'!H$1437:I$1470,2,FALSE)</f>
        <v>DKI JAKARTA</v>
      </c>
      <c r="L179" s="390" t="str">
        <f>VLOOKUP(H179,'01_MASTER_KODE_WILAYAH'!D$5:F$1353,3,FALSE)</f>
        <v>KOTA JAKARTA TIMUR</v>
      </c>
      <c r="M179" s="450" t="str">
        <f t="shared" si="12"/>
        <v>Pemerintah</v>
      </c>
      <c r="N179" s="334">
        <f>COUNTIF(A1_Individu_Data_Keadaan_SDMK!A$4:A$149935,B179)</f>
        <v>0</v>
      </c>
      <c r="O179" s="334">
        <f t="shared" si="13"/>
        <v>0</v>
      </c>
      <c r="P179" s="443" t="str">
        <f t="shared" si="14"/>
        <v>Berkurang</v>
      </c>
    </row>
    <row r="180" spans="1:16">
      <c r="A180" s="7">
        <v>178</v>
      </c>
      <c r="B180" t="s">
        <v>12710</v>
      </c>
      <c r="C180" t="s">
        <v>12711</v>
      </c>
      <c r="D180" t="s">
        <v>267</v>
      </c>
      <c r="E180" t="s">
        <v>9301</v>
      </c>
      <c r="F180" t="s">
        <v>12204</v>
      </c>
      <c r="G180">
        <v>31</v>
      </c>
      <c r="H180">
        <v>3172</v>
      </c>
      <c r="I180">
        <v>0</v>
      </c>
      <c r="J180">
        <v>12</v>
      </c>
      <c r="K180" s="389" t="str">
        <f>VLOOKUP(G180,'01_MASTER_KODE_WILAYAH'!H$1437:I$1470,2,FALSE)</f>
        <v>DKI JAKARTA</v>
      </c>
      <c r="L180" s="390" t="str">
        <f>VLOOKUP(H180,'01_MASTER_KODE_WILAYAH'!D$5:F$1353,3,FALSE)</f>
        <v>KOTA JAKARTA TIMUR</v>
      </c>
      <c r="M180" s="450" t="str">
        <f t="shared" si="12"/>
        <v>Pemerintah</v>
      </c>
      <c r="N180" s="334">
        <f>COUNTIF(A1_Individu_Data_Keadaan_SDMK!A$4:A$149935,B180)</f>
        <v>0</v>
      </c>
      <c r="O180" s="334">
        <f t="shared" si="13"/>
        <v>0</v>
      </c>
      <c r="P180" s="443" t="str">
        <f t="shared" si="14"/>
        <v>Berkurang</v>
      </c>
    </row>
    <row r="181" spans="1:16">
      <c r="A181" s="7">
        <v>179</v>
      </c>
      <c r="B181" t="s">
        <v>12712</v>
      </c>
      <c r="C181" t="s">
        <v>12713</v>
      </c>
      <c r="D181" t="s">
        <v>267</v>
      </c>
      <c r="E181" t="s">
        <v>9301</v>
      </c>
      <c r="F181" t="s">
        <v>12204</v>
      </c>
      <c r="G181">
        <v>31</v>
      </c>
      <c r="H181">
        <v>3172</v>
      </c>
      <c r="I181">
        <v>0</v>
      </c>
      <c r="J181">
        <v>9</v>
      </c>
      <c r="K181" s="389" t="str">
        <f>VLOOKUP(G181,'01_MASTER_KODE_WILAYAH'!H$1437:I$1470,2,FALSE)</f>
        <v>DKI JAKARTA</v>
      </c>
      <c r="L181" s="390" t="str">
        <f>VLOOKUP(H181,'01_MASTER_KODE_WILAYAH'!D$5:F$1353,3,FALSE)</f>
        <v>KOTA JAKARTA TIMUR</v>
      </c>
      <c r="M181" s="450" t="str">
        <f t="shared" si="12"/>
        <v>Pemerintah</v>
      </c>
      <c r="N181" s="334">
        <f>COUNTIF(A1_Individu_Data_Keadaan_SDMK!A$4:A$149935,B181)</f>
        <v>0</v>
      </c>
      <c r="O181" s="334">
        <f t="shared" si="13"/>
        <v>0</v>
      </c>
      <c r="P181" s="443" t="str">
        <f t="shared" si="14"/>
        <v>Berkurang</v>
      </c>
    </row>
    <row r="182" spans="1:16">
      <c r="A182" s="7">
        <v>180</v>
      </c>
      <c r="B182" t="s">
        <v>12714</v>
      </c>
      <c r="C182" t="s">
        <v>12715</v>
      </c>
      <c r="D182" t="s">
        <v>267</v>
      </c>
      <c r="E182" t="s">
        <v>9301</v>
      </c>
      <c r="F182" t="s">
        <v>12204</v>
      </c>
      <c r="G182">
        <v>31</v>
      </c>
      <c r="H182">
        <v>3172</v>
      </c>
      <c r="I182">
        <v>0</v>
      </c>
      <c r="J182">
        <v>11</v>
      </c>
      <c r="K182" s="389" t="str">
        <f>VLOOKUP(G182,'01_MASTER_KODE_WILAYAH'!H$1437:I$1470,2,FALSE)</f>
        <v>DKI JAKARTA</v>
      </c>
      <c r="L182" s="390" t="str">
        <f>VLOOKUP(H182,'01_MASTER_KODE_WILAYAH'!D$5:F$1353,3,FALSE)</f>
        <v>KOTA JAKARTA TIMUR</v>
      </c>
      <c r="M182" s="450" t="str">
        <f t="shared" si="12"/>
        <v>Pemerintah</v>
      </c>
      <c r="N182" s="334">
        <f>COUNTIF(A1_Individu_Data_Keadaan_SDMK!A$4:A$149935,B182)</f>
        <v>0</v>
      </c>
      <c r="O182" s="334">
        <f t="shared" si="13"/>
        <v>0</v>
      </c>
      <c r="P182" s="443" t="str">
        <f t="shared" si="14"/>
        <v>Berkurang</v>
      </c>
    </row>
    <row r="183" spans="1:16">
      <c r="A183" s="7">
        <v>181</v>
      </c>
      <c r="B183" t="s">
        <v>12716</v>
      </c>
      <c r="C183" t="s">
        <v>12717</v>
      </c>
      <c r="D183" t="s">
        <v>267</v>
      </c>
      <c r="E183" t="s">
        <v>9301</v>
      </c>
      <c r="F183" t="s">
        <v>12204</v>
      </c>
      <c r="G183">
        <v>31</v>
      </c>
      <c r="H183">
        <v>3172</v>
      </c>
      <c r="I183">
        <v>0</v>
      </c>
      <c r="J183">
        <v>11</v>
      </c>
      <c r="K183" s="389" t="str">
        <f>VLOOKUP(G183,'01_MASTER_KODE_WILAYAH'!H$1437:I$1470,2,FALSE)</f>
        <v>DKI JAKARTA</v>
      </c>
      <c r="L183" s="390" t="str">
        <f>VLOOKUP(H183,'01_MASTER_KODE_WILAYAH'!D$5:F$1353,3,FALSE)</f>
        <v>KOTA JAKARTA TIMUR</v>
      </c>
      <c r="M183" s="450" t="str">
        <f t="shared" si="12"/>
        <v>Pemerintah</v>
      </c>
      <c r="N183" s="334">
        <f>COUNTIF(A1_Individu_Data_Keadaan_SDMK!A$4:A$149935,B183)</f>
        <v>0</v>
      </c>
      <c r="O183" s="334">
        <f t="shared" si="13"/>
        <v>0</v>
      </c>
      <c r="P183" s="443" t="str">
        <f t="shared" si="14"/>
        <v>Berkurang</v>
      </c>
    </row>
    <row r="184" spans="1:16">
      <c r="A184" s="7">
        <v>182</v>
      </c>
      <c r="B184" t="s">
        <v>12718</v>
      </c>
      <c r="C184" t="s">
        <v>12719</v>
      </c>
      <c r="D184" t="s">
        <v>267</v>
      </c>
      <c r="E184" t="s">
        <v>9301</v>
      </c>
      <c r="F184" t="s">
        <v>12204</v>
      </c>
      <c r="G184">
        <v>31</v>
      </c>
      <c r="H184">
        <v>3173</v>
      </c>
      <c r="I184">
        <v>0</v>
      </c>
      <c r="J184">
        <v>67</v>
      </c>
      <c r="K184" s="389" t="str">
        <f>VLOOKUP(G184,'01_MASTER_KODE_WILAYAH'!H$1437:I$1470,2,FALSE)</f>
        <v>DKI JAKARTA</v>
      </c>
      <c r="L184" s="390" t="str">
        <f>VLOOKUP(H184,'01_MASTER_KODE_WILAYAH'!D$5:F$1353,3,FALSE)</f>
        <v>KOTA JAKARTA PUSAT</v>
      </c>
      <c r="M184" s="450" t="str">
        <f t="shared" si="12"/>
        <v>Pemerintah</v>
      </c>
      <c r="N184" s="334">
        <f>COUNTIF(A1_Individu_Data_Keadaan_SDMK!A$4:A$149935,B184)</f>
        <v>0</v>
      </c>
      <c r="O184" s="334">
        <f t="shared" si="13"/>
        <v>0</v>
      </c>
      <c r="P184" s="443" t="str">
        <f t="shared" si="14"/>
        <v>Berkurang</v>
      </c>
    </row>
    <row r="185" spans="1:16">
      <c r="A185" s="7">
        <v>183</v>
      </c>
      <c r="B185" t="s">
        <v>12720</v>
      </c>
      <c r="C185" t="s">
        <v>12721</v>
      </c>
      <c r="D185" t="s">
        <v>267</v>
      </c>
      <c r="E185" t="s">
        <v>9301</v>
      </c>
      <c r="F185" t="s">
        <v>12204</v>
      </c>
      <c r="G185">
        <v>31</v>
      </c>
      <c r="H185">
        <v>3173</v>
      </c>
      <c r="I185">
        <v>0</v>
      </c>
      <c r="J185">
        <v>9</v>
      </c>
      <c r="K185" s="389" t="str">
        <f>VLOOKUP(G185,'01_MASTER_KODE_WILAYAH'!H$1437:I$1470,2,FALSE)</f>
        <v>DKI JAKARTA</v>
      </c>
      <c r="L185" s="390" t="str">
        <f>VLOOKUP(H185,'01_MASTER_KODE_WILAYAH'!D$5:F$1353,3,FALSE)</f>
        <v>KOTA JAKARTA PUSAT</v>
      </c>
      <c r="M185" s="450" t="str">
        <f t="shared" si="12"/>
        <v>Pemerintah</v>
      </c>
      <c r="N185" s="334">
        <f>COUNTIF(A1_Individu_Data_Keadaan_SDMK!A$4:A$149935,B185)</f>
        <v>0</v>
      </c>
      <c r="O185" s="334">
        <f t="shared" si="13"/>
        <v>0</v>
      </c>
      <c r="P185" s="443" t="str">
        <f t="shared" si="14"/>
        <v>Berkurang</v>
      </c>
    </row>
    <row r="186" spans="1:16">
      <c r="A186" s="7">
        <v>184</v>
      </c>
      <c r="B186" t="s">
        <v>12722</v>
      </c>
      <c r="C186" t="s">
        <v>12723</v>
      </c>
      <c r="D186" t="s">
        <v>267</v>
      </c>
      <c r="E186" t="s">
        <v>9301</v>
      </c>
      <c r="F186" t="s">
        <v>12204</v>
      </c>
      <c r="G186">
        <v>31</v>
      </c>
      <c r="H186">
        <v>3173</v>
      </c>
      <c r="I186">
        <v>0</v>
      </c>
      <c r="J186">
        <v>10</v>
      </c>
      <c r="K186" s="389" t="str">
        <f>VLOOKUP(G186,'01_MASTER_KODE_WILAYAH'!H$1437:I$1470,2,FALSE)</f>
        <v>DKI JAKARTA</v>
      </c>
      <c r="L186" s="390" t="str">
        <f>VLOOKUP(H186,'01_MASTER_KODE_WILAYAH'!D$5:F$1353,3,FALSE)</f>
        <v>KOTA JAKARTA PUSAT</v>
      </c>
      <c r="M186" s="450" t="str">
        <f t="shared" si="12"/>
        <v>Pemerintah</v>
      </c>
      <c r="N186" s="334">
        <f>COUNTIF(A1_Individu_Data_Keadaan_SDMK!A$4:A$149935,B186)</f>
        <v>0</v>
      </c>
      <c r="O186" s="334">
        <f t="shared" si="13"/>
        <v>0</v>
      </c>
      <c r="P186" s="443" t="str">
        <f t="shared" si="14"/>
        <v>Berkurang</v>
      </c>
    </row>
    <row r="187" spans="1:16">
      <c r="A187" s="7">
        <v>185</v>
      </c>
      <c r="B187" t="s">
        <v>12724</v>
      </c>
      <c r="C187" t="s">
        <v>12725</v>
      </c>
      <c r="D187" t="s">
        <v>267</v>
      </c>
      <c r="E187" t="s">
        <v>9301</v>
      </c>
      <c r="F187" t="s">
        <v>12204</v>
      </c>
      <c r="G187">
        <v>31</v>
      </c>
      <c r="H187">
        <v>3173</v>
      </c>
      <c r="I187">
        <v>0</v>
      </c>
      <c r="J187">
        <v>7</v>
      </c>
      <c r="K187" s="389" t="str">
        <f>VLOOKUP(G187,'01_MASTER_KODE_WILAYAH'!H$1437:I$1470,2,FALSE)</f>
        <v>DKI JAKARTA</v>
      </c>
      <c r="L187" s="390" t="str">
        <f>VLOOKUP(H187,'01_MASTER_KODE_WILAYAH'!D$5:F$1353,3,FALSE)</f>
        <v>KOTA JAKARTA PUSAT</v>
      </c>
      <c r="M187" s="450" t="str">
        <f t="shared" si="12"/>
        <v>Pemerintah</v>
      </c>
      <c r="N187" s="334">
        <f>COUNTIF(A1_Individu_Data_Keadaan_SDMK!A$4:A$149935,B187)</f>
        <v>0</v>
      </c>
      <c r="O187" s="334">
        <f t="shared" si="13"/>
        <v>0</v>
      </c>
      <c r="P187" s="443" t="str">
        <f t="shared" si="14"/>
        <v>Berkurang</v>
      </c>
    </row>
    <row r="188" spans="1:16">
      <c r="A188" s="7">
        <v>186</v>
      </c>
      <c r="B188" t="s">
        <v>12726</v>
      </c>
      <c r="C188" t="s">
        <v>12727</v>
      </c>
      <c r="D188" t="s">
        <v>267</v>
      </c>
      <c r="E188" t="s">
        <v>9301</v>
      </c>
      <c r="F188" t="s">
        <v>12204</v>
      </c>
      <c r="G188">
        <v>31</v>
      </c>
      <c r="H188">
        <v>3173</v>
      </c>
      <c r="I188">
        <v>0</v>
      </c>
      <c r="J188">
        <v>11</v>
      </c>
      <c r="K188" s="389" t="str">
        <f>VLOOKUP(G188,'01_MASTER_KODE_WILAYAH'!H$1437:I$1470,2,FALSE)</f>
        <v>DKI JAKARTA</v>
      </c>
      <c r="L188" s="390" t="str">
        <f>VLOOKUP(H188,'01_MASTER_KODE_WILAYAH'!D$5:F$1353,3,FALSE)</f>
        <v>KOTA JAKARTA PUSAT</v>
      </c>
      <c r="M188" s="450" t="str">
        <f t="shared" si="12"/>
        <v>Pemerintah</v>
      </c>
      <c r="N188" s="334">
        <f>COUNTIF(A1_Individu_Data_Keadaan_SDMK!A$4:A$149935,B188)</f>
        <v>0</v>
      </c>
      <c r="O188" s="334">
        <f t="shared" si="13"/>
        <v>0</v>
      </c>
      <c r="P188" s="443" t="str">
        <f t="shared" si="14"/>
        <v>Berkurang</v>
      </c>
    </row>
    <row r="189" spans="1:16">
      <c r="A189" s="7">
        <v>187</v>
      </c>
      <c r="B189" t="s">
        <v>12728</v>
      </c>
      <c r="C189" t="s">
        <v>12729</v>
      </c>
      <c r="D189" t="s">
        <v>267</v>
      </c>
      <c r="E189" t="s">
        <v>9301</v>
      </c>
      <c r="F189" t="s">
        <v>12204</v>
      </c>
      <c r="G189">
        <v>31</v>
      </c>
      <c r="H189">
        <v>3173</v>
      </c>
      <c r="I189">
        <v>0</v>
      </c>
      <c r="J189">
        <v>8</v>
      </c>
      <c r="K189" s="389" t="str">
        <f>VLOOKUP(G189,'01_MASTER_KODE_WILAYAH'!H$1437:I$1470,2,FALSE)</f>
        <v>DKI JAKARTA</v>
      </c>
      <c r="L189" s="390" t="str">
        <f>VLOOKUP(H189,'01_MASTER_KODE_WILAYAH'!D$5:F$1353,3,FALSE)</f>
        <v>KOTA JAKARTA PUSAT</v>
      </c>
      <c r="M189" s="450" t="str">
        <f t="shared" si="12"/>
        <v>Pemerintah</v>
      </c>
      <c r="N189" s="334">
        <f>COUNTIF(A1_Individu_Data_Keadaan_SDMK!A$4:A$149935,B189)</f>
        <v>0</v>
      </c>
      <c r="O189" s="334">
        <f t="shared" si="13"/>
        <v>0</v>
      </c>
      <c r="P189" s="443" t="str">
        <f t="shared" si="14"/>
        <v>Berkurang</v>
      </c>
    </row>
    <row r="190" spans="1:16">
      <c r="A190" s="7">
        <v>188</v>
      </c>
      <c r="B190" t="s">
        <v>12730</v>
      </c>
      <c r="C190" t="s">
        <v>12731</v>
      </c>
      <c r="D190" t="s">
        <v>267</v>
      </c>
      <c r="E190" t="s">
        <v>9301</v>
      </c>
      <c r="F190" t="s">
        <v>12204</v>
      </c>
      <c r="G190">
        <v>31</v>
      </c>
      <c r="H190">
        <v>3173</v>
      </c>
      <c r="I190">
        <v>0</v>
      </c>
      <c r="J190">
        <v>73</v>
      </c>
      <c r="K190" s="389" t="str">
        <f>VLOOKUP(G190,'01_MASTER_KODE_WILAYAH'!H$1437:I$1470,2,FALSE)</f>
        <v>DKI JAKARTA</v>
      </c>
      <c r="L190" s="390" t="str">
        <f>VLOOKUP(H190,'01_MASTER_KODE_WILAYAH'!D$5:F$1353,3,FALSE)</f>
        <v>KOTA JAKARTA PUSAT</v>
      </c>
      <c r="M190" s="450" t="str">
        <f t="shared" si="12"/>
        <v>Pemerintah</v>
      </c>
      <c r="N190" s="334">
        <f>COUNTIF(A1_Individu_Data_Keadaan_SDMK!A$4:A$149935,B190)</f>
        <v>0</v>
      </c>
      <c r="O190" s="334">
        <f t="shared" si="13"/>
        <v>0</v>
      </c>
      <c r="P190" s="443" t="str">
        <f t="shared" si="14"/>
        <v>Berkurang</v>
      </c>
    </row>
    <row r="191" spans="1:16">
      <c r="A191" s="7">
        <v>189</v>
      </c>
      <c r="B191" t="s">
        <v>12732</v>
      </c>
      <c r="C191" t="s">
        <v>12733</v>
      </c>
      <c r="D191" t="s">
        <v>267</v>
      </c>
      <c r="E191" t="s">
        <v>9301</v>
      </c>
      <c r="F191" t="s">
        <v>12204</v>
      </c>
      <c r="G191">
        <v>31</v>
      </c>
      <c r="H191">
        <v>3173</v>
      </c>
      <c r="I191">
        <v>0</v>
      </c>
      <c r="J191">
        <v>7</v>
      </c>
      <c r="K191" s="389" t="str">
        <f>VLOOKUP(G191,'01_MASTER_KODE_WILAYAH'!H$1437:I$1470,2,FALSE)</f>
        <v>DKI JAKARTA</v>
      </c>
      <c r="L191" s="390" t="str">
        <f>VLOOKUP(H191,'01_MASTER_KODE_WILAYAH'!D$5:F$1353,3,FALSE)</f>
        <v>KOTA JAKARTA PUSAT</v>
      </c>
      <c r="M191" s="450" t="str">
        <f t="shared" si="12"/>
        <v>Pemerintah</v>
      </c>
      <c r="N191" s="334">
        <f>COUNTIF(A1_Individu_Data_Keadaan_SDMK!A$4:A$149935,B191)</f>
        <v>0</v>
      </c>
      <c r="O191" s="334">
        <f t="shared" si="13"/>
        <v>0</v>
      </c>
      <c r="P191" s="443" t="str">
        <f t="shared" si="14"/>
        <v>Berkurang</v>
      </c>
    </row>
    <row r="192" spans="1:16">
      <c r="A192" s="7">
        <v>190</v>
      </c>
      <c r="B192" t="s">
        <v>12734</v>
      </c>
      <c r="C192" t="s">
        <v>12735</v>
      </c>
      <c r="D192" t="s">
        <v>267</v>
      </c>
      <c r="E192" t="s">
        <v>9301</v>
      </c>
      <c r="F192" t="s">
        <v>12204</v>
      </c>
      <c r="G192">
        <v>31</v>
      </c>
      <c r="H192">
        <v>3173</v>
      </c>
      <c r="I192">
        <v>0</v>
      </c>
      <c r="J192">
        <v>11</v>
      </c>
      <c r="K192" s="389" t="str">
        <f>VLOOKUP(G192,'01_MASTER_KODE_WILAYAH'!H$1437:I$1470,2,FALSE)</f>
        <v>DKI JAKARTA</v>
      </c>
      <c r="L192" s="390" t="str">
        <f>VLOOKUP(H192,'01_MASTER_KODE_WILAYAH'!D$5:F$1353,3,FALSE)</f>
        <v>KOTA JAKARTA PUSAT</v>
      </c>
      <c r="M192" s="450" t="str">
        <f t="shared" si="12"/>
        <v>Pemerintah</v>
      </c>
      <c r="N192" s="334">
        <f>COUNTIF(A1_Individu_Data_Keadaan_SDMK!A$4:A$149935,B192)</f>
        <v>0</v>
      </c>
      <c r="O192" s="334">
        <f t="shared" si="13"/>
        <v>0</v>
      </c>
      <c r="P192" s="443" t="str">
        <f t="shared" si="14"/>
        <v>Berkurang</v>
      </c>
    </row>
    <row r="193" spans="1:16">
      <c r="A193" s="7">
        <v>191</v>
      </c>
      <c r="B193" t="s">
        <v>12736</v>
      </c>
      <c r="C193" t="s">
        <v>12737</v>
      </c>
      <c r="D193" t="s">
        <v>267</v>
      </c>
      <c r="E193" t="s">
        <v>9302</v>
      </c>
      <c r="F193" t="s">
        <v>12204</v>
      </c>
      <c r="G193">
        <v>31</v>
      </c>
      <c r="H193">
        <v>3173</v>
      </c>
      <c r="I193">
        <v>0</v>
      </c>
      <c r="J193">
        <v>77</v>
      </c>
      <c r="K193" s="389" t="str">
        <f>VLOOKUP(G193,'01_MASTER_KODE_WILAYAH'!H$1437:I$1470,2,FALSE)</f>
        <v>DKI JAKARTA</v>
      </c>
      <c r="L193" s="390" t="str">
        <f>VLOOKUP(H193,'01_MASTER_KODE_WILAYAH'!D$5:F$1353,3,FALSE)</f>
        <v>KOTA JAKARTA PUSAT</v>
      </c>
      <c r="M193" s="450" t="str">
        <f t="shared" si="12"/>
        <v>Pemerintah</v>
      </c>
      <c r="N193" s="334">
        <f>COUNTIF(A1_Individu_Data_Keadaan_SDMK!A$4:A$149935,B193)</f>
        <v>0</v>
      </c>
      <c r="O193" s="334">
        <f t="shared" si="13"/>
        <v>0</v>
      </c>
      <c r="P193" s="443" t="str">
        <f t="shared" si="14"/>
        <v>Berkurang</v>
      </c>
    </row>
    <row r="194" spans="1:16">
      <c r="A194" s="7">
        <v>192</v>
      </c>
      <c r="B194" t="s">
        <v>12738</v>
      </c>
      <c r="C194" t="s">
        <v>12739</v>
      </c>
      <c r="D194" t="s">
        <v>267</v>
      </c>
      <c r="E194" t="s">
        <v>9301</v>
      </c>
      <c r="F194" t="s">
        <v>12204</v>
      </c>
      <c r="G194">
        <v>31</v>
      </c>
      <c r="H194">
        <v>3173</v>
      </c>
      <c r="I194">
        <v>0</v>
      </c>
      <c r="J194">
        <v>70</v>
      </c>
      <c r="K194" s="389" t="str">
        <f>VLOOKUP(G194,'01_MASTER_KODE_WILAYAH'!H$1437:I$1470,2,FALSE)</f>
        <v>DKI JAKARTA</v>
      </c>
      <c r="L194" s="390" t="str">
        <f>VLOOKUP(H194,'01_MASTER_KODE_WILAYAH'!D$5:F$1353,3,FALSE)</f>
        <v>KOTA JAKARTA PUSAT</v>
      </c>
      <c r="M194" s="450" t="str">
        <f t="shared" si="12"/>
        <v>Pemerintah</v>
      </c>
      <c r="N194" s="334">
        <f>COUNTIF(A1_Individu_Data_Keadaan_SDMK!A$4:A$149935,B194)</f>
        <v>0</v>
      </c>
      <c r="O194" s="334">
        <f t="shared" si="13"/>
        <v>0</v>
      </c>
      <c r="P194" s="443" t="str">
        <f t="shared" si="14"/>
        <v>Berkurang</v>
      </c>
    </row>
    <row r="195" spans="1:16">
      <c r="A195" s="7">
        <v>193</v>
      </c>
      <c r="B195" t="s">
        <v>12740</v>
      </c>
      <c r="C195" t="s">
        <v>12741</v>
      </c>
      <c r="D195" t="s">
        <v>267</v>
      </c>
      <c r="E195" t="s">
        <v>9301</v>
      </c>
      <c r="F195" t="s">
        <v>12204</v>
      </c>
      <c r="G195">
        <v>31</v>
      </c>
      <c r="H195">
        <v>3173</v>
      </c>
      <c r="I195">
        <v>0</v>
      </c>
      <c r="J195">
        <v>7</v>
      </c>
      <c r="K195" s="389" t="str">
        <f>VLOOKUP(G195,'01_MASTER_KODE_WILAYAH'!H$1437:I$1470,2,FALSE)</f>
        <v>DKI JAKARTA</v>
      </c>
      <c r="L195" s="390" t="str">
        <f>VLOOKUP(H195,'01_MASTER_KODE_WILAYAH'!D$5:F$1353,3,FALSE)</f>
        <v>KOTA JAKARTA PUSAT</v>
      </c>
      <c r="M195" s="450" t="str">
        <f t="shared" si="12"/>
        <v>Pemerintah</v>
      </c>
      <c r="N195" s="334">
        <f>COUNTIF(A1_Individu_Data_Keadaan_SDMK!A$4:A$149935,B195)</f>
        <v>0</v>
      </c>
      <c r="O195" s="334">
        <f t="shared" si="13"/>
        <v>0</v>
      </c>
      <c r="P195" s="443" t="str">
        <f t="shared" si="14"/>
        <v>Berkurang</v>
      </c>
    </row>
    <row r="196" spans="1:16">
      <c r="A196" s="7">
        <v>194</v>
      </c>
      <c r="B196" t="s">
        <v>12742</v>
      </c>
      <c r="C196" t="s">
        <v>12743</v>
      </c>
      <c r="D196" t="s">
        <v>267</v>
      </c>
      <c r="E196" t="s">
        <v>9301</v>
      </c>
      <c r="F196" t="s">
        <v>12204</v>
      </c>
      <c r="G196">
        <v>31</v>
      </c>
      <c r="H196">
        <v>3173</v>
      </c>
      <c r="I196">
        <v>0</v>
      </c>
      <c r="J196">
        <v>8</v>
      </c>
      <c r="K196" s="389" t="str">
        <f>VLOOKUP(G196,'01_MASTER_KODE_WILAYAH'!H$1437:I$1470,2,FALSE)</f>
        <v>DKI JAKARTA</v>
      </c>
      <c r="L196" s="390" t="str">
        <f>VLOOKUP(H196,'01_MASTER_KODE_WILAYAH'!D$5:F$1353,3,FALSE)</f>
        <v>KOTA JAKARTA PUSAT</v>
      </c>
      <c r="M196" s="450" t="str">
        <f t="shared" ref="M196:M259" si="15">LEFT(F196,10)</f>
        <v>Pemerintah</v>
      </c>
      <c r="N196" s="334">
        <f>COUNTIF(A1_Individu_Data_Keadaan_SDMK!A$4:A$149935,B196)</f>
        <v>0</v>
      </c>
      <c r="O196" s="334">
        <f t="shared" ref="O196:O259" si="16">IF(N196&gt;0,1,0)</f>
        <v>0</v>
      </c>
      <c r="P196" s="443" t="str">
        <f t="shared" ref="P196:P259" si="17">IF(N196&gt;J196,"Bertambah",IF(N196=J196,"Tetap","Berkurang"))</f>
        <v>Berkurang</v>
      </c>
    </row>
    <row r="197" spans="1:16">
      <c r="A197" s="7">
        <v>195</v>
      </c>
      <c r="B197" t="s">
        <v>12744</v>
      </c>
      <c r="C197" t="s">
        <v>12745</v>
      </c>
      <c r="D197" t="s">
        <v>267</v>
      </c>
      <c r="E197" t="s">
        <v>9301</v>
      </c>
      <c r="F197" t="s">
        <v>12204</v>
      </c>
      <c r="G197">
        <v>31</v>
      </c>
      <c r="H197">
        <v>3173</v>
      </c>
      <c r="I197">
        <v>0</v>
      </c>
      <c r="J197">
        <v>8</v>
      </c>
      <c r="K197" s="389" t="str">
        <f>VLOOKUP(G197,'01_MASTER_KODE_WILAYAH'!H$1437:I$1470,2,FALSE)</f>
        <v>DKI JAKARTA</v>
      </c>
      <c r="L197" s="390" t="str">
        <f>VLOOKUP(H197,'01_MASTER_KODE_WILAYAH'!D$5:F$1353,3,FALSE)</f>
        <v>KOTA JAKARTA PUSAT</v>
      </c>
      <c r="M197" s="450" t="str">
        <f t="shared" si="15"/>
        <v>Pemerintah</v>
      </c>
      <c r="N197" s="334">
        <f>COUNTIF(A1_Individu_Data_Keadaan_SDMK!A$4:A$149935,B197)</f>
        <v>0</v>
      </c>
      <c r="O197" s="334">
        <f t="shared" si="16"/>
        <v>0</v>
      </c>
      <c r="P197" s="443" t="str">
        <f t="shared" si="17"/>
        <v>Berkurang</v>
      </c>
    </row>
    <row r="198" spans="1:16">
      <c r="A198" s="7">
        <v>196</v>
      </c>
      <c r="B198" t="s">
        <v>12746</v>
      </c>
      <c r="C198" t="s">
        <v>12747</v>
      </c>
      <c r="D198" t="s">
        <v>267</v>
      </c>
      <c r="E198" t="s">
        <v>9301</v>
      </c>
      <c r="F198" t="s">
        <v>12204</v>
      </c>
      <c r="G198">
        <v>31</v>
      </c>
      <c r="H198">
        <v>3173</v>
      </c>
      <c r="I198">
        <v>0</v>
      </c>
      <c r="J198">
        <v>9</v>
      </c>
      <c r="K198" s="389" t="str">
        <f>VLOOKUP(G198,'01_MASTER_KODE_WILAYAH'!H$1437:I$1470,2,FALSE)</f>
        <v>DKI JAKARTA</v>
      </c>
      <c r="L198" s="390" t="str">
        <f>VLOOKUP(H198,'01_MASTER_KODE_WILAYAH'!D$5:F$1353,3,FALSE)</f>
        <v>KOTA JAKARTA PUSAT</v>
      </c>
      <c r="M198" s="450" t="str">
        <f t="shared" si="15"/>
        <v>Pemerintah</v>
      </c>
      <c r="N198" s="334">
        <f>COUNTIF(A1_Individu_Data_Keadaan_SDMK!A$4:A$149935,B198)</f>
        <v>0</v>
      </c>
      <c r="O198" s="334">
        <f t="shared" si="16"/>
        <v>0</v>
      </c>
      <c r="P198" s="443" t="str">
        <f t="shared" si="17"/>
        <v>Berkurang</v>
      </c>
    </row>
    <row r="199" spans="1:16">
      <c r="A199" s="7">
        <v>197</v>
      </c>
      <c r="B199" t="s">
        <v>12748</v>
      </c>
      <c r="C199" t="s">
        <v>12749</v>
      </c>
      <c r="D199" t="s">
        <v>267</v>
      </c>
      <c r="E199" t="s">
        <v>9301</v>
      </c>
      <c r="F199" t="s">
        <v>12204</v>
      </c>
      <c r="G199">
        <v>31</v>
      </c>
      <c r="H199">
        <v>3173</v>
      </c>
      <c r="I199">
        <v>0</v>
      </c>
      <c r="J199">
        <v>8</v>
      </c>
      <c r="K199" s="389" t="str">
        <f>VLOOKUP(G199,'01_MASTER_KODE_WILAYAH'!H$1437:I$1470,2,FALSE)</f>
        <v>DKI JAKARTA</v>
      </c>
      <c r="L199" s="390" t="str">
        <f>VLOOKUP(H199,'01_MASTER_KODE_WILAYAH'!D$5:F$1353,3,FALSE)</f>
        <v>KOTA JAKARTA PUSAT</v>
      </c>
      <c r="M199" s="450" t="str">
        <f t="shared" si="15"/>
        <v>Pemerintah</v>
      </c>
      <c r="N199" s="334">
        <f>COUNTIF(A1_Individu_Data_Keadaan_SDMK!A$4:A$149935,B199)</f>
        <v>0</v>
      </c>
      <c r="O199" s="334">
        <f t="shared" si="16"/>
        <v>0</v>
      </c>
      <c r="P199" s="443" t="str">
        <f t="shared" si="17"/>
        <v>Berkurang</v>
      </c>
    </row>
    <row r="200" spans="1:16">
      <c r="A200" s="7">
        <v>198</v>
      </c>
      <c r="B200" t="s">
        <v>12750</v>
      </c>
      <c r="C200" t="s">
        <v>12751</v>
      </c>
      <c r="D200" t="s">
        <v>267</v>
      </c>
      <c r="E200" t="s">
        <v>9301</v>
      </c>
      <c r="F200" t="s">
        <v>12204</v>
      </c>
      <c r="G200">
        <v>31</v>
      </c>
      <c r="H200">
        <v>3173</v>
      </c>
      <c r="I200">
        <v>0</v>
      </c>
      <c r="J200">
        <v>94</v>
      </c>
      <c r="K200" s="389" t="str">
        <f>VLOOKUP(G200,'01_MASTER_KODE_WILAYAH'!H$1437:I$1470,2,FALSE)</f>
        <v>DKI JAKARTA</v>
      </c>
      <c r="L200" s="390" t="str">
        <f>VLOOKUP(H200,'01_MASTER_KODE_WILAYAH'!D$5:F$1353,3,FALSE)</f>
        <v>KOTA JAKARTA PUSAT</v>
      </c>
      <c r="M200" s="450" t="str">
        <f t="shared" si="15"/>
        <v>Pemerintah</v>
      </c>
      <c r="N200" s="334">
        <f>COUNTIF(A1_Individu_Data_Keadaan_SDMK!A$4:A$149935,B200)</f>
        <v>0</v>
      </c>
      <c r="O200" s="334">
        <f t="shared" si="16"/>
        <v>0</v>
      </c>
      <c r="P200" s="443" t="str">
        <f t="shared" si="17"/>
        <v>Berkurang</v>
      </c>
    </row>
    <row r="201" spans="1:16">
      <c r="A201" s="7">
        <v>199</v>
      </c>
      <c r="B201" t="s">
        <v>12752</v>
      </c>
      <c r="C201" t="s">
        <v>12753</v>
      </c>
      <c r="D201" t="s">
        <v>267</v>
      </c>
      <c r="E201" t="s">
        <v>9301</v>
      </c>
      <c r="F201" t="s">
        <v>12204</v>
      </c>
      <c r="G201">
        <v>31</v>
      </c>
      <c r="H201">
        <v>3173</v>
      </c>
      <c r="I201">
        <v>0</v>
      </c>
      <c r="J201">
        <v>68</v>
      </c>
      <c r="K201" s="389" t="str">
        <f>VLOOKUP(G201,'01_MASTER_KODE_WILAYAH'!H$1437:I$1470,2,FALSE)</f>
        <v>DKI JAKARTA</v>
      </c>
      <c r="L201" s="390" t="str">
        <f>VLOOKUP(H201,'01_MASTER_KODE_WILAYAH'!D$5:F$1353,3,FALSE)</f>
        <v>KOTA JAKARTA PUSAT</v>
      </c>
      <c r="M201" s="450" t="str">
        <f t="shared" si="15"/>
        <v>Pemerintah</v>
      </c>
      <c r="N201" s="334">
        <f>COUNTIF(A1_Individu_Data_Keadaan_SDMK!A$4:A$149935,B201)</f>
        <v>0</v>
      </c>
      <c r="O201" s="334">
        <f t="shared" si="16"/>
        <v>0</v>
      </c>
      <c r="P201" s="443" t="str">
        <f t="shared" si="17"/>
        <v>Berkurang</v>
      </c>
    </row>
    <row r="202" spans="1:16">
      <c r="A202" s="7">
        <v>200</v>
      </c>
      <c r="B202" t="s">
        <v>12754</v>
      </c>
      <c r="C202" t="s">
        <v>12755</v>
      </c>
      <c r="D202" t="s">
        <v>267</v>
      </c>
      <c r="E202" t="s">
        <v>9301</v>
      </c>
      <c r="F202" t="s">
        <v>12204</v>
      </c>
      <c r="G202">
        <v>31</v>
      </c>
      <c r="H202">
        <v>3173</v>
      </c>
      <c r="I202">
        <v>0</v>
      </c>
      <c r="J202">
        <v>8</v>
      </c>
      <c r="K202" s="389" t="str">
        <f>VLOOKUP(G202,'01_MASTER_KODE_WILAYAH'!H$1437:I$1470,2,FALSE)</f>
        <v>DKI JAKARTA</v>
      </c>
      <c r="L202" s="390" t="str">
        <f>VLOOKUP(H202,'01_MASTER_KODE_WILAYAH'!D$5:F$1353,3,FALSE)</f>
        <v>KOTA JAKARTA PUSAT</v>
      </c>
      <c r="M202" s="450" t="str">
        <f t="shared" si="15"/>
        <v>Pemerintah</v>
      </c>
      <c r="N202" s="334">
        <f>COUNTIF(A1_Individu_Data_Keadaan_SDMK!A$4:A$149935,B202)</f>
        <v>0</v>
      </c>
      <c r="O202" s="334">
        <f t="shared" si="16"/>
        <v>0</v>
      </c>
      <c r="P202" s="443" t="str">
        <f t="shared" si="17"/>
        <v>Berkurang</v>
      </c>
    </row>
    <row r="203" spans="1:16">
      <c r="A203" s="7">
        <v>201</v>
      </c>
      <c r="B203" t="s">
        <v>12756</v>
      </c>
      <c r="C203" t="s">
        <v>12757</v>
      </c>
      <c r="D203" t="s">
        <v>267</v>
      </c>
      <c r="E203" t="s">
        <v>9301</v>
      </c>
      <c r="F203" t="s">
        <v>12204</v>
      </c>
      <c r="G203">
        <v>31</v>
      </c>
      <c r="H203">
        <v>3173</v>
      </c>
      <c r="I203">
        <v>0</v>
      </c>
      <c r="J203">
        <v>8</v>
      </c>
      <c r="K203" s="389" t="str">
        <f>VLOOKUP(G203,'01_MASTER_KODE_WILAYAH'!H$1437:I$1470,2,FALSE)</f>
        <v>DKI JAKARTA</v>
      </c>
      <c r="L203" s="390" t="str">
        <f>VLOOKUP(H203,'01_MASTER_KODE_WILAYAH'!D$5:F$1353,3,FALSE)</f>
        <v>KOTA JAKARTA PUSAT</v>
      </c>
      <c r="M203" s="450" t="str">
        <f t="shared" si="15"/>
        <v>Pemerintah</v>
      </c>
      <c r="N203" s="334">
        <f>COUNTIF(A1_Individu_Data_Keadaan_SDMK!A$4:A$149935,B203)</f>
        <v>0</v>
      </c>
      <c r="O203" s="334">
        <f t="shared" si="16"/>
        <v>0</v>
      </c>
      <c r="P203" s="443" t="str">
        <f t="shared" si="17"/>
        <v>Berkurang</v>
      </c>
    </row>
    <row r="204" spans="1:16">
      <c r="A204" s="7">
        <v>202</v>
      </c>
      <c r="B204" t="s">
        <v>12758</v>
      </c>
      <c r="C204" t="s">
        <v>12759</v>
      </c>
      <c r="D204" t="s">
        <v>267</v>
      </c>
      <c r="E204" t="s">
        <v>9301</v>
      </c>
      <c r="F204" t="s">
        <v>12204</v>
      </c>
      <c r="G204">
        <v>31</v>
      </c>
      <c r="H204">
        <v>3173</v>
      </c>
      <c r="I204">
        <v>0</v>
      </c>
      <c r="J204">
        <v>9</v>
      </c>
      <c r="K204" s="389" t="str">
        <f>VLOOKUP(G204,'01_MASTER_KODE_WILAYAH'!H$1437:I$1470,2,FALSE)</f>
        <v>DKI JAKARTA</v>
      </c>
      <c r="L204" s="390" t="str">
        <f>VLOOKUP(H204,'01_MASTER_KODE_WILAYAH'!D$5:F$1353,3,FALSE)</f>
        <v>KOTA JAKARTA PUSAT</v>
      </c>
      <c r="M204" s="450" t="str">
        <f t="shared" si="15"/>
        <v>Pemerintah</v>
      </c>
      <c r="N204" s="334">
        <f>COUNTIF(A1_Individu_Data_Keadaan_SDMK!A$4:A$149935,B204)</f>
        <v>0</v>
      </c>
      <c r="O204" s="334">
        <f t="shared" si="16"/>
        <v>0</v>
      </c>
      <c r="P204" s="443" t="str">
        <f t="shared" si="17"/>
        <v>Berkurang</v>
      </c>
    </row>
    <row r="205" spans="1:16">
      <c r="A205" s="7">
        <v>203</v>
      </c>
      <c r="B205" t="s">
        <v>12760</v>
      </c>
      <c r="C205" t="s">
        <v>12761</v>
      </c>
      <c r="D205" t="s">
        <v>267</v>
      </c>
      <c r="E205" t="s">
        <v>9301</v>
      </c>
      <c r="F205" t="s">
        <v>12204</v>
      </c>
      <c r="G205">
        <v>31</v>
      </c>
      <c r="H205">
        <v>3173</v>
      </c>
      <c r="I205">
        <v>0</v>
      </c>
      <c r="J205">
        <v>9</v>
      </c>
      <c r="K205" s="389" t="str">
        <f>VLOOKUP(G205,'01_MASTER_KODE_WILAYAH'!H$1437:I$1470,2,FALSE)</f>
        <v>DKI JAKARTA</v>
      </c>
      <c r="L205" s="390" t="str">
        <f>VLOOKUP(H205,'01_MASTER_KODE_WILAYAH'!D$5:F$1353,3,FALSE)</f>
        <v>KOTA JAKARTA PUSAT</v>
      </c>
      <c r="M205" s="450" t="str">
        <f t="shared" si="15"/>
        <v>Pemerintah</v>
      </c>
      <c r="N205" s="334">
        <f>COUNTIF(A1_Individu_Data_Keadaan_SDMK!A$4:A$149935,B205)</f>
        <v>0</v>
      </c>
      <c r="O205" s="334">
        <f t="shared" si="16"/>
        <v>0</v>
      </c>
      <c r="P205" s="443" t="str">
        <f t="shared" si="17"/>
        <v>Berkurang</v>
      </c>
    </row>
    <row r="206" spans="1:16">
      <c r="A206" s="7">
        <v>204</v>
      </c>
      <c r="B206" t="s">
        <v>12762</v>
      </c>
      <c r="C206" t="s">
        <v>12763</v>
      </c>
      <c r="D206" t="s">
        <v>267</v>
      </c>
      <c r="E206" t="s">
        <v>9301</v>
      </c>
      <c r="F206" t="s">
        <v>12204</v>
      </c>
      <c r="G206">
        <v>31</v>
      </c>
      <c r="H206">
        <v>3173</v>
      </c>
      <c r="I206">
        <v>0</v>
      </c>
      <c r="J206">
        <v>9</v>
      </c>
      <c r="K206" s="389" t="str">
        <f>VLOOKUP(G206,'01_MASTER_KODE_WILAYAH'!H$1437:I$1470,2,FALSE)</f>
        <v>DKI JAKARTA</v>
      </c>
      <c r="L206" s="390" t="str">
        <f>VLOOKUP(H206,'01_MASTER_KODE_WILAYAH'!D$5:F$1353,3,FALSE)</f>
        <v>KOTA JAKARTA PUSAT</v>
      </c>
      <c r="M206" s="450" t="str">
        <f t="shared" si="15"/>
        <v>Pemerintah</v>
      </c>
      <c r="N206" s="334">
        <f>COUNTIF(A1_Individu_Data_Keadaan_SDMK!A$4:A$149935,B206)</f>
        <v>0</v>
      </c>
      <c r="O206" s="334">
        <f t="shared" si="16"/>
        <v>0</v>
      </c>
      <c r="P206" s="443" t="str">
        <f t="shared" si="17"/>
        <v>Berkurang</v>
      </c>
    </row>
    <row r="207" spans="1:16">
      <c r="A207" s="7">
        <v>205</v>
      </c>
      <c r="B207" t="s">
        <v>12764</v>
      </c>
      <c r="C207" t="s">
        <v>12765</v>
      </c>
      <c r="D207" t="s">
        <v>267</v>
      </c>
      <c r="E207" t="s">
        <v>9302</v>
      </c>
      <c r="F207" t="s">
        <v>12204</v>
      </c>
      <c r="G207">
        <v>31</v>
      </c>
      <c r="H207">
        <v>3173</v>
      </c>
      <c r="I207">
        <v>0</v>
      </c>
      <c r="J207">
        <v>69</v>
      </c>
      <c r="K207" s="389" t="str">
        <f>VLOOKUP(G207,'01_MASTER_KODE_WILAYAH'!H$1437:I$1470,2,FALSE)</f>
        <v>DKI JAKARTA</v>
      </c>
      <c r="L207" s="390" t="str">
        <f>VLOOKUP(H207,'01_MASTER_KODE_WILAYAH'!D$5:F$1353,3,FALSE)</f>
        <v>KOTA JAKARTA PUSAT</v>
      </c>
      <c r="M207" s="450" t="str">
        <f t="shared" si="15"/>
        <v>Pemerintah</v>
      </c>
      <c r="N207" s="334">
        <f>COUNTIF(A1_Individu_Data_Keadaan_SDMK!A$4:A$149935,B207)</f>
        <v>0</v>
      </c>
      <c r="O207" s="334">
        <f t="shared" si="16"/>
        <v>0</v>
      </c>
      <c r="P207" s="443" t="str">
        <f t="shared" si="17"/>
        <v>Berkurang</v>
      </c>
    </row>
    <row r="208" spans="1:16">
      <c r="A208" s="7">
        <v>206</v>
      </c>
      <c r="B208" t="s">
        <v>12766</v>
      </c>
      <c r="C208" t="s">
        <v>12767</v>
      </c>
      <c r="D208" t="s">
        <v>267</v>
      </c>
      <c r="E208" t="s">
        <v>9301</v>
      </c>
      <c r="F208" t="s">
        <v>12204</v>
      </c>
      <c r="G208">
        <v>31</v>
      </c>
      <c r="H208">
        <v>3173</v>
      </c>
      <c r="I208">
        <v>0</v>
      </c>
      <c r="J208">
        <v>9</v>
      </c>
      <c r="K208" s="389" t="str">
        <f>VLOOKUP(G208,'01_MASTER_KODE_WILAYAH'!H$1437:I$1470,2,FALSE)</f>
        <v>DKI JAKARTA</v>
      </c>
      <c r="L208" s="390" t="str">
        <f>VLOOKUP(H208,'01_MASTER_KODE_WILAYAH'!D$5:F$1353,3,FALSE)</f>
        <v>KOTA JAKARTA PUSAT</v>
      </c>
      <c r="M208" s="450" t="str">
        <f t="shared" si="15"/>
        <v>Pemerintah</v>
      </c>
      <c r="N208" s="334">
        <f>COUNTIF(A1_Individu_Data_Keadaan_SDMK!A$4:A$149935,B208)</f>
        <v>0</v>
      </c>
      <c r="O208" s="334">
        <f t="shared" si="16"/>
        <v>0</v>
      </c>
      <c r="P208" s="443" t="str">
        <f t="shared" si="17"/>
        <v>Berkurang</v>
      </c>
    </row>
    <row r="209" spans="1:16">
      <c r="A209" s="7">
        <v>207</v>
      </c>
      <c r="B209" t="s">
        <v>12768</v>
      </c>
      <c r="C209" t="s">
        <v>12769</v>
      </c>
      <c r="D209" t="s">
        <v>267</v>
      </c>
      <c r="E209" t="s">
        <v>9301</v>
      </c>
      <c r="F209" t="s">
        <v>12204</v>
      </c>
      <c r="G209">
        <v>31</v>
      </c>
      <c r="H209">
        <v>3173</v>
      </c>
      <c r="I209">
        <v>0</v>
      </c>
      <c r="J209">
        <v>8</v>
      </c>
      <c r="K209" s="389" t="str">
        <f>VLOOKUP(G209,'01_MASTER_KODE_WILAYAH'!H$1437:I$1470,2,FALSE)</f>
        <v>DKI JAKARTA</v>
      </c>
      <c r="L209" s="390" t="str">
        <f>VLOOKUP(H209,'01_MASTER_KODE_WILAYAH'!D$5:F$1353,3,FALSE)</f>
        <v>KOTA JAKARTA PUSAT</v>
      </c>
      <c r="M209" s="450" t="str">
        <f t="shared" si="15"/>
        <v>Pemerintah</v>
      </c>
      <c r="N209" s="334">
        <f>COUNTIF(A1_Individu_Data_Keadaan_SDMK!A$4:A$149935,B209)</f>
        <v>0</v>
      </c>
      <c r="O209" s="334">
        <f t="shared" si="16"/>
        <v>0</v>
      </c>
      <c r="P209" s="443" t="str">
        <f t="shared" si="17"/>
        <v>Berkurang</v>
      </c>
    </row>
    <row r="210" spans="1:16">
      <c r="A210" s="7">
        <v>208</v>
      </c>
      <c r="B210" t="s">
        <v>12770</v>
      </c>
      <c r="C210" t="s">
        <v>12771</v>
      </c>
      <c r="D210" t="s">
        <v>267</v>
      </c>
      <c r="E210" t="s">
        <v>9301</v>
      </c>
      <c r="F210" t="s">
        <v>12204</v>
      </c>
      <c r="G210">
        <v>31</v>
      </c>
      <c r="H210">
        <v>3173</v>
      </c>
      <c r="I210">
        <v>0</v>
      </c>
      <c r="J210">
        <v>9</v>
      </c>
      <c r="K210" s="389" t="str">
        <f>VLOOKUP(G210,'01_MASTER_KODE_WILAYAH'!H$1437:I$1470,2,FALSE)</f>
        <v>DKI JAKARTA</v>
      </c>
      <c r="L210" s="390" t="str">
        <f>VLOOKUP(H210,'01_MASTER_KODE_WILAYAH'!D$5:F$1353,3,FALSE)</f>
        <v>KOTA JAKARTA PUSAT</v>
      </c>
      <c r="M210" s="450" t="str">
        <f t="shared" si="15"/>
        <v>Pemerintah</v>
      </c>
      <c r="N210" s="334">
        <f>COUNTIF(A1_Individu_Data_Keadaan_SDMK!A$4:A$149935,B210)</f>
        <v>0</v>
      </c>
      <c r="O210" s="334">
        <f t="shared" si="16"/>
        <v>0</v>
      </c>
      <c r="P210" s="443" t="str">
        <f t="shared" si="17"/>
        <v>Berkurang</v>
      </c>
    </row>
    <row r="211" spans="1:16">
      <c r="A211" s="7">
        <v>209</v>
      </c>
      <c r="B211" t="s">
        <v>12772</v>
      </c>
      <c r="C211" t="s">
        <v>12773</v>
      </c>
      <c r="D211" t="s">
        <v>267</v>
      </c>
      <c r="E211" t="s">
        <v>9301</v>
      </c>
      <c r="F211" t="s">
        <v>12204</v>
      </c>
      <c r="G211">
        <v>31</v>
      </c>
      <c r="H211">
        <v>3173</v>
      </c>
      <c r="I211">
        <v>0</v>
      </c>
      <c r="J211">
        <v>84</v>
      </c>
      <c r="K211" s="389" t="str">
        <f>VLOOKUP(G211,'01_MASTER_KODE_WILAYAH'!H$1437:I$1470,2,FALSE)</f>
        <v>DKI JAKARTA</v>
      </c>
      <c r="L211" s="390" t="str">
        <f>VLOOKUP(H211,'01_MASTER_KODE_WILAYAH'!D$5:F$1353,3,FALSE)</f>
        <v>KOTA JAKARTA PUSAT</v>
      </c>
      <c r="M211" s="450" t="str">
        <f t="shared" si="15"/>
        <v>Pemerintah</v>
      </c>
      <c r="N211" s="334">
        <f>COUNTIF(A1_Individu_Data_Keadaan_SDMK!A$4:A$149935,B211)</f>
        <v>0</v>
      </c>
      <c r="O211" s="334">
        <f t="shared" si="16"/>
        <v>0</v>
      </c>
      <c r="P211" s="443" t="str">
        <f t="shared" si="17"/>
        <v>Berkurang</v>
      </c>
    </row>
    <row r="212" spans="1:16">
      <c r="A212" s="7">
        <v>210</v>
      </c>
      <c r="B212" t="s">
        <v>12774</v>
      </c>
      <c r="C212" t="s">
        <v>12775</v>
      </c>
      <c r="D212" t="s">
        <v>267</v>
      </c>
      <c r="E212" t="s">
        <v>9301</v>
      </c>
      <c r="F212" t="s">
        <v>12204</v>
      </c>
      <c r="G212">
        <v>31</v>
      </c>
      <c r="H212">
        <v>3173</v>
      </c>
      <c r="I212">
        <v>0</v>
      </c>
      <c r="J212">
        <v>8</v>
      </c>
      <c r="K212" s="389" t="str">
        <f>VLOOKUP(G212,'01_MASTER_KODE_WILAYAH'!H$1437:I$1470,2,FALSE)</f>
        <v>DKI JAKARTA</v>
      </c>
      <c r="L212" s="390" t="str">
        <f>VLOOKUP(H212,'01_MASTER_KODE_WILAYAH'!D$5:F$1353,3,FALSE)</f>
        <v>KOTA JAKARTA PUSAT</v>
      </c>
      <c r="M212" s="450" t="str">
        <f t="shared" si="15"/>
        <v>Pemerintah</v>
      </c>
      <c r="N212" s="334">
        <f>COUNTIF(A1_Individu_Data_Keadaan_SDMK!A$4:A$149935,B212)</f>
        <v>0</v>
      </c>
      <c r="O212" s="334">
        <f t="shared" si="16"/>
        <v>0</v>
      </c>
      <c r="P212" s="443" t="str">
        <f t="shared" si="17"/>
        <v>Berkurang</v>
      </c>
    </row>
    <row r="213" spans="1:16">
      <c r="A213" s="7">
        <v>211</v>
      </c>
      <c r="B213" t="s">
        <v>12776</v>
      </c>
      <c r="C213" t="s">
        <v>12777</v>
      </c>
      <c r="D213" t="s">
        <v>267</v>
      </c>
      <c r="E213" t="s">
        <v>9301</v>
      </c>
      <c r="F213" t="s">
        <v>12204</v>
      </c>
      <c r="G213">
        <v>31</v>
      </c>
      <c r="H213">
        <v>3173</v>
      </c>
      <c r="I213">
        <v>0</v>
      </c>
      <c r="J213">
        <v>7</v>
      </c>
      <c r="K213" s="389" t="str">
        <f>VLOOKUP(G213,'01_MASTER_KODE_WILAYAH'!H$1437:I$1470,2,FALSE)</f>
        <v>DKI JAKARTA</v>
      </c>
      <c r="L213" s="390" t="str">
        <f>VLOOKUP(H213,'01_MASTER_KODE_WILAYAH'!D$5:F$1353,3,FALSE)</f>
        <v>KOTA JAKARTA PUSAT</v>
      </c>
      <c r="M213" s="450" t="str">
        <f t="shared" si="15"/>
        <v>Pemerintah</v>
      </c>
      <c r="N213" s="334">
        <f>COUNTIF(A1_Individu_Data_Keadaan_SDMK!A$4:A$149935,B213)</f>
        <v>0</v>
      </c>
      <c r="O213" s="334">
        <f t="shared" si="16"/>
        <v>0</v>
      </c>
      <c r="P213" s="443" t="str">
        <f t="shared" si="17"/>
        <v>Berkurang</v>
      </c>
    </row>
    <row r="214" spans="1:16">
      <c r="A214" s="7">
        <v>212</v>
      </c>
      <c r="B214" t="s">
        <v>12778</v>
      </c>
      <c r="C214" t="s">
        <v>12779</v>
      </c>
      <c r="D214" t="s">
        <v>267</v>
      </c>
      <c r="E214" t="s">
        <v>9301</v>
      </c>
      <c r="F214" t="s">
        <v>12204</v>
      </c>
      <c r="G214">
        <v>31</v>
      </c>
      <c r="H214">
        <v>3173</v>
      </c>
      <c r="I214">
        <v>0</v>
      </c>
      <c r="J214">
        <v>8</v>
      </c>
      <c r="K214" s="389" t="str">
        <f>VLOOKUP(G214,'01_MASTER_KODE_WILAYAH'!H$1437:I$1470,2,FALSE)</f>
        <v>DKI JAKARTA</v>
      </c>
      <c r="L214" s="390" t="str">
        <f>VLOOKUP(H214,'01_MASTER_KODE_WILAYAH'!D$5:F$1353,3,FALSE)</f>
        <v>KOTA JAKARTA PUSAT</v>
      </c>
      <c r="M214" s="450" t="str">
        <f t="shared" si="15"/>
        <v>Pemerintah</v>
      </c>
      <c r="N214" s="334">
        <f>COUNTIF(A1_Individu_Data_Keadaan_SDMK!A$4:A$149935,B214)</f>
        <v>0</v>
      </c>
      <c r="O214" s="334">
        <f t="shared" si="16"/>
        <v>0</v>
      </c>
      <c r="P214" s="443" t="str">
        <f t="shared" si="17"/>
        <v>Berkurang</v>
      </c>
    </row>
    <row r="215" spans="1:16">
      <c r="A215" s="7">
        <v>213</v>
      </c>
      <c r="B215" t="s">
        <v>12780</v>
      </c>
      <c r="C215" t="s">
        <v>12781</v>
      </c>
      <c r="D215" t="s">
        <v>267</v>
      </c>
      <c r="E215" t="s">
        <v>9301</v>
      </c>
      <c r="F215" t="s">
        <v>12204</v>
      </c>
      <c r="G215">
        <v>31</v>
      </c>
      <c r="H215">
        <v>3173</v>
      </c>
      <c r="I215">
        <v>0</v>
      </c>
      <c r="J215">
        <v>7</v>
      </c>
      <c r="K215" s="389" t="str">
        <f>VLOOKUP(G215,'01_MASTER_KODE_WILAYAH'!H$1437:I$1470,2,FALSE)</f>
        <v>DKI JAKARTA</v>
      </c>
      <c r="L215" s="390" t="str">
        <f>VLOOKUP(H215,'01_MASTER_KODE_WILAYAH'!D$5:F$1353,3,FALSE)</f>
        <v>KOTA JAKARTA PUSAT</v>
      </c>
      <c r="M215" s="450" t="str">
        <f t="shared" si="15"/>
        <v>Pemerintah</v>
      </c>
      <c r="N215" s="334">
        <f>COUNTIF(A1_Individu_Data_Keadaan_SDMK!A$4:A$149935,B215)</f>
        <v>0</v>
      </c>
      <c r="O215" s="334">
        <f t="shared" si="16"/>
        <v>0</v>
      </c>
      <c r="P215" s="443" t="str">
        <f t="shared" si="17"/>
        <v>Berkurang</v>
      </c>
    </row>
    <row r="216" spans="1:16">
      <c r="A216" s="7">
        <v>214</v>
      </c>
      <c r="B216" t="s">
        <v>12782</v>
      </c>
      <c r="C216" t="s">
        <v>12783</v>
      </c>
      <c r="D216" t="s">
        <v>267</v>
      </c>
      <c r="E216" t="s">
        <v>9301</v>
      </c>
      <c r="F216" t="s">
        <v>12204</v>
      </c>
      <c r="G216">
        <v>31</v>
      </c>
      <c r="H216">
        <v>3173</v>
      </c>
      <c r="I216">
        <v>0</v>
      </c>
      <c r="J216">
        <v>12</v>
      </c>
      <c r="K216" s="389" t="str">
        <f>VLOOKUP(G216,'01_MASTER_KODE_WILAYAH'!H$1437:I$1470,2,FALSE)</f>
        <v>DKI JAKARTA</v>
      </c>
      <c r="L216" s="390" t="str">
        <f>VLOOKUP(H216,'01_MASTER_KODE_WILAYAH'!D$5:F$1353,3,FALSE)</f>
        <v>KOTA JAKARTA PUSAT</v>
      </c>
      <c r="M216" s="450" t="str">
        <f t="shared" si="15"/>
        <v>Pemerintah</v>
      </c>
      <c r="N216" s="334">
        <f>COUNTIF(A1_Individu_Data_Keadaan_SDMK!A$4:A$149935,B216)</f>
        <v>0</v>
      </c>
      <c r="O216" s="334">
        <f t="shared" si="16"/>
        <v>0</v>
      </c>
      <c r="P216" s="443" t="str">
        <f t="shared" si="17"/>
        <v>Berkurang</v>
      </c>
    </row>
    <row r="217" spans="1:16">
      <c r="A217" s="7">
        <v>215</v>
      </c>
      <c r="B217" t="s">
        <v>12784</v>
      </c>
      <c r="C217" t="s">
        <v>12785</v>
      </c>
      <c r="D217" t="s">
        <v>267</v>
      </c>
      <c r="E217" t="s">
        <v>9301</v>
      </c>
      <c r="F217" t="s">
        <v>12204</v>
      </c>
      <c r="G217">
        <v>31</v>
      </c>
      <c r="H217">
        <v>3173</v>
      </c>
      <c r="I217">
        <v>0</v>
      </c>
      <c r="J217">
        <v>9</v>
      </c>
      <c r="K217" s="389" t="str">
        <f>VLOOKUP(G217,'01_MASTER_KODE_WILAYAH'!H$1437:I$1470,2,FALSE)</f>
        <v>DKI JAKARTA</v>
      </c>
      <c r="L217" s="390" t="str">
        <f>VLOOKUP(H217,'01_MASTER_KODE_WILAYAH'!D$5:F$1353,3,FALSE)</f>
        <v>KOTA JAKARTA PUSAT</v>
      </c>
      <c r="M217" s="450" t="str">
        <f t="shared" si="15"/>
        <v>Pemerintah</v>
      </c>
      <c r="N217" s="334">
        <f>COUNTIF(A1_Individu_Data_Keadaan_SDMK!A$4:A$149935,B217)</f>
        <v>0</v>
      </c>
      <c r="O217" s="334">
        <f t="shared" si="16"/>
        <v>0</v>
      </c>
      <c r="P217" s="443" t="str">
        <f t="shared" si="17"/>
        <v>Berkurang</v>
      </c>
    </row>
    <row r="218" spans="1:16">
      <c r="A218" s="7">
        <v>216</v>
      </c>
      <c r="B218" t="s">
        <v>12786</v>
      </c>
      <c r="C218" t="s">
        <v>12787</v>
      </c>
      <c r="D218" t="s">
        <v>267</v>
      </c>
      <c r="E218" t="s">
        <v>9301</v>
      </c>
      <c r="F218" t="s">
        <v>12204</v>
      </c>
      <c r="G218">
        <v>31</v>
      </c>
      <c r="H218">
        <v>3173</v>
      </c>
      <c r="I218">
        <v>0</v>
      </c>
      <c r="J218">
        <v>8</v>
      </c>
      <c r="K218" s="389" t="str">
        <f>VLOOKUP(G218,'01_MASTER_KODE_WILAYAH'!H$1437:I$1470,2,FALSE)</f>
        <v>DKI JAKARTA</v>
      </c>
      <c r="L218" s="390" t="str">
        <f>VLOOKUP(H218,'01_MASTER_KODE_WILAYAH'!D$5:F$1353,3,FALSE)</f>
        <v>KOTA JAKARTA PUSAT</v>
      </c>
      <c r="M218" s="450" t="str">
        <f t="shared" si="15"/>
        <v>Pemerintah</v>
      </c>
      <c r="N218" s="334">
        <f>COUNTIF(A1_Individu_Data_Keadaan_SDMK!A$4:A$149935,B218)</f>
        <v>0</v>
      </c>
      <c r="O218" s="334">
        <f t="shared" si="16"/>
        <v>0</v>
      </c>
      <c r="P218" s="443" t="str">
        <f t="shared" si="17"/>
        <v>Berkurang</v>
      </c>
    </row>
    <row r="219" spans="1:16">
      <c r="A219" s="7">
        <v>217</v>
      </c>
      <c r="B219" t="s">
        <v>12788</v>
      </c>
      <c r="C219" t="s">
        <v>12789</v>
      </c>
      <c r="D219" t="s">
        <v>267</v>
      </c>
      <c r="E219" t="s">
        <v>9302</v>
      </c>
      <c r="F219" t="s">
        <v>12204</v>
      </c>
      <c r="G219">
        <v>31</v>
      </c>
      <c r="H219">
        <v>3173</v>
      </c>
      <c r="I219">
        <v>0</v>
      </c>
      <c r="J219">
        <v>46</v>
      </c>
      <c r="K219" s="389" t="str">
        <f>VLOOKUP(G219,'01_MASTER_KODE_WILAYAH'!H$1437:I$1470,2,FALSE)</f>
        <v>DKI JAKARTA</v>
      </c>
      <c r="L219" s="390" t="str">
        <f>VLOOKUP(H219,'01_MASTER_KODE_WILAYAH'!D$5:F$1353,3,FALSE)</f>
        <v>KOTA JAKARTA PUSAT</v>
      </c>
      <c r="M219" s="450" t="str">
        <f t="shared" si="15"/>
        <v>Pemerintah</v>
      </c>
      <c r="N219" s="334">
        <f>COUNTIF(A1_Individu_Data_Keadaan_SDMK!A$4:A$149935,B219)</f>
        <v>0</v>
      </c>
      <c r="O219" s="334">
        <f t="shared" si="16"/>
        <v>0</v>
      </c>
      <c r="P219" s="443" t="str">
        <f t="shared" si="17"/>
        <v>Berkurang</v>
      </c>
    </row>
    <row r="220" spans="1:16">
      <c r="A220" s="7">
        <v>218</v>
      </c>
      <c r="B220" t="s">
        <v>12790</v>
      </c>
      <c r="C220" t="s">
        <v>12791</v>
      </c>
      <c r="D220" t="s">
        <v>267</v>
      </c>
      <c r="E220" t="s">
        <v>9301</v>
      </c>
      <c r="F220" t="s">
        <v>12204</v>
      </c>
      <c r="G220">
        <v>31</v>
      </c>
      <c r="H220">
        <v>3173</v>
      </c>
      <c r="I220">
        <v>0</v>
      </c>
      <c r="J220">
        <v>71</v>
      </c>
      <c r="K220" s="389" t="str">
        <f>VLOOKUP(G220,'01_MASTER_KODE_WILAYAH'!H$1437:I$1470,2,FALSE)</f>
        <v>DKI JAKARTA</v>
      </c>
      <c r="L220" s="390" t="str">
        <f>VLOOKUP(H220,'01_MASTER_KODE_WILAYAH'!D$5:F$1353,3,FALSE)</f>
        <v>KOTA JAKARTA PUSAT</v>
      </c>
      <c r="M220" s="450" t="str">
        <f t="shared" si="15"/>
        <v>Pemerintah</v>
      </c>
      <c r="N220" s="334">
        <f>COUNTIF(A1_Individu_Data_Keadaan_SDMK!A$4:A$149935,B220)</f>
        <v>0</v>
      </c>
      <c r="O220" s="334">
        <f t="shared" si="16"/>
        <v>0</v>
      </c>
      <c r="P220" s="443" t="str">
        <f t="shared" si="17"/>
        <v>Berkurang</v>
      </c>
    </row>
    <row r="221" spans="1:16">
      <c r="A221" s="7">
        <v>219</v>
      </c>
      <c r="B221" t="s">
        <v>12792</v>
      </c>
      <c r="C221" t="s">
        <v>12793</v>
      </c>
      <c r="D221" t="s">
        <v>267</v>
      </c>
      <c r="E221" t="s">
        <v>9301</v>
      </c>
      <c r="F221" t="s">
        <v>12204</v>
      </c>
      <c r="G221">
        <v>31</v>
      </c>
      <c r="H221">
        <v>3173</v>
      </c>
      <c r="I221">
        <v>0</v>
      </c>
      <c r="J221">
        <v>8</v>
      </c>
      <c r="K221" s="389" t="str">
        <f>VLOOKUP(G221,'01_MASTER_KODE_WILAYAH'!H$1437:I$1470,2,FALSE)</f>
        <v>DKI JAKARTA</v>
      </c>
      <c r="L221" s="390" t="str">
        <f>VLOOKUP(H221,'01_MASTER_KODE_WILAYAH'!D$5:F$1353,3,FALSE)</f>
        <v>KOTA JAKARTA PUSAT</v>
      </c>
      <c r="M221" s="450" t="str">
        <f t="shared" si="15"/>
        <v>Pemerintah</v>
      </c>
      <c r="N221" s="334">
        <f>COUNTIF(A1_Individu_Data_Keadaan_SDMK!A$4:A$149935,B221)</f>
        <v>0</v>
      </c>
      <c r="O221" s="334">
        <f t="shared" si="16"/>
        <v>0</v>
      </c>
      <c r="P221" s="443" t="str">
        <f t="shared" si="17"/>
        <v>Berkurang</v>
      </c>
    </row>
    <row r="222" spans="1:16">
      <c r="A222" s="7">
        <v>220</v>
      </c>
      <c r="B222" t="s">
        <v>12794</v>
      </c>
      <c r="C222" t="s">
        <v>12795</v>
      </c>
      <c r="D222" t="s">
        <v>267</v>
      </c>
      <c r="E222" t="s">
        <v>9301</v>
      </c>
      <c r="F222" t="s">
        <v>12204</v>
      </c>
      <c r="G222">
        <v>31</v>
      </c>
      <c r="H222">
        <v>3173</v>
      </c>
      <c r="I222">
        <v>0</v>
      </c>
      <c r="J222">
        <v>79</v>
      </c>
      <c r="K222" s="389" t="str">
        <f>VLOOKUP(G222,'01_MASTER_KODE_WILAYAH'!H$1437:I$1470,2,FALSE)</f>
        <v>DKI JAKARTA</v>
      </c>
      <c r="L222" s="390" t="str">
        <f>VLOOKUP(H222,'01_MASTER_KODE_WILAYAH'!D$5:F$1353,3,FALSE)</f>
        <v>KOTA JAKARTA PUSAT</v>
      </c>
      <c r="M222" s="450" t="str">
        <f t="shared" si="15"/>
        <v>Pemerintah</v>
      </c>
      <c r="N222" s="334">
        <f>COUNTIF(A1_Individu_Data_Keadaan_SDMK!A$4:A$149935,B222)</f>
        <v>0</v>
      </c>
      <c r="O222" s="334">
        <f t="shared" si="16"/>
        <v>0</v>
      </c>
      <c r="P222" s="443" t="str">
        <f t="shared" si="17"/>
        <v>Berkurang</v>
      </c>
    </row>
    <row r="223" spans="1:16">
      <c r="A223" s="7">
        <v>221</v>
      </c>
      <c r="B223" t="s">
        <v>12796</v>
      </c>
      <c r="C223" t="s">
        <v>12797</v>
      </c>
      <c r="D223" t="s">
        <v>267</v>
      </c>
      <c r="E223" t="s">
        <v>9301</v>
      </c>
      <c r="F223" t="s">
        <v>12204</v>
      </c>
      <c r="G223">
        <v>31</v>
      </c>
      <c r="H223">
        <v>3173</v>
      </c>
      <c r="I223">
        <v>0</v>
      </c>
      <c r="J223">
        <v>12</v>
      </c>
      <c r="K223" s="389" t="str">
        <f>VLOOKUP(G223,'01_MASTER_KODE_WILAYAH'!H$1437:I$1470,2,FALSE)</f>
        <v>DKI JAKARTA</v>
      </c>
      <c r="L223" s="390" t="str">
        <f>VLOOKUP(H223,'01_MASTER_KODE_WILAYAH'!D$5:F$1353,3,FALSE)</f>
        <v>KOTA JAKARTA PUSAT</v>
      </c>
      <c r="M223" s="450" t="str">
        <f t="shared" si="15"/>
        <v>Pemerintah</v>
      </c>
      <c r="N223" s="334">
        <f>COUNTIF(A1_Individu_Data_Keadaan_SDMK!A$4:A$149935,B223)</f>
        <v>0</v>
      </c>
      <c r="O223" s="334">
        <f t="shared" si="16"/>
        <v>0</v>
      </c>
      <c r="P223" s="443" t="str">
        <f t="shared" si="17"/>
        <v>Berkurang</v>
      </c>
    </row>
    <row r="224" spans="1:16">
      <c r="A224" s="7">
        <v>222</v>
      </c>
      <c r="B224" t="s">
        <v>12798</v>
      </c>
      <c r="C224" t="s">
        <v>12799</v>
      </c>
      <c r="D224" t="s">
        <v>267</v>
      </c>
      <c r="E224" t="s">
        <v>9301</v>
      </c>
      <c r="F224" t="s">
        <v>12204</v>
      </c>
      <c r="G224">
        <v>31</v>
      </c>
      <c r="H224">
        <v>3173</v>
      </c>
      <c r="I224">
        <v>0</v>
      </c>
      <c r="J224">
        <v>7</v>
      </c>
      <c r="K224" s="389" t="str">
        <f>VLOOKUP(G224,'01_MASTER_KODE_WILAYAH'!H$1437:I$1470,2,FALSE)</f>
        <v>DKI JAKARTA</v>
      </c>
      <c r="L224" s="390" t="str">
        <f>VLOOKUP(H224,'01_MASTER_KODE_WILAYAH'!D$5:F$1353,3,FALSE)</f>
        <v>KOTA JAKARTA PUSAT</v>
      </c>
      <c r="M224" s="450" t="str">
        <f t="shared" si="15"/>
        <v>Pemerintah</v>
      </c>
      <c r="N224" s="334">
        <f>COUNTIF(A1_Individu_Data_Keadaan_SDMK!A$4:A$149935,B224)</f>
        <v>0</v>
      </c>
      <c r="O224" s="334">
        <f t="shared" si="16"/>
        <v>0</v>
      </c>
      <c r="P224" s="443" t="str">
        <f t="shared" si="17"/>
        <v>Berkurang</v>
      </c>
    </row>
    <row r="225" spans="1:16">
      <c r="A225" s="7">
        <v>223</v>
      </c>
      <c r="B225" t="s">
        <v>12800</v>
      </c>
      <c r="C225" t="s">
        <v>12801</v>
      </c>
      <c r="D225" t="s">
        <v>267</v>
      </c>
      <c r="E225" t="s">
        <v>9301</v>
      </c>
      <c r="F225" t="s">
        <v>12204</v>
      </c>
      <c r="G225">
        <v>31</v>
      </c>
      <c r="H225">
        <v>3173</v>
      </c>
      <c r="I225">
        <v>0</v>
      </c>
      <c r="J225">
        <v>7</v>
      </c>
      <c r="K225" s="389" t="str">
        <f>VLOOKUP(G225,'01_MASTER_KODE_WILAYAH'!H$1437:I$1470,2,FALSE)</f>
        <v>DKI JAKARTA</v>
      </c>
      <c r="L225" s="390" t="str">
        <f>VLOOKUP(H225,'01_MASTER_KODE_WILAYAH'!D$5:F$1353,3,FALSE)</f>
        <v>KOTA JAKARTA PUSAT</v>
      </c>
      <c r="M225" s="450" t="str">
        <f t="shared" si="15"/>
        <v>Pemerintah</v>
      </c>
      <c r="N225" s="334">
        <f>COUNTIF(A1_Individu_Data_Keadaan_SDMK!A$4:A$149935,B225)</f>
        <v>0</v>
      </c>
      <c r="O225" s="334">
        <f t="shared" si="16"/>
        <v>0</v>
      </c>
      <c r="P225" s="443" t="str">
        <f t="shared" si="17"/>
        <v>Berkurang</v>
      </c>
    </row>
    <row r="226" spans="1:16">
      <c r="A226" s="7">
        <v>224</v>
      </c>
      <c r="B226" t="s">
        <v>12802</v>
      </c>
      <c r="C226" t="s">
        <v>12803</v>
      </c>
      <c r="D226" t="s">
        <v>267</v>
      </c>
      <c r="E226" t="s">
        <v>9302</v>
      </c>
      <c r="F226" t="s">
        <v>12204</v>
      </c>
      <c r="G226">
        <v>31</v>
      </c>
      <c r="H226">
        <v>3174</v>
      </c>
      <c r="I226">
        <v>0</v>
      </c>
      <c r="J226">
        <v>63</v>
      </c>
      <c r="K226" s="389" t="str">
        <f>VLOOKUP(G226,'01_MASTER_KODE_WILAYAH'!H$1437:I$1470,2,FALSE)</f>
        <v>DKI JAKARTA</v>
      </c>
      <c r="L226" s="390" t="str">
        <f>VLOOKUP(H226,'01_MASTER_KODE_WILAYAH'!D$5:F$1353,3,FALSE)</f>
        <v>KOTA JAKARTA BARAT</v>
      </c>
      <c r="M226" s="450" t="str">
        <f t="shared" si="15"/>
        <v>Pemerintah</v>
      </c>
      <c r="N226" s="334">
        <f>COUNTIF(A1_Individu_Data_Keadaan_SDMK!A$4:A$149935,B226)</f>
        <v>0</v>
      </c>
      <c r="O226" s="334">
        <f t="shared" si="16"/>
        <v>0</v>
      </c>
      <c r="P226" s="443" t="str">
        <f t="shared" si="17"/>
        <v>Berkurang</v>
      </c>
    </row>
    <row r="227" spans="1:16">
      <c r="A227" s="7">
        <v>225</v>
      </c>
      <c r="B227" t="s">
        <v>12804</v>
      </c>
      <c r="C227" t="s">
        <v>12805</v>
      </c>
      <c r="D227" t="s">
        <v>267</v>
      </c>
      <c r="E227" t="s">
        <v>9301</v>
      </c>
      <c r="F227" t="s">
        <v>12204</v>
      </c>
      <c r="G227">
        <v>31</v>
      </c>
      <c r="H227">
        <v>3174</v>
      </c>
      <c r="I227">
        <v>0</v>
      </c>
      <c r="J227">
        <v>11</v>
      </c>
      <c r="K227" s="389" t="str">
        <f>VLOOKUP(G227,'01_MASTER_KODE_WILAYAH'!H$1437:I$1470,2,FALSE)</f>
        <v>DKI JAKARTA</v>
      </c>
      <c r="L227" s="390" t="str">
        <f>VLOOKUP(H227,'01_MASTER_KODE_WILAYAH'!D$5:F$1353,3,FALSE)</f>
        <v>KOTA JAKARTA BARAT</v>
      </c>
      <c r="M227" s="450" t="str">
        <f t="shared" si="15"/>
        <v>Pemerintah</v>
      </c>
      <c r="N227" s="334">
        <f>COUNTIF(A1_Individu_Data_Keadaan_SDMK!A$4:A$149935,B227)</f>
        <v>0</v>
      </c>
      <c r="O227" s="334">
        <f t="shared" si="16"/>
        <v>0</v>
      </c>
      <c r="P227" s="443" t="str">
        <f t="shared" si="17"/>
        <v>Berkurang</v>
      </c>
    </row>
    <row r="228" spans="1:16">
      <c r="A228" s="7">
        <v>226</v>
      </c>
      <c r="B228" t="s">
        <v>12806</v>
      </c>
      <c r="C228" t="s">
        <v>12807</v>
      </c>
      <c r="D228" t="s">
        <v>267</v>
      </c>
      <c r="E228" t="s">
        <v>9301</v>
      </c>
      <c r="F228" t="s">
        <v>12204</v>
      </c>
      <c r="G228">
        <v>31</v>
      </c>
      <c r="H228">
        <v>3174</v>
      </c>
      <c r="I228">
        <v>0</v>
      </c>
      <c r="J228">
        <v>9</v>
      </c>
      <c r="K228" s="389" t="str">
        <f>VLOOKUP(G228,'01_MASTER_KODE_WILAYAH'!H$1437:I$1470,2,FALSE)</f>
        <v>DKI JAKARTA</v>
      </c>
      <c r="L228" s="390" t="str">
        <f>VLOOKUP(H228,'01_MASTER_KODE_WILAYAH'!D$5:F$1353,3,FALSE)</f>
        <v>KOTA JAKARTA BARAT</v>
      </c>
      <c r="M228" s="450" t="str">
        <f t="shared" si="15"/>
        <v>Pemerintah</v>
      </c>
      <c r="N228" s="334">
        <f>COUNTIF(A1_Individu_Data_Keadaan_SDMK!A$4:A$149935,B228)</f>
        <v>0</v>
      </c>
      <c r="O228" s="334">
        <f t="shared" si="16"/>
        <v>0</v>
      </c>
      <c r="P228" s="443" t="str">
        <f t="shared" si="17"/>
        <v>Berkurang</v>
      </c>
    </row>
    <row r="229" spans="1:16">
      <c r="A229" s="7">
        <v>227</v>
      </c>
      <c r="B229" t="s">
        <v>12808</v>
      </c>
      <c r="C229" t="s">
        <v>12809</v>
      </c>
      <c r="D229" t="s">
        <v>267</v>
      </c>
      <c r="E229" t="s">
        <v>9301</v>
      </c>
      <c r="F229" t="s">
        <v>12204</v>
      </c>
      <c r="G229">
        <v>31</v>
      </c>
      <c r="H229">
        <v>3174</v>
      </c>
      <c r="I229">
        <v>0</v>
      </c>
      <c r="J229">
        <v>7</v>
      </c>
      <c r="K229" s="389" t="str">
        <f>VLOOKUP(G229,'01_MASTER_KODE_WILAYAH'!H$1437:I$1470,2,FALSE)</f>
        <v>DKI JAKARTA</v>
      </c>
      <c r="L229" s="390" t="str">
        <f>VLOOKUP(H229,'01_MASTER_KODE_WILAYAH'!D$5:F$1353,3,FALSE)</f>
        <v>KOTA JAKARTA BARAT</v>
      </c>
      <c r="M229" s="450" t="str">
        <f t="shared" si="15"/>
        <v>Pemerintah</v>
      </c>
      <c r="N229" s="334">
        <f>COUNTIF(A1_Individu_Data_Keadaan_SDMK!A$4:A$149935,B229)</f>
        <v>0</v>
      </c>
      <c r="O229" s="334">
        <f t="shared" si="16"/>
        <v>0</v>
      </c>
      <c r="P229" s="443" t="str">
        <f t="shared" si="17"/>
        <v>Berkurang</v>
      </c>
    </row>
    <row r="230" spans="1:16">
      <c r="A230" s="7">
        <v>228</v>
      </c>
      <c r="B230" t="s">
        <v>12810</v>
      </c>
      <c r="C230" t="s">
        <v>12811</v>
      </c>
      <c r="D230" t="s">
        <v>267</v>
      </c>
      <c r="E230" t="s">
        <v>9301</v>
      </c>
      <c r="F230" t="s">
        <v>12204</v>
      </c>
      <c r="G230">
        <v>31</v>
      </c>
      <c r="H230">
        <v>3174</v>
      </c>
      <c r="I230">
        <v>0</v>
      </c>
      <c r="J230">
        <v>9</v>
      </c>
      <c r="K230" s="389" t="str">
        <f>VLOOKUP(G230,'01_MASTER_KODE_WILAYAH'!H$1437:I$1470,2,FALSE)</f>
        <v>DKI JAKARTA</v>
      </c>
      <c r="L230" s="390" t="str">
        <f>VLOOKUP(H230,'01_MASTER_KODE_WILAYAH'!D$5:F$1353,3,FALSE)</f>
        <v>KOTA JAKARTA BARAT</v>
      </c>
      <c r="M230" s="450" t="str">
        <f t="shared" si="15"/>
        <v>Pemerintah</v>
      </c>
      <c r="N230" s="334">
        <f>COUNTIF(A1_Individu_Data_Keadaan_SDMK!A$4:A$149935,B230)</f>
        <v>0</v>
      </c>
      <c r="O230" s="334">
        <f t="shared" si="16"/>
        <v>0</v>
      </c>
      <c r="P230" s="443" t="str">
        <f t="shared" si="17"/>
        <v>Berkurang</v>
      </c>
    </row>
    <row r="231" spans="1:16">
      <c r="A231" s="7">
        <v>229</v>
      </c>
      <c r="B231" t="s">
        <v>12812</v>
      </c>
      <c r="C231" t="s">
        <v>12813</v>
      </c>
      <c r="D231" t="s">
        <v>267</v>
      </c>
      <c r="E231" t="s">
        <v>9301</v>
      </c>
      <c r="F231" t="s">
        <v>12204</v>
      </c>
      <c r="G231">
        <v>31</v>
      </c>
      <c r="H231">
        <v>3174</v>
      </c>
      <c r="I231">
        <v>0</v>
      </c>
      <c r="J231">
        <v>8</v>
      </c>
      <c r="K231" s="389" t="str">
        <f>VLOOKUP(G231,'01_MASTER_KODE_WILAYAH'!H$1437:I$1470,2,FALSE)</f>
        <v>DKI JAKARTA</v>
      </c>
      <c r="L231" s="390" t="str">
        <f>VLOOKUP(H231,'01_MASTER_KODE_WILAYAH'!D$5:F$1353,3,FALSE)</f>
        <v>KOTA JAKARTA BARAT</v>
      </c>
      <c r="M231" s="450" t="str">
        <f t="shared" si="15"/>
        <v>Pemerintah</v>
      </c>
      <c r="N231" s="334">
        <f>COUNTIF(A1_Individu_Data_Keadaan_SDMK!A$4:A$149935,B231)</f>
        <v>0</v>
      </c>
      <c r="O231" s="334">
        <f t="shared" si="16"/>
        <v>0</v>
      </c>
      <c r="P231" s="443" t="str">
        <f t="shared" si="17"/>
        <v>Berkurang</v>
      </c>
    </row>
    <row r="232" spans="1:16">
      <c r="A232" s="7">
        <v>230</v>
      </c>
      <c r="B232" t="s">
        <v>12814</v>
      </c>
      <c r="C232" t="s">
        <v>12815</v>
      </c>
      <c r="D232" t="s">
        <v>267</v>
      </c>
      <c r="E232" t="s">
        <v>9301</v>
      </c>
      <c r="F232" t="s">
        <v>12204</v>
      </c>
      <c r="G232">
        <v>31</v>
      </c>
      <c r="H232">
        <v>3174</v>
      </c>
      <c r="I232">
        <v>0</v>
      </c>
      <c r="J232">
        <v>9</v>
      </c>
      <c r="K232" s="389" t="str">
        <f>VLOOKUP(G232,'01_MASTER_KODE_WILAYAH'!H$1437:I$1470,2,FALSE)</f>
        <v>DKI JAKARTA</v>
      </c>
      <c r="L232" s="390" t="str">
        <f>VLOOKUP(H232,'01_MASTER_KODE_WILAYAH'!D$5:F$1353,3,FALSE)</f>
        <v>KOTA JAKARTA BARAT</v>
      </c>
      <c r="M232" s="450" t="str">
        <f t="shared" si="15"/>
        <v>Pemerintah</v>
      </c>
      <c r="N232" s="334">
        <f>COUNTIF(A1_Individu_Data_Keadaan_SDMK!A$4:A$149935,B232)</f>
        <v>0</v>
      </c>
      <c r="O232" s="334">
        <f t="shared" si="16"/>
        <v>0</v>
      </c>
      <c r="P232" s="443" t="str">
        <f t="shared" si="17"/>
        <v>Berkurang</v>
      </c>
    </row>
    <row r="233" spans="1:16">
      <c r="A233" s="7">
        <v>231</v>
      </c>
      <c r="B233" t="s">
        <v>12816</v>
      </c>
      <c r="C233" t="s">
        <v>12817</v>
      </c>
      <c r="D233" t="s">
        <v>267</v>
      </c>
      <c r="E233" t="s">
        <v>9301</v>
      </c>
      <c r="F233" t="s">
        <v>12204</v>
      </c>
      <c r="G233">
        <v>31</v>
      </c>
      <c r="H233">
        <v>3174</v>
      </c>
      <c r="I233">
        <v>0</v>
      </c>
      <c r="J233">
        <v>10</v>
      </c>
      <c r="K233" s="389" t="str">
        <f>VLOOKUP(G233,'01_MASTER_KODE_WILAYAH'!H$1437:I$1470,2,FALSE)</f>
        <v>DKI JAKARTA</v>
      </c>
      <c r="L233" s="390" t="str">
        <f>VLOOKUP(H233,'01_MASTER_KODE_WILAYAH'!D$5:F$1353,3,FALSE)</f>
        <v>KOTA JAKARTA BARAT</v>
      </c>
      <c r="M233" s="450" t="str">
        <f t="shared" si="15"/>
        <v>Pemerintah</v>
      </c>
      <c r="N233" s="334">
        <f>COUNTIF(A1_Individu_Data_Keadaan_SDMK!A$4:A$149935,B233)</f>
        <v>0</v>
      </c>
      <c r="O233" s="334">
        <f t="shared" si="16"/>
        <v>0</v>
      </c>
      <c r="P233" s="443" t="str">
        <f t="shared" si="17"/>
        <v>Berkurang</v>
      </c>
    </row>
    <row r="234" spans="1:16">
      <c r="A234" s="7">
        <v>232</v>
      </c>
      <c r="B234" t="s">
        <v>12818</v>
      </c>
      <c r="C234" t="s">
        <v>12819</v>
      </c>
      <c r="D234" t="s">
        <v>267</v>
      </c>
      <c r="E234" t="s">
        <v>9301</v>
      </c>
      <c r="F234" t="s">
        <v>12204</v>
      </c>
      <c r="G234">
        <v>31</v>
      </c>
      <c r="H234">
        <v>3174</v>
      </c>
      <c r="I234">
        <v>0</v>
      </c>
      <c r="J234">
        <v>11</v>
      </c>
      <c r="K234" s="389" t="str">
        <f>VLOOKUP(G234,'01_MASTER_KODE_WILAYAH'!H$1437:I$1470,2,FALSE)</f>
        <v>DKI JAKARTA</v>
      </c>
      <c r="L234" s="390" t="str">
        <f>VLOOKUP(H234,'01_MASTER_KODE_WILAYAH'!D$5:F$1353,3,FALSE)</f>
        <v>KOTA JAKARTA BARAT</v>
      </c>
      <c r="M234" s="450" t="str">
        <f t="shared" si="15"/>
        <v>Pemerintah</v>
      </c>
      <c r="N234" s="334">
        <f>COUNTIF(A1_Individu_Data_Keadaan_SDMK!A$4:A$149935,B234)</f>
        <v>0</v>
      </c>
      <c r="O234" s="334">
        <f t="shared" si="16"/>
        <v>0</v>
      </c>
      <c r="P234" s="443" t="str">
        <f t="shared" si="17"/>
        <v>Berkurang</v>
      </c>
    </row>
    <row r="235" spans="1:16">
      <c r="A235" s="7">
        <v>233</v>
      </c>
      <c r="B235" t="s">
        <v>12820</v>
      </c>
      <c r="C235" t="s">
        <v>12821</v>
      </c>
      <c r="D235" t="s">
        <v>267</v>
      </c>
      <c r="E235" t="s">
        <v>9302</v>
      </c>
      <c r="F235" t="s">
        <v>12204</v>
      </c>
      <c r="G235">
        <v>31</v>
      </c>
      <c r="H235">
        <v>3174</v>
      </c>
      <c r="I235">
        <v>0</v>
      </c>
      <c r="J235">
        <v>240</v>
      </c>
      <c r="K235" s="389" t="str">
        <f>VLOOKUP(G235,'01_MASTER_KODE_WILAYAH'!H$1437:I$1470,2,FALSE)</f>
        <v>DKI JAKARTA</v>
      </c>
      <c r="L235" s="390" t="str">
        <f>VLOOKUP(H235,'01_MASTER_KODE_WILAYAH'!D$5:F$1353,3,FALSE)</f>
        <v>KOTA JAKARTA BARAT</v>
      </c>
      <c r="M235" s="450" t="str">
        <f t="shared" si="15"/>
        <v>Pemerintah</v>
      </c>
      <c r="N235" s="334">
        <f>COUNTIF(A1_Individu_Data_Keadaan_SDMK!A$4:A$149935,B235)</f>
        <v>0</v>
      </c>
      <c r="O235" s="334">
        <f t="shared" si="16"/>
        <v>0</v>
      </c>
      <c r="P235" s="443" t="str">
        <f t="shared" si="17"/>
        <v>Berkurang</v>
      </c>
    </row>
    <row r="236" spans="1:16">
      <c r="A236" s="7">
        <v>234</v>
      </c>
      <c r="B236" t="s">
        <v>12822</v>
      </c>
      <c r="C236" t="s">
        <v>12823</v>
      </c>
      <c r="D236" t="s">
        <v>267</v>
      </c>
      <c r="E236" t="s">
        <v>9301</v>
      </c>
      <c r="F236" t="s">
        <v>12204</v>
      </c>
      <c r="G236">
        <v>31</v>
      </c>
      <c r="H236">
        <v>3174</v>
      </c>
      <c r="I236">
        <v>0</v>
      </c>
      <c r="J236">
        <v>9</v>
      </c>
      <c r="K236" s="389" t="str">
        <f>VLOOKUP(G236,'01_MASTER_KODE_WILAYAH'!H$1437:I$1470,2,FALSE)</f>
        <v>DKI JAKARTA</v>
      </c>
      <c r="L236" s="390" t="str">
        <f>VLOOKUP(H236,'01_MASTER_KODE_WILAYAH'!D$5:F$1353,3,FALSE)</f>
        <v>KOTA JAKARTA BARAT</v>
      </c>
      <c r="M236" s="450" t="str">
        <f t="shared" si="15"/>
        <v>Pemerintah</v>
      </c>
      <c r="N236" s="334">
        <f>COUNTIF(A1_Individu_Data_Keadaan_SDMK!A$4:A$149935,B236)</f>
        <v>0</v>
      </c>
      <c r="O236" s="334">
        <f t="shared" si="16"/>
        <v>0</v>
      </c>
      <c r="P236" s="443" t="str">
        <f t="shared" si="17"/>
        <v>Berkurang</v>
      </c>
    </row>
    <row r="237" spans="1:16">
      <c r="A237" s="7">
        <v>235</v>
      </c>
      <c r="B237" t="s">
        <v>12824</v>
      </c>
      <c r="C237" t="s">
        <v>12825</v>
      </c>
      <c r="D237" t="s">
        <v>267</v>
      </c>
      <c r="E237" t="s">
        <v>9301</v>
      </c>
      <c r="F237" t="s">
        <v>12204</v>
      </c>
      <c r="G237">
        <v>31</v>
      </c>
      <c r="H237">
        <v>3174</v>
      </c>
      <c r="I237">
        <v>0</v>
      </c>
      <c r="J237">
        <v>7</v>
      </c>
      <c r="K237" s="389" t="str">
        <f>VLOOKUP(G237,'01_MASTER_KODE_WILAYAH'!H$1437:I$1470,2,FALSE)</f>
        <v>DKI JAKARTA</v>
      </c>
      <c r="L237" s="390" t="str">
        <f>VLOOKUP(H237,'01_MASTER_KODE_WILAYAH'!D$5:F$1353,3,FALSE)</f>
        <v>KOTA JAKARTA BARAT</v>
      </c>
      <c r="M237" s="450" t="str">
        <f t="shared" si="15"/>
        <v>Pemerintah</v>
      </c>
      <c r="N237" s="334">
        <f>COUNTIF(A1_Individu_Data_Keadaan_SDMK!A$4:A$149935,B237)</f>
        <v>0</v>
      </c>
      <c r="O237" s="334">
        <f t="shared" si="16"/>
        <v>0</v>
      </c>
      <c r="P237" s="443" t="str">
        <f t="shared" si="17"/>
        <v>Berkurang</v>
      </c>
    </row>
    <row r="238" spans="1:16">
      <c r="A238" s="7">
        <v>236</v>
      </c>
      <c r="B238" t="s">
        <v>12826</v>
      </c>
      <c r="C238" t="s">
        <v>12827</v>
      </c>
      <c r="D238" t="s">
        <v>267</v>
      </c>
      <c r="E238" t="s">
        <v>9301</v>
      </c>
      <c r="F238" t="s">
        <v>12204</v>
      </c>
      <c r="G238">
        <v>31</v>
      </c>
      <c r="H238">
        <v>3174</v>
      </c>
      <c r="I238">
        <v>0</v>
      </c>
      <c r="J238">
        <v>8</v>
      </c>
      <c r="K238" s="389" t="str">
        <f>VLOOKUP(G238,'01_MASTER_KODE_WILAYAH'!H$1437:I$1470,2,FALSE)</f>
        <v>DKI JAKARTA</v>
      </c>
      <c r="L238" s="390" t="str">
        <f>VLOOKUP(H238,'01_MASTER_KODE_WILAYAH'!D$5:F$1353,3,FALSE)</f>
        <v>KOTA JAKARTA BARAT</v>
      </c>
      <c r="M238" s="450" t="str">
        <f t="shared" si="15"/>
        <v>Pemerintah</v>
      </c>
      <c r="N238" s="334">
        <f>COUNTIF(A1_Individu_Data_Keadaan_SDMK!A$4:A$149935,B238)</f>
        <v>0</v>
      </c>
      <c r="O238" s="334">
        <f t="shared" si="16"/>
        <v>0</v>
      </c>
      <c r="P238" s="443" t="str">
        <f t="shared" si="17"/>
        <v>Berkurang</v>
      </c>
    </row>
    <row r="239" spans="1:16">
      <c r="A239" s="7">
        <v>237</v>
      </c>
      <c r="B239" t="s">
        <v>12828</v>
      </c>
      <c r="C239" t="s">
        <v>12829</v>
      </c>
      <c r="D239" t="s">
        <v>267</v>
      </c>
      <c r="E239" t="s">
        <v>9301</v>
      </c>
      <c r="F239" t="s">
        <v>12204</v>
      </c>
      <c r="G239">
        <v>31</v>
      </c>
      <c r="H239">
        <v>3174</v>
      </c>
      <c r="I239">
        <v>0</v>
      </c>
      <c r="J239">
        <v>6</v>
      </c>
      <c r="K239" s="389" t="str">
        <f>VLOOKUP(G239,'01_MASTER_KODE_WILAYAH'!H$1437:I$1470,2,FALSE)</f>
        <v>DKI JAKARTA</v>
      </c>
      <c r="L239" s="390" t="str">
        <f>VLOOKUP(H239,'01_MASTER_KODE_WILAYAH'!D$5:F$1353,3,FALSE)</f>
        <v>KOTA JAKARTA BARAT</v>
      </c>
      <c r="M239" s="450" t="str">
        <f t="shared" si="15"/>
        <v>Pemerintah</v>
      </c>
      <c r="N239" s="334">
        <f>COUNTIF(A1_Individu_Data_Keadaan_SDMK!A$4:A$149935,B239)</f>
        <v>0</v>
      </c>
      <c r="O239" s="334">
        <f t="shared" si="16"/>
        <v>0</v>
      </c>
      <c r="P239" s="443" t="str">
        <f t="shared" si="17"/>
        <v>Berkurang</v>
      </c>
    </row>
    <row r="240" spans="1:16">
      <c r="A240" s="7">
        <v>238</v>
      </c>
      <c r="B240" t="s">
        <v>12830</v>
      </c>
      <c r="C240" t="s">
        <v>12831</v>
      </c>
      <c r="D240" t="s">
        <v>267</v>
      </c>
      <c r="E240" t="s">
        <v>9301</v>
      </c>
      <c r="F240" t="s">
        <v>12204</v>
      </c>
      <c r="G240">
        <v>31</v>
      </c>
      <c r="H240">
        <v>3174</v>
      </c>
      <c r="I240">
        <v>0</v>
      </c>
      <c r="J240">
        <v>12</v>
      </c>
      <c r="K240" s="389" t="str">
        <f>VLOOKUP(G240,'01_MASTER_KODE_WILAYAH'!H$1437:I$1470,2,FALSE)</f>
        <v>DKI JAKARTA</v>
      </c>
      <c r="L240" s="390" t="str">
        <f>VLOOKUP(H240,'01_MASTER_KODE_WILAYAH'!D$5:F$1353,3,FALSE)</f>
        <v>KOTA JAKARTA BARAT</v>
      </c>
      <c r="M240" s="450" t="str">
        <f t="shared" si="15"/>
        <v>Pemerintah</v>
      </c>
      <c r="N240" s="334">
        <f>COUNTIF(A1_Individu_Data_Keadaan_SDMK!A$4:A$149935,B240)</f>
        <v>0</v>
      </c>
      <c r="O240" s="334">
        <f t="shared" si="16"/>
        <v>0</v>
      </c>
      <c r="P240" s="443" t="str">
        <f t="shared" si="17"/>
        <v>Berkurang</v>
      </c>
    </row>
    <row r="241" spans="1:16">
      <c r="A241" s="7">
        <v>239</v>
      </c>
      <c r="B241" t="s">
        <v>12832</v>
      </c>
      <c r="C241" t="s">
        <v>12833</v>
      </c>
      <c r="D241" t="s">
        <v>267</v>
      </c>
      <c r="E241" t="s">
        <v>9301</v>
      </c>
      <c r="F241" t="s">
        <v>12204</v>
      </c>
      <c r="G241">
        <v>31</v>
      </c>
      <c r="H241">
        <v>3174</v>
      </c>
      <c r="I241">
        <v>0</v>
      </c>
      <c r="J241">
        <v>7</v>
      </c>
      <c r="K241" s="389" t="str">
        <f>VLOOKUP(G241,'01_MASTER_KODE_WILAYAH'!H$1437:I$1470,2,FALSE)</f>
        <v>DKI JAKARTA</v>
      </c>
      <c r="L241" s="390" t="str">
        <f>VLOOKUP(H241,'01_MASTER_KODE_WILAYAH'!D$5:F$1353,3,FALSE)</f>
        <v>KOTA JAKARTA BARAT</v>
      </c>
      <c r="M241" s="450" t="str">
        <f t="shared" si="15"/>
        <v>Pemerintah</v>
      </c>
      <c r="N241" s="334">
        <f>COUNTIF(A1_Individu_Data_Keadaan_SDMK!A$4:A$149935,B241)</f>
        <v>0</v>
      </c>
      <c r="O241" s="334">
        <f t="shared" si="16"/>
        <v>0</v>
      </c>
      <c r="P241" s="443" t="str">
        <f t="shared" si="17"/>
        <v>Berkurang</v>
      </c>
    </row>
    <row r="242" spans="1:16">
      <c r="A242" s="7">
        <v>240</v>
      </c>
      <c r="B242" t="s">
        <v>12834</v>
      </c>
      <c r="C242" t="s">
        <v>12835</v>
      </c>
      <c r="D242" t="s">
        <v>267</v>
      </c>
      <c r="E242" t="s">
        <v>9301</v>
      </c>
      <c r="F242" t="s">
        <v>12204</v>
      </c>
      <c r="G242">
        <v>31</v>
      </c>
      <c r="H242">
        <v>3174</v>
      </c>
      <c r="I242">
        <v>0</v>
      </c>
      <c r="J242">
        <v>10</v>
      </c>
      <c r="K242" s="389" t="str">
        <f>VLOOKUP(G242,'01_MASTER_KODE_WILAYAH'!H$1437:I$1470,2,FALSE)</f>
        <v>DKI JAKARTA</v>
      </c>
      <c r="L242" s="390" t="str">
        <f>VLOOKUP(H242,'01_MASTER_KODE_WILAYAH'!D$5:F$1353,3,FALSE)</f>
        <v>KOTA JAKARTA BARAT</v>
      </c>
      <c r="M242" s="450" t="str">
        <f t="shared" si="15"/>
        <v>Pemerintah</v>
      </c>
      <c r="N242" s="334">
        <f>COUNTIF(A1_Individu_Data_Keadaan_SDMK!A$4:A$149935,B242)</f>
        <v>0</v>
      </c>
      <c r="O242" s="334">
        <f t="shared" si="16"/>
        <v>0</v>
      </c>
      <c r="P242" s="443" t="str">
        <f t="shared" si="17"/>
        <v>Berkurang</v>
      </c>
    </row>
    <row r="243" spans="1:16">
      <c r="A243" s="7">
        <v>241</v>
      </c>
      <c r="B243" t="s">
        <v>12836</v>
      </c>
      <c r="C243" t="s">
        <v>12837</v>
      </c>
      <c r="D243" t="s">
        <v>267</v>
      </c>
      <c r="E243" t="s">
        <v>9302</v>
      </c>
      <c r="F243" t="s">
        <v>12204</v>
      </c>
      <c r="G243">
        <v>31</v>
      </c>
      <c r="H243">
        <v>3174</v>
      </c>
      <c r="I243">
        <v>0</v>
      </c>
      <c r="J243">
        <v>101</v>
      </c>
      <c r="K243" s="389" t="str">
        <f>VLOOKUP(G243,'01_MASTER_KODE_WILAYAH'!H$1437:I$1470,2,FALSE)</f>
        <v>DKI JAKARTA</v>
      </c>
      <c r="L243" s="390" t="str">
        <f>VLOOKUP(H243,'01_MASTER_KODE_WILAYAH'!D$5:F$1353,3,FALSE)</f>
        <v>KOTA JAKARTA BARAT</v>
      </c>
      <c r="M243" s="450" t="str">
        <f t="shared" si="15"/>
        <v>Pemerintah</v>
      </c>
      <c r="N243" s="334">
        <f>COUNTIF(A1_Individu_Data_Keadaan_SDMK!A$4:A$149935,B243)</f>
        <v>0</v>
      </c>
      <c r="O243" s="334">
        <f t="shared" si="16"/>
        <v>0</v>
      </c>
      <c r="P243" s="443" t="str">
        <f t="shared" si="17"/>
        <v>Berkurang</v>
      </c>
    </row>
    <row r="244" spans="1:16">
      <c r="A244" s="7">
        <v>242</v>
      </c>
      <c r="B244" t="s">
        <v>12838</v>
      </c>
      <c r="C244" t="s">
        <v>12839</v>
      </c>
      <c r="D244" t="s">
        <v>267</v>
      </c>
      <c r="E244" t="s">
        <v>9301</v>
      </c>
      <c r="F244" t="s">
        <v>12204</v>
      </c>
      <c r="G244">
        <v>31</v>
      </c>
      <c r="H244">
        <v>3174</v>
      </c>
      <c r="I244">
        <v>0</v>
      </c>
      <c r="J244">
        <v>8</v>
      </c>
      <c r="K244" s="389" t="str">
        <f>VLOOKUP(G244,'01_MASTER_KODE_WILAYAH'!H$1437:I$1470,2,FALSE)</f>
        <v>DKI JAKARTA</v>
      </c>
      <c r="L244" s="390" t="str">
        <f>VLOOKUP(H244,'01_MASTER_KODE_WILAYAH'!D$5:F$1353,3,FALSE)</f>
        <v>KOTA JAKARTA BARAT</v>
      </c>
      <c r="M244" s="450" t="str">
        <f t="shared" si="15"/>
        <v>Pemerintah</v>
      </c>
      <c r="N244" s="334">
        <f>COUNTIF(A1_Individu_Data_Keadaan_SDMK!A$4:A$149935,B244)</f>
        <v>0</v>
      </c>
      <c r="O244" s="334">
        <f t="shared" si="16"/>
        <v>0</v>
      </c>
      <c r="P244" s="443" t="str">
        <f t="shared" si="17"/>
        <v>Berkurang</v>
      </c>
    </row>
    <row r="245" spans="1:16">
      <c r="A245" s="7">
        <v>243</v>
      </c>
      <c r="B245" t="s">
        <v>12840</v>
      </c>
      <c r="C245" t="s">
        <v>12841</v>
      </c>
      <c r="D245" t="s">
        <v>267</v>
      </c>
      <c r="E245" t="s">
        <v>9301</v>
      </c>
      <c r="F245" t="s">
        <v>12204</v>
      </c>
      <c r="G245">
        <v>31</v>
      </c>
      <c r="H245">
        <v>3174</v>
      </c>
      <c r="I245">
        <v>0</v>
      </c>
      <c r="J245">
        <v>8</v>
      </c>
      <c r="K245" s="389" t="str">
        <f>VLOOKUP(G245,'01_MASTER_KODE_WILAYAH'!H$1437:I$1470,2,FALSE)</f>
        <v>DKI JAKARTA</v>
      </c>
      <c r="L245" s="390" t="str">
        <f>VLOOKUP(H245,'01_MASTER_KODE_WILAYAH'!D$5:F$1353,3,FALSE)</f>
        <v>KOTA JAKARTA BARAT</v>
      </c>
      <c r="M245" s="450" t="str">
        <f t="shared" si="15"/>
        <v>Pemerintah</v>
      </c>
      <c r="N245" s="334">
        <f>COUNTIF(A1_Individu_Data_Keadaan_SDMK!A$4:A$149935,B245)</f>
        <v>0</v>
      </c>
      <c r="O245" s="334">
        <f t="shared" si="16"/>
        <v>0</v>
      </c>
      <c r="P245" s="443" t="str">
        <f t="shared" si="17"/>
        <v>Berkurang</v>
      </c>
    </row>
    <row r="246" spans="1:16">
      <c r="A246" s="7">
        <v>244</v>
      </c>
      <c r="B246" t="s">
        <v>12842</v>
      </c>
      <c r="C246" t="s">
        <v>12843</v>
      </c>
      <c r="D246" t="s">
        <v>267</v>
      </c>
      <c r="E246" t="s">
        <v>9301</v>
      </c>
      <c r="F246" t="s">
        <v>12204</v>
      </c>
      <c r="G246">
        <v>31</v>
      </c>
      <c r="H246">
        <v>3174</v>
      </c>
      <c r="I246">
        <v>0</v>
      </c>
      <c r="J246">
        <v>8</v>
      </c>
      <c r="K246" s="389" t="str">
        <f>VLOOKUP(G246,'01_MASTER_KODE_WILAYAH'!H$1437:I$1470,2,FALSE)</f>
        <v>DKI JAKARTA</v>
      </c>
      <c r="L246" s="390" t="str">
        <f>VLOOKUP(H246,'01_MASTER_KODE_WILAYAH'!D$5:F$1353,3,FALSE)</f>
        <v>KOTA JAKARTA BARAT</v>
      </c>
      <c r="M246" s="450" t="str">
        <f t="shared" si="15"/>
        <v>Pemerintah</v>
      </c>
      <c r="N246" s="334">
        <f>COUNTIF(A1_Individu_Data_Keadaan_SDMK!A$4:A$149935,B246)</f>
        <v>0</v>
      </c>
      <c r="O246" s="334">
        <f t="shared" si="16"/>
        <v>0</v>
      </c>
      <c r="P246" s="443" t="str">
        <f t="shared" si="17"/>
        <v>Berkurang</v>
      </c>
    </row>
    <row r="247" spans="1:16">
      <c r="A247" s="7">
        <v>245</v>
      </c>
      <c r="B247" t="s">
        <v>12844</v>
      </c>
      <c r="C247" t="s">
        <v>12845</v>
      </c>
      <c r="D247" t="s">
        <v>267</v>
      </c>
      <c r="E247" t="s">
        <v>9301</v>
      </c>
      <c r="F247" t="s">
        <v>12204</v>
      </c>
      <c r="G247">
        <v>31</v>
      </c>
      <c r="H247">
        <v>3174</v>
      </c>
      <c r="I247">
        <v>0</v>
      </c>
      <c r="J247">
        <v>8</v>
      </c>
      <c r="K247" s="389" t="str">
        <f>VLOOKUP(G247,'01_MASTER_KODE_WILAYAH'!H$1437:I$1470,2,FALSE)</f>
        <v>DKI JAKARTA</v>
      </c>
      <c r="L247" s="390" t="str">
        <f>VLOOKUP(H247,'01_MASTER_KODE_WILAYAH'!D$5:F$1353,3,FALSE)</f>
        <v>KOTA JAKARTA BARAT</v>
      </c>
      <c r="M247" s="450" t="str">
        <f t="shared" si="15"/>
        <v>Pemerintah</v>
      </c>
      <c r="N247" s="334">
        <f>COUNTIF(A1_Individu_Data_Keadaan_SDMK!A$4:A$149935,B247)</f>
        <v>0</v>
      </c>
      <c r="O247" s="334">
        <f t="shared" si="16"/>
        <v>0</v>
      </c>
      <c r="P247" s="443" t="str">
        <f t="shared" si="17"/>
        <v>Berkurang</v>
      </c>
    </row>
    <row r="248" spans="1:16">
      <c r="A248" s="7">
        <v>246</v>
      </c>
      <c r="B248" t="s">
        <v>12846</v>
      </c>
      <c r="C248" t="s">
        <v>12847</v>
      </c>
      <c r="D248" t="s">
        <v>267</v>
      </c>
      <c r="E248" t="s">
        <v>9301</v>
      </c>
      <c r="F248" t="s">
        <v>12204</v>
      </c>
      <c r="G248">
        <v>31</v>
      </c>
      <c r="H248">
        <v>3174</v>
      </c>
      <c r="I248">
        <v>0</v>
      </c>
      <c r="J248">
        <v>8</v>
      </c>
      <c r="K248" s="389" t="str">
        <f>VLOOKUP(G248,'01_MASTER_KODE_WILAYAH'!H$1437:I$1470,2,FALSE)</f>
        <v>DKI JAKARTA</v>
      </c>
      <c r="L248" s="390" t="str">
        <f>VLOOKUP(H248,'01_MASTER_KODE_WILAYAH'!D$5:F$1353,3,FALSE)</f>
        <v>KOTA JAKARTA BARAT</v>
      </c>
      <c r="M248" s="450" t="str">
        <f t="shared" si="15"/>
        <v>Pemerintah</v>
      </c>
      <c r="N248" s="334">
        <f>COUNTIF(A1_Individu_Data_Keadaan_SDMK!A$4:A$149935,B248)</f>
        <v>0</v>
      </c>
      <c r="O248" s="334">
        <f t="shared" si="16"/>
        <v>0</v>
      </c>
      <c r="P248" s="443" t="str">
        <f t="shared" si="17"/>
        <v>Berkurang</v>
      </c>
    </row>
    <row r="249" spans="1:16">
      <c r="A249" s="7">
        <v>247</v>
      </c>
      <c r="B249" t="s">
        <v>12848</v>
      </c>
      <c r="C249" t="s">
        <v>12849</v>
      </c>
      <c r="D249" t="s">
        <v>267</v>
      </c>
      <c r="E249" t="s">
        <v>9301</v>
      </c>
      <c r="F249" t="s">
        <v>12204</v>
      </c>
      <c r="G249">
        <v>31</v>
      </c>
      <c r="H249">
        <v>3174</v>
      </c>
      <c r="I249">
        <v>0</v>
      </c>
      <c r="J249">
        <v>6</v>
      </c>
      <c r="K249" s="389" t="str">
        <f>VLOOKUP(G249,'01_MASTER_KODE_WILAYAH'!H$1437:I$1470,2,FALSE)</f>
        <v>DKI JAKARTA</v>
      </c>
      <c r="L249" s="390" t="str">
        <f>VLOOKUP(H249,'01_MASTER_KODE_WILAYAH'!D$5:F$1353,3,FALSE)</f>
        <v>KOTA JAKARTA BARAT</v>
      </c>
      <c r="M249" s="450" t="str">
        <f t="shared" si="15"/>
        <v>Pemerintah</v>
      </c>
      <c r="N249" s="334">
        <f>COUNTIF(A1_Individu_Data_Keadaan_SDMK!A$4:A$149935,B249)</f>
        <v>0</v>
      </c>
      <c r="O249" s="334">
        <f t="shared" si="16"/>
        <v>0</v>
      </c>
      <c r="P249" s="443" t="str">
        <f t="shared" si="17"/>
        <v>Berkurang</v>
      </c>
    </row>
    <row r="250" spans="1:16">
      <c r="A250" s="7">
        <v>248</v>
      </c>
      <c r="B250" t="s">
        <v>12850</v>
      </c>
      <c r="C250" t="s">
        <v>12851</v>
      </c>
      <c r="D250" t="s">
        <v>267</v>
      </c>
      <c r="E250" t="s">
        <v>9301</v>
      </c>
      <c r="F250" t="s">
        <v>12204</v>
      </c>
      <c r="G250">
        <v>31</v>
      </c>
      <c r="H250">
        <v>3174</v>
      </c>
      <c r="I250">
        <v>0</v>
      </c>
      <c r="J250">
        <v>7</v>
      </c>
      <c r="K250" s="389" t="str">
        <f>VLOOKUP(G250,'01_MASTER_KODE_WILAYAH'!H$1437:I$1470,2,FALSE)</f>
        <v>DKI JAKARTA</v>
      </c>
      <c r="L250" s="390" t="str">
        <f>VLOOKUP(H250,'01_MASTER_KODE_WILAYAH'!D$5:F$1353,3,FALSE)</f>
        <v>KOTA JAKARTA BARAT</v>
      </c>
      <c r="M250" s="450" t="str">
        <f t="shared" si="15"/>
        <v>Pemerintah</v>
      </c>
      <c r="N250" s="334">
        <f>COUNTIF(A1_Individu_Data_Keadaan_SDMK!A$4:A$149935,B250)</f>
        <v>0</v>
      </c>
      <c r="O250" s="334">
        <f t="shared" si="16"/>
        <v>0</v>
      </c>
      <c r="P250" s="443" t="str">
        <f t="shared" si="17"/>
        <v>Berkurang</v>
      </c>
    </row>
    <row r="251" spans="1:16">
      <c r="A251" s="7">
        <v>249</v>
      </c>
      <c r="B251" t="s">
        <v>12852</v>
      </c>
      <c r="C251" t="s">
        <v>12853</v>
      </c>
      <c r="D251" t="s">
        <v>267</v>
      </c>
      <c r="E251" t="s">
        <v>9301</v>
      </c>
      <c r="F251" t="s">
        <v>12204</v>
      </c>
      <c r="G251">
        <v>31</v>
      </c>
      <c r="H251">
        <v>3174</v>
      </c>
      <c r="I251">
        <v>0</v>
      </c>
      <c r="J251">
        <v>8</v>
      </c>
      <c r="K251" s="389" t="str">
        <f>VLOOKUP(G251,'01_MASTER_KODE_WILAYAH'!H$1437:I$1470,2,FALSE)</f>
        <v>DKI JAKARTA</v>
      </c>
      <c r="L251" s="390" t="str">
        <f>VLOOKUP(H251,'01_MASTER_KODE_WILAYAH'!D$5:F$1353,3,FALSE)</f>
        <v>KOTA JAKARTA BARAT</v>
      </c>
      <c r="M251" s="450" t="str">
        <f t="shared" si="15"/>
        <v>Pemerintah</v>
      </c>
      <c r="N251" s="334">
        <f>COUNTIF(A1_Individu_Data_Keadaan_SDMK!A$4:A$149935,B251)</f>
        <v>0</v>
      </c>
      <c r="O251" s="334">
        <f t="shared" si="16"/>
        <v>0</v>
      </c>
      <c r="P251" s="443" t="str">
        <f t="shared" si="17"/>
        <v>Berkurang</v>
      </c>
    </row>
    <row r="252" spans="1:16">
      <c r="A252" s="7">
        <v>250</v>
      </c>
      <c r="B252" t="s">
        <v>12854</v>
      </c>
      <c r="C252" t="s">
        <v>12855</v>
      </c>
      <c r="D252" t="s">
        <v>267</v>
      </c>
      <c r="E252" t="s">
        <v>9301</v>
      </c>
      <c r="F252" t="s">
        <v>12204</v>
      </c>
      <c r="G252">
        <v>31</v>
      </c>
      <c r="H252">
        <v>3174</v>
      </c>
      <c r="I252">
        <v>0</v>
      </c>
      <c r="J252">
        <v>10</v>
      </c>
      <c r="K252" s="389" t="str">
        <f>VLOOKUP(G252,'01_MASTER_KODE_WILAYAH'!H$1437:I$1470,2,FALSE)</f>
        <v>DKI JAKARTA</v>
      </c>
      <c r="L252" s="390" t="str">
        <f>VLOOKUP(H252,'01_MASTER_KODE_WILAYAH'!D$5:F$1353,3,FALSE)</f>
        <v>KOTA JAKARTA BARAT</v>
      </c>
      <c r="M252" s="450" t="str">
        <f t="shared" si="15"/>
        <v>Pemerintah</v>
      </c>
      <c r="N252" s="334">
        <f>COUNTIF(A1_Individu_Data_Keadaan_SDMK!A$4:A$149935,B252)</f>
        <v>0</v>
      </c>
      <c r="O252" s="334">
        <f t="shared" si="16"/>
        <v>0</v>
      </c>
      <c r="P252" s="443" t="str">
        <f t="shared" si="17"/>
        <v>Berkurang</v>
      </c>
    </row>
    <row r="253" spans="1:16">
      <c r="A253" s="7">
        <v>251</v>
      </c>
      <c r="B253" t="s">
        <v>12856</v>
      </c>
      <c r="C253" t="s">
        <v>12857</v>
      </c>
      <c r="D253" t="s">
        <v>267</v>
      </c>
      <c r="E253" t="s">
        <v>9302</v>
      </c>
      <c r="F253" t="s">
        <v>12204</v>
      </c>
      <c r="G253">
        <v>31</v>
      </c>
      <c r="H253">
        <v>3174</v>
      </c>
      <c r="I253">
        <v>0</v>
      </c>
      <c r="J253">
        <v>93</v>
      </c>
      <c r="K253" s="389" t="str">
        <f>VLOOKUP(G253,'01_MASTER_KODE_WILAYAH'!H$1437:I$1470,2,FALSE)</f>
        <v>DKI JAKARTA</v>
      </c>
      <c r="L253" s="390" t="str">
        <f>VLOOKUP(H253,'01_MASTER_KODE_WILAYAH'!D$5:F$1353,3,FALSE)</f>
        <v>KOTA JAKARTA BARAT</v>
      </c>
      <c r="M253" s="450" t="str">
        <f t="shared" si="15"/>
        <v>Pemerintah</v>
      </c>
      <c r="N253" s="334">
        <f>COUNTIF(A1_Individu_Data_Keadaan_SDMK!A$4:A$149935,B253)</f>
        <v>0</v>
      </c>
      <c r="O253" s="334">
        <f t="shared" si="16"/>
        <v>0</v>
      </c>
      <c r="P253" s="443" t="str">
        <f t="shared" si="17"/>
        <v>Berkurang</v>
      </c>
    </row>
    <row r="254" spans="1:16">
      <c r="A254" s="7">
        <v>252</v>
      </c>
      <c r="B254" t="s">
        <v>12858</v>
      </c>
      <c r="C254" t="s">
        <v>12859</v>
      </c>
      <c r="D254" t="s">
        <v>267</v>
      </c>
      <c r="E254" t="s">
        <v>9301</v>
      </c>
      <c r="F254" t="s">
        <v>12204</v>
      </c>
      <c r="G254">
        <v>31</v>
      </c>
      <c r="H254">
        <v>3174</v>
      </c>
      <c r="I254">
        <v>0</v>
      </c>
      <c r="J254">
        <v>7</v>
      </c>
      <c r="K254" s="389" t="str">
        <f>VLOOKUP(G254,'01_MASTER_KODE_WILAYAH'!H$1437:I$1470,2,FALSE)</f>
        <v>DKI JAKARTA</v>
      </c>
      <c r="L254" s="390" t="str">
        <f>VLOOKUP(H254,'01_MASTER_KODE_WILAYAH'!D$5:F$1353,3,FALSE)</f>
        <v>KOTA JAKARTA BARAT</v>
      </c>
      <c r="M254" s="450" t="str">
        <f t="shared" si="15"/>
        <v>Pemerintah</v>
      </c>
      <c r="N254" s="334">
        <f>COUNTIF(A1_Individu_Data_Keadaan_SDMK!A$4:A$149935,B254)</f>
        <v>0</v>
      </c>
      <c r="O254" s="334">
        <f t="shared" si="16"/>
        <v>0</v>
      </c>
      <c r="P254" s="443" t="str">
        <f t="shared" si="17"/>
        <v>Berkurang</v>
      </c>
    </row>
    <row r="255" spans="1:16">
      <c r="A255" s="7">
        <v>253</v>
      </c>
      <c r="B255" t="s">
        <v>12860</v>
      </c>
      <c r="C255" t="s">
        <v>12861</v>
      </c>
      <c r="D255" t="s">
        <v>267</v>
      </c>
      <c r="E255" t="s">
        <v>9301</v>
      </c>
      <c r="F255" t="s">
        <v>12204</v>
      </c>
      <c r="G255">
        <v>31</v>
      </c>
      <c r="H255">
        <v>3174</v>
      </c>
      <c r="I255">
        <v>0</v>
      </c>
      <c r="J255">
        <v>8</v>
      </c>
      <c r="K255" s="389" t="str">
        <f>VLOOKUP(G255,'01_MASTER_KODE_WILAYAH'!H$1437:I$1470,2,FALSE)</f>
        <v>DKI JAKARTA</v>
      </c>
      <c r="L255" s="390" t="str">
        <f>VLOOKUP(H255,'01_MASTER_KODE_WILAYAH'!D$5:F$1353,3,FALSE)</f>
        <v>KOTA JAKARTA BARAT</v>
      </c>
      <c r="M255" s="450" t="str">
        <f t="shared" si="15"/>
        <v>Pemerintah</v>
      </c>
      <c r="N255" s="334">
        <f>COUNTIF(A1_Individu_Data_Keadaan_SDMK!A$4:A$149935,B255)</f>
        <v>0</v>
      </c>
      <c r="O255" s="334">
        <f t="shared" si="16"/>
        <v>0</v>
      </c>
      <c r="P255" s="443" t="str">
        <f t="shared" si="17"/>
        <v>Berkurang</v>
      </c>
    </row>
    <row r="256" spans="1:16">
      <c r="A256" s="7">
        <v>254</v>
      </c>
      <c r="B256" t="s">
        <v>12862</v>
      </c>
      <c r="C256" t="s">
        <v>12863</v>
      </c>
      <c r="D256" t="s">
        <v>267</v>
      </c>
      <c r="E256" t="s">
        <v>9301</v>
      </c>
      <c r="F256" t="s">
        <v>12204</v>
      </c>
      <c r="G256">
        <v>31</v>
      </c>
      <c r="H256">
        <v>3174</v>
      </c>
      <c r="I256">
        <v>0</v>
      </c>
      <c r="J256">
        <v>6</v>
      </c>
      <c r="K256" s="389" t="str">
        <f>VLOOKUP(G256,'01_MASTER_KODE_WILAYAH'!H$1437:I$1470,2,FALSE)</f>
        <v>DKI JAKARTA</v>
      </c>
      <c r="L256" s="390" t="str">
        <f>VLOOKUP(H256,'01_MASTER_KODE_WILAYAH'!D$5:F$1353,3,FALSE)</f>
        <v>KOTA JAKARTA BARAT</v>
      </c>
      <c r="M256" s="450" t="str">
        <f t="shared" si="15"/>
        <v>Pemerintah</v>
      </c>
      <c r="N256" s="334">
        <f>COUNTIF(A1_Individu_Data_Keadaan_SDMK!A$4:A$149935,B256)</f>
        <v>0</v>
      </c>
      <c r="O256" s="334">
        <f t="shared" si="16"/>
        <v>0</v>
      </c>
      <c r="P256" s="443" t="str">
        <f t="shared" si="17"/>
        <v>Berkurang</v>
      </c>
    </row>
    <row r="257" spans="1:16">
      <c r="A257" s="7">
        <v>255</v>
      </c>
      <c r="B257" t="s">
        <v>12864</v>
      </c>
      <c r="C257" t="s">
        <v>12865</v>
      </c>
      <c r="D257" t="s">
        <v>267</v>
      </c>
      <c r="E257" t="s">
        <v>9301</v>
      </c>
      <c r="F257" t="s">
        <v>12204</v>
      </c>
      <c r="G257">
        <v>31</v>
      </c>
      <c r="H257">
        <v>3174</v>
      </c>
      <c r="I257">
        <v>0</v>
      </c>
      <c r="J257">
        <v>7</v>
      </c>
      <c r="K257" s="389" t="str">
        <f>VLOOKUP(G257,'01_MASTER_KODE_WILAYAH'!H$1437:I$1470,2,FALSE)</f>
        <v>DKI JAKARTA</v>
      </c>
      <c r="L257" s="390" t="str">
        <f>VLOOKUP(H257,'01_MASTER_KODE_WILAYAH'!D$5:F$1353,3,FALSE)</f>
        <v>KOTA JAKARTA BARAT</v>
      </c>
      <c r="M257" s="450" t="str">
        <f t="shared" si="15"/>
        <v>Pemerintah</v>
      </c>
      <c r="N257" s="334">
        <f>COUNTIF(A1_Individu_Data_Keadaan_SDMK!A$4:A$149935,B257)</f>
        <v>0</v>
      </c>
      <c r="O257" s="334">
        <f t="shared" si="16"/>
        <v>0</v>
      </c>
      <c r="P257" s="443" t="str">
        <f t="shared" si="17"/>
        <v>Berkurang</v>
      </c>
    </row>
    <row r="258" spans="1:16">
      <c r="A258" s="7">
        <v>256</v>
      </c>
      <c r="B258" t="s">
        <v>12866</v>
      </c>
      <c r="C258" t="s">
        <v>12867</v>
      </c>
      <c r="D258" t="s">
        <v>267</v>
      </c>
      <c r="E258" t="s">
        <v>9301</v>
      </c>
      <c r="F258" t="s">
        <v>12204</v>
      </c>
      <c r="G258">
        <v>31</v>
      </c>
      <c r="H258">
        <v>3174</v>
      </c>
      <c r="I258">
        <v>0</v>
      </c>
      <c r="J258">
        <v>7</v>
      </c>
      <c r="K258" s="389" t="str">
        <f>VLOOKUP(G258,'01_MASTER_KODE_WILAYAH'!H$1437:I$1470,2,FALSE)</f>
        <v>DKI JAKARTA</v>
      </c>
      <c r="L258" s="390" t="str">
        <f>VLOOKUP(H258,'01_MASTER_KODE_WILAYAH'!D$5:F$1353,3,FALSE)</f>
        <v>KOTA JAKARTA BARAT</v>
      </c>
      <c r="M258" s="450" t="str">
        <f t="shared" si="15"/>
        <v>Pemerintah</v>
      </c>
      <c r="N258" s="334">
        <f>COUNTIF(A1_Individu_Data_Keadaan_SDMK!A$4:A$149935,B258)</f>
        <v>0</v>
      </c>
      <c r="O258" s="334">
        <f t="shared" si="16"/>
        <v>0</v>
      </c>
      <c r="P258" s="443" t="str">
        <f t="shared" si="17"/>
        <v>Berkurang</v>
      </c>
    </row>
    <row r="259" spans="1:16">
      <c r="A259" s="7">
        <v>257</v>
      </c>
      <c r="B259" t="s">
        <v>12868</v>
      </c>
      <c r="C259" t="s">
        <v>12869</v>
      </c>
      <c r="D259" t="s">
        <v>267</v>
      </c>
      <c r="E259" t="s">
        <v>9301</v>
      </c>
      <c r="F259" t="s">
        <v>12204</v>
      </c>
      <c r="G259">
        <v>31</v>
      </c>
      <c r="H259">
        <v>3174</v>
      </c>
      <c r="I259">
        <v>0</v>
      </c>
      <c r="J259">
        <v>7</v>
      </c>
      <c r="K259" s="389" t="str">
        <f>VLOOKUP(G259,'01_MASTER_KODE_WILAYAH'!H$1437:I$1470,2,FALSE)</f>
        <v>DKI JAKARTA</v>
      </c>
      <c r="L259" s="390" t="str">
        <f>VLOOKUP(H259,'01_MASTER_KODE_WILAYAH'!D$5:F$1353,3,FALSE)</f>
        <v>KOTA JAKARTA BARAT</v>
      </c>
      <c r="M259" s="450" t="str">
        <f t="shared" si="15"/>
        <v>Pemerintah</v>
      </c>
      <c r="N259" s="334">
        <f>COUNTIF(A1_Individu_Data_Keadaan_SDMK!A$4:A$149935,B259)</f>
        <v>0</v>
      </c>
      <c r="O259" s="334">
        <f t="shared" si="16"/>
        <v>0</v>
      </c>
      <c r="P259" s="443" t="str">
        <f t="shared" si="17"/>
        <v>Berkurang</v>
      </c>
    </row>
    <row r="260" spans="1:16">
      <c r="A260" s="7">
        <v>258</v>
      </c>
      <c r="B260" t="s">
        <v>12870</v>
      </c>
      <c r="C260" t="s">
        <v>12871</v>
      </c>
      <c r="D260" t="s">
        <v>267</v>
      </c>
      <c r="E260" t="s">
        <v>9301</v>
      </c>
      <c r="F260" t="s">
        <v>12204</v>
      </c>
      <c r="G260">
        <v>31</v>
      </c>
      <c r="H260">
        <v>3174</v>
      </c>
      <c r="I260">
        <v>0</v>
      </c>
      <c r="J260">
        <v>6</v>
      </c>
      <c r="K260" s="389" t="str">
        <f>VLOOKUP(G260,'01_MASTER_KODE_WILAYAH'!H$1437:I$1470,2,FALSE)</f>
        <v>DKI JAKARTA</v>
      </c>
      <c r="L260" s="390" t="str">
        <f>VLOOKUP(H260,'01_MASTER_KODE_WILAYAH'!D$5:F$1353,3,FALSE)</f>
        <v>KOTA JAKARTA BARAT</v>
      </c>
      <c r="M260" s="450" t="str">
        <f t="shared" ref="M260:M323" si="18">LEFT(F260,10)</f>
        <v>Pemerintah</v>
      </c>
      <c r="N260" s="334">
        <f>COUNTIF(A1_Individu_Data_Keadaan_SDMK!A$4:A$149935,B260)</f>
        <v>0</v>
      </c>
      <c r="O260" s="334">
        <f t="shared" ref="O260:O323" si="19">IF(N260&gt;0,1,0)</f>
        <v>0</v>
      </c>
      <c r="P260" s="443" t="str">
        <f t="shared" ref="P260:P323" si="20">IF(N260&gt;J260,"Bertambah",IF(N260=J260,"Tetap","Berkurang"))</f>
        <v>Berkurang</v>
      </c>
    </row>
    <row r="261" spans="1:16">
      <c r="A261" s="7">
        <v>259</v>
      </c>
      <c r="B261" t="s">
        <v>12872</v>
      </c>
      <c r="C261" t="s">
        <v>12873</v>
      </c>
      <c r="D261" t="s">
        <v>267</v>
      </c>
      <c r="E261" t="s">
        <v>9301</v>
      </c>
      <c r="F261" t="s">
        <v>12204</v>
      </c>
      <c r="G261">
        <v>31</v>
      </c>
      <c r="H261">
        <v>3174</v>
      </c>
      <c r="I261">
        <v>0</v>
      </c>
      <c r="J261">
        <v>7</v>
      </c>
      <c r="K261" s="389" t="str">
        <f>VLOOKUP(G261,'01_MASTER_KODE_WILAYAH'!H$1437:I$1470,2,FALSE)</f>
        <v>DKI JAKARTA</v>
      </c>
      <c r="L261" s="390" t="str">
        <f>VLOOKUP(H261,'01_MASTER_KODE_WILAYAH'!D$5:F$1353,3,FALSE)</f>
        <v>KOTA JAKARTA BARAT</v>
      </c>
      <c r="M261" s="450" t="str">
        <f t="shared" si="18"/>
        <v>Pemerintah</v>
      </c>
      <c r="N261" s="334">
        <f>COUNTIF(A1_Individu_Data_Keadaan_SDMK!A$4:A$149935,B261)</f>
        <v>0</v>
      </c>
      <c r="O261" s="334">
        <f t="shared" si="19"/>
        <v>0</v>
      </c>
      <c r="P261" s="443" t="str">
        <f t="shared" si="20"/>
        <v>Berkurang</v>
      </c>
    </row>
    <row r="262" spans="1:16">
      <c r="A262" s="7">
        <v>260</v>
      </c>
      <c r="B262" t="s">
        <v>12874</v>
      </c>
      <c r="C262" t="s">
        <v>12875</v>
      </c>
      <c r="D262" t="s">
        <v>267</v>
      </c>
      <c r="E262" t="s">
        <v>9301</v>
      </c>
      <c r="F262" t="s">
        <v>12204</v>
      </c>
      <c r="G262">
        <v>31</v>
      </c>
      <c r="H262">
        <v>3174</v>
      </c>
      <c r="I262">
        <v>0</v>
      </c>
      <c r="J262">
        <v>9</v>
      </c>
      <c r="K262" s="389" t="str">
        <f>VLOOKUP(G262,'01_MASTER_KODE_WILAYAH'!H$1437:I$1470,2,FALSE)</f>
        <v>DKI JAKARTA</v>
      </c>
      <c r="L262" s="390" t="str">
        <f>VLOOKUP(H262,'01_MASTER_KODE_WILAYAH'!D$5:F$1353,3,FALSE)</f>
        <v>KOTA JAKARTA BARAT</v>
      </c>
      <c r="M262" s="450" t="str">
        <f t="shared" si="18"/>
        <v>Pemerintah</v>
      </c>
      <c r="N262" s="334">
        <f>COUNTIF(A1_Individu_Data_Keadaan_SDMK!A$4:A$149935,B262)</f>
        <v>0</v>
      </c>
      <c r="O262" s="334">
        <f t="shared" si="19"/>
        <v>0</v>
      </c>
      <c r="P262" s="443" t="str">
        <f t="shared" si="20"/>
        <v>Berkurang</v>
      </c>
    </row>
    <row r="263" spans="1:16">
      <c r="A263" s="7">
        <v>261</v>
      </c>
      <c r="B263" t="s">
        <v>12876</v>
      </c>
      <c r="C263" t="s">
        <v>12877</v>
      </c>
      <c r="D263" t="s">
        <v>267</v>
      </c>
      <c r="E263" t="s">
        <v>9302</v>
      </c>
      <c r="F263" t="s">
        <v>12204</v>
      </c>
      <c r="G263">
        <v>31</v>
      </c>
      <c r="H263">
        <v>3174</v>
      </c>
      <c r="I263">
        <v>0</v>
      </c>
      <c r="J263">
        <v>133</v>
      </c>
      <c r="K263" s="389" t="str">
        <f>VLOOKUP(G263,'01_MASTER_KODE_WILAYAH'!H$1437:I$1470,2,FALSE)</f>
        <v>DKI JAKARTA</v>
      </c>
      <c r="L263" s="390" t="str">
        <f>VLOOKUP(H263,'01_MASTER_KODE_WILAYAH'!D$5:F$1353,3,FALSE)</f>
        <v>KOTA JAKARTA BARAT</v>
      </c>
      <c r="M263" s="450" t="str">
        <f t="shared" si="18"/>
        <v>Pemerintah</v>
      </c>
      <c r="N263" s="334">
        <f>COUNTIF(A1_Individu_Data_Keadaan_SDMK!A$4:A$149935,B263)</f>
        <v>0</v>
      </c>
      <c r="O263" s="334">
        <f t="shared" si="19"/>
        <v>0</v>
      </c>
      <c r="P263" s="443" t="str">
        <f t="shared" si="20"/>
        <v>Berkurang</v>
      </c>
    </row>
    <row r="264" spans="1:16">
      <c r="A264" s="7">
        <v>262</v>
      </c>
      <c r="B264" t="s">
        <v>12878</v>
      </c>
      <c r="C264" t="s">
        <v>12879</v>
      </c>
      <c r="D264" t="s">
        <v>267</v>
      </c>
      <c r="E264" t="s">
        <v>9301</v>
      </c>
      <c r="F264" t="s">
        <v>12204</v>
      </c>
      <c r="G264">
        <v>31</v>
      </c>
      <c r="H264">
        <v>3174</v>
      </c>
      <c r="I264">
        <v>0</v>
      </c>
      <c r="J264">
        <v>10</v>
      </c>
      <c r="K264" s="389" t="str">
        <f>VLOOKUP(G264,'01_MASTER_KODE_WILAYAH'!H$1437:I$1470,2,FALSE)</f>
        <v>DKI JAKARTA</v>
      </c>
      <c r="L264" s="390" t="str">
        <f>VLOOKUP(H264,'01_MASTER_KODE_WILAYAH'!D$5:F$1353,3,FALSE)</f>
        <v>KOTA JAKARTA BARAT</v>
      </c>
      <c r="M264" s="450" t="str">
        <f t="shared" si="18"/>
        <v>Pemerintah</v>
      </c>
      <c r="N264" s="334">
        <f>COUNTIF(A1_Individu_Data_Keadaan_SDMK!A$4:A$149935,B264)</f>
        <v>0</v>
      </c>
      <c r="O264" s="334">
        <f t="shared" si="19"/>
        <v>0</v>
      </c>
      <c r="P264" s="443" t="str">
        <f t="shared" si="20"/>
        <v>Berkurang</v>
      </c>
    </row>
    <row r="265" spans="1:16">
      <c r="A265" s="7">
        <v>263</v>
      </c>
      <c r="B265" t="s">
        <v>12880</v>
      </c>
      <c r="C265" t="s">
        <v>12881</v>
      </c>
      <c r="D265" t="s">
        <v>267</v>
      </c>
      <c r="E265" t="s">
        <v>9301</v>
      </c>
      <c r="F265" t="s">
        <v>12204</v>
      </c>
      <c r="G265">
        <v>31</v>
      </c>
      <c r="H265">
        <v>3174</v>
      </c>
      <c r="I265">
        <v>0</v>
      </c>
      <c r="J265">
        <v>9</v>
      </c>
      <c r="K265" s="389" t="str">
        <f>VLOOKUP(G265,'01_MASTER_KODE_WILAYAH'!H$1437:I$1470,2,FALSE)</f>
        <v>DKI JAKARTA</v>
      </c>
      <c r="L265" s="390" t="str">
        <f>VLOOKUP(H265,'01_MASTER_KODE_WILAYAH'!D$5:F$1353,3,FALSE)</f>
        <v>KOTA JAKARTA BARAT</v>
      </c>
      <c r="M265" s="450" t="str">
        <f t="shared" si="18"/>
        <v>Pemerintah</v>
      </c>
      <c r="N265" s="334">
        <f>COUNTIF(A1_Individu_Data_Keadaan_SDMK!A$4:A$149935,B265)</f>
        <v>0</v>
      </c>
      <c r="O265" s="334">
        <f t="shared" si="19"/>
        <v>0</v>
      </c>
      <c r="P265" s="443" t="str">
        <f t="shared" si="20"/>
        <v>Berkurang</v>
      </c>
    </row>
    <row r="266" spans="1:16">
      <c r="A266" s="7">
        <v>264</v>
      </c>
      <c r="B266" t="s">
        <v>12882</v>
      </c>
      <c r="C266" t="s">
        <v>12883</v>
      </c>
      <c r="D266" t="s">
        <v>267</v>
      </c>
      <c r="E266" t="s">
        <v>9301</v>
      </c>
      <c r="F266" t="s">
        <v>12204</v>
      </c>
      <c r="G266">
        <v>31</v>
      </c>
      <c r="H266">
        <v>3174</v>
      </c>
      <c r="I266">
        <v>0</v>
      </c>
      <c r="J266">
        <v>7</v>
      </c>
      <c r="K266" s="389" t="str">
        <f>VLOOKUP(G266,'01_MASTER_KODE_WILAYAH'!H$1437:I$1470,2,FALSE)</f>
        <v>DKI JAKARTA</v>
      </c>
      <c r="L266" s="390" t="str">
        <f>VLOOKUP(H266,'01_MASTER_KODE_WILAYAH'!D$5:F$1353,3,FALSE)</f>
        <v>KOTA JAKARTA BARAT</v>
      </c>
      <c r="M266" s="450" t="str">
        <f t="shared" si="18"/>
        <v>Pemerintah</v>
      </c>
      <c r="N266" s="334">
        <f>COUNTIF(A1_Individu_Data_Keadaan_SDMK!A$4:A$149935,B266)</f>
        <v>0</v>
      </c>
      <c r="O266" s="334">
        <f t="shared" si="19"/>
        <v>0</v>
      </c>
      <c r="P266" s="443" t="str">
        <f t="shared" si="20"/>
        <v>Berkurang</v>
      </c>
    </row>
    <row r="267" spans="1:16">
      <c r="A267" s="7">
        <v>265</v>
      </c>
      <c r="B267" t="s">
        <v>12884</v>
      </c>
      <c r="C267" t="s">
        <v>12885</v>
      </c>
      <c r="D267" t="s">
        <v>267</v>
      </c>
      <c r="E267" t="s">
        <v>9301</v>
      </c>
      <c r="F267" t="s">
        <v>12204</v>
      </c>
      <c r="G267">
        <v>31</v>
      </c>
      <c r="H267">
        <v>3174</v>
      </c>
      <c r="I267">
        <v>0</v>
      </c>
      <c r="J267">
        <v>9</v>
      </c>
      <c r="K267" s="389" t="str">
        <f>VLOOKUP(G267,'01_MASTER_KODE_WILAYAH'!H$1437:I$1470,2,FALSE)</f>
        <v>DKI JAKARTA</v>
      </c>
      <c r="L267" s="390" t="str">
        <f>VLOOKUP(H267,'01_MASTER_KODE_WILAYAH'!D$5:F$1353,3,FALSE)</f>
        <v>KOTA JAKARTA BARAT</v>
      </c>
      <c r="M267" s="450" t="str">
        <f t="shared" si="18"/>
        <v>Pemerintah</v>
      </c>
      <c r="N267" s="334">
        <f>COUNTIF(A1_Individu_Data_Keadaan_SDMK!A$4:A$149935,B267)</f>
        <v>0</v>
      </c>
      <c r="O267" s="334">
        <f t="shared" si="19"/>
        <v>0</v>
      </c>
      <c r="P267" s="443" t="str">
        <f t="shared" si="20"/>
        <v>Berkurang</v>
      </c>
    </row>
    <row r="268" spans="1:16">
      <c r="A268" s="7">
        <v>266</v>
      </c>
      <c r="B268" t="s">
        <v>12886</v>
      </c>
      <c r="C268" t="s">
        <v>12887</v>
      </c>
      <c r="D268" t="s">
        <v>267</v>
      </c>
      <c r="E268" t="s">
        <v>9301</v>
      </c>
      <c r="F268" t="s">
        <v>12204</v>
      </c>
      <c r="G268">
        <v>31</v>
      </c>
      <c r="H268">
        <v>3174</v>
      </c>
      <c r="I268">
        <v>0</v>
      </c>
      <c r="J268">
        <v>10</v>
      </c>
      <c r="K268" s="389" t="str">
        <f>VLOOKUP(G268,'01_MASTER_KODE_WILAYAH'!H$1437:I$1470,2,FALSE)</f>
        <v>DKI JAKARTA</v>
      </c>
      <c r="L268" s="390" t="str">
        <f>VLOOKUP(H268,'01_MASTER_KODE_WILAYAH'!D$5:F$1353,3,FALSE)</f>
        <v>KOTA JAKARTA BARAT</v>
      </c>
      <c r="M268" s="450" t="str">
        <f t="shared" si="18"/>
        <v>Pemerintah</v>
      </c>
      <c r="N268" s="334">
        <f>COUNTIF(A1_Individu_Data_Keadaan_SDMK!A$4:A$149935,B268)</f>
        <v>0</v>
      </c>
      <c r="O268" s="334">
        <f t="shared" si="19"/>
        <v>0</v>
      </c>
      <c r="P268" s="443" t="str">
        <f t="shared" si="20"/>
        <v>Berkurang</v>
      </c>
    </row>
    <row r="269" spans="1:16">
      <c r="A269" s="7">
        <v>267</v>
      </c>
      <c r="B269" t="s">
        <v>12888</v>
      </c>
      <c r="C269" t="s">
        <v>12889</v>
      </c>
      <c r="D269" t="s">
        <v>267</v>
      </c>
      <c r="E269" t="s">
        <v>9301</v>
      </c>
      <c r="F269" t="s">
        <v>12204</v>
      </c>
      <c r="G269">
        <v>31</v>
      </c>
      <c r="H269">
        <v>3174</v>
      </c>
      <c r="I269">
        <v>0</v>
      </c>
      <c r="J269">
        <v>12</v>
      </c>
      <c r="K269" s="389" t="str">
        <f>VLOOKUP(G269,'01_MASTER_KODE_WILAYAH'!H$1437:I$1470,2,FALSE)</f>
        <v>DKI JAKARTA</v>
      </c>
      <c r="L269" s="390" t="str">
        <f>VLOOKUP(H269,'01_MASTER_KODE_WILAYAH'!D$5:F$1353,3,FALSE)</f>
        <v>KOTA JAKARTA BARAT</v>
      </c>
      <c r="M269" s="450" t="str">
        <f t="shared" si="18"/>
        <v>Pemerintah</v>
      </c>
      <c r="N269" s="334">
        <f>COUNTIF(A1_Individu_Data_Keadaan_SDMK!A$4:A$149935,B269)</f>
        <v>0</v>
      </c>
      <c r="O269" s="334">
        <f t="shared" si="19"/>
        <v>0</v>
      </c>
      <c r="P269" s="443" t="str">
        <f t="shared" si="20"/>
        <v>Berkurang</v>
      </c>
    </row>
    <row r="270" spans="1:16">
      <c r="A270" s="7">
        <v>268</v>
      </c>
      <c r="B270" t="s">
        <v>12890</v>
      </c>
      <c r="C270" t="s">
        <v>12891</v>
      </c>
      <c r="D270" t="s">
        <v>267</v>
      </c>
      <c r="E270" t="s">
        <v>9301</v>
      </c>
      <c r="F270" t="s">
        <v>12204</v>
      </c>
      <c r="G270">
        <v>31</v>
      </c>
      <c r="H270">
        <v>3174</v>
      </c>
      <c r="I270">
        <v>0</v>
      </c>
      <c r="J270">
        <v>10</v>
      </c>
      <c r="K270" s="389" t="str">
        <f>VLOOKUP(G270,'01_MASTER_KODE_WILAYAH'!H$1437:I$1470,2,FALSE)</f>
        <v>DKI JAKARTA</v>
      </c>
      <c r="L270" s="390" t="str">
        <f>VLOOKUP(H270,'01_MASTER_KODE_WILAYAH'!D$5:F$1353,3,FALSE)</f>
        <v>KOTA JAKARTA BARAT</v>
      </c>
      <c r="M270" s="450" t="str">
        <f t="shared" si="18"/>
        <v>Pemerintah</v>
      </c>
      <c r="N270" s="334">
        <f>COUNTIF(A1_Individu_Data_Keadaan_SDMK!A$4:A$149935,B270)</f>
        <v>0</v>
      </c>
      <c r="O270" s="334">
        <f t="shared" si="19"/>
        <v>0</v>
      </c>
      <c r="P270" s="443" t="str">
        <f t="shared" si="20"/>
        <v>Berkurang</v>
      </c>
    </row>
    <row r="271" spans="1:16">
      <c r="A271" s="7">
        <v>269</v>
      </c>
      <c r="B271" t="s">
        <v>12892</v>
      </c>
      <c r="C271" t="s">
        <v>12893</v>
      </c>
      <c r="D271" t="s">
        <v>267</v>
      </c>
      <c r="E271" t="s">
        <v>9301</v>
      </c>
      <c r="F271" t="s">
        <v>12204</v>
      </c>
      <c r="G271">
        <v>31</v>
      </c>
      <c r="H271">
        <v>3174</v>
      </c>
      <c r="I271">
        <v>0</v>
      </c>
      <c r="J271">
        <v>10</v>
      </c>
      <c r="K271" s="389" t="str">
        <f>VLOOKUP(G271,'01_MASTER_KODE_WILAYAH'!H$1437:I$1470,2,FALSE)</f>
        <v>DKI JAKARTA</v>
      </c>
      <c r="L271" s="390" t="str">
        <f>VLOOKUP(H271,'01_MASTER_KODE_WILAYAH'!D$5:F$1353,3,FALSE)</f>
        <v>KOTA JAKARTA BARAT</v>
      </c>
      <c r="M271" s="450" t="str">
        <f t="shared" si="18"/>
        <v>Pemerintah</v>
      </c>
      <c r="N271" s="334">
        <f>COUNTIF(A1_Individu_Data_Keadaan_SDMK!A$4:A$149935,B271)</f>
        <v>0</v>
      </c>
      <c r="O271" s="334">
        <f t="shared" si="19"/>
        <v>0</v>
      </c>
      <c r="P271" s="443" t="str">
        <f t="shared" si="20"/>
        <v>Berkurang</v>
      </c>
    </row>
    <row r="272" spans="1:16">
      <c r="A272" s="7">
        <v>270</v>
      </c>
      <c r="B272" t="s">
        <v>12894</v>
      </c>
      <c r="C272" t="s">
        <v>12895</v>
      </c>
      <c r="D272" t="s">
        <v>267</v>
      </c>
      <c r="E272" t="s">
        <v>9302</v>
      </c>
      <c r="F272" t="s">
        <v>12204</v>
      </c>
      <c r="G272">
        <v>31</v>
      </c>
      <c r="H272">
        <v>3174</v>
      </c>
      <c r="I272">
        <v>0</v>
      </c>
      <c r="J272">
        <v>91</v>
      </c>
      <c r="K272" s="389" t="str">
        <f>VLOOKUP(G272,'01_MASTER_KODE_WILAYAH'!H$1437:I$1470,2,FALSE)</f>
        <v>DKI JAKARTA</v>
      </c>
      <c r="L272" s="390" t="str">
        <f>VLOOKUP(H272,'01_MASTER_KODE_WILAYAH'!D$5:F$1353,3,FALSE)</f>
        <v>KOTA JAKARTA BARAT</v>
      </c>
      <c r="M272" s="450" t="str">
        <f t="shared" si="18"/>
        <v>Pemerintah</v>
      </c>
      <c r="N272" s="334">
        <f>COUNTIF(A1_Individu_Data_Keadaan_SDMK!A$4:A$149935,B272)</f>
        <v>0</v>
      </c>
      <c r="O272" s="334">
        <f t="shared" si="19"/>
        <v>0</v>
      </c>
      <c r="P272" s="443" t="str">
        <f t="shared" si="20"/>
        <v>Berkurang</v>
      </c>
    </row>
    <row r="273" spans="1:16">
      <c r="A273" s="7">
        <v>271</v>
      </c>
      <c r="B273" t="s">
        <v>12896</v>
      </c>
      <c r="C273" t="s">
        <v>12897</v>
      </c>
      <c r="D273" t="s">
        <v>267</v>
      </c>
      <c r="E273" t="s">
        <v>9301</v>
      </c>
      <c r="F273" t="s">
        <v>12204</v>
      </c>
      <c r="G273">
        <v>31</v>
      </c>
      <c r="H273">
        <v>3174</v>
      </c>
      <c r="I273">
        <v>0</v>
      </c>
      <c r="J273">
        <v>7</v>
      </c>
      <c r="K273" s="389" t="str">
        <f>VLOOKUP(G273,'01_MASTER_KODE_WILAYAH'!H$1437:I$1470,2,FALSE)</f>
        <v>DKI JAKARTA</v>
      </c>
      <c r="L273" s="390" t="str">
        <f>VLOOKUP(H273,'01_MASTER_KODE_WILAYAH'!D$5:F$1353,3,FALSE)</f>
        <v>KOTA JAKARTA BARAT</v>
      </c>
      <c r="M273" s="450" t="str">
        <f t="shared" si="18"/>
        <v>Pemerintah</v>
      </c>
      <c r="N273" s="334">
        <f>COUNTIF(A1_Individu_Data_Keadaan_SDMK!A$4:A$149935,B273)</f>
        <v>0</v>
      </c>
      <c r="O273" s="334">
        <f t="shared" si="19"/>
        <v>0</v>
      </c>
      <c r="P273" s="443" t="str">
        <f t="shared" si="20"/>
        <v>Berkurang</v>
      </c>
    </row>
    <row r="274" spans="1:16">
      <c r="A274" s="7">
        <v>272</v>
      </c>
      <c r="B274" t="s">
        <v>12898</v>
      </c>
      <c r="C274" t="s">
        <v>12899</v>
      </c>
      <c r="D274" t="s">
        <v>267</v>
      </c>
      <c r="E274" t="s">
        <v>9301</v>
      </c>
      <c r="F274" t="s">
        <v>12204</v>
      </c>
      <c r="G274">
        <v>31</v>
      </c>
      <c r="H274">
        <v>3174</v>
      </c>
      <c r="I274">
        <v>0</v>
      </c>
      <c r="J274">
        <v>6</v>
      </c>
      <c r="K274" s="389" t="str">
        <f>VLOOKUP(G274,'01_MASTER_KODE_WILAYAH'!H$1437:I$1470,2,FALSE)</f>
        <v>DKI JAKARTA</v>
      </c>
      <c r="L274" s="390" t="str">
        <f>VLOOKUP(H274,'01_MASTER_KODE_WILAYAH'!D$5:F$1353,3,FALSE)</f>
        <v>KOTA JAKARTA BARAT</v>
      </c>
      <c r="M274" s="450" t="str">
        <f t="shared" si="18"/>
        <v>Pemerintah</v>
      </c>
      <c r="N274" s="334">
        <f>COUNTIF(A1_Individu_Data_Keadaan_SDMK!A$4:A$149935,B274)</f>
        <v>0</v>
      </c>
      <c r="O274" s="334">
        <f t="shared" si="19"/>
        <v>0</v>
      </c>
      <c r="P274" s="443" t="str">
        <f t="shared" si="20"/>
        <v>Berkurang</v>
      </c>
    </row>
    <row r="275" spans="1:16">
      <c r="A275" s="7">
        <v>273</v>
      </c>
      <c r="B275" t="s">
        <v>12900</v>
      </c>
      <c r="C275" t="s">
        <v>12901</v>
      </c>
      <c r="D275" t="s">
        <v>267</v>
      </c>
      <c r="E275" t="s">
        <v>9301</v>
      </c>
      <c r="F275" t="s">
        <v>12204</v>
      </c>
      <c r="G275">
        <v>31</v>
      </c>
      <c r="H275">
        <v>3174</v>
      </c>
      <c r="I275">
        <v>0</v>
      </c>
      <c r="J275">
        <v>7</v>
      </c>
      <c r="K275" s="389" t="str">
        <f>VLOOKUP(G275,'01_MASTER_KODE_WILAYAH'!H$1437:I$1470,2,FALSE)</f>
        <v>DKI JAKARTA</v>
      </c>
      <c r="L275" s="390" t="str">
        <f>VLOOKUP(H275,'01_MASTER_KODE_WILAYAH'!D$5:F$1353,3,FALSE)</f>
        <v>KOTA JAKARTA BARAT</v>
      </c>
      <c r="M275" s="450" t="str">
        <f t="shared" si="18"/>
        <v>Pemerintah</v>
      </c>
      <c r="N275" s="334">
        <f>COUNTIF(A1_Individu_Data_Keadaan_SDMK!A$4:A$149935,B275)</f>
        <v>0</v>
      </c>
      <c r="O275" s="334">
        <f t="shared" si="19"/>
        <v>0</v>
      </c>
      <c r="P275" s="443" t="str">
        <f t="shared" si="20"/>
        <v>Berkurang</v>
      </c>
    </row>
    <row r="276" spans="1:16">
      <c r="A276" s="7">
        <v>274</v>
      </c>
      <c r="B276" t="s">
        <v>12902</v>
      </c>
      <c r="C276" t="s">
        <v>12903</v>
      </c>
      <c r="D276" t="s">
        <v>267</v>
      </c>
      <c r="E276" t="s">
        <v>9301</v>
      </c>
      <c r="F276" t="s">
        <v>12204</v>
      </c>
      <c r="G276">
        <v>31</v>
      </c>
      <c r="H276">
        <v>3174</v>
      </c>
      <c r="I276">
        <v>0</v>
      </c>
      <c r="J276">
        <v>5</v>
      </c>
      <c r="K276" s="389" t="str">
        <f>VLOOKUP(G276,'01_MASTER_KODE_WILAYAH'!H$1437:I$1470,2,FALSE)</f>
        <v>DKI JAKARTA</v>
      </c>
      <c r="L276" s="390" t="str">
        <f>VLOOKUP(H276,'01_MASTER_KODE_WILAYAH'!D$5:F$1353,3,FALSE)</f>
        <v>KOTA JAKARTA BARAT</v>
      </c>
      <c r="M276" s="450" t="str">
        <f t="shared" si="18"/>
        <v>Pemerintah</v>
      </c>
      <c r="N276" s="334">
        <f>COUNTIF(A1_Individu_Data_Keadaan_SDMK!A$4:A$149935,B276)</f>
        <v>0</v>
      </c>
      <c r="O276" s="334">
        <f t="shared" si="19"/>
        <v>0</v>
      </c>
      <c r="P276" s="443" t="str">
        <f t="shared" si="20"/>
        <v>Berkurang</v>
      </c>
    </row>
    <row r="277" spans="1:16">
      <c r="A277" s="7">
        <v>275</v>
      </c>
      <c r="B277" t="s">
        <v>12904</v>
      </c>
      <c r="C277" t="s">
        <v>12905</v>
      </c>
      <c r="D277" t="s">
        <v>267</v>
      </c>
      <c r="E277" t="s">
        <v>9301</v>
      </c>
      <c r="F277" t="s">
        <v>12204</v>
      </c>
      <c r="G277">
        <v>31</v>
      </c>
      <c r="H277">
        <v>3174</v>
      </c>
      <c r="I277">
        <v>0</v>
      </c>
      <c r="J277">
        <v>6</v>
      </c>
      <c r="K277" s="389" t="str">
        <f>VLOOKUP(G277,'01_MASTER_KODE_WILAYAH'!H$1437:I$1470,2,FALSE)</f>
        <v>DKI JAKARTA</v>
      </c>
      <c r="L277" s="390" t="str">
        <f>VLOOKUP(H277,'01_MASTER_KODE_WILAYAH'!D$5:F$1353,3,FALSE)</f>
        <v>KOTA JAKARTA BARAT</v>
      </c>
      <c r="M277" s="450" t="str">
        <f t="shared" si="18"/>
        <v>Pemerintah</v>
      </c>
      <c r="N277" s="334">
        <f>COUNTIF(A1_Individu_Data_Keadaan_SDMK!A$4:A$149935,B277)</f>
        <v>0</v>
      </c>
      <c r="O277" s="334">
        <f t="shared" si="19"/>
        <v>0</v>
      </c>
      <c r="P277" s="443" t="str">
        <f t="shared" si="20"/>
        <v>Berkurang</v>
      </c>
    </row>
    <row r="278" spans="1:16">
      <c r="A278" s="7">
        <v>276</v>
      </c>
      <c r="B278" t="s">
        <v>12906</v>
      </c>
      <c r="C278" t="s">
        <v>12907</v>
      </c>
      <c r="D278" t="s">
        <v>267</v>
      </c>
      <c r="E278" t="s">
        <v>9302</v>
      </c>
      <c r="F278" t="s">
        <v>12204</v>
      </c>
      <c r="G278">
        <v>31</v>
      </c>
      <c r="H278">
        <v>3174</v>
      </c>
      <c r="I278">
        <v>0</v>
      </c>
      <c r="J278">
        <v>114</v>
      </c>
      <c r="K278" s="389" t="str">
        <f>VLOOKUP(G278,'01_MASTER_KODE_WILAYAH'!H$1437:I$1470,2,FALSE)</f>
        <v>DKI JAKARTA</v>
      </c>
      <c r="L278" s="390" t="str">
        <f>VLOOKUP(H278,'01_MASTER_KODE_WILAYAH'!D$5:F$1353,3,FALSE)</f>
        <v>KOTA JAKARTA BARAT</v>
      </c>
      <c r="M278" s="450" t="str">
        <f t="shared" si="18"/>
        <v>Pemerintah</v>
      </c>
      <c r="N278" s="334">
        <f>COUNTIF(A1_Individu_Data_Keadaan_SDMK!A$4:A$149935,B278)</f>
        <v>0</v>
      </c>
      <c r="O278" s="334">
        <f t="shared" si="19"/>
        <v>0</v>
      </c>
      <c r="P278" s="443" t="str">
        <f t="shared" si="20"/>
        <v>Berkurang</v>
      </c>
    </row>
    <row r="279" spans="1:16">
      <c r="A279" s="7">
        <v>277</v>
      </c>
      <c r="B279" t="s">
        <v>12908</v>
      </c>
      <c r="C279" t="s">
        <v>12909</v>
      </c>
      <c r="D279" t="s">
        <v>267</v>
      </c>
      <c r="E279" t="s">
        <v>9301</v>
      </c>
      <c r="F279" t="s">
        <v>12204</v>
      </c>
      <c r="G279">
        <v>31</v>
      </c>
      <c r="H279">
        <v>3174</v>
      </c>
      <c r="I279">
        <v>0</v>
      </c>
      <c r="J279">
        <v>10</v>
      </c>
      <c r="K279" s="389" t="str">
        <f>VLOOKUP(G279,'01_MASTER_KODE_WILAYAH'!H$1437:I$1470,2,FALSE)</f>
        <v>DKI JAKARTA</v>
      </c>
      <c r="L279" s="390" t="str">
        <f>VLOOKUP(H279,'01_MASTER_KODE_WILAYAH'!D$5:F$1353,3,FALSE)</f>
        <v>KOTA JAKARTA BARAT</v>
      </c>
      <c r="M279" s="450" t="str">
        <f t="shared" si="18"/>
        <v>Pemerintah</v>
      </c>
      <c r="N279" s="334">
        <f>COUNTIF(A1_Individu_Data_Keadaan_SDMK!A$4:A$149935,B279)</f>
        <v>0</v>
      </c>
      <c r="O279" s="334">
        <f t="shared" si="19"/>
        <v>0</v>
      </c>
      <c r="P279" s="443" t="str">
        <f t="shared" si="20"/>
        <v>Berkurang</v>
      </c>
    </row>
    <row r="280" spans="1:16">
      <c r="A280" s="7">
        <v>278</v>
      </c>
      <c r="B280" t="s">
        <v>12910</v>
      </c>
      <c r="C280" t="s">
        <v>12911</v>
      </c>
      <c r="D280" t="s">
        <v>267</v>
      </c>
      <c r="E280" t="s">
        <v>9301</v>
      </c>
      <c r="F280" t="s">
        <v>12204</v>
      </c>
      <c r="G280">
        <v>31</v>
      </c>
      <c r="H280">
        <v>3174</v>
      </c>
      <c r="I280">
        <v>0</v>
      </c>
      <c r="J280">
        <v>10</v>
      </c>
      <c r="K280" s="389" t="str">
        <f>VLOOKUP(G280,'01_MASTER_KODE_WILAYAH'!H$1437:I$1470,2,FALSE)</f>
        <v>DKI JAKARTA</v>
      </c>
      <c r="L280" s="390" t="str">
        <f>VLOOKUP(H280,'01_MASTER_KODE_WILAYAH'!D$5:F$1353,3,FALSE)</f>
        <v>KOTA JAKARTA BARAT</v>
      </c>
      <c r="M280" s="450" t="str">
        <f t="shared" si="18"/>
        <v>Pemerintah</v>
      </c>
      <c r="N280" s="334">
        <f>COUNTIF(A1_Individu_Data_Keadaan_SDMK!A$4:A$149935,B280)</f>
        <v>0</v>
      </c>
      <c r="O280" s="334">
        <f t="shared" si="19"/>
        <v>0</v>
      </c>
      <c r="P280" s="443" t="str">
        <f t="shared" si="20"/>
        <v>Berkurang</v>
      </c>
    </row>
    <row r="281" spans="1:16">
      <c r="A281" s="7">
        <v>279</v>
      </c>
      <c r="B281" t="s">
        <v>12912</v>
      </c>
      <c r="C281" t="s">
        <v>12913</v>
      </c>
      <c r="D281" t="s">
        <v>267</v>
      </c>
      <c r="E281" t="s">
        <v>9301</v>
      </c>
      <c r="F281" t="s">
        <v>12204</v>
      </c>
      <c r="G281">
        <v>31</v>
      </c>
      <c r="H281">
        <v>3174</v>
      </c>
      <c r="I281">
        <v>0</v>
      </c>
      <c r="J281">
        <v>10</v>
      </c>
      <c r="K281" s="389" t="str">
        <f>VLOOKUP(G281,'01_MASTER_KODE_WILAYAH'!H$1437:I$1470,2,FALSE)</f>
        <v>DKI JAKARTA</v>
      </c>
      <c r="L281" s="390" t="str">
        <f>VLOOKUP(H281,'01_MASTER_KODE_WILAYAH'!D$5:F$1353,3,FALSE)</f>
        <v>KOTA JAKARTA BARAT</v>
      </c>
      <c r="M281" s="450" t="str">
        <f t="shared" si="18"/>
        <v>Pemerintah</v>
      </c>
      <c r="N281" s="334">
        <f>COUNTIF(A1_Individu_Data_Keadaan_SDMK!A$4:A$149935,B281)</f>
        <v>0</v>
      </c>
      <c r="O281" s="334">
        <f t="shared" si="19"/>
        <v>0</v>
      </c>
      <c r="P281" s="443" t="str">
        <f t="shared" si="20"/>
        <v>Berkurang</v>
      </c>
    </row>
    <row r="282" spans="1:16">
      <c r="A282" s="7">
        <v>280</v>
      </c>
      <c r="B282" t="s">
        <v>12914</v>
      </c>
      <c r="C282" t="s">
        <v>12915</v>
      </c>
      <c r="D282" t="s">
        <v>267</v>
      </c>
      <c r="E282" t="s">
        <v>9301</v>
      </c>
      <c r="F282" t="s">
        <v>12204</v>
      </c>
      <c r="G282">
        <v>31</v>
      </c>
      <c r="H282">
        <v>3174</v>
      </c>
      <c r="I282">
        <v>0</v>
      </c>
      <c r="J282">
        <v>8</v>
      </c>
      <c r="K282" s="389" t="str">
        <f>VLOOKUP(G282,'01_MASTER_KODE_WILAYAH'!H$1437:I$1470,2,FALSE)</f>
        <v>DKI JAKARTA</v>
      </c>
      <c r="L282" s="390" t="str">
        <f>VLOOKUP(H282,'01_MASTER_KODE_WILAYAH'!D$5:F$1353,3,FALSE)</f>
        <v>KOTA JAKARTA BARAT</v>
      </c>
      <c r="M282" s="450" t="str">
        <f t="shared" si="18"/>
        <v>Pemerintah</v>
      </c>
      <c r="N282" s="334">
        <f>COUNTIF(A1_Individu_Data_Keadaan_SDMK!A$4:A$149935,B282)</f>
        <v>0</v>
      </c>
      <c r="O282" s="334">
        <f t="shared" si="19"/>
        <v>0</v>
      </c>
      <c r="P282" s="443" t="str">
        <f t="shared" si="20"/>
        <v>Berkurang</v>
      </c>
    </row>
    <row r="283" spans="1:16">
      <c r="A283" s="7">
        <v>281</v>
      </c>
      <c r="B283" t="s">
        <v>12916</v>
      </c>
      <c r="C283" t="s">
        <v>12917</v>
      </c>
      <c r="D283" t="s">
        <v>267</v>
      </c>
      <c r="E283" t="s">
        <v>9301</v>
      </c>
      <c r="F283" t="s">
        <v>12204</v>
      </c>
      <c r="G283">
        <v>31</v>
      </c>
      <c r="H283">
        <v>3174</v>
      </c>
      <c r="I283">
        <v>0</v>
      </c>
      <c r="J283">
        <v>11</v>
      </c>
      <c r="K283" s="389" t="str">
        <f>VLOOKUP(G283,'01_MASTER_KODE_WILAYAH'!H$1437:I$1470,2,FALSE)</f>
        <v>DKI JAKARTA</v>
      </c>
      <c r="L283" s="390" t="str">
        <f>VLOOKUP(H283,'01_MASTER_KODE_WILAYAH'!D$5:F$1353,3,FALSE)</f>
        <v>KOTA JAKARTA BARAT</v>
      </c>
      <c r="M283" s="450" t="str">
        <f t="shared" si="18"/>
        <v>Pemerintah</v>
      </c>
      <c r="N283" s="334">
        <f>COUNTIF(A1_Individu_Data_Keadaan_SDMK!A$4:A$149935,B283)</f>
        <v>0</v>
      </c>
      <c r="O283" s="334">
        <f t="shared" si="19"/>
        <v>0</v>
      </c>
      <c r="P283" s="443" t="str">
        <f t="shared" si="20"/>
        <v>Berkurang</v>
      </c>
    </row>
    <row r="284" spans="1:16">
      <c r="A284" s="7">
        <v>282</v>
      </c>
      <c r="B284" t="s">
        <v>12918</v>
      </c>
      <c r="C284" t="s">
        <v>12919</v>
      </c>
      <c r="D284" t="s">
        <v>267</v>
      </c>
      <c r="E284" t="s">
        <v>9301</v>
      </c>
      <c r="F284" t="s">
        <v>12204</v>
      </c>
      <c r="G284">
        <v>31</v>
      </c>
      <c r="H284">
        <v>3174</v>
      </c>
      <c r="I284">
        <v>0</v>
      </c>
      <c r="J284">
        <v>9</v>
      </c>
      <c r="K284" s="389" t="str">
        <f>VLOOKUP(G284,'01_MASTER_KODE_WILAYAH'!H$1437:I$1470,2,FALSE)</f>
        <v>DKI JAKARTA</v>
      </c>
      <c r="L284" s="390" t="str">
        <f>VLOOKUP(H284,'01_MASTER_KODE_WILAYAH'!D$5:F$1353,3,FALSE)</f>
        <v>KOTA JAKARTA BARAT</v>
      </c>
      <c r="M284" s="450" t="str">
        <f t="shared" si="18"/>
        <v>Pemerintah</v>
      </c>
      <c r="N284" s="334">
        <f>COUNTIF(A1_Individu_Data_Keadaan_SDMK!A$4:A$149935,B284)</f>
        <v>0</v>
      </c>
      <c r="O284" s="334">
        <f t="shared" si="19"/>
        <v>0</v>
      </c>
      <c r="P284" s="443" t="str">
        <f t="shared" si="20"/>
        <v>Berkurang</v>
      </c>
    </row>
    <row r="285" spans="1:16">
      <c r="A285" s="7">
        <v>283</v>
      </c>
      <c r="B285" t="s">
        <v>12920</v>
      </c>
      <c r="C285" t="s">
        <v>12921</v>
      </c>
      <c r="D285" t="s">
        <v>267</v>
      </c>
      <c r="E285" t="s">
        <v>9301</v>
      </c>
      <c r="F285" t="s">
        <v>12204</v>
      </c>
      <c r="G285">
        <v>31</v>
      </c>
      <c r="H285">
        <v>3174</v>
      </c>
      <c r="I285">
        <v>0</v>
      </c>
      <c r="J285">
        <v>9</v>
      </c>
      <c r="K285" s="389" t="str">
        <f>VLOOKUP(G285,'01_MASTER_KODE_WILAYAH'!H$1437:I$1470,2,FALSE)</f>
        <v>DKI JAKARTA</v>
      </c>
      <c r="L285" s="390" t="str">
        <f>VLOOKUP(H285,'01_MASTER_KODE_WILAYAH'!D$5:F$1353,3,FALSE)</f>
        <v>KOTA JAKARTA BARAT</v>
      </c>
      <c r="M285" s="450" t="str">
        <f t="shared" si="18"/>
        <v>Pemerintah</v>
      </c>
      <c r="N285" s="334">
        <f>COUNTIF(A1_Individu_Data_Keadaan_SDMK!A$4:A$149935,B285)</f>
        <v>0</v>
      </c>
      <c r="O285" s="334">
        <f t="shared" si="19"/>
        <v>0</v>
      </c>
      <c r="P285" s="443" t="str">
        <f t="shared" si="20"/>
        <v>Berkurang</v>
      </c>
    </row>
    <row r="286" spans="1:16">
      <c r="A286" s="7">
        <v>284</v>
      </c>
      <c r="B286" t="s">
        <v>12922</v>
      </c>
      <c r="C286" t="s">
        <v>12923</v>
      </c>
      <c r="D286" t="s">
        <v>267</v>
      </c>
      <c r="E286" t="s">
        <v>9301</v>
      </c>
      <c r="F286" t="s">
        <v>12204</v>
      </c>
      <c r="G286">
        <v>31</v>
      </c>
      <c r="H286">
        <v>3174</v>
      </c>
      <c r="I286">
        <v>0</v>
      </c>
      <c r="J286">
        <v>8</v>
      </c>
      <c r="K286" s="389" t="str">
        <f>VLOOKUP(G286,'01_MASTER_KODE_WILAYAH'!H$1437:I$1470,2,FALSE)</f>
        <v>DKI JAKARTA</v>
      </c>
      <c r="L286" s="390" t="str">
        <f>VLOOKUP(H286,'01_MASTER_KODE_WILAYAH'!D$5:F$1353,3,FALSE)</f>
        <v>KOTA JAKARTA BARAT</v>
      </c>
      <c r="M286" s="450" t="str">
        <f t="shared" si="18"/>
        <v>Pemerintah</v>
      </c>
      <c r="N286" s="334">
        <f>COUNTIF(A1_Individu_Data_Keadaan_SDMK!A$4:A$149935,B286)</f>
        <v>0</v>
      </c>
      <c r="O286" s="334">
        <f t="shared" si="19"/>
        <v>0</v>
      </c>
      <c r="P286" s="443" t="str">
        <f t="shared" si="20"/>
        <v>Berkurang</v>
      </c>
    </row>
    <row r="287" spans="1:16">
      <c r="A287" s="7">
        <v>285</v>
      </c>
      <c r="B287" t="s">
        <v>12924</v>
      </c>
      <c r="C287" t="s">
        <v>12925</v>
      </c>
      <c r="D287" t="s">
        <v>267</v>
      </c>
      <c r="E287" t="s">
        <v>9301</v>
      </c>
      <c r="F287" t="s">
        <v>12204</v>
      </c>
      <c r="G287">
        <v>31</v>
      </c>
      <c r="H287">
        <v>3174</v>
      </c>
      <c r="I287">
        <v>0</v>
      </c>
      <c r="J287">
        <v>9</v>
      </c>
      <c r="K287" s="389" t="str">
        <f>VLOOKUP(G287,'01_MASTER_KODE_WILAYAH'!H$1437:I$1470,2,FALSE)</f>
        <v>DKI JAKARTA</v>
      </c>
      <c r="L287" s="390" t="str">
        <f>VLOOKUP(H287,'01_MASTER_KODE_WILAYAH'!D$5:F$1353,3,FALSE)</f>
        <v>KOTA JAKARTA BARAT</v>
      </c>
      <c r="M287" s="450" t="str">
        <f t="shared" si="18"/>
        <v>Pemerintah</v>
      </c>
      <c r="N287" s="334">
        <f>COUNTIF(A1_Individu_Data_Keadaan_SDMK!A$4:A$149935,B287)</f>
        <v>0</v>
      </c>
      <c r="O287" s="334">
        <f t="shared" si="19"/>
        <v>0</v>
      </c>
      <c r="P287" s="443" t="str">
        <f t="shared" si="20"/>
        <v>Berkurang</v>
      </c>
    </row>
    <row r="288" spans="1:16">
      <c r="A288" s="7">
        <v>286</v>
      </c>
      <c r="B288" t="s">
        <v>12926</v>
      </c>
      <c r="C288" t="s">
        <v>12927</v>
      </c>
      <c r="D288" t="s">
        <v>267</v>
      </c>
      <c r="E288" t="s">
        <v>9302</v>
      </c>
      <c r="F288" t="s">
        <v>12204</v>
      </c>
      <c r="G288">
        <v>31</v>
      </c>
      <c r="H288">
        <v>3174</v>
      </c>
      <c r="I288">
        <v>0</v>
      </c>
      <c r="J288">
        <v>97</v>
      </c>
      <c r="K288" s="389" t="str">
        <f>VLOOKUP(G288,'01_MASTER_KODE_WILAYAH'!H$1437:I$1470,2,FALSE)</f>
        <v>DKI JAKARTA</v>
      </c>
      <c r="L288" s="390" t="str">
        <f>VLOOKUP(H288,'01_MASTER_KODE_WILAYAH'!D$5:F$1353,3,FALSE)</f>
        <v>KOTA JAKARTA BARAT</v>
      </c>
      <c r="M288" s="450" t="str">
        <f t="shared" si="18"/>
        <v>Pemerintah</v>
      </c>
      <c r="N288" s="334">
        <f>COUNTIF(A1_Individu_Data_Keadaan_SDMK!A$4:A$149935,B288)</f>
        <v>0</v>
      </c>
      <c r="O288" s="334">
        <f t="shared" si="19"/>
        <v>0</v>
      </c>
      <c r="P288" s="443" t="str">
        <f t="shared" si="20"/>
        <v>Berkurang</v>
      </c>
    </row>
    <row r="289" spans="1:16">
      <c r="A289" s="7">
        <v>287</v>
      </c>
      <c r="B289" t="s">
        <v>12928</v>
      </c>
      <c r="C289" t="s">
        <v>12929</v>
      </c>
      <c r="D289" t="s">
        <v>267</v>
      </c>
      <c r="E289" t="s">
        <v>9301</v>
      </c>
      <c r="F289" t="s">
        <v>12204</v>
      </c>
      <c r="G289">
        <v>31</v>
      </c>
      <c r="H289">
        <v>3174</v>
      </c>
      <c r="I289">
        <v>0</v>
      </c>
      <c r="J289">
        <v>9</v>
      </c>
      <c r="K289" s="389" t="str">
        <f>VLOOKUP(G289,'01_MASTER_KODE_WILAYAH'!H$1437:I$1470,2,FALSE)</f>
        <v>DKI JAKARTA</v>
      </c>
      <c r="L289" s="390" t="str">
        <f>VLOOKUP(H289,'01_MASTER_KODE_WILAYAH'!D$5:F$1353,3,FALSE)</f>
        <v>KOTA JAKARTA BARAT</v>
      </c>
      <c r="M289" s="450" t="str">
        <f t="shared" si="18"/>
        <v>Pemerintah</v>
      </c>
      <c r="N289" s="334">
        <f>COUNTIF(A1_Individu_Data_Keadaan_SDMK!A$4:A$149935,B289)</f>
        <v>0</v>
      </c>
      <c r="O289" s="334">
        <f t="shared" si="19"/>
        <v>0</v>
      </c>
      <c r="P289" s="443" t="str">
        <f t="shared" si="20"/>
        <v>Berkurang</v>
      </c>
    </row>
    <row r="290" spans="1:16">
      <c r="A290" s="7">
        <v>288</v>
      </c>
      <c r="B290" t="s">
        <v>12930</v>
      </c>
      <c r="C290" t="s">
        <v>12931</v>
      </c>
      <c r="D290" t="s">
        <v>267</v>
      </c>
      <c r="E290" t="s">
        <v>9301</v>
      </c>
      <c r="F290" t="s">
        <v>12204</v>
      </c>
      <c r="G290">
        <v>31</v>
      </c>
      <c r="H290">
        <v>3174</v>
      </c>
      <c r="I290">
        <v>0</v>
      </c>
      <c r="J290">
        <v>10</v>
      </c>
      <c r="K290" s="389" t="str">
        <f>VLOOKUP(G290,'01_MASTER_KODE_WILAYAH'!H$1437:I$1470,2,FALSE)</f>
        <v>DKI JAKARTA</v>
      </c>
      <c r="L290" s="390" t="str">
        <f>VLOOKUP(H290,'01_MASTER_KODE_WILAYAH'!D$5:F$1353,3,FALSE)</f>
        <v>KOTA JAKARTA BARAT</v>
      </c>
      <c r="M290" s="450" t="str">
        <f t="shared" si="18"/>
        <v>Pemerintah</v>
      </c>
      <c r="N290" s="334">
        <f>COUNTIF(A1_Individu_Data_Keadaan_SDMK!A$4:A$149935,B290)</f>
        <v>0</v>
      </c>
      <c r="O290" s="334">
        <f t="shared" si="19"/>
        <v>0</v>
      </c>
      <c r="P290" s="443" t="str">
        <f t="shared" si="20"/>
        <v>Berkurang</v>
      </c>
    </row>
    <row r="291" spans="1:16">
      <c r="A291" s="7">
        <v>289</v>
      </c>
      <c r="B291" t="s">
        <v>12932</v>
      </c>
      <c r="C291" t="s">
        <v>12933</v>
      </c>
      <c r="D291" t="s">
        <v>267</v>
      </c>
      <c r="E291" t="s">
        <v>9301</v>
      </c>
      <c r="F291" t="s">
        <v>12204</v>
      </c>
      <c r="G291">
        <v>31</v>
      </c>
      <c r="H291">
        <v>3174</v>
      </c>
      <c r="I291">
        <v>0</v>
      </c>
      <c r="J291">
        <v>9</v>
      </c>
      <c r="K291" s="389" t="str">
        <f>VLOOKUP(G291,'01_MASTER_KODE_WILAYAH'!H$1437:I$1470,2,FALSE)</f>
        <v>DKI JAKARTA</v>
      </c>
      <c r="L291" s="390" t="str">
        <f>VLOOKUP(H291,'01_MASTER_KODE_WILAYAH'!D$5:F$1353,3,FALSE)</f>
        <v>KOTA JAKARTA BARAT</v>
      </c>
      <c r="M291" s="450" t="str">
        <f t="shared" si="18"/>
        <v>Pemerintah</v>
      </c>
      <c r="N291" s="334">
        <f>COUNTIF(A1_Individu_Data_Keadaan_SDMK!A$4:A$149935,B291)</f>
        <v>0</v>
      </c>
      <c r="O291" s="334">
        <f t="shared" si="19"/>
        <v>0</v>
      </c>
      <c r="P291" s="443" t="str">
        <f t="shared" si="20"/>
        <v>Berkurang</v>
      </c>
    </row>
    <row r="292" spans="1:16">
      <c r="A292" s="7">
        <v>290</v>
      </c>
      <c r="B292" t="s">
        <v>12934</v>
      </c>
      <c r="C292" t="s">
        <v>12935</v>
      </c>
      <c r="D292" t="s">
        <v>267</v>
      </c>
      <c r="E292" t="s">
        <v>9301</v>
      </c>
      <c r="F292" t="s">
        <v>12204</v>
      </c>
      <c r="G292">
        <v>31</v>
      </c>
      <c r="H292">
        <v>3174</v>
      </c>
      <c r="I292">
        <v>0</v>
      </c>
      <c r="J292">
        <v>9</v>
      </c>
      <c r="K292" s="389" t="str">
        <f>VLOOKUP(G292,'01_MASTER_KODE_WILAYAH'!H$1437:I$1470,2,FALSE)</f>
        <v>DKI JAKARTA</v>
      </c>
      <c r="L292" s="390" t="str">
        <f>VLOOKUP(H292,'01_MASTER_KODE_WILAYAH'!D$5:F$1353,3,FALSE)</f>
        <v>KOTA JAKARTA BARAT</v>
      </c>
      <c r="M292" s="450" t="str">
        <f t="shared" si="18"/>
        <v>Pemerintah</v>
      </c>
      <c r="N292" s="334">
        <f>COUNTIF(A1_Individu_Data_Keadaan_SDMK!A$4:A$149935,B292)</f>
        <v>0</v>
      </c>
      <c r="O292" s="334">
        <f t="shared" si="19"/>
        <v>0</v>
      </c>
      <c r="P292" s="443" t="str">
        <f t="shared" si="20"/>
        <v>Berkurang</v>
      </c>
    </row>
    <row r="293" spans="1:16">
      <c r="A293" s="7">
        <v>291</v>
      </c>
      <c r="B293" t="s">
        <v>12936</v>
      </c>
      <c r="C293" t="s">
        <v>12937</v>
      </c>
      <c r="D293" t="s">
        <v>267</v>
      </c>
      <c r="E293" t="s">
        <v>9301</v>
      </c>
      <c r="F293" t="s">
        <v>12204</v>
      </c>
      <c r="G293">
        <v>31</v>
      </c>
      <c r="H293">
        <v>3174</v>
      </c>
      <c r="I293">
        <v>0</v>
      </c>
      <c r="J293">
        <v>9</v>
      </c>
      <c r="K293" s="389" t="str">
        <f>VLOOKUP(G293,'01_MASTER_KODE_WILAYAH'!H$1437:I$1470,2,FALSE)</f>
        <v>DKI JAKARTA</v>
      </c>
      <c r="L293" s="390" t="str">
        <f>VLOOKUP(H293,'01_MASTER_KODE_WILAYAH'!D$5:F$1353,3,FALSE)</f>
        <v>KOTA JAKARTA BARAT</v>
      </c>
      <c r="M293" s="450" t="str">
        <f t="shared" si="18"/>
        <v>Pemerintah</v>
      </c>
      <c r="N293" s="334">
        <f>COUNTIF(A1_Individu_Data_Keadaan_SDMK!A$4:A$149935,B293)</f>
        <v>0</v>
      </c>
      <c r="O293" s="334">
        <f t="shared" si="19"/>
        <v>0</v>
      </c>
      <c r="P293" s="443" t="str">
        <f t="shared" si="20"/>
        <v>Berkurang</v>
      </c>
    </row>
    <row r="294" spans="1:16">
      <c r="A294" s="7">
        <v>292</v>
      </c>
      <c r="B294" t="s">
        <v>12938</v>
      </c>
      <c r="C294" t="s">
        <v>12939</v>
      </c>
      <c r="D294" t="s">
        <v>267</v>
      </c>
      <c r="E294" t="s">
        <v>9301</v>
      </c>
      <c r="F294" t="s">
        <v>12204</v>
      </c>
      <c r="G294">
        <v>31</v>
      </c>
      <c r="H294">
        <v>3174</v>
      </c>
      <c r="I294">
        <v>0</v>
      </c>
      <c r="J294">
        <v>8</v>
      </c>
      <c r="K294" s="389" t="str">
        <f>VLOOKUP(G294,'01_MASTER_KODE_WILAYAH'!H$1437:I$1470,2,FALSE)</f>
        <v>DKI JAKARTA</v>
      </c>
      <c r="L294" s="390" t="str">
        <f>VLOOKUP(H294,'01_MASTER_KODE_WILAYAH'!D$5:F$1353,3,FALSE)</f>
        <v>KOTA JAKARTA BARAT</v>
      </c>
      <c r="M294" s="450" t="str">
        <f t="shared" si="18"/>
        <v>Pemerintah</v>
      </c>
      <c r="N294" s="334">
        <f>COUNTIF(A1_Individu_Data_Keadaan_SDMK!A$4:A$149935,B294)</f>
        <v>0</v>
      </c>
      <c r="O294" s="334">
        <f t="shared" si="19"/>
        <v>0</v>
      </c>
      <c r="P294" s="443" t="str">
        <f t="shared" si="20"/>
        <v>Berkurang</v>
      </c>
    </row>
    <row r="295" spans="1:16">
      <c r="A295" s="7">
        <v>293</v>
      </c>
      <c r="B295" t="s">
        <v>12940</v>
      </c>
      <c r="C295" t="s">
        <v>12941</v>
      </c>
      <c r="D295" t="s">
        <v>267</v>
      </c>
      <c r="E295" t="s">
        <v>9301</v>
      </c>
      <c r="F295" t="s">
        <v>12204</v>
      </c>
      <c r="G295">
        <v>31</v>
      </c>
      <c r="H295">
        <v>3174</v>
      </c>
      <c r="I295">
        <v>0</v>
      </c>
      <c r="J295">
        <v>10</v>
      </c>
      <c r="K295" s="389" t="str">
        <f>VLOOKUP(G295,'01_MASTER_KODE_WILAYAH'!H$1437:I$1470,2,FALSE)</f>
        <v>DKI JAKARTA</v>
      </c>
      <c r="L295" s="390" t="str">
        <f>VLOOKUP(H295,'01_MASTER_KODE_WILAYAH'!D$5:F$1353,3,FALSE)</f>
        <v>KOTA JAKARTA BARAT</v>
      </c>
      <c r="M295" s="450" t="str">
        <f t="shared" si="18"/>
        <v>Pemerintah</v>
      </c>
      <c r="N295" s="334">
        <f>COUNTIF(A1_Individu_Data_Keadaan_SDMK!A$4:A$149935,B295)</f>
        <v>0</v>
      </c>
      <c r="O295" s="334">
        <f t="shared" si="19"/>
        <v>0</v>
      </c>
      <c r="P295" s="443" t="str">
        <f t="shared" si="20"/>
        <v>Berkurang</v>
      </c>
    </row>
    <row r="296" spans="1:16">
      <c r="A296" s="7">
        <v>294</v>
      </c>
      <c r="B296" t="s">
        <v>12942</v>
      </c>
      <c r="C296" t="s">
        <v>12943</v>
      </c>
      <c r="D296" t="s">
        <v>267</v>
      </c>
      <c r="E296" t="s">
        <v>9301</v>
      </c>
      <c r="F296" t="s">
        <v>12204</v>
      </c>
      <c r="G296">
        <v>31</v>
      </c>
      <c r="H296">
        <v>3174</v>
      </c>
      <c r="I296">
        <v>0</v>
      </c>
      <c r="J296">
        <v>10</v>
      </c>
      <c r="K296" s="389" t="str">
        <f>VLOOKUP(G296,'01_MASTER_KODE_WILAYAH'!H$1437:I$1470,2,FALSE)</f>
        <v>DKI JAKARTA</v>
      </c>
      <c r="L296" s="390" t="str">
        <f>VLOOKUP(H296,'01_MASTER_KODE_WILAYAH'!D$5:F$1353,3,FALSE)</f>
        <v>KOTA JAKARTA BARAT</v>
      </c>
      <c r="M296" s="450" t="str">
        <f t="shared" si="18"/>
        <v>Pemerintah</v>
      </c>
      <c r="N296" s="334">
        <f>COUNTIF(A1_Individu_Data_Keadaan_SDMK!A$4:A$149935,B296)</f>
        <v>0</v>
      </c>
      <c r="O296" s="334">
        <f t="shared" si="19"/>
        <v>0</v>
      </c>
      <c r="P296" s="443" t="str">
        <f t="shared" si="20"/>
        <v>Berkurang</v>
      </c>
    </row>
    <row r="297" spans="1:16">
      <c r="A297" s="7">
        <v>295</v>
      </c>
      <c r="B297" t="s">
        <v>12944</v>
      </c>
      <c r="C297" t="s">
        <v>12945</v>
      </c>
      <c r="D297" t="s">
        <v>267</v>
      </c>
      <c r="E297" t="s">
        <v>9301</v>
      </c>
      <c r="F297" t="s">
        <v>12204</v>
      </c>
      <c r="G297">
        <v>31</v>
      </c>
      <c r="H297">
        <v>3174</v>
      </c>
      <c r="I297">
        <v>0</v>
      </c>
      <c r="J297">
        <v>9</v>
      </c>
      <c r="K297" s="389" t="str">
        <f>VLOOKUP(G297,'01_MASTER_KODE_WILAYAH'!H$1437:I$1470,2,FALSE)</f>
        <v>DKI JAKARTA</v>
      </c>
      <c r="L297" s="390" t="str">
        <f>VLOOKUP(H297,'01_MASTER_KODE_WILAYAH'!D$5:F$1353,3,FALSE)</f>
        <v>KOTA JAKARTA BARAT</v>
      </c>
      <c r="M297" s="450" t="str">
        <f t="shared" si="18"/>
        <v>Pemerintah</v>
      </c>
      <c r="N297" s="334">
        <f>COUNTIF(A1_Individu_Data_Keadaan_SDMK!A$4:A$149935,B297)</f>
        <v>0</v>
      </c>
      <c r="O297" s="334">
        <f t="shared" si="19"/>
        <v>0</v>
      </c>
      <c r="P297" s="443" t="str">
        <f t="shared" si="20"/>
        <v>Berkurang</v>
      </c>
    </row>
    <row r="298" spans="1:16">
      <c r="A298" s="7">
        <v>296</v>
      </c>
      <c r="B298" t="s">
        <v>12946</v>
      </c>
      <c r="C298" t="s">
        <v>12947</v>
      </c>
      <c r="D298" t="s">
        <v>267</v>
      </c>
      <c r="E298" t="s">
        <v>9301</v>
      </c>
      <c r="F298" t="s">
        <v>12204</v>
      </c>
      <c r="G298">
        <v>31</v>
      </c>
      <c r="H298">
        <v>3174</v>
      </c>
      <c r="I298">
        <v>0</v>
      </c>
      <c r="J298">
        <v>10</v>
      </c>
      <c r="K298" s="389" t="str">
        <f>VLOOKUP(G298,'01_MASTER_KODE_WILAYAH'!H$1437:I$1470,2,FALSE)</f>
        <v>DKI JAKARTA</v>
      </c>
      <c r="L298" s="390" t="str">
        <f>VLOOKUP(H298,'01_MASTER_KODE_WILAYAH'!D$5:F$1353,3,FALSE)</f>
        <v>KOTA JAKARTA BARAT</v>
      </c>
      <c r="M298" s="450" t="str">
        <f t="shared" si="18"/>
        <v>Pemerintah</v>
      </c>
      <c r="N298" s="334">
        <f>COUNTIF(A1_Individu_Data_Keadaan_SDMK!A$4:A$149935,B298)</f>
        <v>0</v>
      </c>
      <c r="O298" s="334">
        <f t="shared" si="19"/>
        <v>0</v>
      </c>
      <c r="P298" s="443" t="str">
        <f t="shared" si="20"/>
        <v>Berkurang</v>
      </c>
    </row>
    <row r="299" spans="1:16">
      <c r="A299" s="7">
        <v>297</v>
      </c>
      <c r="B299" t="s">
        <v>12948</v>
      </c>
      <c r="C299" t="s">
        <v>12949</v>
      </c>
      <c r="D299" t="s">
        <v>267</v>
      </c>
      <c r="E299" t="s">
        <v>9301</v>
      </c>
      <c r="F299" t="s">
        <v>12204</v>
      </c>
      <c r="G299">
        <v>31</v>
      </c>
      <c r="H299">
        <v>3174</v>
      </c>
      <c r="I299">
        <v>0</v>
      </c>
      <c r="J299">
        <v>10</v>
      </c>
      <c r="K299" s="389" t="str">
        <f>VLOOKUP(G299,'01_MASTER_KODE_WILAYAH'!H$1437:I$1470,2,FALSE)</f>
        <v>DKI JAKARTA</v>
      </c>
      <c r="L299" s="390" t="str">
        <f>VLOOKUP(H299,'01_MASTER_KODE_WILAYAH'!D$5:F$1353,3,FALSE)</f>
        <v>KOTA JAKARTA BARAT</v>
      </c>
      <c r="M299" s="450" t="str">
        <f t="shared" si="18"/>
        <v>Pemerintah</v>
      </c>
      <c r="N299" s="334">
        <f>COUNTIF(A1_Individu_Data_Keadaan_SDMK!A$4:A$149935,B299)</f>
        <v>0</v>
      </c>
      <c r="O299" s="334">
        <f t="shared" si="19"/>
        <v>0</v>
      </c>
      <c r="P299" s="443" t="str">
        <f t="shared" si="20"/>
        <v>Berkurang</v>
      </c>
    </row>
    <row r="300" spans="1:16">
      <c r="A300" s="7">
        <v>298</v>
      </c>
      <c r="B300" t="s">
        <v>12950</v>
      </c>
      <c r="C300" t="s">
        <v>12951</v>
      </c>
      <c r="D300" t="s">
        <v>267</v>
      </c>
      <c r="E300" t="s">
        <v>9301</v>
      </c>
      <c r="F300" t="s">
        <v>12204</v>
      </c>
      <c r="G300">
        <v>31</v>
      </c>
      <c r="H300">
        <v>3174</v>
      </c>
      <c r="I300">
        <v>0</v>
      </c>
      <c r="J300">
        <v>9</v>
      </c>
      <c r="K300" s="389" t="str">
        <f>VLOOKUP(G300,'01_MASTER_KODE_WILAYAH'!H$1437:I$1470,2,FALSE)</f>
        <v>DKI JAKARTA</v>
      </c>
      <c r="L300" s="390" t="str">
        <f>VLOOKUP(H300,'01_MASTER_KODE_WILAYAH'!D$5:F$1353,3,FALSE)</f>
        <v>KOTA JAKARTA BARAT</v>
      </c>
      <c r="M300" s="450" t="str">
        <f t="shared" si="18"/>
        <v>Pemerintah</v>
      </c>
      <c r="N300" s="334">
        <f>COUNTIF(A1_Individu_Data_Keadaan_SDMK!A$4:A$149935,B300)</f>
        <v>0</v>
      </c>
      <c r="O300" s="334">
        <f t="shared" si="19"/>
        <v>0</v>
      </c>
      <c r="P300" s="443" t="str">
        <f t="shared" si="20"/>
        <v>Berkurang</v>
      </c>
    </row>
    <row r="301" spans="1:16">
      <c r="A301" s="7">
        <v>299</v>
      </c>
      <c r="B301" t="s">
        <v>12952</v>
      </c>
      <c r="C301" t="s">
        <v>12953</v>
      </c>
      <c r="D301" t="s">
        <v>267</v>
      </c>
      <c r="E301" t="s">
        <v>9302</v>
      </c>
      <c r="F301" t="s">
        <v>12204</v>
      </c>
      <c r="G301">
        <v>31</v>
      </c>
      <c r="H301">
        <v>3175</v>
      </c>
      <c r="I301">
        <v>0</v>
      </c>
      <c r="J301">
        <v>85</v>
      </c>
      <c r="K301" s="389" t="str">
        <f>VLOOKUP(G301,'01_MASTER_KODE_WILAYAH'!H$1437:I$1470,2,FALSE)</f>
        <v>DKI JAKARTA</v>
      </c>
      <c r="L301" s="390" t="str">
        <f>VLOOKUP(H301,'01_MASTER_KODE_WILAYAH'!D$5:F$1353,3,FALSE)</f>
        <v>KOTA JAKARTA UTARA</v>
      </c>
      <c r="M301" s="450" t="str">
        <f t="shared" si="18"/>
        <v>Pemerintah</v>
      </c>
      <c r="N301" s="334">
        <f>COUNTIF(A1_Individu_Data_Keadaan_SDMK!A$4:A$149935,B301)</f>
        <v>0</v>
      </c>
      <c r="O301" s="334">
        <f t="shared" si="19"/>
        <v>0</v>
      </c>
      <c r="P301" s="443" t="str">
        <f t="shared" si="20"/>
        <v>Berkurang</v>
      </c>
    </row>
    <row r="302" spans="1:16">
      <c r="A302" s="7">
        <v>300</v>
      </c>
      <c r="B302" t="s">
        <v>12954</v>
      </c>
      <c r="C302" t="s">
        <v>12955</v>
      </c>
      <c r="D302" t="s">
        <v>267</v>
      </c>
      <c r="E302" t="s">
        <v>9301</v>
      </c>
      <c r="F302" t="s">
        <v>12204</v>
      </c>
      <c r="G302">
        <v>31</v>
      </c>
      <c r="H302">
        <v>3175</v>
      </c>
      <c r="I302">
        <v>0</v>
      </c>
      <c r="J302">
        <v>7</v>
      </c>
      <c r="K302" s="389" t="str">
        <f>VLOOKUP(G302,'01_MASTER_KODE_WILAYAH'!H$1437:I$1470,2,FALSE)</f>
        <v>DKI JAKARTA</v>
      </c>
      <c r="L302" s="390" t="str">
        <f>VLOOKUP(H302,'01_MASTER_KODE_WILAYAH'!D$5:F$1353,3,FALSE)</f>
        <v>KOTA JAKARTA UTARA</v>
      </c>
      <c r="M302" s="450" t="str">
        <f t="shared" si="18"/>
        <v>Pemerintah</v>
      </c>
      <c r="N302" s="334">
        <f>COUNTIF(A1_Individu_Data_Keadaan_SDMK!A$4:A$149935,B302)</f>
        <v>0</v>
      </c>
      <c r="O302" s="334">
        <f t="shared" si="19"/>
        <v>0</v>
      </c>
      <c r="P302" s="443" t="str">
        <f t="shared" si="20"/>
        <v>Berkurang</v>
      </c>
    </row>
    <row r="303" spans="1:16">
      <c r="A303" s="7">
        <v>301</v>
      </c>
      <c r="B303" t="s">
        <v>12956</v>
      </c>
      <c r="C303" t="s">
        <v>12957</v>
      </c>
      <c r="D303" t="s">
        <v>267</v>
      </c>
      <c r="E303" t="s">
        <v>9301</v>
      </c>
      <c r="F303" t="s">
        <v>12204</v>
      </c>
      <c r="G303">
        <v>31</v>
      </c>
      <c r="H303">
        <v>3175</v>
      </c>
      <c r="I303">
        <v>0</v>
      </c>
      <c r="J303">
        <v>7</v>
      </c>
      <c r="K303" s="389" t="str">
        <f>VLOOKUP(G303,'01_MASTER_KODE_WILAYAH'!H$1437:I$1470,2,FALSE)</f>
        <v>DKI JAKARTA</v>
      </c>
      <c r="L303" s="390" t="str">
        <f>VLOOKUP(H303,'01_MASTER_KODE_WILAYAH'!D$5:F$1353,3,FALSE)</f>
        <v>KOTA JAKARTA UTARA</v>
      </c>
      <c r="M303" s="450" t="str">
        <f t="shared" si="18"/>
        <v>Pemerintah</v>
      </c>
      <c r="N303" s="334">
        <f>COUNTIF(A1_Individu_Data_Keadaan_SDMK!A$4:A$149935,B303)</f>
        <v>0</v>
      </c>
      <c r="O303" s="334">
        <f t="shared" si="19"/>
        <v>0</v>
      </c>
      <c r="P303" s="443" t="str">
        <f t="shared" si="20"/>
        <v>Berkurang</v>
      </c>
    </row>
    <row r="304" spans="1:16">
      <c r="A304" s="7">
        <v>302</v>
      </c>
      <c r="B304" t="s">
        <v>12958</v>
      </c>
      <c r="C304" t="s">
        <v>12959</v>
      </c>
      <c r="D304" t="s">
        <v>267</v>
      </c>
      <c r="E304" t="s">
        <v>9301</v>
      </c>
      <c r="F304" t="s">
        <v>12204</v>
      </c>
      <c r="G304">
        <v>31</v>
      </c>
      <c r="H304">
        <v>3175</v>
      </c>
      <c r="I304">
        <v>0</v>
      </c>
      <c r="J304">
        <v>8</v>
      </c>
      <c r="K304" s="389" t="str">
        <f>VLOOKUP(G304,'01_MASTER_KODE_WILAYAH'!H$1437:I$1470,2,FALSE)</f>
        <v>DKI JAKARTA</v>
      </c>
      <c r="L304" s="390" t="str">
        <f>VLOOKUP(H304,'01_MASTER_KODE_WILAYAH'!D$5:F$1353,3,FALSE)</f>
        <v>KOTA JAKARTA UTARA</v>
      </c>
      <c r="M304" s="450" t="str">
        <f t="shared" si="18"/>
        <v>Pemerintah</v>
      </c>
      <c r="N304" s="334">
        <f>COUNTIF(A1_Individu_Data_Keadaan_SDMK!A$4:A$149935,B304)</f>
        <v>0</v>
      </c>
      <c r="O304" s="334">
        <f t="shared" si="19"/>
        <v>0</v>
      </c>
      <c r="P304" s="443" t="str">
        <f t="shared" si="20"/>
        <v>Berkurang</v>
      </c>
    </row>
    <row r="305" spans="1:16">
      <c r="A305" s="7">
        <v>303</v>
      </c>
      <c r="B305" t="s">
        <v>12960</v>
      </c>
      <c r="C305" t="s">
        <v>12961</v>
      </c>
      <c r="D305" t="s">
        <v>267</v>
      </c>
      <c r="E305" t="s">
        <v>9301</v>
      </c>
      <c r="F305" t="s">
        <v>12204</v>
      </c>
      <c r="G305">
        <v>31</v>
      </c>
      <c r="H305">
        <v>3175</v>
      </c>
      <c r="I305">
        <v>0</v>
      </c>
      <c r="J305">
        <v>19</v>
      </c>
      <c r="K305" s="389" t="str">
        <f>VLOOKUP(G305,'01_MASTER_KODE_WILAYAH'!H$1437:I$1470,2,FALSE)</f>
        <v>DKI JAKARTA</v>
      </c>
      <c r="L305" s="390" t="str">
        <f>VLOOKUP(H305,'01_MASTER_KODE_WILAYAH'!D$5:F$1353,3,FALSE)</f>
        <v>KOTA JAKARTA UTARA</v>
      </c>
      <c r="M305" s="450" t="str">
        <f t="shared" si="18"/>
        <v>Pemerintah</v>
      </c>
      <c r="N305" s="334">
        <f>COUNTIF(A1_Individu_Data_Keadaan_SDMK!A$4:A$149935,B305)</f>
        <v>0</v>
      </c>
      <c r="O305" s="334">
        <f t="shared" si="19"/>
        <v>0</v>
      </c>
      <c r="P305" s="443" t="str">
        <f t="shared" si="20"/>
        <v>Berkurang</v>
      </c>
    </row>
    <row r="306" spans="1:16">
      <c r="A306" s="7">
        <v>304</v>
      </c>
      <c r="B306" t="s">
        <v>12962</v>
      </c>
      <c r="C306" t="s">
        <v>12963</v>
      </c>
      <c r="D306" t="s">
        <v>267</v>
      </c>
      <c r="E306" t="s">
        <v>9301</v>
      </c>
      <c r="F306" t="s">
        <v>12204</v>
      </c>
      <c r="G306">
        <v>31</v>
      </c>
      <c r="H306">
        <v>3175</v>
      </c>
      <c r="I306">
        <v>0</v>
      </c>
      <c r="J306">
        <v>7</v>
      </c>
      <c r="K306" s="389" t="str">
        <f>VLOOKUP(G306,'01_MASTER_KODE_WILAYAH'!H$1437:I$1470,2,FALSE)</f>
        <v>DKI JAKARTA</v>
      </c>
      <c r="L306" s="390" t="str">
        <f>VLOOKUP(H306,'01_MASTER_KODE_WILAYAH'!D$5:F$1353,3,FALSE)</f>
        <v>KOTA JAKARTA UTARA</v>
      </c>
      <c r="M306" s="450" t="str">
        <f t="shared" si="18"/>
        <v>Pemerintah</v>
      </c>
      <c r="N306" s="334">
        <f>COUNTIF(A1_Individu_Data_Keadaan_SDMK!A$4:A$149935,B306)</f>
        <v>0</v>
      </c>
      <c r="O306" s="334">
        <f t="shared" si="19"/>
        <v>0</v>
      </c>
      <c r="P306" s="443" t="str">
        <f t="shared" si="20"/>
        <v>Berkurang</v>
      </c>
    </row>
    <row r="307" spans="1:16">
      <c r="A307" s="7">
        <v>305</v>
      </c>
      <c r="B307" t="s">
        <v>12964</v>
      </c>
      <c r="C307" t="s">
        <v>12965</v>
      </c>
      <c r="D307" t="s">
        <v>267</v>
      </c>
      <c r="E307" t="s">
        <v>9301</v>
      </c>
      <c r="F307" t="s">
        <v>12204</v>
      </c>
      <c r="G307">
        <v>31</v>
      </c>
      <c r="H307">
        <v>3175</v>
      </c>
      <c r="I307">
        <v>0</v>
      </c>
      <c r="J307">
        <v>7</v>
      </c>
      <c r="K307" s="389" t="str">
        <f>VLOOKUP(G307,'01_MASTER_KODE_WILAYAH'!H$1437:I$1470,2,FALSE)</f>
        <v>DKI JAKARTA</v>
      </c>
      <c r="L307" s="390" t="str">
        <f>VLOOKUP(H307,'01_MASTER_KODE_WILAYAH'!D$5:F$1353,3,FALSE)</f>
        <v>KOTA JAKARTA UTARA</v>
      </c>
      <c r="M307" s="450" t="str">
        <f t="shared" si="18"/>
        <v>Pemerintah</v>
      </c>
      <c r="N307" s="334">
        <f>COUNTIF(A1_Individu_Data_Keadaan_SDMK!A$4:A$149935,B307)</f>
        <v>0</v>
      </c>
      <c r="O307" s="334">
        <f t="shared" si="19"/>
        <v>0</v>
      </c>
      <c r="P307" s="443" t="str">
        <f t="shared" si="20"/>
        <v>Berkurang</v>
      </c>
    </row>
    <row r="308" spans="1:16">
      <c r="A308" s="7">
        <v>306</v>
      </c>
      <c r="B308" t="s">
        <v>12966</v>
      </c>
      <c r="C308" t="s">
        <v>12967</v>
      </c>
      <c r="D308" t="s">
        <v>267</v>
      </c>
      <c r="E308" t="s">
        <v>9301</v>
      </c>
      <c r="F308" t="s">
        <v>12204</v>
      </c>
      <c r="G308">
        <v>31</v>
      </c>
      <c r="H308">
        <v>3175</v>
      </c>
      <c r="I308">
        <v>0</v>
      </c>
      <c r="J308">
        <v>45</v>
      </c>
      <c r="K308" s="389" t="str">
        <f>VLOOKUP(G308,'01_MASTER_KODE_WILAYAH'!H$1437:I$1470,2,FALSE)</f>
        <v>DKI JAKARTA</v>
      </c>
      <c r="L308" s="390" t="str">
        <f>VLOOKUP(H308,'01_MASTER_KODE_WILAYAH'!D$5:F$1353,3,FALSE)</f>
        <v>KOTA JAKARTA UTARA</v>
      </c>
      <c r="M308" s="450" t="str">
        <f t="shared" si="18"/>
        <v>Pemerintah</v>
      </c>
      <c r="N308" s="334">
        <f>COUNTIF(A1_Individu_Data_Keadaan_SDMK!A$4:A$149935,B308)</f>
        <v>0</v>
      </c>
      <c r="O308" s="334">
        <f t="shared" si="19"/>
        <v>0</v>
      </c>
      <c r="P308" s="443" t="str">
        <f t="shared" si="20"/>
        <v>Berkurang</v>
      </c>
    </row>
    <row r="309" spans="1:16">
      <c r="A309" s="7">
        <v>307</v>
      </c>
      <c r="B309" t="s">
        <v>12968</v>
      </c>
      <c r="C309" t="s">
        <v>12969</v>
      </c>
      <c r="D309" t="s">
        <v>267</v>
      </c>
      <c r="E309" t="s">
        <v>9301</v>
      </c>
      <c r="F309" t="s">
        <v>12204</v>
      </c>
      <c r="G309">
        <v>31</v>
      </c>
      <c r="H309">
        <v>3175</v>
      </c>
      <c r="I309">
        <v>0</v>
      </c>
      <c r="J309">
        <v>9</v>
      </c>
      <c r="K309" s="389" t="str">
        <f>VLOOKUP(G309,'01_MASTER_KODE_WILAYAH'!H$1437:I$1470,2,FALSE)</f>
        <v>DKI JAKARTA</v>
      </c>
      <c r="L309" s="390" t="str">
        <f>VLOOKUP(H309,'01_MASTER_KODE_WILAYAH'!D$5:F$1353,3,FALSE)</f>
        <v>KOTA JAKARTA UTARA</v>
      </c>
      <c r="M309" s="450" t="str">
        <f t="shared" si="18"/>
        <v>Pemerintah</v>
      </c>
      <c r="N309" s="334">
        <f>COUNTIF(A1_Individu_Data_Keadaan_SDMK!A$4:A$149935,B309)</f>
        <v>0</v>
      </c>
      <c r="O309" s="334">
        <f t="shared" si="19"/>
        <v>0</v>
      </c>
      <c r="P309" s="443" t="str">
        <f t="shared" si="20"/>
        <v>Berkurang</v>
      </c>
    </row>
    <row r="310" spans="1:16">
      <c r="A310" s="7">
        <v>308</v>
      </c>
      <c r="B310" t="s">
        <v>12970</v>
      </c>
      <c r="C310" t="s">
        <v>12971</v>
      </c>
      <c r="D310" t="s">
        <v>267</v>
      </c>
      <c r="E310" t="s">
        <v>9301</v>
      </c>
      <c r="F310" t="s">
        <v>12204</v>
      </c>
      <c r="G310">
        <v>31</v>
      </c>
      <c r="H310">
        <v>3175</v>
      </c>
      <c r="I310">
        <v>0</v>
      </c>
      <c r="J310">
        <v>11</v>
      </c>
      <c r="K310" s="389" t="str">
        <f>VLOOKUP(G310,'01_MASTER_KODE_WILAYAH'!H$1437:I$1470,2,FALSE)</f>
        <v>DKI JAKARTA</v>
      </c>
      <c r="L310" s="390" t="str">
        <f>VLOOKUP(H310,'01_MASTER_KODE_WILAYAH'!D$5:F$1353,3,FALSE)</f>
        <v>KOTA JAKARTA UTARA</v>
      </c>
      <c r="M310" s="450" t="str">
        <f t="shared" si="18"/>
        <v>Pemerintah</v>
      </c>
      <c r="N310" s="334">
        <f>COUNTIF(A1_Individu_Data_Keadaan_SDMK!A$4:A$149935,B310)</f>
        <v>0</v>
      </c>
      <c r="O310" s="334">
        <f t="shared" si="19"/>
        <v>0</v>
      </c>
      <c r="P310" s="443" t="str">
        <f t="shared" si="20"/>
        <v>Berkurang</v>
      </c>
    </row>
    <row r="311" spans="1:16">
      <c r="A311" s="7">
        <v>309</v>
      </c>
      <c r="B311" t="s">
        <v>12972</v>
      </c>
      <c r="C311" t="s">
        <v>12973</v>
      </c>
      <c r="D311" t="s">
        <v>267</v>
      </c>
      <c r="E311" t="s">
        <v>9301</v>
      </c>
      <c r="F311" t="s">
        <v>12204</v>
      </c>
      <c r="G311">
        <v>31</v>
      </c>
      <c r="H311">
        <v>3175</v>
      </c>
      <c r="I311">
        <v>0</v>
      </c>
      <c r="J311">
        <v>11</v>
      </c>
      <c r="K311" s="389" t="str">
        <f>VLOOKUP(G311,'01_MASTER_KODE_WILAYAH'!H$1437:I$1470,2,FALSE)</f>
        <v>DKI JAKARTA</v>
      </c>
      <c r="L311" s="390" t="str">
        <f>VLOOKUP(H311,'01_MASTER_KODE_WILAYAH'!D$5:F$1353,3,FALSE)</f>
        <v>KOTA JAKARTA UTARA</v>
      </c>
      <c r="M311" s="450" t="str">
        <f t="shared" si="18"/>
        <v>Pemerintah</v>
      </c>
      <c r="N311" s="334">
        <f>COUNTIF(A1_Individu_Data_Keadaan_SDMK!A$4:A$149935,B311)</f>
        <v>0</v>
      </c>
      <c r="O311" s="334">
        <f t="shared" si="19"/>
        <v>0</v>
      </c>
      <c r="P311" s="443" t="str">
        <f t="shared" si="20"/>
        <v>Berkurang</v>
      </c>
    </row>
    <row r="312" spans="1:16">
      <c r="A312" s="7">
        <v>310</v>
      </c>
      <c r="B312" t="s">
        <v>12974</v>
      </c>
      <c r="C312" t="s">
        <v>12975</v>
      </c>
      <c r="D312" t="s">
        <v>267</v>
      </c>
      <c r="E312" t="s">
        <v>9301</v>
      </c>
      <c r="F312" t="s">
        <v>12204</v>
      </c>
      <c r="G312">
        <v>31</v>
      </c>
      <c r="H312">
        <v>3175</v>
      </c>
      <c r="I312">
        <v>0</v>
      </c>
      <c r="J312">
        <v>16</v>
      </c>
      <c r="K312" s="389" t="str">
        <f>VLOOKUP(G312,'01_MASTER_KODE_WILAYAH'!H$1437:I$1470,2,FALSE)</f>
        <v>DKI JAKARTA</v>
      </c>
      <c r="L312" s="390" t="str">
        <f>VLOOKUP(H312,'01_MASTER_KODE_WILAYAH'!D$5:F$1353,3,FALSE)</f>
        <v>KOTA JAKARTA UTARA</v>
      </c>
      <c r="M312" s="450" t="str">
        <f t="shared" si="18"/>
        <v>Pemerintah</v>
      </c>
      <c r="N312" s="334">
        <f>COUNTIF(A1_Individu_Data_Keadaan_SDMK!A$4:A$149935,B312)</f>
        <v>0</v>
      </c>
      <c r="O312" s="334">
        <f t="shared" si="19"/>
        <v>0</v>
      </c>
      <c r="P312" s="443" t="str">
        <f t="shared" si="20"/>
        <v>Berkurang</v>
      </c>
    </row>
    <row r="313" spans="1:16">
      <c r="A313" s="7">
        <v>311</v>
      </c>
      <c r="B313" t="s">
        <v>12976</v>
      </c>
      <c r="C313" t="s">
        <v>12977</v>
      </c>
      <c r="D313" t="s">
        <v>267</v>
      </c>
      <c r="E313" t="s">
        <v>9302</v>
      </c>
      <c r="F313" t="s">
        <v>12204</v>
      </c>
      <c r="G313">
        <v>31</v>
      </c>
      <c r="H313">
        <v>3175</v>
      </c>
      <c r="I313">
        <v>0</v>
      </c>
      <c r="J313">
        <v>82</v>
      </c>
      <c r="K313" s="389" t="str">
        <f>VLOOKUP(G313,'01_MASTER_KODE_WILAYAH'!H$1437:I$1470,2,FALSE)</f>
        <v>DKI JAKARTA</v>
      </c>
      <c r="L313" s="390" t="str">
        <f>VLOOKUP(H313,'01_MASTER_KODE_WILAYAH'!D$5:F$1353,3,FALSE)</f>
        <v>KOTA JAKARTA UTARA</v>
      </c>
      <c r="M313" s="450" t="str">
        <f t="shared" si="18"/>
        <v>Pemerintah</v>
      </c>
      <c r="N313" s="334">
        <f>COUNTIF(A1_Individu_Data_Keadaan_SDMK!A$4:A$149935,B313)</f>
        <v>0</v>
      </c>
      <c r="O313" s="334">
        <f t="shared" si="19"/>
        <v>0</v>
      </c>
      <c r="P313" s="443" t="str">
        <f t="shared" si="20"/>
        <v>Berkurang</v>
      </c>
    </row>
    <row r="314" spans="1:16">
      <c r="A314" s="7">
        <v>312</v>
      </c>
      <c r="B314" t="s">
        <v>12978</v>
      </c>
      <c r="C314" t="s">
        <v>12979</v>
      </c>
      <c r="D314" t="s">
        <v>267</v>
      </c>
      <c r="E314" t="s">
        <v>9301</v>
      </c>
      <c r="F314" t="s">
        <v>12204</v>
      </c>
      <c r="G314">
        <v>31</v>
      </c>
      <c r="H314">
        <v>3175</v>
      </c>
      <c r="I314">
        <v>0</v>
      </c>
      <c r="J314">
        <v>8</v>
      </c>
      <c r="K314" s="389" t="str">
        <f>VLOOKUP(G314,'01_MASTER_KODE_WILAYAH'!H$1437:I$1470,2,FALSE)</f>
        <v>DKI JAKARTA</v>
      </c>
      <c r="L314" s="390" t="str">
        <f>VLOOKUP(H314,'01_MASTER_KODE_WILAYAH'!D$5:F$1353,3,FALSE)</f>
        <v>KOTA JAKARTA UTARA</v>
      </c>
      <c r="M314" s="450" t="str">
        <f t="shared" si="18"/>
        <v>Pemerintah</v>
      </c>
      <c r="N314" s="334">
        <f>COUNTIF(A1_Individu_Data_Keadaan_SDMK!A$4:A$149935,B314)</f>
        <v>0</v>
      </c>
      <c r="O314" s="334">
        <f t="shared" si="19"/>
        <v>0</v>
      </c>
      <c r="P314" s="443" t="str">
        <f t="shared" si="20"/>
        <v>Berkurang</v>
      </c>
    </row>
    <row r="315" spans="1:16">
      <c r="A315" s="7">
        <v>313</v>
      </c>
      <c r="B315" t="s">
        <v>12980</v>
      </c>
      <c r="C315" t="s">
        <v>12981</v>
      </c>
      <c r="D315" t="s">
        <v>267</v>
      </c>
      <c r="E315" t="s">
        <v>9301</v>
      </c>
      <c r="F315" t="s">
        <v>12204</v>
      </c>
      <c r="G315">
        <v>31</v>
      </c>
      <c r="H315">
        <v>3175</v>
      </c>
      <c r="I315">
        <v>0</v>
      </c>
      <c r="J315">
        <v>7</v>
      </c>
      <c r="K315" s="389" t="str">
        <f>VLOOKUP(G315,'01_MASTER_KODE_WILAYAH'!H$1437:I$1470,2,FALSE)</f>
        <v>DKI JAKARTA</v>
      </c>
      <c r="L315" s="390" t="str">
        <f>VLOOKUP(H315,'01_MASTER_KODE_WILAYAH'!D$5:F$1353,3,FALSE)</f>
        <v>KOTA JAKARTA UTARA</v>
      </c>
      <c r="M315" s="450" t="str">
        <f t="shared" si="18"/>
        <v>Pemerintah</v>
      </c>
      <c r="N315" s="334">
        <f>COUNTIF(A1_Individu_Data_Keadaan_SDMK!A$4:A$149935,B315)</f>
        <v>0</v>
      </c>
      <c r="O315" s="334">
        <f t="shared" si="19"/>
        <v>0</v>
      </c>
      <c r="P315" s="443" t="str">
        <f t="shared" si="20"/>
        <v>Berkurang</v>
      </c>
    </row>
    <row r="316" spans="1:16">
      <c r="A316" s="7">
        <v>314</v>
      </c>
      <c r="B316" t="s">
        <v>12982</v>
      </c>
      <c r="C316" t="s">
        <v>12983</v>
      </c>
      <c r="D316" t="s">
        <v>267</v>
      </c>
      <c r="E316" t="s">
        <v>9301</v>
      </c>
      <c r="F316" t="s">
        <v>12204</v>
      </c>
      <c r="G316">
        <v>31</v>
      </c>
      <c r="H316">
        <v>3175</v>
      </c>
      <c r="I316">
        <v>0</v>
      </c>
      <c r="J316">
        <v>10</v>
      </c>
      <c r="K316" s="389" t="str">
        <f>VLOOKUP(G316,'01_MASTER_KODE_WILAYAH'!H$1437:I$1470,2,FALSE)</f>
        <v>DKI JAKARTA</v>
      </c>
      <c r="L316" s="390" t="str">
        <f>VLOOKUP(H316,'01_MASTER_KODE_WILAYAH'!D$5:F$1353,3,FALSE)</f>
        <v>KOTA JAKARTA UTARA</v>
      </c>
      <c r="M316" s="450" t="str">
        <f t="shared" si="18"/>
        <v>Pemerintah</v>
      </c>
      <c r="N316" s="334">
        <f>COUNTIF(A1_Individu_Data_Keadaan_SDMK!A$4:A$149935,B316)</f>
        <v>0</v>
      </c>
      <c r="O316" s="334">
        <f t="shared" si="19"/>
        <v>0</v>
      </c>
      <c r="P316" s="443" t="str">
        <f t="shared" si="20"/>
        <v>Berkurang</v>
      </c>
    </row>
    <row r="317" spans="1:16">
      <c r="A317" s="7">
        <v>315</v>
      </c>
      <c r="B317" t="s">
        <v>12984</v>
      </c>
      <c r="C317" t="s">
        <v>12985</v>
      </c>
      <c r="D317" t="s">
        <v>267</v>
      </c>
      <c r="E317" t="s">
        <v>9301</v>
      </c>
      <c r="F317" t="s">
        <v>12204</v>
      </c>
      <c r="G317">
        <v>31</v>
      </c>
      <c r="H317">
        <v>3175</v>
      </c>
      <c r="I317">
        <v>0</v>
      </c>
      <c r="J317">
        <v>10</v>
      </c>
      <c r="K317" s="389" t="str">
        <f>VLOOKUP(G317,'01_MASTER_KODE_WILAYAH'!H$1437:I$1470,2,FALSE)</f>
        <v>DKI JAKARTA</v>
      </c>
      <c r="L317" s="390" t="str">
        <f>VLOOKUP(H317,'01_MASTER_KODE_WILAYAH'!D$5:F$1353,3,FALSE)</f>
        <v>KOTA JAKARTA UTARA</v>
      </c>
      <c r="M317" s="450" t="str">
        <f t="shared" si="18"/>
        <v>Pemerintah</v>
      </c>
      <c r="N317" s="334">
        <f>COUNTIF(A1_Individu_Data_Keadaan_SDMK!A$4:A$149935,B317)</f>
        <v>0</v>
      </c>
      <c r="O317" s="334">
        <f t="shared" si="19"/>
        <v>0</v>
      </c>
      <c r="P317" s="443" t="str">
        <f t="shared" si="20"/>
        <v>Berkurang</v>
      </c>
    </row>
    <row r="318" spans="1:16">
      <c r="A318" s="7">
        <v>316</v>
      </c>
      <c r="B318" t="s">
        <v>12986</v>
      </c>
      <c r="C318" t="s">
        <v>12987</v>
      </c>
      <c r="D318" t="s">
        <v>267</v>
      </c>
      <c r="E318" t="s">
        <v>9301</v>
      </c>
      <c r="F318" t="s">
        <v>12204</v>
      </c>
      <c r="G318">
        <v>31</v>
      </c>
      <c r="H318">
        <v>3175</v>
      </c>
      <c r="I318">
        <v>0</v>
      </c>
      <c r="J318">
        <v>9</v>
      </c>
      <c r="K318" s="389" t="str">
        <f>VLOOKUP(G318,'01_MASTER_KODE_WILAYAH'!H$1437:I$1470,2,FALSE)</f>
        <v>DKI JAKARTA</v>
      </c>
      <c r="L318" s="390" t="str">
        <f>VLOOKUP(H318,'01_MASTER_KODE_WILAYAH'!D$5:F$1353,3,FALSE)</f>
        <v>KOTA JAKARTA UTARA</v>
      </c>
      <c r="M318" s="450" t="str">
        <f t="shared" si="18"/>
        <v>Pemerintah</v>
      </c>
      <c r="N318" s="334">
        <f>COUNTIF(A1_Individu_Data_Keadaan_SDMK!A$4:A$149935,B318)</f>
        <v>0</v>
      </c>
      <c r="O318" s="334">
        <f t="shared" si="19"/>
        <v>0</v>
      </c>
      <c r="P318" s="443" t="str">
        <f t="shared" si="20"/>
        <v>Berkurang</v>
      </c>
    </row>
    <row r="319" spans="1:16">
      <c r="A319" s="7">
        <v>317</v>
      </c>
      <c r="B319" t="s">
        <v>12988</v>
      </c>
      <c r="C319" t="s">
        <v>12989</v>
      </c>
      <c r="D319" t="s">
        <v>267</v>
      </c>
      <c r="E319" t="s">
        <v>9301</v>
      </c>
      <c r="F319" t="s">
        <v>12204</v>
      </c>
      <c r="G319">
        <v>31</v>
      </c>
      <c r="H319">
        <v>3175</v>
      </c>
      <c r="I319">
        <v>0</v>
      </c>
      <c r="J319">
        <v>7</v>
      </c>
      <c r="K319" s="389" t="str">
        <f>VLOOKUP(G319,'01_MASTER_KODE_WILAYAH'!H$1437:I$1470,2,FALSE)</f>
        <v>DKI JAKARTA</v>
      </c>
      <c r="L319" s="390" t="str">
        <f>VLOOKUP(H319,'01_MASTER_KODE_WILAYAH'!D$5:F$1353,3,FALSE)</f>
        <v>KOTA JAKARTA UTARA</v>
      </c>
      <c r="M319" s="450" t="str">
        <f t="shared" si="18"/>
        <v>Pemerintah</v>
      </c>
      <c r="N319" s="334">
        <f>COUNTIF(A1_Individu_Data_Keadaan_SDMK!A$4:A$149935,B319)</f>
        <v>0</v>
      </c>
      <c r="O319" s="334">
        <f t="shared" si="19"/>
        <v>0</v>
      </c>
      <c r="P319" s="443" t="str">
        <f t="shared" si="20"/>
        <v>Berkurang</v>
      </c>
    </row>
    <row r="320" spans="1:16">
      <c r="A320" s="7">
        <v>318</v>
      </c>
      <c r="B320" t="s">
        <v>12990</v>
      </c>
      <c r="C320" t="s">
        <v>12991</v>
      </c>
      <c r="D320" t="s">
        <v>267</v>
      </c>
      <c r="E320" t="s">
        <v>9301</v>
      </c>
      <c r="F320" t="s">
        <v>12204</v>
      </c>
      <c r="G320">
        <v>31</v>
      </c>
      <c r="H320">
        <v>3175</v>
      </c>
      <c r="I320">
        <v>0</v>
      </c>
      <c r="J320">
        <v>8</v>
      </c>
      <c r="K320" s="389" t="str">
        <f>VLOOKUP(G320,'01_MASTER_KODE_WILAYAH'!H$1437:I$1470,2,FALSE)</f>
        <v>DKI JAKARTA</v>
      </c>
      <c r="L320" s="390" t="str">
        <f>VLOOKUP(H320,'01_MASTER_KODE_WILAYAH'!D$5:F$1353,3,FALSE)</f>
        <v>KOTA JAKARTA UTARA</v>
      </c>
      <c r="M320" s="450" t="str">
        <f t="shared" si="18"/>
        <v>Pemerintah</v>
      </c>
      <c r="N320" s="334">
        <f>COUNTIF(A1_Individu_Data_Keadaan_SDMK!A$4:A$149935,B320)</f>
        <v>0</v>
      </c>
      <c r="O320" s="334">
        <f t="shared" si="19"/>
        <v>0</v>
      </c>
      <c r="P320" s="443" t="str">
        <f t="shared" si="20"/>
        <v>Berkurang</v>
      </c>
    </row>
    <row r="321" spans="1:16">
      <c r="A321" s="7">
        <v>319</v>
      </c>
      <c r="B321" t="s">
        <v>12992</v>
      </c>
      <c r="C321" t="s">
        <v>12993</v>
      </c>
      <c r="D321" t="s">
        <v>267</v>
      </c>
      <c r="E321" t="s">
        <v>9301</v>
      </c>
      <c r="F321" t="s">
        <v>12204</v>
      </c>
      <c r="G321">
        <v>31</v>
      </c>
      <c r="H321">
        <v>3175</v>
      </c>
      <c r="I321">
        <v>0</v>
      </c>
      <c r="J321">
        <v>9</v>
      </c>
      <c r="K321" s="389" t="str">
        <f>VLOOKUP(G321,'01_MASTER_KODE_WILAYAH'!H$1437:I$1470,2,FALSE)</f>
        <v>DKI JAKARTA</v>
      </c>
      <c r="L321" s="390" t="str">
        <f>VLOOKUP(H321,'01_MASTER_KODE_WILAYAH'!D$5:F$1353,3,FALSE)</f>
        <v>KOTA JAKARTA UTARA</v>
      </c>
      <c r="M321" s="450" t="str">
        <f t="shared" si="18"/>
        <v>Pemerintah</v>
      </c>
      <c r="N321" s="334">
        <f>COUNTIF(A1_Individu_Data_Keadaan_SDMK!A$4:A$149935,B321)</f>
        <v>0</v>
      </c>
      <c r="O321" s="334">
        <f t="shared" si="19"/>
        <v>0</v>
      </c>
      <c r="P321" s="443" t="str">
        <f t="shared" si="20"/>
        <v>Berkurang</v>
      </c>
    </row>
    <row r="322" spans="1:16">
      <c r="A322" s="7">
        <v>320</v>
      </c>
      <c r="B322" t="s">
        <v>12994</v>
      </c>
      <c r="C322" t="s">
        <v>12995</v>
      </c>
      <c r="D322" t="s">
        <v>267</v>
      </c>
      <c r="E322" t="s">
        <v>9301</v>
      </c>
      <c r="F322" t="s">
        <v>12204</v>
      </c>
      <c r="G322">
        <v>31</v>
      </c>
      <c r="H322">
        <v>3175</v>
      </c>
      <c r="I322">
        <v>0</v>
      </c>
      <c r="J322">
        <v>10</v>
      </c>
      <c r="K322" s="389" t="str">
        <f>VLOOKUP(G322,'01_MASTER_KODE_WILAYAH'!H$1437:I$1470,2,FALSE)</f>
        <v>DKI JAKARTA</v>
      </c>
      <c r="L322" s="390" t="str">
        <f>VLOOKUP(H322,'01_MASTER_KODE_WILAYAH'!D$5:F$1353,3,FALSE)</f>
        <v>KOTA JAKARTA UTARA</v>
      </c>
      <c r="M322" s="450" t="str">
        <f t="shared" si="18"/>
        <v>Pemerintah</v>
      </c>
      <c r="N322" s="334">
        <f>COUNTIF(A1_Individu_Data_Keadaan_SDMK!A$4:A$149935,B322)</f>
        <v>0</v>
      </c>
      <c r="O322" s="334">
        <f t="shared" si="19"/>
        <v>0</v>
      </c>
      <c r="P322" s="443" t="str">
        <f t="shared" si="20"/>
        <v>Berkurang</v>
      </c>
    </row>
    <row r="323" spans="1:16">
      <c r="A323" s="7">
        <v>321</v>
      </c>
      <c r="B323" t="s">
        <v>12996</v>
      </c>
      <c r="C323" t="s">
        <v>12997</v>
      </c>
      <c r="D323" t="s">
        <v>267</v>
      </c>
      <c r="E323" t="s">
        <v>9301</v>
      </c>
      <c r="F323" t="s">
        <v>12204</v>
      </c>
      <c r="G323">
        <v>31</v>
      </c>
      <c r="H323">
        <v>3175</v>
      </c>
      <c r="I323">
        <v>0</v>
      </c>
      <c r="J323">
        <v>7</v>
      </c>
      <c r="K323" s="389" t="str">
        <f>VLOOKUP(G323,'01_MASTER_KODE_WILAYAH'!H$1437:I$1470,2,FALSE)</f>
        <v>DKI JAKARTA</v>
      </c>
      <c r="L323" s="390" t="str">
        <f>VLOOKUP(H323,'01_MASTER_KODE_WILAYAH'!D$5:F$1353,3,FALSE)</f>
        <v>KOTA JAKARTA UTARA</v>
      </c>
      <c r="M323" s="450" t="str">
        <f t="shared" si="18"/>
        <v>Pemerintah</v>
      </c>
      <c r="N323" s="334">
        <f>COUNTIF(A1_Individu_Data_Keadaan_SDMK!A$4:A$149935,B323)</f>
        <v>0</v>
      </c>
      <c r="O323" s="334">
        <f t="shared" si="19"/>
        <v>0</v>
      </c>
      <c r="P323" s="443" t="str">
        <f t="shared" si="20"/>
        <v>Berkurang</v>
      </c>
    </row>
    <row r="324" spans="1:16">
      <c r="A324" s="7">
        <v>322</v>
      </c>
      <c r="B324" t="s">
        <v>12998</v>
      </c>
      <c r="C324" t="s">
        <v>12999</v>
      </c>
      <c r="D324" t="s">
        <v>267</v>
      </c>
      <c r="E324" t="s">
        <v>9301</v>
      </c>
      <c r="F324" t="s">
        <v>12204</v>
      </c>
      <c r="G324">
        <v>31</v>
      </c>
      <c r="H324">
        <v>3175</v>
      </c>
      <c r="I324">
        <v>0</v>
      </c>
      <c r="J324">
        <v>4</v>
      </c>
      <c r="K324" s="389" t="str">
        <f>VLOOKUP(G324,'01_MASTER_KODE_WILAYAH'!H$1437:I$1470,2,FALSE)</f>
        <v>DKI JAKARTA</v>
      </c>
      <c r="L324" s="390" t="str">
        <f>VLOOKUP(H324,'01_MASTER_KODE_WILAYAH'!D$5:F$1353,3,FALSE)</f>
        <v>KOTA JAKARTA UTARA</v>
      </c>
      <c r="M324" s="450" t="str">
        <f t="shared" ref="M324:M387" si="21">LEFT(F324,10)</f>
        <v>Pemerintah</v>
      </c>
      <c r="N324" s="334">
        <f>COUNTIF(A1_Individu_Data_Keadaan_SDMK!A$4:A$149935,B324)</f>
        <v>0</v>
      </c>
      <c r="O324" s="334">
        <f t="shared" ref="O324:O387" si="22">IF(N324&gt;0,1,0)</f>
        <v>0</v>
      </c>
      <c r="P324" s="443" t="str">
        <f t="shared" ref="P324:P387" si="23">IF(N324&gt;J324,"Bertambah",IF(N324=J324,"Tetap","Berkurang"))</f>
        <v>Berkurang</v>
      </c>
    </row>
    <row r="325" spans="1:16">
      <c r="A325" s="7">
        <v>323</v>
      </c>
      <c r="B325" t="s">
        <v>13000</v>
      </c>
      <c r="C325" t="s">
        <v>13001</v>
      </c>
      <c r="D325" t="s">
        <v>267</v>
      </c>
      <c r="E325" t="s">
        <v>9301</v>
      </c>
      <c r="F325" t="s">
        <v>12204</v>
      </c>
      <c r="G325">
        <v>31</v>
      </c>
      <c r="H325">
        <v>3175</v>
      </c>
      <c r="I325">
        <v>0</v>
      </c>
      <c r="J325">
        <v>26</v>
      </c>
      <c r="K325" s="389" t="str">
        <f>VLOOKUP(G325,'01_MASTER_KODE_WILAYAH'!H$1437:I$1470,2,FALSE)</f>
        <v>DKI JAKARTA</v>
      </c>
      <c r="L325" s="390" t="str">
        <f>VLOOKUP(H325,'01_MASTER_KODE_WILAYAH'!D$5:F$1353,3,FALSE)</f>
        <v>KOTA JAKARTA UTARA</v>
      </c>
      <c r="M325" s="450" t="str">
        <f t="shared" si="21"/>
        <v>Pemerintah</v>
      </c>
      <c r="N325" s="334">
        <f>COUNTIF(A1_Individu_Data_Keadaan_SDMK!A$4:A$149935,B325)</f>
        <v>0</v>
      </c>
      <c r="O325" s="334">
        <f t="shared" si="22"/>
        <v>0</v>
      </c>
      <c r="P325" s="443" t="str">
        <f t="shared" si="23"/>
        <v>Berkurang</v>
      </c>
    </row>
    <row r="326" spans="1:16">
      <c r="A326" s="7">
        <v>324</v>
      </c>
      <c r="B326" t="s">
        <v>13002</v>
      </c>
      <c r="C326" t="s">
        <v>13003</v>
      </c>
      <c r="D326" t="s">
        <v>267</v>
      </c>
      <c r="E326" t="s">
        <v>9301</v>
      </c>
      <c r="F326" t="s">
        <v>12204</v>
      </c>
      <c r="G326">
        <v>31</v>
      </c>
      <c r="H326">
        <v>3175</v>
      </c>
      <c r="I326">
        <v>0</v>
      </c>
      <c r="J326">
        <v>9</v>
      </c>
      <c r="K326" s="389" t="str">
        <f>VLOOKUP(G326,'01_MASTER_KODE_WILAYAH'!H$1437:I$1470,2,FALSE)</f>
        <v>DKI JAKARTA</v>
      </c>
      <c r="L326" s="390" t="str">
        <f>VLOOKUP(H326,'01_MASTER_KODE_WILAYAH'!D$5:F$1353,3,FALSE)</f>
        <v>KOTA JAKARTA UTARA</v>
      </c>
      <c r="M326" s="450" t="str">
        <f t="shared" si="21"/>
        <v>Pemerintah</v>
      </c>
      <c r="N326" s="334">
        <f>COUNTIF(A1_Individu_Data_Keadaan_SDMK!A$4:A$149935,B326)</f>
        <v>0</v>
      </c>
      <c r="O326" s="334">
        <f t="shared" si="22"/>
        <v>0</v>
      </c>
      <c r="P326" s="443" t="str">
        <f t="shared" si="23"/>
        <v>Berkurang</v>
      </c>
    </row>
    <row r="327" spans="1:16">
      <c r="A327" s="7">
        <v>325</v>
      </c>
      <c r="B327" t="s">
        <v>13004</v>
      </c>
      <c r="C327" t="s">
        <v>13005</v>
      </c>
      <c r="D327" t="s">
        <v>267</v>
      </c>
      <c r="E327" t="s">
        <v>9302</v>
      </c>
      <c r="F327" t="s">
        <v>12204</v>
      </c>
      <c r="G327">
        <v>31</v>
      </c>
      <c r="H327">
        <v>3175</v>
      </c>
      <c r="I327">
        <v>0</v>
      </c>
      <c r="J327">
        <v>143</v>
      </c>
      <c r="K327" s="389" t="str">
        <f>VLOOKUP(G327,'01_MASTER_KODE_WILAYAH'!H$1437:I$1470,2,FALSE)</f>
        <v>DKI JAKARTA</v>
      </c>
      <c r="L327" s="390" t="str">
        <f>VLOOKUP(H327,'01_MASTER_KODE_WILAYAH'!D$5:F$1353,3,FALSE)</f>
        <v>KOTA JAKARTA UTARA</v>
      </c>
      <c r="M327" s="450" t="str">
        <f t="shared" si="21"/>
        <v>Pemerintah</v>
      </c>
      <c r="N327" s="334">
        <f>COUNTIF(A1_Individu_Data_Keadaan_SDMK!A$4:A$149935,B327)</f>
        <v>0</v>
      </c>
      <c r="O327" s="334">
        <f t="shared" si="22"/>
        <v>0</v>
      </c>
      <c r="P327" s="443" t="str">
        <f t="shared" si="23"/>
        <v>Berkurang</v>
      </c>
    </row>
    <row r="328" spans="1:16">
      <c r="A328" s="7">
        <v>326</v>
      </c>
      <c r="B328" t="s">
        <v>13006</v>
      </c>
      <c r="C328" t="s">
        <v>13007</v>
      </c>
      <c r="D328" t="s">
        <v>267</v>
      </c>
      <c r="E328" t="s">
        <v>9301</v>
      </c>
      <c r="F328" t="s">
        <v>12204</v>
      </c>
      <c r="G328">
        <v>31</v>
      </c>
      <c r="H328">
        <v>3175</v>
      </c>
      <c r="I328">
        <v>0</v>
      </c>
      <c r="J328">
        <v>11</v>
      </c>
      <c r="K328" s="389" t="str">
        <f>VLOOKUP(G328,'01_MASTER_KODE_WILAYAH'!H$1437:I$1470,2,FALSE)</f>
        <v>DKI JAKARTA</v>
      </c>
      <c r="L328" s="390" t="str">
        <f>VLOOKUP(H328,'01_MASTER_KODE_WILAYAH'!D$5:F$1353,3,FALSE)</f>
        <v>KOTA JAKARTA UTARA</v>
      </c>
      <c r="M328" s="450" t="str">
        <f t="shared" si="21"/>
        <v>Pemerintah</v>
      </c>
      <c r="N328" s="334">
        <f>COUNTIF(A1_Individu_Data_Keadaan_SDMK!A$4:A$149935,B328)</f>
        <v>0</v>
      </c>
      <c r="O328" s="334">
        <f t="shared" si="22"/>
        <v>0</v>
      </c>
      <c r="P328" s="443" t="str">
        <f t="shared" si="23"/>
        <v>Berkurang</v>
      </c>
    </row>
    <row r="329" spans="1:16">
      <c r="A329" s="7">
        <v>327</v>
      </c>
      <c r="B329" t="s">
        <v>13008</v>
      </c>
      <c r="C329" t="s">
        <v>13009</v>
      </c>
      <c r="D329" t="s">
        <v>267</v>
      </c>
      <c r="E329" t="s">
        <v>9301</v>
      </c>
      <c r="F329" t="s">
        <v>12204</v>
      </c>
      <c r="G329">
        <v>31</v>
      </c>
      <c r="H329">
        <v>3175</v>
      </c>
      <c r="I329">
        <v>0</v>
      </c>
      <c r="J329">
        <v>14</v>
      </c>
      <c r="K329" s="389" t="str">
        <f>VLOOKUP(G329,'01_MASTER_KODE_WILAYAH'!H$1437:I$1470,2,FALSE)</f>
        <v>DKI JAKARTA</v>
      </c>
      <c r="L329" s="390" t="str">
        <f>VLOOKUP(H329,'01_MASTER_KODE_WILAYAH'!D$5:F$1353,3,FALSE)</f>
        <v>KOTA JAKARTA UTARA</v>
      </c>
      <c r="M329" s="450" t="str">
        <f t="shared" si="21"/>
        <v>Pemerintah</v>
      </c>
      <c r="N329" s="334">
        <f>COUNTIF(A1_Individu_Data_Keadaan_SDMK!A$4:A$149935,B329)</f>
        <v>0</v>
      </c>
      <c r="O329" s="334">
        <f t="shared" si="22"/>
        <v>0</v>
      </c>
      <c r="P329" s="443" t="str">
        <f t="shared" si="23"/>
        <v>Berkurang</v>
      </c>
    </row>
    <row r="330" spans="1:16">
      <c r="A330" s="7">
        <v>328</v>
      </c>
      <c r="B330" t="s">
        <v>13010</v>
      </c>
      <c r="C330" t="s">
        <v>13011</v>
      </c>
      <c r="D330" t="s">
        <v>267</v>
      </c>
      <c r="E330" t="s">
        <v>9301</v>
      </c>
      <c r="F330" t="s">
        <v>12204</v>
      </c>
      <c r="G330">
        <v>31</v>
      </c>
      <c r="H330">
        <v>3175</v>
      </c>
      <c r="I330">
        <v>0</v>
      </c>
      <c r="J330">
        <v>6</v>
      </c>
      <c r="K330" s="389" t="str">
        <f>VLOOKUP(G330,'01_MASTER_KODE_WILAYAH'!H$1437:I$1470,2,FALSE)</f>
        <v>DKI JAKARTA</v>
      </c>
      <c r="L330" s="390" t="str">
        <f>VLOOKUP(H330,'01_MASTER_KODE_WILAYAH'!D$5:F$1353,3,FALSE)</f>
        <v>KOTA JAKARTA UTARA</v>
      </c>
      <c r="M330" s="450" t="str">
        <f t="shared" si="21"/>
        <v>Pemerintah</v>
      </c>
      <c r="N330" s="334">
        <f>COUNTIF(A1_Individu_Data_Keadaan_SDMK!A$4:A$149935,B330)</f>
        <v>0</v>
      </c>
      <c r="O330" s="334">
        <f t="shared" si="22"/>
        <v>0</v>
      </c>
      <c r="P330" s="443" t="str">
        <f t="shared" si="23"/>
        <v>Berkurang</v>
      </c>
    </row>
    <row r="331" spans="1:16">
      <c r="A331" s="7">
        <v>329</v>
      </c>
      <c r="B331" t="s">
        <v>13012</v>
      </c>
      <c r="C331" t="s">
        <v>13013</v>
      </c>
      <c r="D331" t="s">
        <v>267</v>
      </c>
      <c r="E331" t="s">
        <v>9301</v>
      </c>
      <c r="F331" t="s">
        <v>12204</v>
      </c>
      <c r="G331">
        <v>31</v>
      </c>
      <c r="H331">
        <v>3175</v>
      </c>
      <c r="I331">
        <v>0</v>
      </c>
      <c r="J331">
        <v>9</v>
      </c>
      <c r="K331" s="389" t="str">
        <f>VLOOKUP(G331,'01_MASTER_KODE_WILAYAH'!H$1437:I$1470,2,FALSE)</f>
        <v>DKI JAKARTA</v>
      </c>
      <c r="L331" s="390" t="str">
        <f>VLOOKUP(H331,'01_MASTER_KODE_WILAYAH'!D$5:F$1353,3,FALSE)</f>
        <v>KOTA JAKARTA UTARA</v>
      </c>
      <c r="M331" s="450" t="str">
        <f t="shared" si="21"/>
        <v>Pemerintah</v>
      </c>
      <c r="N331" s="334">
        <f>COUNTIF(A1_Individu_Data_Keadaan_SDMK!A$4:A$149935,B331)</f>
        <v>0</v>
      </c>
      <c r="O331" s="334">
        <f t="shared" si="22"/>
        <v>0</v>
      </c>
      <c r="P331" s="443" t="str">
        <f t="shared" si="23"/>
        <v>Berkurang</v>
      </c>
    </row>
    <row r="332" spans="1:16">
      <c r="A332" s="7">
        <v>330</v>
      </c>
      <c r="B332" t="s">
        <v>13014</v>
      </c>
      <c r="C332" t="s">
        <v>13015</v>
      </c>
      <c r="D332" t="s">
        <v>267</v>
      </c>
      <c r="E332" t="s">
        <v>9301</v>
      </c>
      <c r="F332" t="s">
        <v>12204</v>
      </c>
      <c r="G332">
        <v>31</v>
      </c>
      <c r="H332">
        <v>3175</v>
      </c>
      <c r="I332">
        <v>0</v>
      </c>
      <c r="J332">
        <v>10</v>
      </c>
      <c r="K332" s="389" t="str">
        <f>VLOOKUP(G332,'01_MASTER_KODE_WILAYAH'!H$1437:I$1470,2,FALSE)</f>
        <v>DKI JAKARTA</v>
      </c>
      <c r="L332" s="390" t="str">
        <f>VLOOKUP(H332,'01_MASTER_KODE_WILAYAH'!D$5:F$1353,3,FALSE)</f>
        <v>KOTA JAKARTA UTARA</v>
      </c>
      <c r="M332" s="450" t="str">
        <f t="shared" si="21"/>
        <v>Pemerintah</v>
      </c>
      <c r="N332" s="334">
        <f>COUNTIF(A1_Individu_Data_Keadaan_SDMK!A$4:A$149935,B332)</f>
        <v>0</v>
      </c>
      <c r="O332" s="334">
        <f t="shared" si="22"/>
        <v>0</v>
      </c>
      <c r="P332" s="443" t="str">
        <f t="shared" si="23"/>
        <v>Berkurang</v>
      </c>
    </row>
    <row r="333" spans="1:16">
      <c r="A333" s="7">
        <v>331</v>
      </c>
      <c r="B333" t="s">
        <v>13016</v>
      </c>
      <c r="C333" t="s">
        <v>13017</v>
      </c>
      <c r="D333" t="s">
        <v>267</v>
      </c>
      <c r="E333" t="s">
        <v>9301</v>
      </c>
      <c r="F333" t="s">
        <v>12204</v>
      </c>
      <c r="G333">
        <v>31</v>
      </c>
      <c r="H333">
        <v>3175</v>
      </c>
      <c r="I333">
        <v>0</v>
      </c>
      <c r="J333">
        <v>8</v>
      </c>
      <c r="K333" s="389" t="str">
        <f>VLOOKUP(G333,'01_MASTER_KODE_WILAYAH'!H$1437:I$1470,2,FALSE)</f>
        <v>DKI JAKARTA</v>
      </c>
      <c r="L333" s="390" t="str">
        <f>VLOOKUP(H333,'01_MASTER_KODE_WILAYAH'!D$5:F$1353,3,FALSE)</f>
        <v>KOTA JAKARTA UTARA</v>
      </c>
      <c r="M333" s="450" t="str">
        <f t="shared" si="21"/>
        <v>Pemerintah</v>
      </c>
      <c r="N333" s="334">
        <f>COUNTIF(A1_Individu_Data_Keadaan_SDMK!A$4:A$149935,B333)</f>
        <v>0</v>
      </c>
      <c r="O333" s="334">
        <f t="shared" si="22"/>
        <v>0</v>
      </c>
      <c r="P333" s="443" t="str">
        <f t="shared" si="23"/>
        <v>Berkurang</v>
      </c>
    </row>
    <row r="334" spans="1:16">
      <c r="A334" s="7">
        <v>332</v>
      </c>
      <c r="B334" t="s">
        <v>13018</v>
      </c>
      <c r="C334" t="s">
        <v>13019</v>
      </c>
      <c r="D334" t="s">
        <v>267</v>
      </c>
      <c r="E334" t="s">
        <v>9301</v>
      </c>
      <c r="F334" t="s">
        <v>12204</v>
      </c>
      <c r="G334">
        <v>31</v>
      </c>
      <c r="H334">
        <v>3175</v>
      </c>
      <c r="I334">
        <v>0</v>
      </c>
      <c r="J334">
        <v>23</v>
      </c>
      <c r="K334" s="389" t="str">
        <f>VLOOKUP(G334,'01_MASTER_KODE_WILAYAH'!H$1437:I$1470,2,FALSE)</f>
        <v>DKI JAKARTA</v>
      </c>
      <c r="L334" s="390" t="str">
        <f>VLOOKUP(H334,'01_MASTER_KODE_WILAYAH'!D$5:F$1353,3,FALSE)</f>
        <v>KOTA JAKARTA UTARA</v>
      </c>
      <c r="M334" s="450" t="str">
        <f t="shared" si="21"/>
        <v>Pemerintah</v>
      </c>
      <c r="N334" s="334">
        <f>COUNTIF(A1_Individu_Data_Keadaan_SDMK!A$4:A$149935,B334)</f>
        <v>0</v>
      </c>
      <c r="O334" s="334">
        <f t="shared" si="22"/>
        <v>0</v>
      </c>
      <c r="P334" s="443" t="str">
        <f t="shared" si="23"/>
        <v>Berkurang</v>
      </c>
    </row>
    <row r="335" spans="1:16">
      <c r="A335" s="7">
        <v>333</v>
      </c>
      <c r="B335" t="s">
        <v>13020</v>
      </c>
      <c r="C335" t="s">
        <v>13021</v>
      </c>
      <c r="D335" t="s">
        <v>267</v>
      </c>
      <c r="E335" t="s">
        <v>9302</v>
      </c>
      <c r="F335" t="s">
        <v>12204</v>
      </c>
      <c r="G335">
        <v>31</v>
      </c>
      <c r="H335">
        <v>3175</v>
      </c>
      <c r="I335">
        <v>0</v>
      </c>
      <c r="J335">
        <v>77</v>
      </c>
      <c r="K335" s="389" t="str">
        <f>VLOOKUP(G335,'01_MASTER_KODE_WILAYAH'!H$1437:I$1470,2,FALSE)</f>
        <v>DKI JAKARTA</v>
      </c>
      <c r="L335" s="390" t="str">
        <f>VLOOKUP(H335,'01_MASTER_KODE_WILAYAH'!D$5:F$1353,3,FALSE)</f>
        <v>KOTA JAKARTA UTARA</v>
      </c>
      <c r="M335" s="450" t="str">
        <f t="shared" si="21"/>
        <v>Pemerintah</v>
      </c>
      <c r="N335" s="334">
        <f>COUNTIF(A1_Individu_Data_Keadaan_SDMK!A$4:A$149935,B335)</f>
        <v>0</v>
      </c>
      <c r="O335" s="334">
        <f t="shared" si="22"/>
        <v>0</v>
      </c>
      <c r="P335" s="443" t="str">
        <f t="shared" si="23"/>
        <v>Berkurang</v>
      </c>
    </row>
    <row r="336" spans="1:16">
      <c r="A336" s="7">
        <v>334</v>
      </c>
      <c r="B336" t="s">
        <v>13022</v>
      </c>
      <c r="C336" t="s">
        <v>13023</v>
      </c>
      <c r="D336" t="s">
        <v>267</v>
      </c>
      <c r="E336" t="s">
        <v>9301</v>
      </c>
      <c r="F336" t="s">
        <v>12204</v>
      </c>
      <c r="G336">
        <v>31</v>
      </c>
      <c r="H336">
        <v>3175</v>
      </c>
      <c r="I336">
        <v>0</v>
      </c>
      <c r="J336">
        <v>9</v>
      </c>
      <c r="K336" s="389" t="str">
        <f>VLOOKUP(G336,'01_MASTER_KODE_WILAYAH'!H$1437:I$1470,2,FALSE)</f>
        <v>DKI JAKARTA</v>
      </c>
      <c r="L336" s="390" t="str">
        <f>VLOOKUP(H336,'01_MASTER_KODE_WILAYAH'!D$5:F$1353,3,FALSE)</f>
        <v>KOTA JAKARTA UTARA</v>
      </c>
      <c r="M336" s="450" t="str">
        <f t="shared" si="21"/>
        <v>Pemerintah</v>
      </c>
      <c r="N336" s="334">
        <f>COUNTIF(A1_Individu_Data_Keadaan_SDMK!A$4:A$149935,B336)</f>
        <v>0</v>
      </c>
      <c r="O336" s="334">
        <f t="shared" si="22"/>
        <v>0</v>
      </c>
      <c r="P336" s="443" t="str">
        <f t="shared" si="23"/>
        <v>Berkurang</v>
      </c>
    </row>
    <row r="337" spans="1:16">
      <c r="A337" s="7">
        <v>335</v>
      </c>
      <c r="B337" t="s">
        <v>13024</v>
      </c>
      <c r="C337" t="s">
        <v>13025</v>
      </c>
      <c r="D337" t="s">
        <v>267</v>
      </c>
      <c r="E337" t="s">
        <v>9301</v>
      </c>
      <c r="F337" t="s">
        <v>12204</v>
      </c>
      <c r="G337">
        <v>31</v>
      </c>
      <c r="H337">
        <v>3175</v>
      </c>
      <c r="I337">
        <v>0</v>
      </c>
      <c r="J337">
        <v>13</v>
      </c>
      <c r="K337" s="389" t="str">
        <f>VLOOKUP(G337,'01_MASTER_KODE_WILAYAH'!H$1437:I$1470,2,FALSE)</f>
        <v>DKI JAKARTA</v>
      </c>
      <c r="L337" s="390" t="str">
        <f>VLOOKUP(H337,'01_MASTER_KODE_WILAYAH'!D$5:F$1353,3,FALSE)</f>
        <v>KOTA JAKARTA UTARA</v>
      </c>
      <c r="M337" s="450" t="str">
        <f t="shared" si="21"/>
        <v>Pemerintah</v>
      </c>
      <c r="N337" s="334">
        <f>COUNTIF(A1_Individu_Data_Keadaan_SDMK!A$4:A$149935,B337)</f>
        <v>0</v>
      </c>
      <c r="O337" s="334">
        <f t="shared" si="22"/>
        <v>0</v>
      </c>
      <c r="P337" s="443" t="str">
        <f t="shared" si="23"/>
        <v>Berkurang</v>
      </c>
    </row>
    <row r="338" spans="1:16">
      <c r="A338" s="7">
        <v>336</v>
      </c>
      <c r="B338" t="s">
        <v>13026</v>
      </c>
      <c r="C338" t="s">
        <v>13027</v>
      </c>
      <c r="D338" t="s">
        <v>267</v>
      </c>
      <c r="E338" t="s">
        <v>9301</v>
      </c>
      <c r="F338" t="s">
        <v>12204</v>
      </c>
      <c r="G338">
        <v>31</v>
      </c>
      <c r="H338">
        <v>3175</v>
      </c>
      <c r="I338">
        <v>0</v>
      </c>
      <c r="J338">
        <v>11</v>
      </c>
      <c r="K338" s="389" t="str">
        <f>VLOOKUP(G338,'01_MASTER_KODE_WILAYAH'!H$1437:I$1470,2,FALSE)</f>
        <v>DKI JAKARTA</v>
      </c>
      <c r="L338" s="390" t="str">
        <f>VLOOKUP(H338,'01_MASTER_KODE_WILAYAH'!D$5:F$1353,3,FALSE)</f>
        <v>KOTA JAKARTA UTARA</v>
      </c>
      <c r="M338" s="450" t="str">
        <f t="shared" si="21"/>
        <v>Pemerintah</v>
      </c>
      <c r="N338" s="334">
        <f>COUNTIF(A1_Individu_Data_Keadaan_SDMK!A$4:A$149935,B338)</f>
        <v>0</v>
      </c>
      <c r="O338" s="334">
        <f t="shared" si="22"/>
        <v>0</v>
      </c>
      <c r="P338" s="443" t="str">
        <f t="shared" si="23"/>
        <v>Berkurang</v>
      </c>
    </row>
    <row r="339" spans="1:16">
      <c r="A339" s="7">
        <v>337</v>
      </c>
      <c r="B339" t="s">
        <v>13028</v>
      </c>
      <c r="C339" t="s">
        <v>13029</v>
      </c>
      <c r="D339" t="s">
        <v>267</v>
      </c>
      <c r="E339" t="s">
        <v>9301</v>
      </c>
      <c r="F339" t="s">
        <v>12204</v>
      </c>
      <c r="G339">
        <v>31</v>
      </c>
      <c r="H339">
        <v>3175</v>
      </c>
      <c r="I339">
        <v>0</v>
      </c>
      <c r="J339">
        <v>13</v>
      </c>
      <c r="K339" s="389" t="str">
        <f>VLOOKUP(G339,'01_MASTER_KODE_WILAYAH'!H$1437:I$1470,2,FALSE)</f>
        <v>DKI JAKARTA</v>
      </c>
      <c r="L339" s="390" t="str">
        <f>VLOOKUP(H339,'01_MASTER_KODE_WILAYAH'!D$5:F$1353,3,FALSE)</f>
        <v>KOTA JAKARTA UTARA</v>
      </c>
      <c r="M339" s="450" t="str">
        <f t="shared" si="21"/>
        <v>Pemerintah</v>
      </c>
      <c r="N339" s="334">
        <f>COUNTIF(A1_Individu_Data_Keadaan_SDMK!A$4:A$149935,B339)</f>
        <v>0</v>
      </c>
      <c r="O339" s="334">
        <f t="shared" si="22"/>
        <v>0</v>
      </c>
      <c r="P339" s="443" t="str">
        <f t="shared" si="23"/>
        <v>Berkurang</v>
      </c>
    </row>
    <row r="340" spans="1:16">
      <c r="A340" s="7">
        <v>338</v>
      </c>
      <c r="B340" t="s">
        <v>13030</v>
      </c>
      <c r="C340" t="s">
        <v>13031</v>
      </c>
      <c r="D340" t="s">
        <v>267</v>
      </c>
      <c r="E340" t="s">
        <v>9302</v>
      </c>
      <c r="F340" t="s">
        <v>12204</v>
      </c>
      <c r="G340">
        <v>31</v>
      </c>
      <c r="H340">
        <v>3175</v>
      </c>
      <c r="I340">
        <v>0</v>
      </c>
      <c r="J340">
        <v>121</v>
      </c>
      <c r="K340" s="389" t="str">
        <f>VLOOKUP(G340,'01_MASTER_KODE_WILAYAH'!H$1437:I$1470,2,FALSE)</f>
        <v>DKI JAKARTA</v>
      </c>
      <c r="L340" s="390" t="str">
        <f>VLOOKUP(H340,'01_MASTER_KODE_WILAYAH'!D$5:F$1353,3,FALSE)</f>
        <v>KOTA JAKARTA UTARA</v>
      </c>
      <c r="M340" s="450" t="str">
        <f t="shared" si="21"/>
        <v>Pemerintah</v>
      </c>
      <c r="N340" s="334">
        <f>COUNTIF(A1_Individu_Data_Keadaan_SDMK!A$4:A$149935,B340)</f>
        <v>0</v>
      </c>
      <c r="O340" s="334">
        <f t="shared" si="22"/>
        <v>0</v>
      </c>
      <c r="P340" s="443" t="str">
        <f t="shared" si="23"/>
        <v>Berkurang</v>
      </c>
    </row>
    <row r="341" spans="1:16">
      <c r="A341" s="7">
        <v>339</v>
      </c>
      <c r="B341" t="s">
        <v>13032</v>
      </c>
      <c r="C341" t="s">
        <v>13033</v>
      </c>
      <c r="D341" t="s">
        <v>267</v>
      </c>
      <c r="E341" t="s">
        <v>9301</v>
      </c>
      <c r="F341" t="s">
        <v>12204</v>
      </c>
      <c r="G341">
        <v>31</v>
      </c>
      <c r="H341">
        <v>3175</v>
      </c>
      <c r="I341">
        <v>0</v>
      </c>
      <c r="J341">
        <v>18</v>
      </c>
      <c r="K341" s="389" t="str">
        <f>VLOOKUP(G341,'01_MASTER_KODE_WILAYAH'!H$1437:I$1470,2,FALSE)</f>
        <v>DKI JAKARTA</v>
      </c>
      <c r="L341" s="390" t="str">
        <f>VLOOKUP(H341,'01_MASTER_KODE_WILAYAH'!D$5:F$1353,3,FALSE)</f>
        <v>KOTA JAKARTA UTARA</v>
      </c>
      <c r="M341" s="450" t="str">
        <f t="shared" si="21"/>
        <v>Pemerintah</v>
      </c>
      <c r="N341" s="334">
        <f>COUNTIF(A1_Individu_Data_Keadaan_SDMK!A$4:A$149935,B341)</f>
        <v>0</v>
      </c>
      <c r="O341" s="334">
        <f t="shared" si="22"/>
        <v>0</v>
      </c>
      <c r="P341" s="443" t="str">
        <f t="shared" si="23"/>
        <v>Berkurang</v>
      </c>
    </row>
    <row r="342" spans="1:16">
      <c r="A342" s="7">
        <v>340</v>
      </c>
      <c r="B342" t="s">
        <v>13034</v>
      </c>
      <c r="C342" t="s">
        <v>13035</v>
      </c>
      <c r="D342" t="s">
        <v>267</v>
      </c>
      <c r="E342" t="s">
        <v>9301</v>
      </c>
      <c r="F342" t="s">
        <v>12204</v>
      </c>
      <c r="G342">
        <v>31</v>
      </c>
      <c r="H342">
        <v>3175</v>
      </c>
      <c r="I342">
        <v>0</v>
      </c>
      <c r="J342">
        <v>14</v>
      </c>
      <c r="K342" s="389" t="str">
        <f>VLOOKUP(G342,'01_MASTER_KODE_WILAYAH'!H$1437:I$1470,2,FALSE)</f>
        <v>DKI JAKARTA</v>
      </c>
      <c r="L342" s="390" t="str">
        <f>VLOOKUP(H342,'01_MASTER_KODE_WILAYAH'!D$5:F$1353,3,FALSE)</f>
        <v>KOTA JAKARTA UTARA</v>
      </c>
      <c r="M342" s="450" t="str">
        <f t="shared" si="21"/>
        <v>Pemerintah</v>
      </c>
      <c r="N342" s="334">
        <f>COUNTIF(A1_Individu_Data_Keadaan_SDMK!A$4:A$149935,B342)</f>
        <v>0</v>
      </c>
      <c r="O342" s="334">
        <f t="shared" si="22"/>
        <v>0</v>
      </c>
      <c r="P342" s="443" t="str">
        <f t="shared" si="23"/>
        <v>Berkurang</v>
      </c>
    </row>
    <row r="343" spans="1:16">
      <c r="A343" s="7">
        <v>341</v>
      </c>
      <c r="B343" t="s">
        <v>13036</v>
      </c>
      <c r="C343" t="s">
        <v>13037</v>
      </c>
      <c r="D343" t="s">
        <v>267</v>
      </c>
      <c r="E343" t="s">
        <v>9301</v>
      </c>
      <c r="F343" t="s">
        <v>12204</v>
      </c>
      <c r="G343">
        <v>31</v>
      </c>
      <c r="H343">
        <v>3175</v>
      </c>
      <c r="I343">
        <v>0</v>
      </c>
      <c r="J343">
        <v>30</v>
      </c>
      <c r="K343" s="389" t="str">
        <f>VLOOKUP(G343,'01_MASTER_KODE_WILAYAH'!H$1437:I$1470,2,FALSE)</f>
        <v>DKI JAKARTA</v>
      </c>
      <c r="L343" s="390" t="str">
        <f>VLOOKUP(H343,'01_MASTER_KODE_WILAYAH'!D$5:F$1353,3,FALSE)</f>
        <v>KOTA JAKARTA UTARA</v>
      </c>
      <c r="M343" s="450" t="str">
        <f t="shared" si="21"/>
        <v>Pemerintah</v>
      </c>
      <c r="N343" s="334">
        <f>COUNTIF(A1_Individu_Data_Keadaan_SDMK!A$4:A$149935,B343)</f>
        <v>0</v>
      </c>
      <c r="O343" s="334">
        <f t="shared" si="22"/>
        <v>0</v>
      </c>
      <c r="P343" s="443" t="str">
        <f t="shared" si="23"/>
        <v>Berkurang</v>
      </c>
    </row>
    <row r="344" spans="1:16">
      <c r="A344" s="7">
        <v>342</v>
      </c>
      <c r="B344" t="s">
        <v>13038</v>
      </c>
      <c r="C344" t="s">
        <v>13039</v>
      </c>
      <c r="D344" t="s">
        <v>267</v>
      </c>
      <c r="E344" t="s">
        <v>9301</v>
      </c>
      <c r="F344" t="s">
        <v>12204</v>
      </c>
      <c r="G344">
        <v>31</v>
      </c>
      <c r="H344">
        <v>3175</v>
      </c>
      <c r="I344">
        <v>0</v>
      </c>
      <c r="J344">
        <v>25</v>
      </c>
      <c r="K344" s="389" t="str">
        <f>VLOOKUP(G344,'01_MASTER_KODE_WILAYAH'!H$1437:I$1470,2,FALSE)</f>
        <v>DKI JAKARTA</v>
      </c>
      <c r="L344" s="390" t="str">
        <f>VLOOKUP(H344,'01_MASTER_KODE_WILAYAH'!D$5:F$1353,3,FALSE)</f>
        <v>KOTA JAKARTA UTARA</v>
      </c>
      <c r="M344" s="450" t="str">
        <f t="shared" si="21"/>
        <v>Pemerintah</v>
      </c>
      <c r="N344" s="334">
        <f>COUNTIF(A1_Individu_Data_Keadaan_SDMK!A$4:A$149935,B344)</f>
        <v>0</v>
      </c>
      <c r="O344" s="334">
        <f t="shared" si="22"/>
        <v>0</v>
      </c>
      <c r="P344" s="443" t="str">
        <f t="shared" si="23"/>
        <v>Berkurang</v>
      </c>
    </row>
    <row r="345" spans="1:16">
      <c r="A345" s="7">
        <v>343</v>
      </c>
      <c r="B345" t="s">
        <v>13040</v>
      </c>
      <c r="C345" t="s">
        <v>13041</v>
      </c>
      <c r="D345" t="s">
        <v>267</v>
      </c>
      <c r="E345" t="s">
        <v>9301</v>
      </c>
      <c r="F345" t="s">
        <v>12204</v>
      </c>
      <c r="G345">
        <v>31</v>
      </c>
      <c r="H345">
        <v>3175</v>
      </c>
      <c r="I345">
        <v>0</v>
      </c>
      <c r="J345">
        <v>13</v>
      </c>
      <c r="K345" s="389" t="str">
        <f>VLOOKUP(G345,'01_MASTER_KODE_WILAYAH'!H$1437:I$1470,2,FALSE)</f>
        <v>DKI JAKARTA</v>
      </c>
      <c r="L345" s="390" t="str">
        <f>VLOOKUP(H345,'01_MASTER_KODE_WILAYAH'!D$5:F$1353,3,FALSE)</f>
        <v>KOTA JAKARTA UTARA</v>
      </c>
      <c r="M345" s="450" t="str">
        <f t="shared" si="21"/>
        <v>Pemerintah</v>
      </c>
      <c r="N345" s="334">
        <f>COUNTIF(A1_Individu_Data_Keadaan_SDMK!A$4:A$149935,B345)</f>
        <v>0</v>
      </c>
      <c r="O345" s="334">
        <f t="shared" si="22"/>
        <v>0</v>
      </c>
      <c r="P345" s="443" t="str">
        <f t="shared" si="23"/>
        <v>Berkurang</v>
      </c>
    </row>
    <row r="346" spans="1:16">
      <c r="A346" s="7">
        <v>344</v>
      </c>
      <c r="B346" t="s">
        <v>13042</v>
      </c>
      <c r="C346" t="s">
        <v>13043</v>
      </c>
      <c r="D346" t="s">
        <v>267</v>
      </c>
      <c r="E346" t="s">
        <v>9301</v>
      </c>
      <c r="F346" t="s">
        <v>12204</v>
      </c>
      <c r="G346">
        <v>31</v>
      </c>
      <c r="H346">
        <v>3175</v>
      </c>
      <c r="I346">
        <v>0</v>
      </c>
      <c r="J346">
        <v>10</v>
      </c>
      <c r="K346" s="389" t="str">
        <f>VLOOKUP(G346,'01_MASTER_KODE_WILAYAH'!H$1437:I$1470,2,FALSE)</f>
        <v>DKI JAKARTA</v>
      </c>
      <c r="L346" s="390" t="str">
        <f>VLOOKUP(H346,'01_MASTER_KODE_WILAYAH'!D$5:F$1353,3,FALSE)</f>
        <v>KOTA JAKARTA UTARA</v>
      </c>
      <c r="M346" s="450" t="str">
        <f t="shared" si="21"/>
        <v>Pemerintah</v>
      </c>
      <c r="N346" s="334">
        <f>COUNTIF(A1_Individu_Data_Keadaan_SDMK!A$4:A$149935,B346)</f>
        <v>0</v>
      </c>
      <c r="O346" s="334">
        <f t="shared" si="22"/>
        <v>0</v>
      </c>
      <c r="P346" s="443" t="str">
        <f t="shared" si="23"/>
        <v>Berkurang</v>
      </c>
    </row>
    <row r="347" spans="1:16">
      <c r="A347" s="7">
        <v>345</v>
      </c>
      <c r="B347" t="s">
        <v>13044</v>
      </c>
      <c r="C347" t="s">
        <v>13045</v>
      </c>
      <c r="D347" t="s">
        <v>267</v>
      </c>
      <c r="E347" t="s">
        <v>9301</v>
      </c>
      <c r="F347" t="s">
        <v>12204</v>
      </c>
      <c r="G347">
        <v>31</v>
      </c>
      <c r="H347">
        <v>3175</v>
      </c>
      <c r="I347">
        <v>0</v>
      </c>
      <c r="J347">
        <v>15</v>
      </c>
      <c r="K347" s="389" t="str">
        <f>VLOOKUP(G347,'01_MASTER_KODE_WILAYAH'!H$1437:I$1470,2,FALSE)</f>
        <v>DKI JAKARTA</v>
      </c>
      <c r="L347" s="390" t="str">
        <f>VLOOKUP(H347,'01_MASTER_KODE_WILAYAH'!D$5:F$1353,3,FALSE)</f>
        <v>KOTA JAKARTA UTARA</v>
      </c>
      <c r="M347" s="450" t="str">
        <f t="shared" si="21"/>
        <v>Pemerintah</v>
      </c>
      <c r="N347" s="334">
        <f>COUNTIF(A1_Individu_Data_Keadaan_SDMK!A$4:A$149935,B347)</f>
        <v>0</v>
      </c>
      <c r="O347" s="334">
        <f t="shared" si="22"/>
        <v>0</v>
      </c>
      <c r="P347" s="443" t="str">
        <f t="shared" si="23"/>
        <v>Berkurang</v>
      </c>
    </row>
    <row r="348" spans="1:16">
      <c r="A348" s="7">
        <v>346</v>
      </c>
      <c r="B348" t="s">
        <v>13046</v>
      </c>
      <c r="C348" t="s">
        <v>13047</v>
      </c>
      <c r="D348" t="s">
        <v>267</v>
      </c>
      <c r="E348" t="s">
        <v>9301</v>
      </c>
      <c r="F348" t="s">
        <v>12204</v>
      </c>
      <c r="G348">
        <v>31</v>
      </c>
      <c r="H348">
        <v>3175</v>
      </c>
      <c r="I348">
        <v>0</v>
      </c>
      <c r="J348">
        <v>15</v>
      </c>
      <c r="K348" s="389" t="str">
        <f>VLOOKUP(G348,'01_MASTER_KODE_WILAYAH'!H$1437:I$1470,2,FALSE)</f>
        <v>DKI JAKARTA</v>
      </c>
      <c r="L348" s="390" t="str">
        <f>VLOOKUP(H348,'01_MASTER_KODE_WILAYAH'!D$5:F$1353,3,FALSE)</f>
        <v>KOTA JAKARTA UTARA</v>
      </c>
      <c r="M348" s="450" t="str">
        <f t="shared" si="21"/>
        <v>Pemerintah</v>
      </c>
      <c r="N348" s="334">
        <f>COUNTIF(A1_Individu_Data_Keadaan_SDMK!A$4:A$149935,B348)</f>
        <v>0</v>
      </c>
      <c r="O348" s="334">
        <f t="shared" si="22"/>
        <v>0</v>
      </c>
      <c r="P348" s="443" t="str">
        <f t="shared" si="23"/>
        <v>Berkurang</v>
      </c>
    </row>
    <row r="349" spans="1:16">
      <c r="A349" s="7">
        <v>347</v>
      </c>
      <c r="B349" t="s">
        <v>13048</v>
      </c>
      <c r="C349" t="s">
        <v>13049</v>
      </c>
      <c r="D349" t="s">
        <v>267</v>
      </c>
      <c r="E349" t="s">
        <v>9301</v>
      </c>
      <c r="F349" t="s">
        <v>12204</v>
      </c>
      <c r="G349">
        <v>31</v>
      </c>
      <c r="H349">
        <v>3175</v>
      </c>
      <c r="I349">
        <v>0</v>
      </c>
      <c r="J349">
        <v>14</v>
      </c>
      <c r="K349" s="389" t="str">
        <f>VLOOKUP(G349,'01_MASTER_KODE_WILAYAH'!H$1437:I$1470,2,FALSE)</f>
        <v>DKI JAKARTA</v>
      </c>
      <c r="L349" s="390" t="str">
        <f>VLOOKUP(H349,'01_MASTER_KODE_WILAYAH'!D$5:F$1353,3,FALSE)</f>
        <v>KOTA JAKARTA UTARA</v>
      </c>
      <c r="M349" s="450" t="str">
        <f t="shared" si="21"/>
        <v>Pemerintah</v>
      </c>
      <c r="N349" s="334">
        <f>COUNTIF(A1_Individu_Data_Keadaan_SDMK!A$4:A$149935,B349)</f>
        <v>0</v>
      </c>
      <c r="O349" s="334">
        <f t="shared" si="22"/>
        <v>0</v>
      </c>
      <c r="P349" s="443" t="str">
        <f t="shared" si="23"/>
        <v>Berkurang</v>
      </c>
    </row>
    <row r="350" spans="1:16">
      <c r="A350" s="7">
        <v>348</v>
      </c>
      <c r="B350" t="s">
        <v>13050</v>
      </c>
      <c r="C350" t="s">
        <v>13051</v>
      </c>
      <c r="D350" t="s">
        <v>1632</v>
      </c>
      <c r="E350" t="s">
        <v>12211</v>
      </c>
      <c r="F350" t="s">
        <v>11677</v>
      </c>
      <c r="G350">
        <v>31</v>
      </c>
      <c r="H350">
        <v>3101</v>
      </c>
      <c r="I350" t="s">
        <v>268</v>
      </c>
      <c r="J350">
        <v>41</v>
      </c>
      <c r="K350" s="389" t="str">
        <f>VLOOKUP(G350,'01_MASTER_KODE_WILAYAH'!H$1437:I$1470,2,FALSE)</f>
        <v>DKI JAKARTA</v>
      </c>
      <c r="L350" s="390" t="str">
        <f>VLOOKUP(H350,'01_MASTER_KODE_WILAYAH'!D$5:F$1353,3,FALSE)</f>
        <v>KEPULAUAN SERIBU</v>
      </c>
      <c r="M350" s="450" t="str">
        <f t="shared" si="21"/>
        <v>Pemerintah</v>
      </c>
      <c r="N350" s="334">
        <f>COUNTIF(A1_Individu_Data_Keadaan_SDMK!A$4:A$149935,B350)</f>
        <v>0</v>
      </c>
      <c r="O350" s="334">
        <f t="shared" si="22"/>
        <v>0</v>
      </c>
      <c r="P350" s="443" t="str">
        <f t="shared" si="23"/>
        <v>Berkurang</v>
      </c>
    </row>
    <row r="351" spans="1:16">
      <c r="A351" s="7">
        <v>349</v>
      </c>
      <c r="B351" t="s">
        <v>13052</v>
      </c>
      <c r="C351" t="s">
        <v>13053</v>
      </c>
      <c r="D351" t="s">
        <v>1632</v>
      </c>
      <c r="E351" t="s">
        <v>13054</v>
      </c>
      <c r="F351" t="s">
        <v>13055</v>
      </c>
      <c r="G351">
        <v>31</v>
      </c>
      <c r="H351">
        <v>3171</v>
      </c>
      <c r="I351" t="s">
        <v>268</v>
      </c>
      <c r="J351">
        <v>2312</v>
      </c>
      <c r="K351" s="389" t="str">
        <f>VLOOKUP(G351,'01_MASTER_KODE_WILAYAH'!H$1437:I$1470,2,FALSE)</f>
        <v>DKI JAKARTA</v>
      </c>
      <c r="L351" s="390" t="str">
        <f>VLOOKUP(H351,'01_MASTER_KODE_WILAYAH'!D$5:F$1353,3,FALSE)</f>
        <v>KOTA JAKARTA SELATAN</v>
      </c>
      <c r="M351" s="450" t="str">
        <f t="shared" si="21"/>
        <v>Kementeran</v>
      </c>
      <c r="N351" s="334">
        <f>COUNTIF(A1_Individu_Data_Keadaan_SDMK!A$4:A$149935,B351)</f>
        <v>0</v>
      </c>
      <c r="O351" s="334">
        <f t="shared" si="22"/>
        <v>0</v>
      </c>
      <c r="P351" s="443" t="str">
        <f t="shared" si="23"/>
        <v>Berkurang</v>
      </c>
    </row>
    <row r="352" spans="1:16">
      <c r="A352" s="7">
        <v>350</v>
      </c>
      <c r="B352" t="s">
        <v>13056</v>
      </c>
      <c r="C352" t="s">
        <v>13057</v>
      </c>
      <c r="D352" t="s">
        <v>1632</v>
      </c>
      <c r="E352" t="s">
        <v>12209</v>
      </c>
      <c r="F352" t="s">
        <v>13058</v>
      </c>
      <c r="G352">
        <v>31</v>
      </c>
      <c r="H352">
        <v>3171</v>
      </c>
      <c r="I352" t="s">
        <v>268</v>
      </c>
      <c r="J352">
        <v>16</v>
      </c>
      <c r="K352" s="389" t="str">
        <f>VLOOKUP(G352,'01_MASTER_KODE_WILAYAH'!H$1437:I$1470,2,FALSE)</f>
        <v>DKI JAKARTA</v>
      </c>
      <c r="L352" s="390" t="str">
        <f>VLOOKUP(H352,'01_MASTER_KODE_WILAYAH'!D$5:F$1353,3,FALSE)</f>
        <v>KOTA JAKARTA SELATAN</v>
      </c>
      <c r="M352" s="450" t="str">
        <f t="shared" si="21"/>
        <v>BUMN</v>
      </c>
      <c r="N352" s="334">
        <f>COUNTIF(A1_Individu_Data_Keadaan_SDMK!A$4:A$149935,B352)</f>
        <v>0</v>
      </c>
      <c r="O352" s="334">
        <f t="shared" si="22"/>
        <v>0</v>
      </c>
      <c r="P352" s="443" t="str">
        <f t="shared" si="23"/>
        <v>Berkurang</v>
      </c>
    </row>
    <row r="353" spans="1:16">
      <c r="A353" s="7">
        <v>351</v>
      </c>
      <c r="B353" t="s">
        <v>13059</v>
      </c>
      <c r="C353" t="s">
        <v>13060</v>
      </c>
      <c r="D353" t="s">
        <v>1632</v>
      </c>
      <c r="E353" t="s">
        <v>12209</v>
      </c>
      <c r="F353" t="s">
        <v>229</v>
      </c>
      <c r="G353">
        <v>31</v>
      </c>
      <c r="H353">
        <v>3171</v>
      </c>
      <c r="I353" t="s">
        <v>268</v>
      </c>
      <c r="J353">
        <v>349</v>
      </c>
      <c r="K353" s="389" t="str">
        <f>VLOOKUP(G353,'01_MASTER_KODE_WILAYAH'!H$1437:I$1470,2,FALSE)</f>
        <v>DKI JAKARTA</v>
      </c>
      <c r="L353" s="390" t="str">
        <f>VLOOKUP(H353,'01_MASTER_KODE_WILAYAH'!D$5:F$1353,3,FALSE)</f>
        <v>KOTA JAKARTA SELATAN</v>
      </c>
      <c r="M353" s="450" t="str">
        <f t="shared" si="21"/>
        <v>TNI AL</v>
      </c>
      <c r="N353" s="334">
        <f>COUNTIF(A1_Individu_Data_Keadaan_SDMK!A$4:A$149935,B353)</f>
        <v>0</v>
      </c>
      <c r="O353" s="334">
        <f t="shared" si="22"/>
        <v>0</v>
      </c>
      <c r="P353" s="443" t="str">
        <f t="shared" si="23"/>
        <v>Berkurang</v>
      </c>
    </row>
    <row r="354" spans="1:16">
      <c r="A354" s="7">
        <v>352</v>
      </c>
      <c r="B354" t="s">
        <v>13061</v>
      </c>
      <c r="C354" t="s">
        <v>13062</v>
      </c>
      <c r="D354" t="s">
        <v>1632</v>
      </c>
      <c r="E354" t="s">
        <v>12209</v>
      </c>
      <c r="F354" t="s">
        <v>12205</v>
      </c>
      <c r="G354">
        <v>31</v>
      </c>
      <c r="H354">
        <v>3171</v>
      </c>
      <c r="I354" t="s">
        <v>268</v>
      </c>
      <c r="J354">
        <v>185</v>
      </c>
      <c r="K354" s="389" t="str">
        <f>VLOOKUP(G354,'01_MASTER_KODE_WILAYAH'!H$1437:I$1470,2,FALSE)</f>
        <v>DKI JAKARTA</v>
      </c>
      <c r="L354" s="390" t="str">
        <f>VLOOKUP(H354,'01_MASTER_KODE_WILAYAH'!D$5:F$1353,3,FALSE)</f>
        <v>KOTA JAKARTA SELATAN</v>
      </c>
      <c r="M354" s="450" t="str">
        <f t="shared" si="21"/>
        <v>Organisasi</v>
      </c>
      <c r="N354" s="334">
        <f>COUNTIF(A1_Individu_Data_Keadaan_SDMK!A$4:A$149935,B354)</f>
        <v>0</v>
      </c>
      <c r="O354" s="334">
        <f t="shared" si="22"/>
        <v>0</v>
      </c>
      <c r="P354" s="443" t="str">
        <f t="shared" si="23"/>
        <v>Berkurang</v>
      </c>
    </row>
    <row r="355" spans="1:16">
      <c r="A355" s="7">
        <v>353</v>
      </c>
      <c r="B355" t="s">
        <v>13063</v>
      </c>
      <c r="C355" t="s">
        <v>13064</v>
      </c>
      <c r="D355" t="s">
        <v>1632</v>
      </c>
      <c r="E355" t="s">
        <v>13054</v>
      </c>
      <c r="F355" t="s">
        <v>12207</v>
      </c>
      <c r="G355">
        <v>31</v>
      </c>
      <c r="H355">
        <v>3171</v>
      </c>
      <c r="I355" t="s">
        <v>268</v>
      </c>
      <c r="J355">
        <v>0</v>
      </c>
      <c r="K355" s="389" t="str">
        <f>VLOOKUP(G355,'01_MASTER_KODE_WILAYAH'!H$1437:I$1470,2,FALSE)</f>
        <v>DKI JAKARTA</v>
      </c>
      <c r="L355" s="390" t="str">
        <f>VLOOKUP(H355,'01_MASTER_KODE_WILAYAH'!D$5:F$1353,3,FALSE)</f>
        <v>KOTA JAKARTA SELATAN</v>
      </c>
      <c r="M355" s="450" t="str">
        <f t="shared" si="21"/>
        <v>Perusahaan</v>
      </c>
      <c r="N355" s="334">
        <f>COUNTIF(A1_Individu_Data_Keadaan_SDMK!A$4:A$149935,B355)</f>
        <v>0</v>
      </c>
      <c r="O355" s="334">
        <f t="shared" si="22"/>
        <v>0</v>
      </c>
      <c r="P355" s="443" t="str">
        <f t="shared" si="23"/>
        <v>Tetap</v>
      </c>
    </row>
    <row r="356" spans="1:16">
      <c r="A356" s="7">
        <v>354</v>
      </c>
      <c r="B356" t="s">
        <v>13065</v>
      </c>
      <c r="C356" t="s">
        <v>13066</v>
      </c>
      <c r="D356" t="s">
        <v>1632</v>
      </c>
      <c r="E356" t="s">
        <v>12256</v>
      </c>
      <c r="F356" t="s">
        <v>12205</v>
      </c>
      <c r="G356">
        <v>31</v>
      </c>
      <c r="H356">
        <v>3171</v>
      </c>
      <c r="I356" t="s">
        <v>268</v>
      </c>
      <c r="J356">
        <v>89</v>
      </c>
      <c r="K356" s="389" t="str">
        <f>VLOOKUP(G356,'01_MASTER_KODE_WILAYAH'!H$1437:I$1470,2,FALSE)</f>
        <v>DKI JAKARTA</v>
      </c>
      <c r="L356" s="390" t="str">
        <f>VLOOKUP(H356,'01_MASTER_KODE_WILAYAH'!D$5:F$1353,3,FALSE)</f>
        <v>KOTA JAKARTA SELATAN</v>
      </c>
      <c r="M356" s="450" t="str">
        <f t="shared" si="21"/>
        <v>Organisasi</v>
      </c>
      <c r="N356" s="334">
        <f>COUNTIF(A1_Individu_Data_Keadaan_SDMK!A$4:A$149935,B356)</f>
        <v>0</v>
      </c>
      <c r="O356" s="334">
        <f t="shared" si="22"/>
        <v>0</v>
      </c>
      <c r="P356" s="443" t="str">
        <f t="shared" si="23"/>
        <v>Berkurang</v>
      </c>
    </row>
    <row r="357" spans="1:16">
      <c r="A357" s="7">
        <v>355</v>
      </c>
      <c r="B357" t="s">
        <v>13067</v>
      </c>
      <c r="C357" t="s">
        <v>13068</v>
      </c>
      <c r="D357" t="s">
        <v>1632</v>
      </c>
      <c r="E357" t="s">
        <v>12209</v>
      </c>
      <c r="F357" t="s">
        <v>13069</v>
      </c>
      <c r="G357">
        <v>31</v>
      </c>
      <c r="H357">
        <v>3171</v>
      </c>
      <c r="I357" t="s">
        <v>268</v>
      </c>
      <c r="J357">
        <v>496</v>
      </c>
      <c r="K357" s="389" t="str">
        <f>VLOOKUP(G357,'01_MASTER_KODE_WILAYAH'!H$1437:I$1470,2,FALSE)</f>
        <v>DKI JAKARTA</v>
      </c>
      <c r="L357" s="390" t="str">
        <f>VLOOKUP(H357,'01_MASTER_KODE_WILAYAH'!D$5:F$1353,3,FALSE)</f>
        <v>KOTA JAKARTA SELATAN</v>
      </c>
      <c r="M357" s="450" t="str">
        <f t="shared" si="21"/>
        <v>Kementeria</v>
      </c>
      <c r="N357" s="334">
        <f>COUNTIF(A1_Individu_Data_Keadaan_SDMK!A$4:A$149935,B357)</f>
        <v>0</v>
      </c>
      <c r="O357" s="334">
        <f t="shared" si="22"/>
        <v>0</v>
      </c>
      <c r="P357" s="443" t="str">
        <f t="shared" si="23"/>
        <v>Berkurang</v>
      </c>
    </row>
    <row r="358" spans="1:16">
      <c r="A358" s="7">
        <v>356</v>
      </c>
      <c r="B358" t="s">
        <v>13070</v>
      </c>
      <c r="C358" t="s">
        <v>13071</v>
      </c>
      <c r="D358" t="s">
        <v>1632</v>
      </c>
      <c r="E358" t="s">
        <v>12210</v>
      </c>
      <c r="F358" t="s">
        <v>12207</v>
      </c>
      <c r="G358">
        <v>31</v>
      </c>
      <c r="H358">
        <v>3171</v>
      </c>
      <c r="I358" t="s">
        <v>268</v>
      </c>
      <c r="J358">
        <v>0</v>
      </c>
      <c r="K358" s="389" t="str">
        <f>VLOOKUP(G358,'01_MASTER_KODE_WILAYAH'!H$1437:I$1470,2,FALSE)</f>
        <v>DKI JAKARTA</v>
      </c>
      <c r="L358" s="390" t="str">
        <f>VLOOKUP(H358,'01_MASTER_KODE_WILAYAH'!D$5:F$1353,3,FALSE)</f>
        <v>KOTA JAKARTA SELATAN</v>
      </c>
      <c r="M358" s="450" t="str">
        <f t="shared" si="21"/>
        <v>Perusahaan</v>
      </c>
      <c r="N358" s="334">
        <f>COUNTIF(A1_Individu_Data_Keadaan_SDMK!A$4:A$149935,B358)</f>
        <v>0</v>
      </c>
      <c r="O358" s="334">
        <f t="shared" si="22"/>
        <v>0</v>
      </c>
      <c r="P358" s="443" t="str">
        <f t="shared" si="23"/>
        <v>Tetap</v>
      </c>
    </row>
    <row r="359" spans="1:16">
      <c r="A359" s="7">
        <v>357</v>
      </c>
      <c r="B359" t="s">
        <v>13072</v>
      </c>
      <c r="C359" t="s">
        <v>13073</v>
      </c>
      <c r="D359" t="s">
        <v>1632</v>
      </c>
      <c r="E359" t="s">
        <v>12256</v>
      </c>
      <c r="F359" t="s">
        <v>12205</v>
      </c>
      <c r="G359">
        <v>31</v>
      </c>
      <c r="H359">
        <v>3171</v>
      </c>
      <c r="I359" t="s">
        <v>268</v>
      </c>
      <c r="J359">
        <v>13</v>
      </c>
      <c r="K359" s="389" t="str">
        <f>VLOOKUP(G359,'01_MASTER_KODE_WILAYAH'!H$1437:I$1470,2,FALSE)</f>
        <v>DKI JAKARTA</v>
      </c>
      <c r="L359" s="390" t="str">
        <f>VLOOKUP(H359,'01_MASTER_KODE_WILAYAH'!D$5:F$1353,3,FALSE)</f>
        <v>KOTA JAKARTA SELATAN</v>
      </c>
      <c r="M359" s="450" t="str">
        <f t="shared" si="21"/>
        <v>Organisasi</v>
      </c>
      <c r="N359" s="334">
        <f>COUNTIF(A1_Individu_Data_Keadaan_SDMK!A$4:A$149935,B359)</f>
        <v>0</v>
      </c>
      <c r="O359" s="334">
        <f t="shared" si="22"/>
        <v>0</v>
      </c>
      <c r="P359" s="443" t="str">
        <f t="shared" si="23"/>
        <v>Berkurang</v>
      </c>
    </row>
    <row r="360" spans="1:16">
      <c r="A360" s="7">
        <v>358</v>
      </c>
      <c r="B360" t="s">
        <v>13074</v>
      </c>
      <c r="C360" t="s">
        <v>13075</v>
      </c>
      <c r="D360" t="s">
        <v>1632</v>
      </c>
      <c r="E360" t="s">
        <v>12210</v>
      </c>
      <c r="F360" t="s">
        <v>12205</v>
      </c>
      <c r="G360">
        <v>31</v>
      </c>
      <c r="H360">
        <v>3171</v>
      </c>
      <c r="I360">
        <v>0</v>
      </c>
      <c r="J360">
        <v>7</v>
      </c>
      <c r="K360" s="389" t="str">
        <f>VLOOKUP(G360,'01_MASTER_KODE_WILAYAH'!H$1437:I$1470,2,FALSE)</f>
        <v>DKI JAKARTA</v>
      </c>
      <c r="L360" s="390" t="str">
        <f>VLOOKUP(H360,'01_MASTER_KODE_WILAYAH'!D$5:F$1353,3,FALSE)</f>
        <v>KOTA JAKARTA SELATAN</v>
      </c>
      <c r="M360" s="450" t="str">
        <f t="shared" si="21"/>
        <v>Organisasi</v>
      </c>
      <c r="N360" s="334">
        <f>COUNTIF(A1_Individu_Data_Keadaan_SDMK!A$4:A$149935,B360)</f>
        <v>0</v>
      </c>
      <c r="O360" s="334">
        <f t="shared" si="22"/>
        <v>0</v>
      </c>
      <c r="P360" s="443" t="str">
        <f t="shared" si="23"/>
        <v>Berkurang</v>
      </c>
    </row>
    <row r="361" spans="1:16">
      <c r="A361" s="7">
        <v>359</v>
      </c>
      <c r="B361" t="s">
        <v>13076</v>
      </c>
      <c r="C361" t="s">
        <v>13077</v>
      </c>
      <c r="D361" t="s">
        <v>1632</v>
      </c>
      <c r="E361" t="s">
        <v>12210</v>
      </c>
      <c r="F361" t="s">
        <v>12205</v>
      </c>
      <c r="G361">
        <v>31</v>
      </c>
      <c r="H361">
        <v>3171</v>
      </c>
      <c r="I361" t="s">
        <v>268</v>
      </c>
      <c r="J361">
        <v>16</v>
      </c>
      <c r="K361" s="389" t="str">
        <f>VLOOKUP(G361,'01_MASTER_KODE_WILAYAH'!H$1437:I$1470,2,FALSE)</f>
        <v>DKI JAKARTA</v>
      </c>
      <c r="L361" s="390" t="str">
        <f>VLOOKUP(H361,'01_MASTER_KODE_WILAYAH'!D$5:F$1353,3,FALSE)</f>
        <v>KOTA JAKARTA SELATAN</v>
      </c>
      <c r="M361" s="450" t="str">
        <f t="shared" si="21"/>
        <v>Organisasi</v>
      </c>
      <c r="N361" s="334">
        <f>COUNTIF(A1_Individu_Data_Keadaan_SDMK!A$4:A$149935,B361)</f>
        <v>0</v>
      </c>
      <c r="O361" s="334">
        <f t="shared" si="22"/>
        <v>0</v>
      </c>
      <c r="P361" s="443" t="str">
        <f t="shared" si="23"/>
        <v>Berkurang</v>
      </c>
    </row>
    <row r="362" spans="1:16">
      <c r="A362" s="7">
        <v>360</v>
      </c>
      <c r="B362" t="s">
        <v>13078</v>
      </c>
      <c r="C362" t="s">
        <v>13079</v>
      </c>
      <c r="D362" t="s">
        <v>1632</v>
      </c>
      <c r="E362" t="s">
        <v>12209</v>
      </c>
      <c r="F362" t="s">
        <v>12205</v>
      </c>
      <c r="G362">
        <v>31</v>
      </c>
      <c r="H362">
        <v>3171</v>
      </c>
      <c r="I362" t="s">
        <v>268</v>
      </c>
      <c r="J362">
        <v>125</v>
      </c>
      <c r="K362" s="389" t="str">
        <f>VLOOKUP(G362,'01_MASTER_KODE_WILAYAH'!H$1437:I$1470,2,FALSE)</f>
        <v>DKI JAKARTA</v>
      </c>
      <c r="L362" s="390" t="str">
        <f>VLOOKUP(H362,'01_MASTER_KODE_WILAYAH'!D$5:F$1353,3,FALSE)</f>
        <v>KOTA JAKARTA SELATAN</v>
      </c>
      <c r="M362" s="450" t="str">
        <f t="shared" si="21"/>
        <v>Organisasi</v>
      </c>
      <c r="N362" s="334">
        <f>COUNTIF(A1_Individu_Data_Keadaan_SDMK!A$4:A$149935,B362)</f>
        <v>0</v>
      </c>
      <c r="O362" s="334">
        <f t="shared" si="22"/>
        <v>0</v>
      </c>
      <c r="P362" s="443" t="str">
        <f t="shared" si="23"/>
        <v>Berkurang</v>
      </c>
    </row>
    <row r="363" spans="1:16">
      <c r="A363" s="7">
        <v>361</v>
      </c>
      <c r="B363" t="s">
        <v>13080</v>
      </c>
      <c r="C363" t="s">
        <v>13081</v>
      </c>
      <c r="D363" t="s">
        <v>1632</v>
      </c>
      <c r="E363" t="s">
        <v>12209</v>
      </c>
      <c r="F363" t="s">
        <v>13055</v>
      </c>
      <c r="G363">
        <v>31</v>
      </c>
      <c r="H363">
        <v>3171</v>
      </c>
      <c r="I363">
        <v>0</v>
      </c>
      <c r="J363">
        <v>269</v>
      </c>
      <c r="K363" s="389" t="str">
        <f>VLOOKUP(G363,'01_MASTER_KODE_WILAYAH'!H$1437:I$1470,2,FALSE)</f>
        <v>DKI JAKARTA</v>
      </c>
      <c r="L363" s="390" t="str">
        <f>VLOOKUP(H363,'01_MASTER_KODE_WILAYAH'!D$5:F$1353,3,FALSE)</f>
        <v>KOTA JAKARTA SELATAN</v>
      </c>
      <c r="M363" s="450" t="str">
        <f t="shared" si="21"/>
        <v>Kementeran</v>
      </c>
      <c r="N363" s="334">
        <f>COUNTIF(A1_Individu_Data_Keadaan_SDMK!A$4:A$149935,B363)</f>
        <v>0</v>
      </c>
      <c r="O363" s="334">
        <f t="shared" si="22"/>
        <v>0</v>
      </c>
      <c r="P363" s="443" t="str">
        <f t="shared" si="23"/>
        <v>Berkurang</v>
      </c>
    </row>
    <row r="364" spans="1:16">
      <c r="A364" s="7">
        <v>362</v>
      </c>
      <c r="B364" t="s">
        <v>13082</v>
      </c>
      <c r="C364" t="s">
        <v>13083</v>
      </c>
      <c r="D364" t="s">
        <v>1632</v>
      </c>
      <c r="E364" t="s">
        <v>12210</v>
      </c>
      <c r="F364" t="s">
        <v>12205</v>
      </c>
      <c r="G364">
        <v>31</v>
      </c>
      <c r="H364">
        <v>3171</v>
      </c>
      <c r="I364" t="s">
        <v>268</v>
      </c>
      <c r="J364">
        <v>204</v>
      </c>
      <c r="K364" s="389" t="str">
        <f>VLOOKUP(G364,'01_MASTER_KODE_WILAYAH'!H$1437:I$1470,2,FALSE)</f>
        <v>DKI JAKARTA</v>
      </c>
      <c r="L364" s="390" t="str">
        <f>VLOOKUP(H364,'01_MASTER_KODE_WILAYAH'!D$5:F$1353,3,FALSE)</f>
        <v>KOTA JAKARTA SELATAN</v>
      </c>
      <c r="M364" s="450" t="str">
        <f t="shared" si="21"/>
        <v>Organisasi</v>
      </c>
      <c r="N364" s="334">
        <f>COUNTIF(A1_Individu_Data_Keadaan_SDMK!A$4:A$149935,B364)</f>
        <v>0</v>
      </c>
      <c r="O364" s="334">
        <f t="shared" si="22"/>
        <v>0</v>
      </c>
      <c r="P364" s="443" t="str">
        <f t="shared" si="23"/>
        <v>Berkurang</v>
      </c>
    </row>
    <row r="365" spans="1:16">
      <c r="A365" s="7">
        <v>363</v>
      </c>
      <c r="B365" t="s">
        <v>13084</v>
      </c>
      <c r="C365" t="s">
        <v>13085</v>
      </c>
      <c r="D365" t="s">
        <v>1632</v>
      </c>
      <c r="E365" t="s">
        <v>12210</v>
      </c>
      <c r="F365" t="s">
        <v>12205</v>
      </c>
      <c r="G365">
        <v>31</v>
      </c>
      <c r="H365">
        <v>3171</v>
      </c>
      <c r="I365" t="s">
        <v>268</v>
      </c>
      <c r="J365">
        <v>256</v>
      </c>
      <c r="K365" s="389" t="str">
        <f>VLOOKUP(G365,'01_MASTER_KODE_WILAYAH'!H$1437:I$1470,2,FALSE)</f>
        <v>DKI JAKARTA</v>
      </c>
      <c r="L365" s="390" t="str">
        <f>VLOOKUP(H365,'01_MASTER_KODE_WILAYAH'!D$5:F$1353,3,FALSE)</f>
        <v>KOTA JAKARTA SELATAN</v>
      </c>
      <c r="M365" s="450" t="str">
        <f t="shared" si="21"/>
        <v>Organisasi</v>
      </c>
      <c r="N365" s="334">
        <f>COUNTIF(A1_Individu_Data_Keadaan_SDMK!A$4:A$149935,B365)</f>
        <v>0</v>
      </c>
      <c r="O365" s="334">
        <f t="shared" si="22"/>
        <v>0</v>
      </c>
      <c r="P365" s="443" t="str">
        <f t="shared" si="23"/>
        <v>Berkurang</v>
      </c>
    </row>
    <row r="366" spans="1:16">
      <c r="A366" s="7">
        <v>364</v>
      </c>
      <c r="B366" t="s">
        <v>13086</v>
      </c>
      <c r="C366" t="s">
        <v>13087</v>
      </c>
      <c r="D366" t="s">
        <v>1632</v>
      </c>
      <c r="E366" t="s">
        <v>12256</v>
      </c>
      <c r="F366" t="s">
        <v>12206</v>
      </c>
      <c r="G366">
        <v>31</v>
      </c>
      <c r="H366">
        <v>3171</v>
      </c>
      <c r="I366" t="s">
        <v>268</v>
      </c>
      <c r="J366">
        <v>32</v>
      </c>
      <c r="K366" s="389" t="str">
        <f>VLOOKUP(G366,'01_MASTER_KODE_WILAYAH'!H$1437:I$1470,2,FALSE)</f>
        <v>DKI JAKARTA</v>
      </c>
      <c r="L366" s="390" t="str">
        <f>VLOOKUP(H366,'01_MASTER_KODE_WILAYAH'!D$5:F$1353,3,FALSE)</f>
        <v>KOTA JAKARTA SELATAN</v>
      </c>
      <c r="M366" s="450" t="str">
        <f t="shared" si="21"/>
        <v>Swasta/Lai</v>
      </c>
      <c r="N366" s="334">
        <f>COUNTIF(A1_Individu_Data_Keadaan_SDMK!A$4:A$149935,B366)</f>
        <v>0</v>
      </c>
      <c r="O366" s="334">
        <f t="shared" si="22"/>
        <v>0</v>
      </c>
      <c r="P366" s="443" t="str">
        <f t="shared" si="23"/>
        <v>Berkurang</v>
      </c>
    </row>
    <row r="367" spans="1:16">
      <c r="A367" s="7">
        <v>365</v>
      </c>
      <c r="B367" t="s">
        <v>13088</v>
      </c>
      <c r="C367" t="s">
        <v>13089</v>
      </c>
      <c r="D367" t="s">
        <v>1632</v>
      </c>
      <c r="E367" t="s">
        <v>12210</v>
      </c>
      <c r="F367" t="s">
        <v>12207</v>
      </c>
      <c r="G367">
        <v>31</v>
      </c>
      <c r="H367">
        <v>3171</v>
      </c>
      <c r="I367" t="s">
        <v>268</v>
      </c>
      <c r="J367">
        <v>165</v>
      </c>
      <c r="K367" s="389" t="str">
        <f>VLOOKUP(G367,'01_MASTER_KODE_WILAYAH'!H$1437:I$1470,2,FALSE)</f>
        <v>DKI JAKARTA</v>
      </c>
      <c r="L367" s="390" t="str">
        <f>VLOOKUP(H367,'01_MASTER_KODE_WILAYAH'!D$5:F$1353,3,FALSE)</f>
        <v>KOTA JAKARTA SELATAN</v>
      </c>
      <c r="M367" s="450" t="str">
        <f t="shared" si="21"/>
        <v>Perusahaan</v>
      </c>
      <c r="N367" s="334">
        <f>COUNTIF(A1_Individu_Data_Keadaan_SDMK!A$4:A$149935,B367)</f>
        <v>0</v>
      </c>
      <c r="O367" s="334">
        <f t="shared" si="22"/>
        <v>0</v>
      </c>
      <c r="P367" s="443" t="str">
        <f t="shared" si="23"/>
        <v>Berkurang</v>
      </c>
    </row>
    <row r="368" spans="1:16">
      <c r="A368" s="7">
        <v>366</v>
      </c>
      <c r="B368" t="s">
        <v>13090</v>
      </c>
      <c r="C368" t="s">
        <v>13091</v>
      </c>
      <c r="D368" t="s">
        <v>1632</v>
      </c>
      <c r="E368" t="s">
        <v>12209</v>
      </c>
      <c r="F368" t="s">
        <v>12206</v>
      </c>
      <c r="G368">
        <v>31</v>
      </c>
      <c r="H368">
        <v>3171</v>
      </c>
      <c r="I368" t="s">
        <v>268</v>
      </c>
      <c r="J368">
        <v>14</v>
      </c>
      <c r="K368" s="389" t="str">
        <f>VLOOKUP(G368,'01_MASTER_KODE_WILAYAH'!H$1437:I$1470,2,FALSE)</f>
        <v>DKI JAKARTA</v>
      </c>
      <c r="L368" s="390" t="str">
        <f>VLOOKUP(H368,'01_MASTER_KODE_WILAYAH'!D$5:F$1353,3,FALSE)</f>
        <v>KOTA JAKARTA SELATAN</v>
      </c>
      <c r="M368" s="450" t="str">
        <f t="shared" si="21"/>
        <v>Swasta/Lai</v>
      </c>
      <c r="N368" s="334">
        <f>COUNTIF(A1_Individu_Data_Keadaan_SDMK!A$4:A$149935,B368)</f>
        <v>0</v>
      </c>
      <c r="O368" s="334">
        <f t="shared" si="22"/>
        <v>0</v>
      </c>
      <c r="P368" s="443" t="str">
        <f t="shared" si="23"/>
        <v>Berkurang</v>
      </c>
    </row>
    <row r="369" spans="1:16">
      <c r="A369" s="7">
        <v>367</v>
      </c>
      <c r="B369" t="s">
        <v>13092</v>
      </c>
      <c r="C369" t="s">
        <v>13093</v>
      </c>
      <c r="D369" t="s">
        <v>1632</v>
      </c>
      <c r="E369" t="s">
        <v>12256</v>
      </c>
      <c r="F369" t="s">
        <v>12205</v>
      </c>
      <c r="G369">
        <v>31</v>
      </c>
      <c r="H369">
        <v>3171</v>
      </c>
      <c r="I369" t="s">
        <v>268</v>
      </c>
      <c r="J369">
        <v>12</v>
      </c>
      <c r="K369" s="389" t="str">
        <f>VLOOKUP(G369,'01_MASTER_KODE_WILAYAH'!H$1437:I$1470,2,FALSE)</f>
        <v>DKI JAKARTA</v>
      </c>
      <c r="L369" s="390" t="str">
        <f>VLOOKUP(H369,'01_MASTER_KODE_WILAYAH'!D$5:F$1353,3,FALSE)</f>
        <v>KOTA JAKARTA SELATAN</v>
      </c>
      <c r="M369" s="450" t="str">
        <f t="shared" si="21"/>
        <v>Organisasi</v>
      </c>
      <c r="N369" s="334">
        <f>COUNTIF(A1_Individu_Data_Keadaan_SDMK!A$4:A$149935,B369)</f>
        <v>0</v>
      </c>
      <c r="O369" s="334">
        <f t="shared" si="22"/>
        <v>0</v>
      </c>
      <c r="P369" s="443" t="str">
        <f t="shared" si="23"/>
        <v>Berkurang</v>
      </c>
    </row>
    <row r="370" spans="1:16">
      <c r="A370" s="7">
        <v>368</v>
      </c>
      <c r="B370" t="s">
        <v>13094</v>
      </c>
      <c r="C370" t="s">
        <v>13095</v>
      </c>
      <c r="D370" t="s">
        <v>1632</v>
      </c>
      <c r="E370" t="s">
        <v>12210</v>
      </c>
      <c r="F370" t="s">
        <v>12205</v>
      </c>
      <c r="G370">
        <v>31</v>
      </c>
      <c r="H370">
        <v>3171</v>
      </c>
      <c r="I370" t="s">
        <v>268</v>
      </c>
      <c r="J370">
        <v>268</v>
      </c>
      <c r="K370" s="389" t="str">
        <f>VLOOKUP(G370,'01_MASTER_KODE_WILAYAH'!H$1437:I$1470,2,FALSE)</f>
        <v>DKI JAKARTA</v>
      </c>
      <c r="L370" s="390" t="str">
        <f>VLOOKUP(H370,'01_MASTER_KODE_WILAYAH'!D$5:F$1353,3,FALSE)</f>
        <v>KOTA JAKARTA SELATAN</v>
      </c>
      <c r="M370" s="450" t="str">
        <f t="shared" si="21"/>
        <v>Organisasi</v>
      </c>
      <c r="N370" s="334">
        <f>COUNTIF(A1_Individu_Data_Keadaan_SDMK!A$4:A$149935,B370)</f>
        <v>0</v>
      </c>
      <c r="O370" s="334">
        <f t="shared" si="22"/>
        <v>0</v>
      </c>
      <c r="P370" s="443" t="str">
        <f t="shared" si="23"/>
        <v>Berkurang</v>
      </c>
    </row>
    <row r="371" spans="1:16">
      <c r="A371" s="7">
        <v>369</v>
      </c>
      <c r="B371" t="s">
        <v>13096</v>
      </c>
      <c r="C371" t="s">
        <v>13097</v>
      </c>
      <c r="D371" t="s">
        <v>1632</v>
      </c>
      <c r="E371" t="s">
        <v>12256</v>
      </c>
      <c r="F371" t="s">
        <v>12205</v>
      </c>
      <c r="G371">
        <v>31</v>
      </c>
      <c r="H371">
        <v>3171</v>
      </c>
      <c r="I371" t="s">
        <v>268</v>
      </c>
      <c r="J371">
        <v>1</v>
      </c>
      <c r="K371" s="389" t="str">
        <f>VLOOKUP(G371,'01_MASTER_KODE_WILAYAH'!H$1437:I$1470,2,FALSE)</f>
        <v>DKI JAKARTA</v>
      </c>
      <c r="L371" s="390" t="str">
        <f>VLOOKUP(H371,'01_MASTER_KODE_WILAYAH'!D$5:F$1353,3,FALSE)</f>
        <v>KOTA JAKARTA SELATAN</v>
      </c>
      <c r="M371" s="450" t="str">
        <f t="shared" si="21"/>
        <v>Organisasi</v>
      </c>
      <c r="N371" s="334">
        <f>COUNTIF(A1_Individu_Data_Keadaan_SDMK!A$4:A$149935,B371)</f>
        <v>0</v>
      </c>
      <c r="O371" s="334">
        <f t="shared" si="22"/>
        <v>0</v>
      </c>
      <c r="P371" s="443" t="str">
        <f t="shared" si="23"/>
        <v>Berkurang</v>
      </c>
    </row>
    <row r="372" spans="1:16">
      <c r="A372" s="7">
        <v>370</v>
      </c>
      <c r="B372" t="s">
        <v>13098</v>
      </c>
      <c r="C372" t="s">
        <v>13099</v>
      </c>
      <c r="D372" t="s">
        <v>1632</v>
      </c>
      <c r="E372" t="s">
        <v>12210</v>
      </c>
      <c r="F372" t="s">
        <v>12206</v>
      </c>
      <c r="G372">
        <v>31</v>
      </c>
      <c r="H372">
        <v>3171</v>
      </c>
      <c r="I372" t="s">
        <v>268</v>
      </c>
      <c r="J372">
        <v>174</v>
      </c>
      <c r="K372" s="389" t="str">
        <f>VLOOKUP(G372,'01_MASTER_KODE_WILAYAH'!H$1437:I$1470,2,FALSE)</f>
        <v>DKI JAKARTA</v>
      </c>
      <c r="L372" s="390" t="str">
        <f>VLOOKUP(H372,'01_MASTER_KODE_WILAYAH'!D$5:F$1353,3,FALSE)</f>
        <v>KOTA JAKARTA SELATAN</v>
      </c>
      <c r="M372" s="450" t="str">
        <f t="shared" si="21"/>
        <v>Swasta/Lai</v>
      </c>
      <c r="N372" s="334">
        <f>COUNTIF(A1_Individu_Data_Keadaan_SDMK!A$4:A$149935,B372)</f>
        <v>0</v>
      </c>
      <c r="O372" s="334">
        <f t="shared" si="22"/>
        <v>0</v>
      </c>
      <c r="P372" s="443" t="str">
        <f t="shared" si="23"/>
        <v>Berkurang</v>
      </c>
    </row>
    <row r="373" spans="1:16">
      <c r="A373" s="7">
        <v>371</v>
      </c>
      <c r="B373" t="s">
        <v>13100</v>
      </c>
      <c r="C373" t="s">
        <v>13101</v>
      </c>
      <c r="D373" t="s">
        <v>1632</v>
      </c>
      <c r="E373" t="s">
        <v>12256</v>
      </c>
      <c r="F373" t="s">
        <v>12205</v>
      </c>
      <c r="G373">
        <v>31</v>
      </c>
      <c r="H373">
        <v>3171</v>
      </c>
      <c r="I373" t="s">
        <v>268</v>
      </c>
      <c r="J373">
        <v>217</v>
      </c>
      <c r="K373" s="389" t="str">
        <f>VLOOKUP(G373,'01_MASTER_KODE_WILAYAH'!H$1437:I$1470,2,FALSE)</f>
        <v>DKI JAKARTA</v>
      </c>
      <c r="L373" s="390" t="str">
        <f>VLOOKUP(H373,'01_MASTER_KODE_WILAYAH'!D$5:F$1353,3,FALSE)</f>
        <v>KOTA JAKARTA SELATAN</v>
      </c>
      <c r="M373" s="450" t="str">
        <f t="shared" si="21"/>
        <v>Organisasi</v>
      </c>
      <c r="N373" s="334">
        <f>COUNTIF(A1_Individu_Data_Keadaan_SDMK!A$4:A$149935,B373)</f>
        <v>0</v>
      </c>
      <c r="O373" s="334">
        <f t="shared" si="22"/>
        <v>0</v>
      </c>
      <c r="P373" s="443" t="str">
        <f t="shared" si="23"/>
        <v>Berkurang</v>
      </c>
    </row>
    <row r="374" spans="1:16">
      <c r="A374" s="7">
        <v>372</v>
      </c>
      <c r="B374" t="s">
        <v>13102</v>
      </c>
      <c r="C374" t="s">
        <v>13103</v>
      </c>
      <c r="D374" t="s">
        <v>1632</v>
      </c>
      <c r="E374" t="s">
        <v>12211</v>
      </c>
      <c r="F374" t="s">
        <v>12205</v>
      </c>
      <c r="G374">
        <v>31</v>
      </c>
      <c r="H374">
        <v>3171</v>
      </c>
      <c r="I374" t="s">
        <v>268</v>
      </c>
      <c r="J374">
        <v>56</v>
      </c>
      <c r="K374" s="389" t="str">
        <f>VLOOKUP(G374,'01_MASTER_KODE_WILAYAH'!H$1437:I$1470,2,FALSE)</f>
        <v>DKI JAKARTA</v>
      </c>
      <c r="L374" s="390" t="str">
        <f>VLOOKUP(H374,'01_MASTER_KODE_WILAYAH'!D$5:F$1353,3,FALSE)</f>
        <v>KOTA JAKARTA SELATAN</v>
      </c>
      <c r="M374" s="450" t="str">
        <f t="shared" si="21"/>
        <v>Organisasi</v>
      </c>
      <c r="N374" s="334">
        <f>COUNTIF(A1_Individu_Data_Keadaan_SDMK!A$4:A$149935,B374)</f>
        <v>0</v>
      </c>
      <c r="O374" s="334">
        <f t="shared" si="22"/>
        <v>0</v>
      </c>
      <c r="P374" s="443" t="str">
        <f t="shared" si="23"/>
        <v>Berkurang</v>
      </c>
    </row>
    <row r="375" spans="1:16">
      <c r="A375" s="7">
        <v>373</v>
      </c>
      <c r="B375" t="s">
        <v>13104</v>
      </c>
      <c r="C375" t="s">
        <v>13105</v>
      </c>
      <c r="D375" t="s">
        <v>1632</v>
      </c>
      <c r="E375" t="s">
        <v>12210</v>
      </c>
      <c r="F375" t="s">
        <v>12206</v>
      </c>
      <c r="G375">
        <v>31</v>
      </c>
      <c r="H375">
        <v>3171</v>
      </c>
      <c r="I375" t="s">
        <v>268</v>
      </c>
      <c r="J375">
        <v>25</v>
      </c>
      <c r="K375" s="389" t="str">
        <f>VLOOKUP(G375,'01_MASTER_KODE_WILAYAH'!H$1437:I$1470,2,FALSE)</f>
        <v>DKI JAKARTA</v>
      </c>
      <c r="L375" s="390" t="str">
        <f>VLOOKUP(H375,'01_MASTER_KODE_WILAYAH'!D$5:F$1353,3,FALSE)</f>
        <v>KOTA JAKARTA SELATAN</v>
      </c>
      <c r="M375" s="450" t="str">
        <f t="shared" si="21"/>
        <v>Swasta/Lai</v>
      </c>
      <c r="N375" s="334">
        <f>COUNTIF(A1_Individu_Data_Keadaan_SDMK!A$4:A$149935,B375)</f>
        <v>0</v>
      </c>
      <c r="O375" s="334">
        <f t="shared" si="22"/>
        <v>0</v>
      </c>
      <c r="P375" s="443" t="str">
        <f t="shared" si="23"/>
        <v>Berkurang</v>
      </c>
    </row>
    <row r="376" spans="1:16">
      <c r="A376" s="7">
        <v>374</v>
      </c>
      <c r="B376" t="s">
        <v>13106</v>
      </c>
      <c r="C376" t="s">
        <v>13107</v>
      </c>
      <c r="D376" t="s">
        <v>1632</v>
      </c>
      <c r="E376" t="s">
        <v>12256</v>
      </c>
      <c r="F376" t="s">
        <v>12205</v>
      </c>
      <c r="G376">
        <v>31</v>
      </c>
      <c r="H376">
        <v>3171</v>
      </c>
      <c r="I376" t="s">
        <v>268</v>
      </c>
      <c r="J376">
        <v>1</v>
      </c>
      <c r="K376" s="389" t="str">
        <f>VLOOKUP(G376,'01_MASTER_KODE_WILAYAH'!H$1437:I$1470,2,FALSE)</f>
        <v>DKI JAKARTA</v>
      </c>
      <c r="L376" s="390" t="str">
        <f>VLOOKUP(H376,'01_MASTER_KODE_WILAYAH'!D$5:F$1353,3,FALSE)</f>
        <v>KOTA JAKARTA SELATAN</v>
      </c>
      <c r="M376" s="450" t="str">
        <f t="shared" si="21"/>
        <v>Organisasi</v>
      </c>
      <c r="N376" s="334">
        <f>COUNTIF(A1_Individu_Data_Keadaan_SDMK!A$4:A$149935,B376)</f>
        <v>0</v>
      </c>
      <c r="O376" s="334">
        <f t="shared" si="22"/>
        <v>0</v>
      </c>
      <c r="P376" s="443" t="str">
        <f t="shared" si="23"/>
        <v>Berkurang</v>
      </c>
    </row>
    <row r="377" spans="1:16">
      <c r="A377" s="7">
        <v>375</v>
      </c>
      <c r="B377" t="s">
        <v>13108</v>
      </c>
      <c r="C377" t="s">
        <v>13109</v>
      </c>
      <c r="D377" t="s">
        <v>1632</v>
      </c>
      <c r="E377" t="s">
        <v>12210</v>
      </c>
      <c r="F377" t="s">
        <v>12206</v>
      </c>
      <c r="G377">
        <v>31</v>
      </c>
      <c r="H377">
        <v>3171</v>
      </c>
      <c r="I377" t="s">
        <v>268</v>
      </c>
      <c r="J377">
        <v>53</v>
      </c>
      <c r="K377" s="389" t="str">
        <f>VLOOKUP(G377,'01_MASTER_KODE_WILAYAH'!H$1437:I$1470,2,FALSE)</f>
        <v>DKI JAKARTA</v>
      </c>
      <c r="L377" s="390" t="str">
        <f>VLOOKUP(H377,'01_MASTER_KODE_WILAYAH'!D$5:F$1353,3,FALSE)</f>
        <v>KOTA JAKARTA SELATAN</v>
      </c>
      <c r="M377" s="450" t="str">
        <f t="shared" si="21"/>
        <v>Swasta/Lai</v>
      </c>
      <c r="N377" s="334">
        <f>COUNTIF(A1_Individu_Data_Keadaan_SDMK!A$4:A$149935,B377)</f>
        <v>0</v>
      </c>
      <c r="O377" s="334">
        <f t="shared" si="22"/>
        <v>0</v>
      </c>
      <c r="P377" s="443" t="str">
        <f t="shared" si="23"/>
        <v>Berkurang</v>
      </c>
    </row>
    <row r="378" spans="1:16">
      <c r="A378" s="7">
        <v>376</v>
      </c>
      <c r="B378" t="s">
        <v>13110</v>
      </c>
      <c r="C378" t="s">
        <v>13111</v>
      </c>
      <c r="D378" t="s">
        <v>1632</v>
      </c>
      <c r="E378" t="s">
        <v>12256</v>
      </c>
      <c r="F378" t="s">
        <v>12205</v>
      </c>
      <c r="G378">
        <v>31</v>
      </c>
      <c r="H378">
        <v>3171</v>
      </c>
      <c r="I378" t="s">
        <v>268</v>
      </c>
      <c r="J378">
        <v>0</v>
      </c>
      <c r="K378" s="389" t="str">
        <f>VLOOKUP(G378,'01_MASTER_KODE_WILAYAH'!H$1437:I$1470,2,FALSE)</f>
        <v>DKI JAKARTA</v>
      </c>
      <c r="L378" s="390" t="str">
        <f>VLOOKUP(H378,'01_MASTER_KODE_WILAYAH'!D$5:F$1353,3,FALSE)</f>
        <v>KOTA JAKARTA SELATAN</v>
      </c>
      <c r="M378" s="450" t="str">
        <f t="shared" si="21"/>
        <v>Organisasi</v>
      </c>
      <c r="N378" s="334">
        <f>COUNTIF(A1_Individu_Data_Keadaan_SDMK!A$4:A$149935,B378)</f>
        <v>0</v>
      </c>
      <c r="O378" s="334">
        <f t="shared" si="22"/>
        <v>0</v>
      </c>
      <c r="P378" s="443" t="str">
        <f t="shared" si="23"/>
        <v>Tetap</v>
      </c>
    </row>
    <row r="379" spans="1:16">
      <c r="A379" s="7">
        <v>377</v>
      </c>
      <c r="B379" t="s">
        <v>13112</v>
      </c>
      <c r="C379" t="s">
        <v>13113</v>
      </c>
      <c r="D379" t="s">
        <v>1632</v>
      </c>
      <c r="E379" t="s">
        <v>12210</v>
      </c>
      <c r="F379" t="s">
        <v>12206</v>
      </c>
      <c r="G379">
        <v>31</v>
      </c>
      <c r="H379">
        <v>3171</v>
      </c>
      <c r="I379" t="s">
        <v>268</v>
      </c>
      <c r="J379">
        <v>33</v>
      </c>
      <c r="K379" s="389" t="str">
        <f>VLOOKUP(G379,'01_MASTER_KODE_WILAYAH'!H$1437:I$1470,2,FALSE)</f>
        <v>DKI JAKARTA</v>
      </c>
      <c r="L379" s="390" t="str">
        <f>VLOOKUP(H379,'01_MASTER_KODE_WILAYAH'!D$5:F$1353,3,FALSE)</f>
        <v>KOTA JAKARTA SELATAN</v>
      </c>
      <c r="M379" s="450" t="str">
        <f t="shared" si="21"/>
        <v>Swasta/Lai</v>
      </c>
      <c r="N379" s="334">
        <f>COUNTIF(A1_Individu_Data_Keadaan_SDMK!A$4:A$149935,B379)</f>
        <v>0</v>
      </c>
      <c r="O379" s="334">
        <f t="shared" si="22"/>
        <v>0</v>
      </c>
      <c r="P379" s="443" t="str">
        <f t="shared" si="23"/>
        <v>Berkurang</v>
      </c>
    </row>
    <row r="380" spans="1:16">
      <c r="A380" s="7">
        <v>378</v>
      </c>
      <c r="B380" t="s">
        <v>13114</v>
      </c>
      <c r="C380" t="s">
        <v>13115</v>
      </c>
      <c r="D380" t="s">
        <v>1632</v>
      </c>
      <c r="E380" t="s">
        <v>12256</v>
      </c>
      <c r="F380" t="s">
        <v>12206</v>
      </c>
      <c r="G380">
        <v>31</v>
      </c>
      <c r="H380">
        <v>3171</v>
      </c>
      <c r="I380" t="s">
        <v>268</v>
      </c>
      <c r="J380">
        <v>101</v>
      </c>
      <c r="K380" s="389" t="str">
        <f>VLOOKUP(G380,'01_MASTER_KODE_WILAYAH'!H$1437:I$1470,2,FALSE)</f>
        <v>DKI JAKARTA</v>
      </c>
      <c r="L380" s="390" t="str">
        <f>VLOOKUP(H380,'01_MASTER_KODE_WILAYAH'!D$5:F$1353,3,FALSE)</f>
        <v>KOTA JAKARTA SELATAN</v>
      </c>
      <c r="M380" s="450" t="str">
        <f t="shared" si="21"/>
        <v>Swasta/Lai</v>
      </c>
      <c r="N380" s="334">
        <f>COUNTIF(A1_Individu_Data_Keadaan_SDMK!A$4:A$149935,B380)</f>
        <v>0</v>
      </c>
      <c r="O380" s="334">
        <f t="shared" si="22"/>
        <v>0</v>
      </c>
      <c r="P380" s="443" t="str">
        <f t="shared" si="23"/>
        <v>Berkurang</v>
      </c>
    </row>
    <row r="381" spans="1:16">
      <c r="A381" s="7">
        <v>379</v>
      </c>
      <c r="B381" t="s">
        <v>13116</v>
      </c>
      <c r="C381" t="s">
        <v>13117</v>
      </c>
      <c r="D381" t="s">
        <v>1632</v>
      </c>
      <c r="E381" t="s">
        <v>12209</v>
      </c>
      <c r="F381" t="s">
        <v>12206</v>
      </c>
      <c r="G381">
        <v>31</v>
      </c>
      <c r="H381">
        <v>3171</v>
      </c>
      <c r="I381" t="s">
        <v>268</v>
      </c>
      <c r="J381">
        <v>180</v>
      </c>
      <c r="K381" s="389" t="str">
        <f>VLOOKUP(G381,'01_MASTER_KODE_WILAYAH'!H$1437:I$1470,2,FALSE)</f>
        <v>DKI JAKARTA</v>
      </c>
      <c r="L381" s="390" t="str">
        <f>VLOOKUP(H381,'01_MASTER_KODE_WILAYAH'!D$5:F$1353,3,FALSE)</f>
        <v>KOTA JAKARTA SELATAN</v>
      </c>
      <c r="M381" s="450" t="str">
        <f t="shared" si="21"/>
        <v>Swasta/Lai</v>
      </c>
      <c r="N381" s="334">
        <f>COUNTIF(A1_Individu_Data_Keadaan_SDMK!A$4:A$149935,B381)</f>
        <v>0</v>
      </c>
      <c r="O381" s="334">
        <f t="shared" si="22"/>
        <v>0</v>
      </c>
      <c r="P381" s="443" t="str">
        <f t="shared" si="23"/>
        <v>Berkurang</v>
      </c>
    </row>
    <row r="382" spans="1:16">
      <c r="A382" s="7">
        <v>380</v>
      </c>
      <c r="B382" t="s">
        <v>13118</v>
      </c>
      <c r="C382" t="s">
        <v>13119</v>
      </c>
      <c r="D382" t="s">
        <v>1632</v>
      </c>
      <c r="E382" t="s">
        <v>12210</v>
      </c>
      <c r="F382" t="s">
        <v>12206</v>
      </c>
      <c r="G382">
        <v>31</v>
      </c>
      <c r="H382">
        <v>3171</v>
      </c>
      <c r="I382" t="s">
        <v>268</v>
      </c>
      <c r="J382">
        <v>3</v>
      </c>
      <c r="K382" s="389" t="str">
        <f>VLOOKUP(G382,'01_MASTER_KODE_WILAYAH'!H$1437:I$1470,2,FALSE)</f>
        <v>DKI JAKARTA</v>
      </c>
      <c r="L382" s="390" t="str">
        <f>VLOOKUP(H382,'01_MASTER_KODE_WILAYAH'!D$5:F$1353,3,FALSE)</f>
        <v>KOTA JAKARTA SELATAN</v>
      </c>
      <c r="M382" s="450" t="str">
        <f t="shared" si="21"/>
        <v>Swasta/Lai</v>
      </c>
      <c r="N382" s="334">
        <f>COUNTIF(A1_Individu_Data_Keadaan_SDMK!A$4:A$149935,B382)</f>
        <v>0</v>
      </c>
      <c r="O382" s="334">
        <f t="shared" si="22"/>
        <v>0</v>
      </c>
      <c r="P382" s="443" t="str">
        <f t="shared" si="23"/>
        <v>Berkurang</v>
      </c>
    </row>
    <row r="383" spans="1:16">
      <c r="A383" s="7">
        <v>381</v>
      </c>
      <c r="B383" t="s">
        <v>13120</v>
      </c>
      <c r="C383" t="s">
        <v>13121</v>
      </c>
      <c r="D383" t="s">
        <v>1632</v>
      </c>
      <c r="E383" t="s">
        <v>12210</v>
      </c>
      <c r="F383" t="s">
        <v>12206</v>
      </c>
      <c r="G383">
        <v>31</v>
      </c>
      <c r="H383">
        <v>3171</v>
      </c>
      <c r="I383">
        <v>0</v>
      </c>
      <c r="J383">
        <v>184</v>
      </c>
      <c r="K383" s="389" t="str">
        <f>VLOOKUP(G383,'01_MASTER_KODE_WILAYAH'!H$1437:I$1470,2,FALSE)</f>
        <v>DKI JAKARTA</v>
      </c>
      <c r="L383" s="390" t="str">
        <f>VLOOKUP(H383,'01_MASTER_KODE_WILAYAH'!D$5:F$1353,3,FALSE)</f>
        <v>KOTA JAKARTA SELATAN</v>
      </c>
      <c r="M383" s="450" t="str">
        <f t="shared" si="21"/>
        <v>Swasta/Lai</v>
      </c>
      <c r="N383" s="334">
        <f>COUNTIF(A1_Individu_Data_Keadaan_SDMK!A$4:A$149935,B383)</f>
        <v>0</v>
      </c>
      <c r="O383" s="334">
        <f t="shared" si="22"/>
        <v>0</v>
      </c>
      <c r="P383" s="443" t="str">
        <f t="shared" si="23"/>
        <v>Berkurang</v>
      </c>
    </row>
    <row r="384" spans="1:16">
      <c r="A384" s="7">
        <v>382</v>
      </c>
      <c r="B384" t="s">
        <v>13122</v>
      </c>
      <c r="C384" t="s">
        <v>13123</v>
      </c>
      <c r="D384" t="s">
        <v>1632</v>
      </c>
      <c r="E384" t="s">
        <v>12256</v>
      </c>
      <c r="F384" t="s">
        <v>12206</v>
      </c>
      <c r="G384">
        <v>31</v>
      </c>
      <c r="H384">
        <v>3171</v>
      </c>
      <c r="I384" t="s">
        <v>268</v>
      </c>
      <c r="J384">
        <v>98</v>
      </c>
      <c r="K384" s="389" t="str">
        <f>VLOOKUP(G384,'01_MASTER_KODE_WILAYAH'!H$1437:I$1470,2,FALSE)</f>
        <v>DKI JAKARTA</v>
      </c>
      <c r="L384" s="390" t="str">
        <f>VLOOKUP(H384,'01_MASTER_KODE_WILAYAH'!D$5:F$1353,3,FALSE)</f>
        <v>KOTA JAKARTA SELATAN</v>
      </c>
      <c r="M384" s="450" t="str">
        <f t="shared" si="21"/>
        <v>Swasta/Lai</v>
      </c>
      <c r="N384" s="334">
        <f>COUNTIF(A1_Individu_Data_Keadaan_SDMK!A$4:A$149935,B384)</f>
        <v>0</v>
      </c>
      <c r="O384" s="334">
        <f t="shared" si="22"/>
        <v>0</v>
      </c>
      <c r="P384" s="443" t="str">
        <f t="shared" si="23"/>
        <v>Berkurang</v>
      </c>
    </row>
    <row r="385" spans="1:16">
      <c r="A385" s="7">
        <v>383</v>
      </c>
      <c r="B385" t="s">
        <v>13124</v>
      </c>
      <c r="C385" t="s">
        <v>13125</v>
      </c>
      <c r="D385" t="s">
        <v>1632</v>
      </c>
      <c r="E385" t="s">
        <v>12210</v>
      </c>
      <c r="F385" t="s">
        <v>12206</v>
      </c>
      <c r="G385">
        <v>31</v>
      </c>
      <c r="H385">
        <v>3171</v>
      </c>
      <c r="I385" t="s">
        <v>268</v>
      </c>
      <c r="J385">
        <v>160</v>
      </c>
      <c r="K385" s="389" t="str">
        <f>VLOOKUP(G385,'01_MASTER_KODE_WILAYAH'!H$1437:I$1470,2,FALSE)</f>
        <v>DKI JAKARTA</v>
      </c>
      <c r="L385" s="390" t="str">
        <f>VLOOKUP(H385,'01_MASTER_KODE_WILAYAH'!D$5:F$1353,3,FALSE)</f>
        <v>KOTA JAKARTA SELATAN</v>
      </c>
      <c r="M385" s="450" t="str">
        <f t="shared" si="21"/>
        <v>Swasta/Lai</v>
      </c>
      <c r="N385" s="334">
        <f>COUNTIF(A1_Individu_Data_Keadaan_SDMK!A$4:A$149935,B385)</f>
        <v>0</v>
      </c>
      <c r="O385" s="334">
        <f t="shared" si="22"/>
        <v>0</v>
      </c>
      <c r="P385" s="443" t="str">
        <f t="shared" si="23"/>
        <v>Berkurang</v>
      </c>
    </row>
    <row r="386" spans="1:16">
      <c r="A386" s="7">
        <v>384</v>
      </c>
      <c r="B386" t="s">
        <v>13126</v>
      </c>
      <c r="C386" t="s">
        <v>13127</v>
      </c>
      <c r="D386" t="s">
        <v>1632</v>
      </c>
      <c r="E386" t="s">
        <v>12256</v>
      </c>
      <c r="F386" t="s">
        <v>12205</v>
      </c>
      <c r="G386">
        <v>31</v>
      </c>
      <c r="H386">
        <v>3171</v>
      </c>
      <c r="I386" t="s">
        <v>268</v>
      </c>
      <c r="J386">
        <v>55</v>
      </c>
      <c r="K386" s="389" t="str">
        <f>VLOOKUP(G386,'01_MASTER_KODE_WILAYAH'!H$1437:I$1470,2,FALSE)</f>
        <v>DKI JAKARTA</v>
      </c>
      <c r="L386" s="390" t="str">
        <f>VLOOKUP(H386,'01_MASTER_KODE_WILAYAH'!D$5:F$1353,3,FALSE)</f>
        <v>KOTA JAKARTA SELATAN</v>
      </c>
      <c r="M386" s="450" t="str">
        <f t="shared" si="21"/>
        <v>Organisasi</v>
      </c>
      <c r="N386" s="334">
        <f>COUNTIF(A1_Individu_Data_Keadaan_SDMK!A$4:A$149935,B386)</f>
        <v>0</v>
      </c>
      <c r="O386" s="334">
        <f t="shared" si="22"/>
        <v>0</v>
      </c>
      <c r="P386" s="443" t="str">
        <f t="shared" si="23"/>
        <v>Berkurang</v>
      </c>
    </row>
    <row r="387" spans="1:16">
      <c r="A387" s="7">
        <v>385</v>
      </c>
      <c r="B387" t="s">
        <v>13128</v>
      </c>
      <c r="C387" t="s">
        <v>13129</v>
      </c>
      <c r="D387" t="s">
        <v>1632</v>
      </c>
      <c r="E387" t="s">
        <v>12210</v>
      </c>
      <c r="F387" t="s">
        <v>12206</v>
      </c>
      <c r="G387">
        <v>31</v>
      </c>
      <c r="H387">
        <v>3171</v>
      </c>
      <c r="I387">
        <v>0</v>
      </c>
      <c r="J387">
        <v>41</v>
      </c>
      <c r="K387" s="389" t="str">
        <f>VLOOKUP(G387,'01_MASTER_KODE_WILAYAH'!H$1437:I$1470,2,FALSE)</f>
        <v>DKI JAKARTA</v>
      </c>
      <c r="L387" s="390" t="str">
        <f>VLOOKUP(H387,'01_MASTER_KODE_WILAYAH'!D$5:F$1353,3,FALSE)</f>
        <v>KOTA JAKARTA SELATAN</v>
      </c>
      <c r="M387" s="450" t="str">
        <f t="shared" si="21"/>
        <v>Swasta/Lai</v>
      </c>
      <c r="N387" s="334">
        <f>COUNTIF(A1_Individu_Data_Keadaan_SDMK!A$4:A$149935,B387)</f>
        <v>0</v>
      </c>
      <c r="O387" s="334">
        <f t="shared" si="22"/>
        <v>0</v>
      </c>
      <c r="P387" s="443" t="str">
        <f t="shared" si="23"/>
        <v>Berkurang</v>
      </c>
    </row>
    <row r="388" spans="1:16">
      <c r="A388" s="7">
        <v>386</v>
      </c>
      <c r="B388" t="s">
        <v>13130</v>
      </c>
      <c r="C388" t="s">
        <v>13131</v>
      </c>
      <c r="D388" t="s">
        <v>1632</v>
      </c>
      <c r="E388" t="s">
        <v>12256</v>
      </c>
      <c r="F388" t="s">
        <v>12207</v>
      </c>
      <c r="G388">
        <v>31</v>
      </c>
      <c r="H388">
        <v>3171</v>
      </c>
      <c r="I388" t="s">
        <v>268</v>
      </c>
      <c r="J388">
        <v>149</v>
      </c>
      <c r="K388" s="389" t="str">
        <f>VLOOKUP(G388,'01_MASTER_KODE_WILAYAH'!H$1437:I$1470,2,FALSE)</f>
        <v>DKI JAKARTA</v>
      </c>
      <c r="L388" s="390" t="str">
        <f>VLOOKUP(H388,'01_MASTER_KODE_WILAYAH'!D$5:F$1353,3,FALSE)</f>
        <v>KOTA JAKARTA SELATAN</v>
      </c>
      <c r="M388" s="450" t="str">
        <f t="shared" ref="M388:M451" si="24">LEFT(F388,10)</f>
        <v>Perusahaan</v>
      </c>
      <c r="N388" s="334">
        <f>COUNTIF(A1_Individu_Data_Keadaan_SDMK!A$4:A$149935,B388)</f>
        <v>0</v>
      </c>
      <c r="O388" s="334">
        <f t="shared" ref="O388:O451" si="25">IF(N388&gt;0,1,0)</f>
        <v>0</v>
      </c>
      <c r="P388" s="443" t="str">
        <f t="shared" ref="P388:P451" si="26">IF(N388&gt;J388,"Bertambah",IF(N388=J388,"Tetap","Berkurang"))</f>
        <v>Berkurang</v>
      </c>
    </row>
    <row r="389" spans="1:16">
      <c r="A389" s="7">
        <v>387</v>
      </c>
      <c r="B389" t="s">
        <v>13132</v>
      </c>
      <c r="C389" t="s">
        <v>13133</v>
      </c>
      <c r="D389" t="s">
        <v>1632</v>
      </c>
      <c r="E389" t="s">
        <v>12210</v>
      </c>
      <c r="F389" t="s">
        <v>12207</v>
      </c>
      <c r="G389">
        <v>31</v>
      </c>
      <c r="H389">
        <v>3171</v>
      </c>
      <c r="I389">
        <v>0</v>
      </c>
      <c r="J389">
        <v>92</v>
      </c>
      <c r="K389" s="389" t="str">
        <f>VLOOKUP(G389,'01_MASTER_KODE_WILAYAH'!H$1437:I$1470,2,FALSE)</f>
        <v>DKI JAKARTA</v>
      </c>
      <c r="L389" s="390" t="str">
        <f>VLOOKUP(H389,'01_MASTER_KODE_WILAYAH'!D$5:F$1353,3,FALSE)</f>
        <v>KOTA JAKARTA SELATAN</v>
      </c>
      <c r="M389" s="450" t="str">
        <f t="shared" si="24"/>
        <v>Perusahaan</v>
      </c>
      <c r="N389" s="334">
        <f>COUNTIF(A1_Individu_Data_Keadaan_SDMK!A$4:A$149935,B389)</f>
        <v>0</v>
      </c>
      <c r="O389" s="334">
        <f t="shared" si="25"/>
        <v>0</v>
      </c>
      <c r="P389" s="443" t="str">
        <f t="shared" si="26"/>
        <v>Berkurang</v>
      </c>
    </row>
    <row r="390" spans="1:16">
      <c r="A390" s="7">
        <v>388</v>
      </c>
      <c r="B390" t="s">
        <v>13134</v>
      </c>
      <c r="C390" t="s">
        <v>13135</v>
      </c>
      <c r="D390" t="s">
        <v>1632</v>
      </c>
      <c r="E390" t="s">
        <v>12211</v>
      </c>
      <c r="F390" t="s">
        <v>243</v>
      </c>
      <c r="G390">
        <v>31</v>
      </c>
      <c r="H390">
        <v>3171</v>
      </c>
      <c r="I390" t="s">
        <v>268</v>
      </c>
      <c r="J390">
        <v>72</v>
      </c>
      <c r="K390" s="389" t="str">
        <f>VLOOKUP(G390,'01_MASTER_KODE_WILAYAH'!H$1437:I$1470,2,FALSE)</f>
        <v>DKI JAKARTA</v>
      </c>
      <c r="L390" s="390" t="str">
        <f>VLOOKUP(H390,'01_MASTER_KODE_WILAYAH'!D$5:F$1353,3,FALSE)</f>
        <v>KOTA JAKARTA SELATAN</v>
      </c>
      <c r="M390" s="450" t="str">
        <f t="shared" si="24"/>
        <v>POLRI</v>
      </c>
      <c r="N390" s="334">
        <f>COUNTIF(A1_Individu_Data_Keadaan_SDMK!A$4:A$149935,B390)</f>
        <v>0</v>
      </c>
      <c r="O390" s="334">
        <f t="shared" si="25"/>
        <v>0</v>
      </c>
      <c r="P390" s="443" t="str">
        <f t="shared" si="26"/>
        <v>Berkurang</v>
      </c>
    </row>
    <row r="391" spans="1:16">
      <c r="A391" s="7">
        <v>389</v>
      </c>
      <c r="B391" t="s">
        <v>13136</v>
      </c>
      <c r="C391" t="s">
        <v>13137</v>
      </c>
      <c r="D391" t="s">
        <v>1632</v>
      </c>
      <c r="E391" t="s">
        <v>12209</v>
      </c>
      <c r="F391" t="s">
        <v>12207</v>
      </c>
      <c r="G391">
        <v>31</v>
      </c>
      <c r="H391">
        <v>3171</v>
      </c>
      <c r="I391" t="s">
        <v>268</v>
      </c>
      <c r="J391">
        <v>176</v>
      </c>
      <c r="K391" s="389" t="str">
        <f>VLOOKUP(G391,'01_MASTER_KODE_WILAYAH'!H$1437:I$1470,2,FALSE)</f>
        <v>DKI JAKARTA</v>
      </c>
      <c r="L391" s="390" t="str">
        <f>VLOOKUP(H391,'01_MASTER_KODE_WILAYAH'!D$5:F$1353,3,FALSE)</f>
        <v>KOTA JAKARTA SELATAN</v>
      </c>
      <c r="M391" s="450" t="str">
        <f t="shared" si="24"/>
        <v>Perusahaan</v>
      </c>
      <c r="N391" s="334">
        <f>COUNTIF(A1_Individu_Data_Keadaan_SDMK!A$4:A$149935,B391)</f>
        <v>0</v>
      </c>
      <c r="O391" s="334">
        <f t="shared" si="25"/>
        <v>0</v>
      </c>
      <c r="P391" s="443" t="str">
        <f t="shared" si="26"/>
        <v>Berkurang</v>
      </c>
    </row>
    <row r="392" spans="1:16">
      <c r="A392" s="7">
        <v>390</v>
      </c>
      <c r="B392" t="s">
        <v>13138</v>
      </c>
      <c r="C392" t="s">
        <v>13139</v>
      </c>
      <c r="D392" t="s">
        <v>1632</v>
      </c>
      <c r="E392" t="s">
        <v>12256</v>
      </c>
      <c r="F392" t="s">
        <v>12207</v>
      </c>
      <c r="G392">
        <v>31</v>
      </c>
      <c r="H392">
        <v>3171</v>
      </c>
      <c r="I392" t="s">
        <v>268</v>
      </c>
      <c r="J392">
        <v>327</v>
      </c>
      <c r="K392" s="389" t="str">
        <f>VLOOKUP(G392,'01_MASTER_KODE_WILAYAH'!H$1437:I$1470,2,FALSE)</f>
        <v>DKI JAKARTA</v>
      </c>
      <c r="L392" s="390" t="str">
        <f>VLOOKUP(H392,'01_MASTER_KODE_WILAYAH'!D$5:F$1353,3,FALSE)</f>
        <v>KOTA JAKARTA SELATAN</v>
      </c>
      <c r="M392" s="450" t="str">
        <f t="shared" si="24"/>
        <v>Perusahaan</v>
      </c>
      <c r="N392" s="334">
        <f>COUNTIF(A1_Individu_Data_Keadaan_SDMK!A$4:A$149935,B392)</f>
        <v>0</v>
      </c>
      <c r="O392" s="334">
        <f t="shared" si="25"/>
        <v>0</v>
      </c>
      <c r="P392" s="443" t="str">
        <f t="shared" si="26"/>
        <v>Berkurang</v>
      </c>
    </row>
    <row r="393" spans="1:16">
      <c r="A393" s="7">
        <v>391</v>
      </c>
      <c r="B393" t="s">
        <v>13140</v>
      </c>
      <c r="C393" t="s">
        <v>13141</v>
      </c>
      <c r="D393" t="s">
        <v>1632</v>
      </c>
      <c r="E393" t="s">
        <v>12211</v>
      </c>
      <c r="F393" t="s">
        <v>11677</v>
      </c>
      <c r="G393">
        <v>31</v>
      </c>
      <c r="H393">
        <v>3171</v>
      </c>
      <c r="I393">
        <v>0</v>
      </c>
      <c r="J393">
        <v>130</v>
      </c>
      <c r="K393" s="389" t="str">
        <f>VLOOKUP(G393,'01_MASTER_KODE_WILAYAH'!H$1437:I$1470,2,FALSE)</f>
        <v>DKI JAKARTA</v>
      </c>
      <c r="L393" s="390" t="str">
        <f>VLOOKUP(H393,'01_MASTER_KODE_WILAYAH'!D$5:F$1353,3,FALSE)</f>
        <v>KOTA JAKARTA SELATAN</v>
      </c>
      <c r="M393" s="450" t="str">
        <f t="shared" si="24"/>
        <v>Pemerintah</v>
      </c>
      <c r="N393" s="334">
        <f>COUNTIF(A1_Individu_Data_Keadaan_SDMK!A$4:A$149935,B393)</f>
        <v>0</v>
      </c>
      <c r="O393" s="334">
        <f t="shared" si="25"/>
        <v>0</v>
      </c>
      <c r="P393" s="443" t="str">
        <f t="shared" si="26"/>
        <v>Berkurang</v>
      </c>
    </row>
    <row r="394" spans="1:16">
      <c r="A394" s="7">
        <v>392</v>
      </c>
      <c r="B394" t="s">
        <v>13142</v>
      </c>
      <c r="C394" t="s">
        <v>13143</v>
      </c>
      <c r="D394" t="s">
        <v>1632</v>
      </c>
      <c r="E394" t="s">
        <v>12211</v>
      </c>
      <c r="F394" t="s">
        <v>11677</v>
      </c>
      <c r="G394">
        <v>31</v>
      </c>
      <c r="H394">
        <v>3171</v>
      </c>
      <c r="I394">
        <v>0</v>
      </c>
      <c r="J394">
        <v>101</v>
      </c>
      <c r="K394" s="389" t="str">
        <f>VLOOKUP(G394,'01_MASTER_KODE_WILAYAH'!H$1437:I$1470,2,FALSE)</f>
        <v>DKI JAKARTA</v>
      </c>
      <c r="L394" s="390" t="str">
        <f>VLOOKUP(H394,'01_MASTER_KODE_WILAYAH'!D$5:F$1353,3,FALSE)</f>
        <v>KOTA JAKARTA SELATAN</v>
      </c>
      <c r="M394" s="450" t="str">
        <f t="shared" si="24"/>
        <v>Pemerintah</v>
      </c>
      <c r="N394" s="334">
        <f>COUNTIF(A1_Individu_Data_Keadaan_SDMK!A$4:A$149935,B394)</f>
        <v>0</v>
      </c>
      <c r="O394" s="334">
        <f t="shared" si="25"/>
        <v>0</v>
      </c>
      <c r="P394" s="443" t="str">
        <f t="shared" si="26"/>
        <v>Berkurang</v>
      </c>
    </row>
    <row r="395" spans="1:16">
      <c r="A395" s="7">
        <v>393</v>
      </c>
      <c r="B395" t="s">
        <v>13144</v>
      </c>
      <c r="C395" t="s">
        <v>13145</v>
      </c>
      <c r="D395" t="s">
        <v>1632</v>
      </c>
      <c r="E395" t="s">
        <v>12211</v>
      </c>
      <c r="F395" t="s">
        <v>11677</v>
      </c>
      <c r="G395">
        <v>31</v>
      </c>
      <c r="H395">
        <v>3171</v>
      </c>
      <c r="I395">
        <v>0</v>
      </c>
      <c r="J395">
        <v>144</v>
      </c>
      <c r="K395" s="389" t="str">
        <f>VLOOKUP(G395,'01_MASTER_KODE_WILAYAH'!H$1437:I$1470,2,FALSE)</f>
        <v>DKI JAKARTA</v>
      </c>
      <c r="L395" s="390" t="str">
        <f>VLOOKUP(H395,'01_MASTER_KODE_WILAYAH'!D$5:F$1353,3,FALSE)</f>
        <v>KOTA JAKARTA SELATAN</v>
      </c>
      <c r="M395" s="450" t="str">
        <f t="shared" si="24"/>
        <v>Pemerintah</v>
      </c>
      <c r="N395" s="334">
        <f>COUNTIF(A1_Individu_Data_Keadaan_SDMK!A$4:A$149935,B395)</f>
        <v>0</v>
      </c>
      <c r="O395" s="334">
        <f t="shared" si="25"/>
        <v>0</v>
      </c>
      <c r="P395" s="443" t="str">
        <f t="shared" si="26"/>
        <v>Berkurang</v>
      </c>
    </row>
    <row r="396" spans="1:16">
      <c r="A396" s="7">
        <v>394</v>
      </c>
      <c r="B396" t="s">
        <v>13146</v>
      </c>
      <c r="C396" t="s">
        <v>13147</v>
      </c>
      <c r="D396" t="s">
        <v>1632</v>
      </c>
      <c r="E396" t="s">
        <v>12211</v>
      </c>
      <c r="F396" t="s">
        <v>11677</v>
      </c>
      <c r="G396">
        <v>31</v>
      </c>
      <c r="H396">
        <v>3171</v>
      </c>
      <c r="I396">
        <v>0</v>
      </c>
      <c r="J396">
        <v>91</v>
      </c>
      <c r="K396" s="389" t="str">
        <f>VLOOKUP(G396,'01_MASTER_KODE_WILAYAH'!H$1437:I$1470,2,FALSE)</f>
        <v>DKI JAKARTA</v>
      </c>
      <c r="L396" s="390" t="str">
        <f>VLOOKUP(H396,'01_MASTER_KODE_WILAYAH'!D$5:F$1353,3,FALSE)</f>
        <v>KOTA JAKARTA SELATAN</v>
      </c>
      <c r="M396" s="450" t="str">
        <f t="shared" si="24"/>
        <v>Pemerintah</v>
      </c>
      <c r="N396" s="334">
        <f>COUNTIF(A1_Individu_Data_Keadaan_SDMK!A$4:A$149935,B396)</f>
        <v>0</v>
      </c>
      <c r="O396" s="334">
        <f t="shared" si="25"/>
        <v>0</v>
      </c>
      <c r="P396" s="443" t="str">
        <f t="shared" si="26"/>
        <v>Berkurang</v>
      </c>
    </row>
    <row r="397" spans="1:16">
      <c r="A397" s="7">
        <v>395</v>
      </c>
      <c r="B397" t="s">
        <v>13148</v>
      </c>
      <c r="C397" t="s">
        <v>13149</v>
      </c>
      <c r="D397" t="s">
        <v>1632</v>
      </c>
      <c r="E397" t="s">
        <v>12209</v>
      </c>
      <c r="F397" t="s">
        <v>11677</v>
      </c>
      <c r="G397">
        <v>31</v>
      </c>
      <c r="H397">
        <v>3171</v>
      </c>
      <c r="J397">
        <v>418</v>
      </c>
      <c r="K397" s="389" t="str">
        <f>VLOOKUP(G397,'01_MASTER_KODE_WILAYAH'!H$1437:I$1470,2,FALSE)</f>
        <v>DKI JAKARTA</v>
      </c>
      <c r="L397" s="390" t="str">
        <f>VLOOKUP(H397,'01_MASTER_KODE_WILAYAH'!D$5:F$1353,3,FALSE)</f>
        <v>KOTA JAKARTA SELATAN</v>
      </c>
      <c r="M397" s="450" t="str">
        <f t="shared" si="24"/>
        <v>Pemerintah</v>
      </c>
      <c r="N397" s="334">
        <f>COUNTIF(A1_Individu_Data_Keadaan_SDMK!A$4:A$149935,B397)</f>
        <v>0</v>
      </c>
      <c r="O397" s="334">
        <f t="shared" si="25"/>
        <v>0</v>
      </c>
      <c r="P397" s="443" t="str">
        <f t="shared" si="26"/>
        <v>Berkurang</v>
      </c>
    </row>
    <row r="398" spans="1:16">
      <c r="A398" s="7">
        <v>396</v>
      </c>
      <c r="B398" t="s">
        <v>13150</v>
      </c>
      <c r="C398" t="s">
        <v>13151</v>
      </c>
      <c r="D398" t="s">
        <v>1632</v>
      </c>
      <c r="E398" t="s">
        <v>12210</v>
      </c>
      <c r="F398" t="s">
        <v>12206</v>
      </c>
      <c r="G398">
        <v>31</v>
      </c>
      <c r="H398">
        <v>3171</v>
      </c>
      <c r="J398">
        <v>0</v>
      </c>
      <c r="K398" s="389" t="str">
        <f>VLOOKUP(G398,'01_MASTER_KODE_WILAYAH'!H$1437:I$1470,2,FALSE)</f>
        <v>DKI JAKARTA</v>
      </c>
      <c r="L398" s="390" t="str">
        <f>VLOOKUP(H398,'01_MASTER_KODE_WILAYAH'!D$5:F$1353,3,FALSE)</f>
        <v>KOTA JAKARTA SELATAN</v>
      </c>
      <c r="M398" s="450" t="str">
        <f t="shared" si="24"/>
        <v>Swasta/Lai</v>
      </c>
      <c r="N398" s="334">
        <f>COUNTIF(A1_Individu_Data_Keadaan_SDMK!A$4:A$149935,B398)</f>
        <v>0</v>
      </c>
      <c r="O398" s="334">
        <f t="shared" si="25"/>
        <v>0</v>
      </c>
      <c r="P398" s="443" t="str">
        <f t="shared" si="26"/>
        <v>Tetap</v>
      </c>
    </row>
    <row r="399" spans="1:16">
      <c r="A399" s="7">
        <v>397</v>
      </c>
      <c r="B399" t="s">
        <v>13152</v>
      </c>
      <c r="C399" t="s">
        <v>13153</v>
      </c>
      <c r="D399" t="s">
        <v>1632</v>
      </c>
      <c r="E399" t="s">
        <v>12211</v>
      </c>
      <c r="F399" t="s">
        <v>13154</v>
      </c>
      <c r="G399">
        <v>31</v>
      </c>
      <c r="H399">
        <v>3171</v>
      </c>
      <c r="J399">
        <v>0</v>
      </c>
      <c r="K399" s="389" t="str">
        <f>VLOOKUP(G399,'01_MASTER_KODE_WILAYAH'!H$1437:I$1470,2,FALSE)</f>
        <v>DKI JAKARTA</v>
      </c>
      <c r="L399" s="390" t="str">
        <f>VLOOKUP(H399,'01_MASTER_KODE_WILAYAH'!D$5:F$1353,3,FALSE)</f>
        <v>KOTA JAKARTA SELATAN</v>
      </c>
      <c r="M399" s="450" t="str">
        <f t="shared" si="24"/>
        <v>Perorangan</v>
      </c>
      <c r="N399" s="334">
        <f>COUNTIF(A1_Individu_Data_Keadaan_SDMK!A$4:A$149935,B399)</f>
        <v>0</v>
      </c>
      <c r="O399" s="334">
        <f t="shared" si="25"/>
        <v>0</v>
      </c>
      <c r="P399" s="443" t="str">
        <f t="shared" si="26"/>
        <v>Tetap</v>
      </c>
    </row>
    <row r="400" spans="1:16">
      <c r="A400" s="7">
        <v>398</v>
      </c>
      <c r="B400" t="s">
        <v>13155</v>
      </c>
      <c r="C400" t="s">
        <v>13156</v>
      </c>
      <c r="D400" t="s">
        <v>1632</v>
      </c>
      <c r="E400" t="s">
        <v>13054</v>
      </c>
      <c r="F400" t="s">
        <v>13055</v>
      </c>
      <c r="G400">
        <v>31</v>
      </c>
      <c r="H400">
        <v>3172</v>
      </c>
      <c r="I400" t="s">
        <v>268</v>
      </c>
      <c r="J400">
        <v>1914</v>
      </c>
      <c r="K400" s="389" t="str">
        <f>VLOOKUP(G400,'01_MASTER_KODE_WILAYAH'!H$1437:I$1470,2,FALSE)</f>
        <v>DKI JAKARTA</v>
      </c>
      <c r="L400" s="390" t="str">
        <f>VLOOKUP(H400,'01_MASTER_KODE_WILAYAH'!D$5:F$1353,3,FALSE)</f>
        <v>KOTA JAKARTA TIMUR</v>
      </c>
      <c r="M400" s="450" t="str">
        <f t="shared" si="24"/>
        <v>Kementeran</v>
      </c>
      <c r="N400" s="334">
        <f>COUNTIF(A1_Individu_Data_Keadaan_SDMK!A$4:A$149935,B400)</f>
        <v>0</v>
      </c>
      <c r="O400" s="334">
        <f t="shared" si="25"/>
        <v>0</v>
      </c>
      <c r="P400" s="443" t="str">
        <f t="shared" si="26"/>
        <v>Berkurang</v>
      </c>
    </row>
    <row r="401" spans="1:16">
      <c r="A401" s="7">
        <v>399</v>
      </c>
      <c r="B401" t="s">
        <v>13157</v>
      </c>
      <c r="C401" t="s">
        <v>13158</v>
      </c>
      <c r="D401" t="s">
        <v>1632</v>
      </c>
      <c r="E401" t="s">
        <v>12209</v>
      </c>
      <c r="F401" t="s">
        <v>11677</v>
      </c>
      <c r="G401">
        <v>31</v>
      </c>
      <c r="H401">
        <v>3172</v>
      </c>
      <c r="I401" t="s">
        <v>268</v>
      </c>
      <c r="J401">
        <v>805</v>
      </c>
      <c r="K401" s="389" t="str">
        <f>VLOOKUP(G401,'01_MASTER_KODE_WILAYAH'!H$1437:I$1470,2,FALSE)</f>
        <v>DKI JAKARTA</v>
      </c>
      <c r="L401" s="390" t="str">
        <f>VLOOKUP(H401,'01_MASTER_KODE_WILAYAH'!D$5:F$1353,3,FALSE)</f>
        <v>KOTA JAKARTA TIMUR</v>
      </c>
      <c r="M401" s="450" t="str">
        <f t="shared" si="24"/>
        <v>Pemerintah</v>
      </c>
      <c r="N401" s="334">
        <f>COUNTIF(A1_Individu_Data_Keadaan_SDMK!A$4:A$149935,B401)</f>
        <v>0</v>
      </c>
      <c r="O401" s="334">
        <f t="shared" si="25"/>
        <v>0</v>
      </c>
      <c r="P401" s="443" t="str">
        <f t="shared" si="26"/>
        <v>Berkurang</v>
      </c>
    </row>
    <row r="402" spans="1:16">
      <c r="A402" s="7">
        <v>400</v>
      </c>
      <c r="B402" t="s">
        <v>13159</v>
      </c>
      <c r="C402" t="s">
        <v>13160</v>
      </c>
      <c r="D402" t="s">
        <v>1632</v>
      </c>
      <c r="E402" t="s">
        <v>12211</v>
      </c>
      <c r="F402" t="s">
        <v>13069</v>
      </c>
      <c r="G402">
        <v>31</v>
      </c>
      <c r="H402">
        <v>3172</v>
      </c>
      <c r="I402" t="s">
        <v>268</v>
      </c>
      <c r="J402">
        <v>21</v>
      </c>
      <c r="K402" s="389" t="str">
        <f>VLOOKUP(G402,'01_MASTER_KODE_WILAYAH'!H$1437:I$1470,2,FALSE)</f>
        <v>DKI JAKARTA</v>
      </c>
      <c r="L402" s="390" t="str">
        <f>VLOOKUP(H402,'01_MASTER_KODE_WILAYAH'!D$5:F$1353,3,FALSE)</f>
        <v>KOTA JAKARTA TIMUR</v>
      </c>
      <c r="M402" s="450" t="str">
        <f t="shared" si="24"/>
        <v>Kementeria</v>
      </c>
      <c r="N402" s="334">
        <f>COUNTIF(A1_Individu_Data_Keadaan_SDMK!A$4:A$149935,B402)</f>
        <v>0</v>
      </c>
      <c r="O402" s="334">
        <f t="shared" si="25"/>
        <v>0</v>
      </c>
      <c r="P402" s="443" t="str">
        <f t="shared" si="26"/>
        <v>Berkurang</v>
      </c>
    </row>
    <row r="403" spans="1:16">
      <c r="A403" s="7">
        <v>401</v>
      </c>
      <c r="B403" t="s">
        <v>13161</v>
      </c>
      <c r="C403" t="s">
        <v>13162</v>
      </c>
      <c r="D403" t="s">
        <v>1632</v>
      </c>
      <c r="E403" t="s">
        <v>12210</v>
      </c>
      <c r="F403" t="s">
        <v>9</v>
      </c>
      <c r="G403">
        <v>31</v>
      </c>
      <c r="H403">
        <v>3172</v>
      </c>
      <c r="I403" t="s">
        <v>268</v>
      </c>
      <c r="J403">
        <v>34</v>
      </c>
      <c r="K403" s="389" t="str">
        <f>VLOOKUP(G403,'01_MASTER_KODE_WILAYAH'!H$1437:I$1470,2,FALSE)</f>
        <v>DKI JAKARTA</v>
      </c>
      <c r="L403" s="390" t="str">
        <f>VLOOKUP(H403,'01_MASTER_KODE_WILAYAH'!D$5:F$1353,3,FALSE)</f>
        <v>KOTA JAKARTA TIMUR</v>
      </c>
      <c r="M403" s="450" t="str">
        <f t="shared" si="24"/>
        <v>TNI AD</v>
      </c>
      <c r="N403" s="334">
        <f>COUNTIF(A1_Individu_Data_Keadaan_SDMK!A$4:A$149935,B403)</f>
        <v>0</v>
      </c>
      <c r="O403" s="334">
        <f t="shared" si="25"/>
        <v>0</v>
      </c>
      <c r="P403" s="443" t="str">
        <f t="shared" si="26"/>
        <v>Berkurang</v>
      </c>
    </row>
    <row r="404" spans="1:16">
      <c r="A404" s="7">
        <v>402</v>
      </c>
      <c r="B404" t="s">
        <v>13163</v>
      </c>
      <c r="C404" t="s">
        <v>13164</v>
      </c>
      <c r="D404" t="s">
        <v>1632</v>
      </c>
      <c r="E404" t="s">
        <v>12209</v>
      </c>
      <c r="F404" t="s">
        <v>242</v>
      </c>
      <c r="G404">
        <v>31</v>
      </c>
      <c r="H404">
        <v>3172</v>
      </c>
      <c r="I404" t="s">
        <v>268</v>
      </c>
      <c r="J404">
        <v>94</v>
      </c>
      <c r="K404" s="389" t="str">
        <f>VLOOKUP(G404,'01_MASTER_KODE_WILAYAH'!H$1437:I$1470,2,FALSE)</f>
        <v>DKI JAKARTA</v>
      </c>
      <c r="L404" s="390" t="str">
        <f>VLOOKUP(H404,'01_MASTER_KODE_WILAYAH'!D$5:F$1353,3,FALSE)</f>
        <v>KOTA JAKARTA TIMUR</v>
      </c>
      <c r="M404" s="450" t="str">
        <f t="shared" si="24"/>
        <v>TNI AU</v>
      </c>
      <c r="N404" s="334">
        <f>COUNTIF(A1_Individu_Data_Keadaan_SDMK!A$4:A$149935,B404)</f>
        <v>0</v>
      </c>
      <c r="O404" s="334">
        <f t="shared" si="25"/>
        <v>0</v>
      </c>
      <c r="P404" s="443" t="str">
        <f t="shared" si="26"/>
        <v>Berkurang</v>
      </c>
    </row>
    <row r="405" spans="1:16">
      <c r="A405" s="7">
        <v>403</v>
      </c>
      <c r="B405" t="s">
        <v>13165</v>
      </c>
      <c r="C405" t="s">
        <v>13166</v>
      </c>
      <c r="D405" t="s">
        <v>1632</v>
      </c>
      <c r="E405" t="s">
        <v>13054</v>
      </c>
      <c r="F405" t="s">
        <v>243</v>
      </c>
      <c r="G405">
        <v>31</v>
      </c>
      <c r="H405">
        <v>3172</v>
      </c>
      <c r="I405" t="s">
        <v>268</v>
      </c>
      <c r="J405">
        <v>43</v>
      </c>
      <c r="K405" s="389" t="str">
        <f>VLOOKUP(G405,'01_MASTER_KODE_WILAYAH'!H$1437:I$1470,2,FALSE)</f>
        <v>DKI JAKARTA</v>
      </c>
      <c r="L405" s="390" t="str">
        <f>VLOOKUP(H405,'01_MASTER_KODE_WILAYAH'!D$5:F$1353,3,FALSE)</f>
        <v>KOTA JAKARTA TIMUR</v>
      </c>
      <c r="M405" s="450" t="str">
        <f t="shared" si="24"/>
        <v>POLRI</v>
      </c>
      <c r="N405" s="334">
        <f>COUNTIF(A1_Individu_Data_Keadaan_SDMK!A$4:A$149935,B405)</f>
        <v>0</v>
      </c>
      <c r="O405" s="334">
        <f t="shared" si="25"/>
        <v>0</v>
      </c>
      <c r="P405" s="443" t="str">
        <f t="shared" si="26"/>
        <v>Berkurang</v>
      </c>
    </row>
    <row r="406" spans="1:16">
      <c r="A406" s="7">
        <v>404</v>
      </c>
      <c r="B406" t="s">
        <v>13167</v>
      </c>
      <c r="C406" t="s">
        <v>13168</v>
      </c>
      <c r="D406" t="s">
        <v>1632</v>
      </c>
      <c r="E406" t="s">
        <v>13169</v>
      </c>
      <c r="F406" t="s">
        <v>9</v>
      </c>
      <c r="G406">
        <v>31</v>
      </c>
      <c r="H406">
        <v>3172</v>
      </c>
      <c r="I406" t="s">
        <v>268</v>
      </c>
      <c r="J406">
        <v>101</v>
      </c>
      <c r="K406" s="389" t="str">
        <f>VLOOKUP(G406,'01_MASTER_KODE_WILAYAH'!H$1437:I$1470,2,FALSE)</f>
        <v>DKI JAKARTA</v>
      </c>
      <c r="L406" s="390" t="str">
        <f>VLOOKUP(H406,'01_MASTER_KODE_WILAYAH'!D$5:F$1353,3,FALSE)</f>
        <v>KOTA JAKARTA TIMUR</v>
      </c>
      <c r="M406" s="450" t="str">
        <f t="shared" si="24"/>
        <v>TNI AD</v>
      </c>
      <c r="N406" s="334">
        <f>COUNTIF(A1_Individu_Data_Keadaan_SDMK!A$4:A$149935,B406)</f>
        <v>0</v>
      </c>
      <c r="O406" s="334">
        <f t="shared" si="25"/>
        <v>0</v>
      </c>
      <c r="P406" s="443" t="str">
        <f t="shared" si="26"/>
        <v>Berkurang</v>
      </c>
    </row>
    <row r="407" spans="1:16">
      <c r="A407" s="7">
        <v>405</v>
      </c>
      <c r="B407" t="s">
        <v>13170</v>
      </c>
      <c r="C407" t="s">
        <v>13171</v>
      </c>
      <c r="D407" t="s">
        <v>1632</v>
      </c>
      <c r="E407" t="s">
        <v>12209</v>
      </c>
      <c r="F407" t="s">
        <v>13172</v>
      </c>
      <c r="G407">
        <v>31</v>
      </c>
      <c r="H407">
        <v>3172</v>
      </c>
      <c r="I407" t="s">
        <v>268</v>
      </c>
      <c r="J407">
        <v>255</v>
      </c>
      <c r="K407" s="389" t="str">
        <f>VLOOKUP(G407,'01_MASTER_KODE_WILAYAH'!H$1437:I$1470,2,FALSE)</f>
        <v>DKI JAKARTA</v>
      </c>
      <c r="L407" s="390" t="str">
        <f>VLOOKUP(H407,'01_MASTER_KODE_WILAYAH'!D$5:F$1353,3,FALSE)</f>
        <v>KOTA JAKARTA TIMUR</v>
      </c>
      <c r="M407" s="450" t="str">
        <f t="shared" si="24"/>
        <v>Organisasi</v>
      </c>
      <c r="N407" s="334">
        <f>COUNTIF(A1_Individu_Data_Keadaan_SDMK!A$4:A$149935,B407)</f>
        <v>0</v>
      </c>
      <c r="O407" s="334">
        <f t="shared" si="25"/>
        <v>0</v>
      </c>
      <c r="P407" s="443" t="str">
        <f t="shared" si="26"/>
        <v>Berkurang</v>
      </c>
    </row>
    <row r="408" spans="1:16">
      <c r="A408" s="7">
        <v>406</v>
      </c>
      <c r="B408" t="s">
        <v>13173</v>
      </c>
      <c r="C408" t="s">
        <v>13174</v>
      </c>
      <c r="D408" t="s">
        <v>1632</v>
      </c>
      <c r="E408" t="s">
        <v>12209</v>
      </c>
      <c r="F408" t="s">
        <v>12204</v>
      </c>
      <c r="G408">
        <v>31</v>
      </c>
      <c r="H408">
        <v>3172</v>
      </c>
      <c r="I408" t="s">
        <v>268</v>
      </c>
      <c r="J408">
        <v>988</v>
      </c>
      <c r="K408" s="389" t="str">
        <f>VLOOKUP(G408,'01_MASTER_KODE_WILAYAH'!H$1437:I$1470,2,FALSE)</f>
        <v>DKI JAKARTA</v>
      </c>
      <c r="L408" s="390" t="str">
        <f>VLOOKUP(H408,'01_MASTER_KODE_WILAYAH'!D$5:F$1353,3,FALSE)</f>
        <v>KOTA JAKARTA TIMUR</v>
      </c>
      <c r="M408" s="450" t="str">
        <f t="shared" si="24"/>
        <v>Pemerintah</v>
      </c>
      <c r="N408" s="334">
        <f>COUNTIF(A1_Individu_Data_Keadaan_SDMK!A$4:A$149935,B408)</f>
        <v>0</v>
      </c>
      <c r="O408" s="334">
        <f t="shared" si="25"/>
        <v>0</v>
      </c>
      <c r="P408" s="443" t="str">
        <f t="shared" si="26"/>
        <v>Berkurang</v>
      </c>
    </row>
    <row r="409" spans="1:16">
      <c r="A409" s="7">
        <v>407</v>
      </c>
      <c r="B409" t="s">
        <v>13175</v>
      </c>
      <c r="C409" t="s">
        <v>13176</v>
      </c>
      <c r="D409" t="s">
        <v>1632</v>
      </c>
      <c r="E409" t="s">
        <v>12256</v>
      </c>
      <c r="F409" t="s">
        <v>12206</v>
      </c>
      <c r="G409">
        <v>31</v>
      </c>
      <c r="H409">
        <v>3172</v>
      </c>
      <c r="I409" t="s">
        <v>268</v>
      </c>
      <c r="J409">
        <v>21</v>
      </c>
      <c r="K409" s="389" t="str">
        <f>VLOOKUP(G409,'01_MASTER_KODE_WILAYAH'!H$1437:I$1470,2,FALSE)</f>
        <v>DKI JAKARTA</v>
      </c>
      <c r="L409" s="390" t="str">
        <f>VLOOKUP(H409,'01_MASTER_KODE_WILAYAH'!D$5:F$1353,3,FALSE)</f>
        <v>KOTA JAKARTA TIMUR</v>
      </c>
      <c r="M409" s="450" t="str">
        <f t="shared" si="24"/>
        <v>Swasta/Lai</v>
      </c>
      <c r="N409" s="334">
        <f>COUNTIF(A1_Individu_Data_Keadaan_SDMK!A$4:A$149935,B409)</f>
        <v>0</v>
      </c>
      <c r="O409" s="334">
        <f t="shared" si="25"/>
        <v>0</v>
      </c>
      <c r="P409" s="443" t="str">
        <f t="shared" si="26"/>
        <v>Berkurang</v>
      </c>
    </row>
    <row r="410" spans="1:16">
      <c r="A410" s="7">
        <v>408</v>
      </c>
      <c r="B410" t="s">
        <v>13177</v>
      </c>
      <c r="C410" t="s">
        <v>13178</v>
      </c>
      <c r="D410" t="s">
        <v>1632</v>
      </c>
      <c r="E410" t="s">
        <v>12209</v>
      </c>
      <c r="F410" t="s">
        <v>12206</v>
      </c>
      <c r="G410">
        <v>31</v>
      </c>
      <c r="H410">
        <v>3172</v>
      </c>
      <c r="I410" t="s">
        <v>268</v>
      </c>
      <c r="J410">
        <v>108</v>
      </c>
      <c r="K410" s="389" t="str">
        <f>VLOOKUP(G410,'01_MASTER_KODE_WILAYAH'!H$1437:I$1470,2,FALSE)</f>
        <v>DKI JAKARTA</v>
      </c>
      <c r="L410" s="390" t="str">
        <f>VLOOKUP(H410,'01_MASTER_KODE_WILAYAH'!D$5:F$1353,3,FALSE)</f>
        <v>KOTA JAKARTA TIMUR</v>
      </c>
      <c r="M410" s="450" t="str">
        <f t="shared" si="24"/>
        <v>Swasta/Lai</v>
      </c>
      <c r="N410" s="334">
        <f>COUNTIF(A1_Individu_Data_Keadaan_SDMK!A$4:A$149935,B410)</f>
        <v>0</v>
      </c>
      <c r="O410" s="334">
        <f t="shared" si="25"/>
        <v>0</v>
      </c>
      <c r="P410" s="443" t="str">
        <f t="shared" si="26"/>
        <v>Berkurang</v>
      </c>
    </row>
    <row r="411" spans="1:16">
      <c r="A411" s="7">
        <v>409</v>
      </c>
      <c r="B411" t="s">
        <v>13179</v>
      </c>
      <c r="C411" t="s">
        <v>13180</v>
      </c>
      <c r="D411" t="s">
        <v>1632</v>
      </c>
      <c r="E411" t="s">
        <v>12209</v>
      </c>
      <c r="F411" t="s">
        <v>12206</v>
      </c>
      <c r="G411">
        <v>31</v>
      </c>
      <c r="H411">
        <v>3172</v>
      </c>
      <c r="I411" t="s">
        <v>268</v>
      </c>
      <c r="J411">
        <v>84</v>
      </c>
      <c r="K411" s="389" t="str">
        <f>VLOOKUP(G411,'01_MASTER_KODE_WILAYAH'!H$1437:I$1470,2,FALSE)</f>
        <v>DKI JAKARTA</v>
      </c>
      <c r="L411" s="390" t="str">
        <f>VLOOKUP(H411,'01_MASTER_KODE_WILAYAH'!D$5:F$1353,3,FALSE)</f>
        <v>KOTA JAKARTA TIMUR</v>
      </c>
      <c r="M411" s="450" t="str">
        <f t="shared" si="24"/>
        <v>Swasta/Lai</v>
      </c>
      <c r="N411" s="334">
        <f>COUNTIF(A1_Individu_Data_Keadaan_SDMK!A$4:A$149935,B411)</f>
        <v>0</v>
      </c>
      <c r="O411" s="334">
        <f t="shared" si="25"/>
        <v>0</v>
      </c>
      <c r="P411" s="443" t="str">
        <f t="shared" si="26"/>
        <v>Berkurang</v>
      </c>
    </row>
    <row r="412" spans="1:16">
      <c r="A412" s="7">
        <v>410</v>
      </c>
      <c r="B412" t="s">
        <v>13181</v>
      </c>
      <c r="C412" t="s">
        <v>13182</v>
      </c>
      <c r="D412" t="s">
        <v>1632</v>
      </c>
      <c r="E412" t="s">
        <v>12210</v>
      </c>
      <c r="F412" t="s">
        <v>12205</v>
      </c>
      <c r="G412">
        <v>31</v>
      </c>
      <c r="H412">
        <v>3172</v>
      </c>
      <c r="I412" t="s">
        <v>268</v>
      </c>
      <c r="J412">
        <v>40</v>
      </c>
      <c r="K412" s="389" t="str">
        <f>VLOOKUP(G412,'01_MASTER_KODE_WILAYAH'!H$1437:I$1470,2,FALSE)</f>
        <v>DKI JAKARTA</v>
      </c>
      <c r="L412" s="390" t="str">
        <f>VLOOKUP(H412,'01_MASTER_KODE_WILAYAH'!D$5:F$1353,3,FALSE)</f>
        <v>KOTA JAKARTA TIMUR</v>
      </c>
      <c r="M412" s="450" t="str">
        <f t="shared" si="24"/>
        <v>Organisasi</v>
      </c>
      <c r="N412" s="334">
        <f>COUNTIF(A1_Individu_Data_Keadaan_SDMK!A$4:A$149935,B412)</f>
        <v>0</v>
      </c>
      <c r="O412" s="334">
        <f t="shared" si="25"/>
        <v>0</v>
      </c>
      <c r="P412" s="443" t="str">
        <f t="shared" si="26"/>
        <v>Berkurang</v>
      </c>
    </row>
    <row r="413" spans="1:16">
      <c r="A413" s="7">
        <v>411</v>
      </c>
      <c r="B413" t="s">
        <v>13183</v>
      </c>
      <c r="C413" t="s">
        <v>13184</v>
      </c>
      <c r="D413" t="s">
        <v>1632</v>
      </c>
      <c r="E413" t="s">
        <v>12209</v>
      </c>
      <c r="F413" t="s">
        <v>12205</v>
      </c>
      <c r="G413">
        <v>31</v>
      </c>
      <c r="H413">
        <v>3172</v>
      </c>
      <c r="I413" t="s">
        <v>268</v>
      </c>
      <c r="J413">
        <v>326</v>
      </c>
      <c r="K413" s="389" t="str">
        <f>VLOOKUP(G413,'01_MASTER_KODE_WILAYAH'!H$1437:I$1470,2,FALSE)</f>
        <v>DKI JAKARTA</v>
      </c>
      <c r="L413" s="390" t="str">
        <f>VLOOKUP(H413,'01_MASTER_KODE_WILAYAH'!D$5:F$1353,3,FALSE)</f>
        <v>KOTA JAKARTA TIMUR</v>
      </c>
      <c r="M413" s="450" t="str">
        <f t="shared" si="24"/>
        <v>Organisasi</v>
      </c>
      <c r="N413" s="334">
        <f>COUNTIF(A1_Individu_Data_Keadaan_SDMK!A$4:A$149935,B413)</f>
        <v>0</v>
      </c>
      <c r="O413" s="334">
        <f t="shared" si="25"/>
        <v>0</v>
      </c>
      <c r="P413" s="443" t="str">
        <f t="shared" si="26"/>
        <v>Berkurang</v>
      </c>
    </row>
    <row r="414" spans="1:16">
      <c r="A414" s="7">
        <v>412</v>
      </c>
      <c r="B414" t="s">
        <v>13185</v>
      </c>
      <c r="C414" t="s">
        <v>13186</v>
      </c>
      <c r="D414" t="s">
        <v>1632</v>
      </c>
      <c r="E414" t="s">
        <v>12209</v>
      </c>
      <c r="F414" t="s">
        <v>12208</v>
      </c>
      <c r="G414">
        <v>31</v>
      </c>
      <c r="H414">
        <v>3172</v>
      </c>
      <c r="I414" t="s">
        <v>268</v>
      </c>
      <c r="J414">
        <v>283</v>
      </c>
      <c r="K414" s="389" t="str">
        <f>VLOOKUP(G414,'01_MASTER_KODE_WILAYAH'!H$1437:I$1470,2,FALSE)</f>
        <v>DKI JAKARTA</v>
      </c>
      <c r="L414" s="390" t="str">
        <f>VLOOKUP(H414,'01_MASTER_KODE_WILAYAH'!D$5:F$1353,3,FALSE)</f>
        <v>KOTA JAKARTA TIMUR</v>
      </c>
      <c r="M414" s="450" t="str">
        <f t="shared" si="24"/>
        <v>Organisasi</v>
      </c>
      <c r="N414" s="334">
        <f>COUNTIF(A1_Individu_Data_Keadaan_SDMK!A$4:A$149935,B414)</f>
        <v>0</v>
      </c>
      <c r="O414" s="334">
        <f t="shared" si="25"/>
        <v>0</v>
      </c>
      <c r="P414" s="443" t="str">
        <f t="shared" si="26"/>
        <v>Berkurang</v>
      </c>
    </row>
    <row r="415" spans="1:16">
      <c r="A415" s="7">
        <v>413</v>
      </c>
      <c r="B415" t="s">
        <v>13187</v>
      </c>
      <c r="C415" t="s">
        <v>13188</v>
      </c>
      <c r="D415" t="s">
        <v>1632</v>
      </c>
      <c r="E415" t="s">
        <v>12210</v>
      </c>
      <c r="F415" t="s">
        <v>12205</v>
      </c>
      <c r="G415">
        <v>31</v>
      </c>
      <c r="H415">
        <v>3172</v>
      </c>
      <c r="I415">
        <v>0</v>
      </c>
      <c r="J415">
        <v>57</v>
      </c>
      <c r="K415" s="389" t="str">
        <f>VLOOKUP(G415,'01_MASTER_KODE_WILAYAH'!H$1437:I$1470,2,FALSE)</f>
        <v>DKI JAKARTA</v>
      </c>
      <c r="L415" s="390" t="str">
        <f>VLOOKUP(H415,'01_MASTER_KODE_WILAYAH'!D$5:F$1353,3,FALSE)</f>
        <v>KOTA JAKARTA TIMUR</v>
      </c>
      <c r="M415" s="450" t="str">
        <f t="shared" si="24"/>
        <v>Organisasi</v>
      </c>
      <c r="N415" s="334">
        <f>COUNTIF(A1_Individu_Data_Keadaan_SDMK!A$4:A$149935,B415)</f>
        <v>0</v>
      </c>
      <c r="O415" s="334">
        <f t="shared" si="25"/>
        <v>0</v>
      </c>
      <c r="P415" s="443" t="str">
        <f t="shared" si="26"/>
        <v>Berkurang</v>
      </c>
    </row>
    <row r="416" spans="1:16">
      <c r="A416" s="7">
        <v>414</v>
      </c>
      <c r="B416" t="s">
        <v>13189</v>
      </c>
      <c r="C416" t="s">
        <v>13190</v>
      </c>
      <c r="D416" t="s">
        <v>1632</v>
      </c>
      <c r="E416" t="s">
        <v>12256</v>
      </c>
      <c r="F416" t="s">
        <v>12205</v>
      </c>
      <c r="G416">
        <v>31</v>
      </c>
      <c r="H416">
        <v>3172</v>
      </c>
      <c r="I416" t="s">
        <v>268</v>
      </c>
      <c r="J416">
        <v>67</v>
      </c>
      <c r="K416" s="389" t="str">
        <f>VLOOKUP(G416,'01_MASTER_KODE_WILAYAH'!H$1437:I$1470,2,FALSE)</f>
        <v>DKI JAKARTA</v>
      </c>
      <c r="L416" s="390" t="str">
        <f>VLOOKUP(H416,'01_MASTER_KODE_WILAYAH'!D$5:F$1353,3,FALSE)</f>
        <v>KOTA JAKARTA TIMUR</v>
      </c>
      <c r="M416" s="450" t="str">
        <f t="shared" si="24"/>
        <v>Organisasi</v>
      </c>
      <c r="N416" s="334">
        <f>COUNTIF(A1_Individu_Data_Keadaan_SDMK!A$4:A$149935,B416)</f>
        <v>0</v>
      </c>
      <c r="O416" s="334">
        <f t="shared" si="25"/>
        <v>0</v>
      </c>
      <c r="P416" s="443" t="str">
        <f t="shared" si="26"/>
        <v>Berkurang</v>
      </c>
    </row>
    <row r="417" spans="1:16">
      <c r="A417" s="7">
        <v>415</v>
      </c>
      <c r="B417" t="s">
        <v>13191</v>
      </c>
      <c r="C417" t="s">
        <v>13192</v>
      </c>
      <c r="D417" t="s">
        <v>1632</v>
      </c>
      <c r="E417" t="s">
        <v>12210</v>
      </c>
      <c r="F417" t="s">
        <v>12205</v>
      </c>
      <c r="G417">
        <v>31</v>
      </c>
      <c r="H417">
        <v>3172</v>
      </c>
      <c r="I417">
        <v>0</v>
      </c>
      <c r="J417">
        <v>19</v>
      </c>
      <c r="K417" s="389" t="str">
        <f>VLOOKUP(G417,'01_MASTER_KODE_WILAYAH'!H$1437:I$1470,2,FALSE)</f>
        <v>DKI JAKARTA</v>
      </c>
      <c r="L417" s="390" t="str">
        <f>VLOOKUP(H417,'01_MASTER_KODE_WILAYAH'!D$5:F$1353,3,FALSE)</f>
        <v>KOTA JAKARTA TIMUR</v>
      </c>
      <c r="M417" s="450" t="str">
        <f t="shared" si="24"/>
        <v>Organisasi</v>
      </c>
      <c r="N417" s="334">
        <f>COUNTIF(A1_Individu_Data_Keadaan_SDMK!A$4:A$149935,B417)</f>
        <v>0</v>
      </c>
      <c r="O417" s="334">
        <f t="shared" si="25"/>
        <v>0</v>
      </c>
      <c r="P417" s="443" t="str">
        <f t="shared" si="26"/>
        <v>Berkurang</v>
      </c>
    </row>
    <row r="418" spans="1:16">
      <c r="A418" s="7">
        <v>416</v>
      </c>
      <c r="B418" t="s">
        <v>13193</v>
      </c>
      <c r="C418" t="s">
        <v>13194</v>
      </c>
      <c r="D418" t="s">
        <v>1632</v>
      </c>
      <c r="E418" t="s">
        <v>12209</v>
      </c>
      <c r="F418" t="s">
        <v>12206</v>
      </c>
      <c r="G418">
        <v>31</v>
      </c>
      <c r="H418">
        <v>3172</v>
      </c>
      <c r="I418">
        <v>0</v>
      </c>
      <c r="J418">
        <v>136</v>
      </c>
      <c r="K418" s="389" t="str">
        <f>VLOOKUP(G418,'01_MASTER_KODE_WILAYAH'!H$1437:I$1470,2,FALSE)</f>
        <v>DKI JAKARTA</v>
      </c>
      <c r="L418" s="390" t="str">
        <f>VLOOKUP(H418,'01_MASTER_KODE_WILAYAH'!D$5:F$1353,3,FALSE)</f>
        <v>KOTA JAKARTA TIMUR</v>
      </c>
      <c r="M418" s="450" t="str">
        <f t="shared" si="24"/>
        <v>Swasta/Lai</v>
      </c>
      <c r="N418" s="334">
        <f>COUNTIF(A1_Individu_Data_Keadaan_SDMK!A$4:A$149935,B418)</f>
        <v>0</v>
      </c>
      <c r="O418" s="334">
        <f t="shared" si="25"/>
        <v>0</v>
      </c>
      <c r="P418" s="443" t="str">
        <f t="shared" si="26"/>
        <v>Berkurang</v>
      </c>
    </row>
    <row r="419" spans="1:16">
      <c r="A419" s="7">
        <v>417</v>
      </c>
      <c r="B419" t="s">
        <v>13195</v>
      </c>
      <c r="C419" t="s">
        <v>13133</v>
      </c>
      <c r="D419" t="s">
        <v>1632</v>
      </c>
      <c r="E419" t="s">
        <v>12210</v>
      </c>
      <c r="F419" t="s">
        <v>12205</v>
      </c>
      <c r="G419">
        <v>31</v>
      </c>
      <c r="H419">
        <v>3172</v>
      </c>
      <c r="I419">
        <v>0</v>
      </c>
      <c r="J419">
        <v>53</v>
      </c>
      <c r="K419" s="389" t="str">
        <f>VLOOKUP(G419,'01_MASTER_KODE_WILAYAH'!H$1437:I$1470,2,FALSE)</f>
        <v>DKI JAKARTA</v>
      </c>
      <c r="L419" s="390" t="str">
        <f>VLOOKUP(H419,'01_MASTER_KODE_WILAYAH'!D$5:F$1353,3,FALSE)</f>
        <v>KOTA JAKARTA TIMUR</v>
      </c>
      <c r="M419" s="450" t="str">
        <f t="shared" si="24"/>
        <v>Organisasi</v>
      </c>
      <c r="N419" s="334">
        <f>COUNTIF(A1_Individu_Data_Keadaan_SDMK!A$4:A$149935,B419)</f>
        <v>0</v>
      </c>
      <c r="O419" s="334">
        <f t="shared" si="25"/>
        <v>0</v>
      </c>
      <c r="P419" s="443" t="str">
        <f t="shared" si="26"/>
        <v>Berkurang</v>
      </c>
    </row>
    <row r="420" spans="1:16">
      <c r="A420" s="7">
        <v>418</v>
      </c>
      <c r="B420" t="s">
        <v>13196</v>
      </c>
      <c r="C420" t="s">
        <v>13197</v>
      </c>
      <c r="D420" t="s">
        <v>1632</v>
      </c>
      <c r="E420" t="s">
        <v>12256</v>
      </c>
      <c r="F420" t="s">
        <v>12206</v>
      </c>
      <c r="G420">
        <v>31</v>
      </c>
      <c r="H420">
        <v>3172</v>
      </c>
      <c r="I420" t="s">
        <v>268</v>
      </c>
      <c r="J420">
        <v>75</v>
      </c>
      <c r="K420" s="389" t="str">
        <f>VLOOKUP(G420,'01_MASTER_KODE_WILAYAH'!H$1437:I$1470,2,FALSE)</f>
        <v>DKI JAKARTA</v>
      </c>
      <c r="L420" s="390" t="str">
        <f>VLOOKUP(H420,'01_MASTER_KODE_WILAYAH'!D$5:F$1353,3,FALSE)</f>
        <v>KOTA JAKARTA TIMUR</v>
      </c>
      <c r="M420" s="450" t="str">
        <f t="shared" si="24"/>
        <v>Swasta/Lai</v>
      </c>
      <c r="N420" s="334">
        <f>COUNTIF(A1_Individu_Data_Keadaan_SDMK!A$4:A$149935,B420)</f>
        <v>0</v>
      </c>
      <c r="O420" s="334">
        <f t="shared" si="25"/>
        <v>0</v>
      </c>
      <c r="P420" s="443" t="str">
        <f t="shared" si="26"/>
        <v>Berkurang</v>
      </c>
    </row>
    <row r="421" spans="1:16">
      <c r="A421" s="7">
        <v>419</v>
      </c>
      <c r="B421" t="s">
        <v>13198</v>
      </c>
      <c r="C421" t="s">
        <v>13199</v>
      </c>
      <c r="D421" t="s">
        <v>1632</v>
      </c>
      <c r="E421" t="s">
        <v>12210</v>
      </c>
      <c r="F421" t="s">
        <v>12206</v>
      </c>
      <c r="G421">
        <v>31</v>
      </c>
      <c r="H421">
        <v>3172</v>
      </c>
      <c r="I421" t="s">
        <v>268</v>
      </c>
      <c r="J421">
        <v>51</v>
      </c>
      <c r="K421" s="389" t="str">
        <f>VLOOKUP(G421,'01_MASTER_KODE_WILAYAH'!H$1437:I$1470,2,FALSE)</f>
        <v>DKI JAKARTA</v>
      </c>
      <c r="L421" s="390" t="str">
        <f>VLOOKUP(H421,'01_MASTER_KODE_WILAYAH'!D$5:F$1353,3,FALSE)</f>
        <v>KOTA JAKARTA TIMUR</v>
      </c>
      <c r="M421" s="450" t="str">
        <f t="shared" si="24"/>
        <v>Swasta/Lai</v>
      </c>
      <c r="N421" s="334">
        <f>COUNTIF(A1_Individu_Data_Keadaan_SDMK!A$4:A$149935,B421)</f>
        <v>0</v>
      </c>
      <c r="O421" s="334">
        <f t="shared" si="25"/>
        <v>0</v>
      </c>
      <c r="P421" s="443" t="str">
        <f t="shared" si="26"/>
        <v>Berkurang</v>
      </c>
    </row>
    <row r="422" spans="1:16">
      <c r="A422" s="7">
        <v>420</v>
      </c>
      <c r="B422" t="s">
        <v>13200</v>
      </c>
      <c r="C422" t="s">
        <v>13201</v>
      </c>
      <c r="D422" t="s">
        <v>1632</v>
      </c>
      <c r="E422" t="s">
        <v>12209</v>
      </c>
      <c r="F422" t="s">
        <v>11677</v>
      </c>
      <c r="G422">
        <v>31</v>
      </c>
      <c r="H422">
        <v>3172</v>
      </c>
      <c r="I422" t="s">
        <v>268</v>
      </c>
      <c r="J422">
        <v>347</v>
      </c>
      <c r="K422" s="389" t="str">
        <f>VLOOKUP(G422,'01_MASTER_KODE_WILAYAH'!H$1437:I$1470,2,FALSE)</f>
        <v>DKI JAKARTA</v>
      </c>
      <c r="L422" s="390" t="str">
        <f>VLOOKUP(H422,'01_MASTER_KODE_WILAYAH'!D$5:F$1353,3,FALSE)</f>
        <v>KOTA JAKARTA TIMUR</v>
      </c>
      <c r="M422" s="450" t="str">
        <f t="shared" si="24"/>
        <v>Pemerintah</v>
      </c>
      <c r="N422" s="334">
        <f>COUNTIF(A1_Individu_Data_Keadaan_SDMK!A$4:A$149935,B422)</f>
        <v>0</v>
      </c>
      <c r="O422" s="334">
        <f t="shared" si="25"/>
        <v>0</v>
      </c>
      <c r="P422" s="443" t="str">
        <f t="shared" si="26"/>
        <v>Berkurang</v>
      </c>
    </row>
    <row r="423" spans="1:16">
      <c r="A423" s="7">
        <v>421</v>
      </c>
      <c r="B423" t="s">
        <v>13202</v>
      </c>
      <c r="C423" t="s">
        <v>13203</v>
      </c>
      <c r="D423" t="s">
        <v>1632</v>
      </c>
      <c r="E423" t="s">
        <v>12210</v>
      </c>
      <c r="F423" t="s">
        <v>12208</v>
      </c>
      <c r="G423">
        <v>31</v>
      </c>
      <c r="H423">
        <v>3172</v>
      </c>
      <c r="I423" t="s">
        <v>268</v>
      </c>
      <c r="J423">
        <v>15</v>
      </c>
      <c r="K423" s="389" t="str">
        <f>VLOOKUP(G423,'01_MASTER_KODE_WILAYAH'!H$1437:I$1470,2,FALSE)</f>
        <v>DKI JAKARTA</v>
      </c>
      <c r="L423" s="390" t="str">
        <f>VLOOKUP(H423,'01_MASTER_KODE_WILAYAH'!D$5:F$1353,3,FALSE)</f>
        <v>KOTA JAKARTA TIMUR</v>
      </c>
      <c r="M423" s="450" t="str">
        <f t="shared" si="24"/>
        <v>Organisasi</v>
      </c>
      <c r="N423" s="334">
        <f>COUNTIF(A1_Individu_Data_Keadaan_SDMK!A$4:A$149935,B423)</f>
        <v>0</v>
      </c>
      <c r="O423" s="334">
        <f t="shared" si="25"/>
        <v>0</v>
      </c>
      <c r="P423" s="443" t="str">
        <f t="shared" si="26"/>
        <v>Berkurang</v>
      </c>
    </row>
    <row r="424" spans="1:16">
      <c r="A424" s="7">
        <v>422</v>
      </c>
      <c r="B424" t="s">
        <v>13204</v>
      </c>
      <c r="C424" t="s">
        <v>13205</v>
      </c>
      <c r="D424" t="s">
        <v>1632</v>
      </c>
      <c r="E424" t="s">
        <v>13054</v>
      </c>
      <c r="F424" t="s">
        <v>11677</v>
      </c>
      <c r="G424">
        <v>31</v>
      </c>
      <c r="H424">
        <v>3172</v>
      </c>
      <c r="I424" t="s">
        <v>268</v>
      </c>
      <c r="J424">
        <v>359</v>
      </c>
      <c r="K424" s="389" t="str">
        <f>VLOOKUP(G424,'01_MASTER_KODE_WILAYAH'!H$1437:I$1470,2,FALSE)</f>
        <v>DKI JAKARTA</v>
      </c>
      <c r="L424" s="390" t="str">
        <f>VLOOKUP(H424,'01_MASTER_KODE_WILAYAH'!D$5:F$1353,3,FALSE)</f>
        <v>KOTA JAKARTA TIMUR</v>
      </c>
      <c r="M424" s="450" t="str">
        <f t="shared" si="24"/>
        <v>Pemerintah</v>
      </c>
      <c r="N424" s="334">
        <f>COUNTIF(A1_Individu_Data_Keadaan_SDMK!A$4:A$149935,B424)</f>
        <v>0</v>
      </c>
      <c r="O424" s="334">
        <f t="shared" si="25"/>
        <v>0</v>
      </c>
      <c r="P424" s="443" t="str">
        <f t="shared" si="26"/>
        <v>Berkurang</v>
      </c>
    </row>
    <row r="425" spans="1:16">
      <c r="A425" s="7">
        <v>423</v>
      </c>
      <c r="B425" t="s">
        <v>13206</v>
      </c>
      <c r="C425" t="s">
        <v>13207</v>
      </c>
      <c r="D425" t="s">
        <v>1632</v>
      </c>
      <c r="E425" t="s">
        <v>12256</v>
      </c>
      <c r="F425" t="s">
        <v>12206</v>
      </c>
      <c r="G425">
        <v>31</v>
      </c>
      <c r="H425">
        <v>3172</v>
      </c>
      <c r="I425" t="s">
        <v>268</v>
      </c>
      <c r="J425">
        <v>53</v>
      </c>
      <c r="K425" s="389" t="str">
        <f>VLOOKUP(G425,'01_MASTER_KODE_WILAYAH'!H$1437:I$1470,2,FALSE)</f>
        <v>DKI JAKARTA</v>
      </c>
      <c r="L425" s="390" t="str">
        <f>VLOOKUP(H425,'01_MASTER_KODE_WILAYAH'!D$5:F$1353,3,FALSE)</f>
        <v>KOTA JAKARTA TIMUR</v>
      </c>
      <c r="M425" s="450" t="str">
        <f t="shared" si="24"/>
        <v>Swasta/Lai</v>
      </c>
      <c r="N425" s="334">
        <f>COUNTIF(A1_Individu_Data_Keadaan_SDMK!A$4:A$149935,B425)</f>
        <v>0</v>
      </c>
      <c r="O425" s="334">
        <f t="shared" si="25"/>
        <v>0</v>
      </c>
      <c r="P425" s="443" t="str">
        <f t="shared" si="26"/>
        <v>Berkurang</v>
      </c>
    </row>
    <row r="426" spans="1:16">
      <c r="A426" s="7">
        <v>424</v>
      </c>
      <c r="B426" t="s">
        <v>13208</v>
      </c>
      <c r="C426" t="s">
        <v>13209</v>
      </c>
      <c r="D426" t="s">
        <v>1632</v>
      </c>
      <c r="E426" t="s">
        <v>12210</v>
      </c>
      <c r="F426" t="s">
        <v>12207</v>
      </c>
      <c r="G426">
        <v>31</v>
      </c>
      <c r="H426">
        <v>3172</v>
      </c>
      <c r="I426">
        <v>0</v>
      </c>
      <c r="J426">
        <v>383</v>
      </c>
      <c r="K426" s="389" t="str">
        <f>VLOOKUP(G426,'01_MASTER_KODE_WILAYAH'!H$1437:I$1470,2,FALSE)</f>
        <v>DKI JAKARTA</v>
      </c>
      <c r="L426" s="390" t="str">
        <f>VLOOKUP(H426,'01_MASTER_KODE_WILAYAH'!D$5:F$1353,3,FALSE)</f>
        <v>KOTA JAKARTA TIMUR</v>
      </c>
      <c r="M426" s="450" t="str">
        <f t="shared" si="24"/>
        <v>Perusahaan</v>
      </c>
      <c r="N426" s="334">
        <f>COUNTIF(A1_Individu_Data_Keadaan_SDMK!A$4:A$149935,B426)</f>
        <v>0</v>
      </c>
      <c r="O426" s="334">
        <f t="shared" si="25"/>
        <v>0</v>
      </c>
      <c r="P426" s="443" t="str">
        <f t="shared" si="26"/>
        <v>Berkurang</v>
      </c>
    </row>
    <row r="427" spans="1:16">
      <c r="A427" s="7">
        <v>425</v>
      </c>
      <c r="B427" t="s">
        <v>13210</v>
      </c>
      <c r="C427" t="s">
        <v>13211</v>
      </c>
      <c r="D427" t="s">
        <v>1632</v>
      </c>
      <c r="E427" t="s">
        <v>13054</v>
      </c>
      <c r="F427" t="s">
        <v>13055</v>
      </c>
      <c r="G427">
        <v>31</v>
      </c>
      <c r="H427">
        <v>3172</v>
      </c>
      <c r="I427" t="s">
        <v>268</v>
      </c>
      <c r="J427">
        <v>135</v>
      </c>
      <c r="K427" s="389" t="str">
        <f>VLOOKUP(G427,'01_MASTER_KODE_WILAYAH'!H$1437:I$1470,2,FALSE)</f>
        <v>DKI JAKARTA</v>
      </c>
      <c r="L427" s="390" t="str">
        <f>VLOOKUP(H427,'01_MASTER_KODE_WILAYAH'!D$5:F$1353,3,FALSE)</f>
        <v>KOTA JAKARTA TIMUR</v>
      </c>
      <c r="M427" s="450" t="str">
        <f t="shared" si="24"/>
        <v>Kementeran</v>
      </c>
      <c r="N427" s="334">
        <f>COUNTIF(A1_Individu_Data_Keadaan_SDMK!A$4:A$149935,B427)</f>
        <v>0</v>
      </c>
      <c r="O427" s="334">
        <f t="shared" si="25"/>
        <v>0</v>
      </c>
      <c r="P427" s="443" t="str">
        <f t="shared" si="26"/>
        <v>Berkurang</v>
      </c>
    </row>
    <row r="428" spans="1:16">
      <c r="A428" s="7">
        <v>426</v>
      </c>
      <c r="B428" t="s">
        <v>13212</v>
      </c>
      <c r="C428" t="s">
        <v>13213</v>
      </c>
      <c r="D428" t="s">
        <v>1632</v>
      </c>
      <c r="E428" t="s">
        <v>12210</v>
      </c>
      <c r="F428" t="s">
        <v>12207</v>
      </c>
      <c r="G428">
        <v>31</v>
      </c>
      <c r="H428">
        <v>3172</v>
      </c>
      <c r="I428" t="s">
        <v>13214</v>
      </c>
      <c r="J428">
        <v>69</v>
      </c>
      <c r="K428" s="389" t="str">
        <f>VLOOKUP(G428,'01_MASTER_KODE_WILAYAH'!H$1437:I$1470,2,FALSE)</f>
        <v>DKI JAKARTA</v>
      </c>
      <c r="L428" s="390" t="str">
        <f>VLOOKUP(H428,'01_MASTER_KODE_WILAYAH'!D$5:F$1353,3,FALSE)</f>
        <v>KOTA JAKARTA TIMUR</v>
      </c>
      <c r="M428" s="450" t="str">
        <f t="shared" si="24"/>
        <v>Perusahaan</v>
      </c>
      <c r="N428" s="334">
        <f>COUNTIF(A1_Individu_Data_Keadaan_SDMK!A$4:A$149935,B428)</f>
        <v>0</v>
      </c>
      <c r="O428" s="334">
        <f t="shared" si="25"/>
        <v>0</v>
      </c>
      <c r="P428" s="443" t="str">
        <f t="shared" si="26"/>
        <v>Berkurang</v>
      </c>
    </row>
    <row r="429" spans="1:16">
      <c r="A429" s="7">
        <v>427</v>
      </c>
      <c r="B429" t="s">
        <v>13215</v>
      </c>
      <c r="C429" t="s">
        <v>13216</v>
      </c>
      <c r="D429" t="s">
        <v>1632</v>
      </c>
      <c r="E429" t="s">
        <v>12209</v>
      </c>
      <c r="F429" t="s">
        <v>242</v>
      </c>
      <c r="G429">
        <v>31</v>
      </c>
      <c r="H429">
        <v>3172</v>
      </c>
      <c r="I429">
        <v>0</v>
      </c>
      <c r="J429">
        <v>113</v>
      </c>
      <c r="K429" s="389" t="str">
        <f>VLOOKUP(G429,'01_MASTER_KODE_WILAYAH'!H$1437:I$1470,2,FALSE)</f>
        <v>DKI JAKARTA</v>
      </c>
      <c r="L429" s="390" t="str">
        <f>VLOOKUP(H429,'01_MASTER_KODE_WILAYAH'!D$5:F$1353,3,FALSE)</f>
        <v>KOTA JAKARTA TIMUR</v>
      </c>
      <c r="M429" s="450" t="str">
        <f t="shared" si="24"/>
        <v>TNI AU</v>
      </c>
      <c r="N429" s="334">
        <f>COUNTIF(A1_Individu_Data_Keadaan_SDMK!A$4:A$149935,B429)</f>
        <v>0</v>
      </c>
      <c r="O429" s="334">
        <f t="shared" si="25"/>
        <v>0</v>
      </c>
      <c r="P429" s="443" t="str">
        <f t="shared" si="26"/>
        <v>Berkurang</v>
      </c>
    </row>
    <row r="430" spans="1:16">
      <c r="A430" s="7">
        <v>428</v>
      </c>
      <c r="B430" t="s">
        <v>13217</v>
      </c>
      <c r="C430" t="s">
        <v>13218</v>
      </c>
      <c r="D430" t="s">
        <v>1632</v>
      </c>
      <c r="E430" t="s">
        <v>12210</v>
      </c>
      <c r="F430" t="s">
        <v>12204</v>
      </c>
      <c r="G430">
        <v>31</v>
      </c>
      <c r="H430">
        <v>3172</v>
      </c>
      <c r="I430" t="s">
        <v>268</v>
      </c>
      <c r="J430">
        <v>182</v>
      </c>
      <c r="K430" s="389" t="str">
        <f>VLOOKUP(G430,'01_MASTER_KODE_WILAYAH'!H$1437:I$1470,2,FALSE)</f>
        <v>DKI JAKARTA</v>
      </c>
      <c r="L430" s="390" t="str">
        <f>VLOOKUP(H430,'01_MASTER_KODE_WILAYAH'!D$5:F$1353,3,FALSE)</f>
        <v>KOTA JAKARTA TIMUR</v>
      </c>
      <c r="M430" s="450" t="str">
        <f t="shared" si="24"/>
        <v>Pemerintah</v>
      </c>
      <c r="N430" s="334">
        <f>COUNTIF(A1_Individu_Data_Keadaan_SDMK!A$4:A$149935,B430)</f>
        <v>0</v>
      </c>
      <c r="O430" s="334">
        <f t="shared" si="25"/>
        <v>0</v>
      </c>
      <c r="P430" s="443" t="str">
        <f t="shared" si="26"/>
        <v>Berkurang</v>
      </c>
    </row>
    <row r="431" spans="1:16">
      <c r="A431" s="7">
        <v>429</v>
      </c>
      <c r="B431" t="s">
        <v>13219</v>
      </c>
      <c r="C431" t="s">
        <v>13220</v>
      </c>
      <c r="D431" t="s">
        <v>1632</v>
      </c>
      <c r="E431" t="s">
        <v>12256</v>
      </c>
      <c r="F431" t="s">
        <v>12206</v>
      </c>
      <c r="G431">
        <v>31</v>
      </c>
      <c r="H431">
        <v>3172</v>
      </c>
      <c r="I431" t="s">
        <v>268</v>
      </c>
      <c r="J431">
        <v>148</v>
      </c>
      <c r="K431" s="389" t="str">
        <f>VLOOKUP(G431,'01_MASTER_KODE_WILAYAH'!H$1437:I$1470,2,FALSE)</f>
        <v>DKI JAKARTA</v>
      </c>
      <c r="L431" s="390" t="str">
        <f>VLOOKUP(H431,'01_MASTER_KODE_WILAYAH'!D$5:F$1353,3,FALSE)</f>
        <v>KOTA JAKARTA TIMUR</v>
      </c>
      <c r="M431" s="450" t="str">
        <f t="shared" si="24"/>
        <v>Swasta/Lai</v>
      </c>
      <c r="N431" s="334">
        <f>COUNTIF(A1_Individu_Data_Keadaan_SDMK!A$4:A$149935,B431)</f>
        <v>0</v>
      </c>
      <c r="O431" s="334">
        <f t="shared" si="25"/>
        <v>0</v>
      </c>
      <c r="P431" s="443" t="str">
        <f t="shared" si="26"/>
        <v>Berkurang</v>
      </c>
    </row>
    <row r="432" spans="1:16">
      <c r="A432" s="7">
        <v>430</v>
      </c>
      <c r="B432" t="s">
        <v>13221</v>
      </c>
      <c r="C432" t="s">
        <v>13222</v>
      </c>
      <c r="D432" t="s">
        <v>1632</v>
      </c>
      <c r="E432" t="s">
        <v>12256</v>
      </c>
      <c r="F432" t="s">
        <v>12207</v>
      </c>
      <c r="G432">
        <v>31</v>
      </c>
      <c r="H432">
        <v>3172</v>
      </c>
      <c r="I432" t="s">
        <v>268</v>
      </c>
      <c r="J432">
        <v>90</v>
      </c>
      <c r="K432" s="389" t="str">
        <f>VLOOKUP(G432,'01_MASTER_KODE_WILAYAH'!H$1437:I$1470,2,FALSE)</f>
        <v>DKI JAKARTA</v>
      </c>
      <c r="L432" s="390" t="str">
        <f>VLOOKUP(H432,'01_MASTER_KODE_WILAYAH'!D$5:F$1353,3,FALSE)</f>
        <v>KOTA JAKARTA TIMUR</v>
      </c>
      <c r="M432" s="450" t="str">
        <f t="shared" si="24"/>
        <v>Perusahaan</v>
      </c>
      <c r="N432" s="334">
        <f>COUNTIF(A1_Individu_Data_Keadaan_SDMK!A$4:A$149935,B432)</f>
        <v>0</v>
      </c>
      <c r="O432" s="334">
        <f t="shared" si="25"/>
        <v>0</v>
      </c>
      <c r="P432" s="443" t="str">
        <f t="shared" si="26"/>
        <v>Berkurang</v>
      </c>
    </row>
    <row r="433" spans="1:16">
      <c r="A433" s="7">
        <v>431</v>
      </c>
      <c r="B433" t="s">
        <v>13223</v>
      </c>
      <c r="C433" t="s">
        <v>13224</v>
      </c>
      <c r="D433" t="s">
        <v>1632</v>
      </c>
      <c r="E433" t="s">
        <v>12256</v>
      </c>
      <c r="F433" t="s">
        <v>12207</v>
      </c>
      <c r="G433">
        <v>31</v>
      </c>
      <c r="H433">
        <v>3172</v>
      </c>
      <c r="I433" t="s">
        <v>268</v>
      </c>
      <c r="J433">
        <v>153</v>
      </c>
      <c r="K433" s="389" t="str">
        <f>VLOOKUP(G433,'01_MASTER_KODE_WILAYAH'!H$1437:I$1470,2,FALSE)</f>
        <v>DKI JAKARTA</v>
      </c>
      <c r="L433" s="390" t="str">
        <f>VLOOKUP(H433,'01_MASTER_KODE_WILAYAH'!D$5:F$1353,3,FALSE)</f>
        <v>KOTA JAKARTA TIMUR</v>
      </c>
      <c r="M433" s="450" t="str">
        <f t="shared" si="24"/>
        <v>Perusahaan</v>
      </c>
      <c r="N433" s="334">
        <f>COUNTIF(A1_Individu_Data_Keadaan_SDMK!A$4:A$149935,B433)</f>
        <v>0</v>
      </c>
      <c r="O433" s="334">
        <f t="shared" si="25"/>
        <v>0</v>
      </c>
      <c r="P433" s="443" t="str">
        <f t="shared" si="26"/>
        <v>Berkurang</v>
      </c>
    </row>
    <row r="434" spans="1:16">
      <c r="A434" s="7">
        <v>432</v>
      </c>
      <c r="B434" t="s">
        <v>13225</v>
      </c>
      <c r="C434" t="s">
        <v>13226</v>
      </c>
      <c r="D434" t="s">
        <v>1632</v>
      </c>
      <c r="E434" t="s">
        <v>12210</v>
      </c>
      <c r="F434" t="s">
        <v>13069</v>
      </c>
      <c r="G434">
        <v>31</v>
      </c>
      <c r="H434">
        <v>3172</v>
      </c>
      <c r="I434" t="s">
        <v>268</v>
      </c>
      <c r="J434">
        <v>150</v>
      </c>
      <c r="K434" s="389" t="str">
        <f>VLOOKUP(G434,'01_MASTER_KODE_WILAYAH'!H$1437:I$1470,2,FALSE)</f>
        <v>DKI JAKARTA</v>
      </c>
      <c r="L434" s="390" t="str">
        <f>VLOOKUP(H434,'01_MASTER_KODE_WILAYAH'!D$5:F$1353,3,FALSE)</f>
        <v>KOTA JAKARTA TIMUR</v>
      </c>
      <c r="M434" s="450" t="str">
        <f t="shared" si="24"/>
        <v>Kementeria</v>
      </c>
      <c r="N434" s="334">
        <f>COUNTIF(A1_Individu_Data_Keadaan_SDMK!A$4:A$149935,B434)</f>
        <v>0</v>
      </c>
      <c r="O434" s="334">
        <f t="shared" si="25"/>
        <v>0</v>
      </c>
      <c r="P434" s="443" t="str">
        <f t="shared" si="26"/>
        <v>Berkurang</v>
      </c>
    </row>
    <row r="435" spans="1:16">
      <c r="A435" s="7">
        <v>433</v>
      </c>
      <c r="B435" t="s">
        <v>13227</v>
      </c>
      <c r="C435" t="s">
        <v>13228</v>
      </c>
      <c r="D435" t="s">
        <v>1632</v>
      </c>
      <c r="E435" t="s">
        <v>12256</v>
      </c>
      <c r="F435" t="s">
        <v>12207</v>
      </c>
      <c r="G435">
        <v>31</v>
      </c>
      <c r="H435">
        <v>3172</v>
      </c>
      <c r="I435">
        <v>0</v>
      </c>
      <c r="J435">
        <v>147</v>
      </c>
      <c r="K435" s="389" t="str">
        <f>VLOOKUP(G435,'01_MASTER_KODE_WILAYAH'!H$1437:I$1470,2,FALSE)</f>
        <v>DKI JAKARTA</v>
      </c>
      <c r="L435" s="390" t="str">
        <f>VLOOKUP(H435,'01_MASTER_KODE_WILAYAH'!D$5:F$1353,3,FALSE)</f>
        <v>KOTA JAKARTA TIMUR</v>
      </c>
      <c r="M435" s="450" t="str">
        <f t="shared" si="24"/>
        <v>Perusahaan</v>
      </c>
      <c r="N435" s="334">
        <f>COUNTIF(A1_Individu_Data_Keadaan_SDMK!A$4:A$149935,B435)</f>
        <v>0</v>
      </c>
      <c r="O435" s="334">
        <f t="shared" si="25"/>
        <v>0</v>
      </c>
      <c r="P435" s="443" t="str">
        <f t="shared" si="26"/>
        <v>Berkurang</v>
      </c>
    </row>
    <row r="436" spans="1:16">
      <c r="A436" s="7">
        <v>434</v>
      </c>
      <c r="B436" t="s">
        <v>13229</v>
      </c>
      <c r="C436" t="s">
        <v>13230</v>
      </c>
      <c r="D436" t="s">
        <v>1632</v>
      </c>
      <c r="E436" t="s">
        <v>12210</v>
      </c>
      <c r="F436" t="s">
        <v>12206</v>
      </c>
      <c r="G436">
        <v>31</v>
      </c>
      <c r="H436">
        <v>3172</v>
      </c>
      <c r="I436" t="s">
        <v>268</v>
      </c>
      <c r="J436">
        <v>53</v>
      </c>
      <c r="K436" s="389" t="str">
        <f>VLOOKUP(G436,'01_MASTER_KODE_WILAYAH'!H$1437:I$1470,2,FALSE)</f>
        <v>DKI JAKARTA</v>
      </c>
      <c r="L436" s="390" t="str">
        <f>VLOOKUP(H436,'01_MASTER_KODE_WILAYAH'!D$5:F$1353,3,FALSE)</f>
        <v>KOTA JAKARTA TIMUR</v>
      </c>
      <c r="M436" s="450" t="str">
        <f t="shared" si="24"/>
        <v>Swasta/Lai</v>
      </c>
      <c r="N436" s="334">
        <f>COUNTIF(A1_Individu_Data_Keadaan_SDMK!A$4:A$149935,B436)</f>
        <v>0</v>
      </c>
      <c r="O436" s="334">
        <f t="shared" si="25"/>
        <v>0</v>
      </c>
      <c r="P436" s="443" t="str">
        <f t="shared" si="26"/>
        <v>Berkurang</v>
      </c>
    </row>
    <row r="437" spans="1:16">
      <c r="A437" s="7">
        <v>435</v>
      </c>
      <c r="B437" t="s">
        <v>13231</v>
      </c>
      <c r="C437" t="s">
        <v>13232</v>
      </c>
      <c r="D437" t="s">
        <v>1632</v>
      </c>
      <c r="E437" t="s">
        <v>12210</v>
      </c>
      <c r="F437" t="s">
        <v>12206</v>
      </c>
      <c r="G437">
        <v>31</v>
      </c>
      <c r="H437">
        <v>3172</v>
      </c>
      <c r="I437">
        <v>0</v>
      </c>
      <c r="J437">
        <v>68</v>
      </c>
      <c r="K437" s="389" t="str">
        <f>VLOOKUP(G437,'01_MASTER_KODE_WILAYAH'!H$1437:I$1470,2,FALSE)</f>
        <v>DKI JAKARTA</v>
      </c>
      <c r="L437" s="390" t="str">
        <f>VLOOKUP(H437,'01_MASTER_KODE_WILAYAH'!D$5:F$1353,3,FALSE)</f>
        <v>KOTA JAKARTA TIMUR</v>
      </c>
      <c r="M437" s="450" t="str">
        <f t="shared" si="24"/>
        <v>Swasta/Lai</v>
      </c>
      <c r="N437" s="334">
        <f>COUNTIF(A1_Individu_Data_Keadaan_SDMK!A$4:A$149935,B437)</f>
        <v>0</v>
      </c>
      <c r="O437" s="334">
        <f t="shared" si="25"/>
        <v>0</v>
      </c>
      <c r="P437" s="443" t="str">
        <f t="shared" si="26"/>
        <v>Berkurang</v>
      </c>
    </row>
    <row r="438" spans="1:16">
      <c r="A438" s="7">
        <v>436</v>
      </c>
      <c r="B438" t="s">
        <v>13233</v>
      </c>
      <c r="C438" t="s">
        <v>13234</v>
      </c>
      <c r="D438" t="s">
        <v>1632</v>
      </c>
      <c r="E438" t="s">
        <v>12211</v>
      </c>
      <c r="F438" t="s">
        <v>11677</v>
      </c>
      <c r="G438">
        <v>31</v>
      </c>
      <c r="H438">
        <v>3172</v>
      </c>
      <c r="I438">
        <v>0</v>
      </c>
      <c r="J438">
        <v>112</v>
      </c>
      <c r="K438" s="389" t="str">
        <f>VLOOKUP(G438,'01_MASTER_KODE_WILAYAH'!H$1437:I$1470,2,FALSE)</f>
        <v>DKI JAKARTA</v>
      </c>
      <c r="L438" s="390" t="str">
        <f>VLOOKUP(H438,'01_MASTER_KODE_WILAYAH'!D$5:F$1353,3,FALSE)</f>
        <v>KOTA JAKARTA TIMUR</v>
      </c>
      <c r="M438" s="450" t="str">
        <f t="shared" si="24"/>
        <v>Pemerintah</v>
      </c>
      <c r="N438" s="334">
        <f>COUNTIF(A1_Individu_Data_Keadaan_SDMK!A$4:A$149935,B438)</f>
        <v>0</v>
      </c>
      <c r="O438" s="334">
        <f t="shared" si="25"/>
        <v>0</v>
      </c>
      <c r="P438" s="443" t="str">
        <f t="shared" si="26"/>
        <v>Berkurang</v>
      </c>
    </row>
    <row r="439" spans="1:16">
      <c r="A439" s="7">
        <v>437</v>
      </c>
      <c r="B439" t="s">
        <v>13235</v>
      </c>
      <c r="C439" t="s">
        <v>13236</v>
      </c>
      <c r="D439" t="s">
        <v>1632</v>
      </c>
      <c r="E439" t="s">
        <v>12211</v>
      </c>
      <c r="F439" t="s">
        <v>11677</v>
      </c>
      <c r="G439">
        <v>31</v>
      </c>
      <c r="H439">
        <v>3172</v>
      </c>
      <c r="I439">
        <v>0</v>
      </c>
      <c r="J439">
        <v>146</v>
      </c>
      <c r="K439" s="389" t="str">
        <f>VLOOKUP(G439,'01_MASTER_KODE_WILAYAH'!H$1437:I$1470,2,FALSE)</f>
        <v>DKI JAKARTA</v>
      </c>
      <c r="L439" s="390" t="str">
        <f>VLOOKUP(H439,'01_MASTER_KODE_WILAYAH'!D$5:F$1353,3,FALSE)</f>
        <v>KOTA JAKARTA TIMUR</v>
      </c>
      <c r="M439" s="450" t="str">
        <f t="shared" si="24"/>
        <v>Pemerintah</v>
      </c>
      <c r="N439" s="334">
        <f>COUNTIF(A1_Individu_Data_Keadaan_SDMK!A$4:A$149935,B439)</f>
        <v>0</v>
      </c>
      <c r="O439" s="334">
        <f t="shared" si="25"/>
        <v>0</v>
      </c>
      <c r="P439" s="443" t="str">
        <f t="shared" si="26"/>
        <v>Berkurang</v>
      </c>
    </row>
    <row r="440" spans="1:16">
      <c r="A440" s="7">
        <v>438</v>
      </c>
      <c r="B440" t="s">
        <v>13237</v>
      </c>
      <c r="C440" t="s">
        <v>13238</v>
      </c>
      <c r="D440" t="s">
        <v>1632</v>
      </c>
      <c r="E440" t="s">
        <v>12211</v>
      </c>
      <c r="F440" t="s">
        <v>12206</v>
      </c>
      <c r="G440">
        <v>31</v>
      </c>
      <c r="H440">
        <v>3172</v>
      </c>
      <c r="J440">
        <v>0</v>
      </c>
      <c r="K440" s="389" t="str">
        <f>VLOOKUP(G440,'01_MASTER_KODE_WILAYAH'!H$1437:I$1470,2,FALSE)</f>
        <v>DKI JAKARTA</v>
      </c>
      <c r="L440" s="390" t="str">
        <f>VLOOKUP(H440,'01_MASTER_KODE_WILAYAH'!D$5:F$1353,3,FALSE)</f>
        <v>KOTA JAKARTA TIMUR</v>
      </c>
      <c r="M440" s="450" t="str">
        <f t="shared" si="24"/>
        <v>Swasta/Lai</v>
      </c>
      <c r="N440" s="334">
        <f>COUNTIF(A1_Individu_Data_Keadaan_SDMK!A$4:A$149935,B440)</f>
        <v>0</v>
      </c>
      <c r="O440" s="334">
        <f t="shared" si="25"/>
        <v>0</v>
      </c>
      <c r="P440" s="443" t="str">
        <f t="shared" si="26"/>
        <v>Tetap</v>
      </c>
    </row>
    <row r="441" spans="1:16">
      <c r="A441" s="7">
        <v>439</v>
      </c>
      <c r="B441" t="s">
        <v>13239</v>
      </c>
      <c r="C441" t="s">
        <v>13240</v>
      </c>
      <c r="D441" t="s">
        <v>1632</v>
      </c>
      <c r="E441" t="s">
        <v>12210</v>
      </c>
      <c r="F441" t="s">
        <v>13069</v>
      </c>
      <c r="G441">
        <v>31</v>
      </c>
      <c r="H441">
        <v>3172</v>
      </c>
      <c r="J441">
        <v>0</v>
      </c>
      <c r="K441" s="389" t="str">
        <f>VLOOKUP(G441,'01_MASTER_KODE_WILAYAH'!H$1437:I$1470,2,FALSE)</f>
        <v>DKI JAKARTA</v>
      </c>
      <c r="L441" s="390" t="str">
        <f>VLOOKUP(H441,'01_MASTER_KODE_WILAYAH'!D$5:F$1353,3,FALSE)</f>
        <v>KOTA JAKARTA TIMUR</v>
      </c>
      <c r="M441" s="450" t="str">
        <f t="shared" si="24"/>
        <v>Kementeria</v>
      </c>
      <c r="N441" s="334">
        <f>COUNTIF(A1_Individu_Data_Keadaan_SDMK!A$4:A$149935,B441)</f>
        <v>0</v>
      </c>
      <c r="O441" s="334">
        <f t="shared" si="25"/>
        <v>0</v>
      </c>
      <c r="P441" s="443" t="str">
        <f t="shared" si="26"/>
        <v>Tetap</v>
      </c>
    </row>
    <row r="442" spans="1:16">
      <c r="A442" s="7">
        <v>440</v>
      </c>
      <c r="B442" t="s">
        <v>13241</v>
      </c>
      <c r="C442" t="s">
        <v>13242</v>
      </c>
      <c r="D442" t="s">
        <v>1632</v>
      </c>
      <c r="E442" t="s">
        <v>12210</v>
      </c>
      <c r="F442" t="s">
        <v>12207</v>
      </c>
      <c r="G442">
        <v>31</v>
      </c>
      <c r="H442">
        <v>3172</v>
      </c>
      <c r="J442">
        <v>0</v>
      </c>
      <c r="K442" s="389" t="str">
        <f>VLOOKUP(G442,'01_MASTER_KODE_WILAYAH'!H$1437:I$1470,2,FALSE)</f>
        <v>DKI JAKARTA</v>
      </c>
      <c r="L442" s="390" t="str">
        <f>VLOOKUP(H442,'01_MASTER_KODE_WILAYAH'!D$5:F$1353,3,FALSE)</f>
        <v>KOTA JAKARTA TIMUR</v>
      </c>
      <c r="M442" s="450" t="str">
        <f t="shared" si="24"/>
        <v>Perusahaan</v>
      </c>
      <c r="N442" s="334">
        <f>COUNTIF(A1_Individu_Data_Keadaan_SDMK!A$4:A$149935,B442)</f>
        <v>0</v>
      </c>
      <c r="O442" s="334">
        <f t="shared" si="25"/>
        <v>0</v>
      </c>
      <c r="P442" s="443" t="str">
        <f t="shared" si="26"/>
        <v>Tetap</v>
      </c>
    </row>
    <row r="443" spans="1:16">
      <c r="A443" s="7">
        <v>441</v>
      </c>
      <c r="B443" t="s">
        <v>13243</v>
      </c>
      <c r="C443" t="s">
        <v>13244</v>
      </c>
      <c r="D443" t="s">
        <v>1632</v>
      </c>
      <c r="E443" t="s">
        <v>13054</v>
      </c>
      <c r="F443" t="s">
        <v>13055</v>
      </c>
      <c r="G443">
        <v>31</v>
      </c>
      <c r="H443">
        <v>3173</v>
      </c>
      <c r="I443" t="s">
        <v>268</v>
      </c>
      <c r="J443">
        <v>5230</v>
      </c>
      <c r="K443" s="389" t="str">
        <f>VLOOKUP(G443,'01_MASTER_KODE_WILAYAH'!H$1437:I$1470,2,FALSE)</f>
        <v>DKI JAKARTA</v>
      </c>
      <c r="L443" s="390" t="str">
        <f>VLOOKUP(H443,'01_MASTER_KODE_WILAYAH'!D$5:F$1353,3,FALSE)</f>
        <v>KOTA JAKARTA PUSAT</v>
      </c>
      <c r="M443" s="450" t="str">
        <f t="shared" si="24"/>
        <v>Kementeran</v>
      </c>
      <c r="N443" s="334">
        <f>COUNTIF(A1_Individu_Data_Keadaan_SDMK!A$4:A$149935,B443)</f>
        <v>0</v>
      </c>
      <c r="O443" s="334">
        <f t="shared" si="25"/>
        <v>0</v>
      </c>
      <c r="P443" s="443" t="str">
        <f t="shared" si="26"/>
        <v>Berkurang</v>
      </c>
    </row>
    <row r="444" spans="1:16">
      <c r="A444" s="7">
        <v>442</v>
      </c>
      <c r="B444" t="s">
        <v>13245</v>
      </c>
      <c r="C444" t="s">
        <v>13246</v>
      </c>
      <c r="D444" t="s">
        <v>1632</v>
      </c>
      <c r="E444" t="s">
        <v>13054</v>
      </c>
      <c r="F444" t="s">
        <v>9</v>
      </c>
      <c r="G444">
        <v>31</v>
      </c>
      <c r="H444">
        <v>3173</v>
      </c>
      <c r="I444" t="s">
        <v>268</v>
      </c>
      <c r="J444">
        <v>783</v>
      </c>
      <c r="K444" s="389" t="str">
        <f>VLOOKUP(G444,'01_MASTER_KODE_WILAYAH'!H$1437:I$1470,2,FALSE)</f>
        <v>DKI JAKARTA</v>
      </c>
      <c r="L444" s="390" t="str">
        <f>VLOOKUP(H444,'01_MASTER_KODE_WILAYAH'!D$5:F$1353,3,FALSE)</f>
        <v>KOTA JAKARTA PUSAT</v>
      </c>
      <c r="M444" s="450" t="str">
        <f t="shared" si="24"/>
        <v>TNI AD</v>
      </c>
      <c r="N444" s="334">
        <f>COUNTIF(A1_Individu_Data_Keadaan_SDMK!A$4:A$149935,B444)</f>
        <v>0</v>
      </c>
      <c r="O444" s="334">
        <f t="shared" si="25"/>
        <v>0</v>
      </c>
      <c r="P444" s="443" t="str">
        <f t="shared" si="26"/>
        <v>Berkurang</v>
      </c>
    </row>
    <row r="445" spans="1:16">
      <c r="A445" s="7">
        <v>443</v>
      </c>
      <c r="B445" t="s">
        <v>13247</v>
      </c>
      <c r="C445" t="s">
        <v>13248</v>
      </c>
      <c r="D445" t="s">
        <v>1632</v>
      </c>
      <c r="E445" t="s">
        <v>12209</v>
      </c>
      <c r="F445" t="s">
        <v>229</v>
      </c>
      <c r="G445">
        <v>31</v>
      </c>
      <c r="H445">
        <v>3173</v>
      </c>
      <c r="I445">
        <v>0</v>
      </c>
      <c r="J445">
        <v>813</v>
      </c>
      <c r="K445" s="389" t="str">
        <f>VLOOKUP(G445,'01_MASTER_KODE_WILAYAH'!H$1437:I$1470,2,FALSE)</f>
        <v>DKI JAKARTA</v>
      </c>
      <c r="L445" s="390" t="str">
        <f>VLOOKUP(H445,'01_MASTER_KODE_WILAYAH'!D$5:F$1353,3,FALSE)</f>
        <v>KOTA JAKARTA PUSAT</v>
      </c>
      <c r="M445" s="450" t="str">
        <f t="shared" si="24"/>
        <v>TNI AL</v>
      </c>
      <c r="N445" s="334">
        <f>COUNTIF(A1_Individu_Data_Keadaan_SDMK!A$4:A$149935,B445)</f>
        <v>0</v>
      </c>
      <c r="O445" s="334">
        <f t="shared" si="25"/>
        <v>0</v>
      </c>
      <c r="P445" s="443" t="str">
        <f t="shared" si="26"/>
        <v>Berkurang</v>
      </c>
    </row>
    <row r="446" spans="1:16">
      <c r="A446" s="7">
        <v>444</v>
      </c>
      <c r="B446" t="s">
        <v>13249</v>
      </c>
      <c r="C446" t="s">
        <v>13250</v>
      </c>
      <c r="D446" t="s">
        <v>1632</v>
      </c>
      <c r="E446" t="s">
        <v>12209</v>
      </c>
      <c r="F446" t="s">
        <v>12206</v>
      </c>
      <c r="G446">
        <v>31</v>
      </c>
      <c r="H446">
        <v>3173</v>
      </c>
      <c r="I446" t="s">
        <v>268</v>
      </c>
      <c r="J446">
        <v>1278</v>
      </c>
      <c r="K446" s="389" t="str">
        <f>VLOOKUP(G446,'01_MASTER_KODE_WILAYAH'!H$1437:I$1470,2,FALSE)</f>
        <v>DKI JAKARTA</v>
      </c>
      <c r="L446" s="390" t="str">
        <f>VLOOKUP(H446,'01_MASTER_KODE_WILAYAH'!D$5:F$1353,3,FALSE)</f>
        <v>KOTA JAKARTA PUSAT</v>
      </c>
      <c r="M446" s="450" t="str">
        <f t="shared" si="24"/>
        <v>Swasta/Lai</v>
      </c>
      <c r="N446" s="334">
        <f>COUNTIF(A1_Individu_Data_Keadaan_SDMK!A$4:A$149935,B446)</f>
        <v>0</v>
      </c>
      <c r="O446" s="334">
        <f t="shared" si="25"/>
        <v>0</v>
      </c>
      <c r="P446" s="443" t="str">
        <f t="shared" si="26"/>
        <v>Berkurang</v>
      </c>
    </row>
    <row r="447" spans="1:16">
      <c r="A447" s="7">
        <v>445</v>
      </c>
      <c r="B447" t="s">
        <v>13251</v>
      </c>
      <c r="C447" t="s">
        <v>13252</v>
      </c>
      <c r="D447" t="s">
        <v>1632</v>
      </c>
      <c r="E447" t="s">
        <v>12209</v>
      </c>
      <c r="F447" t="s">
        <v>13253</v>
      </c>
      <c r="G447">
        <v>31</v>
      </c>
      <c r="H447">
        <v>3173</v>
      </c>
      <c r="I447">
        <v>0</v>
      </c>
      <c r="J447">
        <v>7</v>
      </c>
      <c r="K447" s="389" t="str">
        <f>VLOOKUP(G447,'01_MASTER_KODE_WILAYAH'!H$1437:I$1470,2,FALSE)</f>
        <v>DKI JAKARTA</v>
      </c>
      <c r="L447" s="390" t="str">
        <f>VLOOKUP(H447,'01_MASTER_KODE_WILAYAH'!D$5:F$1353,3,FALSE)</f>
        <v>KOTA JAKARTA PUSAT</v>
      </c>
      <c r="M447" s="450" t="str">
        <f t="shared" si="24"/>
        <v>Organisasi</v>
      </c>
      <c r="N447" s="334">
        <f>COUNTIF(A1_Individu_Data_Keadaan_SDMK!A$4:A$149935,B447)</f>
        <v>0</v>
      </c>
      <c r="O447" s="334">
        <f t="shared" si="25"/>
        <v>0</v>
      </c>
      <c r="P447" s="443" t="str">
        <f t="shared" si="26"/>
        <v>Berkurang</v>
      </c>
    </row>
    <row r="448" spans="1:16">
      <c r="A448" s="7">
        <v>446</v>
      </c>
      <c r="B448" t="s">
        <v>13254</v>
      </c>
      <c r="C448" t="s">
        <v>13255</v>
      </c>
      <c r="D448" t="s">
        <v>1632</v>
      </c>
      <c r="E448" t="s">
        <v>12209</v>
      </c>
      <c r="F448" t="s">
        <v>13253</v>
      </c>
      <c r="G448">
        <v>31</v>
      </c>
      <c r="H448">
        <v>3173</v>
      </c>
      <c r="I448" t="s">
        <v>268</v>
      </c>
      <c r="J448">
        <v>480</v>
      </c>
      <c r="K448" s="389" t="str">
        <f>VLOOKUP(G448,'01_MASTER_KODE_WILAYAH'!H$1437:I$1470,2,FALSE)</f>
        <v>DKI JAKARTA</v>
      </c>
      <c r="L448" s="390" t="str">
        <f>VLOOKUP(H448,'01_MASTER_KODE_WILAYAH'!D$5:F$1353,3,FALSE)</f>
        <v>KOTA JAKARTA PUSAT</v>
      </c>
      <c r="M448" s="450" t="str">
        <f t="shared" si="24"/>
        <v>Organisasi</v>
      </c>
      <c r="N448" s="334">
        <f>COUNTIF(A1_Individu_Data_Keadaan_SDMK!A$4:A$149935,B448)</f>
        <v>0</v>
      </c>
      <c r="O448" s="334">
        <f t="shared" si="25"/>
        <v>0</v>
      </c>
      <c r="P448" s="443" t="str">
        <f t="shared" si="26"/>
        <v>Berkurang</v>
      </c>
    </row>
    <row r="449" spans="1:16">
      <c r="A449" s="7">
        <v>447</v>
      </c>
      <c r="B449" t="s">
        <v>13256</v>
      </c>
      <c r="C449" t="s">
        <v>13257</v>
      </c>
      <c r="D449" t="s">
        <v>1632</v>
      </c>
      <c r="E449" t="s">
        <v>12209</v>
      </c>
      <c r="F449" t="s">
        <v>12208</v>
      </c>
      <c r="G449">
        <v>31</v>
      </c>
      <c r="H449">
        <v>3173</v>
      </c>
      <c r="I449" t="s">
        <v>268</v>
      </c>
      <c r="J449">
        <v>303</v>
      </c>
      <c r="K449" s="389" t="str">
        <f>VLOOKUP(G449,'01_MASTER_KODE_WILAYAH'!H$1437:I$1470,2,FALSE)</f>
        <v>DKI JAKARTA</v>
      </c>
      <c r="L449" s="390" t="str">
        <f>VLOOKUP(H449,'01_MASTER_KODE_WILAYAH'!D$5:F$1353,3,FALSE)</f>
        <v>KOTA JAKARTA PUSAT</v>
      </c>
      <c r="M449" s="450" t="str">
        <f t="shared" si="24"/>
        <v>Organisasi</v>
      </c>
      <c r="N449" s="334">
        <f>COUNTIF(A1_Individu_Data_Keadaan_SDMK!A$4:A$149935,B449)</f>
        <v>0</v>
      </c>
      <c r="O449" s="334">
        <f t="shared" si="25"/>
        <v>0</v>
      </c>
      <c r="P449" s="443" t="str">
        <f t="shared" si="26"/>
        <v>Berkurang</v>
      </c>
    </row>
    <row r="450" spans="1:16">
      <c r="A450" s="7">
        <v>448</v>
      </c>
      <c r="B450" t="s">
        <v>13258</v>
      </c>
      <c r="C450" t="s">
        <v>13259</v>
      </c>
      <c r="D450" t="s">
        <v>1632</v>
      </c>
      <c r="E450" t="s">
        <v>12209</v>
      </c>
      <c r="F450" t="s">
        <v>9</v>
      </c>
      <c r="G450">
        <v>31</v>
      </c>
      <c r="H450">
        <v>3173</v>
      </c>
      <c r="I450" t="s">
        <v>268</v>
      </c>
      <c r="J450">
        <v>230</v>
      </c>
      <c r="K450" s="389" t="str">
        <f>VLOOKUP(G450,'01_MASTER_KODE_WILAYAH'!H$1437:I$1470,2,FALSE)</f>
        <v>DKI JAKARTA</v>
      </c>
      <c r="L450" s="390" t="str">
        <f>VLOOKUP(H450,'01_MASTER_KODE_WILAYAH'!D$5:F$1353,3,FALSE)</f>
        <v>KOTA JAKARTA PUSAT</v>
      </c>
      <c r="M450" s="450" t="str">
        <f t="shared" si="24"/>
        <v>TNI AD</v>
      </c>
      <c r="N450" s="334">
        <f>COUNTIF(A1_Individu_Data_Keadaan_SDMK!A$4:A$149935,B450)</f>
        <v>0</v>
      </c>
      <c r="O450" s="334">
        <f t="shared" si="25"/>
        <v>0</v>
      </c>
      <c r="P450" s="443" t="str">
        <f t="shared" si="26"/>
        <v>Berkurang</v>
      </c>
    </row>
    <row r="451" spans="1:16">
      <c r="A451" s="7">
        <v>449</v>
      </c>
      <c r="B451" t="s">
        <v>13260</v>
      </c>
      <c r="C451" t="s">
        <v>13261</v>
      </c>
      <c r="D451" t="s">
        <v>1632</v>
      </c>
      <c r="E451" t="s">
        <v>12209</v>
      </c>
      <c r="F451" t="s">
        <v>12205</v>
      </c>
      <c r="G451">
        <v>31</v>
      </c>
      <c r="H451">
        <v>3173</v>
      </c>
      <c r="I451" t="s">
        <v>268</v>
      </c>
      <c r="J451">
        <v>664</v>
      </c>
      <c r="K451" s="389" t="str">
        <f>VLOOKUP(G451,'01_MASTER_KODE_WILAYAH'!H$1437:I$1470,2,FALSE)</f>
        <v>DKI JAKARTA</v>
      </c>
      <c r="L451" s="390" t="str">
        <f>VLOOKUP(H451,'01_MASTER_KODE_WILAYAH'!D$5:F$1353,3,FALSE)</f>
        <v>KOTA JAKARTA PUSAT</v>
      </c>
      <c r="M451" s="450" t="str">
        <f t="shared" si="24"/>
        <v>Organisasi</v>
      </c>
      <c r="N451" s="334">
        <f>COUNTIF(A1_Individu_Data_Keadaan_SDMK!A$4:A$149935,B451)</f>
        <v>0</v>
      </c>
      <c r="O451" s="334">
        <f t="shared" si="25"/>
        <v>0</v>
      </c>
      <c r="P451" s="443" t="str">
        <f t="shared" si="26"/>
        <v>Berkurang</v>
      </c>
    </row>
    <row r="452" spans="1:16">
      <c r="A452" s="7">
        <v>450</v>
      </c>
      <c r="B452" t="s">
        <v>13262</v>
      </c>
      <c r="C452" t="s">
        <v>13263</v>
      </c>
      <c r="D452" t="s">
        <v>1632</v>
      </c>
      <c r="E452" t="s">
        <v>12209</v>
      </c>
      <c r="F452" t="s">
        <v>12205</v>
      </c>
      <c r="G452">
        <v>31</v>
      </c>
      <c r="H452">
        <v>3173</v>
      </c>
      <c r="I452">
        <v>0</v>
      </c>
      <c r="J452">
        <v>6</v>
      </c>
      <c r="K452" s="389" t="str">
        <f>VLOOKUP(G452,'01_MASTER_KODE_WILAYAH'!H$1437:I$1470,2,FALSE)</f>
        <v>DKI JAKARTA</v>
      </c>
      <c r="L452" s="390" t="str">
        <f>VLOOKUP(H452,'01_MASTER_KODE_WILAYAH'!D$5:F$1353,3,FALSE)</f>
        <v>KOTA JAKARTA PUSAT</v>
      </c>
      <c r="M452" s="450" t="str">
        <f t="shared" ref="M452:M515" si="27">LEFT(F452,10)</f>
        <v>Organisasi</v>
      </c>
      <c r="N452" s="334">
        <f>COUNTIF(A1_Individu_Data_Keadaan_SDMK!A$4:A$149935,B452)</f>
        <v>0</v>
      </c>
      <c r="O452" s="334">
        <f t="shared" ref="O452:O515" si="28">IF(N452&gt;0,1,0)</f>
        <v>0</v>
      </c>
      <c r="P452" s="443" t="str">
        <f t="shared" ref="P452:P515" si="29">IF(N452&gt;J452,"Bertambah",IF(N452=J452,"Tetap","Berkurang"))</f>
        <v>Berkurang</v>
      </c>
    </row>
    <row r="453" spans="1:16">
      <c r="A453" s="7">
        <v>451</v>
      </c>
      <c r="B453" t="s">
        <v>13264</v>
      </c>
      <c r="C453" t="s">
        <v>13265</v>
      </c>
      <c r="D453" t="s">
        <v>1632</v>
      </c>
      <c r="E453" t="s">
        <v>12256</v>
      </c>
      <c r="F453" t="s">
        <v>12205</v>
      </c>
      <c r="G453">
        <v>31</v>
      </c>
      <c r="H453">
        <v>3173</v>
      </c>
      <c r="I453" t="s">
        <v>268</v>
      </c>
      <c r="J453">
        <v>24</v>
      </c>
      <c r="K453" s="389" t="str">
        <f>VLOOKUP(G453,'01_MASTER_KODE_WILAYAH'!H$1437:I$1470,2,FALSE)</f>
        <v>DKI JAKARTA</v>
      </c>
      <c r="L453" s="390" t="str">
        <f>VLOOKUP(H453,'01_MASTER_KODE_WILAYAH'!D$5:F$1353,3,FALSE)</f>
        <v>KOTA JAKARTA PUSAT</v>
      </c>
      <c r="M453" s="450" t="str">
        <f t="shared" si="27"/>
        <v>Organisasi</v>
      </c>
      <c r="N453" s="334">
        <f>COUNTIF(A1_Individu_Data_Keadaan_SDMK!A$4:A$149935,B453)</f>
        <v>0</v>
      </c>
      <c r="O453" s="334">
        <f t="shared" si="28"/>
        <v>0</v>
      </c>
      <c r="P453" s="443" t="str">
        <f t="shared" si="29"/>
        <v>Berkurang</v>
      </c>
    </row>
    <row r="454" spans="1:16">
      <c r="A454" s="7">
        <v>452</v>
      </c>
      <c r="B454" t="s">
        <v>13266</v>
      </c>
      <c r="C454" t="s">
        <v>13267</v>
      </c>
      <c r="D454" t="s">
        <v>1632</v>
      </c>
      <c r="E454" t="s">
        <v>12256</v>
      </c>
      <c r="F454" t="s">
        <v>12205</v>
      </c>
      <c r="G454">
        <v>31</v>
      </c>
      <c r="H454">
        <v>3173</v>
      </c>
      <c r="I454">
        <v>0</v>
      </c>
      <c r="J454">
        <v>4</v>
      </c>
      <c r="K454" s="389" t="str">
        <f>VLOOKUP(G454,'01_MASTER_KODE_WILAYAH'!H$1437:I$1470,2,FALSE)</f>
        <v>DKI JAKARTA</v>
      </c>
      <c r="L454" s="390" t="str">
        <f>VLOOKUP(H454,'01_MASTER_KODE_WILAYAH'!D$5:F$1353,3,FALSE)</f>
        <v>KOTA JAKARTA PUSAT</v>
      </c>
      <c r="M454" s="450" t="str">
        <f t="shared" si="27"/>
        <v>Organisasi</v>
      </c>
      <c r="N454" s="334">
        <f>COUNTIF(A1_Individu_Data_Keadaan_SDMK!A$4:A$149935,B454)</f>
        <v>0</v>
      </c>
      <c r="O454" s="334">
        <f t="shared" si="28"/>
        <v>0</v>
      </c>
      <c r="P454" s="443" t="str">
        <f t="shared" si="29"/>
        <v>Berkurang</v>
      </c>
    </row>
    <row r="455" spans="1:16">
      <c r="A455" s="7">
        <v>453</v>
      </c>
      <c r="B455" t="s">
        <v>13268</v>
      </c>
      <c r="C455" t="s">
        <v>13269</v>
      </c>
      <c r="D455" t="s">
        <v>1632</v>
      </c>
      <c r="E455" t="s">
        <v>12256</v>
      </c>
      <c r="F455" t="s">
        <v>12205</v>
      </c>
      <c r="G455">
        <v>31</v>
      </c>
      <c r="H455">
        <v>3173</v>
      </c>
      <c r="I455" t="s">
        <v>268</v>
      </c>
      <c r="J455">
        <v>1</v>
      </c>
      <c r="K455" s="389" t="str">
        <f>VLOOKUP(G455,'01_MASTER_KODE_WILAYAH'!H$1437:I$1470,2,FALSE)</f>
        <v>DKI JAKARTA</v>
      </c>
      <c r="L455" s="390" t="str">
        <f>VLOOKUP(H455,'01_MASTER_KODE_WILAYAH'!D$5:F$1353,3,FALSE)</f>
        <v>KOTA JAKARTA PUSAT</v>
      </c>
      <c r="M455" s="450" t="str">
        <f t="shared" si="27"/>
        <v>Organisasi</v>
      </c>
      <c r="N455" s="334">
        <f>COUNTIF(A1_Individu_Data_Keadaan_SDMK!A$4:A$149935,B455)</f>
        <v>0</v>
      </c>
      <c r="O455" s="334">
        <f t="shared" si="28"/>
        <v>0</v>
      </c>
      <c r="P455" s="443" t="str">
        <f t="shared" si="29"/>
        <v>Berkurang</v>
      </c>
    </row>
    <row r="456" spans="1:16">
      <c r="A456" s="7">
        <v>454</v>
      </c>
      <c r="B456" t="s">
        <v>13270</v>
      </c>
      <c r="C456" t="s">
        <v>13271</v>
      </c>
      <c r="D456" t="s">
        <v>1632</v>
      </c>
      <c r="E456" t="s">
        <v>12256</v>
      </c>
      <c r="F456" t="s">
        <v>242</v>
      </c>
      <c r="G456">
        <v>31</v>
      </c>
      <c r="H456">
        <v>3173</v>
      </c>
      <c r="I456">
        <v>0</v>
      </c>
      <c r="J456">
        <v>1</v>
      </c>
      <c r="K456" s="389" t="str">
        <f>VLOOKUP(G456,'01_MASTER_KODE_WILAYAH'!H$1437:I$1470,2,FALSE)</f>
        <v>DKI JAKARTA</v>
      </c>
      <c r="L456" s="390" t="str">
        <f>VLOOKUP(H456,'01_MASTER_KODE_WILAYAH'!D$5:F$1353,3,FALSE)</f>
        <v>KOTA JAKARTA PUSAT</v>
      </c>
      <c r="M456" s="450" t="str">
        <f t="shared" si="27"/>
        <v>TNI AU</v>
      </c>
      <c r="N456" s="334">
        <f>COUNTIF(A1_Individu_Data_Keadaan_SDMK!A$4:A$149935,B456)</f>
        <v>0</v>
      </c>
      <c r="O456" s="334">
        <f t="shared" si="28"/>
        <v>0</v>
      </c>
      <c r="P456" s="443" t="str">
        <f t="shared" si="29"/>
        <v>Berkurang</v>
      </c>
    </row>
    <row r="457" spans="1:16">
      <c r="A457" s="7">
        <v>455</v>
      </c>
      <c r="B457" t="s">
        <v>13272</v>
      </c>
      <c r="C457" t="s">
        <v>13273</v>
      </c>
      <c r="D457" t="s">
        <v>1632</v>
      </c>
      <c r="E457" t="s">
        <v>12209</v>
      </c>
      <c r="F457" t="s">
        <v>12205</v>
      </c>
      <c r="G457">
        <v>31</v>
      </c>
      <c r="H457">
        <v>3173</v>
      </c>
      <c r="I457">
        <v>0</v>
      </c>
      <c r="J457">
        <v>206</v>
      </c>
      <c r="K457" s="389" t="str">
        <f>VLOOKUP(G457,'01_MASTER_KODE_WILAYAH'!H$1437:I$1470,2,FALSE)</f>
        <v>DKI JAKARTA</v>
      </c>
      <c r="L457" s="390" t="str">
        <f>VLOOKUP(H457,'01_MASTER_KODE_WILAYAH'!D$5:F$1353,3,FALSE)</f>
        <v>KOTA JAKARTA PUSAT</v>
      </c>
      <c r="M457" s="450" t="str">
        <f t="shared" si="27"/>
        <v>Organisasi</v>
      </c>
      <c r="N457" s="334">
        <f>COUNTIF(A1_Individu_Data_Keadaan_SDMK!A$4:A$149935,B457)</f>
        <v>0</v>
      </c>
      <c r="O457" s="334">
        <f t="shared" si="28"/>
        <v>0</v>
      </c>
      <c r="P457" s="443" t="str">
        <f t="shared" si="29"/>
        <v>Berkurang</v>
      </c>
    </row>
    <row r="458" spans="1:16">
      <c r="A458" s="7">
        <v>456</v>
      </c>
      <c r="B458" t="s">
        <v>13274</v>
      </c>
      <c r="C458" t="s">
        <v>13275</v>
      </c>
      <c r="D458" t="s">
        <v>1632</v>
      </c>
      <c r="E458" t="s">
        <v>12210</v>
      </c>
      <c r="F458" t="s">
        <v>13058</v>
      </c>
      <c r="G458">
        <v>31</v>
      </c>
      <c r="H458">
        <v>3173</v>
      </c>
      <c r="I458" t="s">
        <v>268</v>
      </c>
      <c r="J458">
        <v>255</v>
      </c>
      <c r="K458" s="389" t="str">
        <f>VLOOKUP(G458,'01_MASTER_KODE_WILAYAH'!H$1437:I$1470,2,FALSE)</f>
        <v>DKI JAKARTA</v>
      </c>
      <c r="L458" s="390" t="str">
        <f>VLOOKUP(H458,'01_MASTER_KODE_WILAYAH'!D$5:F$1353,3,FALSE)</f>
        <v>KOTA JAKARTA PUSAT</v>
      </c>
      <c r="M458" s="450" t="str">
        <f t="shared" si="27"/>
        <v>BUMN</v>
      </c>
      <c r="N458" s="334">
        <f>COUNTIF(A1_Individu_Data_Keadaan_SDMK!A$4:A$149935,B458)</f>
        <v>0</v>
      </c>
      <c r="O458" s="334">
        <f t="shared" si="28"/>
        <v>0</v>
      </c>
      <c r="P458" s="443" t="str">
        <f t="shared" si="29"/>
        <v>Berkurang</v>
      </c>
    </row>
    <row r="459" spans="1:16">
      <c r="A459" s="7">
        <v>457</v>
      </c>
      <c r="B459" t="s">
        <v>13276</v>
      </c>
      <c r="C459" t="s">
        <v>13277</v>
      </c>
      <c r="D459" t="s">
        <v>1632</v>
      </c>
      <c r="E459" t="s">
        <v>12256</v>
      </c>
      <c r="F459" t="s">
        <v>12205</v>
      </c>
      <c r="G459">
        <v>31</v>
      </c>
      <c r="H459">
        <v>3173</v>
      </c>
      <c r="I459" t="s">
        <v>268</v>
      </c>
      <c r="J459">
        <v>5</v>
      </c>
      <c r="K459" s="389" t="str">
        <f>VLOOKUP(G459,'01_MASTER_KODE_WILAYAH'!H$1437:I$1470,2,FALSE)</f>
        <v>DKI JAKARTA</v>
      </c>
      <c r="L459" s="390" t="str">
        <f>VLOOKUP(H459,'01_MASTER_KODE_WILAYAH'!D$5:F$1353,3,FALSE)</f>
        <v>KOTA JAKARTA PUSAT</v>
      </c>
      <c r="M459" s="450" t="str">
        <f t="shared" si="27"/>
        <v>Organisasi</v>
      </c>
      <c r="N459" s="334">
        <f>COUNTIF(A1_Individu_Data_Keadaan_SDMK!A$4:A$149935,B459)</f>
        <v>0</v>
      </c>
      <c r="O459" s="334">
        <f t="shared" si="28"/>
        <v>0</v>
      </c>
      <c r="P459" s="443" t="str">
        <f t="shared" si="29"/>
        <v>Berkurang</v>
      </c>
    </row>
    <row r="460" spans="1:16">
      <c r="A460" s="7">
        <v>458</v>
      </c>
      <c r="B460" t="s">
        <v>13278</v>
      </c>
      <c r="C460" t="s">
        <v>13279</v>
      </c>
      <c r="D460" t="s">
        <v>1632</v>
      </c>
      <c r="E460" t="s">
        <v>12209</v>
      </c>
      <c r="F460" t="s">
        <v>12205</v>
      </c>
      <c r="G460">
        <v>31</v>
      </c>
      <c r="H460">
        <v>3173</v>
      </c>
      <c r="I460" t="s">
        <v>13280</v>
      </c>
      <c r="J460">
        <v>21</v>
      </c>
      <c r="K460" s="389" t="str">
        <f>VLOOKUP(G460,'01_MASTER_KODE_WILAYAH'!H$1437:I$1470,2,FALSE)</f>
        <v>DKI JAKARTA</v>
      </c>
      <c r="L460" s="390" t="str">
        <f>VLOOKUP(H460,'01_MASTER_KODE_WILAYAH'!D$5:F$1353,3,FALSE)</f>
        <v>KOTA JAKARTA PUSAT</v>
      </c>
      <c r="M460" s="450" t="str">
        <f t="shared" si="27"/>
        <v>Organisasi</v>
      </c>
      <c r="N460" s="334">
        <f>COUNTIF(A1_Individu_Data_Keadaan_SDMK!A$4:A$149935,B460)</f>
        <v>0</v>
      </c>
      <c r="O460" s="334">
        <f t="shared" si="28"/>
        <v>0</v>
      </c>
      <c r="P460" s="443" t="str">
        <f t="shared" si="29"/>
        <v>Berkurang</v>
      </c>
    </row>
    <row r="461" spans="1:16">
      <c r="A461" s="7">
        <v>459</v>
      </c>
      <c r="B461" t="s">
        <v>13281</v>
      </c>
      <c r="C461" t="s">
        <v>13282</v>
      </c>
      <c r="D461" t="s">
        <v>1632</v>
      </c>
      <c r="E461" t="s">
        <v>12256</v>
      </c>
      <c r="F461" t="s">
        <v>12205</v>
      </c>
      <c r="G461">
        <v>31</v>
      </c>
      <c r="H461">
        <v>3173</v>
      </c>
      <c r="I461" t="s">
        <v>268</v>
      </c>
      <c r="J461">
        <v>1</v>
      </c>
      <c r="K461" s="389" t="str">
        <f>VLOOKUP(G461,'01_MASTER_KODE_WILAYAH'!H$1437:I$1470,2,FALSE)</f>
        <v>DKI JAKARTA</v>
      </c>
      <c r="L461" s="390" t="str">
        <f>VLOOKUP(H461,'01_MASTER_KODE_WILAYAH'!D$5:F$1353,3,FALSE)</f>
        <v>KOTA JAKARTA PUSAT</v>
      </c>
      <c r="M461" s="450" t="str">
        <f t="shared" si="27"/>
        <v>Organisasi</v>
      </c>
      <c r="N461" s="334">
        <f>COUNTIF(A1_Individu_Data_Keadaan_SDMK!A$4:A$149935,B461)</f>
        <v>0</v>
      </c>
      <c r="O461" s="334">
        <f t="shared" si="28"/>
        <v>0</v>
      </c>
      <c r="P461" s="443" t="str">
        <f t="shared" si="29"/>
        <v>Berkurang</v>
      </c>
    </row>
    <row r="462" spans="1:16">
      <c r="A462" s="7">
        <v>460</v>
      </c>
      <c r="B462" t="s">
        <v>13283</v>
      </c>
      <c r="C462" t="s">
        <v>13284</v>
      </c>
      <c r="D462" t="s">
        <v>1632</v>
      </c>
      <c r="E462" t="s">
        <v>12209</v>
      </c>
      <c r="F462" t="s">
        <v>12204</v>
      </c>
      <c r="G462">
        <v>31</v>
      </c>
      <c r="H462">
        <v>3173</v>
      </c>
      <c r="I462" t="s">
        <v>268</v>
      </c>
      <c r="J462">
        <v>896</v>
      </c>
      <c r="K462" s="389" t="str">
        <f>VLOOKUP(G462,'01_MASTER_KODE_WILAYAH'!H$1437:I$1470,2,FALSE)</f>
        <v>DKI JAKARTA</v>
      </c>
      <c r="L462" s="390" t="str">
        <f>VLOOKUP(H462,'01_MASTER_KODE_WILAYAH'!D$5:F$1353,3,FALSE)</f>
        <v>KOTA JAKARTA PUSAT</v>
      </c>
      <c r="M462" s="450" t="str">
        <f t="shared" si="27"/>
        <v>Pemerintah</v>
      </c>
      <c r="N462" s="334">
        <f>COUNTIF(A1_Individu_Data_Keadaan_SDMK!A$4:A$149935,B462)</f>
        <v>0</v>
      </c>
      <c r="O462" s="334">
        <f t="shared" si="28"/>
        <v>0</v>
      </c>
      <c r="P462" s="443" t="str">
        <f t="shared" si="29"/>
        <v>Berkurang</v>
      </c>
    </row>
    <row r="463" spans="1:16">
      <c r="A463" s="7">
        <v>461</v>
      </c>
      <c r="B463" t="s">
        <v>13285</v>
      </c>
      <c r="C463" t="s">
        <v>13286</v>
      </c>
      <c r="D463" t="s">
        <v>1632</v>
      </c>
      <c r="E463" t="s">
        <v>12209</v>
      </c>
      <c r="F463" t="s">
        <v>12205</v>
      </c>
      <c r="G463">
        <v>31</v>
      </c>
      <c r="H463">
        <v>3173</v>
      </c>
      <c r="I463" t="s">
        <v>268</v>
      </c>
      <c r="J463">
        <v>213</v>
      </c>
      <c r="K463" s="389" t="str">
        <f>VLOOKUP(G463,'01_MASTER_KODE_WILAYAH'!H$1437:I$1470,2,FALSE)</f>
        <v>DKI JAKARTA</v>
      </c>
      <c r="L463" s="390" t="str">
        <f>VLOOKUP(H463,'01_MASTER_KODE_WILAYAH'!D$5:F$1353,3,FALSE)</f>
        <v>KOTA JAKARTA PUSAT</v>
      </c>
      <c r="M463" s="450" t="str">
        <f t="shared" si="27"/>
        <v>Organisasi</v>
      </c>
      <c r="N463" s="334">
        <f>COUNTIF(A1_Individu_Data_Keadaan_SDMK!A$4:A$149935,B463)</f>
        <v>0</v>
      </c>
      <c r="O463" s="334">
        <f t="shared" si="28"/>
        <v>0</v>
      </c>
      <c r="P463" s="443" t="str">
        <f t="shared" si="29"/>
        <v>Berkurang</v>
      </c>
    </row>
    <row r="464" spans="1:16">
      <c r="A464" s="7">
        <v>462</v>
      </c>
      <c r="B464" t="s">
        <v>13287</v>
      </c>
      <c r="C464" t="s">
        <v>13288</v>
      </c>
      <c r="D464" t="s">
        <v>1632</v>
      </c>
      <c r="E464" t="s">
        <v>12256</v>
      </c>
      <c r="F464" t="s">
        <v>12205</v>
      </c>
      <c r="G464">
        <v>31</v>
      </c>
      <c r="H464">
        <v>3173</v>
      </c>
      <c r="I464" t="s">
        <v>268</v>
      </c>
      <c r="J464">
        <v>63</v>
      </c>
      <c r="K464" s="389" t="str">
        <f>VLOOKUP(G464,'01_MASTER_KODE_WILAYAH'!H$1437:I$1470,2,FALSE)</f>
        <v>DKI JAKARTA</v>
      </c>
      <c r="L464" s="390" t="str">
        <f>VLOOKUP(H464,'01_MASTER_KODE_WILAYAH'!D$5:F$1353,3,FALSE)</f>
        <v>KOTA JAKARTA PUSAT</v>
      </c>
      <c r="M464" s="450" t="str">
        <f t="shared" si="27"/>
        <v>Organisasi</v>
      </c>
      <c r="N464" s="334">
        <f>COUNTIF(A1_Individu_Data_Keadaan_SDMK!A$4:A$149935,B464)</f>
        <v>0</v>
      </c>
      <c r="O464" s="334">
        <f t="shared" si="28"/>
        <v>0</v>
      </c>
      <c r="P464" s="443" t="str">
        <f t="shared" si="29"/>
        <v>Berkurang</v>
      </c>
    </row>
    <row r="465" spans="1:16">
      <c r="A465" s="7">
        <v>463</v>
      </c>
      <c r="B465" t="s">
        <v>13289</v>
      </c>
      <c r="C465" t="s">
        <v>13290</v>
      </c>
      <c r="D465" t="s">
        <v>1632</v>
      </c>
      <c r="E465" t="s">
        <v>12209</v>
      </c>
      <c r="F465" t="s">
        <v>12205</v>
      </c>
      <c r="G465">
        <v>31</v>
      </c>
      <c r="H465">
        <v>3173</v>
      </c>
      <c r="I465" t="s">
        <v>268</v>
      </c>
      <c r="J465">
        <v>66</v>
      </c>
      <c r="K465" s="389" t="str">
        <f>VLOOKUP(G465,'01_MASTER_KODE_WILAYAH'!H$1437:I$1470,2,FALSE)</f>
        <v>DKI JAKARTA</v>
      </c>
      <c r="L465" s="390" t="str">
        <f>VLOOKUP(H465,'01_MASTER_KODE_WILAYAH'!D$5:F$1353,3,FALSE)</f>
        <v>KOTA JAKARTA PUSAT</v>
      </c>
      <c r="M465" s="450" t="str">
        <f t="shared" si="27"/>
        <v>Organisasi</v>
      </c>
      <c r="N465" s="334">
        <f>COUNTIF(A1_Individu_Data_Keadaan_SDMK!A$4:A$149935,B465)</f>
        <v>0</v>
      </c>
      <c r="O465" s="334">
        <f t="shared" si="28"/>
        <v>0</v>
      </c>
      <c r="P465" s="443" t="str">
        <f t="shared" si="29"/>
        <v>Berkurang</v>
      </c>
    </row>
    <row r="466" spans="1:16">
      <c r="A466" s="7">
        <v>464</v>
      </c>
      <c r="B466" t="s">
        <v>13291</v>
      </c>
      <c r="C466" t="s">
        <v>13292</v>
      </c>
      <c r="D466" t="s">
        <v>1632</v>
      </c>
      <c r="E466" t="s">
        <v>12256</v>
      </c>
      <c r="F466" t="s">
        <v>12206</v>
      </c>
      <c r="G466">
        <v>31</v>
      </c>
      <c r="H466">
        <v>3173</v>
      </c>
      <c r="I466" t="s">
        <v>268</v>
      </c>
      <c r="J466">
        <v>17</v>
      </c>
      <c r="K466" s="389" t="str">
        <f>VLOOKUP(G466,'01_MASTER_KODE_WILAYAH'!H$1437:I$1470,2,FALSE)</f>
        <v>DKI JAKARTA</v>
      </c>
      <c r="L466" s="390" t="str">
        <f>VLOOKUP(H466,'01_MASTER_KODE_WILAYAH'!D$5:F$1353,3,FALSE)</f>
        <v>KOTA JAKARTA PUSAT</v>
      </c>
      <c r="M466" s="450" t="str">
        <f t="shared" si="27"/>
        <v>Swasta/Lai</v>
      </c>
      <c r="N466" s="334">
        <f>COUNTIF(A1_Individu_Data_Keadaan_SDMK!A$4:A$149935,B466)</f>
        <v>0</v>
      </c>
      <c r="O466" s="334">
        <f t="shared" si="28"/>
        <v>0</v>
      </c>
      <c r="P466" s="443" t="str">
        <f t="shared" si="29"/>
        <v>Berkurang</v>
      </c>
    </row>
    <row r="467" spans="1:16">
      <c r="A467" s="7">
        <v>465</v>
      </c>
      <c r="B467" t="s">
        <v>13293</v>
      </c>
      <c r="C467" t="s">
        <v>13294</v>
      </c>
      <c r="D467" t="s">
        <v>1632</v>
      </c>
      <c r="E467" t="s">
        <v>12209</v>
      </c>
      <c r="F467" t="s">
        <v>12206</v>
      </c>
      <c r="G467">
        <v>31</v>
      </c>
      <c r="H467">
        <v>3173</v>
      </c>
      <c r="I467" t="s">
        <v>268</v>
      </c>
      <c r="J467">
        <v>245</v>
      </c>
      <c r="K467" s="389" t="str">
        <f>VLOOKUP(G467,'01_MASTER_KODE_WILAYAH'!H$1437:I$1470,2,FALSE)</f>
        <v>DKI JAKARTA</v>
      </c>
      <c r="L467" s="390" t="str">
        <f>VLOOKUP(H467,'01_MASTER_KODE_WILAYAH'!D$5:F$1353,3,FALSE)</f>
        <v>KOTA JAKARTA PUSAT</v>
      </c>
      <c r="M467" s="450" t="str">
        <f t="shared" si="27"/>
        <v>Swasta/Lai</v>
      </c>
      <c r="N467" s="334">
        <f>COUNTIF(A1_Individu_Data_Keadaan_SDMK!A$4:A$149935,B467)</f>
        <v>0</v>
      </c>
      <c r="O467" s="334">
        <f t="shared" si="28"/>
        <v>0</v>
      </c>
      <c r="P467" s="443" t="str">
        <f t="shared" si="29"/>
        <v>Berkurang</v>
      </c>
    </row>
    <row r="468" spans="1:16">
      <c r="A468" s="7">
        <v>466</v>
      </c>
      <c r="B468" t="s">
        <v>13295</v>
      </c>
      <c r="C468" t="s">
        <v>13296</v>
      </c>
      <c r="D468" t="s">
        <v>1632</v>
      </c>
      <c r="E468" t="s">
        <v>12256</v>
      </c>
      <c r="F468" t="s">
        <v>12205</v>
      </c>
      <c r="G468">
        <v>31</v>
      </c>
      <c r="H468">
        <v>3173</v>
      </c>
      <c r="I468">
        <v>0</v>
      </c>
      <c r="J468">
        <v>6</v>
      </c>
      <c r="K468" s="389" t="str">
        <f>VLOOKUP(G468,'01_MASTER_KODE_WILAYAH'!H$1437:I$1470,2,FALSE)</f>
        <v>DKI JAKARTA</v>
      </c>
      <c r="L468" s="390" t="str">
        <f>VLOOKUP(H468,'01_MASTER_KODE_WILAYAH'!D$5:F$1353,3,FALSE)</f>
        <v>KOTA JAKARTA PUSAT</v>
      </c>
      <c r="M468" s="450" t="str">
        <f t="shared" si="27"/>
        <v>Organisasi</v>
      </c>
      <c r="N468" s="334">
        <f>COUNTIF(A1_Individu_Data_Keadaan_SDMK!A$4:A$149935,B468)</f>
        <v>0</v>
      </c>
      <c r="O468" s="334">
        <f t="shared" si="28"/>
        <v>0</v>
      </c>
      <c r="P468" s="443" t="str">
        <f t="shared" si="29"/>
        <v>Berkurang</v>
      </c>
    </row>
    <row r="469" spans="1:16">
      <c r="A469" s="7">
        <v>467</v>
      </c>
      <c r="B469" t="s">
        <v>13297</v>
      </c>
      <c r="C469" t="s">
        <v>13298</v>
      </c>
      <c r="D469" t="s">
        <v>1632</v>
      </c>
      <c r="E469" t="s">
        <v>12210</v>
      </c>
      <c r="F469" t="s">
        <v>12206</v>
      </c>
      <c r="G469">
        <v>31</v>
      </c>
      <c r="H469">
        <v>3173</v>
      </c>
      <c r="I469" t="s">
        <v>268</v>
      </c>
      <c r="J469">
        <v>165</v>
      </c>
      <c r="K469" s="389" t="str">
        <f>VLOOKUP(G469,'01_MASTER_KODE_WILAYAH'!H$1437:I$1470,2,FALSE)</f>
        <v>DKI JAKARTA</v>
      </c>
      <c r="L469" s="390" t="str">
        <f>VLOOKUP(H469,'01_MASTER_KODE_WILAYAH'!D$5:F$1353,3,FALSE)</f>
        <v>KOTA JAKARTA PUSAT</v>
      </c>
      <c r="M469" s="450" t="str">
        <f t="shared" si="27"/>
        <v>Swasta/Lai</v>
      </c>
      <c r="N469" s="334">
        <f>COUNTIF(A1_Individu_Data_Keadaan_SDMK!A$4:A$149935,B469)</f>
        <v>0</v>
      </c>
      <c r="O469" s="334">
        <f t="shared" si="28"/>
        <v>0</v>
      </c>
      <c r="P469" s="443" t="str">
        <f t="shared" si="29"/>
        <v>Berkurang</v>
      </c>
    </row>
    <row r="470" spans="1:16">
      <c r="A470" s="7">
        <v>468</v>
      </c>
      <c r="B470" t="s">
        <v>13299</v>
      </c>
      <c r="C470" t="s">
        <v>13300</v>
      </c>
      <c r="D470" t="s">
        <v>1632</v>
      </c>
      <c r="E470" t="s">
        <v>12209</v>
      </c>
      <c r="F470" t="s">
        <v>12206</v>
      </c>
      <c r="G470">
        <v>31</v>
      </c>
      <c r="H470">
        <v>3173</v>
      </c>
      <c r="I470" t="s">
        <v>268</v>
      </c>
      <c r="J470">
        <v>7</v>
      </c>
      <c r="K470" s="389" t="str">
        <f>VLOOKUP(G470,'01_MASTER_KODE_WILAYAH'!H$1437:I$1470,2,FALSE)</f>
        <v>DKI JAKARTA</v>
      </c>
      <c r="L470" s="390" t="str">
        <f>VLOOKUP(H470,'01_MASTER_KODE_WILAYAH'!D$5:F$1353,3,FALSE)</f>
        <v>KOTA JAKARTA PUSAT</v>
      </c>
      <c r="M470" s="450" t="str">
        <f t="shared" si="27"/>
        <v>Swasta/Lai</v>
      </c>
      <c r="N470" s="334">
        <f>COUNTIF(A1_Individu_Data_Keadaan_SDMK!A$4:A$149935,B470)</f>
        <v>0</v>
      </c>
      <c r="O470" s="334">
        <f t="shared" si="28"/>
        <v>0</v>
      </c>
      <c r="P470" s="443" t="str">
        <f t="shared" si="29"/>
        <v>Berkurang</v>
      </c>
    </row>
    <row r="471" spans="1:16">
      <c r="A471" s="7">
        <v>469</v>
      </c>
      <c r="B471" t="s">
        <v>13301</v>
      </c>
      <c r="C471" t="s">
        <v>13302</v>
      </c>
      <c r="D471" t="s">
        <v>1632</v>
      </c>
      <c r="E471" t="s">
        <v>12211</v>
      </c>
      <c r="F471" t="s">
        <v>12206</v>
      </c>
      <c r="G471">
        <v>31</v>
      </c>
      <c r="H471">
        <v>3173</v>
      </c>
      <c r="I471" t="s">
        <v>268</v>
      </c>
      <c r="J471">
        <v>101</v>
      </c>
      <c r="K471" s="389" t="str">
        <f>VLOOKUP(G471,'01_MASTER_KODE_WILAYAH'!H$1437:I$1470,2,FALSE)</f>
        <v>DKI JAKARTA</v>
      </c>
      <c r="L471" s="390" t="str">
        <f>VLOOKUP(H471,'01_MASTER_KODE_WILAYAH'!D$5:F$1353,3,FALSE)</f>
        <v>KOTA JAKARTA PUSAT</v>
      </c>
      <c r="M471" s="450" t="str">
        <f t="shared" si="27"/>
        <v>Swasta/Lai</v>
      </c>
      <c r="N471" s="334">
        <f>COUNTIF(A1_Individu_Data_Keadaan_SDMK!A$4:A$149935,B471)</f>
        <v>0</v>
      </c>
      <c r="O471" s="334">
        <f t="shared" si="28"/>
        <v>0</v>
      </c>
      <c r="P471" s="443" t="str">
        <f t="shared" si="29"/>
        <v>Berkurang</v>
      </c>
    </row>
    <row r="472" spans="1:16">
      <c r="A472" s="7">
        <v>470</v>
      </c>
      <c r="B472" t="s">
        <v>13303</v>
      </c>
      <c r="C472" t="s">
        <v>13304</v>
      </c>
      <c r="D472" t="s">
        <v>1632</v>
      </c>
      <c r="E472" t="s">
        <v>13054</v>
      </c>
      <c r="F472" t="s">
        <v>13058</v>
      </c>
      <c r="G472">
        <v>31</v>
      </c>
      <c r="H472">
        <v>3173</v>
      </c>
      <c r="I472" t="s">
        <v>268</v>
      </c>
      <c r="J472">
        <v>0</v>
      </c>
      <c r="K472" s="389" t="str">
        <f>VLOOKUP(G472,'01_MASTER_KODE_WILAYAH'!H$1437:I$1470,2,FALSE)</f>
        <v>DKI JAKARTA</v>
      </c>
      <c r="L472" s="390" t="str">
        <f>VLOOKUP(H472,'01_MASTER_KODE_WILAYAH'!D$5:F$1353,3,FALSE)</f>
        <v>KOTA JAKARTA PUSAT</v>
      </c>
      <c r="M472" s="450" t="str">
        <f t="shared" si="27"/>
        <v>BUMN</v>
      </c>
      <c r="N472" s="334">
        <f>COUNTIF(A1_Individu_Data_Keadaan_SDMK!A$4:A$149935,B472)</f>
        <v>0</v>
      </c>
      <c r="O472" s="334">
        <f t="shared" si="28"/>
        <v>0</v>
      </c>
      <c r="P472" s="443" t="str">
        <f t="shared" si="29"/>
        <v>Tetap</v>
      </c>
    </row>
    <row r="473" spans="1:16">
      <c r="A473" s="7">
        <v>471</v>
      </c>
      <c r="B473" t="s">
        <v>13305</v>
      </c>
      <c r="C473" t="s">
        <v>13306</v>
      </c>
      <c r="D473" t="s">
        <v>1632</v>
      </c>
      <c r="E473" t="s">
        <v>12256</v>
      </c>
      <c r="F473" t="s">
        <v>12206</v>
      </c>
      <c r="G473">
        <v>31</v>
      </c>
      <c r="H473">
        <v>3173</v>
      </c>
      <c r="I473" t="s">
        <v>268</v>
      </c>
      <c r="J473">
        <v>11</v>
      </c>
      <c r="K473" s="389" t="str">
        <f>VLOOKUP(G473,'01_MASTER_KODE_WILAYAH'!H$1437:I$1470,2,FALSE)</f>
        <v>DKI JAKARTA</v>
      </c>
      <c r="L473" s="390" t="str">
        <f>VLOOKUP(H473,'01_MASTER_KODE_WILAYAH'!D$5:F$1353,3,FALSE)</f>
        <v>KOTA JAKARTA PUSAT</v>
      </c>
      <c r="M473" s="450" t="str">
        <f t="shared" si="27"/>
        <v>Swasta/Lai</v>
      </c>
      <c r="N473" s="334">
        <f>COUNTIF(A1_Individu_Data_Keadaan_SDMK!A$4:A$149935,B473)</f>
        <v>0</v>
      </c>
      <c r="O473" s="334">
        <f t="shared" si="28"/>
        <v>0</v>
      </c>
      <c r="P473" s="443" t="str">
        <f t="shared" si="29"/>
        <v>Berkurang</v>
      </c>
    </row>
    <row r="474" spans="1:16">
      <c r="A474" s="7">
        <v>472</v>
      </c>
      <c r="B474" t="s">
        <v>13307</v>
      </c>
      <c r="C474" t="s">
        <v>13308</v>
      </c>
      <c r="D474" t="s">
        <v>1632</v>
      </c>
      <c r="E474" t="s">
        <v>12210</v>
      </c>
      <c r="F474" t="s">
        <v>12206</v>
      </c>
      <c r="G474">
        <v>31</v>
      </c>
      <c r="H474">
        <v>3173</v>
      </c>
      <c r="I474" t="s">
        <v>268</v>
      </c>
      <c r="J474">
        <v>52</v>
      </c>
      <c r="K474" s="389" t="str">
        <f>VLOOKUP(G474,'01_MASTER_KODE_WILAYAH'!H$1437:I$1470,2,FALSE)</f>
        <v>DKI JAKARTA</v>
      </c>
      <c r="L474" s="390" t="str">
        <f>VLOOKUP(H474,'01_MASTER_KODE_WILAYAH'!D$5:F$1353,3,FALSE)</f>
        <v>KOTA JAKARTA PUSAT</v>
      </c>
      <c r="M474" s="450" t="str">
        <f t="shared" si="27"/>
        <v>Swasta/Lai</v>
      </c>
      <c r="N474" s="334">
        <f>COUNTIF(A1_Individu_Data_Keadaan_SDMK!A$4:A$149935,B474)</f>
        <v>0</v>
      </c>
      <c r="O474" s="334">
        <f t="shared" si="28"/>
        <v>0</v>
      </c>
      <c r="P474" s="443" t="str">
        <f t="shared" si="29"/>
        <v>Berkurang</v>
      </c>
    </row>
    <row r="475" spans="1:16">
      <c r="A475" s="7">
        <v>473</v>
      </c>
      <c r="B475" t="s">
        <v>13309</v>
      </c>
      <c r="C475" t="s">
        <v>13310</v>
      </c>
      <c r="D475" t="s">
        <v>1632</v>
      </c>
      <c r="E475" t="s">
        <v>12256</v>
      </c>
      <c r="F475" t="s">
        <v>12207</v>
      </c>
      <c r="G475">
        <v>31</v>
      </c>
      <c r="H475">
        <v>3173</v>
      </c>
      <c r="I475" t="s">
        <v>268</v>
      </c>
      <c r="J475">
        <v>126</v>
      </c>
      <c r="K475" s="389" t="str">
        <f>VLOOKUP(G475,'01_MASTER_KODE_WILAYAH'!H$1437:I$1470,2,FALSE)</f>
        <v>DKI JAKARTA</v>
      </c>
      <c r="L475" s="390" t="str">
        <f>VLOOKUP(H475,'01_MASTER_KODE_WILAYAH'!D$5:F$1353,3,FALSE)</f>
        <v>KOTA JAKARTA PUSAT</v>
      </c>
      <c r="M475" s="450" t="str">
        <f t="shared" si="27"/>
        <v>Perusahaan</v>
      </c>
      <c r="N475" s="334">
        <f>COUNTIF(A1_Individu_Data_Keadaan_SDMK!A$4:A$149935,B475)</f>
        <v>0</v>
      </c>
      <c r="O475" s="334">
        <f t="shared" si="28"/>
        <v>0</v>
      </c>
      <c r="P475" s="443" t="str">
        <f t="shared" si="29"/>
        <v>Berkurang</v>
      </c>
    </row>
    <row r="476" spans="1:16">
      <c r="A476" s="7">
        <v>474</v>
      </c>
      <c r="B476" t="s">
        <v>13311</v>
      </c>
      <c r="C476" t="s">
        <v>13312</v>
      </c>
      <c r="D476" t="s">
        <v>1632</v>
      </c>
      <c r="E476" t="s">
        <v>12210</v>
      </c>
      <c r="F476" t="s">
        <v>229</v>
      </c>
      <c r="G476">
        <v>31</v>
      </c>
      <c r="H476">
        <v>3173</v>
      </c>
      <c r="I476" t="s">
        <v>13313</v>
      </c>
      <c r="J476">
        <v>158</v>
      </c>
      <c r="K476" s="389" t="str">
        <f>VLOOKUP(G476,'01_MASTER_KODE_WILAYAH'!H$1437:I$1470,2,FALSE)</f>
        <v>DKI JAKARTA</v>
      </c>
      <c r="L476" s="390" t="str">
        <f>VLOOKUP(H476,'01_MASTER_KODE_WILAYAH'!D$5:F$1353,3,FALSE)</f>
        <v>KOTA JAKARTA PUSAT</v>
      </c>
      <c r="M476" s="450" t="str">
        <f t="shared" si="27"/>
        <v>TNI AL</v>
      </c>
      <c r="N476" s="334">
        <f>COUNTIF(A1_Individu_Data_Keadaan_SDMK!A$4:A$149935,B476)</f>
        <v>0</v>
      </c>
      <c r="O476" s="334">
        <f t="shared" si="28"/>
        <v>0</v>
      </c>
      <c r="P476" s="443" t="str">
        <f t="shared" si="29"/>
        <v>Berkurang</v>
      </c>
    </row>
    <row r="477" spans="1:16">
      <c r="A477" s="7">
        <v>475</v>
      </c>
      <c r="B477" t="s">
        <v>13314</v>
      </c>
      <c r="C477" t="s">
        <v>13315</v>
      </c>
      <c r="D477" t="s">
        <v>1632</v>
      </c>
      <c r="E477" t="s">
        <v>12211</v>
      </c>
      <c r="F477" t="s">
        <v>11677</v>
      </c>
      <c r="G477">
        <v>31</v>
      </c>
      <c r="H477">
        <v>3173</v>
      </c>
      <c r="I477">
        <v>0</v>
      </c>
      <c r="J477">
        <v>110</v>
      </c>
      <c r="K477" s="389" t="str">
        <f>VLOOKUP(G477,'01_MASTER_KODE_WILAYAH'!H$1437:I$1470,2,FALSE)</f>
        <v>DKI JAKARTA</v>
      </c>
      <c r="L477" s="390" t="str">
        <f>VLOOKUP(H477,'01_MASTER_KODE_WILAYAH'!D$5:F$1353,3,FALSE)</f>
        <v>KOTA JAKARTA PUSAT</v>
      </c>
      <c r="M477" s="450" t="str">
        <f t="shared" si="27"/>
        <v>Pemerintah</v>
      </c>
      <c r="N477" s="334">
        <f>COUNTIF(A1_Individu_Data_Keadaan_SDMK!A$4:A$149935,B477)</f>
        <v>0</v>
      </c>
      <c r="O477" s="334">
        <f t="shared" si="28"/>
        <v>0</v>
      </c>
      <c r="P477" s="443" t="str">
        <f t="shared" si="29"/>
        <v>Berkurang</v>
      </c>
    </row>
    <row r="478" spans="1:16">
      <c r="A478" s="7">
        <v>476</v>
      </c>
      <c r="B478" t="s">
        <v>13316</v>
      </c>
      <c r="C478" t="s">
        <v>13317</v>
      </c>
      <c r="D478" t="s">
        <v>1632</v>
      </c>
      <c r="E478" t="s">
        <v>12211</v>
      </c>
      <c r="F478" t="s">
        <v>11677</v>
      </c>
      <c r="G478">
        <v>31</v>
      </c>
      <c r="H478">
        <v>3173</v>
      </c>
      <c r="I478">
        <v>0</v>
      </c>
      <c r="J478">
        <v>100</v>
      </c>
      <c r="K478" s="389" t="str">
        <f>VLOOKUP(G478,'01_MASTER_KODE_WILAYAH'!H$1437:I$1470,2,FALSE)</f>
        <v>DKI JAKARTA</v>
      </c>
      <c r="L478" s="390" t="str">
        <f>VLOOKUP(H478,'01_MASTER_KODE_WILAYAH'!D$5:F$1353,3,FALSE)</f>
        <v>KOTA JAKARTA PUSAT</v>
      </c>
      <c r="M478" s="450" t="str">
        <f t="shared" si="27"/>
        <v>Pemerintah</v>
      </c>
      <c r="N478" s="334">
        <f>COUNTIF(A1_Individu_Data_Keadaan_SDMK!A$4:A$149935,B478)</f>
        <v>1</v>
      </c>
      <c r="O478" s="334">
        <f t="shared" si="28"/>
        <v>1</v>
      </c>
      <c r="P478" s="443" t="str">
        <f t="shared" si="29"/>
        <v>Berkurang</v>
      </c>
    </row>
    <row r="479" spans="1:16">
      <c r="A479" s="7">
        <v>477</v>
      </c>
      <c r="B479" t="s">
        <v>13318</v>
      </c>
      <c r="C479" t="s">
        <v>13319</v>
      </c>
      <c r="D479" t="s">
        <v>1632</v>
      </c>
      <c r="E479" t="s">
        <v>12211</v>
      </c>
      <c r="F479" t="s">
        <v>11677</v>
      </c>
      <c r="G479">
        <v>31</v>
      </c>
      <c r="H479">
        <v>3173</v>
      </c>
      <c r="I479">
        <v>0</v>
      </c>
      <c r="J479">
        <v>103</v>
      </c>
      <c r="K479" s="389" t="str">
        <f>VLOOKUP(G479,'01_MASTER_KODE_WILAYAH'!H$1437:I$1470,2,FALSE)</f>
        <v>DKI JAKARTA</v>
      </c>
      <c r="L479" s="390" t="str">
        <f>VLOOKUP(H479,'01_MASTER_KODE_WILAYAH'!D$5:F$1353,3,FALSE)</f>
        <v>KOTA JAKARTA PUSAT</v>
      </c>
      <c r="M479" s="450" t="str">
        <f t="shared" si="27"/>
        <v>Pemerintah</v>
      </c>
      <c r="N479" s="334">
        <f>COUNTIF(A1_Individu_Data_Keadaan_SDMK!A$4:A$149935,B479)</f>
        <v>0</v>
      </c>
      <c r="O479" s="334">
        <f t="shared" si="28"/>
        <v>0</v>
      </c>
      <c r="P479" s="443" t="str">
        <f t="shared" si="29"/>
        <v>Berkurang</v>
      </c>
    </row>
    <row r="480" spans="1:16">
      <c r="A480" s="7">
        <v>478</v>
      </c>
      <c r="B480" t="s">
        <v>13320</v>
      </c>
      <c r="C480" t="s">
        <v>13321</v>
      </c>
      <c r="D480" t="s">
        <v>1632</v>
      </c>
      <c r="E480" t="s">
        <v>12211</v>
      </c>
      <c r="F480" t="s">
        <v>11677</v>
      </c>
      <c r="G480">
        <v>31</v>
      </c>
      <c r="H480">
        <v>3173</v>
      </c>
      <c r="I480">
        <v>0</v>
      </c>
      <c r="J480">
        <v>89</v>
      </c>
      <c r="K480" s="389" t="str">
        <f>VLOOKUP(G480,'01_MASTER_KODE_WILAYAH'!H$1437:I$1470,2,FALSE)</f>
        <v>DKI JAKARTA</v>
      </c>
      <c r="L480" s="390" t="str">
        <f>VLOOKUP(H480,'01_MASTER_KODE_WILAYAH'!D$5:F$1353,3,FALSE)</f>
        <v>KOTA JAKARTA PUSAT</v>
      </c>
      <c r="M480" s="450" t="str">
        <f t="shared" si="27"/>
        <v>Pemerintah</v>
      </c>
      <c r="N480" s="334">
        <f>COUNTIF(A1_Individu_Data_Keadaan_SDMK!A$4:A$149935,B480)</f>
        <v>0</v>
      </c>
      <c r="O480" s="334">
        <f t="shared" si="28"/>
        <v>0</v>
      </c>
      <c r="P480" s="443" t="str">
        <f t="shared" si="29"/>
        <v>Berkurang</v>
      </c>
    </row>
    <row r="481" spans="1:16">
      <c r="A481" s="7">
        <v>479</v>
      </c>
      <c r="B481" t="s">
        <v>13322</v>
      </c>
      <c r="C481" t="s">
        <v>13323</v>
      </c>
      <c r="D481" t="s">
        <v>1632</v>
      </c>
      <c r="E481" t="s">
        <v>12210</v>
      </c>
      <c r="F481" t="s">
        <v>12206</v>
      </c>
      <c r="G481">
        <v>31</v>
      </c>
      <c r="H481">
        <v>3173</v>
      </c>
      <c r="J481">
        <v>0</v>
      </c>
      <c r="K481" s="389" t="str">
        <f>VLOOKUP(G481,'01_MASTER_KODE_WILAYAH'!H$1437:I$1470,2,FALSE)</f>
        <v>DKI JAKARTA</v>
      </c>
      <c r="L481" s="390" t="str">
        <f>VLOOKUP(H481,'01_MASTER_KODE_WILAYAH'!D$5:F$1353,3,FALSE)</f>
        <v>KOTA JAKARTA PUSAT</v>
      </c>
      <c r="M481" s="450" t="str">
        <f t="shared" si="27"/>
        <v>Swasta/Lai</v>
      </c>
      <c r="N481" s="334">
        <f>COUNTIF(A1_Individu_Data_Keadaan_SDMK!A$4:A$149935,B481)</f>
        <v>0</v>
      </c>
      <c r="O481" s="334">
        <f t="shared" si="28"/>
        <v>0</v>
      </c>
      <c r="P481" s="443" t="str">
        <f t="shared" si="29"/>
        <v>Tetap</v>
      </c>
    </row>
    <row r="482" spans="1:16">
      <c r="A482" s="7">
        <v>480</v>
      </c>
      <c r="B482" t="s">
        <v>13324</v>
      </c>
      <c r="C482" t="s">
        <v>13325</v>
      </c>
      <c r="D482" t="s">
        <v>1632</v>
      </c>
      <c r="E482" t="s">
        <v>12211</v>
      </c>
      <c r="F482" t="s">
        <v>11677</v>
      </c>
      <c r="G482">
        <v>31</v>
      </c>
      <c r="H482">
        <v>3173</v>
      </c>
      <c r="J482">
        <v>0</v>
      </c>
      <c r="K482" s="389" t="str">
        <f>VLOOKUP(G482,'01_MASTER_KODE_WILAYAH'!H$1437:I$1470,2,FALSE)</f>
        <v>DKI JAKARTA</v>
      </c>
      <c r="L482" s="390" t="str">
        <f>VLOOKUP(H482,'01_MASTER_KODE_WILAYAH'!D$5:F$1353,3,FALSE)</f>
        <v>KOTA JAKARTA PUSAT</v>
      </c>
      <c r="M482" s="450" t="str">
        <f t="shared" si="27"/>
        <v>Pemerintah</v>
      </c>
      <c r="N482" s="334">
        <f>COUNTIF(A1_Individu_Data_Keadaan_SDMK!A$4:A$149935,B482)</f>
        <v>0</v>
      </c>
      <c r="O482" s="334">
        <f t="shared" si="28"/>
        <v>0</v>
      </c>
      <c r="P482" s="443" t="str">
        <f t="shared" si="29"/>
        <v>Tetap</v>
      </c>
    </row>
    <row r="483" spans="1:16">
      <c r="A483" s="7">
        <v>481</v>
      </c>
      <c r="B483" t="s">
        <v>13326</v>
      </c>
      <c r="C483" t="s">
        <v>13327</v>
      </c>
      <c r="D483" t="s">
        <v>1632</v>
      </c>
      <c r="E483" t="s">
        <v>12256</v>
      </c>
      <c r="F483" t="s">
        <v>12205</v>
      </c>
      <c r="G483">
        <v>31</v>
      </c>
      <c r="H483">
        <v>3174</v>
      </c>
      <c r="I483" t="s">
        <v>268</v>
      </c>
      <c r="J483">
        <v>541</v>
      </c>
      <c r="K483" s="389" t="str">
        <f>VLOOKUP(G483,'01_MASTER_KODE_WILAYAH'!H$1437:I$1470,2,FALSE)</f>
        <v>DKI JAKARTA</v>
      </c>
      <c r="L483" s="390" t="str">
        <f>VLOOKUP(H483,'01_MASTER_KODE_WILAYAH'!D$5:F$1353,3,FALSE)</f>
        <v>KOTA JAKARTA BARAT</v>
      </c>
      <c r="M483" s="450" t="str">
        <f t="shared" si="27"/>
        <v>Organisasi</v>
      </c>
      <c r="N483" s="334">
        <f>COUNTIF(A1_Individu_Data_Keadaan_SDMK!A$4:A$149935,B483)</f>
        <v>0</v>
      </c>
      <c r="O483" s="334">
        <f t="shared" si="28"/>
        <v>0</v>
      </c>
      <c r="P483" s="443" t="str">
        <f t="shared" si="29"/>
        <v>Berkurang</v>
      </c>
    </row>
    <row r="484" spans="1:16">
      <c r="A484" s="7">
        <v>482</v>
      </c>
      <c r="B484" t="s">
        <v>13328</v>
      </c>
      <c r="C484" t="s">
        <v>13329</v>
      </c>
      <c r="D484" t="s">
        <v>1632</v>
      </c>
      <c r="E484" t="s">
        <v>12209</v>
      </c>
      <c r="F484" t="s">
        <v>13058</v>
      </c>
      <c r="G484">
        <v>31</v>
      </c>
      <c r="H484">
        <v>3174</v>
      </c>
      <c r="I484" t="s">
        <v>268</v>
      </c>
      <c r="J484">
        <v>146</v>
      </c>
      <c r="K484" s="389" t="str">
        <f>VLOOKUP(G484,'01_MASTER_KODE_WILAYAH'!H$1437:I$1470,2,FALSE)</f>
        <v>DKI JAKARTA</v>
      </c>
      <c r="L484" s="390" t="str">
        <f>VLOOKUP(H484,'01_MASTER_KODE_WILAYAH'!D$5:F$1353,3,FALSE)</f>
        <v>KOTA JAKARTA BARAT</v>
      </c>
      <c r="M484" s="450" t="str">
        <f t="shared" si="27"/>
        <v>BUMN</v>
      </c>
      <c r="N484" s="334">
        <f>COUNTIF(A1_Individu_Data_Keadaan_SDMK!A$4:A$149935,B484)</f>
        <v>0</v>
      </c>
      <c r="O484" s="334">
        <f t="shared" si="28"/>
        <v>0</v>
      </c>
      <c r="P484" s="443" t="str">
        <f t="shared" si="29"/>
        <v>Berkurang</v>
      </c>
    </row>
    <row r="485" spans="1:16">
      <c r="A485" s="7">
        <v>483</v>
      </c>
      <c r="B485" t="s">
        <v>13330</v>
      </c>
      <c r="C485" t="s">
        <v>13331</v>
      </c>
      <c r="D485" t="s">
        <v>1632</v>
      </c>
      <c r="E485" t="s">
        <v>12210</v>
      </c>
      <c r="F485" t="s">
        <v>12205</v>
      </c>
      <c r="G485">
        <v>31</v>
      </c>
      <c r="H485">
        <v>3174</v>
      </c>
      <c r="I485">
        <v>0</v>
      </c>
      <c r="J485">
        <v>123</v>
      </c>
      <c r="K485" s="389" t="str">
        <f>VLOOKUP(G485,'01_MASTER_KODE_WILAYAH'!H$1437:I$1470,2,FALSE)</f>
        <v>DKI JAKARTA</v>
      </c>
      <c r="L485" s="390" t="str">
        <f>VLOOKUP(H485,'01_MASTER_KODE_WILAYAH'!D$5:F$1353,3,FALSE)</f>
        <v>KOTA JAKARTA BARAT</v>
      </c>
      <c r="M485" s="450" t="str">
        <f t="shared" si="27"/>
        <v>Organisasi</v>
      </c>
      <c r="N485" s="334">
        <f>COUNTIF(A1_Individu_Data_Keadaan_SDMK!A$4:A$149935,B485)</f>
        <v>0</v>
      </c>
      <c r="O485" s="334">
        <f t="shared" si="28"/>
        <v>0</v>
      </c>
      <c r="P485" s="443" t="str">
        <f t="shared" si="29"/>
        <v>Berkurang</v>
      </c>
    </row>
    <row r="486" spans="1:16">
      <c r="A486" s="7">
        <v>484</v>
      </c>
      <c r="B486" t="s">
        <v>13332</v>
      </c>
      <c r="C486" t="s">
        <v>13333</v>
      </c>
      <c r="D486" t="s">
        <v>1632</v>
      </c>
      <c r="E486" t="s">
        <v>13054</v>
      </c>
      <c r="F486" t="s">
        <v>13055</v>
      </c>
      <c r="G486">
        <v>31</v>
      </c>
      <c r="H486">
        <v>3174</v>
      </c>
      <c r="I486" t="s">
        <v>268</v>
      </c>
      <c r="J486">
        <v>795</v>
      </c>
      <c r="K486" s="389" t="str">
        <f>VLOOKUP(G486,'01_MASTER_KODE_WILAYAH'!H$1437:I$1470,2,FALSE)</f>
        <v>DKI JAKARTA</v>
      </c>
      <c r="L486" s="390" t="str">
        <f>VLOOKUP(H486,'01_MASTER_KODE_WILAYAH'!D$5:F$1353,3,FALSE)</f>
        <v>KOTA JAKARTA BARAT</v>
      </c>
      <c r="M486" s="450" t="str">
        <f t="shared" si="27"/>
        <v>Kementeran</v>
      </c>
      <c r="N486" s="334">
        <f>COUNTIF(A1_Individu_Data_Keadaan_SDMK!A$4:A$149935,B486)</f>
        <v>0</v>
      </c>
      <c r="O486" s="334">
        <f t="shared" si="28"/>
        <v>0</v>
      </c>
      <c r="P486" s="443" t="str">
        <f t="shared" si="29"/>
        <v>Berkurang</v>
      </c>
    </row>
    <row r="487" spans="1:16">
      <c r="A487" s="7">
        <v>485</v>
      </c>
      <c r="B487" t="s">
        <v>13334</v>
      </c>
      <c r="C487" t="s">
        <v>13335</v>
      </c>
      <c r="D487" t="s">
        <v>1632</v>
      </c>
      <c r="E487" t="s">
        <v>12209</v>
      </c>
      <c r="F487" t="s">
        <v>12207</v>
      </c>
      <c r="G487">
        <v>31</v>
      </c>
      <c r="H487">
        <v>3174</v>
      </c>
      <c r="I487" t="s">
        <v>268</v>
      </c>
      <c r="J487">
        <v>367</v>
      </c>
      <c r="K487" s="389" t="str">
        <f>VLOOKUP(G487,'01_MASTER_KODE_WILAYAH'!H$1437:I$1470,2,FALSE)</f>
        <v>DKI JAKARTA</v>
      </c>
      <c r="L487" s="390" t="str">
        <f>VLOOKUP(H487,'01_MASTER_KODE_WILAYAH'!D$5:F$1353,3,FALSE)</f>
        <v>KOTA JAKARTA BARAT</v>
      </c>
      <c r="M487" s="450" t="str">
        <f t="shared" si="27"/>
        <v>Perusahaan</v>
      </c>
      <c r="N487" s="334">
        <f>COUNTIF(A1_Individu_Data_Keadaan_SDMK!A$4:A$149935,B487)</f>
        <v>0</v>
      </c>
      <c r="O487" s="334">
        <f t="shared" si="28"/>
        <v>0</v>
      </c>
      <c r="P487" s="443" t="str">
        <f t="shared" si="29"/>
        <v>Berkurang</v>
      </c>
    </row>
    <row r="488" spans="1:16">
      <c r="A488" s="7">
        <v>486</v>
      </c>
      <c r="B488" t="s">
        <v>13336</v>
      </c>
      <c r="C488" t="s">
        <v>13337</v>
      </c>
      <c r="D488" t="s">
        <v>1632</v>
      </c>
      <c r="E488" t="s">
        <v>13054</v>
      </c>
      <c r="F488" t="s">
        <v>13055</v>
      </c>
      <c r="G488">
        <v>31</v>
      </c>
      <c r="H488">
        <v>3174</v>
      </c>
      <c r="I488">
        <v>0</v>
      </c>
      <c r="J488">
        <v>738</v>
      </c>
      <c r="K488" s="389" t="str">
        <f>VLOOKUP(G488,'01_MASTER_KODE_WILAYAH'!H$1437:I$1470,2,FALSE)</f>
        <v>DKI JAKARTA</v>
      </c>
      <c r="L488" s="390" t="str">
        <f>VLOOKUP(H488,'01_MASTER_KODE_WILAYAH'!D$5:F$1353,3,FALSE)</f>
        <v>KOTA JAKARTA BARAT</v>
      </c>
      <c r="M488" s="450" t="str">
        <f t="shared" si="27"/>
        <v>Kementeran</v>
      </c>
      <c r="N488" s="334">
        <f>COUNTIF(A1_Individu_Data_Keadaan_SDMK!A$4:A$149935,B488)</f>
        <v>0</v>
      </c>
      <c r="O488" s="334">
        <f t="shared" si="28"/>
        <v>0</v>
      </c>
      <c r="P488" s="443" t="str">
        <f t="shared" si="29"/>
        <v>Berkurang</v>
      </c>
    </row>
    <row r="489" spans="1:16">
      <c r="A489" s="7">
        <v>487</v>
      </c>
      <c r="B489" t="s">
        <v>13338</v>
      </c>
      <c r="C489" t="s">
        <v>13339</v>
      </c>
      <c r="D489" t="s">
        <v>1632</v>
      </c>
      <c r="E489" t="s">
        <v>12209</v>
      </c>
      <c r="F489" t="s">
        <v>11677</v>
      </c>
      <c r="G489">
        <v>31</v>
      </c>
      <c r="H489">
        <v>3174</v>
      </c>
      <c r="I489">
        <v>0</v>
      </c>
      <c r="J489">
        <v>976</v>
      </c>
      <c r="K489" s="389" t="str">
        <f>VLOOKUP(G489,'01_MASTER_KODE_WILAYAH'!H$1437:I$1470,2,FALSE)</f>
        <v>DKI JAKARTA</v>
      </c>
      <c r="L489" s="390" t="str">
        <f>VLOOKUP(H489,'01_MASTER_KODE_WILAYAH'!D$5:F$1353,3,FALSE)</f>
        <v>KOTA JAKARTA BARAT</v>
      </c>
      <c r="M489" s="450" t="str">
        <f t="shared" si="27"/>
        <v>Pemerintah</v>
      </c>
      <c r="N489" s="334">
        <f>COUNTIF(A1_Individu_Data_Keadaan_SDMK!A$4:A$149935,B489)</f>
        <v>0</v>
      </c>
      <c r="O489" s="334">
        <f t="shared" si="28"/>
        <v>0</v>
      </c>
      <c r="P489" s="443" t="str">
        <f t="shared" si="29"/>
        <v>Berkurang</v>
      </c>
    </row>
    <row r="490" spans="1:16">
      <c r="A490" s="7">
        <v>488</v>
      </c>
      <c r="B490" t="s">
        <v>13340</v>
      </c>
      <c r="C490" t="s">
        <v>13341</v>
      </c>
      <c r="D490" t="s">
        <v>1632</v>
      </c>
      <c r="E490" t="s">
        <v>13054</v>
      </c>
      <c r="F490" t="s">
        <v>13055</v>
      </c>
      <c r="G490">
        <v>31</v>
      </c>
      <c r="H490">
        <v>3174</v>
      </c>
      <c r="I490" t="s">
        <v>268</v>
      </c>
      <c r="J490">
        <v>1452</v>
      </c>
      <c r="K490" s="389" t="str">
        <f>VLOOKUP(G490,'01_MASTER_KODE_WILAYAH'!H$1437:I$1470,2,FALSE)</f>
        <v>DKI JAKARTA</v>
      </c>
      <c r="L490" s="390" t="str">
        <f>VLOOKUP(H490,'01_MASTER_KODE_WILAYAH'!D$5:F$1353,3,FALSE)</f>
        <v>KOTA JAKARTA BARAT</v>
      </c>
      <c r="M490" s="450" t="str">
        <f t="shared" si="27"/>
        <v>Kementeran</v>
      </c>
      <c r="N490" s="334">
        <f>COUNTIF(A1_Individu_Data_Keadaan_SDMK!A$4:A$149935,B490)</f>
        <v>0</v>
      </c>
      <c r="O490" s="334">
        <f t="shared" si="28"/>
        <v>0</v>
      </c>
      <c r="P490" s="443" t="str">
        <f t="shared" si="29"/>
        <v>Berkurang</v>
      </c>
    </row>
    <row r="491" spans="1:16">
      <c r="A491" s="7">
        <v>489</v>
      </c>
      <c r="B491" t="s">
        <v>13342</v>
      </c>
      <c r="C491" t="s">
        <v>13343</v>
      </c>
      <c r="D491" t="s">
        <v>1632</v>
      </c>
      <c r="E491" t="s">
        <v>13054</v>
      </c>
      <c r="F491" t="s">
        <v>13055</v>
      </c>
      <c r="G491">
        <v>31</v>
      </c>
      <c r="H491">
        <v>3174</v>
      </c>
      <c r="I491" t="s">
        <v>268</v>
      </c>
      <c r="J491">
        <v>1673</v>
      </c>
      <c r="K491" s="389" t="str">
        <f>VLOOKUP(G491,'01_MASTER_KODE_WILAYAH'!H$1437:I$1470,2,FALSE)</f>
        <v>DKI JAKARTA</v>
      </c>
      <c r="L491" s="390" t="str">
        <f>VLOOKUP(H491,'01_MASTER_KODE_WILAYAH'!D$5:F$1353,3,FALSE)</f>
        <v>KOTA JAKARTA BARAT</v>
      </c>
      <c r="M491" s="450" t="str">
        <f t="shared" si="27"/>
        <v>Kementeran</v>
      </c>
      <c r="N491" s="334">
        <f>COUNTIF(A1_Individu_Data_Keadaan_SDMK!A$4:A$149935,B491)</f>
        <v>0</v>
      </c>
      <c r="O491" s="334">
        <f t="shared" si="28"/>
        <v>0</v>
      </c>
      <c r="P491" s="443" t="str">
        <f t="shared" si="29"/>
        <v>Berkurang</v>
      </c>
    </row>
    <row r="492" spans="1:16">
      <c r="A492" s="7">
        <v>490</v>
      </c>
      <c r="B492" t="s">
        <v>13344</v>
      </c>
      <c r="C492" t="s">
        <v>13345</v>
      </c>
      <c r="D492" t="s">
        <v>1632</v>
      </c>
      <c r="E492" t="s">
        <v>12209</v>
      </c>
      <c r="F492" t="s">
        <v>12206</v>
      </c>
      <c r="G492">
        <v>31</v>
      </c>
      <c r="H492">
        <v>3174</v>
      </c>
      <c r="I492" t="s">
        <v>268</v>
      </c>
      <c r="J492">
        <v>838</v>
      </c>
      <c r="K492" s="389" t="str">
        <f>VLOOKUP(G492,'01_MASTER_KODE_WILAYAH'!H$1437:I$1470,2,FALSE)</f>
        <v>DKI JAKARTA</v>
      </c>
      <c r="L492" s="390" t="str">
        <f>VLOOKUP(H492,'01_MASTER_KODE_WILAYAH'!D$5:F$1353,3,FALSE)</f>
        <v>KOTA JAKARTA BARAT</v>
      </c>
      <c r="M492" s="450" t="str">
        <f t="shared" si="27"/>
        <v>Swasta/Lai</v>
      </c>
      <c r="N492" s="334">
        <f>COUNTIF(A1_Individu_Data_Keadaan_SDMK!A$4:A$149935,B492)</f>
        <v>0</v>
      </c>
      <c r="O492" s="334">
        <f t="shared" si="28"/>
        <v>0</v>
      </c>
      <c r="P492" s="443" t="str">
        <f t="shared" si="29"/>
        <v>Berkurang</v>
      </c>
    </row>
    <row r="493" spans="1:16">
      <c r="A493" s="7">
        <v>491</v>
      </c>
      <c r="B493" t="s">
        <v>13346</v>
      </c>
      <c r="C493" t="s">
        <v>13347</v>
      </c>
      <c r="D493" t="s">
        <v>1632</v>
      </c>
      <c r="E493" t="s">
        <v>12256</v>
      </c>
      <c r="F493" t="s">
        <v>12205</v>
      </c>
      <c r="G493">
        <v>31</v>
      </c>
      <c r="H493">
        <v>3174</v>
      </c>
      <c r="I493">
        <v>0</v>
      </c>
      <c r="J493">
        <v>4</v>
      </c>
      <c r="K493" s="389" t="str">
        <f>VLOOKUP(G493,'01_MASTER_KODE_WILAYAH'!H$1437:I$1470,2,FALSE)</f>
        <v>DKI JAKARTA</v>
      </c>
      <c r="L493" s="390" t="str">
        <f>VLOOKUP(H493,'01_MASTER_KODE_WILAYAH'!D$5:F$1353,3,FALSE)</f>
        <v>KOTA JAKARTA BARAT</v>
      </c>
      <c r="M493" s="450" t="str">
        <f t="shared" si="27"/>
        <v>Organisasi</v>
      </c>
      <c r="N493" s="334">
        <f>COUNTIF(A1_Individu_Data_Keadaan_SDMK!A$4:A$149935,B493)</f>
        <v>0</v>
      </c>
      <c r="O493" s="334">
        <f t="shared" si="28"/>
        <v>0</v>
      </c>
      <c r="P493" s="443" t="str">
        <f t="shared" si="29"/>
        <v>Berkurang</v>
      </c>
    </row>
    <row r="494" spans="1:16">
      <c r="A494" s="7">
        <v>492</v>
      </c>
      <c r="B494" t="s">
        <v>13348</v>
      </c>
      <c r="C494" t="s">
        <v>13349</v>
      </c>
      <c r="D494" t="s">
        <v>1632</v>
      </c>
      <c r="E494" t="s">
        <v>12210</v>
      </c>
      <c r="F494" t="s">
        <v>12205</v>
      </c>
      <c r="G494">
        <v>31</v>
      </c>
      <c r="H494">
        <v>3174</v>
      </c>
      <c r="I494" t="s">
        <v>268</v>
      </c>
      <c r="J494">
        <v>16</v>
      </c>
      <c r="K494" s="389" t="str">
        <f>VLOOKUP(G494,'01_MASTER_KODE_WILAYAH'!H$1437:I$1470,2,FALSE)</f>
        <v>DKI JAKARTA</v>
      </c>
      <c r="L494" s="390" t="str">
        <f>VLOOKUP(H494,'01_MASTER_KODE_WILAYAH'!D$5:F$1353,3,FALSE)</f>
        <v>KOTA JAKARTA BARAT</v>
      </c>
      <c r="M494" s="450" t="str">
        <f t="shared" si="27"/>
        <v>Organisasi</v>
      </c>
      <c r="N494" s="334">
        <f>COUNTIF(A1_Individu_Data_Keadaan_SDMK!A$4:A$149935,B494)</f>
        <v>0</v>
      </c>
      <c r="O494" s="334">
        <f t="shared" si="28"/>
        <v>0</v>
      </c>
      <c r="P494" s="443" t="str">
        <f t="shared" si="29"/>
        <v>Berkurang</v>
      </c>
    </row>
    <row r="495" spans="1:16">
      <c r="A495" s="7">
        <v>493</v>
      </c>
      <c r="B495" t="s">
        <v>13350</v>
      </c>
      <c r="C495" t="s">
        <v>13351</v>
      </c>
      <c r="D495" t="s">
        <v>1632</v>
      </c>
      <c r="E495" t="s">
        <v>12210</v>
      </c>
      <c r="F495" t="s">
        <v>12205</v>
      </c>
      <c r="G495">
        <v>31</v>
      </c>
      <c r="H495">
        <v>3174</v>
      </c>
      <c r="I495" t="s">
        <v>268</v>
      </c>
      <c r="J495">
        <v>61</v>
      </c>
      <c r="K495" s="389" t="str">
        <f>VLOOKUP(G495,'01_MASTER_KODE_WILAYAH'!H$1437:I$1470,2,FALSE)</f>
        <v>DKI JAKARTA</v>
      </c>
      <c r="L495" s="390" t="str">
        <f>VLOOKUP(H495,'01_MASTER_KODE_WILAYAH'!D$5:F$1353,3,FALSE)</f>
        <v>KOTA JAKARTA BARAT</v>
      </c>
      <c r="M495" s="450" t="str">
        <f t="shared" si="27"/>
        <v>Organisasi</v>
      </c>
      <c r="N495" s="334">
        <f>COUNTIF(A1_Individu_Data_Keadaan_SDMK!A$4:A$149935,B495)</f>
        <v>0</v>
      </c>
      <c r="O495" s="334">
        <f t="shared" si="28"/>
        <v>0</v>
      </c>
      <c r="P495" s="443" t="str">
        <f t="shared" si="29"/>
        <v>Berkurang</v>
      </c>
    </row>
    <row r="496" spans="1:16">
      <c r="A496" s="7">
        <v>494</v>
      </c>
      <c r="B496" t="s">
        <v>13352</v>
      </c>
      <c r="C496" t="s">
        <v>13353</v>
      </c>
      <c r="D496" t="s">
        <v>1632</v>
      </c>
      <c r="E496" t="s">
        <v>12209</v>
      </c>
      <c r="F496" t="s">
        <v>12206</v>
      </c>
      <c r="G496">
        <v>31</v>
      </c>
      <c r="H496">
        <v>3174</v>
      </c>
      <c r="I496" t="s">
        <v>268</v>
      </c>
      <c r="J496">
        <v>2</v>
      </c>
      <c r="K496" s="389" t="str">
        <f>VLOOKUP(G496,'01_MASTER_KODE_WILAYAH'!H$1437:I$1470,2,FALSE)</f>
        <v>DKI JAKARTA</v>
      </c>
      <c r="L496" s="390" t="str">
        <f>VLOOKUP(H496,'01_MASTER_KODE_WILAYAH'!D$5:F$1353,3,FALSE)</f>
        <v>KOTA JAKARTA BARAT</v>
      </c>
      <c r="M496" s="450" t="str">
        <f t="shared" si="27"/>
        <v>Swasta/Lai</v>
      </c>
      <c r="N496" s="334">
        <f>COUNTIF(A1_Individu_Data_Keadaan_SDMK!A$4:A$149935,B496)</f>
        <v>0</v>
      </c>
      <c r="O496" s="334">
        <f t="shared" si="28"/>
        <v>0</v>
      </c>
      <c r="P496" s="443" t="str">
        <f t="shared" si="29"/>
        <v>Berkurang</v>
      </c>
    </row>
    <row r="497" spans="1:16">
      <c r="A497" s="7">
        <v>495</v>
      </c>
      <c r="B497" t="s">
        <v>13354</v>
      </c>
      <c r="C497" t="s">
        <v>13355</v>
      </c>
      <c r="D497" t="s">
        <v>1632</v>
      </c>
      <c r="E497" t="s">
        <v>12209</v>
      </c>
      <c r="F497" t="s">
        <v>12206</v>
      </c>
      <c r="G497">
        <v>31</v>
      </c>
      <c r="H497">
        <v>3174</v>
      </c>
      <c r="I497">
        <v>0</v>
      </c>
      <c r="J497">
        <v>167</v>
      </c>
      <c r="K497" s="389" t="str">
        <f>VLOOKUP(G497,'01_MASTER_KODE_WILAYAH'!H$1437:I$1470,2,FALSE)</f>
        <v>DKI JAKARTA</v>
      </c>
      <c r="L497" s="390" t="str">
        <f>VLOOKUP(H497,'01_MASTER_KODE_WILAYAH'!D$5:F$1353,3,FALSE)</f>
        <v>KOTA JAKARTA BARAT</v>
      </c>
      <c r="M497" s="450" t="str">
        <f t="shared" si="27"/>
        <v>Swasta/Lai</v>
      </c>
      <c r="N497" s="334">
        <f>COUNTIF(A1_Individu_Data_Keadaan_SDMK!A$4:A$149935,B497)</f>
        <v>0</v>
      </c>
      <c r="O497" s="334">
        <f t="shared" si="28"/>
        <v>0</v>
      </c>
      <c r="P497" s="443" t="str">
        <f t="shared" si="29"/>
        <v>Berkurang</v>
      </c>
    </row>
    <row r="498" spans="1:16">
      <c r="A498" s="7">
        <v>496</v>
      </c>
      <c r="B498" t="s">
        <v>13356</v>
      </c>
      <c r="C498" t="s">
        <v>13357</v>
      </c>
      <c r="D498" t="s">
        <v>1632</v>
      </c>
      <c r="E498" t="s">
        <v>12256</v>
      </c>
      <c r="F498" t="s">
        <v>12205</v>
      </c>
      <c r="G498">
        <v>31</v>
      </c>
      <c r="H498">
        <v>3174</v>
      </c>
      <c r="I498" t="s">
        <v>268</v>
      </c>
      <c r="J498">
        <v>159</v>
      </c>
      <c r="K498" s="389" t="str">
        <f>VLOOKUP(G498,'01_MASTER_KODE_WILAYAH'!H$1437:I$1470,2,FALSE)</f>
        <v>DKI JAKARTA</v>
      </c>
      <c r="L498" s="390" t="str">
        <f>VLOOKUP(H498,'01_MASTER_KODE_WILAYAH'!D$5:F$1353,3,FALSE)</f>
        <v>KOTA JAKARTA BARAT</v>
      </c>
      <c r="M498" s="450" t="str">
        <f t="shared" si="27"/>
        <v>Organisasi</v>
      </c>
      <c r="N498" s="334">
        <f>COUNTIF(A1_Individu_Data_Keadaan_SDMK!A$4:A$149935,B498)</f>
        <v>0</v>
      </c>
      <c r="O498" s="334">
        <f t="shared" si="28"/>
        <v>0</v>
      </c>
      <c r="P498" s="443" t="str">
        <f t="shared" si="29"/>
        <v>Berkurang</v>
      </c>
    </row>
    <row r="499" spans="1:16">
      <c r="A499" s="7">
        <v>497</v>
      </c>
      <c r="B499" t="s">
        <v>13358</v>
      </c>
      <c r="C499" t="s">
        <v>13359</v>
      </c>
      <c r="D499" t="s">
        <v>1632</v>
      </c>
      <c r="E499" t="s">
        <v>12210</v>
      </c>
      <c r="F499" t="s">
        <v>12205</v>
      </c>
      <c r="G499">
        <v>31</v>
      </c>
      <c r="H499">
        <v>3174</v>
      </c>
      <c r="I499" t="s">
        <v>268</v>
      </c>
      <c r="J499">
        <v>266</v>
      </c>
      <c r="K499" s="389" t="str">
        <f>VLOOKUP(G499,'01_MASTER_KODE_WILAYAH'!H$1437:I$1470,2,FALSE)</f>
        <v>DKI JAKARTA</v>
      </c>
      <c r="L499" s="390" t="str">
        <f>VLOOKUP(H499,'01_MASTER_KODE_WILAYAH'!D$5:F$1353,3,FALSE)</f>
        <v>KOTA JAKARTA BARAT</v>
      </c>
      <c r="M499" s="450" t="str">
        <f t="shared" si="27"/>
        <v>Organisasi</v>
      </c>
      <c r="N499" s="334">
        <f>COUNTIF(A1_Individu_Data_Keadaan_SDMK!A$4:A$149935,B499)</f>
        <v>0</v>
      </c>
      <c r="O499" s="334">
        <f t="shared" si="28"/>
        <v>0</v>
      </c>
      <c r="P499" s="443" t="str">
        <f t="shared" si="29"/>
        <v>Berkurang</v>
      </c>
    </row>
    <row r="500" spans="1:16">
      <c r="A500" s="7">
        <v>498</v>
      </c>
      <c r="B500" t="s">
        <v>13360</v>
      </c>
      <c r="C500" t="s">
        <v>13361</v>
      </c>
      <c r="D500" t="s">
        <v>1632</v>
      </c>
      <c r="E500" t="s">
        <v>12210</v>
      </c>
      <c r="F500" t="s">
        <v>12206</v>
      </c>
      <c r="G500">
        <v>31</v>
      </c>
      <c r="H500">
        <v>3174</v>
      </c>
      <c r="I500" t="s">
        <v>268</v>
      </c>
      <c r="J500">
        <v>15</v>
      </c>
      <c r="K500" s="389" t="str">
        <f>VLOOKUP(G500,'01_MASTER_KODE_WILAYAH'!H$1437:I$1470,2,FALSE)</f>
        <v>DKI JAKARTA</v>
      </c>
      <c r="L500" s="390" t="str">
        <f>VLOOKUP(H500,'01_MASTER_KODE_WILAYAH'!D$5:F$1353,3,FALSE)</f>
        <v>KOTA JAKARTA BARAT</v>
      </c>
      <c r="M500" s="450" t="str">
        <f t="shared" si="27"/>
        <v>Swasta/Lai</v>
      </c>
      <c r="N500" s="334">
        <f>COUNTIF(A1_Individu_Data_Keadaan_SDMK!A$4:A$149935,B500)</f>
        <v>0</v>
      </c>
      <c r="O500" s="334">
        <f t="shared" si="28"/>
        <v>0</v>
      </c>
      <c r="P500" s="443" t="str">
        <f t="shared" si="29"/>
        <v>Berkurang</v>
      </c>
    </row>
    <row r="501" spans="1:16">
      <c r="A501" s="7">
        <v>499</v>
      </c>
      <c r="B501" t="s">
        <v>13362</v>
      </c>
      <c r="C501" t="s">
        <v>13363</v>
      </c>
      <c r="D501" t="s">
        <v>1632</v>
      </c>
      <c r="E501" t="s">
        <v>12209</v>
      </c>
      <c r="F501" t="s">
        <v>12206</v>
      </c>
      <c r="G501">
        <v>31</v>
      </c>
      <c r="H501">
        <v>3174</v>
      </c>
      <c r="I501" t="s">
        <v>268</v>
      </c>
      <c r="J501">
        <v>18</v>
      </c>
      <c r="K501" s="389" t="str">
        <f>VLOOKUP(G501,'01_MASTER_KODE_WILAYAH'!H$1437:I$1470,2,FALSE)</f>
        <v>DKI JAKARTA</v>
      </c>
      <c r="L501" s="390" t="str">
        <f>VLOOKUP(H501,'01_MASTER_KODE_WILAYAH'!D$5:F$1353,3,FALSE)</f>
        <v>KOTA JAKARTA BARAT</v>
      </c>
      <c r="M501" s="450" t="str">
        <f t="shared" si="27"/>
        <v>Swasta/Lai</v>
      </c>
      <c r="N501" s="334">
        <f>COUNTIF(A1_Individu_Data_Keadaan_SDMK!A$4:A$149935,B501)</f>
        <v>0</v>
      </c>
      <c r="O501" s="334">
        <f t="shared" si="28"/>
        <v>0</v>
      </c>
      <c r="P501" s="443" t="str">
        <f t="shared" si="29"/>
        <v>Berkurang</v>
      </c>
    </row>
    <row r="502" spans="1:16">
      <c r="A502" s="7">
        <v>500</v>
      </c>
      <c r="B502" t="s">
        <v>13364</v>
      </c>
      <c r="C502" t="s">
        <v>13365</v>
      </c>
      <c r="D502" t="s">
        <v>1632</v>
      </c>
      <c r="E502" t="s">
        <v>12256</v>
      </c>
      <c r="F502" t="s">
        <v>12206</v>
      </c>
      <c r="G502">
        <v>31</v>
      </c>
      <c r="H502">
        <v>3174</v>
      </c>
      <c r="I502" t="s">
        <v>268</v>
      </c>
      <c r="J502">
        <v>36</v>
      </c>
      <c r="K502" s="389" t="str">
        <f>VLOOKUP(G502,'01_MASTER_KODE_WILAYAH'!H$1437:I$1470,2,FALSE)</f>
        <v>DKI JAKARTA</v>
      </c>
      <c r="L502" s="390" t="str">
        <f>VLOOKUP(H502,'01_MASTER_KODE_WILAYAH'!D$5:F$1353,3,FALSE)</f>
        <v>KOTA JAKARTA BARAT</v>
      </c>
      <c r="M502" s="450" t="str">
        <f t="shared" si="27"/>
        <v>Swasta/Lai</v>
      </c>
      <c r="N502" s="334">
        <f>COUNTIF(A1_Individu_Data_Keadaan_SDMK!A$4:A$149935,B502)</f>
        <v>0</v>
      </c>
      <c r="O502" s="334">
        <f t="shared" si="28"/>
        <v>0</v>
      </c>
      <c r="P502" s="443" t="str">
        <f t="shared" si="29"/>
        <v>Berkurang</v>
      </c>
    </row>
    <row r="503" spans="1:16">
      <c r="A503" s="7">
        <v>501</v>
      </c>
      <c r="B503" t="s">
        <v>13366</v>
      </c>
      <c r="C503" t="s">
        <v>13367</v>
      </c>
      <c r="D503" t="s">
        <v>1632</v>
      </c>
      <c r="E503" t="s">
        <v>12210</v>
      </c>
      <c r="F503" t="s">
        <v>12206</v>
      </c>
      <c r="G503">
        <v>31</v>
      </c>
      <c r="H503">
        <v>3174</v>
      </c>
      <c r="I503">
        <v>0</v>
      </c>
      <c r="J503">
        <v>541</v>
      </c>
      <c r="K503" s="389" t="str">
        <f>VLOOKUP(G503,'01_MASTER_KODE_WILAYAH'!H$1437:I$1470,2,FALSE)</f>
        <v>DKI JAKARTA</v>
      </c>
      <c r="L503" s="390" t="str">
        <f>VLOOKUP(H503,'01_MASTER_KODE_WILAYAH'!D$5:F$1353,3,FALSE)</f>
        <v>KOTA JAKARTA BARAT</v>
      </c>
      <c r="M503" s="450" t="str">
        <f t="shared" si="27"/>
        <v>Swasta/Lai</v>
      </c>
      <c r="N503" s="334">
        <f>COUNTIF(A1_Individu_Data_Keadaan_SDMK!A$4:A$149935,B503)</f>
        <v>0</v>
      </c>
      <c r="O503" s="334">
        <f t="shared" si="28"/>
        <v>0</v>
      </c>
      <c r="P503" s="443" t="str">
        <f t="shared" si="29"/>
        <v>Berkurang</v>
      </c>
    </row>
    <row r="504" spans="1:16">
      <c r="A504" s="7">
        <v>502</v>
      </c>
      <c r="B504" t="s">
        <v>13368</v>
      </c>
      <c r="C504" t="s">
        <v>13369</v>
      </c>
      <c r="D504" t="s">
        <v>1632</v>
      </c>
      <c r="E504" t="s">
        <v>12210</v>
      </c>
      <c r="F504" t="s">
        <v>13253</v>
      </c>
      <c r="G504">
        <v>31</v>
      </c>
      <c r="H504">
        <v>3174</v>
      </c>
      <c r="I504" t="s">
        <v>268</v>
      </c>
      <c r="J504">
        <v>78</v>
      </c>
      <c r="K504" s="389" t="str">
        <f>VLOOKUP(G504,'01_MASTER_KODE_WILAYAH'!H$1437:I$1470,2,FALSE)</f>
        <v>DKI JAKARTA</v>
      </c>
      <c r="L504" s="390" t="str">
        <f>VLOOKUP(H504,'01_MASTER_KODE_WILAYAH'!D$5:F$1353,3,FALSE)</f>
        <v>KOTA JAKARTA BARAT</v>
      </c>
      <c r="M504" s="450" t="str">
        <f t="shared" si="27"/>
        <v>Organisasi</v>
      </c>
      <c r="N504" s="334">
        <f>COUNTIF(A1_Individu_Data_Keadaan_SDMK!A$4:A$149935,B504)</f>
        <v>0</v>
      </c>
      <c r="O504" s="334">
        <f t="shared" si="28"/>
        <v>0</v>
      </c>
      <c r="P504" s="443" t="str">
        <f t="shared" si="29"/>
        <v>Berkurang</v>
      </c>
    </row>
    <row r="505" spans="1:16">
      <c r="A505" s="7">
        <v>503</v>
      </c>
      <c r="B505" t="s">
        <v>13370</v>
      </c>
      <c r="C505" t="s">
        <v>13371</v>
      </c>
      <c r="D505" t="s">
        <v>1632</v>
      </c>
      <c r="E505" t="s">
        <v>12210</v>
      </c>
      <c r="F505" t="s">
        <v>12206</v>
      </c>
      <c r="G505">
        <v>31</v>
      </c>
      <c r="H505">
        <v>3174</v>
      </c>
      <c r="I505">
        <v>0</v>
      </c>
      <c r="J505">
        <v>77</v>
      </c>
      <c r="K505" s="389" t="str">
        <f>VLOOKUP(G505,'01_MASTER_KODE_WILAYAH'!H$1437:I$1470,2,FALSE)</f>
        <v>DKI JAKARTA</v>
      </c>
      <c r="L505" s="390" t="str">
        <f>VLOOKUP(H505,'01_MASTER_KODE_WILAYAH'!D$5:F$1353,3,FALSE)</f>
        <v>KOTA JAKARTA BARAT</v>
      </c>
      <c r="M505" s="450" t="str">
        <f t="shared" si="27"/>
        <v>Swasta/Lai</v>
      </c>
      <c r="N505" s="334">
        <f>COUNTIF(A1_Individu_Data_Keadaan_SDMK!A$4:A$149935,B505)</f>
        <v>0</v>
      </c>
      <c r="O505" s="334">
        <f t="shared" si="28"/>
        <v>0</v>
      </c>
      <c r="P505" s="443" t="str">
        <f t="shared" si="29"/>
        <v>Berkurang</v>
      </c>
    </row>
    <row r="506" spans="1:16">
      <c r="A506" s="7">
        <v>504</v>
      </c>
      <c r="B506" t="s">
        <v>13372</v>
      </c>
      <c r="C506" t="s">
        <v>13373</v>
      </c>
      <c r="D506" t="s">
        <v>1632</v>
      </c>
      <c r="E506" t="s">
        <v>13054</v>
      </c>
      <c r="F506" t="s">
        <v>13154</v>
      </c>
      <c r="G506">
        <v>31</v>
      </c>
      <c r="H506">
        <v>3174</v>
      </c>
      <c r="I506">
        <v>0</v>
      </c>
      <c r="J506">
        <v>166</v>
      </c>
      <c r="K506" s="389" t="str">
        <f>VLOOKUP(G506,'01_MASTER_KODE_WILAYAH'!H$1437:I$1470,2,FALSE)</f>
        <v>DKI JAKARTA</v>
      </c>
      <c r="L506" s="390" t="str">
        <f>VLOOKUP(H506,'01_MASTER_KODE_WILAYAH'!D$5:F$1353,3,FALSE)</f>
        <v>KOTA JAKARTA BARAT</v>
      </c>
      <c r="M506" s="450" t="str">
        <f t="shared" si="27"/>
        <v>Perorangan</v>
      </c>
      <c r="N506" s="334">
        <f>COUNTIF(A1_Individu_Data_Keadaan_SDMK!A$4:A$149935,B506)</f>
        <v>0</v>
      </c>
      <c r="O506" s="334">
        <f t="shared" si="28"/>
        <v>0</v>
      </c>
      <c r="P506" s="443" t="str">
        <f t="shared" si="29"/>
        <v>Berkurang</v>
      </c>
    </row>
    <row r="507" spans="1:16">
      <c r="A507" s="7">
        <v>505</v>
      </c>
      <c r="B507" t="s">
        <v>13374</v>
      </c>
      <c r="C507" t="s">
        <v>13375</v>
      </c>
      <c r="D507" t="s">
        <v>1632</v>
      </c>
      <c r="E507" t="s">
        <v>12256</v>
      </c>
      <c r="F507" t="s">
        <v>13154</v>
      </c>
      <c r="G507">
        <v>31</v>
      </c>
      <c r="H507">
        <v>3174</v>
      </c>
      <c r="I507" t="s">
        <v>268</v>
      </c>
      <c r="J507">
        <v>52</v>
      </c>
      <c r="K507" s="389" t="str">
        <f>VLOOKUP(G507,'01_MASTER_KODE_WILAYAH'!H$1437:I$1470,2,FALSE)</f>
        <v>DKI JAKARTA</v>
      </c>
      <c r="L507" s="390" t="str">
        <f>VLOOKUP(H507,'01_MASTER_KODE_WILAYAH'!D$5:F$1353,3,FALSE)</f>
        <v>KOTA JAKARTA BARAT</v>
      </c>
      <c r="M507" s="450" t="str">
        <f t="shared" si="27"/>
        <v>Perorangan</v>
      </c>
      <c r="N507" s="334">
        <f>COUNTIF(A1_Individu_Data_Keadaan_SDMK!A$4:A$149935,B507)</f>
        <v>0</v>
      </c>
      <c r="O507" s="334">
        <f t="shared" si="28"/>
        <v>0</v>
      </c>
      <c r="P507" s="443" t="str">
        <f t="shared" si="29"/>
        <v>Berkurang</v>
      </c>
    </row>
    <row r="508" spans="1:16">
      <c r="A508" s="7">
        <v>506</v>
      </c>
      <c r="B508" t="s">
        <v>13376</v>
      </c>
      <c r="C508" t="s">
        <v>13377</v>
      </c>
      <c r="D508" t="s">
        <v>1632</v>
      </c>
      <c r="E508" t="s">
        <v>12211</v>
      </c>
      <c r="F508" t="s">
        <v>11677</v>
      </c>
      <c r="G508">
        <v>31</v>
      </c>
      <c r="H508">
        <v>3174</v>
      </c>
      <c r="I508">
        <v>0</v>
      </c>
      <c r="J508">
        <v>95</v>
      </c>
      <c r="K508" s="389" t="str">
        <f>VLOOKUP(G508,'01_MASTER_KODE_WILAYAH'!H$1437:I$1470,2,FALSE)</f>
        <v>DKI JAKARTA</v>
      </c>
      <c r="L508" s="390" t="str">
        <f>VLOOKUP(H508,'01_MASTER_KODE_WILAYAH'!D$5:F$1353,3,FALSE)</f>
        <v>KOTA JAKARTA BARAT</v>
      </c>
      <c r="M508" s="450" t="str">
        <f t="shared" si="27"/>
        <v>Pemerintah</v>
      </c>
      <c r="N508" s="334">
        <f>COUNTIF(A1_Individu_Data_Keadaan_SDMK!A$4:A$149935,B508)</f>
        <v>0</v>
      </c>
      <c r="O508" s="334">
        <f t="shared" si="28"/>
        <v>0</v>
      </c>
      <c r="P508" s="443" t="str">
        <f t="shared" si="29"/>
        <v>Berkurang</v>
      </c>
    </row>
    <row r="509" spans="1:16">
      <c r="A509" s="7">
        <v>507</v>
      </c>
      <c r="B509" t="s">
        <v>13378</v>
      </c>
      <c r="C509" t="s">
        <v>13379</v>
      </c>
      <c r="D509" t="s">
        <v>1632</v>
      </c>
      <c r="E509" t="s">
        <v>12211</v>
      </c>
      <c r="F509" t="s">
        <v>11677</v>
      </c>
      <c r="G509">
        <v>31</v>
      </c>
      <c r="H509">
        <v>3174</v>
      </c>
      <c r="I509">
        <v>0</v>
      </c>
      <c r="J509">
        <v>112</v>
      </c>
      <c r="K509" s="389" t="str">
        <f>VLOOKUP(G509,'01_MASTER_KODE_WILAYAH'!H$1437:I$1470,2,FALSE)</f>
        <v>DKI JAKARTA</v>
      </c>
      <c r="L509" s="390" t="str">
        <f>VLOOKUP(H509,'01_MASTER_KODE_WILAYAH'!D$5:F$1353,3,FALSE)</f>
        <v>KOTA JAKARTA BARAT</v>
      </c>
      <c r="M509" s="450" t="str">
        <f t="shared" si="27"/>
        <v>Pemerintah</v>
      </c>
      <c r="N509" s="334">
        <f>COUNTIF(A1_Individu_Data_Keadaan_SDMK!A$4:A$149935,B509)</f>
        <v>0</v>
      </c>
      <c r="O509" s="334">
        <f t="shared" si="28"/>
        <v>0</v>
      </c>
      <c r="P509" s="443" t="str">
        <f t="shared" si="29"/>
        <v>Berkurang</v>
      </c>
    </row>
    <row r="510" spans="1:16">
      <c r="A510" s="7">
        <v>508</v>
      </c>
      <c r="B510" t="s">
        <v>13380</v>
      </c>
      <c r="C510" t="s">
        <v>13381</v>
      </c>
      <c r="D510" t="s">
        <v>1632</v>
      </c>
      <c r="E510" t="s">
        <v>12210</v>
      </c>
      <c r="F510" t="s">
        <v>12207</v>
      </c>
      <c r="G510">
        <v>31</v>
      </c>
      <c r="H510">
        <v>3174</v>
      </c>
      <c r="I510">
        <v>0</v>
      </c>
      <c r="J510">
        <v>0</v>
      </c>
      <c r="K510" s="389" t="str">
        <f>VLOOKUP(G510,'01_MASTER_KODE_WILAYAH'!H$1437:I$1470,2,FALSE)</f>
        <v>DKI JAKARTA</v>
      </c>
      <c r="L510" s="390" t="str">
        <f>VLOOKUP(H510,'01_MASTER_KODE_WILAYAH'!D$5:F$1353,3,FALSE)</f>
        <v>KOTA JAKARTA BARAT</v>
      </c>
      <c r="M510" s="450" t="str">
        <f t="shared" si="27"/>
        <v>Perusahaan</v>
      </c>
      <c r="N510" s="334">
        <f>COUNTIF(A1_Individu_Data_Keadaan_SDMK!A$4:A$149935,B510)</f>
        <v>0</v>
      </c>
      <c r="O510" s="334">
        <f t="shared" si="28"/>
        <v>0</v>
      </c>
      <c r="P510" s="443" t="str">
        <f t="shared" si="29"/>
        <v>Tetap</v>
      </c>
    </row>
    <row r="511" spans="1:16">
      <c r="A511" s="7">
        <v>509</v>
      </c>
      <c r="B511" t="s">
        <v>13382</v>
      </c>
      <c r="C511" t="s">
        <v>13383</v>
      </c>
      <c r="D511" t="s">
        <v>1632</v>
      </c>
      <c r="E511" t="s">
        <v>12209</v>
      </c>
      <c r="F511" t="s">
        <v>12206</v>
      </c>
      <c r="G511">
        <v>31</v>
      </c>
      <c r="H511">
        <v>3174</v>
      </c>
      <c r="J511">
        <v>0</v>
      </c>
      <c r="K511" s="389" t="str">
        <f>VLOOKUP(G511,'01_MASTER_KODE_WILAYAH'!H$1437:I$1470,2,FALSE)</f>
        <v>DKI JAKARTA</v>
      </c>
      <c r="L511" s="390" t="str">
        <f>VLOOKUP(H511,'01_MASTER_KODE_WILAYAH'!D$5:F$1353,3,FALSE)</f>
        <v>KOTA JAKARTA BARAT</v>
      </c>
      <c r="M511" s="450" t="str">
        <f t="shared" si="27"/>
        <v>Swasta/Lai</v>
      </c>
      <c r="N511" s="334">
        <f>COUNTIF(A1_Individu_Data_Keadaan_SDMK!A$4:A$149935,B511)</f>
        <v>0</v>
      </c>
      <c r="O511" s="334">
        <f t="shared" si="28"/>
        <v>0</v>
      </c>
      <c r="P511" s="443" t="str">
        <f t="shared" si="29"/>
        <v>Tetap</v>
      </c>
    </row>
    <row r="512" spans="1:16">
      <c r="A512" s="7">
        <v>510</v>
      </c>
      <c r="B512" t="s">
        <v>13384</v>
      </c>
      <c r="C512" t="s">
        <v>13385</v>
      </c>
      <c r="D512" t="s">
        <v>1632</v>
      </c>
      <c r="E512" t="s">
        <v>12211</v>
      </c>
      <c r="F512" t="s">
        <v>11677</v>
      </c>
      <c r="G512">
        <v>31</v>
      </c>
      <c r="H512">
        <v>3174</v>
      </c>
      <c r="J512">
        <v>0</v>
      </c>
      <c r="K512" s="389" t="str">
        <f>VLOOKUP(G512,'01_MASTER_KODE_WILAYAH'!H$1437:I$1470,2,FALSE)</f>
        <v>DKI JAKARTA</v>
      </c>
      <c r="L512" s="390" t="str">
        <f>VLOOKUP(H512,'01_MASTER_KODE_WILAYAH'!D$5:F$1353,3,FALSE)</f>
        <v>KOTA JAKARTA BARAT</v>
      </c>
      <c r="M512" s="450" t="str">
        <f t="shared" si="27"/>
        <v>Pemerintah</v>
      </c>
      <c r="N512" s="334">
        <f>COUNTIF(A1_Individu_Data_Keadaan_SDMK!A$4:A$149935,B512)</f>
        <v>0</v>
      </c>
      <c r="O512" s="334">
        <f t="shared" si="28"/>
        <v>0</v>
      </c>
      <c r="P512" s="443" t="str">
        <f t="shared" si="29"/>
        <v>Tetap</v>
      </c>
    </row>
    <row r="513" spans="1:16">
      <c r="A513" s="7">
        <v>511</v>
      </c>
      <c r="B513" t="s">
        <v>13386</v>
      </c>
      <c r="C513" t="s">
        <v>13387</v>
      </c>
      <c r="D513" t="s">
        <v>1632</v>
      </c>
      <c r="E513" t="s">
        <v>12209</v>
      </c>
      <c r="F513" t="s">
        <v>12204</v>
      </c>
      <c r="G513">
        <v>31</v>
      </c>
      <c r="H513">
        <v>3175</v>
      </c>
      <c r="I513">
        <v>0</v>
      </c>
      <c r="J513">
        <v>1053</v>
      </c>
      <c r="K513" s="389" t="str">
        <f>VLOOKUP(G513,'01_MASTER_KODE_WILAYAH'!H$1437:I$1470,2,FALSE)</f>
        <v>DKI JAKARTA</v>
      </c>
      <c r="L513" s="390" t="str">
        <f>VLOOKUP(H513,'01_MASTER_KODE_WILAYAH'!D$5:F$1353,3,FALSE)</f>
        <v>KOTA JAKARTA UTARA</v>
      </c>
      <c r="M513" s="450" t="str">
        <f t="shared" si="27"/>
        <v>Pemerintah</v>
      </c>
      <c r="N513" s="334">
        <f>COUNTIF(A1_Individu_Data_Keadaan_SDMK!A$4:A$149935,B513)</f>
        <v>0</v>
      </c>
      <c r="O513" s="334">
        <f t="shared" si="28"/>
        <v>0</v>
      </c>
      <c r="P513" s="443" t="str">
        <f t="shared" si="29"/>
        <v>Berkurang</v>
      </c>
    </row>
    <row r="514" spans="1:16">
      <c r="A514" s="7">
        <v>512</v>
      </c>
      <c r="B514" t="s">
        <v>13388</v>
      </c>
      <c r="C514" t="s">
        <v>13389</v>
      </c>
      <c r="D514" t="s">
        <v>1632</v>
      </c>
      <c r="E514" t="s">
        <v>12209</v>
      </c>
      <c r="F514" t="s">
        <v>13253</v>
      </c>
      <c r="G514">
        <v>31</v>
      </c>
      <c r="H514">
        <v>3175</v>
      </c>
      <c r="I514" t="s">
        <v>268</v>
      </c>
      <c r="J514">
        <v>74</v>
      </c>
      <c r="K514" s="389" t="str">
        <f>VLOOKUP(G514,'01_MASTER_KODE_WILAYAH'!H$1437:I$1470,2,FALSE)</f>
        <v>DKI JAKARTA</v>
      </c>
      <c r="L514" s="390" t="str">
        <f>VLOOKUP(H514,'01_MASTER_KODE_WILAYAH'!D$5:F$1353,3,FALSE)</f>
        <v>KOTA JAKARTA UTARA</v>
      </c>
      <c r="M514" s="450" t="str">
        <f t="shared" si="27"/>
        <v>Organisasi</v>
      </c>
      <c r="N514" s="334">
        <f>COUNTIF(A1_Individu_Data_Keadaan_SDMK!A$4:A$149935,B514)</f>
        <v>0</v>
      </c>
      <c r="O514" s="334">
        <f t="shared" si="28"/>
        <v>0</v>
      </c>
      <c r="P514" s="443" t="str">
        <f t="shared" si="29"/>
        <v>Berkurang</v>
      </c>
    </row>
    <row r="515" spans="1:16">
      <c r="A515" s="7">
        <v>513</v>
      </c>
      <c r="B515" t="s">
        <v>13390</v>
      </c>
      <c r="C515" t="s">
        <v>13391</v>
      </c>
      <c r="D515" t="s">
        <v>1632</v>
      </c>
      <c r="E515" t="s">
        <v>12210</v>
      </c>
      <c r="F515" t="s">
        <v>13058</v>
      </c>
      <c r="G515">
        <v>31</v>
      </c>
      <c r="H515">
        <v>3175</v>
      </c>
      <c r="I515" t="s">
        <v>268</v>
      </c>
      <c r="J515">
        <v>223</v>
      </c>
      <c r="K515" s="389" t="str">
        <f>VLOOKUP(G515,'01_MASTER_KODE_WILAYAH'!H$1437:I$1470,2,FALSE)</f>
        <v>DKI JAKARTA</v>
      </c>
      <c r="L515" s="390" t="str">
        <f>VLOOKUP(H515,'01_MASTER_KODE_WILAYAH'!D$5:F$1353,3,FALSE)</f>
        <v>KOTA JAKARTA UTARA</v>
      </c>
      <c r="M515" s="450" t="str">
        <f t="shared" si="27"/>
        <v>BUMN</v>
      </c>
      <c r="N515" s="334">
        <f>COUNTIF(A1_Individu_Data_Keadaan_SDMK!A$4:A$149935,B515)</f>
        <v>0</v>
      </c>
      <c r="O515" s="334">
        <f t="shared" si="28"/>
        <v>0</v>
      </c>
      <c r="P515" s="443" t="str">
        <f t="shared" si="29"/>
        <v>Berkurang</v>
      </c>
    </row>
    <row r="516" spans="1:16">
      <c r="A516" s="7">
        <v>514</v>
      </c>
      <c r="B516" t="s">
        <v>13392</v>
      </c>
      <c r="C516" t="s">
        <v>13393</v>
      </c>
      <c r="D516" t="s">
        <v>1632</v>
      </c>
      <c r="E516" t="s">
        <v>12209</v>
      </c>
      <c r="F516" t="s">
        <v>13055</v>
      </c>
      <c r="G516">
        <v>31</v>
      </c>
      <c r="H516">
        <v>3175</v>
      </c>
      <c r="I516" t="s">
        <v>268</v>
      </c>
      <c r="J516">
        <v>521</v>
      </c>
      <c r="K516" s="389" t="str">
        <f>VLOOKUP(G516,'01_MASTER_KODE_WILAYAH'!H$1437:I$1470,2,FALSE)</f>
        <v>DKI JAKARTA</v>
      </c>
      <c r="L516" s="390" t="str">
        <f>VLOOKUP(H516,'01_MASTER_KODE_WILAYAH'!D$5:F$1353,3,FALSE)</f>
        <v>KOTA JAKARTA UTARA</v>
      </c>
      <c r="M516" s="450" t="str">
        <f t="shared" ref="M516:M554" si="30">LEFT(F516,10)</f>
        <v>Kementeran</v>
      </c>
      <c r="N516" s="334">
        <f>COUNTIF(A1_Individu_Data_Keadaan_SDMK!A$4:A$149935,B516)</f>
        <v>0</v>
      </c>
      <c r="O516" s="334">
        <f t="shared" ref="O516:O554" si="31">IF(N516&gt;0,1,0)</f>
        <v>0</v>
      </c>
      <c r="P516" s="443" t="str">
        <f t="shared" ref="P516:P554" si="32">IF(N516&gt;J516,"Bertambah",IF(N516=J516,"Tetap","Berkurang"))</f>
        <v>Berkurang</v>
      </c>
    </row>
    <row r="517" spans="1:16">
      <c r="A517" s="7">
        <v>515</v>
      </c>
      <c r="B517" t="s">
        <v>13394</v>
      </c>
      <c r="C517" t="s">
        <v>13395</v>
      </c>
      <c r="D517" t="s">
        <v>1632</v>
      </c>
      <c r="E517" t="s">
        <v>12210</v>
      </c>
      <c r="F517" t="s">
        <v>12206</v>
      </c>
      <c r="G517">
        <v>31</v>
      </c>
      <c r="H517">
        <v>3175</v>
      </c>
      <c r="I517" t="s">
        <v>268</v>
      </c>
      <c r="J517">
        <v>125</v>
      </c>
      <c r="K517" s="389" t="str">
        <f>VLOOKUP(G517,'01_MASTER_KODE_WILAYAH'!H$1437:I$1470,2,FALSE)</f>
        <v>DKI JAKARTA</v>
      </c>
      <c r="L517" s="390" t="str">
        <f>VLOOKUP(H517,'01_MASTER_KODE_WILAYAH'!D$5:F$1353,3,FALSE)</f>
        <v>KOTA JAKARTA UTARA</v>
      </c>
      <c r="M517" s="450" t="str">
        <f t="shared" si="30"/>
        <v>Swasta/Lai</v>
      </c>
      <c r="N517" s="334">
        <f>COUNTIF(A1_Individu_Data_Keadaan_SDMK!A$4:A$149935,B517)</f>
        <v>0</v>
      </c>
      <c r="O517" s="334">
        <f t="shared" si="31"/>
        <v>0</v>
      </c>
      <c r="P517" s="443" t="str">
        <f t="shared" si="32"/>
        <v>Berkurang</v>
      </c>
    </row>
    <row r="518" spans="1:16">
      <c r="A518" s="7">
        <v>516</v>
      </c>
      <c r="B518" t="s">
        <v>13396</v>
      </c>
      <c r="C518" t="s">
        <v>13397</v>
      </c>
      <c r="D518" t="s">
        <v>1632</v>
      </c>
      <c r="E518" t="s">
        <v>12210</v>
      </c>
      <c r="F518" t="s">
        <v>12206</v>
      </c>
      <c r="G518">
        <v>31</v>
      </c>
      <c r="H518">
        <v>3175</v>
      </c>
      <c r="I518" t="s">
        <v>268</v>
      </c>
      <c r="J518">
        <v>185</v>
      </c>
      <c r="K518" s="389" t="str">
        <f>VLOOKUP(G518,'01_MASTER_KODE_WILAYAH'!H$1437:I$1470,2,FALSE)</f>
        <v>DKI JAKARTA</v>
      </c>
      <c r="L518" s="390" t="str">
        <f>VLOOKUP(H518,'01_MASTER_KODE_WILAYAH'!D$5:F$1353,3,FALSE)</f>
        <v>KOTA JAKARTA UTARA</v>
      </c>
      <c r="M518" s="450" t="str">
        <f t="shared" si="30"/>
        <v>Swasta/Lai</v>
      </c>
      <c r="N518" s="334">
        <f>COUNTIF(A1_Individu_Data_Keadaan_SDMK!A$4:A$149935,B518)</f>
        <v>0</v>
      </c>
      <c r="O518" s="334">
        <f t="shared" si="31"/>
        <v>0</v>
      </c>
      <c r="P518" s="443" t="str">
        <f t="shared" si="32"/>
        <v>Berkurang</v>
      </c>
    </row>
    <row r="519" spans="1:16">
      <c r="A519" s="7">
        <v>517</v>
      </c>
      <c r="B519" t="s">
        <v>13398</v>
      </c>
      <c r="C519" t="s">
        <v>13399</v>
      </c>
      <c r="D519" t="s">
        <v>1632</v>
      </c>
      <c r="E519" t="s">
        <v>12209</v>
      </c>
      <c r="F519" t="s">
        <v>12206</v>
      </c>
      <c r="G519">
        <v>31</v>
      </c>
      <c r="H519">
        <v>3175</v>
      </c>
      <c r="I519" t="s">
        <v>268</v>
      </c>
      <c r="J519">
        <v>91</v>
      </c>
      <c r="K519" s="389" t="str">
        <f>VLOOKUP(G519,'01_MASTER_KODE_WILAYAH'!H$1437:I$1470,2,FALSE)</f>
        <v>DKI JAKARTA</v>
      </c>
      <c r="L519" s="390" t="str">
        <f>VLOOKUP(H519,'01_MASTER_KODE_WILAYAH'!D$5:F$1353,3,FALSE)</f>
        <v>KOTA JAKARTA UTARA</v>
      </c>
      <c r="M519" s="450" t="str">
        <f t="shared" si="30"/>
        <v>Swasta/Lai</v>
      </c>
      <c r="N519" s="334">
        <f>COUNTIF(A1_Individu_Data_Keadaan_SDMK!A$4:A$149935,B519)</f>
        <v>0</v>
      </c>
      <c r="O519" s="334">
        <f t="shared" si="31"/>
        <v>0</v>
      </c>
      <c r="P519" s="443" t="str">
        <f t="shared" si="32"/>
        <v>Berkurang</v>
      </c>
    </row>
    <row r="520" spans="1:16">
      <c r="A520" s="7">
        <v>518</v>
      </c>
      <c r="B520" t="s">
        <v>13400</v>
      </c>
      <c r="C520" t="s">
        <v>13401</v>
      </c>
      <c r="D520" t="s">
        <v>1632</v>
      </c>
      <c r="E520" t="s">
        <v>12211</v>
      </c>
      <c r="F520" t="s">
        <v>12205</v>
      </c>
      <c r="G520">
        <v>31</v>
      </c>
      <c r="H520">
        <v>3175</v>
      </c>
      <c r="I520" t="s">
        <v>268</v>
      </c>
      <c r="J520">
        <v>418</v>
      </c>
      <c r="K520" s="389" t="str">
        <f>VLOOKUP(G520,'01_MASTER_KODE_WILAYAH'!H$1437:I$1470,2,FALSE)</f>
        <v>DKI JAKARTA</v>
      </c>
      <c r="L520" s="390" t="str">
        <f>VLOOKUP(H520,'01_MASTER_KODE_WILAYAH'!D$5:F$1353,3,FALSE)</f>
        <v>KOTA JAKARTA UTARA</v>
      </c>
      <c r="M520" s="450" t="str">
        <f t="shared" si="30"/>
        <v>Organisasi</v>
      </c>
      <c r="N520" s="334">
        <f>COUNTIF(A1_Individu_Data_Keadaan_SDMK!A$4:A$149935,B520)</f>
        <v>0</v>
      </c>
      <c r="O520" s="334">
        <f t="shared" si="31"/>
        <v>0</v>
      </c>
      <c r="P520" s="443" t="str">
        <f t="shared" si="32"/>
        <v>Berkurang</v>
      </c>
    </row>
    <row r="521" spans="1:16">
      <c r="A521" s="7">
        <v>519</v>
      </c>
      <c r="B521" t="s">
        <v>13402</v>
      </c>
      <c r="C521" t="s">
        <v>13403</v>
      </c>
      <c r="D521" t="s">
        <v>1632</v>
      </c>
      <c r="E521" t="s">
        <v>12210</v>
      </c>
      <c r="F521" t="s">
        <v>12205</v>
      </c>
      <c r="G521">
        <v>31</v>
      </c>
      <c r="H521">
        <v>3175</v>
      </c>
      <c r="I521" t="s">
        <v>268</v>
      </c>
      <c r="J521">
        <v>252</v>
      </c>
      <c r="K521" s="389" t="str">
        <f>VLOOKUP(G521,'01_MASTER_KODE_WILAYAH'!H$1437:I$1470,2,FALSE)</f>
        <v>DKI JAKARTA</v>
      </c>
      <c r="L521" s="390" t="str">
        <f>VLOOKUP(H521,'01_MASTER_KODE_WILAYAH'!D$5:F$1353,3,FALSE)</f>
        <v>KOTA JAKARTA UTARA</v>
      </c>
      <c r="M521" s="450" t="str">
        <f t="shared" si="30"/>
        <v>Organisasi</v>
      </c>
      <c r="N521" s="334">
        <f>COUNTIF(A1_Individu_Data_Keadaan_SDMK!A$4:A$149935,B521)</f>
        <v>0</v>
      </c>
      <c r="O521" s="334">
        <f t="shared" si="31"/>
        <v>0</v>
      </c>
      <c r="P521" s="443" t="str">
        <f t="shared" si="32"/>
        <v>Berkurang</v>
      </c>
    </row>
    <row r="522" spans="1:16">
      <c r="A522" s="7">
        <v>520</v>
      </c>
      <c r="B522" t="s">
        <v>13404</v>
      </c>
      <c r="C522" t="s">
        <v>13405</v>
      </c>
      <c r="D522" t="s">
        <v>1632</v>
      </c>
      <c r="E522" t="s">
        <v>12209</v>
      </c>
      <c r="F522" t="s">
        <v>12205</v>
      </c>
      <c r="G522">
        <v>31</v>
      </c>
      <c r="H522">
        <v>3175</v>
      </c>
      <c r="I522" t="s">
        <v>268</v>
      </c>
      <c r="J522">
        <v>188</v>
      </c>
      <c r="K522" s="389" t="str">
        <f>VLOOKUP(G522,'01_MASTER_KODE_WILAYAH'!H$1437:I$1470,2,FALSE)</f>
        <v>DKI JAKARTA</v>
      </c>
      <c r="L522" s="390" t="str">
        <f>VLOOKUP(H522,'01_MASTER_KODE_WILAYAH'!D$5:F$1353,3,FALSE)</f>
        <v>KOTA JAKARTA UTARA</v>
      </c>
      <c r="M522" s="450" t="str">
        <f t="shared" si="30"/>
        <v>Organisasi</v>
      </c>
      <c r="N522" s="334">
        <f>COUNTIF(A1_Individu_Data_Keadaan_SDMK!A$4:A$149935,B522)</f>
        <v>0</v>
      </c>
      <c r="O522" s="334">
        <f t="shared" si="31"/>
        <v>0</v>
      </c>
      <c r="P522" s="443" t="str">
        <f t="shared" si="32"/>
        <v>Berkurang</v>
      </c>
    </row>
    <row r="523" spans="1:16">
      <c r="A523" s="7">
        <v>521</v>
      </c>
      <c r="B523" t="s">
        <v>13406</v>
      </c>
      <c r="C523" t="s">
        <v>13407</v>
      </c>
      <c r="D523" t="s">
        <v>1632</v>
      </c>
      <c r="E523" t="s">
        <v>12209</v>
      </c>
      <c r="F523" t="s">
        <v>12206</v>
      </c>
      <c r="G523">
        <v>31</v>
      </c>
      <c r="H523">
        <v>3175</v>
      </c>
      <c r="I523" t="s">
        <v>268</v>
      </c>
      <c r="J523">
        <v>665</v>
      </c>
      <c r="K523" s="389" t="str">
        <f>VLOOKUP(G523,'01_MASTER_KODE_WILAYAH'!H$1437:I$1470,2,FALSE)</f>
        <v>DKI JAKARTA</v>
      </c>
      <c r="L523" s="390" t="str">
        <f>VLOOKUP(H523,'01_MASTER_KODE_WILAYAH'!D$5:F$1353,3,FALSE)</f>
        <v>KOTA JAKARTA UTARA</v>
      </c>
      <c r="M523" s="450" t="str">
        <f t="shared" si="30"/>
        <v>Swasta/Lai</v>
      </c>
      <c r="N523" s="334">
        <f>COUNTIF(A1_Individu_Data_Keadaan_SDMK!A$4:A$149935,B523)</f>
        <v>0</v>
      </c>
      <c r="O523" s="334">
        <f t="shared" si="31"/>
        <v>0</v>
      </c>
      <c r="P523" s="443" t="str">
        <f t="shared" si="32"/>
        <v>Berkurang</v>
      </c>
    </row>
    <row r="524" spans="1:16">
      <c r="A524" s="7">
        <v>522</v>
      </c>
      <c r="B524" t="s">
        <v>13408</v>
      </c>
      <c r="C524" t="s">
        <v>13409</v>
      </c>
      <c r="D524" t="s">
        <v>1632</v>
      </c>
      <c r="E524" t="s">
        <v>12209</v>
      </c>
      <c r="F524" t="s">
        <v>12206</v>
      </c>
      <c r="G524">
        <v>31</v>
      </c>
      <c r="H524">
        <v>3175</v>
      </c>
      <c r="I524" t="s">
        <v>268</v>
      </c>
      <c r="J524">
        <v>291</v>
      </c>
      <c r="K524" s="389" t="str">
        <f>VLOOKUP(G524,'01_MASTER_KODE_WILAYAH'!H$1437:I$1470,2,FALSE)</f>
        <v>DKI JAKARTA</v>
      </c>
      <c r="L524" s="390" t="str">
        <f>VLOOKUP(H524,'01_MASTER_KODE_WILAYAH'!D$5:F$1353,3,FALSE)</f>
        <v>KOTA JAKARTA UTARA</v>
      </c>
      <c r="M524" s="450" t="str">
        <f t="shared" si="30"/>
        <v>Swasta/Lai</v>
      </c>
      <c r="N524" s="334">
        <f>COUNTIF(A1_Individu_Data_Keadaan_SDMK!A$4:A$149935,B524)</f>
        <v>0</v>
      </c>
      <c r="O524" s="334">
        <f t="shared" si="31"/>
        <v>0</v>
      </c>
      <c r="P524" s="443" t="str">
        <f t="shared" si="32"/>
        <v>Berkurang</v>
      </c>
    </row>
    <row r="525" spans="1:16">
      <c r="A525" s="7">
        <v>523</v>
      </c>
      <c r="B525" t="s">
        <v>13410</v>
      </c>
      <c r="C525" t="s">
        <v>13411</v>
      </c>
      <c r="D525" t="s">
        <v>1632</v>
      </c>
      <c r="E525" t="s">
        <v>12210</v>
      </c>
      <c r="F525" t="s">
        <v>12206</v>
      </c>
      <c r="G525">
        <v>31</v>
      </c>
      <c r="H525">
        <v>3175</v>
      </c>
      <c r="I525" t="s">
        <v>268</v>
      </c>
      <c r="J525">
        <v>7</v>
      </c>
      <c r="K525" s="389" t="str">
        <f>VLOOKUP(G525,'01_MASTER_KODE_WILAYAH'!H$1437:I$1470,2,FALSE)</f>
        <v>DKI JAKARTA</v>
      </c>
      <c r="L525" s="390" t="str">
        <f>VLOOKUP(H525,'01_MASTER_KODE_WILAYAH'!D$5:F$1353,3,FALSE)</f>
        <v>KOTA JAKARTA UTARA</v>
      </c>
      <c r="M525" s="450" t="str">
        <f t="shared" si="30"/>
        <v>Swasta/Lai</v>
      </c>
      <c r="N525" s="334">
        <f>COUNTIF(A1_Individu_Data_Keadaan_SDMK!A$4:A$149935,B525)</f>
        <v>0</v>
      </c>
      <c r="O525" s="334">
        <f t="shared" si="31"/>
        <v>0</v>
      </c>
      <c r="P525" s="443" t="str">
        <f t="shared" si="32"/>
        <v>Berkurang</v>
      </c>
    </row>
    <row r="526" spans="1:16">
      <c r="A526" s="7">
        <v>524</v>
      </c>
      <c r="B526" t="s">
        <v>13412</v>
      </c>
      <c r="C526" t="s">
        <v>13413</v>
      </c>
      <c r="D526" t="s">
        <v>1632</v>
      </c>
      <c r="E526" t="s">
        <v>12210</v>
      </c>
      <c r="F526" t="s">
        <v>12206</v>
      </c>
      <c r="G526">
        <v>31</v>
      </c>
      <c r="H526">
        <v>3175</v>
      </c>
      <c r="I526">
        <v>0</v>
      </c>
      <c r="J526">
        <v>247</v>
      </c>
      <c r="K526" s="389" t="str">
        <f>VLOOKUP(G526,'01_MASTER_KODE_WILAYAH'!H$1437:I$1470,2,FALSE)</f>
        <v>DKI JAKARTA</v>
      </c>
      <c r="L526" s="390" t="str">
        <f>VLOOKUP(H526,'01_MASTER_KODE_WILAYAH'!D$5:F$1353,3,FALSE)</f>
        <v>KOTA JAKARTA UTARA</v>
      </c>
      <c r="M526" s="450" t="str">
        <f t="shared" si="30"/>
        <v>Swasta/Lai</v>
      </c>
      <c r="N526" s="334">
        <f>COUNTIF(A1_Individu_Data_Keadaan_SDMK!A$4:A$149935,B526)</f>
        <v>0</v>
      </c>
      <c r="O526" s="334">
        <f t="shared" si="31"/>
        <v>0</v>
      </c>
      <c r="P526" s="443" t="str">
        <f t="shared" si="32"/>
        <v>Berkurang</v>
      </c>
    </row>
    <row r="527" spans="1:16">
      <c r="A527" s="7">
        <v>525</v>
      </c>
      <c r="B527" t="s">
        <v>13414</v>
      </c>
      <c r="C527" t="s">
        <v>13415</v>
      </c>
      <c r="D527" t="s">
        <v>1632</v>
      </c>
      <c r="E527" t="s">
        <v>12209</v>
      </c>
      <c r="F527" t="s">
        <v>12206</v>
      </c>
      <c r="G527">
        <v>31</v>
      </c>
      <c r="H527">
        <v>3175</v>
      </c>
      <c r="I527" t="s">
        <v>268</v>
      </c>
      <c r="J527">
        <v>611</v>
      </c>
      <c r="K527" s="389" t="str">
        <f>VLOOKUP(G527,'01_MASTER_KODE_WILAYAH'!H$1437:I$1470,2,FALSE)</f>
        <v>DKI JAKARTA</v>
      </c>
      <c r="L527" s="390" t="str">
        <f>VLOOKUP(H527,'01_MASTER_KODE_WILAYAH'!D$5:F$1353,3,FALSE)</f>
        <v>KOTA JAKARTA UTARA</v>
      </c>
      <c r="M527" s="450" t="str">
        <f t="shared" si="30"/>
        <v>Swasta/Lai</v>
      </c>
      <c r="N527" s="334">
        <f>COUNTIF(A1_Individu_Data_Keadaan_SDMK!A$4:A$149935,B527)</f>
        <v>0</v>
      </c>
      <c r="O527" s="334">
        <f t="shared" si="31"/>
        <v>0</v>
      </c>
      <c r="P527" s="443" t="str">
        <f t="shared" si="32"/>
        <v>Berkurang</v>
      </c>
    </row>
    <row r="528" spans="1:16">
      <c r="A528" s="7">
        <v>526</v>
      </c>
      <c r="B528" t="s">
        <v>13416</v>
      </c>
      <c r="C528" t="s">
        <v>13417</v>
      </c>
      <c r="D528" t="s">
        <v>1632</v>
      </c>
      <c r="E528" t="s">
        <v>12211</v>
      </c>
      <c r="F528" t="s">
        <v>12206</v>
      </c>
      <c r="G528">
        <v>31</v>
      </c>
      <c r="H528">
        <v>3175</v>
      </c>
      <c r="I528" t="s">
        <v>268</v>
      </c>
      <c r="J528">
        <v>101</v>
      </c>
      <c r="K528" s="389" t="str">
        <f>VLOOKUP(G528,'01_MASTER_KODE_WILAYAH'!H$1437:I$1470,2,FALSE)</f>
        <v>DKI JAKARTA</v>
      </c>
      <c r="L528" s="390" t="str">
        <f>VLOOKUP(H528,'01_MASTER_KODE_WILAYAH'!D$5:F$1353,3,FALSE)</f>
        <v>KOTA JAKARTA UTARA</v>
      </c>
      <c r="M528" s="450" t="str">
        <f t="shared" si="30"/>
        <v>Swasta/Lai</v>
      </c>
      <c r="N528" s="334">
        <f>COUNTIF(A1_Individu_Data_Keadaan_SDMK!A$4:A$149935,B528)</f>
        <v>0</v>
      </c>
      <c r="O528" s="334">
        <f t="shared" si="31"/>
        <v>0</v>
      </c>
      <c r="P528" s="443" t="str">
        <f t="shared" si="32"/>
        <v>Berkurang</v>
      </c>
    </row>
    <row r="529" spans="1:16">
      <c r="A529" s="7">
        <v>527</v>
      </c>
      <c r="B529" t="s">
        <v>13418</v>
      </c>
      <c r="C529" t="s">
        <v>13419</v>
      </c>
      <c r="D529" t="s">
        <v>1632</v>
      </c>
      <c r="E529" t="s">
        <v>12209</v>
      </c>
      <c r="F529" t="s">
        <v>12206</v>
      </c>
      <c r="G529">
        <v>31</v>
      </c>
      <c r="H529">
        <v>3175</v>
      </c>
      <c r="I529" t="s">
        <v>268</v>
      </c>
      <c r="J529">
        <v>24</v>
      </c>
      <c r="K529" s="389" t="str">
        <f>VLOOKUP(G529,'01_MASTER_KODE_WILAYAH'!H$1437:I$1470,2,FALSE)</f>
        <v>DKI JAKARTA</v>
      </c>
      <c r="L529" s="390" t="str">
        <f>VLOOKUP(H529,'01_MASTER_KODE_WILAYAH'!D$5:F$1353,3,FALSE)</f>
        <v>KOTA JAKARTA UTARA</v>
      </c>
      <c r="M529" s="450" t="str">
        <f t="shared" si="30"/>
        <v>Swasta/Lai</v>
      </c>
      <c r="N529" s="334">
        <f>COUNTIF(A1_Individu_Data_Keadaan_SDMK!A$4:A$149935,B529)</f>
        <v>0</v>
      </c>
      <c r="O529" s="334">
        <f t="shared" si="31"/>
        <v>0</v>
      </c>
      <c r="P529" s="443" t="str">
        <f t="shared" si="32"/>
        <v>Berkurang</v>
      </c>
    </row>
    <row r="530" spans="1:16">
      <c r="A530" s="7">
        <v>528</v>
      </c>
      <c r="B530" t="s">
        <v>13420</v>
      </c>
      <c r="C530" t="s">
        <v>13421</v>
      </c>
      <c r="D530" t="s">
        <v>1632</v>
      </c>
      <c r="E530" t="s">
        <v>12210</v>
      </c>
      <c r="F530" t="s">
        <v>12207</v>
      </c>
      <c r="G530">
        <v>31</v>
      </c>
      <c r="H530">
        <v>3175</v>
      </c>
      <c r="I530">
        <v>0</v>
      </c>
      <c r="J530">
        <v>75</v>
      </c>
      <c r="K530" s="389" t="str">
        <f>VLOOKUP(G530,'01_MASTER_KODE_WILAYAH'!H$1437:I$1470,2,FALSE)</f>
        <v>DKI JAKARTA</v>
      </c>
      <c r="L530" s="390" t="str">
        <f>VLOOKUP(H530,'01_MASTER_KODE_WILAYAH'!D$5:F$1353,3,FALSE)</f>
        <v>KOTA JAKARTA UTARA</v>
      </c>
      <c r="M530" s="450" t="str">
        <f t="shared" si="30"/>
        <v>Perusahaan</v>
      </c>
      <c r="N530" s="334">
        <f>COUNTIF(A1_Individu_Data_Keadaan_SDMK!A$4:A$149935,B530)</f>
        <v>0</v>
      </c>
      <c r="O530" s="334">
        <f t="shared" si="31"/>
        <v>0</v>
      </c>
      <c r="P530" s="443" t="str">
        <f t="shared" si="32"/>
        <v>Berkurang</v>
      </c>
    </row>
    <row r="531" spans="1:16">
      <c r="A531" s="7">
        <v>529</v>
      </c>
      <c r="B531" t="s">
        <v>13422</v>
      </c>
      <c r="C531" t="s">
        <v>13423</v>
      </c>
      <c r="D531" t="s">
        <v>1632</v>
      </c>
      <c r="E531" t="s">
        <v>12210</v>
      </c>
      <c r="F531" t="s">
        <v>12207</v>
      </c>
      <c r="G531">
        <v>31</v>
      </c>
      <c r="H531">
        <v>3175</v>
      </c>
      <c r="I531" t="s">
        <v>13424</v>
      </c>
      <c r="J531">
        <v>142</v>
      </c>
      <c r="K531" s="389" t="str">
        <f>VLOOKUP(G531,'01_MASTER_KODE_WILAYAH'!H$1437:I$1470,2,FALSE)</f>
        <v>DKI JAKARTA</v>
      </c>
      <c r="L531" s="390" t="str">
        <f>VLOOKUP(H531,'01_MASTER_KODE_WILAYAH'!D$5:F$1353,3,FALSE)</f>
        <v>KOTA JAKARTA UTARA</v>
      </c>
      <c r="M531" s="450" t="str">
        <f t="shared" si="30"/>
        <v>Perusahaan</v>
      </c>
      <c r="N531" s="334">
        <f>COUNTIF(A1_Individu_Data_Keadaan_SDMK!A$4:A$149935,B531)</f>
        <v>0</v>
      </c>
      <c r="O531" s="334">
        <f t="shared" si="31"/>
        <v>0</v>
      </c>
      <c r="P531" s="443" t="str">
        <f t="shared" si="32"/>
        <v>Berkurang</v>
      </c>
    </row>
    <row r="532" spans="1:16">
      <c r="A532" s="7">
        <v>530</v>
      </c>
      <c r="B532" t="s">
        <v>13425</v>
      </c>
      <c r="C532" t="s">
        <v>13426</v>
      </c>
      <c r="D532" t="s">
        <v>1632</v>
      </c>
      <c r="E532" t="s">
        <v>12256</v>
      </c>
      <c r="F532" t="s">
        <v>12206</v>
      </c>
      <c r="G532">
        <v>31</v>
      </c>
      <c r="H532">
        <v>3175</v>
      </c>
      <c r="I532">
        <v>0</v>
      </c>
      <c r="J532">
        <v>41</v>
      </c>
      <c r="K532" s="389" t="str">
        <f>VLOOKUP(G532,'01_MASTER_KODE_WILAYAH'!H$1437:I$1470,2,FALSE)</f>
        <v>DKI JAKARTA</v>
      </c>
      <c r="L532" s="390" t="str">
        <f>VLOOKUP(H532,'01_MASTER_KODE_WILAYAH'!D$5:F$1353,3,FALSE)</f>
        <v>KOTA JAKARTA UTARA</v>
      </c>
      <c r="M532" s="450" t="str">
        <f t="shared" si="30"/>
        <v>Swasta/Lai</v>
      </c>
      <c r="N532" s="334">
        <f>COUNTIF(A1_Individu_Data_Keadaan_SDMK!A$4:A$149935,B532)</f>
        <v>0</v>
      </c>
      <c r="O532" s="334">
        <f t="shared" si="31"/>
        <v>0</v>
      </c>
      <c r="P532" s="443" t="str">
        <f t="shared" si="32"/>
        <v>Berkurang</v>
      </c>
    </row>
    <row r="533" spans="1:16">
      <c r="A533" s="7">
        <v>531</v>
      </c>
      <c r="B533" t="s">
        <v>13427</v>
      </c>
      <c r="C533" t="s">
        <v>13428</v>
      </c>
      <c r="D533" t="s">
        <v>1632</v>
      </c>
      <c r="E533" t="s">
        <v>12256</v>
      </c>
      <c r="F533" t="s">
        <v>12206</v>
      </c>
      <c r="G533">
        <v>31</v>
      </c>
      <c r="H533">
        <v>3175</v>
      </c>
      <c r="I533">
        <v>0</v>
      </c>
      <c r="J533">
        <v>73</v>
      </c>
      <c r="K533" s="389" t="str">
        <f>VLOOKUP(G533,'01_MASTER_KODE_WILAYAH'!H$1437:I$1470,2,FALSE)</f>
        <v>DKI JAKARTA</v>
      </c>
      <c r="L533" s="390" t="str">
        <f>VLOOKUP(H533,'01_MASTER_KODE_WILAYAH'!D$5:F$1353,3,FALSE)</f>
        <v>KOTA JAKARTA UTARA</v>
      </c>
      <c r="M533" s="450" t="str">
        <f t="shared" si="30"/>
        <v>Swasta/Lai</v>
      </c>
      <c r="N533" s="334">
        <f>COUNTIF(A1_Individu_Data_Keadaan_SDMK!A$4:A$149935,B533)</f>
        <v>0</v>
      </c>
      <c r="O533" s="334">
        <f t="shared" si="31"/>
        <v>0</v>
      </c>
      <c r="P533" s="443" t="str">
        <f t="shared" si="32"/>
        <v>Berkurang</v>
      </c>
    </row>
    <row r="534" spans="1:16">
      <c r="A534" s="7">
        <v>532</v>
      </c>
      <c r="B534" t="s">
        <v>13429</v>
      </c>
      <c r="C534" t="s">
        <v>13430</v>
      </c>
      <c r="D534" t="s">
        <v>1632</v>
      </c>
      <c r="E534" t="s">
        <v>12211</v>
      </c>
      <c r="F534" t="s">
        <v>11677</v>
      </c>
      <c r="G534">
        <v>31</v>
      </c>
      <c r="H534">
        <v>3175</v>
      </c>
      <c r="I534">
        <v>0</v>
      </c>
      <c r="J534">
        <v>90</v>
      </c>
      <c r="K534" s="389" t="str">
        <f>VLOOKUP(G534,'01_MASTER_KODE_WILAYAH'!H$1437:I$1470,2,FALSE)</f>
        <v>DKI JAKARTA</v>
      </c>
      <c r="L534" s="390" t="str">
        <f>VLOOKUP(H534,'01_MASTER_KODE_WILAYAH'!D$5:F$1353,3,FALSE)</f>
        <v>KOTA JAKARTA UTARA</v>
      </c>
      <c r="M534" s="450" t="str">
        <f t="shared" si="30"/>
        <v>Pemerintah</v>
      </c>
      <c r="N534" s="334">
        <f>COUNTIF(A1_Individu_Data_Keadaan_SDMK!A$4:A$149935,B534)</f>
        <v>0</v>
      </c>
      <c r="O534" s="334">
        <f t="shared" si="31"/>
        <v>0</v>
      </c>
      <c r="P534" s="443" t="str">
        <f t="shared" si="32"/>
        <v>Berkurang</v>
      </c>
    </row>
    <row r="535" spans="1:16">
      <c r="A535" s="7">
        <v>533</v>
      </c>
      <c r="B535" t="s">
        <v>13431</v>
      </c>
      <c r="C535" t="s">
        <v>13432</v>
      </c>
      <c r="D535" t="s">
        <v>1632</v>
      </c>
      <c r="E535" t="s">
        <v>12211</v>
      </c>
      <c r="F535" t="s">
        <v>12204</v>
      </c>
      <c r="G535">
        <v>31</v>
      </c>
      <c r="H535">
        <v>3175</v>
      </c>
      <c r="I535">
        <v>0</v>
      </c>
      <c r="J535">
        <v>104</v>
      </c>
      <c r="K535" s="389" t="str">
        <f>VLOOKUP(G535,'01_MASTER_KODE_WILAYAH'!H$1437:I$1470,2,FALSE)</f>
        <v>DKI JAKARTA</v>
      </c>
      <c r="L535" s="390" t="str">
        <f>VLOOKUP(H535,'01_MASTER_KODE_WILAYAH'!D$5:F$1353,3,FALSE)</f>
        <v>KOTA JAKARTA UTARA</v>
      </c>
      <c r="M535" s="450" t="str">
        <f t="shared" si="30"/>
        <v>Pemerintah</v>
      </c>
      <c r="N535" s="334">
        <f>COUNTIF(A1_Individu_Data_Keadaan_SDMK!A$4:A$149935,B535)</f>
        <v>0</v>
      </c>
      <c r="O535" s="334">
        <f t="shared" si="31"/>
        <v>0</v>
      </c>
      <c r="P535" s="443" t="str">
        <f t="shared" si="32"/>
        <v>Berkurang</v>
      </c>
    </row>
    <row r="536" spans="1:16">
      <c r="A536" s="7">
        <v>534</v>
      </c>
      <c r="B536" t="s">
        <v>13433</v>
      </c>
      <c r="C536" t="s">
        <v>13434</v>
      </c>
      <c r="D536" t="s">
        <v>1632</v>
      </c>
      <c r="E536" t="s">
        <v>12211</v>
      </c>
      <c r="F536" t="s">
        <v>12204</v>
      </c>
      <c r="G536">
        <v>31</v>
      </c>
      <c r="H536">
        <v>3175</v>
      </c>
      <c r="I536">
        <v>0</v>
      </c>
      <c r="J536">
        <v>106</v>
      </c>
      <c r="K536" s="389" t="str">
        <f>VLOOKUP(G536,'01_MASTER_KODE_WILAYAH'!H$1437:I$1470,2,FALSE)</f>
        <v>DKI JAKARTA</v>
      </c>
      <c r="L536" s="390" t="str">
        <f>VLOOKUP(H536,'01_MASTER_KODE_WILAYAH'!D$5:F$1353,3,FALSE)</f>
        <v>KOTA JAKARTA UTARA</v>
      </c>
      <c r="M536" s="450" t="str">
        <f t="shared" si="30"/>
        <v>Pemerintah</v>
      </c>
      <c r="N536" s="334">
        <f>COUNTIF(A1_Individu_Data_Keadaan_SDMK!A$4:A$149935,B536)</f>
        <v>0</v>
      </c>
      <c r="O536" s="334">
        <f t="shared" si="31"/>
        <v>0</v>
      </c>
      <c r="P536" s="443" t="str">
        <f t="shared" si="32"/>
        <v>Berkurang</v>
      </c>
    </row>
    <row r="537" spans="1:16">
      <c r="A537" s="7">
        <v>535</v>
      </c>
      <c r="B537" t="s">
        <v>13435</v>
      </c>
      <c r="C537" t="s">
        <v>13436</v>
      </c>
      <c r="D537" t="s">
        <v>1632</v>
      </c>
      <c r="E537" t="s">
        <v>12211</v>
      </c>
      <c r="F537" t="s">
        <v>11677</v>
      </c>
      <c r="G537">
        <v>31</v>
      </c>
      <c r="H537">
        <v>3175</v>
      </c>
      <c r="J537">
        <v>0</v>
      </c>
      <c r="K537" s="389" t="str">
        <f>VLOOKUP(G537,'01_MASTER_KODE_WILAYAH'!H$1437:I$1470,2,FALSE)</f>
        <v>DKI JAKARTA</v>
      </c>
      <c r="L537" s="390" t="str">
        <f>VLOOKUP(H537,'01_MASTER_KODE_WILAYAH'!D$5:F$1353,3,FALSE)</f>
        <v>KOTA JAKARTA UTARA</v>
      </c>
      <c r="M537" s="450" t="str">
        <f t="shared" si="30"/>
        <v>Pemerintah</v>
      </c>
      <c r="N537" s="334">
        <f>COUNTIF(A1_Individu_Data_Keadaan_SDMK!A$4:A$149935,B537)</f>
        <v>0</v>
      </c>
      <c r="O537" s="334">
        <f t="shared" si="31"/>
        <v>0</v>
      </c>
      <c r="P537" s="443" t="str">
        <f t="shared" si="32"/>
        <v>Tetap</v>
      </c>
    </row>
    <row r="538" spans="1:16">
      <c r="A538" s="7">
        <v>536</v>
      </c>
      <c r="B538" t="s">
        <v>13437</v>
      </c>
      <c r="C538" t="s">
        <v>13438</v>
      </c>
      <c r="D538" t="s">
        <v>1256</v>
      </c>
      <c r="G538">
        <v>31</v>
      </c>
      <c r="H538">
        <v>3171</v>
      </c>
      <c r="I538" t="s">
        <v>268</v>
      </c>
      <c r="J538">
        <v>0</v>
      </c>
      <c r="K538" s="389" t="str">
        <f>VLOOKUP(G538,'01_MASTER_KODE_WILAYAH'!H$1437:I$1470,2,FALSE)</f>
        <v>DKI JAKARTA</v>
      </c>
      <c r="L538" s="390" t="str">
        <f>VLOOKUP(H538,'01_MASTER_KODE_WILAYAH'!D$5:F$1353,3,FALSE)</f>
        <v>KOTA JAKARTA SELATAN</v>
      </c>
      <c r="M538" s="450" t="str">
        <f t="shared" si="30"/>
        <v/>
      </c>
      <c r="N538" s="334">
        <f>COUNTIF(A1_Individu_Data_Keadaan_SDMK!A$4:A$149935,B538)</f>
        <v>0</v>
      </c>
      <c r="O538" s="334">
        <f t="shared" si="31"/>
        <v>0</v>
      </c>
      <c r="P538" s="443" t="str">
        <f t="shared" si="32"/>
        <v>Tetap</v>
      </c>
    </row>
    <row r="539" spans="1:16">
      <c r="A539" s="7">
        <v>537</v>
      </c>
      <c r="B539" t="s">
        <v>13439</v>
      </c>
      <c r="C539" t="s">
        <v>13440</v>
      </c>
      <c r="D539" t="s">
        <v>1257</v>
      </c>
      <c r="G539">
        <v>31</v>
      </c>
      <c r="H539">
        <v>3175</v>
      </c>
      <c r="I539" t="s">
        <v>268</v>
      </c>
      <c r="J539">
        <v>0</v>
      </c>
      <c r="K539" s="389" t="str">
        <f>VLOOKUP(G539,'01_MASTER_KODE_WILAYAH'!H$1437:I$1470,2,FALSE)</f>
        <v>DKI JAKARTA</v>
      </c>
      <c r="L539" s="390" t="str">
        <f>VLOOKUP(H539,'01_MASTER_KODE_WILAYAH'!D$5:F$1353,3,FALSE)</f>
        <v>KOTA JAKARTA UTARA</v>
      </c>
      <c r="M539" s="450" t="str">
        <f t="shared" si="30"/>
        <v/>
      </c>
      <c r="N539" s="334">
        <f>COUNTIF(A1_Individu_Data_Keadaan_SDMK!A$4:A$149935,B539)</f>
        <v>0</v>
      </c>
      <c r="O539" s="334">
        <f t="shared" si="31"/>
        <v>0</v>
      </c>
      <c r="P539" s="443" t="str">
        <f t="shared" si="32"/>
        <v>Tetap</v>
      </c>
    </row>
    <row r="540" spans="1:16">
      <c r="A540" s="7">
        <v>538</v>
      </c>
      <c r="B540" t="s">
        <v>13441</v>
      </c>
      <c r="C540" t="s">
        <v>13442</v>
      </c>
      <c r="D540" t="s">
        <v>1257</v>
      </c>
      <c r="G540">
        <v>31</v>
      </c>
      <c r="H540">
        <v>3671</v>
      </c>
      <c r="I540" t="s">
        <v>268</v>
      </c>
      <c r="J540">
        <v>0</v>
      </c>
      <c r="K540" s="389" t="str">
        <f>VLOOKUP(G540,'01_MASTER_KODE_WILAYAH'!H$1437:I$1470,2,FALSE)</f>
        <v>DKI JAKARTA</v>
      </c>
      <c r="L540" s="390" t="str">
        <f>VLOOKUP(H540,'01_MASTER_KODE_WILAYAH'!D$5:F$1353,3,FALSE)</f>
        <v>KOTA TANGERANG</v>
      </c>
      <c r="M540" s="450" t="str">
        <f t="shared" si="30"/>
        <v/>
      </c>
      <c r="N540" s="334">
        <f>COUNTIF(A1_Individu_Data_Keadaan_SDMK!A$4:A$149935,B540)</f>
        <v>0</v>
      </c>
      <c r="O540" s="334">
        <f t="shared" si="31"/>
        <v>0</v>
      </c>
      <c r="P540" s="443" t="str">
        <f t="shared" si="32"/>
        <v>Tetap</v>
      </c>
    </row>
    <row r="541" spans="1:16">
      <c r="A541" s="7">
        <v>539</v>
      </c>
      <c r="B541" t="s">
        <v>13443</v>
      </c>
      <c r="C541" t="s">
        <v>13444</v>
      </c>
      <c r="D541" t="s">
        <v>1266</v>
      </c>
      <c r="G541">
        <v>31</v>
      </c>
      <c r="H541">
        <v>3173</v>
      </c>
      <c r="I541" t="s">
        <v>13443</v>
      </c>
      <c r="J541">
        <v>0</v>
      </c>
      <c r="K541" s="389" t="str">
        <f>VLOOKUP(G541,'01_MASTER_KODE_WILAYAH'!H$1437:I$1470,2,FALSE)</f>
        <v>DKI JAKARTA</v>
      </c>
      <c r="L541" s="390" t="str">
        <f>VLOOKUP(H541,'01_MASTER_KODE_WILAYAH'!D$5:F$1353,3,FALSE)</f>
        <v>KOTA JAKARTA PUSAT</v>
      </c>
      <c r="M541" s="450" t="str">
        <f t="shared" si="30"/>
        <v/>
      </c>
      <c r="N541" s="334">
        <f>COUNTIF(A1_Individu_Data_Keadaan_SDMK!A$4:A$149935,B541)</f>
        <v>0</v>
      </c>
      <c r="O541" s="334">
        <f t="shared" si="31"/>
        <v>0</v>
      </c>
      <c r="P541" s="443" t="str">
        <f t="shared" si="32"/>
        <v>Tetap</v>
      </c>
    </row>
    <row r="542" spans="1:16">
      <c r="A542" s="7">
        <v>540</v>
      </c>
      <c r="B542" t="s">
        <v>13445</v>
      </c>
      <c r="C542" t="s">
        <v>13446</v>
      </c>
      <c r="D542" t="s">
        <v>1266</v>
      </c>
      <c r="G542">
        <v>31</v>
      </c>
      <c r="H542">
        <v>3101</v>
      </c>
      <c r="I542" t="s">
        <v>268</v>
      </c>
      <c r="J542">
        <v>0</v>
      </c>
      <c r="K542" s="389" t="str">
        <f>VLOOKUP(G542,'01_MASTER_KODE_WILAYAH'!H$1437:I$1470,2,FALSE)</f>
        <v>DKI JAKARTA</v>
      </c>
      <c r="L542" s="390" t="str">
        <f>VLOOKUP(H542,'01_MASTER_KODE_WILAYAH'!D$5:F$1353,3,FALSE)</f>
        <v>KEPULAUAN SERIBU</v>
      </c>
      <c r="M542" s="450" t="str">
        <f t="shared" si="30"/>
        <v/>
      </c>
      <c r="N542" s="334">
        <f>COUNTIF(A1_Individu_Data_Keadaan_SDMK!A$4:A$149935,B542)</f>
        <v>0</v>
      </c>
      <c r="O542" s="334">
        <f t="shared" si="31"/>
        <v>0</v>
      </c>
      <c r="P542" s="443" t="str">
        <f t="shared" si="32"/>
        <v>Tetap</v>
      </c>
    </row>
    <row r="543" spans="1:16">
      <c r="A543" s="7">
        <v>541</v>
      </c>
      <c r="B543" t="s">
        <v>13447</v>
      </c>
      <c r="C543" t="s">
        <v>13448</v>
      </c>
      <c r="D543" t="s">
        <v>1266</v>
      </c>
      <c r="G543">
        <v>31</v>
      </c>
      <c r="H543">
        <v>3171</v>
      </c>
      <c r="I543" t="s">
        <v>268</v>
      </c>
      <c r="J543">
        <v>0</v>
      </c>
      <c r="K543" s="389" t="str">
        <f>VLOOKUP(G543,'01_MASTER_KODE_WILAYAH'!H$1437:I$1470,2,FALSE)</f>
        <v>DKI JAKARTA</v>
      </c>
      <c r="L543" s="390" t="str">
        <f>VLOOKUP(H543,'01_MASTER_KODE_WILAYAH'!D$5:F$1353,3,FALSE)</f>
        <v>KOTA JAKARTA SELATAN</v>
      </c>
      <c r="M543" s="450" t="str">
        <f t="shared" si="30"/>
        <v/>
      </c>
      <c r="N543" s="334">
        <f>COUNTIF(A1_Individu_Data_Keadaan_SDMK!A$4:A$149935,B543)</f>
        <v>0</v>
      </c>
      <c r="O543" s="334">
        <f t="shared" si="31"/>
        <v>0</v>
      </c>
      <c r="P543" s="443" t="str">
        <f t="shared" si="32"/>
        <v>Tetap</v>
      </c>
    </row>
    <row r="544" spans="1:16">
      <c r="A544" s="7">
        <v>542</v>
      </c>
      <c r="B544" t="s">
        <v>13449</v>
      </c>
      <c r="C544" t="s">
        <v>13450</v>
      </c>
      <c r="D544" t="s">
        <v>1266</v>
      </c>
      <c r="G544">
        <v>31</v>
      </c>
      <c r="H544">
        <v>3172</v>
      </c>
      <c r="I544" t="s">
        <v>268</v>
      </c>
      <c r="J544">
        <v>0</v>
      </c>
      <c r="K544" s="389" t="str">
        <f>VLOOKUP(G544,'01_MASTER_KODE_WILAYAH'!H$1437:I$1470,2,FALSE)</f>
        <v>DKI JAKARTA</v>
      </c>
      <c r="L544" s="390" t="str">
        <f>VLOOKUP(H544,'01_MASTER_KODE_WILAYAH'!D$5:F$1353,3,FALSE)</f>
        <v>KOTA JAKARTA TIMUR</v>
      </c>
      <c r="M544" s="450" t="str">
        <f t="shared" si="30"/>
        <v/>
      </c>
      <c r="N544" s="334">
        <f>COUNTIF(A1_Individu_Data_Keadaan_SDMK!A$4:A$149935,B544)</f>
        <v>0</v>
      </c>
      <c r="O544" s="334">
        <f t="shared" si="31"/>
        <v>0</v>
      </c>
      <c r="P544" s="443" t="str">
        <f t="shared" si="32"/>
        <v>Tetap</v>
      </c>
    </row>
    <row r="545" spans="1:16">
      <c r="A545" s="7">
        <v>543</v>
      </c>
      <c r="B545" t="s">
        <v>13451</v>
      </c>
      <c r="C545" t="s">
        <v>13452</v>
      </c>
      <c r="D545" t="s">
        <v>1266</v>
      </c>
      <c r="G545">
        <v>31</v>
      </c>
      <c r="H545">
        <v>3173</v>
      </c>
      <c r="I545" t="s">
        <v>268</v>
      </c>
      <c r="J545">
        <v>0</v>
      </c>
      <c r="K545" s="389" t="str">
        <f>VLOOKUP(G545,'01_MASTER_KODE_WILAYAH'!H$1437:I$1470,2,FALSE)</f>
        <v>DKI JAKARTA</v>
      </c>
      <c r="L545" s="390" t="str">
        <f>VLOOKUP(H545,'01_MASTER_KODE_WILAYAH'!D$5:F$1353,3,FALSE)</f>
        <v>KOTA JAKARTA PUSAT</v>
      </c>
      <c r="M545" s="450" t="str">
        <f t="shared" si="30"/>
        <v/>
      </c>
      <c r="N545" s="334">
        <f>COUNTIF(A1_Individu_Data_Keadaan_SDMK!A$4:A$149935,B545)</f>
        <v>0</v>
      </c>
      <c r="O545" s="334">
        <f t="shared" si="31"/>
        <v>0</v>
      </c>
      <c r="P545" s="443" t="str">
        <f t="shared" si="32"/>
        <v>Tetap</v>
      </c>
    </row>
    <row r="546" spans="1:16">
      <c r="A546" s="7">
        <v>544</v>
      </c>
      <c r="B546" t="s">
        <v>13453</v>
      </c>
      <c r="C546" t="s">
        <v>13454</v>
      </c>
      <c r="D546" t="s">
        <v>1266</v>
      </c>
      <c r="G546">
        <v>31</v>
      </c>
      <c r="H546">
        <v>3174</v>
      </c>
      <c r="I546" t="s">
        <v>268</v>
      </c>
      <c r="J546">
        <v>0</v>
      </c>
      <c r="K546" s="389" t="str">
        <f>VLOOKUP(G546,'01_MASTER_KODE_WILAYAH'!H$1437:I$1470,2,FALSE)</f>
        <v>DKI JAKARTA</v>
      </c>
      <c r="L546" s="390" t="str">
        <f>VLOOKUP(H546,'01_MASTER_KODE_WILAYAH'!D$5:F$1353,3,FALSE)</f>
        <v>KOTA JAKARTA BARAT</v>
      </c>
      <c r="M546" s="450" t="str">
        <f t="shared" si="30"/>
        <v/>
      </c>
      <c r="N546" s="334">
        <f>COUNTIF(A1_Individu_Data_Keadaan_SDMK!A$4:A$149935,B546)</f>
        <v>0</v>
      </c>
      <c r="O546" s="334">
        <f t="shared" si="31"/>
        <v>0</v>
      </c>
      <c r="P546" s="443" t="str">
        <f t="shared" si="32"/>
        <v>Tetap</v>
      </c>
    </row>
    <row r="547" spans="1:16">
      <c r="A547" s="7">
        <v>545</v>
      </c>
      <c r="B547" t="s">
        <v>13455</v>
      </c>
      <c r="C547" t="s">
        <v>13456</v>
      </c>
      <c r="D547" t="s">
        <v>1266</v>
      </c>
      <c r="G547">
        <v>31</v>
      </c>
      <c r="H547">
        <v>3175</v>
      </c>
      <c r="I547" t="s">
        <v>268</v>
      </c>
      <c r="J547">
        <v>0</v>
      </c>
      <c r="K547" s="389" t="str">
        <f>VLOOKUP(G547,'01_MASTER_KODE_WILAYAH'!H$1437:I$1470,2,FALSE)</f>
        <v>DKI JAKARTA</v>
      </c>
      <c r="L547" s="390" t="str">
        <f>VLOOKUP(H547,'01_MASTER_KODE_WILAYAH'!D$5:F$1353,3,FALSE)</f>
        <v>KOTA JAKARTA UTARA</v>
      </c>
      <c r="M547" s="450" t="str">
        <f t="shared" si="30"/>
        <v/>
      </c>
      <c r="N547" s="334">
        <f>COUNTIF(A1_Individu_Data_Keadaan_SDMK!A$4:A$149935,B547)</f>
        <v>0</v>
      </c>
      <c r="O547" s="334">
        <f t="shared" si="31"/>
        <v>0</v>
      </c>
      <c r="P547" s="443" t="str">
        <f t="shared" si="32"/>
        <v>Tetap</v>
      </c>
    </row>
    <row r="548" spans="1:16">
      <c r="A548" s="7">
        <v>546</v>
      </c>
      <c r="B548" t="s">
        <v>13457</v>
      </c>
      <c r="C548" t="s">
        <v>13458</v>
      </c>
      <c r="D548" t="s">
        <v>1258</v>
      </c>
      <c r="G548">
        <v>31</v>
      </c>
      <c r="H548">
        <v>3171</v>
      </c>
      <c r="I548" t="s">
        <v>268</v>
      </c>
      <c r="K548" s="389" t="str">
        <f>VLOOKUP(G548,'01_MASTER_KODE_WILAYAH'!H$1437:I$1470,2,FALSE)</f>
        <v>DKI JAKARTA</v>
      </c>
      <c r="L548" s="390" t="str">
        <f>VLOOKUP(H548,'01_MASTER_KODE_WILAYAH'!D$5:F$1353,3,FALSE)</f>
        <v>KOTA JAKARTA SELATAN</v>
      </c>
      <c r="M548" s="450" t="str">
        <f t="shared" si="30"/>
        <v/>
      </c>
      <c r="N548" s="334">
        <f>COUNTIF(A1_Individu_Data_Keadaan_SDMK!A$4:A$149935,B548)</f>
        <v>0</v>
      </c>
      <c r="O548" s="334">
        <f t="shared" si="31"/>
        <v>0</v>
      </c>
      <c r="P548" s="443" t="str">
        <f t="shared" si="32"/>
        <v>Tetap</v>
      </c>
    </row>
    <row r="549" spans="1:16">
      <c r="A549" s="7">
        <v>547</v>
      </c>
      <c r="B549" t="s">
        <v>13459</v>
      </c>
      <c r="C549" t="s">
        <v>13460</v>
      </c>
      <c r="D549" t="s">
        <v>1258</v>
      </c>
      <c r="G549">
        <v>31</v>
      </c>
      <c r="H549">
        <v>3101</v>
      </c>
      <c r="I549" t="s">
        <v>268</v>
      </c>
      <c r="K549" s="389" t="str">
        <f>VLOOKUP(G549,'01_MASTER_KODE_WILAYAH'!H$1437:I$1470,2,FALSE)</f>
        <v>DKI JAKARTA</v>
      </c>
      <c r="L549" s="390" t="str">
        <f>VLOOKUP(H549,'01_MASTER_KODE_WILAYAH'!D$5:F$1353,3,FALSE)</f>
        <v>KEPULAUAN SERIBU</v>
      </c>
      <c r="M549" s="450" t="str">
        <f t="shared" si="30"/>
        <v/>
      </c>
      <c r="N549" s="334">
        <f>COUNTIF(A1_Individu_Data_Keadaan_SDMK!A$4:A$149935,B549)</f>
        <v>0</v>
      </c>
      <c r="O549" s="334">
        <f t="shared" si="31"/>
        <v>0</v>
      </c>
      <c r="P549" s="443" t="str">
        <f t="shared" si="32"/>
        <v>Tetap</v>
      </c>
    </row>
    <row r="550" spans="1:16">
      <c r="A550" s="7">
        <v>548</v>
      </c>
      <c r="B550" t="s">
        <v>13461</v>
      </c>
      <c r="C550" t="s">
        <v>13462</v>
      </c>
      <c r="D550" t="s">
        <v>1258</v>
      </c>
      <c r="G550">
        <v>31</v>
      </c>
      <c r="H550">
        <v>3171</v>
      </c>
      <c r="I550" t="s">
        <v>268</v>
      </c>
      <c r="K550" s="389" t="str">
        <f>VLOOKUP(G550,'01_MASTER_KODE_WILAYAH'!H$1437:I$1470,2,FALSE)</f>
        <v>DKI JAKARTA</v>
      </c>
      <c r="L550" s="390" t="str">
        <f>VLOOKUP(H550,'01_MASTER_KODE_WILAYAH'!D$5:F$1353,3,FALSE)</f>
        <v>KOTA JAKARTA SELATAN</v>
      </c>
      <c r="M550" s="450" t="str">
        <f t="shared" si="30"/>
        <v/>
      </c>
      <c r="N550" s="334">
        <f>COUNTIF(A1_Individu_Data_Keadaan_SDMK!A$4:A$149935,B550)</f>
        <v>0</v>
      </c>
      <c r="O550" s="334">
        <f t="shared" si="31"/>
        <v>0</v>
      </c>
      <c r="P550" s="443" t="str">
        <f t="shared" si="32"/>
        <v>Tetap</v>
      </c>
    </row>
    <row r="551" spans="1:16">
      <c r="A551" s="7">
        <v>549</v>
      </c>
      <c r="B551" t="s">
        <v>13463</v>
      </c>
      <c r="C551" t="s">
        <v>13464</v>
      </c>
      <c r="D551" t="s">
        <v>1258</v>
      </c>
      <c r="G551">
        <v>31</v>
      </c>
      <c r="H551">
        <v>3172</v>
      </c>
      <c r="I551" t="s">
        <v>268</v>
      </c>
      <c r="K551" s="389" t="str">
        <f>VLOOKUP(G551,'01_MASTER_KODE_WILAYAH'!H$1437:I$1470,2,FALSE)</f>
        <v>DKI JAKARTA</v>
      </c>
      <c r="L551" s="390" t="str">
        <f>VLOOKUP(H551,'01_MASTER_KODE_WILAYAH'!D$5:F$1353,3,FALSE)</f>
        <v>KOTA JAKARTA TIMUR</v>
      </c>
      <c r="M551" s="450" t="str">
        <f t="shared" si="30"/>
        <v/>
      </c>
      <c r="N551" s="334">
        <f>COUNTIF(A1_Individu_Data_Keadaan_SDMK!A$4:A$149935,B551)</f>
        <v>0</v>
      </c>
      <c r="O551" s="334">
        <f t="shared" si="31"/>
        <v>0</v>
      </c>
      <c r="P551" s="443" t="str">
        <f t="shared" si="32"/>
        <v>Tetap</v>
      </c>
    </row>
    <row r="552" spans="1:16">
      <c r="A552" s="7">
        <v>550</v>
      </c>
      <c r="B552" t="s">
        <v>13465</v>
      </c>
      <c r="C552" t="s">
        <v>13466</v>
      </c>
      <c r="D552" t="s">
        <v>1258</v>
      </c>
      <c r="G552">
        <v>31</v>
      </c>
      <c r="H552">
        <v>3173</v>
      </c>
      <c r="I552" t="s">
        <v>268</v>
      </c>
      <c r="K552" s="389" t="str">
        <f>VLOOKUP(G552,'01_MASTER_KODE_WILAYAH'!H$1437:I$1470,2,FALSE)</f>
        <v>DKI JAKARTA</v>
      </c>
      <c r="L552" s="390" t="str">
        <f>VLOOKUP(H552,'01_MASTER_KODE_WILAYAH'!D$5:F$1353,3,FALSE)</f>
        <v>KOTA JAKARTA PUSAT</v>
      </c>
      <c r="M552" s="450" t="str">
        <f t="shared" si="30"/>
        <v/>
      </c>
      <c r="N552" s="334">
        <f>COUNTIF(A1_Individu_Data_Keadaan_SDMK!A$4:A$149935,B552)</f>
        <v>0</v>
      </c>
      <c r="O552" s="334">
        <f t="shared" si="31"/>
        <v>0</v>
      </c>
      <c r="P552" s="443" t="str">
        <f t="shared" si="32"/>
        <v>Tetap</v>
      </c>
    </row>
    <row r="553" spans="1:16">
      <c r="A553" s="7">
        <v>551</v>
      </c>
      <c r="B553" t="s">
        <v>13467</v>
      </c>
      <c r="C553" t="s">
        <v>13468</v>
      </c>
      <c r="D553" t="s">
        <v>1258</v>
      </c>
      <c r="G553">
        <v>31</v>
      </c>
      <c r="H553">
        <v>3174</v>
      </c>
      <c r="I553" t="s">
        <v>268</v>
      </c>
      <c r="K553" s="389" t="str">
        <f>VLOOKUP(G553,'01_MASTER_KODE_WILAYAH'!H$1437:I$1470,2,FALSE)</f>
        <v>DKI JAKARTA</v>
      </c>
      <c r="L553" s="390" t="str">
        <f>VLOOKUP(H553,'01_MASTER_KODE_WILAYAH'!D$5:F$1353,3,FALSE)</f>
        <v>KOTA JAKARTA BARAT</v>
      </c>
      <c r="M553" s="450" t="str">
        <f t="shared" si="30"/>
        <v/>
      </c>
      <c r="N553" s="334">
        <f>COUNTIF(A1_Individu_Data_Keadaan_SDMK!A$4:A$149935,B553)</f>
        <v>0</v>
      </c>
      <c r="O553" s="334">
        <f t="shared" si="31"/>
        <v>0</v>
      </c>
      <c r="P553" s="443" t="str">
        <f t="shared" si="32"/>
        <v>Tetap</v>
      </c>
    </row>
    <row r="554" spans="1:16">
      <c r="A554" s="7">
        <v>552</v>
      </c>
      <c r="B554" t="s">
        <v>13469</v>
      </c>
      <c r="C554" t="s">
        <v>13470</v>
      </c>
      <c r="D554" t="s">
        <v>1258</v>
      </c>
      <c r="G554">
        <v>31</v>
      </c>
      <c r="H554">
        <v>3175</v>
      </c>
      <c r="I554" t="s">
        <v>268</v>
      </c>
      <c r="K554" s="389" t="str">
        <f>VLOOKUP(G554,'01_MASTER_KODE_WILAYAH'!H$1437:I$1470,2,FALSE)</f>
        <v>DKI JAKARTA</v>
      </c>
      <c r="L554" s="390" t="str">
        <f>VLOOKUP(H554,'01_MASTER_KODE_WILAYAH'!D$5:F$1353,3,FALSE)</f>
        <v>KOTA JAKARTA UTARA</v>
      </c>
      <c r="M554" s="450" t="str">
        <f t="shared" si="30"/>
        <v/>
      </c>
      <c r="N554" s="334">
        <f>COUNTIF(A1_Individu_Data_Keadaan_SDMK!A$4:A$149935,B554)</f>
        <v>0</v>
      </c>
      <c r="O554" s="334">
        <f t="shared" si="31"/>
        <v>0</v>
      </c>
      <c r="P554" s="443" t="str">
        <f t="shared" si="32"/>
        <v>Tetap</v>
      </c>
    </row>
    <row r="555" spans="1:16">
      <c r="A555" s="547"/>
      <c r="B555" t="s">
        <v>13476</v>
      </c>
      <c r="C555" t="s">
        <v>13477</v>
      </c>
      <c r="G555">
        <v>31</v>
      </c>
      <c r="H555">
        <v>3175</v>
      </c>
      <c r="K555" s="389" t="str">
        <f>VLOOKUP(G555,'01_MASTER_KODE_WILAYAH'!H$1437:I$1470,2,FALSE)</f>
        <v>DKI JAKARTA</v>
      </c>
      <c r="L555" s="390" t="str">
        <f>VLOOKUP(H555,'01_MASTER_KODE_WILAYAH'!D$5:F$1353,3,FALSE)</f>
        <v>KOTA JAKARTA UTARA</v>
      </c>
      <c r="M555" s="450" t="str">
        <f t="shared" ref="M555" si="33">LEFT(F555,10)</f>
        <v/>
      </c>
      <c r="N555" s="334">
        <f>COUNTIF(A1_Individu_Data_Keadaan_SDMK!A$4:A$149935,B555)</f>
        <v>0</v>
      </c>
      <c r="O555" s="334">
        <f t="shared" ref="O555" si="34">IF(N555&gt;0,1,0)</f>
        <v>0</v>
      </c>
      <c r="P555" s="443" t="str">
        <f t="shared" ref="P555" si="35">IF(N555&gt;J555,"Bertambah",IF(N555=J555,"Tetap","Berkurang"))</f>
        <v>Tetap</v>
      </c>
    </row>
    <row r="556" spans="1:16">
      <c r="A556" s="546">
        <v>553</v>
      </c>
      <c r="B556">
        <v>405008</v>
      </c>
      <c r="C556" t="s">
        <v>1273</v>
      </c>
      <c r="D556" t="s">
        <v>13471</v>
      </c>
      <c r="F556" t="s">
        <v>13472</v>
      </c>
      <c r="G556">
        <v>31</v>
      </c>
      <c r="H556">
        <v>3171</v>
      </c>
      <c r="K556" s="389" t="str">
        <f>VLOOKUP(G556,'01_MASTER_KODE_WILAYAH'!H$1437:I$1470,2,FALSE)</f>
        <v>DKI JAKARTA</v>
      </c>
      <c r="L556" s="390" t="str">
        <f>VLOOKUP(H556,'01_MASTER_KODE_WILAYAH'!D$5:F$1353,3,FALSE)</f>
        <v>KOTA JAKARTA SELATAN</v>
      </c>
      <c r="M556" s="450" t="str">
        <f t="shared" ref="M556:M559" si="36">LEFT(F556,10)</f>
        <v>Kementeria</v>
      </c>
      <c r="N556" s="334">
        <f>COUNTIF(A1_Individu_Data_Keadaan_SDMK!A$4:A$149935,B556)</f>
        <v>0</v>
      </c>
      <c r="O556" s="334">
        <f t="shared" ref="O556:O559" si="37">IF(N556&gt;0,1,0)</f>
        <v>0</v>
      </c>
      <c r="P556" s="443" t="str">
        <f t="shared" ref="P556:P559" si="38">IF(N556&gt;J556,"Bertambah",IF(N556=J556,"Tetap","Berkurang"))</f>
        <v>Tetap</v>
      </c>
    </row>
    <row r="557" spans="1:16">
      <c r="A557" s="546">
        <v>554</v>
      </c>
      <c r="B557">
        <v>405009</v>
      </c>
      <c r="C557" t="s">
        <v>1274</v>
      </c>
      <c r="D557" t="s">
        <v>13471</v>
      </c>
      <c r="F557" t="s">
        <v>13472</v>
      </c>
      <c r="G557">
        <v>31</v>
      </c>
      <c r="H557">
        <v>3171</v>
      </c>
      <c r="K557" s="389" t="str">
        <f>VLOOKUP(G557,'01_MASTER_KODE_WILAYAH'!H$1437:I$1470,2,FALSE)</f>
        <v>DKI JAKARTA</v>
      </c>
      <c r="L557" s="390" t="str">
        <f>VLOOKUP(H557,'01_MASTER_KODE_WILAYAH'!D$5:F$1353,3,FALSE)</f>
        <v>KOTA JAKARTA SELATAN</v>
      </c>
      <c r="M557" s="450" t="str">
        <f t="shared" si="36"/>
        <v>Kementeria</v>
      </c>
      <c r="N557" s="334">
        <f>COUNTIF(A1_Individu_Data_Keadaan_SDMK!A$4:A$149935,B557)</f>
        <v>0</v>
      </c>
      <c r="O557" s="334">
        <f t="shared" si="37"/>
        <v>0</v>
      </c>
      <c r="P557" s="443" t="str">
        <f t="shared" si="38"/>
        <v>Tetap</v>
      </c>
    </row>
    <row r="558" spans="1:16">
      <c r="A558" s="546">
        <v>555</v>
      </c>
      <c r="B558">
        <v>405010</v>
      </c>
      <c r="C558" t="s">
        <v>1275</v>
      </c>
      <c r="D558" t="s">
        <v>13471</v>
      </c>
      <c r="F558" t="s">
        <v>13472</v>
      </c>
      <c r="G558">
        <v>31</v>
      </c>
      <c r="H558">
        <v>3275</v>
      </c>
      <c r="K558" s="389" t="str">
        <f>VLOOKUP(G558,'01_MASTER_KODE_WILAYAH'!H$1437:I$1470,2,FALSE)</f>
        <v>DKI JAKARTA</v>
      </c>
      <c r="L558" s="390" t="str">
        <f>VLOOKUP(H558,'01_MASTER_KODE_WILAYAH'!D$5:F$1353,3,FALSE)</f>
        <v>KOTA BEKASI</v>
      </c>
      <c r="M558" s="450" t="str">
        <f t="shared" si="36"/>
        <v>Kementeria</v>
      </c>
      <c r="N558" s="334">
        <f>COUNTIF(A1_Individu_Data_Keadaan_SDMK!A$4:A$149935,B558)</f>
        <v>0</v>
      </c>
      <c r="O558" s="334">
        <f t="shared" si="37"/>
        <v>0</v>
      </c>
      <c r="P558" s="443" t="str">
        <f t="shared" si="38"/>
        <v>Tetap</v>
      </c>
    </row>
    <row r="559" spans="1:16">
      <c r="A559" s="546">
        <v>556</v>
      </c>
      <c r="B559" t="s">
        <v>13437</v>
      </c>
      <c r="C559" t="s">
        <v>13438</v>
      </c>
      <c r="D559" t="s">
        <v>13473</v>
      </c>
      <c r="F559" t="s">
        <v>13472</v>
      </c>
      <c r="G559">
        <v>31</v>
      </c>
      <c r="H559">
        <v>3171</v>
      </c>
      <c r="K559" s="389" t="str">
        <f>VLOOKUP(G559,'01_MASTER_KODE_WILAYAH'!H$1437:I$1470,2,FALSE)</f>
        <v>DKI JAKARTA</v>
      </c>
      <c r="L559" s="390" t="str">
        <f>VLOOKUP(H559,'01_MASTER_KODE_WILAYAH'!D$5:F$1353,3,FALSE)</f>
        <v>KOTA JAKARTA SELATAN</v>
      </c>
      <c r="M559" s="450" t="str">
        <f t="shared" si="36"/>
        <v>Kementeria</v>
      </c>
      <c r="N559" s="334">
        <f>COUNTIF(A1_Individu_Data_Keadaan_SDMK!A$4:A$149935,B559)</f>
        <v>0</v>
      </c>
      <c r="O559" s="334">
        <f t="shared" si="37"/>
        <v>0</v>
      </c>
      <c r="P559" s="443" t="str">
        <f t="shared" si="38"/>
        <v>Tetap</v>
      </c>
    </row>
    <row r="560" spans="1:16">
      <c r="A560" s="443">
        <v>1</v>
      </c>
      <c r="B560" s="777" t="s">
        <v>13521</v>
      </c>
      <c r="C560" s="776" t="s">
        <v>13522</v>
      </c>
      <c r="D560" s="776" t="s">
        <v>1265</v>
      </c>
      <c r="E560" s="776" t="s">
        <v>9301</v>
      </c>
      <c r="F560" s="776" t="s">
        <v>12206</v>
      </c>
      <c r="G560" s="776">
        <v>31</v>
      </c>
      <c r="H560" s="776">
        <v>3171</v>
      </c>
      <c r="I560" s="776"/>
      <c r="J560" s="776"/>
      <c r="K560" s="389" t="str">
        <f>VLOOKUP(G560,'01_MASTER_KODE_WILAYAH'!H$1437:I$1470,2,FALSE)</f>
        <v>DKI JAKARTA</v>
      </c>
      <c r="L560" s="775" t="str">
        <f>VLOOKUP(H560,'01_MASTER_KODE_WILAYAH'!D$5:F$1353,3,FALSE)</f>
        <v>KOTA JAKARTA SELATAN</v>
      </c>
      <c r="M560" s="774" t="str">
        <f t="shared" ref="M560:M622" si="39">LEFT(F560,10)</f>
        <v>Swasta/Lai</v>
      </c>
      <c r="N560" s="334">
        <f>COUNTIF(A1_Individu_Data_Keadaan_SDMK!A$4:A$149935,B560)</f>
        <v>0</v>
      </c>
      <c r="O560" s="334">
        <f t="shared" ref="O560:O622" si="40">IF(N560&gt;0,1,0)</f>
        <v>0</v>
      </c>
      <c r="P560" s="773" t="str">
        <f t="shared" ref="P560:P622" si="41">IF(N560&gt;J560,"Bertambah",IF(N560=J560,"Tetap","Berkurang"))</f>
        <v>Tetap</v>
      </c>
    </row>
    <row r="561" spans="1:16">
      <c r="A561" s="773">
        <v>2</v>
      </c>
      <c r="B561" s="777" t="s">
        <v>13523</v>
      </c>
      <c r="C561" s="776" t="s">
        <v>13524</v>
      </c>
      <c r="D561" s="776" t="s">
        <v>1265</v>
      </c>
      <c r="E561" s="776" t="s">
        <v>9301</v>
      </c>
      <c r="F561" s="776" t="s">
        <v>12206</v>
      </c>
      <c r="G561" s="776">
        <v>31</v>
      </c>
      <c r="H561" s="776">
        <v>3171</v>
      </c>
      <c r="I561" s="776"/>
      <c r="J561" s="776"/>
      <c r="K561" s="389" t="str">
        <f>VLOOKUP(G561,'01_MASTER_KODE_WILAYAH'!H$1437:I$1470,2,FALSE)</f>
        <v>DKI JAKARTA</v>
      </c>
      <c r="L561" s="775" t="str">
        <f>VLOOKUP(H561,'01_MASTER_KODE_WILAYAH'!D$5:F$1353,3,FALSE)</f>
        <v>KOTA JAKARTA SELATAN</v>
      </c>
      <c r="M561" s="774" t="str">
        <f t="shared" si="39"/>
        <v>Swasta/Lai</v>
      </c>
      <c r="N561" s="334">
        <f>COUNTIF(A1_Individu_Data_Keadaan_SDMK!A$4:A$149935,B561)</f>
        <v>0</v>
      </c>
      <c r="O561" s="334">
        <f t="shared" si="40"/>
        <v>0</v>
      </c>
      <c r="P561" s="773" t="str">
        <f t="shared" si="41"/>
        <v>Tetap</v>
      </c>
    </row>
    <row r="562" spans="1:16">
      <c r="A562" s="773">
        <v>3</v>
      </c>
      <c r="B562" s="777" t="s">
        <v>13525</v>
      </c>
      <c r="C562" s="776" t="s">
        <v>13526</v>
      </c>
      <c r="D562" s="776" t="s">
        <v>1260</v>
      </c>
      <c r="E562" s="776" t="s">
        <v>9301</v>
      </c>
      <c r="F562" s="776" t="s">
        <v>12206</v>
      </c>
      <c r="G562" s="776">
        <v>31</v>
      </c>
      <c r="H562" s="776">
        <v>3171</v>
      </c>
      <c r="I562" s="776"/>
      <c r="J562" s="776"/>
      <c r="K562" s="389" t="str">
        <f>VLOOKUP(G562,'01_MASTER_KODE_WILAYAH'!H$1437:I$1470,2,FALSE)</f>
        <v>DKI JAKARTA</v>
      </c>
      <c r="L562" s="775" t="str">
        <f>VLOOKUP(H562,'01_MASTER_KODE_WILAYAH'!D$5:F$1353,3,FALSE)</f>
        <v>KOTA JAKARTA SELATAN</v>
      </c>
      <c r="M562" s="774" t="str">
        <f t="shared" si="39"/>
        <v>Swasta/Lai</v>
      </c>
      <c r="N562" s="334">
        <f>COUNTIF(A1_Individu_Data_Keadaan_SDMK!A$4:A$149935,B562)</f>
        <v>0</v>
      </c>
      <c r="O562" s="334">
        <f t="shared" si="40"/>
        <v>0</v>
      </c>
      <c r="P562" s="773" t="str">
        <f t="shared" si="41"/>
        <v>Tetap</v>
      </c>
    </row>
    <row r="563" spans="1:16">
      <c r="A563" s="773">
        <v>4</v>
      </c>
      <c r="B563" s="777" t="s">
        <v>13527</v>
      </c>
      <c r="C563" s="776" t="s">
        <v>13528</v>
      </c>
      <c r="D563" s="776" t="s">
        <v>1265</v>
      </c>
      <c r="E563" s="776" t="s">
        <v>9301</v>
      </c>
      <c r="F563" s="776" t="s">
        <v>12206</v>
      </c>
      <c r="G563" s="776">
        <v>31</v>
      </c>
      <c r="H563" s="776">
        <v>3171</v>
      </c>
      <c r="I563" s="776"/>
      <c r="J563" s="776"/>
      <c r="K563" s="389" t="str">
        <f>VLOOKUP(G563,'01_MASTER_KODE_WILAYAH'!H$1437:I$1470,2,FALSE)</f>
        <v>DKI JAKARTA</v>
      </c>
      <c r="L563" s="775" t="str">
        <f>VLOOKUP(H563,'01_MASTER_KODE_WILAYAH'!D$5:F$1353,3,FALSE)</f>
        <v>KOTA JAKARTA SELATAN</v>
      </c>
      <c r="M563" s="774" t="str">
        <f t="shared" si="39"/>
        <v>Swasta/Lai</v>
      </c>
      <c r="N563" s="334">
        <f>COUNTIF(A1_Individu_Data_Keadaan_SDMK!A$4:A$149935,B563)</f>
        <v>0</v>
      </c>
      <c r="O563" s="334">
        <f t="shared" si="40"/>
        <v>0</v>
      </c>
      <c r="P563" s="773" t="str">
        <f t="shared" si="41"/>
        <v>Tetap</v>
      </c>
    </row>
    <row r="564" spans="1:16">
      <c r="A564" s="773">
        <v>5</v>
      </c>
      <c r="B564" s="777" t="s">
        <v>13529</v>
      </c>
      <c r="C564" s="776" t="s">
        <v>13530</v>
      </c>
      <c r="D564" s="776" t="s">
        <v>1265</v>
      </c>
      <c r="E564" s="776" t="s">
        <v>9301</v>
      </c>
      <c r="F564" s="776" t="s">
        <v>12206</v>
      </c>
      <c r="G564" s="776">
        <v>31</v>
      </c>
      <c r="H564" s="776">
        <v>3171</v>
      </c>
      <c r="I564" s="776"/>
      <c r="J564" s="776"/>
      <c r="K564" s="389" t="str">
        <f>VLOOKUP(G564,'01_MASTER_KODE_WILAYAH'!H$1437:I$1470,2,FALSE)</f>
        <v>DKI JAKARTA</v>
      </c>
      <c r="L564" s="775" t="str">
        <f>VLOOKUP(H564,'01_MASTER_KODE_WILAYAH'!D$5:F$1353,3,FALSE)</f>
        <v>KOTA JAKARTA SELATAN</v>
      </c>
      <c r="M564" s="774" t="str">
        <f t="shared" si="39"/>
        <v>Swasta/Lai</v>
      </c>
      <c r="N564" s="334">
        <f>COUNTIF(A1_Individu_Data_Keadaan_SDMK!A$4:A$149935,B564)</f>
        <v>0</v>
      </c>
      <c r="O564" s="334">
        <f t="shared" si="40"/>
        <v>0</v>
      </c>
      <c r="P564" s="773" t="str">
        <f t="shared" si="41"/>
        <v>Tetap</v>
      </c>
    </row>
    <row r="565" spans="1:16">
      <c r="A565" s="773">
        <v>6</v>
      </c>
      <c r="B565" s="777" t="s">
        <v>13531</v>
      </c>
      <c r="C565" s="776" t="s">
        <v>13532</v>
      </c>
      <c r="D565" s="776" t="s">
        <v>1265</v>
      </c>
      <c r="E565" s="776" t="s">
        <v>9301</v>
      </c>
      <c r="F565" s="776" t="s">
        <v>12206</v>
      </c>
      <c r="G565" s="776">
        <v>31</v>
      </c>
      <c r="H565" s="776">
        <v>3171</v>
      </c>
      <c r="I565" s="776"/>
      <c r="J565" s="776"/>
      <c r="K565" s="389" t="str">
        <f>VLOOKUP(G565,'01_MASTER_KODE_WILAYAH'!H$1437:I$1470,2,FALSE)</f>
        <v>DKI JAKARTA</v>
      </c>
      <c r="L565" s="775" t="str">
        <f>VLOOKUP(H565,'01_MASTER_KODE_WILAYAH'!D$5:F$1353,3,FALSE)</f>
        <v>KOTA JAKARTA SELATAN</v>
      </c>
      <c r="M565" s="774" t="str">
        <f t="shared" si="39"/>
        <v>Swasta/Lai</v>
      </c>
      <c r="N565" s="334">
        <f>COUNTIF(A1_Individu_Data_Keadaan_SDMK!A$4:A$149935,B565)</f>
        <v>0</v>
      </c>
      <c r="O565" s="334">
        <f t="shared" si="40"/>
        <v>0</v>
      </c>
      <c r="P565" s="773" t="str">
        <f t="shared" si="41"/>
        <v>Tetap</v>
      </c>
    </row>
    <row r="566" spans="1:16">
      <c r="A566" s="773">
        <v>7</v>
      </c>
      <c r="B566" s="777" t="s">
        <v>13533</v>
      </c>
      <c r="C566" s="776" t="s">
        <v>13534</v>
      </c>
      <c r="D566" s="776" t="s">
        <v>1265</v>
      </c>
      <c r="E566" s="776" t="s">
        <v>9301</v>
      </c>
      <c r="F566" s="776" t="s">
        <v>12206</v>
      </c>
      <c r="G566" s="776">
        <v>31</v>
      </c>
      <c r="H566" s="776">
        <v>3171</v>
      </c>
      <c r="I566" s="776"/>
      <c r="J566" s="776"/>
      <c r="K566" s="389" t="str">
        <f>VLOOKUP(G566,'01_MASTER_KODE_WILAYAH'!H$1437:I$1470,2,FALSE)</f>
        <v>DKI JAKARTA</v>
      </c>
      <c r="L566" s="775" t="str">
        <f>VLOOKUP(H566,'01_MASTER_KODE_WILAYAH'!D$5:F$1353,3,FALSE)</f>
        <v>KOTA JAKARTA SELATAN</v>
      </c>
      <c r="M566" s="774" t="str">
        <f t="shared" si="39"/>
        <v>Swasta/Lai</v>
      </c>
      <c r="N566" s="334">
        <f>COUNTIF(A1_Individu_Data_Keadaan_SDMK!A$4:A$149935,B566)</f>
        <v>0</v>
      </c>
      <c r="O566" s="334">
        <f t="shared" si="40"/>
        <v>0</v>
      </c>
      <c r="P566" s="773" t="str">
        <f t="shared" si="41"/>
        <v>Tetap</v>
      </c>
    </row>
    <row r="567" spans="1:16">
      <c r="A567" s="773">
        <v>8</v>
      </c>
      <c r="B567" s="777" t="s">
        <v>13535</v>
      </c>
      <c r="C567" s="776" t="s">
        <v>13536</v>
      </c>
      <c r="D567" s="776" t="s">
        <v>1260</v>
      </c>
      <c r="E567" s="776" t="s">
        <v>9301</v>
      </c>
      <c r="F567" s="776" t="s">
        <v>12206</v>
      </c>
      <c r="G567" s="776">
        <v>31</v>
      </c>
      <c r="H567" s="776">
        <v>3171</v>
      </c>
      <c r="I567" s="776"/>
      <c r="J567" s="776"/>
      <c r="K567" s="389" t="str">
        <f>VLOOKUP(G567,'01_MASTER_KODE_WILAYAH'!H$1437:I$1470,2,FALSE)</f>
        <v>DKI JAKARTA</v>
      </c>
      <c r="L567" s="775" t="str">
        <f>VLOOKUP(H567,'01_MASTER_KODE_WILAYAH'!D$5:F$1353,3,FALSE)</f>
        <v>KOTA JAKARTA SELATAN</v>
      </c>
      <c r="M567" s="774" t="str">
        <f t="shared" si="39"/>
        <v>Swasta/Lai</v>
      </c>
      <c r="N567" s="334">
        <f>COUNTIF(A1_Individu_Data_Keadaan_SDMK!A$4:A$149935,B567)</f>
        <v>0</v>
      </c>
      <c r="O567" s="334">
        <f t="shared" si="40"/>
        <v>0</v>
      </c>
      <c r="P567" s="773" t="str">
        <f t="shared" si="41"/>
        <v>Tetap</v>
      </c>
    </row>
    <row r="568" spans="1:16">
      <c r="A568" s="773">
        <v>9</v>
      </c>
      <c r="B568" s="777" t="s">
        <v>13537</v>
      </c>
      <c r="C568" s="776" t="s">
        <v>13538</v>
      </c>
      <c r="D568" s="776" t="s">
        <v>1261</v>
      </c>
      <c r="E568" s="776" t="s">
        <v>9301</v>
      </c>
      <c r="F568" s="776" t="s">
        <v>12206</v>
      </c>
      <c r="G568" s="776">
        <v>31</v>
      </c>
      <c r="H568" s="776">
        <v>3171</v>
      </c>
      <c r="I568" s="776"/>
      <c r="J568" s="776"/>
      <c r="K568" s="389" t="str">
        <f>VLOOKUP(G568,'01_MASTER_KODE_WILAYAH'!H$1437:I$1470,2,FALSE)</f>
        <v>DKI JAKARTA</v>
      </c>
      <c r="L568" s="775" t="str">
        <f>VLOOKUP(H568,'01_MASTER_KODE_WILAYAH'!D$5:F$1353,3,FALSE)</f>
        <v>KOTA JAKARTA SELATAN</v>
      </c>
      <c r="M568" s="774" t="str">
        <f t="shared" si="39"/>
        <v>Swasta/Lai</v>
      </c>
      <c r="N568" s="334">
        <f>COUNTIF(A1_Individu_Data_Keadaan_SDMK!A$4:A$149935,B568)</f>
        <v>0</v>
      </c>
      <c r="O568" s="334">
        <f t="shared" si="40"/>
        <v>0</v>
      </c>
      <c r="P568" s="773" t="str">
        <f t="shared" si="41"/>
        <v>Tetap</v>
      </c>
    </row>
    <row r="569" spans="1:16">
      <c r="A569" s="773">
        <v>10</v>
      </c>
      <c r="B569" s="777" t="s">
        <v>13539</v>
      </c>
      <c r="C569" s="776" t="s">
        <v>13540</v>
      </c>
      <c r="D569" s="776" t="s">
        <v>1261</v>
      </c>
      <c r="E569" s="776" t="s">
        <v>9301</v>
      </c>
      <c r="F569" s="776" t="s">
        <v>12206</v>
      </c>
      <c r="G569" s="776">
        <v>31</v>
      </c>
      <c r="H569" s="776">
        <v>3171</v>
      </c>
      <c r="I569" s="776"/>
      <c r="J569" s="776"/>
      <c r="K569" s="389" t="str">
        <f>VLOOKUP(G569,'01_MASTER_KODE_WILAYAH'!H$1437:I$1470,2,FALSE)</f>
        <v>DKI JAKARTA</v>
      </c>
      <c r="L569" s="775" t="str">
        <f>VLOOKUP(H569,'01_MASTER_KODE_WILAYAH'!D$5:F$1353,3,FALSE)</f>
        <v>KOTA JAKARTA SELATAN</v>
      </c>
      <c r="M569" s="774" t="str">
        <f t="shared" si="39"/>
        <v>Swasta/Lai</v>
      </c>
      <c r="N569" s="334">
        <f>COUNTIF(A1_Individu_Data_Keadaan_SDMK!A$4:A$149935,B569)</f>
        <v>0</v>
      </c>
      <c r="O569" s="334">
        <f t="shared" si="40"/>
        <v>0</v>
      </c>
      <c r="P569" s="773" t="str">
        <f t="shared" si="41"/>
        <v>Tetap</v>
      </c>
    </row>
    <row r="570" spans="1:16">
      <c r="A570" s="773">
        <v>11</v>
      </c>
      <c r="B570" s="777" t="s">
        <v>13541</v>
      </c>
      <c r="C570" s="776" t="s">
        <v>13542</v>
      </c>
      <c r="D570" s="776" t="s">
        <v>1265</v>
      </c>
      <c r="E570" s="776" t="s">
        <v>9301</v>
      </c>
      <c r="F570" s="776" t="s">
        <v>12206</v>
      </c>
      <c r="G570" s="776">
        <v>31</v>
      </c>
      <c r="H570" s="776">
        <v>3171</v>
      </c>
      <c r="I570" s="776"/>
      <c r="J570" s="776"/>
      <c r="K570" s="389" t="str">
        <f>VLOOKUP(G570,'01_MASTER_KODE_WILAYAH'!H$1437:I$1470,2,FALSE)</f>
        <v>DKI JAKARTA</v>
      </c>
      <c r="L570" s="775" t="str">
        <f>VLOOKUP(H570,'01_MASTER_KODE_WILAYAH'!D$5:F$1353,3,FALSE)</f>
        <v>KOTA JAKARTA SELATAN</v>
      </c>
      <c r="M570" s="774" t="str">
        <f t="shared" si="39"/>
        <v>Swasta/Lai</v>
      </c>
      <c r="N570" s="334">
        <f>COUNTIF(A1_Individu_Data_Keadaan_SDMK!A$4:A$149935,B570)</f>
        <v>0</v>
      </c>
      <c r="O570" s="334">
        <f t="shared" si="40"/>
        <v>0</v>
      </c>
      <c r="P570" s="773" t="str">
        <f t="shared" si="41"/>
        <v>Tetap</v>
      </c>
    </row>
    <row r="571" spans="1:16">
      <c r="A571" s="773">
        <v>12</v>
      </c>
      <c r="B571" s="777" t="s">
        <v>13543</v>
      </c>
      <c r="C571" s="776" t="s">
        <v>13544</v>
      </c>
      <c r="D571" s="776" t="s">
        <v>1265</v>
      </c>
      <c r="E571" s="776" t="s">
        <v>9301</v>
      </c>
      <c r="F571" s="776" t="s">
        <v>12206</v>
      </c>
      <c r="G571" s="776">
        <v>31</v>
      </c>
      <c r="H571" s="776">
        <v>3171</v>
      </c>
      <c r="I571" s="776"/>
      <c r="J571" s="776"/>
      <c r="K571" s="389" t="str">
        <f>VLOOKUP(G571,'01_MASTER_KODE_WILAYAH'!H$1437:I$1470,2,FALSE)</f>
        <v>DKI JAKARTA</v>
      </c>
      <c r="L571" s="775" t="str">
        <f>VLOOKUP(H571,'01_MASTER_KODE_WILAYAH'!D$5:F$1353,3,FALSE)</f>
        <v>KOTA JAKARTA SELATAN</v>
      </c>
      <c r="M571" s="774" t="str">
        <f t="shared" si="39"/>
        <v>Swasta/Lai</v>
      </c>
      <c r="N571" s="334">
        <f>COUNTIF(A1_Individu_Data_Keadaan_SDMK!A$4:A$149935,B571)</f>
        <v>0</v>
      </c>
      <c r="O571" s="334">
        <f t="shared" si="40"/>
        <v>0</v>
      </c>
      <c r="P571" s="773" t="str">
        <f t="shared" si="41"/>
        <v>Tetap</v>
      </c>
    </row>
    <row r="572" spans="1:16">
      <c r="A572" s="773">
        <v>13</v>
      </c>
      <c r="B572" s="777" t="s">
        <v>13545</v>
      </c>
      <c r="C572" s="776" t="s">
        <v>13546</v>
      </c>
      <c r="D572" s="776" t="s">
        <v>1265</v>
      </c>
      <c r="E572" s="776" t="s">
        <v>9301</v>
      </c>
      <c r="F572" s="776" t="s">
        <v>12206</v>
      </c>
      <c r="G572" s="776">
        <v>31</v>
      </c>
      <c r="H572" s="776">
        <v>3171</v>
      </c>
      <c r="I572" s="776"/>
      <c r="J572" s="776"/>
      <c r="K572" s="389" t="str">
        <f>VLOOKUP(G572,'01_MASTER_KODE_WILAYAH'!H$1437:I$1470,2,FALSE)</f>
        <v>DKI JAKARTA</v>
      </c>
      <c r="L572" s="775" t="str">
        <f>VLOOKUP(H572,'01_MASTER_KODE_WILAYAH'!D$5:F$1353,3,FALSE)</f>
        <v>KOTA JAKARTA SELATAN</v>
      </c>
      <c r="M572" s="774" t="str">
        <f t="shared" si="39"/>
        <v>Swasta/Lai</v>
      </c>
      <c r="N572" s="334">
        <f>COUNTIF(A1_Individu_Data_Keadaan_SDMK!A$4:A$149935,B572)</f>
        <v>0</v>
      </c>
      <c r="O572" s="334">
        <f t="shared" si="40"/>
        <v>0</v>
      </c>
      <c r="P572" s="773" t="str">
        <f t="shared" si="41"/>
        <v>Tetap</v>
      </c>
    </row>
    <row r="573" spans="1:16">
      <c r="A573" s="773">
        <v>14</v>
      </c>
      <c r="B573" s="778" t="s">
        <v>13547</v>
      </c>
      <c r="C573" s="779" t="s">
        <v>13548</v>
      </c>
      <c r="D573" s="779" t="s">
        <v>1260</v>
      </c>
      <c r="E573" s="776" t="s">
        <v>9301</v>
      </c>
      <c r="F573" s="776" t="s">
        <v>12206</v>
      </c>
      <c r="G573" s="776">
        <v>31</v>
      </c>
      <c r="H573" s="776">
        <v>3171</v>
      </c>
      <c r="I573" s="779"/>
      <c r="J573" s="779"/>
      <c r="K573" s="389" t="str">
        <f>VLOOKUP(G573,'01_MASTER_KODE_WILAYAH'!H$1437:I$1470,2,FALSE)</f>
        <v>DKI JAKARTA</v>
      </c>
      <c r="L573" s="775" t="str">
        <f>VLOOKUP(H573,'01_MASTER_KODE_WILAYAH'!D$5:F$1353,3,FALSE)</f>
        <v>KOTA JAKARTA SELATAN</v>
      </c>
      <c r="M573" s="774" t="str">
        <f t="shared" si="39"/>
        <v>Swasta/Lai</v>
      </c>
      <c r="N573" s="334">
        <f>COUNTIF(A1_Individu_Data_Keadaan_SDMK!A$4:A$149935,B573)</f>
        <v>0</v>
      </c>
      <c r="O573" s="334">
        <f t="shared" si="40"/>
        <v>0</v>
      </c>
      <c r="P573" s="773" t="str">
        <f t="shared" si="41"/>
        <v>Tetap</v>
      </c>
    </row>
    <row r="574" spans="1:16">
      <c r="A574" s="773">
        <v>15</v>
      </c>
      <c r="B574" s="778" t="s">
        <v>13549</v>
      </c>
      <c r="C574" s="779" t="s">
        <v>13550</v>
      </c>
      <c r="D574" s="779" t="s">
        <v>1260</v>
      </c>
      <c r="E574" s="776" t="s">
        <v>9301</v>
      </c>
      <c r="F574" s="776" t="s">
        <v>12206</v>
      </c>
      <c r="G574" s="776">
        <v>31</v>
      </c>
      <c r="H574" s="776">
        <v>3171</v>
      </c>
      <c r="I574" s="779"/>
      <c r="J574" s="779"/>
      <c r="K574" s="389" t="str">
        <f>VLOOKUP(G574,'01_MASTER_KODE_WILAYAH'!H$1437:I$1470,2,FALSE)</f>
        <v>DKI JAKARTA</v>
      </c>
      <c r="L574" s="775" t="str">
        <f>VLOOKUP(H574,'01_MASTER_KODE_WILAYAH'!D$5:F$1353,3,FALSE)</f>
        <v>KOTA JAKARTA SELATAN</v>
      </c>
      <c r="M574" s="774" t="str">
        <f t="shared" si="39"/>
        <v>Swasta/Lai</v>
      </c>
      <c r="N574" s="334">
        <f>COUNTIF(A1_Individu_Data_Keadaan_SDMK!A$4:A$149935,B574)</f>
        <v>0</v>
      </c>
      <c r="O574" s="334">
        <f t="shared" si="40"/>
        <v>0</v>
      </c>
      <c r="P574" s="773" t="str">
        <f t="shared" si="41"/>
        <v>Tetap</v>
      </c>
    </row>
    <row r="575" spans="1:16">
      <c r="A575" s="773">
        <v>16</v>
      </c>
      <c r="B575" s="778" t="s">
        <v>13551</v>
      </c>
      <c r="C575" s="779" t="s">
        <v>13552</v>
      </c>
      <c r="D575" s="779" t="s">
        <v>1260</v>
      </c>
      <c r="E575" s="776" t="s">
        <v>9301</v>
      </c>
      <c r="F575" s="776" t="s">
        <v>12206</v>
      </c>
      <c r="G575" s="776">
        <v>31</v>
      </c>
      <c r="H575" s="776">
        <v>3171</v>
      </c>
      <c r="I575" s="779"/>
      <c r="J575" s="779"/>
      <c r="K575" s="389" t="str">
        <f>VLOOKUP(G575,'01_MASTER_KODE_WILAYAH'!H$1437:I$1470,2,FALSE)</f>
        <v>DKI JAKARTA</v>
      </c>
      <c r="L575" s="775" t="str">
        <f>VLOOKUP(H575,'01_MASTER_KODE_WILAYAH'!D$5:F$1353,3,FALSE)</f>
        <v>KOTA JAKARTA SELATAN</v>
      </c>
      <c r="M575" s="774" t="str">
        <f t="shared" si="39"/>
        <v>Swasta/Lai</v>
      </c>
      <c r="N575" s="334">
        <f>COUNTIF(A1_Individu_Data_Keadaan_SDMK!A$4:A$149935,B575)</f>
        <v>0</v>
      </c>
      <c r="O575" s="334">
        <f t="shared" si="40"/>
        <v>0</v>
      </c>
      <c r="P575" s="773" t="str">
        <f t="shared" si="41"/>
        <v>Tetap</v>
      </c>
    </row>
    <row r="576" spans="1:16">
      <c r="A576" s="773">
        <v>17</v>
      </c>
      <c r="B576" s="778" t="s">
        <v>13553</v>
      </c>
      <c r="C576" s="779" t="s">
        <v>13554</v>
      </c>
      <c r="D576" s="776" t="s">
        <v>1265</v>
      </c>
      <c r="E576" s="776" t="s">
        <v>9301</v>
      </c>
      <c r="F576" s="776" t="s">
        <v>12206</v>
      </c>
      <c r="G576" s="776">
        <v>31</v>
      </c>
      <c r="H576" s="776">
        <v>3171</v>
      </c>
      <c r="I576" s="779"/>
      <c r="J576" s="779"/>
      <c r="K576" s="389" t="str">
        <f>VLOOKUP(G576,'01_MASTER_KODE_WILAYAH'!H$1437:I$1470,2,FALSE)</f>
        <v>DKI JAKARTA</v>
      </c>
      <c r="L576" s="775" t="str">
        <f>VLOOKUP(H576,'01_MASTER_KODE_WILAYAH'!D$5:F$1353,3,FALSE)</f>
        <v>KOTA JAKARTA SELATAN</v>
      </c>
      <c r="M576" s="774" t="str">
        <f t="shared" si="39"/>
        <v>Swasta/Lai</v>
      </c>
      <c r="N576" s="334">
        <f>COUNTIF(A1_Individu_Data_Keadaan_SDMK!A$4:A$149935,B576)</f>
        <v>0</v>
      </c>
      <c r="O576" s="334">
        <f t="shared" si="40"/>
        <v>0</v>
      </c>
      <c r="P576" s="773" t="str">
        <f t="shared" si="41"/>
        <v>Tetap</v>
      </c>
    </row>
    <row r="577" spans="1:16">
      <c r="A577" s="773">
        <v>18</v>
      </c>
      <c r="B577" s="778" t="s">
        <v>13555</v>
      </c>
      <c r="C577" s="779" t="s">
        <v>13556</v>
      </c>
      <c r="D577" s="776" t="s">
        <v>1265</v>
      </c>
      <c r="E577" s="776" t="s">
        <v>9301</v>
      </c>
      <c r="F577" s="776" t="s">
        <v>12206</v>
      </c>
      <c r="G577" s="776">
        <v>31</v>
      </c>
      <c r="H577" s="776">
        <v>3171</v>
      </c>
      <c r="I577" s="779"/>
      <c r="J577" s="779"/>
      <c r="K577" s="389" t="str">
        <f>VLOOKUP(G577,'01_MASTER_KODE_WILAYAH'!H$1437:I$1470,2,FALSE)</f>
        <v>DKI JAKARTA</v>
      </c>
      <c r="L577" s="775" t="str">
        <f>VLOOKUP(H577,'01_MASTER_KODE_WILAYAH'!D$5:F$1353,3,FALSE)</f>
        <v>KOTA JAKARTA SELATAN</v>
      </c>
      <c r="M577" s="774" t="str">
        <f t="shared" si="39"/>
        <v>Swasta/Lai</v>
      </c>
      <c r="N577" s="334">
        <f>COUNTIF(A1_Individu_Data_Keadaan_SDMK!A$4:A$149935,B577)</f>
        <v>0</v>
      </c>
      <c r="O577" s="334">
        <f t="shared" si="40"/>
        <v>0</v>
      </c>
      <c r="P577" s="773" t="str">
        <f t="shared" si="41"/>
        <v>Tetap</v>
      </c>
    </row>
    <row r="578" spans="1:16">
      <c r="A578" s="773">
        <v>19</v>
      </c>
      <c r="B578" s="778" t="s">
        <v>13557</v>
      </c>
      <c r="C578" s="779" t="s">
        <v>13558</v>
      </c>
      <c r="D578" s="776" t="s">
        <v>1265</v>
      </c>
      <c r="E578" s="776" t="s">
        <v>9301</v>
      </c>
      <c r="F578" s="776" t="s">
        <v>12206</v>
      </c>
      <c r="G578" s="776">
        <v>31</v>
      </c>
      <c r="H578" s="776">
        <v>3171</v>
      </c>
      <c r="I578" s="779"/>
      <c r="J578" s="779"/>
      <c r="K578" s="389" t="str">
        <f>VLOOKUP(G578,'01_MASTER_KODE_WILAYAH'!H$1437:I$1470,2,FALSE)</f>
        <v>DKI JAKARTA</v>
      </c>
      <c r="L578" s="775" t="str">
        <f>VLOOKUP(H578,'01_MASTER_KODE_WILAYAH'!D$5:F$1353,3,FALSE)</f>
        <v>KOTA JAKARTA SELATAN</v>
      </c>
      <c r="M578" s="774" t="str">
        <f t="shared" si="39"/>
        <v>Swasta/Lai</v>
      </c>
      <c r="N578" s="334">
        <f>COUNTIF(A1_Individu_Data_Keadaan_SDMK!A$4:A$149935,B578)</f>
        <v>0</v>
      </c>
      <c r="O578" s="334">
        <f t="shared" si="40"/>
        <v>0</v>
      </c>
      <c r="P578" s="773" t="str">
        <f t="shared" si="41"/>
        <v>Tetap</v>
      </c>
    </row>
    <row r="579" spans="1:16">
      <c r="A579" s="773">
        <v>20</v>
      </c>
      <c r="B579" s="777" t="s">
        <v>13559</v>
      </c>
      <c r="C579" s="776" t="s">
        <v>13560</v>
      </c>
      <c r="D579" s="776" t="s">
        <v>1261</v>
      </c>
      <c r="E579" s="776" t="s">
        <v>9301</v>
      </c>
      <c r="F579" s="776" t="s">
        <v>12206</v>
      </c>
      <c r="G579" s="776">
        <v>31</v>
      </c>
      <c r="H579" s="776">
        <v>3171</v>
      </c>
      <c r="I579" s="779"/>
      <c r="J579" s="779"/>
      <c r="K579" s="389" t="str">
        <f>VLOOKUP(G579,'01_MASTER_KODE_WILAYAH'!H$1437:I$1470,2,FALSE)</f>
        <v>DKI JAKARTA</v>
      </c>
      <c r="L579" s="775" t="str">
        <f>VLOOKUP(H579,'01_MASTER_KODE_WILAYAH'!D$5:F$1353,3,FALSE)</f>
        <v>KOTA JAKARTA SELATAN</v>
      </c>
      <c r="M579" s="774" t="str">
        <f t="shared" si="39"/>
        <v>Swasta/Lai</v>
      </c>
      <c r="N579" s="334">
        <f>COUNTIF(A1_Individu_Data_Keadaan_SDMK!A$4:A$149935,B579)</f>
        <v>0</v>
      </c>
      <c r="O579" s="334">
        <f t="shared" si="40"/>
        <v>0</v>
      </c>
      <c r="P579" s="773" t="str">
        <f t="shared" si="41"/>
        <v>Tetap</v>
      </c>
    </row>
    <row r="580" spans="1:16">
      <c r="A580" s="773">
        <v>21</v>
      </c>
      <c r="B580" s="777" t="s">
        <v>13561</v>
      </c>
      <c r="C580" s="776" t="s">
        <v>13562</v>
      </c>
      <c r="D580" s="776" t="s">
        <v>1261</v>
      </c>
      <c r="E580" s="776" t="s">
        <v>9301</v>
      </c>
      <c r="F580" s="776" t="s">
        <v>12206</v>
      </c>
      <c r="G580" s="776">
        <v>31</v>
      </c>
      <c r="H580" s="776">
        <v>3171</v>
      </c>
      <c r="I580" s="779"/>
      <c r="J580" s="779"/>
      <c r="K580" s="389" t="str">
        <f>VLOOKUP(G580,'01_MASTER_KODE_WILAYAH'!H$1437:I$1470,2,FALSE)</f>
        <v>DKI JAKARTA</v>
      </c>
      <c r="L580" s="775" t="str">
        <f>VLOOKUP(H580,'01_MASTER_KODE_WILAYAH'!D$5:F$1353,3,FALSE)</f>
        <v>KOTA JAKARTA SELATAN</v>
      </c>
      <c r="M580" s="774" t="str">
        <f t="shared" si="39"/>
        <v>Swasta/Lai</v>
      </c>
      <c r="N580" s="334">
        <f>COUNTIF(A1_Individu_Data_Keadaan_SDMK!A$4:A$149935,B580)</f>
        <v>0</v>
      </c>
      <c r="O580" s="334">
        <f t="shared" si="40"/>
        <v>0</v>
      </c>
      <c r="P580" s="773" t="str">
        <f t="shared" si="41"/>
        <v>Tetap</v>
      </c>
    </row>
    <row r="581" spans="1:16">
      <c r="A581" s="773">
        <v>22</v>
      </c>
      <c r="B581" s="777" t="s">
        <v>13563</v>
      </c>
      <c r="C581" s="776" t="s">
        <v>13564</v>
      </c>
      <c r="D581" s="776" t="s">
        <v>1261</v>
      </c>
      <c r="E581" s="776" t="s">
        <v>9301</v>
      </c>
      <c r="F581" s="776" t="s">
        <v>12206</v>
      </c>
      <c r="G581" s="776">
        <v>31</v>
      </c>
      <c r="H581" s="776">
        <v>3171</v>
      </c>
      <c r="I581" s="779"/>
      <c r="J581" s="779"/>
      <c r="K581" s="389" t="str">
        <f>VLOOKUP(G581,'01_MASTER_KODE_WILAYAH'!H$1437:I$1470,2,FALSE)</f>
        <v>DKI JAKARTA</v>
      </c>
      <c r="L581" s="775" t="str">
        <f>VLOOKUP(H581,'01_MASTER_KODE_WILAYAH'!D$5:F$1353,3,FALSE)</f>
        <v>KOTA JAKARTA SELATAN</v>
      </c>
      <c r="M581" s="774" t="str">
        <f t="shared" si="39"/>
        <v>Swasta/Lai</v>
      </c>
      <c r="N581" s="334">
        <f>COUNTIF(A1_Individu_Data_Keadaan_SDMK!A$4:A$149935,B581)</f>
        <v>0</v>
      </c>
      <c r="O581" s="334">
        <f t="shared" si="40"/>
        <v>0</v>
      </c>
      <c r="P581" s="773" t="str">
        <f t="shared" si="41"/>
        <v>Tetap</v>
      </c>
    </row>
    <row r="582" spans="1:16">
      <c r="A582" s="773">
        <v>23</v>
      </c>
      <c r="B582" s="777" t="s">
        <v>13565</v>
      </c>
      <c r="C582" s="776" t="s">
        <v>13566</v>
      </c>
      <c r="D582" s="776" t="s">
        <v>1265</v>
      </c>
      <c r="E582" s="776" t="s">
        <v>9301</v>
      </c>
      <c r="F582" s="776" t="s">
        <v>12206</v>
      </c>
      <c r="G582" s="776">
        <v>31</v>
      </c>
      <c r="H582" s="776">
        <v>3171</v>
      </c>
      <c r="I582" s="779"/>
      <c r="J582" s="779"/>
      <c r="K582" s="389" t="str">
        <f>VLOOKUP(G582,'01_MASTER_KODE_WILAYAH'!H$1437:I$1470,2,FALSE)</f>
        <v>DKI JAKARTA</v>
      </c>
      <c r="L582" s="775" t="str">
        <f>VLOOKUP(H582,'01_MASTER_KODE_WILAYAH'!D$5:F$1353,3,FALSE)</f>
        <v>KOTA JAKARTA SELATAN</v>
      </c>
      <c r="M582" s="774" t="str">
        <f t="shared" si="39"/>
        <v>Swasta/Lai</v>
      </c>
      <c r="N582" s="334">
        <f>COUNTIF(A1_Individu_Data_Keadaan_SDMK!A$4:A$149935,B582)</f>
        <v>0</v>
      </c>
      <c r="O582" s="334">
        <f t="shared" si="40"/>
        <v>0</v>
      </c>
      <c r="P582" s="773" t="str">
        <f t="shared" si="41"/>
        <v>Tetap</v>
      </c>
    </row>
    <row r="583" spans="1:16">
      <c r="A583" s="773">
        <v>24</v>
      </c>
      <c r="B583" s="777" t="s">
        <v>13567</v>
      </c>
      <c r="C583" s="776" t="s">
        <v>13568</v>
      </c>
      <c r="D583" s="776" t="s">
        <v>1260</v>
      </c>
      <c r="E583" s="776" t="s">
        <v>9301</v>
      </c>
      <c r="F583" s="776" t="s">
        <v>12206</v>
      </c>
      <c r="G583" s="776">
        <v>31</v>
      </c>
      <c r="H583" s="776">
        <v>3171</v>
      </c>
      <c r="I583" s="779"/>
      <c r="J583" s="779"/>
      <c r="K583" s="389" t="str">
        <f>VLOOKUP(G583,'01_MASTER_KODE_WILAYAH'!H$1437:I$1470,2,FALSE)</f>
        <v>DKI JAKARTA</v>
      </c>
      <c r="L583" s="775" t="str">
        <f>VLOOKUP(H583,'01_MASTER_KODE_WILAYAH'!D$5:F$1353,3,FALSE)</f>
        <v>KOTA JAKARTA SELATAN</v>
      </c>
      <c r="M583" s="774" t="str">
        <f t="shared" si="39"/>
        <v>Swasta/Lai</v>
      </c>
      <c r="N583" s="334">
        <f>COUNTIF(A1_Individu_Data_Keadaan_SDMK!A$4:A$149935,B583)</f>
        <v>0</v>
      </c>
      <c r="O583" s="334">
        <f t="shared" si="40"/>
        <v>0</v>
      </c>
      <c r="P583" s="773" t="str">
        <f t="shared" si="41"/>
        <v>Tetap</v>
      </c>
    </row>
    <row r="584" spans="1:16">
      <c r="A584" s="773">
        <v>25</v>
      </c>
      <c r="B584" s="777" t="s">
        <v>13569</v>
      </c>
      <c r="C584" s="776" t="s">
        <v>13570</v>
      </c>
      <c r="D584" s="776" t="s">
        <v>1260</v>
      </c>
      <c r="E584" s="776" t="s">
        <v>9301</v>
      </c>
      <c r="F584" s="776" t="s">
        <v>12206</v>
      </c>
      <c r="G584" s="776">
        <v>31</v>
      </c>
      <c r="H584" s="776">
        <v>3171</v>
      </c>
      <c r="I584" s="779"/>
      <c r="J584" s="779"/>
      <c r="K584" s="389" t="str">
        <f>VLOOKUP(G584,'01_MASTER_KODE_WILAYAH'!H$1437:I$1470,2,FALSE)</f>
        <v>DKI JAKARTA</v>
      </c>
      <c r="L584" s="775" t="str">
        <f>VLOOKUP(H584,'01_MASTER_KODE_WILAYAH'!D$5:F$1353,3,FALSE)</f>
        <v>KOTA JAKARTA SELATAN</v>
      </c>
      <c r="M584" s="774" t="str">
        <f t="shared" si="39"/>
        <v>Swasta/Lai</v>
      </c>
      <c r="N584" s="334">
        <f>COUNTIF(A1_Individu_Data_Keadaan_SDMK!A$4:A$149935,B584)</f>
        <v>0</v>
      </c>
      <c r="O584" s="334">
        <f t="shared" si="40"/>
        <v>0</v>
      </c>
      <c r="P584" s="773" t="str">
        <f t="shared" si="41"/>
        <v>Tetap</v>
      </c>
    </row>
    <row r="585" spans="1:16">
      <c r="A585" s="773">
        <v>26</v>
      </c>
      <c r="B585" s="777" t="s">
        <v>13571</v>
      </c>
      <c r="C585" s="776" t="s">
        <v>13572</v>
      </c>
      <c r="D585" s="776" t="s">
        <v>1265</v>
      </c>
      <c r="E585" s="776" t="s">
        <v>9301</v>
      </c>
      <c r="F585" s="776" t="s">
        <v>12206</v>
      </c>
      <c r="G585" s="776">
        <v>31</v>
      </c>
      <c r="H585" s="776">
        <v>3171</v>
      </c>
      <c r="I585" s="779"/>
      <c r="J585" s="779"/>
      <c r="K585" s="389" t="str">
        <f>VLOOKUP(G585,'01_MASTER_KODE_WILAYAH'!H$1437:I$1470,2,FALSE)</f>
        <v>DKI JAKARTA</v>
      </c>
      <c r="L585" s="775" t="str">
        <f>VLOOKUP(H585,'01_MASTER_KODE_WILAYAH'!D$5:F$1353,3,FALSE)</f>
        <v>KOTA JAKARTA SELATAN</v>
      </c>
      <c r="M585" s="774" t="str">
        <f t="shared" si="39"/>
        <v>Swasta/Lai</v>
      </c>
      <c r="N585" s="334">
        <f>COUNTIF(A1_Individu_Data_Keadaan_SDMK!A$4:A$149935,B585)</f>
        <v>0</v>
      </c>
      <c r="O585" s="334">
        <f t="shared" si="40"/>
        <v>0</v>
      </c>
      <c r="P585" s="773" t="str">
        <f t="shared" si="41"/>
        <v>Tetap</v>
      </c>
    </row>
    <row r="586" spans="1:16">
      <c r="A586" s="773">
        <v>27</v>
      </c>
      <c r="B586" s="777" t="s">
        <v>13573</v>
      </c>
      <c r="C586" s="776" t="s">
        <v>13574</v>
      </c>
      <c r="D586" s="776" t="s">
        <v>1265</v>
      </c>
      <c r="E586" s="776" t="s">
        <v>9301</v>
      </c>
      <c r="F586" s="776" t="s">
        <v>12206</v>
      </c>
      <c r="G586" s="776">
        <v>31</v>
      </c>
      <c r="H586" s="776">
        <v>3171</v>
      </c>
      <c r="I586" s="779"/>
      <c r="J586" s="779"/>
      <c r="K586" s="389" t="str">
        <f>VLOOKUP(G586,'01_MASTER_KODE_WILAYAH'!H$1437:I$1470,2,FALSE)</f>
        <v>DKI JAKARTA</v>
      </c>
      <c r="L586" s="775" t="str">
        <f>VLOOKUP(H586,'01_MASTER_KODE_WILAYAH'!D$5:F$1353,3,FALSE)</f>
        <v>KOTA JAKARTA SELATAN</v>
      </c>
      <c r="M586" s="774" t="str">
        <f t="shared" si="39"/>
        <v>Swasta/Lai</v>
      </c>
      <c r="N586" s="334">
        <f>COUNTIF(A1_Individu_Data_Keadaan_SDMK!A$4:A$149935,B586)</f>
        <v>0</v>
      </c>
      <c r="O586" s="334">
        <f t="shared" si="40"/>
        <v>0</v>
      </c>
      <c r="P586" s="773" t="str">
        <f t="shared" si="41"/>
        <v>Tetap</v>
      </c>
    </row>
    <row r="587" spans="1:16">
      <c r="A587" s="773">
        <v>28</v>
      </c>
      <c r="B587" s="777" t="s">
        <v>13575</v>
      </c>
      <c r="C587" s="776" t="s">
        <v>13576</v>
      </c>
      <c r="D587" s="776" t="s">
        <v>1265</v>
      </c>
      <c r="E587" s="776" t="s">
        <v>9301</v>
      </c>
      <c r="F587" s="776" t="s">
        <v>12206</v>
      </c>
      <c r="G587" s="776">
        <v>31</v>
      </c>
      <c r="H587" s="776">
        <v>3171</v>
      </c>
      <c r="I587" s="779"/>
      <c r="J587" s="779"/>
      <c r="K587" s="389" t="str">
        <f>VLOOKUP(G587,'01_MASTER_KODE_WILAYAH'!H$1437:I$1470,2,FALSE)</f>
        <v>DKI JAKARTA</v>
      </c>
      <c r="L587" s="775" t="str">
        <f>VLOOKUP(H587,'01_MASTER_KODE_WILAYAH'!D$5:F$1353,3,FALSE)</f>
        <v>KOTA JAKARTA SELATAN</v>
      </c>
      <c r="M587" s="774" t="str">
        <f t="shared" si="39"/>
        <v>Swasta/Lai</v>
      </c>
      <c r="N587" s="334">
        <f>COUNTIF(A1_Individu_Data_Keadaan_SDMK!A$4:A$149935,B587)</f>
        <v>0</v>
      </c>
      <c r="O587" s="334">
        <f t="shared" si="40"/>
        <v>0</v>
      </c>
      <c r="P587" s="773" t="str">
        <f t="shared" si="41"/>
        <v>Tetap</v>
      </c>
    </row>
    <row r="588" spans="1:16">
      <c r="A588" s="773">
        <v>29</v>
      </c>
      <c r="B588" s="777" t="s">
        <v>13577</v>
      </c>
      <c r="C588" s="776" t="s">
        <v>13578</v>
      </c>
      <c r="D588" s="776" t="s">
        <v>1265</v>
      </c>
      <c r="E588" s="776" t="s">
        <v>9301</v>
      </c>
      <c r="F588" s="776" t="s">
        <v>12206</v>
      </c>
      <c r="G588" s="776">
        <v>31</v>
      </c>
      <c r="H588" s="776">
        <v>3171</v>
      </c>
      <c r="I588" s="779"/>
      <c r="J588" s="779"/>
      <c r="K588" s="389" t="str">
        <f>VLOOKUP(G588,'01_MASTER_KODE_WILAYAH'!H$1437:I$1470,2,FALSE)</f>
        <v>DKI JAKARTA</v>
      </c>
      <c r="L588" s="775" t="str">
        <f>VLOOKUP(H588,'01_MASTER_KODE_WILAYAH'!D$5:F$1353,3,FALSE)</f>
        <v>KOTA JAKARTA SELATAN</v>
      </c>
      <c r="M588" s="774" t="str">
        <f t="shared" si="39"/>
        <v>Swasta/Lai</v>
      </c>
      <c r="N588" s="334">
        <f>COUNTIF(A1_Individu_Data_Keadaan_SDMK!A$4:A$149935,B588)</f>
        <v>0</v>
      </c>
      <c r="O588" s="334">
        <f t="shared" si="40"/>
        <v>0</v>
      </c>
      <c r="P588" s="773" t="str">
        <f t="shared" si="41"/>
        <v>Tetap</v>
      </c>
    </row>
    <row r="589" spans="1:16">
      <c r="A589" s="773">
        <v>30</v>
      </c>
      <c r="B589" s="777" t="s">
        <v>13579</v>
      </c>
      <c r="C589" s="776" t="s">
        <v>13580</v>
      </c>
      <c r="D589" s="776" t="s">
        <v>1265</v>
      </c>
      <c r="E589" s="776" t="s">
        <v>9301</v>
      </c>
      <c r="F589" s="776" t="s">
        <v>12206</v>
      </c>
      <c r="G589" s="776">
        <v>31</v>
      </c>
      <c r="H589" s="776">
        <v>3171</v>
      </c>
      <c r="I589" s="779"/>
      <c r="J589" s="779"/>
      <c r="K589" s="389" t="str">
        <f>VLOOKUP(G589,'01_MASTER_KODE_WILAYAH'!H$1437:I$1470,2,FALSE)</f>
        <v>DKI JAKARTA</v>
      </c>
      <c r="L589" s="775" t="str">
        <f>VLOOKUP(H589,'01_MASTER_KODE_WILAYAH'!D$5:F$1353,3,FALSE)</f>
        <v>KOTA JAKARTA SELATAN</v>
      </c>
      <c r="M589" s="774" t="str">
        <f t="shared" si="39"/>
        <v>Swasta/Lai</v>
      </c>
      <c r="N589" s="334">
        <f>COUNTIF(A1_Individu_Data_Keadaan_SDMK!A$4:A$149935,B589)</f>
        <v>0</v>
      </c>
      <c r="O589" s="334">
        <f t="shared" si="40"/>
        <v>0</v>
      </c>
      <c r="P589" s="773" t="str">
        <f t="shared" si="41"/>
        <v>Tetap</v>
      </c>
    </row>
    <row r="590" spans="1:16">
      <c r="A590" s="773">
        <v>31</v>
      </c>
      <c r="B590" s="777" t="s">
        <v>13581</v>
      </c>
      <c r="C590" s="776" t="s">
        <v>13582</v>
      </c>
      <c r="D590" s="776" t="s">
        <v>1260</v>
      </c>
      <c r="E590" s="776" t="s">
        <v>9301</v>
      </c>
      <c r="F590" s="776" t="s">
        <v>12206</v>
      </c>
      <c r="G590" s="776">
        <v>31</v>
      </c>
      <c r="H590" s="776">
        <v>3171</v>
      </c>
      <c r="I590" s="776"/>
      <c r="J590" s="776"/>
      <c r="K590" s="389" t="str">
        <f>VLOOKUP(G590,'01_MASTER_KODE_WILAYAH'!H$1437:I$1470,2,FALSE)</f>
        <v>DKI JAKARTA</v>
      </c>
      <c r="L590" s="775" t="str">
        <f>VLOOKUP(H590,'01_MASTER_KODE_WILAYAH'!D$5:F$1353,3,FALSE)</f>
        <v>KOTA JAKARTA SELATAN</v>
      </c>
      <c r="M590" s="774" t="str">
        <f t="shared" si="39"/>
        <v>Swasta/Lai</v>
      </c>
      <c r="N590" s="334">
        <f>COUNTIF(A1_Individu_Data_Keadaan_SDMK!A$4:A$149935,B590)</f>
        <v>0</v>
      </c>
      <c r="O590" s="334">
        <f t="shared" si="40"/>
        <v>0</v>
      </c>
      <c r="P590" s="773" t="str">
        <f t="shared" si="41"/>
        <v>Tetap</v>
      </c>
    </row>
    <row r="591" spans="1:16">
      <c r="A591" s="773">
        <v>32</v>
      </c>
      <c r="B591" s="777" t="s">
        <v>13583</v>
      </c>
      <c r="C591" s="776" t="s">
        <v>13584</v>
      </c>
      <c r="D591" s="776" t="s">
        <v>1260</v>
      </c>
      <c r="E591" s="776" t="s">
        <v>9301</v>
      </c>
      <c r="F591" s="776" t="s">
        <v>12206</v>
      </c>
      <c r="G591" s="776">
        <v>31</v>
      </c>
      <c r="H591" s="776">
        <v>3171</v>
      </c>
      <c r="I591" s="776"/>
      <c r="J591" s="776"/>
      <c r="K591" s="389" t="str">
        <f>VLOOKUP(G591,'01_MASTER_KODE_WILAYAH'!H$1437:I$1470,2,FALSE)</f>
        <v>DKI JAKARTA</v>
      </c>
      <c r="L591" s="775" t="str">
        <f>VLOOKUP(H591,'01_MASTER_KODE_WILAYAH'!D$5:F$1353,3,FALSE)</f>
        <v>KOTA JAKARTA SELATAN</v>
      </c>
      <c r="M591" s="774" t="str">
        <f t="shared" si="39"/>
        <v>Swasta/Lai</v>
      </c>
      <c r="N591" s="334">
        <f>COUNTIF(A1_Individu_Data_Keadaan_SDMK!A$4:A$149935,B591)</f>
        <v>0</v>
      </c>
      <c r="O591" s="334">
        <f t="shared" si="40"/>
        <v>0</v>
      </c>
      <c r="P591" s="773" t="str">
        <f t="shared" si="41"/>
        <v>Tetap</v>
      </c>
    </row>
    <row r="592" spans="1:16">
      <c r="A592" s="773">
        <v>33</v>
      </c>
      <c r="B592" s="777" t="s">
        <v>13585</v>
      </c>
      <c r="C592" s="776" t="s">
        <v>13586</v>
      </c>
      <c r="D592" s="776" t="s">
        <v>1260</v>
      </c>
      <c r="E592" s="776" t="s">
        <v>9301</v>
      </c>
      <c r="F592" s="776" t="s">
        <v>12206</v>
      </c>
      <c r="G592" s="776">
        <v>31</v>
      </c>
      <c r="H592" s="776">
        <v>3171</v>
      </c>
      <c r="I592" s="776"/>
      <c r="J592" s="776"/>
      <c r="K592" s="389" t="str">
        <f>VLOOKUP(G592,'01_MASTER_KODE_WILAYAH'!H$1437:I$1470,2,FALSE)</f>
        <v>DKI JAKARTA</v>
      </c>
      <c r="L592" s="775" t="str">
        <f>VLOOKUP(H592,'01_MASTER_KODE_WILAYAH'!D$5:F$1353,3,FALSE)</f>
        <v>KOTA JAKARTA SELATAN</v>
      </c>
      <c r="M592" s="774" t="str">
        <f t="shared" si="39"/>
        <v>Swasta/Lai</v>
      </c>
      <c r="N592" s="334">
        <f>COUNTIF(A1_Individu_Data_Keadaan_SDMK!A$4:A$149935,B592)</f>
        <v>0</v>
      </c>
      <c r="O592" s="334">
        <f t="shared" si="40"/>
        <v>0</v>
      </c>
      <c r="P592" s="773" t="str">
        <f t="shared" si="41"/>
        <v>Tetap</v>
      </c>
    </row>
    <row r="593" spans="1:16">
      <c r="A593" s="773">
        <v>34</v>
      </c>
      <c r="B593" s="777" t="s">
        <v>13587</v>
      </c>
      <c r="C593" s="776" t="s">
        <v>13588</v>
      </c>
      <c r="D593" s="776" t="s">
        <v>1260</v>
      </c>
      <c r="E593" s="776" t="s">
        <v>9301</v>
      </c>
      <c r="F593" s="776" t="s">
        <v>12206</v>
      </c>
      <c r="G593" s="776">
        <v>31</v>
      </c>
      <c r="H593" s="776">
        <v>3171</v>
      </c>
      <c r="I593" s="776"/>
      <c r="J593" s="776"/>
      <c r="K593" s="389" t="str">
        <f>VLOOKUP(G593,'01_MASTER_KODE_WILAYAH'!H$1437:I$1470,2,FALSE)</f>
        <v>DKI JAKARTA</v>
      </c>
      <c r="L593" s="775" t="str">
        <f>VLOOKUP(H593,'01_MASTER_KODE_WILAYAH'!D$5:F$1353,3,FALSE)</f>
        <v>KOTA JAKARTA SELATAN</v>
      </c>
      <c r="M593" s="774" t="str">
        <f t="shared" si="39"/>
        <v>Swasta/Lai</v>
      </c>
      <c r="N593" s="334">
        <f>COUNTIF(A1_Individu_Data_Keadaan_SDMK!A$4:A$149935,B593)</f>
        <v>0</v>
      </c>
      <c r="O593" s="334">
        <f t="shared" si="40"/>
        <v>0</v>
      </c>
      <c r="P593" s="773" t="str">
        <f t="shared" si="41"/>
        <v>Tetap</v>
      </c>
    </row>
    <row r="594" spans="1:16">
      <c r="A594" s="773">
        <v>35</v>
      </c>
      <c r="B594" s="777" t="s">
        <v>13589</v>
      </c>
      <c r="C594" s="776" t="s">
        <v>13590</v>
      </c>
      <c r="D594" s="776" t="s">
        <v>1260</v>
      </c>
      <c r="E594" s="776" t="s">
        <v>9301</v>
      </c>
      <c r="F594" s="776" t="s">
        <v>12206</v>
      </c>
      <c r="G594" s="776">
        <v>31</v>
      </c>
      <c r="H594" s="776">
        <v>3171</v>
      </c>
      <c r="I594" s="776"/>
      <c r="J594" s="776"/>
      <c r="K594" s="389" t="str">
        <f>VLOOKUP(G594,'01_MASTER_KODE_WILAYAH'!H$1437:I$1470,2,FALSE)</f>
        <v>DKI JAKARTA</v>
      </c>
      <c r="L594" s="775" t="str">
        <f>VLOOKUP(H594,'01_MASTER_KODE_WILAYAH'!D$5:F$1353,3,FALSE)</f>
        <v>KOTA JAKARTA SELATAN</v>
      </c>
      <c r="M594" s="774" t="str">
        <f t="shared" si="39"/>
        <v>Swasta/Lai</v>
      </c>
      <c r="N594" s="334">
        <f>COUNTIF(A1_Individu_Data_Keadaan_SDMK!A$4:A$149935,B594)</f>
        <v>0</v>
      </c>
      <c r="O594" s="334">
        <f t="shared" si="40"/>
        <v>0</v>
      </c>
      <c r="P594" s="773" t="str">
        <f t="shared" si="41"/>
        <v>Tetap</v>
      </c>
    </row>
    <row r="595" spans="1:16">
      <c r="A595" s="773">
        <v>36</v>
      </c>
      <c r="B595" s="777" t="s">
        <v>13591</v>
      </c>
      <c r="C595" s="776" t="s">
        <v>13592</v>
      </c>
      <c r="D595" s="776" t="s">
        <v>1261</v>
      </c>
      <c r="E595" s="776" t="s">
        <v>9301</v>
      </c>
      <c r="F595" s="776" t="s">
        <v>12206</v>
      </c>
      <c r="G595" s="776">
        <v>31</v>
      </c>
      <c r="H595" s="776">
        <v>3171</v>
      </c>
      <c r="I595" s="776"/>
      <c r="J595" s="776"/>
      <c r="K595" s="389" t="str">
        <f>VLOOKUP(G595,'01_MASTER_KODE_WILAYAH'!H$1437:I$1470,2,FALSE)</f>
        <v>DKI JAKARTA</v>
      </c>
      <c r="L595" s="775" t="str">
        <f>VLOOKUP(H595,'01_MASTER_KODE_WILAYAH'!D$5:F$1353,3,FALSE)</f>
        <v>KOTA JAKARTA SELATAN</v>
      </c>
      <c r="M595" s="774" t="str">
        <f t="shared" si="39"/>
        <v>Swasta/Lai</v>
      </c>
      <c r="N595" s="334">
        <f>COUNTIF(A1_Individu_Data_Keadaan_SDMK!A$4:A$149935,B595)</f>
        <v>0</v>
      </c>
      <c r="O595" s="334">
        <f t="shared" si="40"/>
        <v>0</v>
      </c>
      <c r="P595" s="773" t="str">
        <f t="shared" si="41"/>
        <v>Tetap</v>
      </c>
    </row>
    <row r="596" spans="1:16">
      <c r="A596" s="773">
        <v>37</v>
      </c>
      <c r="B596" s="777" t="s">
        <v>13593</v>
      </c>
      <c r="C596" s="776" t="s">
        <v>13594</v>
      </c>
      <c r="D596" s="776" t="s">
        <v>1261</v>
      </c>
      <c r="E596" s="776" t="s">
        <v>9301</v>
      </c>
      <c r="F596" s="776" t="s">
        <v>12206</v>
      </c>
      <c r="G596" s="776">
        <v>31</v>
      </c>
      <c r="H596" s="776">
        <v>3171</v>
      </c>
      <c r="I596" s="776"/>
      <c r="J596" s="776"/>
      <c r="K596" s="389" t="str">
        <f>VLOOKUP(G596,'01_MASTER_KODE_WILAYAH'!H$1437:I$1470,2,FALSE)</f>
        <v>DKI JAKARTA</v>
      </c>
      <c r="L596" s="775" t="str">
        <f>VLOOKUP(H596,'01_MASTER_KODE_WILAYAH'!D$5:F$1353,3,FALSE)</f>
        <v>KOTA JAKARTA SELATAN</v>
      </c>
      <c r="M596" s="774" t="str">
        <f t="shared" si="39"/>
        <v>Swasta/Lai</v>
      </c>
      <c r="N596" s="334">
        <f>COUNTIF(A1_Individu_Data_Keadaan_SDMK!A$4:A$149935,B596)</f>
        <v>0</v>
      </c>
      <c r="O596" s="334">
        <f t="shared" si="40"/>
        <v>0</v>
      </c>
      <c r="P596" s="773" t="str">
        <f t="shared" si="41"/>
        <v>Tetap</v>
      </c>
    </row>
    <row r="597" spans="1:16">
      <c r="A597" s="773">
        <v>38</v>
      </c>
      <c r="B597" s="777" t="s">
        <v>13595</v>
      </c>
      <c r="C597" s="776" t="s">
        <v>13596</v>
      </c>
      <c r="D597" s="776" t="s">
        <v>1265</v>
      </c>
      <c r="E597" s="776" t="s">
        <v>9301</v>
      </c>
      <c r="F597" s="776" t="s">
        <v>12206</v>
      </c>
      <c r="G597" s="776">
        <v>31</v>
      </c>
      <c r="H597" s="776">
        <v>3171</v>
      </c>
      <c r="I597" s="776"/>
      <c r="J597" s="776"/>
      <c r="K597" s="389" t="str">
        <f>VLOOKUP(G597,'01_MASTER_KODE_WILAYAH'!H$1437:I$1470,2,FALSE)</f>
        <v>DKI JAKARTA</v>
      </c>
      <c r="L597" s="775" t="str">
        <f>VLOOKUP(H597,'01_MASTER_KODE_WILAYAH'!D$5:F$1353,3,FALSE)</f>
        <v>KOTA JAKARTA SELATAN</v>
      </c>
      <c r="M597" s="774" t="str">
        <f t="shared" si="39"/>
        <v>Swasta/Lai</v>
      </c>
      <c r="N597" s="334">
        <f>COUNTIF(A1_Individu_Data_Keadaan_SDMK!A$4:A$149935,B597)</f>
        <v>0</v>
      </c>
      <c r="O597" s="334">
        <f t="shared" si="40"/>
        <v>0</v>
      </c>
      <c r="P597" s="773" t="str">
        <f t="shared" si="41"/>
        <v>Tetap</v>
      </c>
    </row>
    <row r="598" spans="1:16">
      <c r="A598" s="773">
        <v>39</v>
      </c>
      <c r="B598" s="777" t="s">
        <v>13597</v>
      </c>
      <c r="C598" s="776" t="s">
        <v>13598</v>
      </c>
      <c r="D598" s="776" t="s">
        <v>1261</v>
      </c>
      <c r="E598" s="776" t="s">
        <v>9301</v>
      </c>
      <c r="F598" s="776" t="s">
        <v>12206</v>
      </c>
      <c r="G598" s="776">
        <v>31</v>
      </c>
      <c r="H598" s="776">
        <v>3171</v>
      </c>
      <c r="I598" s="776"/>
      <c r="J598" s="776"/>
      <c r="K598" s="389" t="str">
        <f>VLOOKUP(G598,'01_MASTER_KODE_WILAYAH'!H$1437:I$1470,2,FALSE)</f>
        <v>DKI JAKARTA</v>
      </c>
      <c r="L598" s="775" t="str">
        <f>VLOOKUP(H598,'01_MASTER_KODE_WILAYAH'!D$5:F$1353,3,FALSE)</f>
        <v>KOTA JAKARTA SELATAN</v>
      </c>
      <c r="M598" s="774" t="str">
        <f t="shared" si="39"/>
        <v>Swasta/Lai</v>
      </c>
      <c r="N598" s="334">
        <f>COUNTIF(A1_Individu_Data_Keadaan_SDMK!A$4:A$149935,B598)</f>
        <v>0</v>
      </c>
      <c r="O598" s="334">
        <f t="shared" si="40"/>
        <v>0</v>
      </c>
      <c r="P598" s="773" t="str">
        <f t="shared" si="41"/>
        <v>Tetap</v>
      </c>
    </row>
    <row r="599" spans="1:16">
      <c r="A599" s="773">
        <v>40</v>
      </c>
      <c r="B599" s="777" t="s">
        <v>13599</v>
      </c>
      <c r="C599" s="776" t="s">
        <v>13600</v>
      </c>
      <c r="D599" s="776" t="s">
        <v>1265</v>
      </c>
      <c r="E599" s="776" t="s">
        <v>9301</v>
      </c>
      <c r="F599" s="776" t="s">
        <v>12206</v>
      </c>
      <c r="G599" s="776">
        <v>31</v>
      </c>
      <c r="H599" s="776">
        <v>3171</v>
      </c>
      <c r="I599" s="776"/>
      <c r="J599" s="776"/>
      <c r="K599" s="389" t="str">
        <f>VLOOKUP(G599,'01_MASTER_KODE_WILAYAH'!H$1437:I$1470,2,FALSE)</f>
        <v>DKI JAKARTA</v>
      </c>
      <c r="L599" s="775" t="str">
        <f>VLOOKUP(H599,'01_MASTER_KODE_WILAYAH'!D$5:F$1353,3,FALSE)</f>
        <v>KOTA JAKARTA SELATAN</v>
      </c>
      <c r="M599" s="774" t="str">
        <f t="shared" si="39"/>
        <v>Swasta/Lai</v>
      </c>
      <c r="N599" s="334">
        <f>COUNTIF(A1_Individu_Data_Keadaan_SDMK!A$4:A$149935,B599)</f>
        <v>0</v>
      </c>
      <c r="O599" s="334">
        <f t="shared" si="40"/>
        <v>0</v>
      </c>
      <c r="P599" s="773" t="str">
        <f t="shared" si="41"/>
        <v>Tetap</v>
      </c>
    </row>
    <row r="600" spans="1:16">
      <c r="A600" s="773">
        <v>41</v>
      </c>
      <c r="B600" s="777" t="s">
        <v>13601</v>
      </c>
      <c r="C600" s="776" t="s">
        <v>13602</v>
      </c>
      <c r="D600" s="776" t="s">
        <v>1265</v>
      </c>
      <c r="E600" s="776" t="s">
        <v>9301</v>
      </c>
      <c r="F600" s="776" t="s">
        <v>12206</v>
      </c>
      <c r="G600" s="776">
        <v>31</v>
      </c>
      <c r="H600" s="776">
        <v>3171</v>
      </c>
      <c r="I600" s="776"/>
      <c r="J600" s="776"/>
      <c r="K600" s="389" t="str">
        <f>VLOOKUP(G600,'01_MASTER_KODE_WILAYAH'!H$1437:I$1470,2,FALSE)</f>
        <v>DKI JAKARTA</v>
      </c>
      <c r="L600" s="775" t="str">
        <f>VLOOKUP(H600,'01_MASTER_KODE_WILAYAH'!D$5:F$1353,3,FALSE)</f>
        <v>KOTA JAKARTA SELATAN</v>
      </c>
      <c r="M600" s="774" t="str">
        <f t="shared" si="39"/>
        <v>Swasta/Lai</v>
      </c>
      <c r="N600" s="334">
        <f>COUNTIF(A1_Individu_Data_Keadaan_SDMK!A$4:A$149935,B600)</f>
        <v>0</v>
      </c>
      <c r="O600" s="334">
        <f t="shared" si="40"/>
        <v>0</v>
      </c>
      <c r="P600" s="773" t="str">
        <f t="shared" si="41"/>
        <v>Tetap</v>
      </c>
    </row>
    <row r="601" spans="1:16">
      <c r="A601" s="773">
        <v>42</v>
      </c>
      <c r="B601" s="777" t="s">
        <v>13603</v>
      </c>
      <c r="C601" s="776" t="s">
        <v>13604</v>
      </c>
      <c r="D601" s="776" t="s">
        <v>1265</v>
      </c>
      <c r="E601" s="776" t="s">
        <v>9301</v>
      </c>
      <c r="F601" s="776" t="s">
        <v>12206</v>
      </c>
      <c r="G601" s="776">
        <v>31</v>
      </c>
      <c r="H601" s="776">
        <v>3171</v>
      </c>
      <c r="I601" s="776"/>
      <c r="J601" s="776"/>
      <c r="K601" s="389" t="str">
        <f>VLOOKUP(G601,'01_MASTER_KODE_WILAYAH'!H$1437:I$1470,2,FALSE)</f>
        <v>DKI JAKARTA</v>
      </c>
      <c r="L601" s="775" t="str">
        <f>VLOOKUP(H601,'01_MASTER_KODE_WILAYAH'!D$5:F$1353,3,FALSE)</f>
        <v>KOTA JAKARTA SELATAN</v>
      </c>
      <c r="M601" s="774" t="str">
        <f t="shared" si="39"/>
        <v>Swasta/Lai</v>
      </c>
      <c r="N601" s="334">
        <f>COUNTIF(A1_Individu_Data_Keadaan_SDMK!A$4:A$149935,B601)</f>
        <v>0</v>
      </c>
      <c r="O601" s="334">
        <f t="shared" si="40"/>
        <v>0</v>
      </c>
      <c r="P601" s="773" t="str">
        <f t="shared" si="41"/>
        <v>Tetap</v>
      </c>
    </row>
    <row r="602" spans="1:16">
      <c r="A602" s="773">
        <v>43</v>
      </c>
      <c r="B602" s="777" t="s">
        <v>13605</v>
      </c>
      <c r="C602" s="776" t="s">
        <v>13606</v>
      </c>
      <c r="D602" s="776" t="s">
        <v>1265</v>
      </c>
      <c r="E602" s="776" t="s">
        <v>9301</v>
      </c>
      <c r="F602" s="776" t="s">
        <v>12206</v>
      </c>
      <c r="G602" s="776">
        <v>31</v>
      </c>
      <c r="H602" s="776">
        <v>3171</v>
      </c>
      <c r="I602" s="776"/>
      <c r="J602" s="776"/>
      <c r="K602" s="389" t="str">
        <f>VLOOKUP(G602,'01_MASTER_KODE_WILAYAH'!H$1437:I$1470,2,FALSE)</f>
        <v>DKI JAKARTA</v>
      </c>
      <c r="L602" s="775" t="str">
        <f>VLOOKUP(H602,'01_MASTER_KODE_WILAYAH'!D$5:F$1353,3,FALSE)</f>
        <v>KOTA JAKARTA SELATAN</v>
      </c>
      <c r="M602" s="774" t="str">
        <f t="shared" si="39"/>
        <v>Swasta/Lai</v>
      </c>
      <c r="N602" s="334">
        <f>COUNTIF(A1_Individu_Data_Keadaan_SDMK!A$4:A$149935,B602)</f>
        <v>0</v>
      </c>
      <c r="O602" s="334">
        <f t="shared" si="40"/>
        <v>0</v>
      </c>
      <c r="P602" s="773" t="str">
        <f t="shared" si="41"/>
        <v>Tetap</v>
      </c>
    </row>
    <row r="603" spans="1:16">
      <c r="A603" s="773">
        <v>44</v>
      </c>
      <c r="B603" s="777" t="s">
        <v>13607</v>
      </c>
      <c r="C603" s="776" t="s">
        <v>13608</v>
      </c>
      <c r="D603" s="776" t="s">
        <v>1260</v>
      </c>
      <c r="E603" s="776" t="s">
        <v>9301</v>
      </c>
      <c r="F603" s="776" t="s">
        <v>12206</v>
      </c>
      <c r="G603" s="776">
        <v>31</v>
      </c>
      <c r="H603" s="776">
        <v>3171</v>
      </c>
      <c r="I603" s="776"/>
      <c r="J603" s="776"/>
      <c r="K603" s="389" t="str">
        <f>VLOOKUP(G603,'01_MASTER_KODE_WILAYAH'!H$1437:I$1470,2,FALSE)</f>
        <v>DKI JAKARTA</v>
      </c>
      <c r="L603" s="775" t="str">
        <f>VLOOKUP(H603,'01_MASTER_KODE_WILAYAH'!D$5:F$1353,3,FALSE)</f>
        <v>KOTA JAKARTA SELATAN</v>
      </c>
      <c r="M603" s="774" t="str">
        <f t="shared" si="39"/>
        <v>Swasta/Lai</v>
      </c>
      <c r="N603" s="334">
        <f>COUNTIF(A1_Individu_Data_Keadaan_SDMK!A$4:A$149935,B603)</f>
        <v>0</v>
      </c>
      <c r="O603" s="334">
        <f t="shared" si="40"/>
        <v>0</v>
      </c>
      <c r="P603" s="773" t="str">
        <f t="shared" si="41"/>
        <v>Tetap</v>
      </c>
    </row>
    <row r="604" spans="1:16">
      <c r="A604" s="773">
        <v>45</v>
      </c>
      <c r="B604" s="777" t="s">
        <v>13609</v>
      </c>
      <c r="C604" s="776" t="s">
        <v>13610</v>
      </c>
      <c r="D604" s="776" t="s">
        <v>1261</v>
      </c>
      <c r="E604" s="776" t="s">
        <v>9301</v>
      </c>
      <c r="F604" s="776" t="s">
        <v>12206</v>
      </c>
      <c r="G604" s="776">
        <v>31</v>
      </c>
      <c r="H604" s="776">
        <v>3171</v>
      </c>
      <c r="I604" s="776"/>
      <c r="J604" s="776"/>
      <c r="K604" s="389" t="str">
        <f>VLOOKUP(G604,'01_MASTER_KODE_WILAYAH'!H$1437:I$1470,2,FALSE)</f>
        <v>DKI JAKARTA</v>
      </c>
      <c r="L604" s="775" t="str">
        <f>VLOOKUP(H604,'01_MASTER_KODE_WILAYAH'!D$5:F$1353,3,FALSE)</f>
        <v>KOTA JAKARTA SELATAN</v>
      </c>
      <c r="M604" s="774" t="str">
        <f t="shared" si="39"/>
        <v>Swasta/Lai</v>
      </c>
      <c r="N604" s="334">
        <f>COUNTIF(A1_Individu_Data_Keadaan_SDMK!A$4:A$149935,B604)</f>
        <v>0</v>
      </c>
      <c r="O604" s="334">
        <f t="shared" si="40"/>
        <v>0</v>
      </c>
      <c r="P604" s="773" t="str">
        <f t="shared" si="41"/>
        <v>Tetap</v>
      </c>
    </row>
    <row r="605" spans="1:16">
      <c r="A605" s="773">
        <v>46</v>
      </c>
      <c r="B605" s="777" t="s">
        <v>13611</v>
      </c>
      <c r="C605" s="776" t="s">
        <v>13612</v>
      </c>
      <c r="D605" s="776" t="s">
        <v>1261</v>
      </c>
      <c r="E605" s="776" t="s">
        <v>9301</v>
      </c>
      <c r="F605" s="776" t="s">
        <v>12206</v>
      </c>
      <c r="G605" s="776">
        <v>31</v>
      </c>
      <c r="H605" s="776">
        <v>3171</v>
      </c>
      <c r="I605" s="776"/>
      <c r="J605" s="776"/>
      <c r="K605" s="389" t="str">
        <f>VLOOKUP(G605,'01_MASTER_KODE_WILAYAH'!H$1437:I$1470,2,FALSE)</f>
        <v>DKI JAKARTA</v>
      </c>
      <c r="L605" s="775" t="str">
        <f>VLOOKUP(H605,'01_MASTER_KODE_WILAYAH'!D$5:F$1353,3,FALSE)</f>
        <v>KOTA JAKARTA SELATAN</v>
      </c>
      <c r="M605" s="774" t="str">
        <f t="shared" si="39"/>
        <v>Swasta/Lai</v>
      </c>
      <c r="N605" s="334">
        <f>COUNTIF(A1_Individu_Data_Keadaan_SDMK!A$4:A$149935,B605)</f>
        <v>0</v>
      </c>
      <c r="O605" s="334">
        <f t="shared" si="40"/>
        <v>0</v>
      </c>
      <c r="P605" s="773" t="str">
        <f t="shared" si="41"/>
        <v>Tetap</v>
      </c>
    </row>
    <row r="606" spans="1:16">
      <c r="A606" s="773">
        <v>47</v>
      </c>
      <c r="B606" s="777" t="s">
        <v>13613</v>
      </c>
      <c r="C606" s="776" t="s">
        <v>13614</v>
      </c>
      <c r="D606" s="776" t="s">
        <v>1265</v>
      </c>
      <c r="E606" s="776" t="s">
        <v>9301</v>
      </c>
      <c r="F606" s="776" t="s">
        <v>12206</v>
      </c>
      <c r="G606" s="776">
        <v>31</v>
      </c>
      <c r="H606" s="776">
        <v>3171</v>
      </c>
      <c r="I606" s="776"/>
      <c r="J606" s="776"/>
      <c r="K606" s="389" t="str">
        <f>VLOOKUP(G606,'01_MASTER_KODE_WILAYAH'!H$1437:I$1470,2,FALSE)</f>
        <v>DKI JAKARTA</v>
      </c>
      <c r="L606" s="775" t="str">
        <f>VLOOKUP(H606,'01_MASTER_KODE_WILAYAH'!D$5:F$1353,3,FALSE)</f>
        <v>KOTA JAKARTA SELATAN</v>
      </c>
      <c r="M606" s="774" t="str">
        <f t="shared" si="39"/>
        <v>Swasta/Lai</v>
      </c>
      <c r="N606" s="334">
        <f>COUNTIF(A1_Individu_Data_Keadaan_SDMK!A$4:A$149935,B606)</f>
        <v>0</v>
      </c>
      <c r="O606" s="334">
        <f t="shared" si="40"/>
        <v>0</v>
      </c>
      <c r="P606" s="773" t="str">
        <f t="shared" si="41"/>
        <v>Tetap</v>
      </c>
    </row>
    <row r="607" spans="1:16">
      <c r="A607" s="773">
        <v>48</v>
      </c>
      <c r="B607" s="777" t="s">
        <v>13615</v>
      </c>
      <c r="C607" s="776" t="s">
        <v>13616</v>
      </c>
      <c r="D607" s="776" t="s">
        <v>1265</v>
      </c>
      <c r="E607" s="776" t="s">
        <v>9301</v>
      </c>
      <c r="F607" s="776" t="s">
        <v>12206</v>
      </c>
      <c r="G607" s="776">
        <v>31</v>
      </c>
      <c r="H607" s="776">
        <v>3171</v>
      </c>
      <c r="I607" s="776"/>
      <c r="J607" s="776"/>
      <c r="K607" s="389" t="str">
        <f>VLOOKUP(G607,'01_MASTER_KODE_WILAYAH'!H$1437:I$1470,2,FALSE)</f>
        <v>DKI JAKARTA</v>
      </c>
      <c r="L607" s="775" t="str">
        <f>VLOOKUP(H607,'01_MASTER_KODE_WILAYAH'!D$5:F$1353,3,FALSE)</f>
        <v>KOTA JAKARTA SELATAN</v>
      </c>
      <c r="M607" s="774" t="str">
        <f t="shared" si="39"/>
        <v>Swasta/Lai</v>
      </c>
      <c r="N607" s="334">
        <f>COUNTIF(A1_Individu_Data_Keadaan_SDMK!A$4:A$149935,B607)</f>
        <v>0</v>
      </c>
      <c r="O607" s="334">
        <f t="shared" si="40"/>
        <v>0</v>
      </c>
      <c r="P607" s="773" t="str">
        <f t="shared" si="41"/>
        <v>Tetap</v>
      </c>
    </row>
    <row r="608" spans="1:16">
      <c r="A608" s="773">
        <v>49</v>
      </c>
      <c r="B608" s="777" t="s">
        <v>13617</v>
      </c>
      <c r="C608" s="776" t="s">
        <v>13618</v>
      </c>
      <c r="D608" s="776" t="s">
        <v>1265</v>
      </c>
      <c r="E608" s="776" t="s">
        <v>9301</v>
      </c>
      <c r="F608" s="776" t="s">
        <v>12206</v>
      </c>
      <c r="G608" s="776">
        <v>31</v>
      </c>
      <c r="H608" s="776">
        <v>3171</v>
      </c>
      <c r="I608" s="776"/>
      <c r="J608" s="776"/>
      <c r="K608" s="389" t="str">
        <f>VLOOKUP(G608,'01_MASTER_KODE_WILAYAH'!H$1437:I$1470,2,FALSE)</f>
        <v>DKI JAKARTA</v>
      </c>
      <c r="L608" s="775" t="str">
        <f>VLOOKUP(H608,'01_MASTER_KODE_WILAYAH'!D$5:F$1353,3,FALSE)</f>
        <v>KOTA JAKARTA SELATAN</v>
      </c>
      <c r="M608" s="774" t="str">
        <f t="shared" si="39"/>
        <v>Swasta/Lai</v>
      </c>
      <c r="N608" s="334">
        <f>COUNTIF(A1_Individu_Data_Keadaan_SDMK!A$4:A$149935,B608)</f>
        <v>0</v>
      </c>
      <c r="O608" s="334">
        <f t="shared" si="40"/>
        <v>0</v>
      </c>
      <c r="P608" s="773" t="str">
        <f t="shared" si="41"/>
        <v>Tetap</v>
      </c>
    </row>
    <row r="609" spans="1:16">
      <c r="A609" s="773">
        <v>50</v>
      </c>
      <c r="B609" s="777" t="s">
        <v>13619</v>
      </c>
      <c r="C609" s="776" t="s">
        <v>13620</v>
      </c>
      <c r="D609" s="776" t="s">
        <v>1265</v>
      </c>
      <c r="E609" s="776" t="s">
        <v>9301</v>
      </c>
      <c r="F609" s="776" t="s">
        <v>12206</v>
      </c>
      <c r="G609" s="776">
        <v>31</v>
      </c>
      <c r="H609" s="776">
        <v>3171</v>
      </c>
      <c r="I609" s="776"/>
      <c r="J609" s="776"/>
      <c r="K609" s="389" t="str">
        <f>VLOOKUP(G609,'01_MASTER_KODE_WILAYAH'!H$1437:I$1470,2,FALSE)</f>
        <v>DKI JAKARTA</v>
      </c>
      <c r="L609" s="775" t="str">
        <f>VLOOKUP(H609,'01_MASTER_KODE_WILAYAH'!D$5:F$1353,3,FALSE)</f>
        <v>KOTA JAKARTA SELATAN</v>
      </c>
      <c r="M609" s="774" t="str">
        <f t="shared" si="39"/>
        <v>Swasta/Lai</v>
      </c>
      <c r="N609" s="334">
        <f>COUNTIF(A1_Individu_Data_Keadaan_SDMK!A$4:A$149935,B609)</f>
        <v>0</v>
      </c>
      <c r="O609" s="334">
        <f t="shared" si="40"/>
        <v>0</v>
      </c>
      <c r="P609" s="773" t="str">
        <f t="shared" si="41"/>
        <v>Tetap</v>
      </c>
    </row>
    <row r="610" spans="1:16">
      <c r="A610" s="773">
        <v>51</v>
      </c>
      <c r="B610" s="777" t="s">
        <v>13621</v>
      </c>
      <c r="C610" s="776" t="s">
        <v>13622</v>
      </c>
      <c r="D610" s="776" t="s">
        <v>1265</v>
      </c>
      <c r="E610" s="776" t="s">
        <v>9301</v>
      </c>
      <c r="F610" s="776" t="s">
        <v>12206</v>
      </c>
      <c r="G610" s="776">
        <v>31</v>
      </c>
      <c r="H610" s="776">
        <v>3171</v>
      </c>
      <c r="I610" s="776"/>
      <c r="J610" s="776"/>
      <c r="K610" s="389" t="str">
        <f>VLOOKUP(G610,'01_MASTER_KODE_WILAYAH'!H$1437:I$1470,2,FALSE)</f>
        <v>DKI JAKARTA</v>
      </c>
      <c r="L610" s="775" t="str">
        <f>VLOOKUP(H610,'01_MASTER_KODE_WILAYAH'!D$5:F$1353,3,FALSE)</f>
        <v>KOTA JAKARTA SELATAN</v>
      </c>
      <c r="M610" s="774" t="str">
        <f t="shared" si="39"/>
        <v>Swasta/Lai</v>
      </c>
      <c r="N610" s="334">
        <f>COUNTIF(A1_Individu_Data_Keadaan_SDMK!A$4:A$149935,B610)</f>
        <v>0</v>
      </c>
      <c r="O610" s="334">
        <f t="shared" si="40"/>
        <v>0</v>
      </c>
      <c r="P610" s="773" t="str">
        <f t="shared" si="41"/>
        <v>Tetap</v>
      </c>
    </row>
    <row r="611" spans="1:16">
      <c r="A611" s="773">
        <v>52</v>
      </c>
      <c r="B611" s="777" t="s">
        <v>13623</v>
      </c>
      <c r="C611" s="776" t="s">
        <v>13624</v>
      </c>
      <c r="D611" s="776" t="s">
        <v>1265</v>
      </c>
      <c r="E611" s="776" t="s">
        <v>9301</v>
      </c>
      <c r="F611" s="776" t="s">
        <v>12206</v>
      </c>
      <c r="G611" s="776">
        <v>31</v>
      </c>
      <c r="H611" s="776">
        <v>3171</v>
      </c>
      <c r="I611" s="776"/>
      <c r="J611" s="776"/>
      <c r="K611" s="389" t="str">
        <f>VLOOKUP(G611,'01_MASTER_KODE_WILAYAH'!H$1437:I$1470,2,FALSE)</f>
        <v>DKI JAKARTA</v>
      </c>
      <c r="L611" s="775" t="str">
        <f>VLOOKUP(H611,'01_MASTER_KODE_WILAYAH'!D$5:F$1353,3,FALSE)</f>
        <v>KOTA JAKARTA SELATAN</v>
      </c>
      <c r="M611" s="774" t="str">
        <f t="shared" si="39"/>
        <v>Swasta/Lai</v>
      </c>
      <c r="N611" s="334">
        <f>COUNTIF(A1_Individu_Data_Keadaan_SDMK!A$4:A$149935,B611)</f>
        <v>0</v>
      </c>
      <c r="O611" s="334">
        <f t="shared" si="40"/>
        <v>0</v>
      </c>
      <c r="P611" s="773" t="str">
        <f t="shared" si="41"/>
        <v>Tetap</v>
      </c>
    </row>
    <row r="612" spans="1:16">
      <c r="A612" s="773">
        <v>53</v>
      </c>
      <c r="B612" s="777" t="s">
        <v>13625</v>
      </c>
      <c r="C612" s="776" t="s">
        <v>13626</v>
      </c>
      <c r="D612" s="776" t="s">
        <v>1265</v>
      </c>
      <c r="E612" s="776" t="s">
        <v>9301</v>
      </c>
      <c r="F612" s="776" t="s">
        <v>12206</v>
      </c>
      <c r="G612" s="776">
        <v>31</v>
      </c>
      <c r="H612" s="776">
        <v>3171</v>
      </c>
      <c r="I612" s="776"/>
      <c r="J612" s="776"/>
      <c r="K612" s="389" t="str">
        <f>VLOOKUP(G612,'01_MASTER_KODE_WILAYAH'!H$1437:I$1470,2,FALSE)</f>
        <v>DKI JAKARTA</v>
      </c>
      <c r="L612" s="775" t="str">
        <f>VLOOKUP(H612,'01_MASTER_KODE_WILAYAH'!D$5:F$1353,3,FALSE)</f>
        <v>KOTA JAKARTA SELATAN</v>
      </c>
      <c r="M612" s="774" t="str">
        <f t="shared" si="39"/>
        <v>Swasta/Lai</v>
      </c>
      <c r="N612" s="334">
        <f>COUNTIF(A1_Individu_Data_Keadaan_SDMK!A$4:A$149935,B612)</f>
        <v>0</v>
      </c>
      <c r="O612" s="334">
        <f t="shared" si="40"/>
        <v>0</v>
      </c>
      <c r="P612" s="773" t="str">
        <f t="shared" si="41"/>
        <v>Tetap</v>
      </c>
    </row>
    <row r="613" spans="1:16">
      <c r="A613" s="773">
        <v>54</v>
      </c>
      <c r="B613" s="777" t="s">
        <v>13627</v>
      </c>
      <c r="C613" s="776" t="s">
        <v>13628</v>
      </c>
      <c r="D613" s="776" t="s">
        <v>1265</v>
      </c>
      <c r="E613" s="776" t="s">
        <v>9301</v>
      </c>
      <c r="F613" s="776" t="s">
        <v>12206</v>
      </c>
      <c r="G613" s="776">
        <v>31</v>
      </c>
      <c r="H613" s="776">
        <v>3171</v>
      </c>
      <c r="I613" s="776"/>
      <c r="J613" s="776"/>
      <c r="K613" s="389" t="str">
        <f>VLOOKUP(G613,'01_MASTER_KODE_WILAYAH'!H$1437:I$1470,2,FALSE)</f>
        <v>DKI JAKARTA</v>
      </c>
      <c r="L613" s="775" t="str">
        <f>VLOOKUP(H613,'01_MASTER_KODE_WILAYAH'!D$5:F$1353,3,FALSE)</f>
        <v>KOTA JAKARTA SELATAN</v>
      </c>
      <c r="M613" s="774" t="str">
        <f t="shared" si="39"/>
        <v>Swasta/Lai</v>
      </c>
      <c r="N613" s="334">
        <f>COUNTIF(A1_Individu_Data_Keadaan_SDMK!A$4:A$149935,B613)</f>
        <v>0</v>
      </c>
      <c r="O613" s="334">
        <f t="shared" si="40"/>
        <v>0</v>
      </c>
      <c r="P613" s="773" t="str">
        <f t="shared" si="41"/>
        <v>Tetap</v>
      </c>
    </row>
    <row r="614" spans="1:16">
      <c r="A614" s="773">
        <v>55</v>
      </c>
      <c r="B614" s="777" t="s">
        <v>13629</v>
      </c>
      <c r="C614" s="776" t="s">
        <v>13630</v>
      </c>
      <c r="D614" s="776" t="s">
        <v>1265</v>
      </c>
      <c r="E614" s="776" t="s">
        <v>9301</v>
      </c>
      <c r="F614" s="776" t="s">
        <v>12206</v>
      </c>
      <c r="G614" s="776">
        <v>31</v>
      </c>
      <c r="H614" s="776">
        <v>3171</v>
      </c>
      <c r="I614" s="776"/>
      <c r="J614" s="776"/>
      <c r="K614" s="389" t="str">
        <f>VLOOKUP(G614,'01_MASTER_KODE_WILAYAH'!H$1437:I$1470,2,FALSE)</f>
        <v>DKI JAKARTA</v>
      </c>
      <c r="L614" s="775" t="str">
        <f>VLOOKUP(H614,'01_MASTER_KODE_WILAYAH'!D$5:F$1353,3,FALSE)</f>
        <v>KOTA JAKARTA SELATAN</v>
      </c>
      <c r="M614" s="774" t="str">
        <f t="shared" si="39"/>
        <v>Swasta/Lai</v>
      </c>
      <c r="N614" s="334">
        <f>COUNTIF(A1_Individu_Data_Keadaan_SDMK!A$4:A$149935,B614)</f>
        <v>0</v>
      </c>
      <c r="O614" s="334">
        <f t="shared" si="40"/>
        <v>0</v>
      </c>
      <c r="P614" s="773" t="str">
        <f t="shared" si="41"/>
        <v>Tetap</v>
      </c>
    </row>
    <row r="615" spans="1:16">
      <c r="A615" s="773">
        <v>56</v>
      </c>
      <c r="B615" s="777" t="s">
        <v>13631</v>
      </c>
      <c r="C615" s="776" t="s">
        <v>13632</v>
      </c>
      <c r="D615" s="776" t="s">
        <v>1265</v>
      </c>
      <c r="E615" s="776" t="s">
        <v>9301</v>
      </c>
      <c r="F615" s="776" t="s">
        <v>12206</v>
      </c>
      <c r="G615" s="776">
        <v>31</v>
      </c>
      <c r="H615" s="776">
        <v>3171</v>
      </c>
      <c r="I615" s="776"/>
      <c r="J615" s="776"/>
      <c r="K615" s="389" t="str">
        <f>VLOOKUP(G615,'01_MASTER_KODE_WILAYAH'!H$1437:I$1470,2,FALSE)</f>
        <v>DKI JAKARTA</v>
      </c>
      <c r="L615" s="775" t="str">
        <f>VLOOKUP(H615,'01_MASTER_KODE_WILAYAH'!D$5:F$1353,3,FALSE)</f>
        <v>KOTA JAKARTA SELATAN</v>
      </c>
      <c r="M615" s="774" t="str">
        <f t="shared" si="39"/>
        <v>Swasta/Lai</v>
      </c>
      <c r="N615" s="334">
        <f>COUNTIF(A1_Individu_Data_Keadaan_SDMK!A$4:A$149935,B615)</f>
        <v>0</v>
      </c>
      <c r="O615" s="334">
        <f t="shared" si="40"/>
        <v>0</v>
      </c>
      <c r="P615" s="773" t="str">
        <f t="shared" si="41"/>
        <v>Tetap</v>
      </c>
    </row>
    <row r="616" spans="1:16">
      <c r="A616" s="773">
        <v>57</v>
      </c>
      <c r="B616" s="777" t="s">
        <v>13633</v>
      </c>
      <c r="C616" s="776" t="s">
        <v>13634</v>
      </c>
      <c r="D616" s="776" t="s">
        <v>1265</v>
      </c>
      <c r="E616" s="776" t="s">
        <v>9301</v>
      </c>
      <c r="F616" s="776" t="s">
        <v>12206</v>
      </c>
      <c r="G616" s="776">
        <v>31</v>
      </c>
      <c r="H616" s="776">
        <v>3171</v>
      </c>
      <c r="I616" s="776"/>
      <c r="J616" s="776"/>
      <c r="K616" s="389" t="str">
        <f>VLOOKUP(G616,'01_MASTER_KODE_WILAYAH'!H$1437:I$1470,2,FALSE)</f>
        <v>DKI JAKARTA</v>
      </c>
      <c r="L616" s="775" t="str">
        <f>VLOOKUP(H616,'01_MASTER_KODE_WILAYAH'!D$5:F$1353,3,FALSE)</f>
        <v>KOTA JAKARTA SELATAN</v>
      </c>
      <c r="M616" s="774" t="str">
        <f t="shared" si="39"/>
        <v>Swasta/Lai</v>
      </c>
      <c r="N616" s="334">
        <f>COUNTIF(A1_Individu_Data_Keadaan_SDMK!A$4:A$149935,B616)</f>
        <v>0</v>
      </c>
      <c r="O616" s="334">
        <f t="shared" si="40"/>
        <v>0</v>
      </c>
      <c r="P616" s="773" t="str">
        <f t="shared" si="41"/>
        <v>Tetap</v>
      </c>
    </row>
    <row r="617" spans="1:16">
      <c r="A617" s="773">
        <v>58</v>
      </c>
      <c r="B617" s="777" t="s">
        <v>13635</v>
      </c>
      <c r="C617" s="776" t="s">
        <v>13636</v>
      </c>
      <c r="D617" s="776" t="s">
        <v>1265</v>
      </c>
      <c r="E617" s="776" t="s">
        <v>9301</v>
      </c>
      <c r="F617" s="776" t="s">
        <v>12206</v>
      </c>
      <c r="G617" s="776">
        <v>31</v>
      </c>
      <c r="H617" s="776">
        <v>3171</v>
      </c>
      <c r="I617" s="776"/>
      <c r="J617" s="776"/>
      <c r="K617" s="389" t="str">
        <f>VLOOKUP(G617,'01_MASTER_KODE_WILAYAH'!H$1437:I$1470,2,FALSE)</f>
        <v>DKI JAKARTA</v>
      </c>
      <c r="L617" s="775" t="str">
        <f>VLOOKUP(H617,'01_MASTER_KODE_WILAYAH'!D$5:F$1353,3,FALSE)</f>
        <v>KOTA JAKARTA SELATAN</v>
      </c>
      <c r="M617" s="774" t="str">
        <f t="shared" si="39"/>
        <v>Swasta/Lai</v>
      </c>
      <c r="N617" s="334">
        <f>COUNTIF(A1_Individu_Data_Keadaan_SDMK!A$4:A$149935,B617)</f>
        <v>0</v>
      </c>
      <c r="O617" s="334">
        <f t="shared" si="40"/>
        <v>0</v>
      </c>
      <c r="P617" s="773" t="str">
        <f t="shared" si="41"/>
        <v>Tetap</v>
      </c>
    </row>
    <row r="618" spans="1:16">
      <c r="A618" s="773">
        <v>59</v>
      </c>
      <c r="B618" s="777" t="s">
        <v>13637</v>
      </c>
      <c r="C618" s="776" t="s">
        <v>13638</v>
      </c>
      <c r="D618" s="776" t="s">
        <v>1264</v>
      </c>
      <c r="E618" s="776" t="s">
        <v>9301</v>
      </c>
      <c r="F618" s="776" t="s">
        <v>12206</v>
      </c>
      <c r="G618" s="776">
        <v>31</v>
      </c>
      <c r="H618" s="776">
        <v>3171</v>
      </c>
      <c r="I618" s="776"/>
      <c r="J618" s="776"/>
      <c r="K618" s="389" t="str">
        <f>VLOOKUP(G618,'01_MASTER_KODE_WILAYAH'!H$1437:I$1470,2,FALSE)</f>
        <v>DKI JAKARTA</v>
      </c>
      <c r="L618" s="775" t="str">
        <f>VLOOKUP(H618,'01_MASTER_KODE_WILAYAH'!D$5:F$1353,3,FALSE)</f>
        <v>KOTA JAKARTA SELATAN</v>
      </c>
      <c r="M618" s="774" t="str">
        <f t="shared" si="39"/>
        <v>Swasta/Lai</v>
      </c>
      <c r="N618" s="334">
        <f>COUNTIF(A1_Individu_Data_Keadaan_SDMK!A$4:A$149935,B618)</f>
        <v>0</v>
      </c>
      <c r="O618" s="334">
        <f t="shared" si="40"/>
        <v>0</v>
      </c>
      <c r="P618" s="773" t="str">
        <f t="shared" si="41"/>
        <v>Tetap</v>
      </c>
    </row>
    <row r="619" spans="1:16">
      <c r="A619" s="773">
        <v>60</v>
      </c>
      <c r="B619" s="777" t="s">
        <v>13639</v>
      </c>
      <c r="C619" s="776" t="s">
        <v>13640</v>
      </c>
      <c r="D619" s="776" t="s">
        <v>1265</v>
      </c>
      <c r="E619" s="776" t="s">
        <v>9301</v>
      </c>
      <c r="F619" s="776" t="s">
        <v>12206</v>
      </c>
      <c r="G619" s="776">
        <v>31</v>
      </c>
      <c r="H619" s="776">
        <v>3171</v>
      </c>
      <c r="I619" s="776"/>
      <c r="J619" s="776"/>
      <c r="K619" s="389" t="str">
        <f>VLOOKUP(G619,'01_MASTER_KODE_WILAYAH'!H$1437:I$1470,2,FALSE)</f>
        <v>DKI JAKARTA</v>
      </c>
      <c r="L619" s="775" t="str">
        <f>VLOOKUP(H619,'01_MASTER_KODE_WILAYAH'!D$5:F$1353,3,FALSE)</f>
        <v>KOTA JAKARTA SELATAN</v>
      </c>
      <c r="M619" s="774" t="str">
        <f t="shared" si="39"/>
        <v>Swasta/Lai</v>
      </c>
      <c r="N619" s="334">
        <f>COUNTIF(A1_Individu_Data_Keadaan_SDMK!A$4:A$149935,B619)</f>
        <v>0</v>
      </c>
      <c r="O619" s="334">
        <f t="shared" si="40"/>
        <v>0</v>
      </c>
      <c r="P619" s="773" t="str">
        <f t="shared" si="41"/>
        <v>Tetap</v>
      </c>
    </row>
    <row r="620" spans="1:16">
      <c r="A620" s="773">
        <v>61</v>
      </c>
      <c r="B620" s="777" t="s">
        <v>13641</v>
      </c>
      <c r="C620" s="776" t="s">
        <v>13642</v>
      </c>
      <c r="D620" s="776" t="s">
        <v>1265</v>
      </c>
      <c r="E620" s="776" t="s">
        <v>9301</v>
      </c>
      <c r="F620" s="776" t="s">
        <v>12206</v>
      </c>
      <c r="G620" s="776">
        <v>31</v>
      </c>
      <c r="H620" s="776">
        <v>3171</v>
      </c>
      <c r="I620" s="776"/>
      <c r="J620" s="776"/>
      <c r="K620" s="389" t="str">
        <f>VLOOKUP(G620,'01_MASTER_KODE_WILAYAH'!H$1437:I$1470,2,FALSE)</f>
        <v>DKI JAKARTA</v>
      </c>
      <c r="L620" s="775" t="str">
        <f>VLOOKUP(H620,'01_MASTER_KODE_WILAYAH'!D$5:F$1353,3,FALSE)</f>
        <v>KOTA JAKARTA SELATAN</v>
      </c>
      <c r="M620" s="774" t="str">
        <f t="shared" si="39"/>
        <v>Swasta/Lai</v>
      </c>
      <c r="N620" s="334">
        <f>COUNTIF(A1_Individu_Data_Keadaan_SDMK!A$4:A$149935,B620)</f>
        <v>0</v>
      </c>
      <c r="O620" s="334">
        <f t="shared" si="40"/>
        <v>0</v>
      </c>
      <c r="P620" s="773" t="str">
        <f t="shared" si="41"/>
        <v>Tetap</v>
      </c>
    </row>
    <row r="621" spans="1:16">
      <c r="A621" s="773">
        <v>62</v>
      </c>
      <c r="B621" s="777" t="s">
        <v>13643</v>
      </c>
      <c r="C621" s="776" t="s">
        <v>13644</v>
      </c>
      <c r="D621" s="776" t="s">
        <v>1265</v>
      </c>
      <c r="E621" s="776" t="s">
        <v>9301</v>
      </c>
      <c r="F621" s="776" t="s">
        <v>12206</v>
      </c>
      <c r="G621" s="776">
        <v>31</v>
      </c>
      <c r="H621" s="776">
        <v>3171</v>
      </c>
      <c r="I621" s="776"/>
      <c r="J621" s="776"/>
      <c r="K621" s="389" t="str">
        <f>VLOOKUP(G621,'01_MASTER_KODE_WILAYAH'!H$1437:I$1470,2,FALSE)</f>
        <v>DKI JAKARTA</v>
      </c>
      <c r="L621" s="775" t="str">
        <f>VLOOKUP(H621,'01_MASTER_KODE_WILAYAH'!D$5:F$1353,3,FALSE)</f>
        <v>KOTA JAKARTA SELATAN</v>
      </c>
      <c r="M621" s="774" t="str">
        <f t="shared" si="39"/>
        <v>Swasta/Lai</v>
      </c>
      <c r="N621" s="334">
        <f>COUNTIF(A1_Individu_Data_Keadaan_SDMK!A$4:A$149935,B621)</f>
        <v>0</v>
      </c>
      <c r="O621" s="334">
        <f t="shared" si="40"/>
        <v>0</v>
      </c>
      <c r="P621" s="773" t="str">
        <f t="shared" si="41"/>
        <v>Tetap</v>
      </c>
    </row>
    <row r="622" spans="1:16">
      <c r="A622" s="773">
        <v>63</v>
      </c>
      <c r="B622" s="777" t="s">
        <v>13645</v>
      </c>
      <c r="C622" s="776" t="s">
        <v>13646</v>
      </c>
      <c r="D622" s="776" t="s">
        <v>1265</v>
      </c>
      <c r="E622" s="776" t="s">
        <v>9301</v>
      </c>
      <c r="F622" s="776" t="s">
        <v>12206</v>
      </c>
      <c r="G622" s="776">
        <v>31</v>
      </c>
      <c r="H622" s="776">
        <v>3171</v>
      </c>
      <c r="I622" s="776"/>
      <c r="J622" s="776"/>
      <c r="K622" s="389" t="str">
        <f>VLOOKUP(G622,'01_MASTER_KODE_WILAYAH'!H$1437:I$1470,2,FALSE)</f>
        <v>DKI JAKARTA</v>
      </c>
      <c r="L622" s="775" t="str">
        <f>VLOOKUP(H622,'01_MASTER_KODE_WILAYAH'!D$5:F$1353,3,FALSE)</f>
        <v>KOTA JAKARTA SELATAN</v>
      </c>
      <c r="M622" s="774" t="str">
        <f t="shared" si="39"/>
        <v>Swasta/Lai</v>
      </c>
      <c r="N622" s="334">
        <f>COUNTIF(A1_Individu_Data_Keadaan_SDMK!A$4:A$149935,B622)</f>
        <v>0</v>
      </c>
      <c r="O622" s="334">
        <f t="shared" si="40"/>
        <v>0</v>
      </c>
      <c r="P622" s="773" t="str">
        <f t="shared" si="41"/>
        <v>Tetap</v>
      </c>
    </row>
    <row r="623" spans="1:16">
      <c r="A623" s="773">
        <v>64</v>
      </c>
      <c r="B623" s="777" t="s">
        <v>13647</v>
      </c>
      <c r="C623" s="776" t="s">
        <v>13648</v>
      </c>
      <c r="D623" s="776" t="s">
        <v>1265</v>
      </c>
      <c r="E623" s="776" t="s">
        <v>9301</v>
      </c>
      <c r="F623" s="776" t="s">
        <v>12206</v>
      </c>
      <c r="G623" s="776">
        <v>31</v>
      </c>
      <c r="H623" s="776">
        <v>3171</v>
      </c>
      <c r="I623" s="776"/>
      <c r="J623" s="776"/>
      <c r="K623" s="389" t="str">
        <f>VLOOKUP(G623,'01_MASTER_KODE_WILAYAH'!H$1437:I$1470,2,FALSE)</f>
        <v>DKI JAKARTA</v>
      </c>
      <c r="L623" s="775" t="str">
        <f>VLOOKUP(H623,'01_MASTER_KODE_WILAYAH'!D$5:F$1353,3,FALSE)</f>
        <v>KOTA JAKARTA SELATAN</v>
      </c>
      <c r="M623" s="774" t="str">
        <f t="shared" ref="M623:M643" si="42">LEFT(F623,10)</f>
        <v>Swasta/Lai</v>
      </c>
      <c r="N623" s="334">
        <f>COUNTIF(A1_Individu_Data_Keadaan_SDMK!A$4:A$149935,B623)</f>
        <v>0</v>
      </c>
      <c r="O623" s="334">
        <f t="shared" ref="O623:O643" si="43">IF(N623&gt;0,1,0)</f>
        <v>0</v>
      </c>
      <c r="P623" s="773" t="str">
        <f t="shared" ref="P623:P643" si="44">IF(N623&gt;J623,"Bertambah",IF(N623=J623,"Tetap","Berkurang"))</f>
        <v>Tetap</v>
      </c>
    </row>
    <row r="624" spans="1:16">
      <c r="A624" s="773">
        <v>65</v>
      </c>
      <c r="B624" s="777" t="s">
        <v>13649</v>
      </c>
      <c r="C624" s="776" t="s">
        <v>13650</v>
      </c>
      <c r="D624" s="776" t="s">
        <v>1260</v>
      </c>
      <c r="E624" s="776" t="s">
        <v>9301</v>
      </c>
      <c r="F624" s="776" t="s">
        <v>12206</v>
      </c>
      <c r="G624" s="776">
        <v>31</v>
      </c>
      <c r="H624" s="776">
        <v>3171</v>
      </c>
      <c r="I624" s="776"/>
      <c r="J624" s="776"/>
      <c r="K624" s="389" t="str">
        <f>VLOOKUP(G624,'01_MASTER_KODE_WILAYAH'!H$1437:I$1470,2,FALSE)</f>
        <v>DKI JAKARTA</v>
      </c>
      <c r="L624" s="775" t="str">
        <f>VLOOKUP(H624,'01_MASTER_KODE_WILAYAH'!D$5:F$1353,3,FALSE)</f>
        <v>KOTA JAKARTA SELATAN</v>
      </c>
      <c r="M624" s="774" t="str">
        <f t="shared" si="42"/>
        <v>Swasta/Lai</v>
      </c>
      <c r="N624" s="334">
        <f>COUNTIF(A1_Individu_Data_Keadaan_SDMK!A$4:A$149935,B624)</f>
        <v>0</v>
      </c>
      <c r="O624" s="334">
        <f t="shared" si="43"/>
        <v>0</v>
      </c>
      <c r="P624" s="773" t="str">
        <f t="shared" si="44"/>
        <v>Tetap</v>
      </c>
    </row>
    <row r="625" spans="1:16">
      <c r="A625" s="773">
        <v>66</v>
      </c>
      <c r="B625" s="777" t="s">
        <v>13651</v>
      </c>
      <c r="C625" s="776" t="s">
        <v>13652</v>
      </c>
      <c r="D625" s="776" t="s">
        <v>1265</v>
      </c>
      <c r="E625" s="776" t="s">
        <v>9301</v>
      </c>
      <c r="F625" s="776" t="s">
        <v>12206</v>
      </c>
      <c r="G625" s="776">
        <v>31</v>
      </c>
      <c r="H625" s="776">
        <v>3171</v>
      </c>
      <c r="I625" s="776"/>
      <c r="J625" s="776"/>
      <c r="K625" s="389" t="str">
        <f>VLOOKUP(G625,'01_MASTER_KODE_WILAYAH'!H$1437:I$1470,2,FALSE)</f>
        <v>DKI JAKARTA</v>
      </c>
      <c r="L625" s="775" t="str">
        <f>VLOOKUP(H625,'01_MASTER_KODE_WILAYAH'!D$5:F$1353,3,FALSE)</f>
        <v>KOTA JAKARTA SELATAN</v>
      </c>
      <c r="M625" s="774" t="str">
        <f t="shared" si="42"/>
        <v>Swasta/Lai</v>
      </c>
      <c r="N625" s="334">
        <f>COUNTIF(A1_Individu_Data_Keadaan_SDMK!A$4:A$149935,B625)</f>
        <v>0</v>
      </c>
      <c r="O625" s="334">
        <f t="shared" si="43"/>
        <v>0</v>
      </c>
      <c r="P625" s="773" t="str">
        <f t="shared" si="44"/>
        <v>Tetap</v>
      </c>
    </row>
    <row r="626" spans="1:16">
      <c r="A626" s="773">
        <v>67</v>
      </c>
      <c r="B626" s="777" t="s">
        <v>13653</v>
      </c>
      <c r="C626" s="776" t="s">
        <v>13654</v>
      </c>
      <c r="D626" s="776" t="s">
        <v>1265</v>
      </c>
      <c r="E626" s="776" t="s">
        <v>9301</v>
      </c>
      <c r="F626" s="776" t="s">
        <v>12206</v>
      </c>
      <c r="G626" s="776">
        <v>31</v>
      </c>
      <c r="H626" s="776">
        <v>3171</v>
      </c>
      <c r="I626" s="776"/>
      <c r="J626" s="776"/>
      <c r="K626" s="389" t="str">
        <f>VLOOKUP(G626,'01_MASTER_KODE_WILAYAH'!H$1437:I$1470,2,FALSE)</f>
        <v>DKI JAKARTA</v>
      </c>
      <c r="L626" s="775" t="str">
        <f>VLOOKUP(H626,'01_MASTER_KODE_WILAYAH'!D$5:F$1353,3,FALSE)</f>
        <v>KOTA JAKARTA SELATAN</v>
      </c>
      <c r="M626" s="774" t="str">
        <f t="shared" si="42"/>
        <v>Swasta/Lai</v>
      </c>
      <c r="N626" s="334">
        <f>COUNTIF(A1_Individu_Data_Keadaan_SDMK!A$4:A$149935,B626)</f>
        <v>0</v>
      </c>
      <c r="O626" s="334">
        <f t="shared" si="43"/>
        <v>0</v>
      </c>
      <c r="P626" s="773" t="str">
        <f t="shared" si="44"/>
        <v>Tetap</v>
      </c>
    </row>
    <row r="627" spans="1:16">
      <c r="A627" s="773">
        <v>68</v>
      </c>
      <c r="B627" s="777" t="s">
        <v>13655</v>
      </c>
      <c r="C627" s="776" t="s">
        <v>13656</v>
      </c>
      <c r="D627" s="776" t="s">
        <v>1260</v>
      </c>
      <c r="E627" s="776" t="s">
        <v>9301</v>
      </c>
      <c r="F627" s="776" t="s">
        <v>12206</v>
      </c>
      <c r="G627" s="776">
        <v>31</v>
      </c>
      <c r="H627" s="776">
        <v>3171</v>
      </c>
      <c r="I627" s="776"/>
      <c r="J627" s="776"/>
      <c r="K627" s="389" t="str">
        <f>VLOOKUP(G627,'01_MASTER_KODE_WILAYAH'!H$1437:I$1470,2,FALSE)</f>
        <v>DKI JAKARTA</v>
      </c>
      <c r="L627" s="775" t="str">
        <f>VLOOKUP(H627,'01_MASTER_KODE_WILAYAH'!D$5:F$1353,3,FALSE)</f>
        <v>KOTA JAKARTA SELATAN</v>
      </c>
      <c r="M627" s="774" t="str">
        <f t="shared" si="42"/>
        <v>Swasta/Lai</v>
      </c>
      <c r="N627" s="334">
        <f>COUNTIF(A1_Individu_Data_Keadaan_SDMK!A$4:A$149935,B627)</f>
        <v>0</v>
      </c>
      <c r="O627" s="334">
        <f t="shared" si="43"/>
        <v>0</v>
      </c>
      <c r="P627" s="773" t="str">
        <f t="shared" si="44"/>
        <v>Tetap</v>
      </c>
    </row>
    <row r="628" spans="1:16">
      <c r="A628" s="773">
        <v>69</v>
      </c>
      <c r="B628" s="777" t="s">
        <v>13657</v>
      </c>
      <c r="C628" s="776" t="s">
        <v>13658</v>
      </c>
      <c r="D628" s="776" t="s">
        <v>1260</v>
      </c>
      <c r="E628" s="776" t="s">
        <v>9301</v>
      </c>
      <c r="F628" s="776" t="s">
        <v>12206</v>
      </c>
      <c r="G628" s="776">
        <v>31</v>
      </c>
      <c r="H628" s="776">
        <v>3171</v>
      </c>
      <c r="I628" s="776"/>
      <c r="J628" s="776"/>
      <c r="K628" s="389" t="str">
        <f>VLOOKUP(G628,'01_MASTER_KODE_WILAYAH'!H$1437:I$1470,2,FALSE)</f>
        <v>DKI JAKARTA</v>
      </c>
      <c r="L628" s="775" t="str">
        <f>VLOOKUP(H628,'01_MASTER_KODE_WILAYAH'!D$5:F$1353,3,FALSE)</f>
        <v>KOTA JAKARTA SELATAN</v>
      </c>
      <c r="M628" s="774" t="str">
        <f t="shared" si="42"/>
        <v>Swasta/Lai</v>
      </c>
      <c r="N628" s="334">
        <f>COUNTIF(A1_Individu_Data_Keadaan_SDMK!A$4:A$149935,B628)</f>
        <v>0</v>
      </c>
      <c r="O628" s="334">
        <f t="shared" si="43"/>
        <v>0</v>
      </c>
      <c r="P628" s="773" t="str">
        <f t="shared" si="44"/>
        <v>Tetap</v>
      </c>
    </row>
    <row r="629" spans="1:16">
      <c r="A629" s="773">
        <v>70</v>
      </c>
      <c r="B629" s="777" t="s">
        <v>13659</v>
      </c>
      <c r="C629" s="776" t="s">
        <v>13660</v>
      </c>
      <c r="D629" s="776" t="s">
        <v>1265</v>
      </c>
      <c r="E629" s="776" t="s">
        <v>9301</v>
      </c>
      <c r="F629" s="776" t="s">
        <v>12206</v>
      </c>
      <c r="G629" s="776">
        <v>31</v>
      </c>
      <c r="H629" s="776">
        <v>3171</v>
      </c>
      <c r="I629" s="776"/>
      <c r="J629" s="776"/>
      <c r="K629" s="389" t="str">
        <f>VLOOKUP(G629,'01_MASTER_KODE_WILAYAH'!H$1437:I$1470,2,FALSE)</f>
        <v>DKI JAKARTA</v>
      </c>
      <c r="L629" s="775" t="str">
        <f>VLOOKUP(H629,'01_MASTER_KODE_WILAYAH'!D$5:F$1353,3,FALSE)</f>
        <v>KOTA JAKARTA SELATAN</v>
      </c>
      <c r="M629" s="774" t="str">
        <f t="shared" si="42"/>
        <v>Swasta/Lai</v>
      </c>
      <c r="N629" s="334">
        <f>COUNTIF(A1_Individu_Data_Keadaan_SDMK!A$4:A$149935,B629)</f>
        <v>0</v>
      </c>
      <c r="O629" s="334">
        <f t="shared" si="43"/>
        <v>0</v>
      </c>
      <c r="P629" s="773" t="str">
        <f t="shared" si="44"/>
        <v>Tetap</v>
      </c>
    </row>
    <row r="630" spans="1:16">
      <c r="A630" s="773">
        <v>71</v>
      </c>
      <c r="B630" s="777" t="s">
        <v>13661</v>
      </c>
      <c r="C630" s="776" t="s">
        <v>13662</v>
      </c>
      <c r="D630" s="776" t="s">
        <v>1265</v>
      </c>
      <c r="E630" s="776" t="s">
        <v>9301</v>
      </c>
      <c r="F630" s="776" t="s">
        <v>12206</v>
      </c>
      <c r="G630" s="776">
        <v>31</v>
      </c>
      <c r="H630" s="776">
        <v>3171</v>
      </c>
      <c r="I630" s="776"/>
      <c r="J630" s="776"/>
      <c r="K630" s="389" t="str">
        <f>VLOOKUP(G630,'01_MASTER_KODE_WILAYAH'!H$1437:I$1470,2,FALSE)</f>
        <v>DKI JAKARTA</v>
      </c>
      <c r="L630" s="775" t="str">
        <f>VLOOKUP(H630,'01_MASTER_KODE_WILAYAH'!D$5:F$1353,3,FALSE)</f>
        <v>KOTA JAKARTA SELATAN</v>
      </c>
      <c r="M630" s="774" t="str">
        <f t="shared" si="42"/>
        <v>Swasta/Lai</v>
      </c>
      <c r="N630" s="334">
        <f>COUNTIF(A1_Individu_Data_Keadaan_SDMK!A$4:A$149935,B630)</f>
        <v>0</v>
      </c>
      <c r="O630" s="334">
        <f t="shared" si="43"/>
        <v>0</v>
      </c>
      <c r="P630" s="773" t="str">
        <f t="shared" si="44"/>
        <v>Tetap</v>
      </c>
    </row>
    <row r="631" spans="1:16">
      <c r="A631" s="773">
        <v>72</v>
      </c>
      <c r="B631" s="777" t="s">
        <v>13663</v>
      </c>
      <c r="C631" s="776" t="s">
        <v>13664</v>
      </c>
      <c r="D631" s="776" t="s">
        <v>1265</v>
      </c>
      <c r="E631" s="776" t="s">
        <v>9301</v>
      </c>
      <c r="F631" s="776" t="s">
        <v>12206</v>
      </c>
      <c r="G631" s="776">
        <v>31</v>
      </c>
      <c r="H631" s="776">
        <v>3171</v>
      </c>
      <c r="I631" s="776"/>
      <c r="J631" s="776"/>
      <c r="K631" s="389" t="str">
        <f>VLOOKUP(G631,'01_MASTER_KODE_WILAYAH'!H$1437:I$1470,2,FALSE)</f>
        <v>DKI JAKARTA</v>
      </c>
      <c r="L631" s="775" t="str">
        <f>VLOOKUP(H631,'01_MASTER_KODE_WILAYAH'!D$5:F$1353,3,FALSE)</f>
        <v>KOTA JAKARTA SELATAN</v>
      </c>
      <c r="M631" s="774" t="str">
        <f t="shared" si="42"/>
        <v>Swasta/Lai</v>
      </c>
      <c r="N631" s="334">
        <f>COUNTIF(A1_Individu_Data_Keadaan_SDMK!A$4:A$149935,B631)</f>
        <v>0</v>
      </c>
      <c r="O631" s="334">
        <f t="shared" si="43"/>
        <v>0</v>
      </c>
      <c r="P631" s="773" t="str">
        <f t="shared" si="44"/>
        <v>Tetap</v>
      </c>
    </row>
    <row r="632" spans="1:16">
      <c r="A632" s="773">
        <v>73</v>
      </c>
      <c r="B632" s="777" t="s">
        <v>13665</v>
      </c>
      <c r="C632" s="776" t="s">
        <v>13666</v>
      </c>
      <c r="D632" s="776" t="s">
        <v>1265</v>
      </c>
      <c r="E632" s="776" t="s">
        <v>9301</v>
      </c>
      <c r="F632" s="776" t="s">
        <v>12206</v>
      </c>
      <c r="G632" s="776">
        <v>31</v>
      </c>
      <c r="H632" s="776">
        <v>3171</v>
      </c>
      <c r="I632" s="776"/>
      <c r="J632" s="776"/>
      <c r="K632" s="389" t="str">
        <f>VLOOKUP(G632,'01_MASTER_KODE_WILAYAH'!H$1437:I$1470,2,FALSE)</f>
        <v>DKI JAKARTA</v>
      </c>
      <c r="L632" s="775" t="str">
        <f>VLOOKUP(H632,'01_MASTER_KODE_WILAYAH'!D$5:F$1353,3,FALSE)</f>
        <v>KOTA JAKARTA SELATAN</v>
      </c>
      <c r="M632" s="774" t="str">
        <f t="shared" si="42"/>
        <v>Swasta/Lai</v>
      </c>
      <c r="N632" s="334">
        <f>COUNTIF(A1_Individu_Data_Keadaan_SDMK!A$4:A$149935,B632)</f>
        <v>0</v>
      </c>
      <c r="O632" s="334">
        <f t="shared" si="43"/>
        <v>0</v>
      </c>
      <c r="P632" s="773" t="str">
        <f t="shared" si="44"/>
        <v>Tetap</v>
      </c>
    </row>
    <row r="633" spans="1:16">
      <c r="A633" s="773">
        <v>74</v>
      </c>
      <c r="B633" s="777" t="s">
        <v>13667</v>
      </c>
      <c r="C633" s="776" t="s">
        <v>13668</v>
      </c>
      <c r="D633" s="776" t="s">
        <v>1260</v>
      </c>
      <c r="E633" s="776" t="s">
        <v>9301</v>
      </c>
      <c r="F633" s="776" t="s">
        <v>12206</v>
      </c>
      <c r="G633" s="776">
        <v>31</v>
      </c>
      <c r="H633" s="776">
        <v>3171</v>
      </c>
      <c r="I633" s="776"/>
      <c r="J633" s="776"/>
      <c r="K633" s="389" t="str">
        <f>VLOOKUP(G633,'01_MASTER_KODE_WILAYAH'!H$1437:I$1470,2,FALSE)</f>
        <v>DKI JAKARTA</v>
      </c>
      <c r="L633" s="775" t="str">
        <f>VLOOKUP(H633,'01_MASTER_KODE_WILAYAH'!D$5:F$1353,3,FALSE)</f>
        <v>KOTA JAKARTA SELATAN</v>
      </c>
      <c r="M633" s="774" t="str">
        <f t="shared" si="42"/>
        <v>Swasta/Lai</v>
      </c>
      <c r="N633" s="334">
        <f>COUNTIF(A1_Individu_Data_Keadaan_SDMK!A$4:A$149935,B633)</f>
        <v>0</v>
      </c>
      <c r="O633" s="334">
        <f t="shared" si="43"/>
        <v>0</v>
      </c>
      <c r="P633" s="773" t="str">
        <f t="shared" si="44"/>
        <v>Tetap</v>
      </c>
    </row>
    <row r="634" spans="1:16">
      <c r="A634" s="773">
        <v>75</v>
      </c>
      <c r="B634" s="777" t="s">
        <v>13669</v>
      </c>
      <c r="C634" s="776" t="s">
        <v>13670</v>
      </c>
      <c r="D634" s="776" t="s">
        <v>1260</v>
      </c>
      <c r="E634" s="776" t="s">
        <v>9301</v>
      </c>
      <c r="F634" s="776" t="s">
        <v>12206</v>
      </c>
      <c r="G634" s="776">
        <v>31</v>
      </c>
      <c r="H634" s="776">
        <v>3171</v>
      </c>
      <c r="I634" s="776"/>
      <c r="J634" s="776"/>
      <c r="K634" s="389" t="str">
        <f>VLOOKUP(G634,'01_MASTER_KODE_WILAYAH'!H$1437:I$1470,2,FALSE)</f>
        <v>DKI JAKARTA</v>
      </c>
      <c r="L634" s="775" t="str">
        <f>VLOOKUP(H634,'01_MASTER_KODE_WILAYAH'!D$5:F$1353,3,FALSE)</f>
        <v>KOTA JAKARTA SELATAN</v>
      </c>
      <c r="M634" s="774" t="str">
        <f t="shared" si="42"/>
        <v>Swasta/Lai</v>
      </c>
      <c r="N634" s="334">
        <f>COUNTIF(A1_Individu_Data_Keadaan_SDMK!A$4:A$149935,B634)</f>
        <v>0</v>
      </c>
      <c r="O634" s="334">
        <f t="shared" si="43"/>
        <v>0</v>
      </c>
      <c r="P634" s="773" t="str">
        <f t="shared" si="44"/>
        <v>Tetap</v>
      </c>
    </row>
    <row r="635" spans="1:16">
      <c r="A635" s="773">
        <v>76</v>
      </c>
      <c r="B635" s="777" t="s">
        <v>13671</v>
      </c>
      <c r="C635" s="776" t="s">
        <v>13672</v>
      </c>
      <c r="D635" s="776" t="s">
        <v>1260</v>
      </c>
      <c r="E635" s="776" t="s">
        <v>9301</v>
      </c>
      <c r="F635" s="776" t="s">
        <v>12206</v>
      </c>
      <c r="G635" s="776">
        <v>31</v>
      </c>
      <c r="H635" s="776">
        <v>3171</v>
      </c>
      <c r="I635" s="776"/>
      <c r="J635" s="776"/>
      <c r="K635" s="389" t="str">
        <f>VLOOKUP(G635,'01_MASTER_KODE_WILAYAH'!H$1437:I$1470,2,FALSE)</f>
        <v>DKI JAKARTA</v>
      </c>
      <c r="L635" s="775" t="str">
        <f>VLOOKUP(H635,'01_MASTER_KODE_WILAYAH'!D$5:F$1353,3,FALSE)</f>
        <v>KOTA JAKARTA SELATAN</v>
      </c>
      <c r="M635" s="774" t="str">
        <f t="shared" si="42"/>
        <v>Swasta/Lai</v>
      </c>
      <c r="N635" s="334">
        <f>COUNTIF(A1_Individu_Data_Keadaan_SDMK!A$4:A$149935,B635)</f>
        <v>0</v>
      </c>
      <c r="O635" s="334">
        <f t="shared" si="43"/>
        <v>0</v>
      </c>
      <c r="P635" s="773" t="str">
        <f t="shared" si="44"/>
        <v>Tetap</v>
      </c>
    </row>
    <row r="636" spans="1:16">
      <c r="A636" s="773">
        <v>77</v>
      </c>
      <c r="B636" s="777" t="s">
        <v>13673</v>
      </c>
      <c r="C636" s="776" t="s">
        <v>13674</v>
      </c>
      <c r="D636" s="776" t="s">
        <v>1260</v>
      </c>
      <c r="E636" s="776" t="s">
        <v>9301</v>
      </c>
      <c r="F636" s="776" t="s">
        <v>12206</v>
      </c>
      <c r="G636" s="776">
        <v>31</v>
      </c>
      <c r="H636" s="776">
        <v>3171</v>
      </c>
      <c r="I636" s="776"/>
      <c r="J636" s="776"/>
      <c r="K636" s="389" t="str">
        <f>VLOOKUP(G636,'01_MASTER_KODE_WILAYAH'!H$1437:I$1470,2,FALSE)</f>
        <v>DKI JAKARTA</v>
      </c>
      <c r="L636" s="775" t="str">
        <f>VLOOKUP(H636,'01_MASTER_KODE_WILAYAH'!D$5:F$1353,3,FALSE)</f>
        <v>KOTA JAKARTA SELATAN</v>
      </c>
      <c r="M636" s="774" t="str">
        <f t="shared" si="42"/>
        <v>Swasta/Lai</v>
      </c>
      <c r="N636" s="334">
        <f>COUNTIF(A1_Individu_Data_Keadaan_SDMK!A$4:A$149935,B636)</f>
        <v>0</v>
      </c>
      <c r="O636" s="334">
        <f t="shared" si="43"/>
        <v>0</v>
      </c>
      <c r="P636" s="773" t="str">
        <f t="shared" si="44"/>
        <v>Tetap</v>
      </c>
    </row>
    <row r="637" spans="1:16">
      <c r="A637" s="773">
        <v>78</v>
      </c>
      <c r="B637" s="777" t="s">
        <v>13675</v>
      </c>
      <c r="C637" s="776" t="s">
        <v>13676</v>
      </c>
      <c r="D637" s="776" t="s">
        <v>1260</v>
      </c>
      <c r="E637" s="776" t="s">
        <v>9301</v>
      </c>
      <c r="F637" s="776" t="s">
        <v>12206</v>
      </c>
      <c r="G637" s="776">
        <v>31</v>
      </c>
      <c r="H637" s="776">
        <v>3171</v>
      </c>
      <c r="I637" s="776"/>
      <c r="J637" s="776"/>
      <c r="K637" s="389" t="str">
        <f>VLOOKUP(G637,'01_MASTER_KODE_WILAYAH'!H$1437:I$1470,2,FALSE)</f>
        <v>DKI JAKARTA</v>
      </c>
      <c r="L637" s="775" t="str">
        <f>VLOOKUP(H637,'01_MASTER_KODE_WILAYAH'!D$5:F$1353,3,FALSE)</f>
        <v>KOTA JAKARTA SELATAN</v>
      </c>
      <c r="M637" s="774" t="str">
        <f t="shared" si="42"/>
        <v>Swasta/Lai</v>
      </c>
      <c r="N637" s="334">
        <f>COUNTIF(A1_Individu_Data_Keadaan_SDMK!A$4:A$149935,B637)</f>
        <v>0</v>
      </c>
      <c r="O637" s="334">
        <f t="shared" si="43"/>
        <v>0</v>
      </c>
      <c r="P637" s="773" t="str">
        <f t="shared" si="44"/>
        <v>Tetap</v>
      </c>
    </row>
    <row r="638" spans="1:16">
      <c r="A638" s="773">
        <v>79</v>
      </c>
      <c r="B638" s="777" t="s">
        <v>13677</v>
      </c>
      <c r="C638" s="776" t="s">
        <v>13678</v>
      </c>
      <c r="D638" s="776" t="s">
        <v>1260</v>
      </c>
      <c r="E638" s="776" t="s">
        <v>9301</v>
      </c>
      <c r="F638" s="776" t="s">
        <v>12206</v>
      </c>
      <c r="G638" s="776">
        <v>31</v>
      </c>
      <c r="H638" s="776">
        <v>3171</v>
      </c>
      <c r="I638" s="776"/>
      <c r="J638" s="776"/>
      <c r="K638" s="389" t="str">
        <f>VLOOKUP(G638,'01_MASTER_KODE_WILAYAH'!H$1437:I$1470,2,FALSE)</f>
        <v>DKI JAKARTA</v>
      </c>
      <c r="L638" s="775" t="str">
        <f>VLOOKUP(H638,'01_MASTER_KODE_WILAYAH'!D$5:F$1353,3,FALSE)</f>
        <v>KOTA JAKARTA SELATAN</v>
      </c>
      <c r="M638" s="774" t="str">
        <f t="shared" si="42"/>
        <v>Swasta/Lai</v>
      </c>
      <c r="N638" s="334">
        <f>COUNTIF(A1_Individu_Data_Keadaan_SDMK!A$4:A$149935,B638)</f>
        <v>0</v>
      </c>
      <c r="O638" s="334">
        <f t="shared" si="43"/>
        <v>0</v>
      </c>
      <c r="P638" s="773" t="str">
        <f t="shared" si="44"/>
        <v>Tetap</v>
      </c>
    </row>
    <row r="639" spans="1:16">
      <c r="A639" s="773">
        <v>80</v>
      </c>
      <c r="B639" s="777" t="s">
        <v>13679</v>
      </c>
      <c r="C639" s="776" t="s">
        <v>13680</v>
      </c>
      <c r="D639" s="776" t="s">
        <v>1260</v>
      </c>
      <c r="E639" s="776" t="s">
        <v>9301</v>
      </c>
      <c r="F639" s="776" t="s">
        <v>12206</v>
      </c>
      <c r="G639" s="776">
        <v>31</v>
      </c>
      <c r="H639" s="776">
        <v>3171</v>
      </c>
      <c r="I639" s="776"/>
      <c r="J639" s="776"/>
      <c r="K639" s="389" t="str">
        <f>VLOOKUP(G639,'01_MASTER_KODE_WILAYAH'!H$1437:I$1470,2,FALSE)</f>
        <v>DKI JAKARTA</v>
      </c>
      <c r="L639" s="775" t="str">
        <f>VLOOKUP(H639,'01_MASTER_KODE_WILAYAH'!D$5:F$1353,3,FALSE)</f>
        <v>KOTA JAKARTA SELATAN</v>
      </c>
      <c r="M639" s="774" t="str">
        <f t="shared" si="42"/>
        <v>Swasta/Lai</v>
      </c>
      <c r="N639" s="334">
        <f>COUNTIF(A1_Individu_Data_Keadaan_SDMK!A$4:A$149935,B639)</f>
        <v>0</v>
      </c>
      <c r="O639" s="334">
        <f t="shared" si="43"/>
        <v>0</v>
      </c>
      <c r="P639" s="773" t="str">
        <f t="shared" si="44"/>
        <v>Tetap</v>
      </c>
    </row>
    <row r="640" spans="1:16">
      <c r="A640" s="773">
        <v>81</v>
      </c>
      <c r="B640" s="777" t="s">
        <v>13681</v>
      </c>
      <c r="C640" s="776" t="s">
        <v>13682</v>
      </c>
      <c r="D640" s="776" t="s">
        <v>1260</v>
      </c>
      <c r="E640" s="776" t="s">
        <v>9301</v>
      </c>
      <c r="F640" s="776" t="s">
        <v>12206</v>
      </c>
      <c r="G640" s="776">
        <v>31</v>
      </c>
      <c r="H640" s="776">
        <v>3171</v>
      </c>
      <c r="I640" s="776"/>
      <c r="J640" s="776"/>
      <c r="K640" s="389" t="str">
        <f>VLOOKUP(G640,'01_MASTER_KODE_WILAYAH'!H$1437:I$1470,2,FALSE)</f>
        <v>DKI JAKARTA</v>
      </c>
      <c r="L640" s="775" t="str">
        <f>VLOOKUP(H640,'01_MASTER_KODE_WILAYAH'!D$5:F$1353,3,FALSE)</f>
        <v>KOTA JAKARTA SELATAN</v>
      </c>
      <c r="M640" s="774" t="str">
        <f t="shared" si="42"/>
        <v>Swasta/Lai</v>
      </c>
      <c r="N640" s="334">
        <f>COUNTIF(A1_Individu_Data_Keadaan_SDMK!A$4:A$149935,B640)</f>
        <v>0</v>
      </c>
      <c r="O640" s="334">
        <f t="shared" si="43"/>
        <v>0</v>
      </c>
      <c r="P640" s="773" t="str">
        <f t="shared" si="44"/>
        <v>Tetap</v>
      </c>
    </row>
    <row r="641" spans="1:16">
      <c r="A641" s="773">
        <v>82</v>
      </c>
      <c r="B641" s="777" t="s">
        <v>13683</v>
      </c>
      <c r="C641" s="776" t="s">
        <v>13684</v>
      </c>
      <c r="D641" s="776" t="s">
        <v>1263</v>
      </c>
      <c r="E641" s="776" t="s">
        <v>9301</v>
      </c>
      <c r="F641" s="776" t="s">
        <v>12206</v>
      </c>
      <c r="G641" s="776">
        <v>31</v>
      </c>
      <c r="H641" s="776">
        <v>3171</v>
      </c>
      <c r="I641" s="776"/>
      <c r="J641" s="776"/>
      <c r="K641" s="389" t="str">
        <f>VLOOKUP(G641,'01_MASTER_KODE_WILAYAH'!H$1437:I$1470,2,FALSE)</f>
        <v>DKI JAKARTA</v>
      </c>
      <c r="L641" s="775" t="str">
        <f>VLOOKUP(H641,'01_MASTER_KODE_WILAYAH'!D$5:F$1353,3,FALSE)</f>
        <v>KOTA JAKARTA SELATAN</v>
      </c>
      <c r="M641" s="774" t="str">
        <f t="shared" si="42"/>
        <v>Swasta/Lai</v>
      </c>
      <c r="N641" s="334">
        <f>COUNTIF(A1_Individu_Data_Keadaan_SDMK!A$4:A$149935,B641)</f>
        <v>0</v>
      </c>
      <c r="O641" s="334">
        <f t="shared" si="43"/>
        <v>0</v>
      </c>
      <c r="P641" s="773" t="str">
        <f t="shared" si="44"/>
        <v>Tetap</v>
      </c>
    </row>
    <row r="642" spans="1:16">
      <c r="A642" s="773">
        <v>83</v>
      </c>
      <c r="B642" s="777" t="s">
        <v>13685</v>
      </c>
      <c r="C642" s="776" t="s">
        <v>13686</v>
      </c>
      <c r="D642" s="776" t="s">
        <v>1265</v>
      </c>
      <c r="E642" s="776" t="s">
        <v>9301</v>
      </c>
      <c r="F642" s="776" t="s">
        <v>12206</v>
      </c>
      <c r="G642" s="776">
        <v>31</v>
      </c>
      <c r="H642" s="776">
        <v>3171</v>
      </c>
      <c r="I642" s="776"/>
      <c r="J642" s="776"/>
      <c r="K642" s="389" t="str">
        <f>VLOOKUP(G642,'01_MASTER_KODE_WILAYAH'!H$1437:I$1470,2,FALSE)</f>
        <v>DKI JAKARTA</v>
      </c>
      <c r="L642" s="775" t="str">
        <f>VLOOKUP(H642,'01_MASTER_KODE_WILAYAH'!D$5:F$1353,3,FALSE)</f>
        <v>KOTA JAKARTA SELATAN</v>
      </c>
      <c r="M642" s="774" t="str">
        <f t="shared" si="42"/>
        <v>Swasta/Lai</v>
      </c>
      <c r="N642" s="334">
        <f>COUNTIF(A1_Individu_Data_Keadaan_SDMK!A$4:A$149935,B642)</f>
        <v>0</v>
      </c>
      <c r="O642" s="334">
        <f t="shared" si="43"/>
        <v>0</v>
      </c>
      <c r="P642" s="773" t="str">
        <f t="shared" si="44"/>
        <v>Tetap</v>
      </c>
    </row>
    <row r="643" spans="1:16">
      <c r="A643" s="773">
        <v>84</v>
      </c>
      <c r="B643" s="777" t="s">
        <v>13687</v>
      </c>
      <c r="C643" s="776" t="s">
        <v>13688</v>
      </c>
      <c r="D643" s="776" t="s">
        <v>1260</v>
      </c>
      <c r="E643" s="776" t="s">
        <v>9301</v>
      </c>
      <c r="F643" s="776" t="s">
        <v>12206</v>
      </c>
      <c r="G643" s="776">
        <v>31</v>
      </c>
      <c r="H643" s="776">
        <v>3171</v>
      </c>
      <c r="I643" s="776"/>
      <c r="J643" s="776"/>
      <c r="K643" s="389" t="str">
        <f>VLOOKUP(G643,'01_MASTER_KODE_WILAYAH'!H$1437:I$1470,2,FALSE)</f>
        <v>DKI JAKARTA</v>
      </c>
      <c r="L643" s="775" t="str">
        <f>VLOOKUP(H643,'01_MASTER_KODE_WILAYAH'!D$5:F$1353,3,FALSE)</f>
        <v>KOTA JAKARTA SELATAN</v>
      </c>
      <c r="M643" s="774" t="str">
        <f t="shared" si="42"/>
        <v>Swasta/Lai</v>
      </c>
      <c r="N643" s="334">
        <f>COUNTIF(A1_Individu_Data_Keadaan_SDMK!A$4:A$149935,B643)</f>
        <v>0</v>
      </c>
      <c r="O643" s="334">
        <f t="shared" si="43"/>
        <v>0</v>
      </c>
      <c r="P643" s="773" t="str">
        <f t="shared" si="44"/>
        <v>Tetap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F4985"/>
  <sheetViews>
    <sheetView zoomScale="90" zoomScaleNormal="90" workbookViewId="0">
      <pane ySplit="4" topLeftCell="A4973" activePane="bottomLeft" state="frozen"/>
      <selection pane="bottomLeft" activeCell="H4984" sqref="H4984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346" t="s">
        <v>11637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108" t="s">
        <v>2416</v>
      </c>
      <c r="B4" s="250" t="s">
        <v>9152</v>
      </c>
      <c r="C4" s="108" t="s">
        <v>9153</v>
      </c>
      <c r="D4" s="108" t="s">
        <v>635</v>
      </c>
      <c r="E4" s="108" t="s">
        <v>2417</v>
      </c>
      <c r="F4" s="108" t="s">
        <v>2418</v>
      </c>
    </row>
    <row r="5" spans="1:6" ht="15" customHeight="1">
      <c r="A5" s="26">
        <v>1</v>
      </c>
      <c r="B5" s="338" t="s">
        <v>9506</v>
      </c>
      <c r="C5" s="340" t="s">
        <v>730</v>
      </c>
      <c r="D5" s="340" t="s">
        <v>2421</v>
      </c>
      <c r="E5" s="340" t="s">
        <v>2453</v>
      </c>
      <c r="F5" s="340" t="s">
        <v>2423</v>
      </c>
    </row>
    <row r="6" spans="1:6" ht="15" customHeight="1">
      <c r="A6" s="26">
        <v>2</v>
      </c>
      <c r="B6" s="338" t="s">
        <v>9509</v>
      </c>
      <c r="C6" s="340" t="s">
        <v>2449</v>
      </c>
      <c r="D6" s="340" t="s">
        <v>2421</v>
      </c>
      <c r="E6" s="340" t="s">
        <v>2422</v>
      </c>
      <c r="F6" s="340" t="s">
        <v>2423</v>
      </c>
    </row>
    <row r="7" spans="1:6" ht="15" customHeight="1">
      <c r="A7" s="26">
        <v>3</v>
      </c>
      <c r="B7" s="338" t="s">
        <v>9535</v>
      </c>
      <c r="C7" s="340" t="s">
        <v>2450</v>
      </c>
      <c r="D7" s="340" t="s">
        <v>2421</v>
      </c>
      <c r="E7" s="340" t="s">
        <v>2422</v>
      </c>
      <c r="F7" s="340" t="s">
        <v>2423</v>
      </c>
    </row>
    <row r="8" spans="1:6" ht="15" customHeight="1">
      <c r="A8" s="26">
        <v>4</v>
      </c>
      <c r="B8" s="338" t="s">
        <v>9542</v>
      </c>
      <c r="C8" s="340" t="s">
        <v>747</v>
      </c>
      <c r="D8" s="340" t="s">
        <v>2421</v>
      </c>
      <c r="E8" s="340" t="s">
        <v>2453</v>
      </c>
      <c r="F8" s="340" t="s">
        <v>2423</v>
      </c>
    </row>
    <row r="9" spans="1:6" ht="15" customHeight="1">
      <c r="A9" s="26">
        <v>5</v>
      </c>
      <c r="B9" s="338" t="s">
        <v>9544</v>
      </c>
      <c r="C9" s="340" t="s">
        <v>729</v>
      </c>
      <c r="D9" s="340" t="s">
        <v>2421</v>
      </c>
      <c r="E9" s="340" t="s">
        <v>2453</v>
      </c>
      <c r="F9" s="340" t="s">
        <v>2423</v>
      </c>
    </row>
    <row r="10" spans="1:6" ht="15" customHeight="1">
      <c r="A10" s="26">
        <v>6</v>
      </c>
      <c r="B10" s="338" t="s">
        <v>9545</v>
      </c>
      <c r="C10" s="340" t="s">
        <v>2517</v>
      </c>
      <c r="D10" s="340" t="s">
        <v>2421</v>
      </c>
      <c r="E10" s="340" t="s">
        <v>2453</v>
      </c>
      <c r="F10" s="340" t="s">
        <v>2423</v>
      </c>
    </row>
    <row r="11" spans="1:6" ht="15" customHeight="1">
      <c r="A11" s="26">
        <v>7</v>
      </c>
      <c r="B11" s="338" t="s">
        <v>9575</v>
      </c>
      <c r="C11" s="340" t="s">
        <v>737</v>
      </c>
      <c r="D11" s="340" t="s">
        <v>2421</v>
      </c>
      <c r="E11" s="340" t="s">
        <v>2453</v>
      </c>
      <c r="F11" s="340" t="s">
        <v>2423</v>
      </c>
    </row>
    <row r="12" spans="1:6" ht="15" customHeight="1">
      <c r="A12" s="26">
        <v>8</v>
      </c>
      <c r="B12" s="338" t="s">
        <v>9597</v>
      </c>
      <c r="C12" s="340" t="s">
        <v>741</v>
      </c>
      <c r="D12" s="340" t="s">
        <v>2421</v>
      </c>
      <c r="E12" s="340" t="s">
        <v>2453</v>
      </c>
      <c r="F12" s="340" t="s">
        <v>2423</v>
      </c>
    </row>
    <row r="13" spans="1:6" ht="15" customHeight="1">
      <c r="A13" s="26">
        <v>9</v>
      </c>
      <c r="B13" s="338" t="s">
        <v>9600</v>
      </c>
      <c r="C13" s="340" t="s">
        <v>711</v>
      </c>
      <c r="D13" s="340" t="s">
        <v>2421</v>
      </c>
      <c r="E13" s="340" t="s">
        <v>2453</v>
      </c>
      <c r="F13" s="340" t="s">
        <v>2423</v>
      </c>
    </row>
    <row r="14" spans="1:6" ht="15" customHeight="1">
      <c r="A14" s="26">
        <v>10</v>
      </c>
      <c r="B14" s="338" t="s">
        <v>9602</v>
      </c>
      <c r="C14" s="340" t="s">
        <v>9603</v>
      </c>
      <c r="D14" s="340" t="s">
        <v>2421</v>
      </c>
      <c r="E14" s="340" t="s">
        <v>2453</v>
      </c>
      <c r="F14" s="340" t="s">
        <v>2423</v>
      </c>
    </row>
    <row r="15" spans="1:6" ht="15" customHeight="1">
      <c r="A15" s="26">
        <v>11</v>
      </c>
      <c r="B15" s="338" t="s">
        <v>9605</v>
      </c>
      <c r="C15" s="340" t="s">
        <v>2513</v>
      </c>
      <c r="D15" s="340" t="s">
        <v>2421</v>
      </c>
      <c r="E15" s="340" t="s">
        <v>2453</v>
      </c>
      <c r="F15" s="340" t="s">
        <v>2423</v>
      </c>
    </row>
    <row r="16" spans="1:6" ht="15" customHeight="1">
      <c r="A16" s="26">
        <v>12</v>
      </c>
      <c r="B16" s="338" t="s">
        <v>9607</v>
      </c>
      <c r="C16" s="340" t="s">
        <v>754</v>
      </c>
      <c r="D16" s="340" t="s">
        <v>2421</v>
      </c>
      <c r="E16" s="340" t="s">
        <v>2453</v>
      </c>
      <c r="F16" s="340" t="s">
        <v>2423</v>
      </c>
    </row>
    <row r="17" spans="1:6" ht="15" customHeight="1">
      <c r="A17" s="26">
        <v>13</v>
      </c>
      <c r="B17" s="338" t="s">
        <v>9609</v>
      </c>
      <c r="C17" s="340" t="s">
        <v>726</v>
      </c>
      <c r="D17" s="340" t="s">
        <v>2421</v>
      </c>
      <c r="E17" s="340" t="s">
        <v>2453</v>
      </c>
      <c r="F17" s="340" t="s">
        <v>2423</v>
      </c>
    </row>
    <row r="18" spans="1:6" ht="15" customHeight="1">
      <c r="A18" s="26">
        <v>14</v>
      </c>
      <c r="B18" s="338" t="s">
        <v>9618</v>
      </c>
      <c r="C18" s="340" t="s">
        <v>2448</v>
      </c>
      <c r="D18" s="340" t="s">
        <v>2421</v>
      </c>
      <c r="E18" s="340" t="s">
        <v>2422</v>
      </c>
      <c r="F18" s="340" t="s">
        <v>2423</v>
      </c>
    </row>
    <row r="19" spans="1:6" ht="15" customHeight="1">
      <c r="A19" s="26">
        <v>15</v>
      </c>
      <c r="B19" s="338" t="s">
        <v>9619</v>
      </c>
      <c r="C19" s="340" t="s">
        <v>2447</v>
      </c>
      <c r="D19" s="340" t="s">
        <v>2421</v>
      </c>
      <c r="E19" s="340" t="s">
        <v>2422</v>
      </c>
      <c r="F19" s="340" t="s">
        <v>2423</v>
      </c>
    </row>
    <row r="20" spans="1:6" ht="15" customHeight="1">
      <c r="A20" s="26">
        <v>16</v>
      </c>
      <c r="B20" s="338" t="s">
        <v>9635</v>
      </c>
      <c r="C20" s="340" t="s">
        <v>746</v>
      </c>
      <c r="D20" s="340" t="s">
        <v>2421</v>
      </c>
      <c r="E20" s="340" t="s">
        <v>2453</v>
      </c>
      <c r="F20" s="340" t="s">
        <v>2423</v>
      </c>
    </row>
    <row r="21" spans="1:6" ht="15" customHeight="1">
      <c r="A21" s="26">
        <v>17</v>
      </c>
      <c r="B21" s="338" t="s">
        <v>9638</v>
      </c>
      <c r="C21" s="340" t="s">
        <v>697</v>
      </c>
      <c r="D21" s="340" t="s">
        <v>2421</v>
      </c>
      <c r="E21" s="340" t="s">
        <v>2453</v>
      </c>
      <c r="F21" s="340" t="s">
        <v>2423</v>
      </c>
    </row>
    <row r="22" spans="1:6" ht="15" customHeight="1">
      <c r="A22" s="26">
        <v>18</v>
      </c>
      <c r="B22" s="338" t="s">
        <v>9643</v>
      </c>
      <c r="C22" s="340" t="s">
        <v>702</v>
      </c>
      <c r="D22" s="340" t="s">
        <v>2421</v>
      </c>
      <c r="E22" s="340" t="s">
        <v>2453</v>
      </c>
      <c r="F22" s="340" t="s">
        <v>2423</v>
      </c>
    </row>
    <row r="23" spans="1:6" ht="15" customHeight="1">
      <c r="A23" s="26">
        <v>19</v>
      </c>
      <c r="B23" s="338" t="s">
        <v>9658</v>
      </c>
      <c r="C23" s="340" t="s">
        <v>710</v>
      </c>
      <c r="D23" s="340" t="s">
        <v>2421</v>
      </c>
      <c r="E23" s="340" t="s">
        <v>2453</v>
      </c>
      <c r="F23" s="340" t="s">
        <v>2423</v>
      </c>
    </row>
    <row r="24" spans="1:6" ht="15" customHeight="1">
      <c r="A24" s="26">
        <v>20</v>
      </c>
      <c r="B24" s="338" t="s">
        <v>9660</v>
      </c>
      <c r="C24" s="340" t="s">
        <v>758</v>
      </c>
      <c r="D24" s="340" t="s">
        <v>2421</v>
      </c>
      <c r="E24" s="340" t="s">
        <v>2453</v>
      </c>
      <c r="F24" s="340" t="s">
        <v>2423</v>
      </c>
    </row>
    <row r="25" spans="1:6" ht="15" customHeight="1">
      <c r="A25" s="26">
        <v>21</v>
      </c>
      <c r="B25" s="338" t="s">
        <v>9674</v>
      </c>
      <c r="C25" s="340" t="s">
        <v>743</v>
      </c>
      <c r="D25" s="340" t="s">
        <v>2421</v>
      </c>
      <c r="E25" s="340" t="s">
        <v>2453</v>
      </c>
      <c r="F25" s="340" t="s">
        <v>2423</v>
      </c>
    </row>
    <row r="26" spans="1:6" ht="15" customHeight="1">
      <c r="A26" s="26">
        <v>22</v>
      </c>
      <c r="B26" s="338" t="s">
        <v>9676</v>
      </c>
      <c r="C26" s="340" t="s">
        <v>2512</v>
      </c>
      <c r="D26" s="340" t="s">
        <v>2421</v>
      </c>
      <c r="E26" s="340" t="s">
        <v>2453</v>
      </c>
      <c r="F26" s="340" t="s">
        <v>2423</v>
      </c>
    </row>
    <row r="27" spans="1:6" ht="15" customHeight="1">
      <c r="A27" s="26">
        <v>23</v>
      </c>
      <c r="B27" s="338" t="s">
        <v>9683</v>
      </c>
      <c r="C27" s="340" t="s">
        <v>762</v>
      </c>
      <c r="D27" s="340" t="s">
        <v>2421</v>
      </c>
      <c r="E27" s="340" t="s">
        <v>2453</v>
      </c>
      <c r="F27" s="340" t="s">
        <v>2423</v>
      </c>
    </row>
    <row r="28" spans="1:6" ht="15" customHeight="1">
      <c r="A28" s="26">
        <v>24</v>
      </c>
      <c r="B28" s="338" t="s">
        <v>9684</v>
      </c>
      <c r="C28" s="340" t="s">
        <v>759</v>
      </c>
      <c r="D28" s="340" t="s">
        <v>2421</v>
      </c>
      <c r="E28" s="340" t="s">
        <v>2453</v>
      </c>
      <c r="F28" s="340" t="s">
        <v>2423</v>
      </c>
    </row>
    <row r="29" spans="1:6" ht="15" customHeight="1">
      <c r="A29" s="26">
        <v>25</v>
      </c>
      <c r="B29" s="338" t="s">
        <v>9691</v>
      </c>
      <c r="C29" s="340" t="s">
        <v>2518</v>
      </c>
      <c r="D29" s="340" t="s">
        <v>2421</v>
      </c>
      <c r="E29" s="340" t="s">
        <v>2453</v>
      </c>
      <c r="F29" s="340" t="s">
        <v>2423</v>
      </c>
    </row>
    <row r="30" spans="1:6" ht="15" customHeight="1">
      <c r="A30" s="26">
        <v>26</v>
      </c>
      <c r="B30" s="338" t="s">
        <v>9702</v>
      </c>
      <c r="C30" s="340" t="s">
        <v>2444</v>
      </c>
      <c r="D30" s="340" t="s">
        <v>2421</v>
      </c>
      <c r="E30" s="340" t="s">
        <v>2422</v>
      </c>
      <c r="F30" s="340" t="s">
        <v>2423</v>
      </c>
    </row>
    <row r="31" spans="1:6" ht="15" customHeight="1">
      <c r="A31" s="26">
        <v>27</v>
      </c>
      <c r="B31" s="338" t="s">
        <v>9703</v>
      </c>
      <c r="C31" s="340" t="s">
        <v>2446</v>
      </c>
      <c r="D31" s="340" t="s">
        <v>2421</v>
      </c>
      <c r="E31" s="340" t="s">
        <v>2422</v>
      </c>
      <c r="F31" s="340" t="s">
        <v>2423</v>
      </c>
    </row>
    <row r="32" spans="1:6" ht="15" customHeight="1">
      <c r="A32" s="26">
        <v>28</v>
      </c>
      <c r="B32" s="338" t="s">
        <v>9751</v>
      </c>
      <c r="C32" s="340" t="s">
        <v>2443</v>
      </c>
      <c r="D32" s="340" t="s">
        <v>2421</v>
      </c>
      <c r="E32" s="340" t="s">
        <v>2422</v>
      </c>
      <c r="F32" s="340" t="s">
        <v>2423</v>
      </c>
    </row>
    <row r="33" spans="1:6" ht="15" customHeight="1">
      <c r="A33" s="26">
        <v>29</v>
      </c>
      <c r="B33" s="338" t="s">
        <v>9781</v>
      </c>
      <c r="C33" s="340" t="s">
        <v>692</v>
      </c>
      <c r="D33" s="340" t="s">
        <v>2421</v>
      </c>
      <c r="E33" s="340" t="s">
        <v>2453</v>
      </c>
      <c r="F33" s="340" t="s">
        <v>2423</v>
      </c>
    </row>
    <row r="34" spans="1:6" ht="15" customHeight="1">
      <c r="A34" s="26">
        <v>30</v>
      </c>
      <c r="B34" s="338" t="s">
        <v>9782</v>
      </c>
      <c r="C34" s="340" t="s">
        <v>2445</v>
      </c>
      <c r="D34" s="340" t="s">
        <v>2421</v>
      </c>
      <c r="E34" s="340" t="s">
        <v>2422</v>
      </c>
      <c r="F34" s="340" t="s">
        <v>2423</v>
      </c>
    </row>
    <row r="35" spans="1:6" ht="15" customHeight="1">
      <c r="A35" s="26">
        <v>31</v>
      </c>
      <c r="B35" s="338" t="s">
        <v>9786</v>
      </c>
      <c r="C35" s="340" t="s">
        <v>688</v>
      </c>
      <c r="D35" s="340" t="s">
        <v>2421</v>
      </c>
      <c r="E35" s="340" t="s">
        <v>2453</v>
      </c>
      <c r="F35" s="340" t="s">
        <v>2423</v>
      </c>
    </row>
    <row r="36" spans="1:6" ht="15" customHeight="1">
      <c r="A36" s="26">
        <v>32</v>
      </c>
      <c r="B36" s="338" t="s">
        <v>9797</v>
      </c>
      <c r="C36" s="340" t="s">
        <v>764</v>
      </c>
      <c r="D36" s="340" t="s">
        <v>2421</v>
      </c>
      <c r="E36" s="340" t="s">
        <v>2453</v>
      </c>
      <c r="F36" s="340" t="s">
        <v>2423</v>
      </c>
    </row>
    <row r="37" spans="1:6" ht="15" customHeight="1">
      <c r="A37" s="26">
        <v>33</v>
      </c>
      <c r="B37" s="338" t="s">
        <v>9807</v>
      </c>
      <c r="C37" s="340" t="s">
        <v>2508</v>
      </c>
      <c r="D37" s="340" t="s">
        <v>2421</v>
      </c>
      <c r="E37" s="340" t="s">
        <v>2453</v>
      </c>
      <c r="F37" s="340" t="s">
        <v>2423</v>
      </c>
    </row>
    <row r="38" spans="1:6" ht="15" customHeight="1">
      <c r="A38" s="26">
        <v>34</v>
      </c>
      <c r="B38" s="338" t="s">
        <v>2433</v>
      </c>
      <c r="C38" s="340" t="s">
        <v>2434</v>
      </c>
      <c r="D38" s="340" t="s">
        <v>2421</v>
      </c>
      <c r="E38" s="340" t="s">
        <v>2422</v>
      </c>
      <c r="F38" s="340" t="s">
        <v>2423</v>
      </c>
    </row>
    <row r="39" spans="1:6" ht="15" customHeight="1">
      <c r="A39" s="26">
        <v>35</v>
      </c>
      <c r="B39" s="338" t="s">
        <v>9814</v>
      </c>
      <c r="C39" s="340" t="s">
        <v>2503</v>
      </c>
      <c r="D39" s="340" t="s">
        <v>2421</v>
      </c>
      <c r="E39" s="340" t="s">
        <v>2453</v>
      </c>
      <c r="F39" s="340" t="s">
        <v>2423</v>
      </c>
    </row>
    <row r="40" spans="1:6" ht="15" customHeight="1">
      <c r="A40" s="26">
        <v>36</v>
      </c>
      <c r="B40" s="338" t="s">
        <v>9817</v>
      </c>
      <c r="C40" s="340" t="s">
        <v>2519</v>
      </c>
      <c r="D40" s="340" t="s">
        <v>2421</v>
      </c>
      <c r="E40" s="340" t="s">
        <v>2453</v>
      </c>
      <c r="F40" s="340" t="s">
        <v>2423</v>
      </c>
    </row>
    <row r="41" spans="1:6" ht="15" customHeight="1">
      <c r="A41" s="26">
        <v>37</v>
      </c>
      <c r="B41" s="338" t="s">
        <v>9828</v>
      </c>
      <c r="C41" s="340" t="s">
        <v>2511</v>
      </c>
      <c r="D41" s="340" t="s">
        <v>2421</v>
      </c>
      <c r="E41" s="340" t="s">
        <v>2453</v>
      </c>
      <c r="F41" s="340" t="s">
        <v>2423</v>
      </c>
    </row>
    <row r="42" spans="1:6" ht="14.25" customHeight="1">
      <c r="A42" s="26">
        <v>38</v>
      </c>
      <c r="B42" s="338" t="s">
        <v>9832</v>
      </c>
      <c r="C42" s="340" t="s">
        <v>2510</v>
      </c>
      <c r="D42" s="340" t="s">
        <v>2421</v>
      </c>
      <c r="E42" s="340" t="s">
        <v>2453</v>
      </c>
      <c r="F42" s="340" t="s">
        <v>2423</v>
      </c>
    </row>
    <row r="43" spans="1:6">
      <c r="A43" s="26">
        <v>39</v>
      </c>
      <c r="B43" s="338" t="s">
        <v>9846</v>
      </c>
      <c r="C43" s="340" t="s">
        <v>2507</v>
      </c>
      <c r="D43" s="340" t="s">
        <v>2421</v>
      </c>
      <c r="E43" s="340" t="s">
        <v>2453</v>
      </c>
      <c r="F43" s="340" t="s">
        <v>2423</v>
      </c>
    </row>
    <row r="44" spans="1:6">
      <c r="A44" s="26">
        <v>40</v>
      </c>
      <c r="B44" s="338" t="s">
        <v>9854</v>
      </c>
      <c r="C44" s="340" t="s">
        <v>2514</v>
      </c>
      <c r="D44" s="340" t="s">
        <v>2421</v>
      </c>
      <c r="E44" s="340" t="s">
        <v>2453</v>
      </c>
      <c r="F44" s="340" t="s">
        <v>2423</v>
      </c>
    </row>
    <row r="45" spans="1:6">
      <c r="A45" s="26">
        <v>41</v>
      </c>
      <c r="B45" s="338" t="s">
        <v>9877</v>
      </c>
      <c r="C45" s="340" t="s">
        <v>2505</v>
      </c>
      <c r="D45" s="340" t="s">
        <v>2421</v>
      </c>
      <c r="E45" s="340" t="s">
        <v>2453</v>
      </c>
      <c r="F45" s="340" t="s">
        <v>2423</v>
      </c>
    </row>
    <row r="46" spans="1:6">
      <c r="A46" s="26">
        <v>42</v>
      </c>
      <c r="B46" s="338" t="s">
        <v>9878</v>
      </c>
      <c r="C46" s="340" t="s">
        <v>2504</v>
      </c>
      <c r="D46" s="340" t="s">
        <v>2421</v>
      </c>
      <c r="E46" s="340" t="s">
        <v>2453</v>
      </c>
      <c r="F46" s="340" t="s">
        <v>2423</v>
      </c>
    </row>
    <row r="47" spans="1:6">
      <c r="A47" s="26">
        <v>43</v>
      </c>
      <c r="B47" s="338" t="s">
        <v>9887</v>
      </c>
      <c r="C47" s="340" t="s">
        <v>2515</v>
      </c>
      <c r="D47" s="340" t="s">
        <v>2421</v>
      </c>
      <c r="E47" s="340" t="s">
        <v>2453</v>
      </c>
      <c r="F47" s="340" t="s">
        <v>2423</v>
      </c>
    </row>
    <row r="48" spans="1:6">
      <c r="A48" s="26">
        <v>44</v>
      </c>
      <c r="B48" s="338" t="s">
        <v>9893</v>
      </c>
      <c r="C48" s="340" t="s">
        <v>2516</v>
      </c>
      <c r="D48" s="340" t="s">
        <v>2421</v>
      </c>
      <c r="E48" s="340" t="s">
        <v>2453</v>
      </c>
      <c r="F48" s="340" t="s">
        <v>2423</v>
      </c>
    </row>
    <row r="49" spans="1:6">
      <c r="A49" s="26">
        <v>45</v>
      </c>
      <c r="B49" s="338" t="s">
        <v>9912</v>
      </c>
      <c r="C49" s="340" t="s">
        <v>2506</v>
      </c>
      <c r="D49" s="340" t="s">
        <v>2421</v>
      </c>
      <c r="E49" s="340" t="s">
        <v>2453</v>
      </c>
      <c r="F49" s="340" t="s">
        <v>2423</v>
      </c>
    </row>
    <row r="50" spans="1:6">
      <c r="A50" s="26">
        <v>46</v>
      </c>
      <c r="B50" s="338" t="s">
        <v>9913</v>
      </c>
      <c r="C50" s="340" t="s">
        <v>2509</v>
      </c>
      <c r="D50" s="340" t="s">
        <v>2421</v>
      </c>
      <c r="E50" s="340" t="s">
        <v>2453</v>
      </c>
      <c r="F50" s="340" t="s">
        <v>2423</v>
      </c>
    </row>
    <row r="51" spans="1:6">
      <c r="A51" s="26">
        <v>47</v>
      </c>
      <c r="B51" s="338" t="s">
        <v>9929</v>
      </c>
      <c r="C51" s="340" t="s">
        <v>2436</v>
      </c>
      <c r="D51" s="340" t="s">
        <v>2421</v>
      </c>
      <c r="E51" s="340" t="s">
        <v>2422</v>
      </c>
      <c r="F51" s="340" t="s">
        <v>2423</v>
      </c>
    </row>
    <row r="52" spans="1:6">
      <c r="A52" s="26">
        <v>48</v>
      </c>
      <c r="B52" s="338" t="s">
        <v>2429</v>
      </c>
      <c r="C52" s="340" t="s">
        <v>2430</v>
      </c>
      <c r="D52" s="340" t="s">
        <v>2421</v>
      </c>
      <c r="E52" s="340" t="s">
        <v>2422</v>
      </c>
      <c r="F52" s="340" t="s">
        <v>2423</v>
      </c>
    </row>
    <row r="53" spans="1:6">
      <c r="A53" s="26">
        <v>49</v>
      </c>
      <c r="B53" s="338" t="s">
        <v>10029</v>
      </c>
      <c r="C53" s="340" t="s">
        <v>2520</v>
      </c>
      <c r="D53" s="340" t="s">
        <v>2421</v>
      </c>
      <c r="E53" s="340" t="s">
        <v>2453</v>
      </c>
      <c r="F53" s="340" t="s">
        <v>2423</v>
      </c>
    </row>
    <row r="54" spans="1:6">
      <c r="A54" s="26">
        <v>50</v>
      </c>
      <c r="B54" s="338" t="s">
        <v>10030</v>
      </c>
      <c r="C54" s="340" t="s">
        <v>2522</v>
      </c>
      <c r="D54" s="340" t="s">
        <v>2421</v>
      </c>
      <c r="E54" s="340" t="s">
        <v>2453</v>
      </c>
      <c r="F54" s="340" t="s">
        <v>2423</v>
      </c>
    </row>
    <row r="55" spans="1:6">
      <c r="A55" s="26">
        <v>51</v>
      </c>
      <c r="B55" s="338" t="s">
        <v>10061</v>
      </c>
      <c r="C55" s="340" t="s">
        <v>2521</v>
      </c>
      <c r="D55" s="340" t="s">
        <v>2421</v>
      </c>
      <c r="E55" s="340" t="s">
        <v>2453</v>
      </c>
      <c r="F55" s="340" t="s">
        <v>2423</v>
      </c>
    </row>
    <row r="56" spans="1:6">
      <c r="A56" s="26">
        <v>52</v>
      </c>
      <c r="B56" s="338" t="s">
        <v>2431</v>
      </c>
      <c r="C56" s="340" t="s">
        <v>2432</v>
      </c>
      <c r="D56" s="340" t="s">
        <v>2421</v>
      </c>
      <c r="E56" s="340" t="s">
        <v>2422</v>
      </c>
      <c r="F56" s="340" t="s">
        <v>2423</v>
      </c>
    </row>
    <row r="57" spans="1:6">
      <c r="A57" s="26">
        <v>53</v>
      </c>
      <c r="B57" s="338" t="s">
        <v>9164</v>
      </c>
      <c r="C57" s="340" t="s">
        <v>10108</v>
      </c>
      <c r="D57" s="340" t="s">
        <v>2421</v>
      </c>
      <c r="E57" s="340" t="s">
        <v>2422</v>
      </c>
      <c r="F57" s="340" t="s">
        <v>2423</v>
      </c>
    </row>
    <row r="58" spans="1:6">
      <c r="A58" s="26">
        <v>54</v>
      </c>
      <c r="B58" s="338" t="s">
        <v>10203</v>
      </c>
      <c r="C58" s="340" t="s">
        <v>2477</v>
      </c>
      <c r="D58" s="340" t="s">
        <v>2421</v>
      </c>
      <c r="E58" s="340" t="s">
        <v>2453</v>
      </c>
      <c r="F58" s="340" t="s">
        <v>2423</v>
      </c>
    </row>
    <row r="59" spans="1:6">
      <c r="A59" s="26">
        <v>55</v>
      </c>
      <c r="B59" s="338" t="s">
        <v>10208</v>
      </c>
      <c r="C59" s="340" t="s">
        <v>2484</v>
      </c>
      <c r="D59" s="340" t="s">
        <v>2421</v>
      </c>
      <c r="E59" s="340" t="s">
        <v>2453</v>
      </c>
      <c r="F59" s="340" t="s">
        <v>2423</v>
      </c>
    </row>
    <row r="60" spans="1:6">
      <c r="A60" s="26">
        <v>56</v>
      </c>
      <c r="B60" s="338" t="s">
        <v>10210</v>
      </c>
      <c r="C60" s="340" t="s">
        <v>2493</v>
      </c>
      <c r="D60" s="340" t="s">
        <v>2421</v>
      </c>
      <c r="E60" s="340" t="s">
        <v>2453</v>
      </c>
      <c r="F60" s="340" t="s">
        <v>2423</v>
      </c>
    </row>
    <row r="61" spans="1:6">
      <c r="A61" s="26">
        <v>57</v>
      </c>
      <c r="B61" s="338" t="s">
        <v>10224</v>
      </c>
      <c r="C61" s="340" t="s">
        <v>2543</v>
      </c>
      <c r="D61" s="340" t="s">
        <v>2421</v>
      </c>
      <c r="E61" s="340" t="s">
        <v>2453</v>
      </c>
      <c r="F61" s="340" t="s">
        <v>2423</v>
      </c>
    </row>
    <row r="62" spans="1:6">
      <c r="A62" s="26">
        <v>58</v>
      </c>
      <c r="B62" s="338" t="s">
        <v>10246</v>
      </c>
      <c r="C62" s="340" t="s">
        <v>2472</v>
      </c>
      <c r="D62" s="340" t="s">
        <v>2421</v>
      </c>
      <c r="E62" s="340" t="s">
        <v>2453</v>
      </c>
      <c r="F62" s="340" t="s">
        <v>2423</v>
      </c>
    </row>
    <row r="63" spans="1:6">
      <c r="A63" s="26">
        <v>59</v>
      </c>
      <c r="B63" s="338" t="s">
        <v>10253</v>
      </c>
      <c r="C63" s="340" t="s">
        <v>2494</v>
      </c>
      <c r="D63" s="340" t="s">
        <v>2421</v>
      </c>
      <c r="E63" s="340" t="s">
        <v>2453</v>
      </c>
      <c r="F63" s="340" t="s">
        <v>2423</v>
      </c>
    </row>
    <row r="64" spans="1:6">
      <c r="A64" s="26">
        <v>60</v>
      </c>
      <c r="B64" s="338" t="s">
        <v>10255</v>
      </c>
      <c r="C64" s="340" t="s">
        <v>2491</v>
      </c>
      <c r="D64" s="340" t="s">
        <v>2421</v>
      </c>
      <c r="E64" s="340" t="s">
        <v>2453</v>
      </c>
      <c r="F64" s="340" t="s">
        <v>2423</v>
      </c>
    </row>
    <row r="65" spans="1:6">
      <c r="A65" s="26">
        <v>61</v>
      </c>
      <c r="B65" s="338" t="s">
        <v>10278</v>
      </c>
      <c r="C65" s="340" t="s">
        <v>2474</v>
      </c>
      <c r="D65" s="340" t="s">
        <v>2421</v>
      </c>
      <c r="E65" s="340" t="s">
        <v>2453</v>
      </c>
      <c r="F65" s="340" t="s">
        <v>2423</v>
      </c>
    </row>
    <row r="66" spans="1:6">
      <c r="A66" s="26">
        <v>62</v>
      </c>
      <c r="B66" s="338" t="s">
        <v>10302</v>
      </c>
      <c r="C66" s="340" t="s">
        <v>2481</v>
      </c>
      <c r="D66" s="340" t="s">
        <v>2421</v>
      </c>
      <c r="E66" s="340" t="s">
        <v>2453</v>
      </c>
      <c r="F66" s="340" t="s">
        <v>2423</v>
      </c>
    </row>
    <row r="67" spans="1:6">
      <c r="A67" s="26">
        <v>63</v>
      </c>
      <c r="B67" s="338" t="s">
        <v>10311</v>
      </c>
      <c r="C67" s="340" t="s">
        <v>2476</v>
      </c>
      <c r="D67" s="340" t="s">
        <v>2421</v>
      </c>
      <c r="E67" s="340" t="s">
        <v>2453</v>
      </c>
      <c r="F67" s="340" t="s">
        <v>2423</v>
      </c>
    </row>
    <row r="68" spans="1:6">
      <c r="A68" s="26">
        <v>64</v>
      </c>
      <c r="B68" s="338" t="s">
        <v>10322</v>
      </c>
      <c r="C68" s="340" t="s">
        <v>1331</v>
      </c>
      <c r="D68" s="340" t="s">
        <v>2421</v>
      </c>
      <c r="E68" s="340" t="s">
        <v>2453</v>
      </c>
      <c r="F68" s="340" t="s">
        <v>2423</v>
      </c>
    </row>
    <row r="69" spans="1:6">
      <c r="A69" s="26">
        <v>65</v>
      </c>
      <c r="B69" s="338" t="s">
        <v>10342</v>
      </c>
      <c r="C69" s="340" t="s">
        <v>2473</v>
      </c>
      <c r="D69" s="340" t="s">
        <v>2421</v>
      </c>
      <c r="E69" s="340" t="s">
        <v>2453</v>
      </c>
      <c r="F69" s="340" t="s">
        <v>2423</v>
      </c>
    </row>
    <row r="70" spans="1:6">
      <c r="A70" s="26">
        <v>66</v>
      </c>
      <c r="B70" s="338" t="s">
        <v>10343</v>
      </c>
      <c r="C70" s="340" t="s">
        <v>2483</v>
      </c>
      <c r="D70" s="340" t="s">
        <v>2421</v>
      </c>
      <c r="E70" s="340" t="s">
        <v>2453</v>
      </c>
      <c r="F70" s="340" t="s">
        <v>2423</v>
      </c>
    </row>
    <row r="71" spans="1:6">
      <c r="A71" s="26">
        <v>67</v>
      </c>
      <c r="B71" s="338" t="s">
        <v>10344</v>
      </c>
      <c r="C71" s="340" t="s">
        <v>2479</v>
      </c>
      <c r="D71" s="340" t="s">
        <v>2421</v>
      </c>
      <c r="E71" s="340" t="s">
        <v>2453</v>
      </c>
      <c r="F71" s="340" t="s">
        <v>2423</v>
      </c>
    </row>
    <row r="72" spans="1:6">
      <c r="A72" s="26">
        <v>68</v>
      </c>
      <c r="B72" s="338" t="s">
        <v>10355</v>
      </c>
      <c r="C72" s="340" t="s">
        <v>2488</v>
      </c>
      <c r="D72" s="340" t="s">
        <v>2421</v>
      </c>
      <c r="E72" s="340" t="s">
        <v>2453</v>
      </c>
      <c r="F72" s="340" t="s">
        <v>2423</v>
      </c>
    </row>
    <row r="73" spans="1:6">
      <c r="A73" s="26">
        <v>69</v>
      </c>
      <c r="B73" s="338" t="s">
        <v>10363</v>
      </c>
      <c r="C73" s="340" t="s">
        <v>2540</v>
      </c>
      <c r="D73" s="340" t="s">
        <v>2421</v>
      </c>
      <c r="E73" s="340" t="s">
        <v>2453</v>
      </c>
      <c r="F73" s="340" t="s">
        <v>2423</v>
      </c>
    </row>
    <row r="74" spans="1:6">
      <c r="A74" s="26">
        <v>70</v>
      </c>
      <c r="B74" s="338" t="s">
        <v>10366</v>
      </c>
      <c r="C74" s="340" t="s">
        <v>2539</v>
      </c>
      <c r="D74" s="340" t="s">
        <v>2421</v>
      </c>
      <c r="E74" s="340" t="s">
        <v>2453</v>
      </c>
      <c r="F74" s="340" t="s">
        <v>2423</v>
      </c>
    </row>
    <row r="75" spans="1:6">
      <c r="A75" s="26">
        <v>71</v>
      </c>
      <c r="B75" s="338" t="s">
        <v>10368</v>
      </c>
      <c r="C75" s="340" t="s">
        <v>2542</v>
      </c>
      <c r="D75" s="340" t="s">
        <v>2421</v>
      </c>
      <c r="E75" s="340" t="s">
        <v>2453</v>
      </c>
      <c r="F75" s="340" t="s">
        <v>2423</v>
      </c>
    </row>
    <row r="76" spans="1:6">
      <c r="A76" s="26">
        <v>72</v>
      </c>
      <c r="B76" s="338" t="s">
        <v>10370</v>
      </c>
      <c r="C76" s="340" t="s">
        <v>2541</v>
      </c>
      <c r="D76" s="340" t="s">
        <v>2421</v>
      </c>
      <c r="E76" s="340" t="s">
        <v>2453</v>
      </c>
      <c r="F76" s="340" t="s">
        <v>2423</v>
      </c>
    </row>
    <row r="77" spans="1:6">
      <c r="A77" s="26">
        <v>73</v>
      </c>
      <c r="B77" s="338" t="s">
        <v>10441</v>
      </c>
      <c r="C77" s="340" t="s">
        <v>2480</v>
      </c>
      <c r="D77" s="340" t="s">
        <v>2421</v>
      </c>
      <c r="E77" s="340" t="s">
        <v>2453</v>
      </c>
      <c r="F77" s="340" t="s">
        <v>2423</v>
      </c>
    </row>
    <row r="78" spans="1:6">
      <c r="A78" s="26">
        <v>74</v>
      </c>
      <c r="B78" s="338" t="s">
        <v>10443</v>
      </c>
      <c r="C78" s="340" t="s">
        <v>2478</v>
      </c>
      <c r="D78" s="340" t="s">
        <v>2421</v>
      </c>
      <c r="E78" s="340" t="s">
        <v>2453</v>
      </c>
      <c r="F78" s="340" t="s">
        <v>2423</v>
      </c>
    </row>
    <row r="79" spans="1:6">
      <c r="A79" s="26">
        <v>75</v>
      </c>
      <c r="B79" s="338" t="s">
        <v>10703</v>
      </c>
      <c r="C79" s="340" t="s">
        <v>2524</v>
      </c>
      <c r="D79" s="340" t="s">
        <v>2421</v>
      </c>
      <c r="E79" s="340" t="s">
        <v>2453</v>
      </c>
      <c r="F79" s="340" t="s">
        <v>2423</v>
      </c>
    </row>
    <row r="80" spans="1:6">
      <c r="A80" s="26">
        <v>76</v>
      </c>
      <c r="B80" s="338" t="s">
        <v>10754</v>
      </c>
      <c r="C80" s="340" t="s">
        <v>10755</v>
      </c>
      <c r="D80" s="340" t="s">
        <v>2421</v>
      </c>
      <c r="E80" s="340" t="s">
        <v>2453</v>
      </c>
      <c r="F80" s="340" t="s">
        <v>2423</v>
      </c>
    </row>
    <row r="81" spans="1:6">
      <c r="A81" s="26">
        <v>77</v>
      </c>
      <c r="B81" s="338" t="s">
        <v>10759</v>
      </c>
      <c r="C81" s="340" t="s">
        <v>10760</v>
      </c>
      <c r="D81" s="340" t="s">
        <v>2421</v>
      </c>
      <c r="E81" s="340" t="s">
        <v>2453</v>
      </c>
      <c r="F81" s="340" t="s">
        <v>2423</v>
      </c>
    </row>
    <row r="82" spans="1:6">
      <c r="A82" s="26">
        <v>78</v>
      </c>
      <c r="B82" s="338" t="s">
        <v>10767</v>
      </c>
      <c r="C82" s="340" t="s">
        <v>10768</v>
      </c>
      <c r="D82" s="340" t="s">
        <v>2421</v>
      </c>
      <c r="E82" s="340" t="s">
        <v>2453</v>
      </c>
      <c r="F82" s="340" t="s">
        <v>2423</v>
      </c>
    </row>
    <row r="83" spans="1:6">
      <c r="A83" s="26">
        <v>79</v>
      </c>
      <c r="B83" s="338" t="s">
        <v>10807</v>
      </c>
      <c r="C83" s="340" t="s">
        <v>2525</v>
      </c>
      <c r="D83" s="340" t="s">
        <v>2421</v>
      </c>
      <c r="E83" s="340" t="s">
        <v>2453</v>
      </c>
      <c r="F83" s="340" t="s">
        <v>2423</v>
      </c>
    </row>
    <row r="84" spans="1:6">
      <c r="A84" s="26">
        <v>80</v>
      </c>
      <c r="B84" s="338" t="s">
        <v>10855</v>
      </c>
      <c r="C84" s="340" t="s">
        <v>2534</v>
      </c>
      <c r="D84" s="340" t="s">
        <v>2421</v>
      </c>
      <c r="E84" s="340" t="s">
        <v>2453</v>
      </c>
      <c r="F84" s="340" t="s">
        <v>2423</v>
      </c>
    </row>
    <row r="85" spans="1:6">
      <c r="A85" s="26">
        <v>81</v>
      </c>
      <c r="B85" s="338" t="s">
        <v>10925</v>
      </c>
      <c r="C85" s="340" t="s">
        <v>2536</v>
      </c>
      <c r="D85" s="340" t="s">
        <v>2421</v>
      </c>
      <c r="E85" s="340" t="s">
        <v>2453</v>
      </c>
      <c r="F85" s="340" t="s">
        <v>2423</v>
      </c>
    </row>
    <row r="86" spans="1:6">
      <c r="A86" s="26">
        <v>82</v>
      </c>
      <c r="B86" s="338" t="s">
        <v>10938</v>
      </c>
      <c r="C86" s="340" t="s">
        <v>2528</v>
      </c>
      <c r="D86" s="340" t="s">
        <v>2421</v>
      </c>
      <c r="E86" s="340" t="s">
        <v>2453</v>
      </c>
      <c r="F86" s="340" t="s">
        <v>2423</v>
      </c>
    </row>
    <row r="87" spans="1:6">
      <c r="A87" s="26">
        <v>83</v>
      </c>
      <c r="B87" s="338" t="s">
        <v>10957</v>
      </c>
      <c r="C87" s="340" t="s">
        <v>2529</v>
      </c>
      <c r="D87" s="340" t="s">
        <v>2421</v>
      </c>
      <c r="E87" s="340" t="s">
        <v>2453</v>
      </c>
      <c r="F87" s="340" t="s">
        <v>2423</v>
      </c>
    </row>
    <row r="88" spans="1:6">
      <c r="A88" s="26">
        <v>84</v>
      </c>
      <c r="B88" s="338" t="s">
        <v>10979</v>
      </c>
      <c r="C88" s="340" t="s">
        <v>2530</v>
      </c>
      <c r="D88" s="340" t="s">
        <v>2421</v>
      </c>
      <c r="E88" s="340" t="s">
        <v>2453</v>
      </c>
      <c r="F88" s="340" t="s">
        <v>2423</v>
      </c>
    </row>
    <row r="89" spans="1:6">
      <c r="A89" s="26">
        <v>85</v>
      </c>
      <c r="B89" s="338" t="s">
        <v>10984</v>
      </c>
      <c r="C89" s="340" t="s">
        <v>2526</v>
      </c>
      <c r="D89" s="340" t="s">
        <v>2421</v>
      </c>
      <c r="E89" s="340" t="s">
        <v>2453</v>
      </c>
      <c r="F89" s="340" t="s">
        <v>2423</v>
      </c>
    </row>
    <row r="90" spans="1:6">
      <c r="A90" s="26">
        <v>86</v>
      </c>
      <c r="B90" s="338" t="s">
        <v>10992</v>
      </c>
      <c r="C90" s="340" t="s">
        <v>2531</v>
      </c>
      <c r="D90" s="340" t="s">
        <v>2421</v>
      </c>
      <c r="E90" s="340" t="s">
        <v>2453</v>
      </c>
      <c r="F90" s="340" t="s">
        <v>2423</v>
      </c>
    </row>
    <row r="91" spans="1:6">
      <c r="A91" s="26">
        <v>87</v>
      </c>
      <c r="B91" s="338" t="s">
        <v>10993</v>
      </c>
      <c r="C91" s="340" t="s">
        <v>2532</v>
      </c>
      <c r="D91" s="340" t="s">
        <v>2421</v>
      </c>
      <c r="E91" s="340" t="s">
        <v>2453</v>
      </c>
      <c r="F91" s="340" t="s">
        <v>2423</v>
      </c>
    </row>
    <row r="92" spans="1:6">
      <c r="A92" s="26">
        <v>88</v>
      </c>
      <c r="B92" s="338" t="s">
        <v>11026</v>
      </c>
      <c r="C92" s="340" t="s">
        <v>2441</v>
      </c>
      <c r="D92" s="340" t="s">
        <v>2421</v>
      </c>
      <c r="E92" s="340" t="s">
        <v>2422</v>
      </c>
      <c r="F92" s="340" t="s">
        <v>2423</v>
      </c>
    </row>
    <row r="93" spans="1:6">
      <c r="A93" s="26">
        <v>89</v>
      </c>
      <c r="B93" s="338" t="s">
        <v>11032</v>
      </c>
      <c r="C93" s="340" t="s">
        <v>2439</v>
      </c>
      <c r="D93" s="340" t="s">
        <v>2421</v>
      </c>
      <c r="E93" s="340" t="s">
        <v>2422</v>
      </c>
      <c r="F93" s="340" t="s">
        <v>2423</v>
      </c>
    </row>
    <row r="94" spans="1:6">
      <c r="A94" s="26">
        <v>90</v>
      </c>
      <c r="B94" s="338" t="s">
        <v>11050</v>
      </c>
      <c r="C94" s="340" t="s">
        <v>2442</v>
      </c>
      <c r="D94" s="340" t="s">
        <v>2421</v>
      </c>
      <c r="E94" s="340" t="s">
        <v>2422</v>
      </c>
      <c r="F94" s="340" t="s">
        <v>2423</v>
      </c>
    </row>
    <row r="95" spans="1:6">
      <c r="A95" s="26">
        <v>91</v>
      </c>
      <c r="B95" s="338" t="s">
        <v>11054</v>
      </c>
      <c r="C95" s="340" t="s">
        <v>2440</v>
      </c>
      <c r="D95" s="340" t="s">
        <v>2421</v>
      </c>
      <c r="E95" s="340" t="s">
        <v>2422</v>
      </c>
      <c r="F95" s="340" t="s">
        <v>2423</v>
      </c>
    </row>
    <row r="96" spans="1:6">
      <c r="A96" s="26">
        <v>92</v>
      </c>
      <c r="B96" s="338" t="s">
        <v>11082</v>
      </c>
      <c r="C96" s="340" t="s">
        <v>2538</v>
      </c>
      <c r="D96" s="340" t="s">
        <v>2421</v>
      </c>
      <c r="E96" s="340" t="s">
        <v>2453</v>
      </c>
      <c r="F96" s="340" t="s">
        <v>2423</v>
      </c>
    </row>
    <row r="97" spans="1:6">
      <c r="A97" s="26">
        <v>93</v>
      </c>
      <c r="B97" s="338" t="s">
        <v>11105</v>
      </c>
      <c r="C97" s="340" t="s">
        <v>2490</v>
      </c>
      <c r="D97" s="340" t="s">
        <v>2421</v>
      </c>
      <c r="E97" s="340" t="s">
        <v>2453</v>
      </c>
      <c r="F97" s="340" t="s">
        <v>2423</v>
      </c>
    </row>
    <row r="98" spans="1:6">
      <c r="A98" s="26">
        <v>94</v>
      </c>
      <c r="B98" s="338" t="s">
        <v>11129</v>
      </c>
      <c r="C98" s="340" t="s">
        <v>1345</v>
      </c>
      <c r="D98" s="340" t="s">
        <v>2421</v>
      </c>
      <c r="E98" s="340" t="s">
        <v>2453</v>
      </c>
      <c r="F98" s="340" t="s">
        <v>2423</v>
      </c>
    </row>
    <row r="99" spans="1:6">
      <c r="A99" s="26">
        <v>95</v>
      </c>
      <c r="B99" s="338" t="s">
        <v>11130</v>
      </c>
      <c r="C99" s="340" t="s">
        <v>1344</v>
      </c>
      <c r="D99" s="340" t="s">
        <v>2421</v>
      </c>
      <c r="E99" s="340" t="s">
        <v>2453</v>
      </c>
      <c r="F99" s="340" t="s">
        <v>2423</v>
      </c>
    </row>
    <row r="100" spans="1:6">
      <c r="A100" s="26">
        <v>96</v>
      </c>
      <c r="B100" s="338" t="s">
        <v>11132</v>
      </c>
      <c r="C100" s="340" t="s">
        <v>1342</v>
      </c>
      <c r="D100" s="340" t="s">
        <v>2421</v>
      </c>
      <c r="E100" s="340" t="s">
        <v>2453</v>
      </c>
      <c r="F100" s="340" t="s">
        <v>2423</v>
      </c>
    </row>
    <row r="101" spans="1:6">
      <c r="A101" s="26">
        <v>97</v>
      </c>
      <c r="B101" s="338" t="s">
        <v>11133</v>
      </c>
      <c r="C101" s="340" t="s">
        <v>2500</v>
      </c>
      <c r="D101" s="340" t="s">
        <v>2421</v>
      </c>
      <c r="E101" s="340" t="s">
        <v>2453</v>
      </c>
      <c r="F101" s="340" t="s">
        <v>2423</v>
      </c>
    </row>
    <row r="102" spans="1:6">
      <c r="A102" s="26">
        <v>98</v>
      </c>
      <c r="B102" s="338" t="s">
        <v>11134</v>
      </c>
      <c r="C102" s="340" t="s">
        <v>1334</v>
      </c>
      <c r="D102" s="340" t="s">
        <v>2421</v>
      </c>
      <c r="E102" s="340" t="s">
        <v>2453</v>
      </c>
      <c r="F102" s="340" t="s">
        <v>2423</v>
      </c>
    </row>
    <row r="103" spans="1:6">
      <c r="A103" s="26">
        <v>99</v>
      </c>
      <c r="B103" s="338" t="s">
        <v>11136</v>
      </c>
      <c r="C103" s="340" t="s">
        <v>1336</v>
      </c>
      <c r="D103" s="340" t="s">
        <v>2421</v>
      </c>
      <c r="E103" s="340" t="s">
        <v>2453</v>
      </c>
      <c r="F103" s="340" t="s">
        <v>2423</v>
      </c>
    </row>
    <row r="104" spans="1:6">
      <c r="A104" s="26">
        <v>100</v>
      </c>
      <c r="B104" s="338" t="s">
        <v>11141</v>
      </c>
      <c r="C104" s="340" t="s">
        <v>1343</v>
      </c>
      <c r="D104" s="340" t="s">
        <v>2421</v>
      </c>
      <c r="E104" s="340" t="s">
        <v>2453</v>
      </c>
      <c r="F104" s="340" t="s">
        <v>2423</v>
      </c>
    </row>
    <row r="105" spans="1:6">
      <c r="A105" s="26">
        <v>101</v>
      </c>
      <c r="B105" s="338" t="s">
        <v>11148</v>
      </c>
      <c r="C105" s="340" t="s">
        <v>1341</v>
      </c>
      <c r="D105" s="340" t="s">
        <v>2421</v>
      </c>
      <c r="E105" s="340" t="s">
        <v>2453</v>
      </c>
      <c r="F105" s="340" t="s">
        <v>2423</v>
      </c>
    </row>
    <row r="106" spans="1:6">
      <c r="A106" s="26">
        <v>102</v>
      </c>
      <c r="B106" s="338" t="s">
        <v>11149</v>
      </c>
      <c r="C106" s="340" t="s">
        <v>1340</v>
      </c>
      <c r="D106" s="340" t="s">
        <v>2421</v>
      </c>
      <c r="E106" s="340" t="s">
        <v>2453</v>
      </c>
      <c r="F106" s="340" t="s">
        <v>2423</v>
      </c>
    </row>
    <row r="107" spans="1:6">
      <c r="A107" s="26">
        <v>103</v>
      </c>
      <c r="B107" s="338" t="s">
        <v>11150</v>
      </c>
      <c r="C107" s="340" t="s">
        <v>2499</v>
      </c>
      <c r="D107" s="340" t="s">
        <v>2421</v>
      </c>
      <c r="E107" s="340" t="s">
        <v>2453</v>
      </c>
      <c r="F107" s="340" t="s">
        <v>2423</v>
      </c>
    </row>
    <row r="108" spans="1:6">
      <c r="A108" s="26">
        <v>104</v>
      </c>
      <c r="B108" s="338" t="s">
        <v>11155</v>
      </c>
      <c r="C108" s="340" t="s">
        <v>1339</v>
      </c>
      <c r="D108" s="340" t="s">
        <v>2421</v>
      </c>
      <c r="E108" s="340" t="s">
        <v>2453</v>
      </c>
      <c r="F108" s="340" t="s">
        <v>2423</v>
      </c>
    </row>
    <row r="109" spans="1:6">
      <c r="A109" s="26">
        <v>105</v>
      </c>
      <c r="B109" s="338" t="s">
        <v>11160</v>
      </c>
      <c r="C109" s="340" t="s">
        <v>1332</v>
      </c>
      <c r="D109" s="340" t="s">
        <v>2421</v>
      </c>
      <c r="E109" s="340" t="s">
        <v>2453</v>
      </c>
      <c r="F109" s="340" t="s">
        <v>2423</v>
      </c>
    </row>
    <row r="110" spans="1:6">
      <c r="A110" s="26">
        <v>106</v>
      </c>
      <c r="B110" s="338" t="s">
        <v>11192</v>
      </c>
      <c r="C110" s="340" t="s">
        <v>2533</v>
      </c>
      <c r="D110" s="340" t="s">
        <v>2421</v>
      </c>
      <c r="E110" s="340" t="s">
        <v>2453</v>
      </c>
      <c r="F110" s="340" t="s">
        <v>2423</v>
      </c>
    </row>
    <row r="111" spans="1:6">
      <c r="A111" s="26">
        <v>107</v>
      </c>
      <c r="B111" s="338" t="s">
        <v>11257</v>
      </c>
      <c r="C111" s="340" t="s">
        <v>2544</v>
      </c>
      <c r="D111" s="340" t="s">
        <v>2421</v>
      </c>
      <c r="E111" s="340" t="s">
        <v>2453</v>
      </c>
      <c r="F111" s="340" t="s">
        <v>2423</v>
      </c>
    </row>
    <row r="112" spans="1:6">
      <c r="A112" s="26">
        <v>108</v>
      </c>
      <c r="B112" s="338" t="s">
        <v>11282</v>
      </c>
      <c r="C112" s="340" t="s">
        <v>2527</v>
      </c>
      <c r="D112" s="340" t="s">
        <v>2421</v>
      </c>
      <c r="E112" s="340" t="s">
        <v>2453</v>
      </c>
      <c r="F112" s="340" t="s">
        <v>2423</v>
      </c>
    </row>
    <row r="113" spans="1:6">
      <c r="A113" s="26">
        <v>109</v>
      </c>
      <c r="B113" s="338" t="s">
        <v>11316</v>
      </c>
      <c r="C113" s="340" t="s">
        <v>2535</v>
      </c>
      <c r="D113" s="340" t="s">
        <v>2421</v>
      </c>
      <c r="E113" s="340" t="s">
        <v>2453</v>
      </c>
      <c r="F113" s="340" t="s">
        <v>2423</v>
      </c>
    </row>
    <row r="114" spans="1:6">
      <c r="A114" s="26">
        <v>110</v>
      </c>
      <c r="B114" s="338" t="s">
        <v>11331</v>
      </c>
      <c r="C114" s="340" t="s">
        <v>2537</v>
      </c>
      <c r="D114" s="340" t="s">
        <v>2421</v>
      </c>
      <c r="E114" s="340" t="s">
        <v>2453</v>
      </c>
      <c r="F114" s="340" t="s">
        <v>2423</v>
      </c>
    </row>
    <row r="115" spans="1:6">
      <c r="A115" s="26">
        <v>111</v>
      </c>
      <c r="B115" s="338" t="s">
        <v>11358</v>
      </c>
      <c r="C115" s="340" t="s">
        <v>2485</v>
      </c>
      <c r="D115" s="340" t="s">
        <v>2421</v>
      </c>
      <c r="E115" s="340" t="s">
        <v>2453</v>
      </c>
      <c r="F115" s="340" t="s">
        <v>2423</v>
      </c>
    </row>
    <row r="116" spans="1:6">
      <c r="A116" s="26">
        <v>112</v>
      </c>
      <c r="B116" s="338" t="s">
        <v>11359</v>
      </c>
      <c r="C116" s="340" t="s">
        <v>2486</v>
      </c>
      <c r="D116" s="340" t="s">
        <v>2421</v>
      </c>
      <c r="E116" s="340" t="s">
        <v>2453</v>
      </c>
      <c r="F116" s="340" t="s">
        <v>2423</v>
      </c>
    </row>
    <row r="117" spans="1:6">
      <c r="A117" s="26">
        <v>113</v>
      </c>
      <c r="B117" s="338" t="s">
        <v>11360</v>
      </c>
      <c r="C117" s="340" t="s">
        <v>2487</v>
      </c>
      <c r="D117" s="340" t="s">
        <v>2421</v>
      </c>
      <c r="E117" s="340" t="s">
        <v>2453</v>
      </c>
      <c r="F117" s="340" t="s">
        <v>2423</v>
      </c>
    </row>
    <row r="118" spans="1:6">
      <c r="A118" s="26">
        <v>114</v>
      </c>
      <c r="B118" s="338" t="s">
        <v>11361</v>
      </c>
      <c r="C118" s="340" t="s">
        <v>2496</v>
      </c>
      <c r="D118" s="340" t="s">
        <v>2421</v>
      </c>
      <c r="E118" s="340" t="s">
        <v>2453</v>
      </c>
      <c r="F118" s="340" t="s">
        <v>2423</v>
      </c>
    </row>
    <row r="119" spans="1:6">
      <c r="A119" s="26">
        <v>115</v>
      </c>
      <c r="B119" s="338" t="s">
        <v>11362</v>
      </c>
      <c r="C119" s="340" t="s">
        <v>2498</v>
      </c>
      <c r="D119" s="340" t="s">
        <v>2421</v>
      </c>
      <c r="E119" s="340" t="s">
        <v>2453</v>
      </c>
      <c r="F119" s="340" t="s">
        <v>2423</v>
      </c>
    </row>
    <row r="120" spans="1:6">
      <c r="A120" s="26">
        <v>116</v>
      </c>
      <c r="B120" s="338" t="s">
        <v>11363</v>
      </c>
      <c r="C120" s="340" t="s">
        <v>2502</v>
      </c>
      <c r="D120" s="340" t="s">
        <v>2421</v>
      </c>
      <c r="E120" s="340" t="s">
        <v>2453</v>
      </c>
      <c r="F120" s="340" t="s">
        <v>2423</v>
      </c>
    </row>
    <row r="121" spans="1:6">
      <c r="A121" s="26">
        <v>117</v>
      </c>
      <c r="B121" s="338" t="s">
        <v>11373</v>
      </c>
      <c r="C121" s="340" t="s">
        <v>2495</v>
      </c>
      <c r="D121" s="340" t="s">
        <v>2421</v>
      </c>
      <c r="E121" s="340" t="s">
        <v>2453</v>
      </c>
      <c r="F121" s="340" t="s">
        <v>2423</v>
      </c>
    </row>
    <row r="122" spans="1:6">
      <c r="A122" s="26">
        <v>118</v>
      </c>
      <c r="B122" s="338" t="s">
        <v>11374</v>
      </c>
      <c r="C122" s="340" t="s">
        <v>2489</v>
      </c>
      <c r="D122" s="340" t="s">
        <v>2421</v>
      </c>
      <c r="E122" s="340" t="s">
        <v>2453</v>
      </c>
      <c r="F122" s="340" t="s">
        <v>2423</v>
      </c>
    </row>
    <row r="123" spans="1:6">
      <c r="A123" s="26">
        <v>119</v>
      </c>
      <c r="B123" s="338" t="s">
        <v>11393</v>
      </c>
      <c r="C123" s="340" t="s">
        <v>2497</v>
      </c>
      <c r="D123" s="340" t="s">
        <v>2421</v>
      </c>
      <c r="E123" s="340" t="s">
        <v>2453</v>
      </c>
      <c r="F123" s="340" t="s">
        <v>2423</v>
      </c>
    </row>
    <row r="124" spans="1:6">
      <c r="A124" s="26">
        <v>120</v>
      </c>
      <c r="B124" s="338" t="s">
        <v>11399</v>
      </c>
      <c r="C124" s="340" t="s">
        <v>2475</v>
      </c>
      <c r="D124" s="340" t="s">
        <v>2421</v>
      </c>
      <c r="E124" s="340" t="s">
        <v>2453</v>
      </c>
      <c r="F124" s="340" t="s">
        <v>2423</v>
      </c>
    </row>
    <row r="125" spans="1:6">
      <c r="A125" s="26">
        <v>121</v>
      </c>
      <c r="B125" s="338" t="s">
        <v>11404</v>
      </c>
      <c r="C125" s="340" t="s">
        <v>2482</v>
      </c>
      <c r="D125" s="340" t="s">
        <v>2421</v>
      </c>
      <c r="E125" s="340" t="s">
        <v>2453</v>
      </c>
      <c r="F125" s="340" t="s">
        <v>2423</v>
      </c>
    </row>
    <row r="126" spans="1:6">
      <c r="A126" s="26">
        <v>122</v>
      </c>
      <c r="B126" s="338" t="s">
        <v>11410</v>
      </c>
      <c r="C126" s="340" t="s">
        <v>2501</v>
      </c>
      <c r="D126" s="340" t="s">
        <v>2421</v>
      </c>
      <c r="E126" s="340" t="s">
        <v>2453</v>
      </c>
      <c r="F126" s="340" t="s">
        <v>2423</v>
      </c>
    </row>
    <row r="127" spans="1:6">
      <c r="A127" s="26">
        <v>123</v>
      </c>
      <c r="B127" s="338" t="s">
        <v>11534</v>
      </c>
      <c r="C127" s="340" t="s">
        <v>2467</v>
      </c>
      <c r="D127" s="340" t="s">
        <v>2421</v>
      </c>
      <c r="E127" s="340" t="s">
        <v>2453</v>
      </c>
      <c r="F127" s="340" t="s">
        <v>2423</v>
      </c>
    </row>
    <row r="128" spans="1:6">
      <c r="A128" s="26">
        <v>124</v>
      </c>
      <c r="B128" s="338" t="s">
        <v>11551</v>
      </c>
      <c r="C128" s="340" t="s">
        <v>2469</v>
      </c>
      <c r="D128" s="340" t="s">
        <v>2421</v>
      </c>
      <c r="E128" s="340" t="s">
        <v>2453</v>
      </c>
      <c r="F128" s="340" t="s">
        <v>2423</v>
      </c>
    </row>
    <row r="129" spans="1:6">
      <c r="A129" s="26">
        <v>125</v>
      </c>
      <c r="B129" s="338" t="s">
        <v>11552</v>
      </c>
      <c r="C129" s="340" t="s">
        <v>2470</v>
      </c>
      <c r="D129" s="340" t="s">
        <v>2421</v>
      </c>
      <c r="E129" s="340" t="s">
        <v>2453</v>
      </c>
      <c r="F129" s="340" t="s">
        <v>2423</v>
      </c>
    </row>
    <row r="130" spans="1:6">
      <c r="A130" s="26">
        <v>126</v>
      </c>
      <c r="B130" s="338" t="s">
        <v>11558</v>
      </c>
      <c r="C130" s="340" t="s">
        <v>2464</v>
      </c>
      <c r="D130" s="340" t="s">
        <v>2421</v>
      </c>
      <c r="E130" s="340" t="s">
        <v>2453</v>
      </c>
      <c r="F130" s="340" t="s">
        <v>2423</v>
      </c>
    </row>
    <row r="131" spans="1:6">
      <c r="A131" s="26">
        <v>127</v>
      </c>
      <c r="B131" s="338" t="s">
        <v>11563</v>
      </c>
      <c r="C131" s="340" t="s">
        <v>2435</v>
      </c>
      <c r="D131" s="340" t="s">
        <v>2421</v>
      </c>
      <c r="E131" s="340" t="s">
        <v>2422</v>
      </c>
      <c r="F131" s="340" t="s">
        <v>2423</v>
      </c>
    </row>
    <row r="132" spans="1:6">
      <c r="A132" s="26">
        <v>128</v>
      </c>
      <c r="B132" s="338" t="s">
        <v>11575</v>
      </c>
      <c r="C132" s="340" t="s">
        <v>2463</v>
      </c>
      <c r="D132" s="340" t="s">
        <v>2421</v>
      </c>
      <c r="E132" s="340" t="s">
        <v>2453</v>
      </c>
      <c r="F132" s="340" t="s">
        <v>2423</v>
      </c>
    </row>
    <row r="133" spans="1:6">
      <c r="A133" s="26">
        <v>129</v>
      </c>
      <c r="B133" s="338" t="s">
        <v>2424</v>
      </c>
      <c r="C133" s="340" t="s">
        <v>1625</v>
      </c>
      <c r="D133" s="340" t="s">
        <v>2421</v>
      </c>
      <c r="E133" s="340" t="s">
        <v>2422</v>
      </c>
      <c r="F133" s="342" t="s">
        <v>2423</v>
      </c>
    </row>
    <row r="134" spans="1:6">
      <c r="A134" s="26">
        <v>130</v>
      </c>
      <c r="B134" s="338" t="s">
        <v>11589</v>
      </c>
      <c r="C134" s="340" t="s">
        <v>2465</v>
      </c>
      <c r="D134" s="340" t="s">
        <v>2421</v>
      </c>
      <c r="E134" s="340" t="s">
        <v>2453</v>
      </c>
      <c r="F134" s="342" t="s">
        <v>2423</v>
      </c>
    </row>
    <row r="135" spans="1:6">
      <c r="A135" s="26">
        <v>131</v>
      </c>
      <c r="B135" s="338" t="s">
        <v>11617</v>
      </c>
      <c r="C135" s="340" t="s">
        <v>2471</v>
      </c>
      <c r="D135" s="340" t="s">
        <v>2421</v>
      </c>
      <c r="E135" s="340" t="s">
        <v>2453</v>
      </c>
      <c r="F135" s="342" t="s">
        <v>2423</v>
      </c>
    </row>
    <row r="136" spans="1:6">
      <c r="A136" s="26">
        <v>132</v>
      </c>
      <c r="B136" s="338" t="s">
        <v>2425</v>
      </c>
      <c r="C136" s="340" t="s">
        <v>2426</v>
      </c>
      <c r="D136" s="340" t="s">
        <v>2421</v>
      </c>
      <c r="E136" s="340" t="s">
        <v>2422</v>
      </c>
      <c r="F136" s="342" t="s">
        <v>2423</v>
      </c>
    </row>
    <row r="137" spans="1:6">
      <c r="A137" s="26">
        <v>133</v>
      </c>
      <c r="B137" s="338" t="s">
        <v>11620</v>
      </c>
      <c r="C137" s="340" t="s">
        <v>2466</v>
      </c>
      <c r="D137" s="340" t="s">
        <v>2421</v>
      </c>
      <c r="E137" s="340" t="s">
        <v>2453</v>
      </c>
      <c r="F137" s="342" t="s">
        <v>2423</v>
      </c>
    </row>
    <row r="138" spans="1:6">
      <c r="A138" s="26">
        <v>134</v>
      </c>
      <c r="B138" s="338" t="s">
        <v>2419</v>
      </c>
      <c r="C138" s="340" t="s">
        <v>2420</v>
      </c>
      <c r="D138" s="340" t="s">
        <v>2421</v>
      </c>
      <c r="E138" s="340" t="s">
        <v>2422</v>
      </c>
      <c r="F138" s="342" t="s">
        <v>2423</v>
      </c>
    </row>
    <row r="139" spans="1:6">
      <c r="A139" s="26">
        <v>135</v>
      </c>
      <c r="B139" s="338" t="s">
        <v>2427</v>
      </c>
      <c r="C139" s="340" t="s">
        <v>2428</v>
      </c>
      <c r="D139" s="340" t="s">
        <v>2421</v>
      </c>
      <c r="E139" s="340" t="s">
        <v>2422</v>
      </c>
      <c r="F139" s="342" t="s">
        <v>2423</v>
      </c>
    </row>
    <row r="140" spans="1:6">
      <c r="A140" s="26">
        <v>136</v>
      </c>
      <c r="B140" s="338" t="s">
        <v>11626</v>
      </c>
      <c r="C140" s="340" t="s">
        <v>11627</v>
      </c>
      <c r="D140" s="340" t="s">
        <v>2421</v>
      </c>
      <c r="E140" s="340" t="s">
        <v>2453</v>
      </c>
      <c r="F140" s="342" t="s">
        <v>2423</v>
      </c>
    </row>
    <row r="141" spans="1:6">
      <c r="A141" s="26">
        <v>137</v>
      </c>
      <c r="B141" s="338" t="s">
        <v>9574</v>
      </c>
      <c r="C141" s="340" t="s">
        <v>694</v>
      </c>
      <c r="D141" s="340" t="s">
        <v>2421</v>
      </c>
      <c r="E141" s="340" t="s">
        <v>2453</v>
      </c>
      <c r="F141" s="340" t="s">
        <v>2438</v>
      </c>
    </row>
    <row r="142" spans="1:6">
      <c r="A142" s="26">
        <v>138</v>
      </c>
      <c r="B142" s="338" t="s">
        <v>9935</v>
      </c>
      <c r="C142" s="340" t="s">
        <v>2437</v>
      </c>
      <c r="D142" s="340" t="s">
        <v>2421</v>
      </c>
      <c r="E142" s="340" t="s">
        <v>2422</v>
      </c>
      <c r="F142" s="340" t="s">
        <v>2438</v>
      </c>
    </row>
    <row r="143" spans="1:6">
      <c r="A143" s="26">
        <v>139</v>
      </c>
      <c r="B143" s="338" t="s">
        <v>9963</v>
      </c>
      <c r="C143" s="340" t="s">
        <v>2523</v>
      </c>
      <c r="D143" s="340" t="s">
        <v>2421</v>
      </c>
      <c r="E143" s="340" t="s">
        <v>2453</v>
      </c>
      <c r="F143" s="340" t="s">
        <v>2438</v>
      </c>
    </row>
    <row r="144" spans="1:6">
      <c r="A144" s="26">
        <v>140</v>
      </c>
      <c r="B144" s="338" t="s">
        <v>9965</v>
      </c>
      <c r="C144" s="340" t="s">
        <v>9966</v>
      </c>
      <c r="D144" s="340" t="s">
        <v>2421</v>
      </c>
      <c r="E144" s="340" t="s">
        <v>2453</v>
      </c>
      <c r="F144" s="340" t="s">
        <v>2438</v>
      </c>
    </row>
    <row r="145" spans="1:6">
      <c r="A145" s="26">
        <v>141</v>
      </c>
      <c r="B145" s="338" t="s">
        <v>10334</v>
      </c>
      <c r="C145" s="340" t="s">
        <v>1333</v>
      </c>
      <c r="D145" s="340" t="s">
        <v>2421</v>
      </c>
      <c r="E145" s="340" t="s">
        <v>2453</v>
      </c>
      <c r="F145" s="340" t="s">
        <v>2438</v>
      </c>
    </row>
    <row r="146" spans="1:6">
      <c r="A146" s="26">
        <v>142</v>
      </c>
      <c r="B146" s="338" t="s">
        <v>11425</v>
      </c>
      <c r="C146" s="340" t="s">
        <v>2492</v>
      </c>
      <c r="D146" s="340" t="s">
        <v>2421</v>
      </c>
      <c r="E146" s="340" t="s">
        <v>2453</v>
      </c>
      <c r="F146" s="340" t="s">
        <v>2438</v>
      </c>
    </row>
    <row r="147" spans="1:6">
      <c r="A147" s="26">
        <v>143</v>
      </c>
      <c r="B147" s="338" t="s">
        <v>2451</v>
      </c>
      <c r="C147" s="340" t="s">
        <v>2452</v>
      </c>
      <c r="D147" s="340" t="s">
        <v>2421</v>
      </c>
      <c r="E147" s="340" t="s">
        <v>2453</v>
      </c>
      <c r="F147" s="342" t="s">
        <v>2438</v>
      </c>
    </row>
    <row r="148" spans="1:6">
      <c r="A148" s="26">
        <v>144</v>
      </c>
      <c r="B148" s="338" t="s">
        <v>11622</v>
      </c>
      <c r="C148" s="340" t="s">
        <v>2468</v>
      </c>
      <c r="D148" s="340" t="s">
        <v>2421</v>
      </c>
      <c r="E148" s="340" t="s">
        <v>2453</v>
      </c>
      <c r="F148" s="342" t="s">
        <v>2438</v>
      </c>
    </row>
    <row r="149" spans="1:6">
      <c r="A149" s="26">
        <v>145</v>
      </c>
      <c r="B149" s="338" t="s">
        <v>9598</v>
      </c>
      <c r="C149" s="340" t="s">
        <v>745</v>
      </c>
      <c r="D149" s="340" t="s">
        <v>2421</v>
      </c>
      <c r="E149" s="340" t="s">
        <v>2453</v>
      </c>
      <c r="F149" s="340" t="s">
        <v>2456</v>
      </c>
    </row>
    <row r="150" spans="1:6">
      <c r="A150" s="26">
        <v>146</v>
      </c>
      <c r="B150" s="338" t="s">
        <v>2457</v>
      </c>
      <c r="C150" s="340" t="s">
        <v>2458</v>
      </c>
      <c r="D150" s="340" t="s">
        <v>2421</v>
      </c>
      <c r="E150" s="340" t="s">
        <v>2453</v>
      </c>
      <c r="F150" s="340" t="s">
        <v>2456</v>
      </c>
    </row>
    <row r="151" spans="1:6">
      <c r="A151" s="26">
        <v>147</v>
      </c>
      <c r="B151" s="338" t="s">
        <v>2461</v>
      </c>
      <c r="C151" s="340" t="s">
        <v>2462</v>
      </c>
      <c r="D151" s="340" t="s">
        <v>2421</v>
      </c>
      <c r="E151" s="340" t="s">
        <v>2453</v>
      </c>
      <c r="F151" s="340" t="s">
        <v>2456</v>
      </c>
    </row>
    <row r="152" spans="1:6">
      <c r="A152" s="26">
        <v>148</v>
      </c>
      <c r="B152" s="338" t="s">
        <v>2454</v>
      </c>
      <c r="C152" s="340" t="s">
        <v>2455</v>
      </c>
      <c r="D152" s="340" t="s">
        <v>2421</v>
      </c>
      <c r="E152" s="340" t="s">
        <v>2453</v>
      </c>
      <c r="F152" s="340" t="s">
        <v>2456</v>
      </c>
    </row>
    <row r="153" spans="1:6">
      <c r="A153" s="26">
        <v>149</v>
      </c>
      <c r="B153" s="338" t="s">
        <v>2459</v>
      </c>
      <c r="C153" s="340" t="s">
        <v>2460</v>
      </c>
      <c r="D153" s="340" t="s">
        <v>2421</v>
      </c>
      <c r="E153" s="340" t="s">
        <v>2453</v>
      </c>
      <c r="F153" s="340" t="s">
        <v>2456</v>
      </c>
    </row>
    <row r="154" spans="1:6">
      <c r="A154" s="26">
        <v>150</v>
      </c>
      <c r="B154" s="27" t="s">
        <v>2636</v>
      </c>
      <c r="C154" s="28" t="s">
        <v>2637</v>
      </c>
      <c r="D154" s="28" t="s">
        <v>2546</v>
      </c>
      <c r="E154" s="340" t="s">
        <v>2453</v>
      </c>
      <c r="F154" s="340" t="s">
        <v>2423</v>
      </c>
    </row>
    <row r="155" spans="1:6">
      <c r="A155" s="26">
        <v>151</v>
      </c>
      <c r="B155" s="338" t="s">
        <v>2648</v>
      </c>
      <c r="C155" s="340" t="s">
        <v>2649</v>
      </c>
      <c r="D155" s="340" t="s">
        <v>2546</v>
      </c>
      <c r="E155" s="340" t="s">
        <v>2453</v>
      </c>
      <c r="F155" s="340" t="s">
        <v>2423</v>
      </c>
    </row>
    <row r="156" spans="1:6">
      <c r="A156" s="26">
        <v>152</v>
      </c>
      <c r="B156" s="338" t="s">
        <v>2651</v>
      </c>
      <c r="C156" s="340" t="s">
        <v>1077</v>
      </c>
      <c r="D156" s="340" t="s">
        <v>2546</v>
      </c>
      <c r="E156" s="340" t="s">
        <v>2453</v>
      </c>
      <c r="F156" s="340" t="s">
        <v>2423</v>
      </c>
    </row>
    <row r="157" spans="1:6">
      <c r="A157" s="26">
        <v>153</v>
      </c>
      <c r="B157" s="338" t="s">
        <v>2643</v>
      </c>
      <c r="C157" s="340" t="s">
        <v>1070</v>
      </c>
      <c r="D157" s="340" t="s">
        <v>2546</v>
      </c>
      <c r="E157" s="340" t="s">
        <v>2453</v>
      </c>
      <c r="F157" s="340" t="s">
        <v>2423</v>
      </c>
    </row>
    <row r="158" spans="1:6">
      <c r="A158" s="26">
        <v>154</v>
      </c>
      <c r="B158" s="338" t="s">
        <v>2642</v>
      </c>
      <c r="C158" s="340" t="s">
        <v>1068</v>
      </c>
      <c r="D158" s="340" t="s">
        <v>2546</v>
      </c>
      <c r="E158" s="340" t="s">
        <v>2453</v>
      </c>
      <c r="F158" s="340" t="s">
        <v>2423</v>
      </c>
    </row>
    <row r="159" spans="1:6">
      <c r="A159" s="26">
        <v>155</v>
      </c>
      <c r="B159" s="338" t="s">
        <v>9629</v>
      </c>
      <c r="C159" s="340" t="s">
        <v>9630</v>
      </c>
      <c r="D159" s="340" t="s">
        <v>2546</v>
      </c>
      <c r="E159" s="340" t="s">
        <v>2422</v>
      </c>
      <c r="F159" s="340" t="s">
        <v>2423</v>
      </c>
    </row>
    <row r="160" spans="1:6">
      <c r="A160" s="26">
        <v>156</v>
      </c>
      <c r="B160" s="338" t="s">
        <v>2650</v>
      </c>
      <c r="C160" s="340" t="s">
        <v>1076</v>
      </c>
      <c r="D160" s="340" t="s">
        <v>2546</v>
      </c>
      <c r="E160" s="340" t="s">
        <v>2453</v>
      </c>
      <c r="F160" s="340" t="s">
        <v>2423</v>
      </c>
    </row>
    <row r="161" spans="1:6">
      <c r="A161" s="26">
        <v>157</v>
      </c>
      <c r="B161" s="338" t="s">
        <v>2644</v>
      </c>
      <c r="C161" s="340" t="s">
        <v>1072</v>
      </c>
      <c r="D161" s="340" t="s">
        <v>2546</v>
      </c>
      <c r="E161" s="340" t="s">
        <v>2453</v>
      </c>
      <c r="F161" s="340" t="s">
        <v>2423</v>
      </c>
    </row>
    <row r="162" spans="1:6">
      <c r="A162" s="26">
        <v>158</v>
      </c>
      <c r="B162" s="338" t="s">
        <v>2640</v>
      </c>
      <c r="C162" s="340" t="s">
        <v>2641</v>
      </c>
      <c r="D162" s="340" t="s">
        <v>2546</v>
      </c>
      <c r="E162" s="340" t="s">
        <v>2453</v>
      </c>
      <c r="F162" s="340" t="s">
        <v>2423</v>
      </c>
    </row>
    <row r="163" spans="1:6">
      <c r="A163" s="26">
        <v>159</v>
      </c>
      <c r="B163" s="338" t="s">
        <v>2638</v>
      </c>
      <c r="C163" s="340" t="s">
        <v>2639</v>
      </c>
      <c r="D163" s="340" t="s">
        <v>2546</v>
      </c>
      <c r="E163" s="340" t="s">
        <v>2453</v>
      </c>
      <c r="F163" s="340" t="s">
        <v>2423</v>
      </c>
    </row>
    <row r="164" spans="1:6">
      <c r="A164" s="26">
        <v>160</v>
      </c>
      <c r="B164" s="338" t="s">
        <v>2645</v>
      </c>
      <c r="C164" s="340" t="s">
        <v>1073</v>
      </c>
      <c r="D164" s="340" t="s">
        <v>2546</v>
      </c>
      <c r="E164" s="340" t="s">
        <v>2453</v>
      </c>
      <c r="F164" s="340" t="s">
        <v>2423</v>
      </c>
    </row>
    <row r="165" spans="1:6">
      <c r="A165" s="26">
        <v>161</v>
      </c>
      <c r="B165" s="338" t="s">
        <v>2646</v>
      </c>
      <c r="C165" s="340" t="s">
        <v>2647</v>
      </c>
      <c r="D165" s="340" t="s">
        <v>2546</v>
      </c>
      <c r="E165" s="340" t="s">
        <v>2453</v>
      </c>
      <c r="F165" s="340" t="s">
        <v>2423</v>
      </c>
    </row>
    <row r="166" spans="1:6">
      <c r="A166" s="26">
        <v>162</v>
      </c>
      <c r="B166" s="338" t="s">
        <v>2577</v>
      </c>
      <c r="C166" s="340" t="s">
        <v>2578</v>
      </c>
      <c r="D166" s="340" t="s">
        <v>2546</v>
      </c>
      <c r="E166" s="340" t="s">
        <v>2453</v>
      </c>
      <c r="F166" s="340" t="s">
        <v>2423</v>
      </c>
    </row>
    <row r="167" spans="1:6">
      <c r="A167" s="26">
        <v>163</v>
      </c>
      <c r="B167" s="338" t="s">
        <v>2575</v>
      </c>
      <c r="C167" s="340" t="s">
        <v>2576</v>
      </c>
      <c r="D167" s="340" t="s">
        <v>2546</v>
      </c>
      <c r="E167" s="340" t="s">
        <v>2453</v>
      </c>
      <c r="F167" s="340" t="s">
        <v>2423</v>
      </c>
    </row>
    <row r="168" spans="1:6">
      <c r="A168" s="26">
        <v>164</v>
      </c>
      <c r="B168" s="338" t="s">
        <v>10007</v>
      </c>
      <c r="C168" s="340" t="s">
        <v>2552</v>
      </c>
      <c r="D168" s="340" t="s">
        <v>2546</v>
      </c>
      <c r="E168" s="340" t="s">
        <v>2422</v>
      </c>
      <c r="F168" s="340" t="s">
        <v>2423</v>
      </c>
    </row>
    <row r="169" spans="1:6">
      <c r="A169" s="26">
        <v>165</v>
      </c>
      <c r="B169" s="338" t="s">
        <v>2579</v>
      </c>
      <c r="C169" s="340" t="s">
        <v>2580</v>
      </c>
      <c r="D169" s="340" t="s">
        <v>2546</v>
      </c>
      <c r="E169" s="340" t="s">
        <v>2453</v>
      </c>
      <c r="F169" s="340" t="s">
        <v>2423</v>
      </c>
    </row>
    <row r="170" spans="1:6">
      <c r="A170" s="26">
        <v>166</v>
      </c>
      <c r="B170" s="338" t="s">
        <v>2548</v>
      </c>
      <c r="C170" s="340" t="s">
        <v>2549</v>
      </c>
      <c r="D170" s="340" t="s">
        <v>2546</v>
      </c>
      <c r="E170" s="340" t="s">
        <v>2422</v>
      </c>
      <c r="F170" s="340" t="s">
        <v>2423</v>
      </c>
    </row>
    <row r="171" spans="1:6">
      <c r="A171" s="26">
        <v>167</v>
      </c>
      <c r="B171" s="338" t="s">
        <v>2654</v>
      </c>
      <c r="C171" s="340" t="s">
        <v>2655</v>
      </c>
      <c r="D171" s="340" t="s">
        <v>2546</v>
      </c>
      <c r="E171" s="340" t="s">
        <v>2453</v>
      </c>
      <c r="F171" s="340" t="s">
        <v>2423</v>
      </c>
    </row>
    <row r="172" spans="1:6">
      <c r="A172" s="26">
        <v>168</v>
      </c>
      <c r="B172" s="338" t="s">
        <v>2652</v>
      </c>
      <c r="C172" s="340" t="s">
        <v>2653</v>
      </c>
      <c r="D172" s="340" t="s">
        <v>2546</v>
      </c>
      <c r="E172" s="340" t="s">
        <v>2453</v>
      </c>
      <c r="F172" s="340" t="s">
        <v>2423</v>
      </c>
    </row>
    <row r="173" spans="1:6">
      <c r="A173" s="26">
        <v>169</v>
      </c>
      <c r="B173" s="338" t="s">
        <v>2550</v>
      </c>
      <c r="C173" s="340" t="s">
        <v>2551</v>
      </c>
      <c r="D173" s="340" t="s">
        <v>2546</v>
      </c>
      <c r="E173" s="340" t="s">
        <v>2422</v>
      </c>
      <c r="F173" s="340" t="s">
        <v>2423</v>
      </c>
    </row>
    <row r="174" spans="1:6">
      <c r="A174" s="26">
        <v>170</v>
      </c>
      <c r="B174" s="338" t="s">
        <v>2656</v>
      </c>
      <c r="C174" s="340" t="s">
        <v>2657</v>
      </c>
      <c r="D174" s="340" t="s">
        <v>2546</v>
      </c>
      <c r="E174" s="340" t="s">
        <v>2453</v>
      </c>
      <c r="F174" s="340" t="s">
        <v>2423</v>
      </c>
    </row>
    <row r="175" spans="1:6">
      <c r="A175" s="26">
        <v>171</v>
      </c>
      <c r="B175" s="338" t="s">
        <v>9173</v>
      </c>
      <c r="C175" s="340" t="s">
        <v>1283</v>
      </c>
      <c r="D175" s="340" t="s">
        <v>2546</v>
      </c>
      <c r="E175" s="340" t="s">
        <v>2422</v>
      </c>
      <c r="F175" s="340" t="s">
        <v>2423</v>
      </c>
    </row>
    <row r="176" spans="1:6">
      <c r="A176" s="26">
        <v>172</v>
      </c>
      <c r="B176" s="338" t="s">
        <v>2604</v>
      </c>
      <c r="C176" s="340" t="s">
        <v>2605</v>
      </c>
      <c r="D176" s="340" t="s">
        <v>2546</v>
      </c>
      <c r="E176" s="340" t="s">
        <v>2453</v>
      </c>
      <c r="F176" s="340" t="s">
        <v>2423</v>
      </c>
    </row>
    <row r="177" spans="1:6">
      <c r="A177" s="26">
        <v>173</v>
      </c>
      <c r="B177" s="338" t="s">
        <v>2626</v>
      </c>
      <c r="C177" s="340" t="s">
        <v>2627</v>
      </c>
      <c r="D177" s="340" t="s">
        <v>2546</v>
      </c>
      <c r="E177" s="340" t="s">
        <v>2453</v>
      </c>
      <c r="F177" s="340" t="s">
        <v>2423</v>
      </c>
    </row>
    <row r="178" spans="1:6">
      <c r="A178" s="26">
        <v>174</v>
      </c>
      <c r="B178" s="338" t="s">
        <v>2581</v>
      </c>
      <c r="C178" s="340" t="s">
        <v>2582</v>
      </c>
      <c r="D178" s="340" t="s">
        <v>2546</v>
      </c>
      <c r="E178" s="340" t="s">
        <v>2453</v>
      </c>
      <c r="F178" s="340" t="s">
        <v>2423</v>
      </c>
    </row>
    <row r="179" spans="1:6">
      <c r="A179" s="26">
        <v>175</v>
      </c>
      <c r="B179" s="338" t="s">
        <v>2602</v>
      </c>
      <c r="C179" s="340" t="s">
        <v>2603</v>
      </c>
      <c r="D179" s="340" t="s">
        <v>2546</v>
      </c>
      <c r="E179" s="340" t="s">
        <v>2453</v>
      </c>
      <c r="F179" s="340" t="s">
        <v>2423</v>
      </c>
    </row>
    <row r="180" spans="1:6">
      <c r="A180" s="26">
        <v>176</v>
      </c>
      <c r="B180" s="338" t="s">
        <v>2595</v>
      </c>
      <c r="C180" s="340" t="s">
        <v>2596</v>
      </c>
      <c r="D180" s="340" t="s">
        <v>2546</v>
      </c>
      <c r="E180" s="340" t="s">
        <v>2453</v>
      </c>
      <c r="F180" s="340" t="s">
        <v>2423</v>
      </c>
    </row>
    <row r="181" spans="1:6">
      <c r="A181" s="26">
        <v>177</v>
      </c>
      <c r="B181" s="338" t="s">
        <v>2597</v>
      </c>
      <c r="C181" s="340" t="s">
        <v>2598</v>
      </c>
      <c r="D181" s="340" t="s">
        <v>2546</v>
      </c>
      <c r="E181" s="340" t="s">
        <v>2453</v>
      </c>
      <c r="F181" s="340" t="s">
        <v>2423</v>
      </c>
    </row>
    <row r="182" spans="1:6">
      <c r="A182" s="26">
        <v>178</v>
      </c>
      <c r="B182" s="338" t="s">
        <v>2610</v>
      </c>
      <c r="C182" s="340" t="s">
        <v>1490</v>
      </c>
      <c r="D182" s="340" t="s">
        <v>2546</v>
      </c>
      <c r="E182" s="340" t="s">
        <v>2453</v>
      </c>
      <c r="F182" s="340" t="s">
        <v>2423</v>
      </c>
    </row>
    <row r="183" spans="1:6">
      <c r="A183" s="26">
        <v>179</v>
      </c>
      <c r="B183" s="338" t="s">
        <v>2632</v>
      </c>
      <c r="C183" s="340" t="s">
        <v>2633</v>
      </c>
      <c r="D183" s="340" t="s">
        <v>2546</v>
      </c>
      <c r="E183" s="340" t="s">
        <v>2453</v>
      </c>
      <c r="F183" s="340" t="s">
        <v>2423</v>
      </c>
    </row>
    <row r="184" spans="1:6">
      <c r="A184" s="26">
        <v>180</v>
      </c>
      <c r="B184" s="338" t="s">
        <v>2617</v>
      </c>
      <c r="C184" s="340" t="s">
        <v>1495</v>
      </c>
      <c r="D184" s="340" t="s">
        <v>2546</v>
      </c>
      <c r="E184" s="340" t="s">
        <v>2453</v>
      </c>
      <c r="F184" s="340" t="s">
        <v>2423</v>
      </c>
    </row>
    <row r="185" spans="1:6">
      <c r="A185" s="26">
        <v>181</v>
      </c>
      <c r="B185" s="338" t="s">
        <v>2583</v>
      </c>
      <c r="C185" s="340" t="s">
        <v>2584</v>
      </c>
      <c r="D185" s="340" t="s">
        <v>2546</v>
      </c>
      <c r="E185" s="340" t="s">
        <v>2453</v>
      </c>
      <c r="F185" s="340" t="s">
        <v>2423</v>
      </c>
    </row>
    <row r="186" spans="1:6">
      <c r="A186" s="26">
        <v>182</v>
      </c>
      <c r="B186" s="338" t="s">
        <v>2585</v>
      </c>
      <c r="C186" s="340" t="s">
        <v>2586</v>
      </c>
      <c r="D186" s="340" t="s">
        <v>2546</v>
      </c>
      <c r="E186" s="340" t="s">
        <v>2453</v>
      </c>
      <c r="F186" s="340" t="s">
        <v>2423</v>
      </c>
    </row>
    <row r="187" spans="1:6">
      <c r="A187" s="26">
        <v>183</v>
      </c>
      <c r="B187" s="338" t="s">
        <v>2608</v>
      </c>
      <c r="C187" s="340" t="s">
        <v>2609</v>
      </c>
      <c r="D187" s="340" t="s">
        <v>2546</v>
      </c>
      <c r="E187" s="340" t="s">
        <v>2453</v>
      </c>
      <c r="F187" s="340" t="s">
        <v>2423</v>
      </c>
    </row>
    <row r="188" spans="1:6">
      <c r="A188" s="26">
        <v>184</v>
      </c>
      <c r="B188" s="338" t="s">
        <v>2593</v>
      </c>
      <c r="C188" s="340" t="s">
        <v>2594</v>
      </c>
      <c r="D188" s="340" t="s">
        <v>2546</v>
      </c>
      <c r="E188" s="340" t="s">
        <v>2453</v>
      </c>
      <c r="F188" s="340" t="s">
        <v>2423</v>
      </c>
    </row>
    <row r="189" spans="1:6">
      <c r="A189" s="26">
        <v>185</v>
      </c>
      <c r="B189" s="338" t="s">
        <v>2614</v>
      </c>
      <c r="C189" s="340" t="s">
        <v>2615</v>
      </c>
      <c r="D189" s="340" t="s">
        <v>2546</v>
      </c>
      <c r="E189" s="340" t="s">
        <v>2453</v>
      </c>
      <c r="F189" s="340" t="s">
        <v>2423</v>
      </c>
    </row>
    <row r="190" spans="1:6">
      <c r="A190" s="26">
        <v>186</v>
      </c>
      <c r="B190" s="338" t="s">
        <v>10404</v>
      </c>
      <c r="C190" s="340" t="s">
        <v>10405</v>
      </c>
      <c r="D190" s="340" t="s">
        <v>2546</v>
      </c>
      <c r="E190" s="340" t="s">
        <v>2422</v>
      </c>
      <c r="F190" s="340" t="s">
        <v>2423</v>
      </c>
    </row>
    <row r="191" spans="1:6">
      <c r="A191" s="26">
        <v>187</v>
      </c>
      <c r="B191" s="338" t="s">
        <v>2620</v>
      </c>
      <c r="C191" s="340" t="s">
        <v>2621</v>
      </c>
      <c r="D191" s="340" t="s">
        <v>2546</v>
      </c>
      <c r="E191" s="340" t="s">
        <v>2453</v>
      </c>
      <c r="F191" s="340" t="s">
        <v>2423</v>
      </c>
    </row>
    <row r="192" spans="1:6">
      <c r="A192" s="26">
        <v>188</v>
      </c>
      <c r="B192" s="338" t="s">
        <v>10559</v>
      </c>
      <c r="C192" s="340" t="s">
        <v>2662</v>
      </c>
      <c r="D192" s="340" t="s">
        <v>2546</v>
      </c>
      <c r="E192" s="340" t="s">
        <v>2453</v>
      </c>
      <c r="F192" s="340" t="s">
        <v>2423</v>
      </c>
    </row>
    <row r="193" spans="1:6">
      <c r="A193" s="26">
        <v>189</v>
      </c>
      <c r="B193" s="338" t="s">
        <v>10577</v>
      </c>
      <c r="C193" s="340" t="s">
        <v>2661</v>
      </c>
      <c r="D193" s="340" t="s">
        <v>2546</v>
      </c>
      <c r="E193" s="340" t="s">
        <v>2453</v>
      </c>
      <c r="F193" s="340" t="s">
        <v>2423</v>
      </c>
    </row>
    <row r="194" spans="1:6">
      <c r="A194" s="26">
        <v>190</v>
      </c>
      <c r="B194" s="338" t="s">
        <v>10589</v>
      </c>
      <c r="C194" s="340" t="s">
        <v>2663</v>
      </c>
      <c r="D194" s="340" t="s">
        <v>2546</v>
      </c>
      <c r="E194" s="340" t="s">
        <v>2453</v>
      </c>
      <c r="F194" s="340" t="s">
        <v>2423</v>
      </c>
    </row>
    <row r="195" spans="1:6">
      <c r="A195" s="26">
        <v>191</v>
      </c>
      <c r="B195" s="338" t="s">
        <v>10833</v>
      </c>
      <c r="C195" s="340" t="s">
        <v>2658</v>
      </c>
      <c r="D195" s="340" t="s">
        <v>2546</v>
      </c>
      <c r="E195" s="340" t="s">
        <v>2453</v>
      </c>
      <c r="F195" s="340" t="s">
        <v>2423</v>
      </c>
    </row>
    <row r="196" spans="1:6">
      <c r="A196" s="26">
        <v>192</v>
      </c>
      <c r="B196" s="338" t="s">
        <v>10853</v>
      </c>
      <c r="C196" s="340" t="s">
        <v>2659</v>
      </c>
      <c r="D196" s="340" t="s">
        <v>2546</v>
      </c>
      <c r="E196" s="340" t="s">
        <v>2453</v>
      </c>
      <c r="F196" s="340" t="s">
        <v>2423</v>
      </c>
    </row>
    <row r="197" spans="1:6">
      <c r="A197" s="26">
        <v>193</v>
      </c>
      <c r="B197" s="338" t="s">
        <v>2599</v>
      </c>
      <c r="C197" s="340" t="s">
        <v>11104</v>
      </c>
      <c r="D197" s="340" t="s">
        <v>2546</v>
      </c>
      <c r="E197" s="340" t="s">
        <v>2453</v>
      </c>
      <c r="F197" s="340" t="s">
        <v>2423</v>
      </c>
    </row>
    <row r="198" spans="1:6">
      <c r="A198" s="26">
        <v>194</v>
      </c>
      <c r="B198" s="338" t="s">
        <v>2625</v>
      </c>
      <c r="C198" s="340" t="s">
        <v>1498</v>
      </c>
      <c r="D198" s="340" t="s">
        <v>2546</v>
      </c>
      <c r="E198" s="340" t="s">
        <v>2453</v>
      </c>
      <c r="F198" s="340" t="s">
        <v>2423</v>
      </c>
    </row>
    <row r="199" spans="1:6">
      <c r="A199" s="26">
        <v>195</v>
      </c>
      <c r="B199" s="338" t="s">
        <v>2613</v>
      </c>
      <c r="C199" s="340" t="s">
        <v>1493</v>
      </c>
      <c r="D199" s="340" t="s">
        <v>2546</v>
      </c>
      <c r="E199" s="340" t="s">
        <v>2453</v>
      </c>
      <c r="F199" s="340" t="s">
        <v>2423</v>
      </c>
    </row>
    <row r="200" spans="1:6">
      <c r="A200" s="26">
        <v>196</v>
      </c>
      <c r="B200" s="338" t="s">
        <v>2630</v>
      </c>
      <c r="C200" s="340" t="s">
        <v>2631</v>
      </c>
      <c r="D200" s="340" t="s">
        <v>2546</v>
      </c>
      <c r="E200" s="340" t="s">
        <v>2453</v>
      </c>
      <c r="F200" s="340" t="s">
        <v>2423</v>
      </c>
    </row>
    <row r="201" spans="1:6">
      <c r="A201" s="26">
        <v>197</v>
      </c>
      <c r="B201" s="338" t="s">
        <v>2616</v>
      </c>
      <c r="C201" s="340" t="s">
        <v>1494</v>
      </c>
      <c r="D201" s="340" t="s">
        <v>2546</v>
      </c>
      <c r="E201" s="340" t="s">
        <v>2453</v>
      </c>
      <c r="F201" s="340" t="s">
        <v>2423</v>
      </c>
    </row>
    <row r="202" spans="1:6">
      <c r="A202" s="26">
        <v>198</v>
      </c>
      <c r="B202" s="338" t="s">
        <v>2600</v>
      </c>
      <c r="C202" s="340" t="s">
        <v>2601</v>
      </c>
      <c r="D202" s="340" t="s">
        <v>2546</v>
      </c>
      <c r="E202" s="340" t="s">
        <v>2453</v>
      </c>
      <c r="F202" s="340" t="s">
        <v>2423</v>
      </c>
    </row>
    <row r="203" spans="1:6">
      <c r="A203" s="26">
        <v>199</v>
      </c>
      <c r="B203" s="338" t="s">
        <v>2589</v>
      </c>
      <c r="C203" s="340" t="s">
        <v>2590</v>
      </c>
      <c r="D203" s="340" t="s">
        <v>2546</v>
      </c>
      <c r="E203" s="340" t="s">
        <v>2453</v>
      </c>
      <c r="F203" s="340" t="s">
        <v>2423</v>
      </c>
    </row>
    <row r="204" spans="1:6">
      <c r="A204" s="26">
        <v>200</v>
      </c>
      <c r="B204" s="338" t="s">
        <v>11271</v>
      </c>
      <c r="C204" s="340" t="s">
        <v>2660</v>
      </c>
      <c r="D204" s="340" t="s">
        <v>2546</v>
      </c>
      <c r="E204" s="340" t="s">
        <v>2453</v>
      </c>
      <c r="F204" s="340" t="s">
        <v>2423</v>
      </c>
    </row>
    <row r="205" spans="1:6">
      <c r="A205" s="26">
        <v>201</v>
      </c>
      <c r="B205" s="338" t="s">
        <v>2591</v>
      </c>
      <c r="C205" s="340" t="s">
        <v>2592</v>
      </c>
      <c r="D205" s="340" t="s">
        <v>2546</v>
      </c>
      <c r="E205" s="340" t="s">
        <v>2453</v>
      </c>
      <c r="F205" s="340" t="s">
        <v>2423</v>
      </c>
    </row>
    <row r="206" spans="1:6">
      <c r="A206" s="26">
        <v>202</v>
      </c>
      <c r="B206" s="338" t="s">
        <v>2587</v>
      </c>
      <c r="C206" s="340" t="s">
        <v>2588</v>
      </c>
      <c r="D206" s="340" t="s">
        <v>2546</v>
      </c>
      <c r="E206" s="340" t="s">
        <v>2453</v>
      </c>
      <c r="F206" s="340" t="s">
        <v>2423</v>
      </c>
    </row>
    <row r="207" spans="1:6">
      <c r="A207" s="26">
        <v>203</v>
      </c>
      <c r="B207" s="338" t="s">
        <v>2634</v>
      </c>
      <c r="C207" s="340" t="s">
        <v>2635</v>
      </c>
      <c r="D207" s="340" t="s">
        <v>2546</v>
      </c>
      <c r="E207" s="340" t="s">
        <v>2453</v>
      </c>
      <c r="F207" s="340" t="s">
        <v>2423</v>
      </c>
    </row>
    <row r="208" spans="1:6">
      <c r="A208" s="26">
        <v>204</v>
      </c>
      <c r="B208" s="338" t="s">
        <v>2623</v>
      </c>
      <c r="C208" s="340" t="s">
        <v>2624</v>
      </c>
      <c r="D208" s="340" t="s">
        <v>2546</v>
      </c>
      <c r="E208" s="340" t="s">
        <v>2453</v>
      </c>
      <c r="F208" s="340" t="s">
        <v>2423</v>
      </c>
    </row>
    <row r="209" spans="1:6">
      <c r="A209" s="26">
        <v>205</v>
      </c>
      <c r="B209" s="338" t="s">
        <v>2606</v>
      </c>
      <c r="C209" s="340" t="s">
        <v>2607</v>
      </c>
      <c r="D209" s="340" t="s">
        <v>2546</v>
      </c>
      <c r="E209" s="340" t="s">
        <v>2453</v>
      </c>
      <c r="F209" s="340" t="s">
        <v>2423</v>
      </c>
    </row>
    <row r="210" spans="1:6">
      <c r="A210" s="26">
        <v>206</v>
      </c>
      <c r="B210" s="338" t="s">
        <v>2611</v>
      </c>
      <c r="C210" s="340" t="s">
        <v>2612</v>
      </c>
      <c r="D210" s="340" t="s">
        <v>2546</v>
      </c>
      <c r="E210" s="340" t="s">
        <v>2453</v>
      </c>
      <c r="F210" s="340" t="s">
        <v>2423</v>
      </c>
    </row>
    <row r="211" spans="1:6">
      <c r="A211" s="26">
        <v>207</v>
      </c>
      <c r="B211" s="338" t="s">
        <v>2628</v>
      </c>
      <c r="C211" s="340" t="s">
        <v>2629</v>
      </c>
      <c r="D211" s="340" t="s">
        <v>2546</v>
      </c>
      <c r="E211" s="340" t="s">
        <v>2453</v>
      </c>
      <c r="F211" s="340" t="s">
        <v>2423</v>
      </c>
    </row>
    <row r="212" spans="1:6">
      <c r="A212" s="26">
        <v>208</v>
      </c>
      <c r="B212" s="338" t="s">
        <v>2618</v>
      </c>
      <c r="C212" s="340" t="s">
        <v>2619</v>
      </c>
      <c r="D212" s="340" t="s">
        <v>2546</v>
      </c>
      <c r="E212" s="340" t="s">
        <v>2453</v>
      </c>
      <c r="F212" s="340" t="s">
        <v>2423</v>
      </c>
    </row>
    <row r="213" spans="1:6">
      <c r="A213" s="26">
        <v>209</v>
      </c>
      <c r="B213" s="338" t="s">
        <v>11504</v>
      </c>
      <c r="C213" s="340" t="s">
        <v>2664</v>
      </c>
      <c r="D213" s="340" t="s">
        <v>2546</v>
      </c>
      <c r="E213" s="340" t="s">
        <v>2453</v>
      </c>
      <c r="F213" s="340" t="s">
        <v>2423</v>
      </c>
    </row>
    <row r="214" spans="1:6">
      <c r="A214" s="26">
        <v>210</v>
      </c>
      <c r="B214" s="338" t="s">
        <v>2573</v>
      </c>
      <c r="C214" s="340" t="s">
        <v>2574</v>
      </c>
      <c r="D214" s="340" t="s">
        <v>2546</v>
      </c>
      <c r="E214" s="340" t="s">
        <v>2453</v>
      </c>
      <c r="F214" s="340" t="s">
        <v>2423</v>
      </c>
    </row>
    <row r="215" spans="1:6">
      <c r="A215" s="26">
        <v>211</v>
      </c>
      <c r="B215" s="338" t="s">
        <v>2561</v>
      </c>
      <c r="C215" s="340" t="s">
        <v>2562</v>
      </c>
      <c r="D215" s="340" t="s">
        <v>2546</v>
      </c>
      <c r="E215" s="340" t="s">
        <v>2453</v>
      </c>
      <c r="F215" s="340" t="s">
        <v>2423</v>
      </c>
    </row>
    <row r="216" spans="1:6">
      <c r="A216" s="26">
        <v>212</v>
      </c>
      <c r="B216" s="338" t="s">
        <v>2569</v>
      </c>
      <c r="C216" s="340" t="s">
        <v>2570</v>
      </c>
      <c r="D216" s="340" t="s">
        <v>2546</v>
      </c>
      <c r="E216" s="340" t="s">
        <v>2453</v>
      </c>
      <c r="F216" s="340" t="s">
        <v>2423</v>
      </c>
    </row>
    <row r="217" spans="1:6">
      <c r="A217" s="26">
        <v>213</v>
      </c>
      <c r="B217" s="338" t="s">
        <v>2557</v>
      </c>
      <c r="C217" s="340" t="s">
        <v>2558</v>
      </c>
      <c r="D217" s="340" t="s">
        <v>2546</v>
      </c>
      <c r="E217" s="340" t="s">
        <v>2453</v>
      </c>
      <c r="F217" s="340" t="s">
        <v>2423</v>
      </c>
    </row>
    <row r="218" spans="1:6">
      <c r="A218" s="26">
        <v>214</v>
      </c>
      <c r="B218" s="338" t="s">
        <v>2553</v>
      </c>
      <c r="C218" s="340" t="s">
        <v>2554</v>
      </c>
      <c r="D218" s="340" t="s">
        <v>2546</v>
      </c>
      <c r="E218" s="340" t="s">
        <v>2453</v>
      </c>
      <c r="F218" s="342" t="s">
        <v>2423</v>
      </c>
    </row>
    <row r="219" spans="1:6">
      <c r="A219" s="26">
        <v>215</v>
      </c>
      <c r="B219" s="338" t="s">
        <v>2555</v>
      </c>
      <c r="C219" s="340" t="s">
        <v>2556</v>
      </c>
      <c r="D219" s="340" t="s">
        <v>2546</v>
      </c>
      <c r="E219" s="340" t="s">
        <v>2453</v>
      </c>
      <c r="F219" s="342" t="s">
        <v>2423</v>
      </c>
    </row>
    <row r="220" spans="1:6">
      <c r="A220" s="26">
        <v>216</v>
      </c>
      <c r="B220" s="338" t="s">
        <v>2567</v>
      </c>
      <c r="C220" s="340" t="s">
        <v>2568</v>
      </c>
      <c r="D220" s="340" t="s">
        <v>2546</v>
      </c>
      <c r="E220" s="340" t="s">
        <v>2453</v>
      </c>
      <c r="F220" s="342" t="s">
        <v>2423</v>
      </c>
    </row>
    <row r="221" spans="1:6">
      <c r="A221" s="26">
        <v>217</v>
      </c>
      <c r="B221" s="338" t="s">
        <v>2547</v>
      </c>
      <c r="C221" s="340" t="s">
        <v>1627</v>
      </c>
      <c r="D221" s="340" t="s">
        <v>2546</v>
      </c>
      <c r="E221" s="340" t="s">
        <v>2422</v>
      </c>
      <c r="F221" s="342" t="s">
        <v>2423</v>
      </c>
    </row>
    <row r="222" spans="1:6">
      <c r="A222" s="26">
        <v>218</v>
      </c>
      <c r="B222" s="338" t="s">
        <v>2559</v>
      </c>
      <c r="C222" s="340" t="s">
        <v>2560</v>
      </c>
      <c r="D222" s="340" t="s">
        <v>2546</v>
      </c>
      <c r="E222" s="340" t="s">
        <v>2453</v>
      </c>
      <c r="F222" s="342" t="s">
        <v>2423</v>
      </c>
    </row>
    <row r="223" spans="1:6">
      <c r="A223" s="26">
        <v>219</v>
      </c>
      <c r="B223" s="338" t="s">
        <v>2563</v>
      </c>
      <c r="C223" s="340" t="s">
        <v>2564</v>
      </c>
      <c r="D223" s="340" t="s">
        <v>2546</v>
      </c>
      <c r="E223" s="340" t="s">
        <v>2453</v>
      </c>
      <c r="F223" s="342" t="s">
        <v>2423</v>
      </c>
    </row>
    <row r="224" spans="1:6">
      <c r="A224" s="26">
        <v>220</v>
      </c>
      <c r="B224" s="338" t="s">
        <v>2571</v>
      </c>
      <c r="C224" s="340" t="s">
        <v>2572</v>
      </c>
      <c r="D224" s="340" t="s">
        <v>2546</v>
      </c>
      <c r="E224" s="340" t="s">
        <v>2453</v>
      </c>
      <c r="F224" s="342" t="s">
        <v>2423</v>
      </c>
    </row>
    <row r="225" spans="1:6">
      <c r="A225" s="26">
        <v>221</v>
      </c>
      <c r="B225" s="338" t="s">
        <v>2545</v>
      </c>
      <c r="C225" s="340" t="s">
        <v>1594</v>
      </c>
      <c r="D225" s="340" t="s">
        <v>2546</v>
      </c>
      <c r="E225" s="340" t="s">
        <v>2422</v>
      </c>
      <c r="F225" s="342" t="s">
        <v>2423</v>
      </c>
    </row>
    <row r="226" spans="1:6">
      <c r="A226" s="26">
        <v>222</v>
      </c>
      <c r="B226" s="338" t="s">
        <v>2565</v>
      </c>
      <c r="C226" s="340" t="s">
        <v>2566</v>
      </c>
      <c r="D226" s="340" t="s">
        <v>2546</v>
      </c>
      <c r="E226" s="340" t="s">
        <v>2453</v>
      </c>
      <c r="F226" s="342" t="s">
        <v>2423</v>
      </c>
    </row>
    <row r="227" spans="1:6">
      <c r="A227" s="26">
        <v>223</v>
      </c>
      <c r="B227" s="338" t="s">
        <v>2622</v>
      </c>
      <c r="C227" s="340" t="s">
        <v>1496</v>
      </c>
      <c r="D227" s="340" t="s">
        <v>2546</v>
      </c>
      <c r="E227" s="340" t="s">
        <v>2453</v>
      </c>
      <c r="F227" s="340" t="s">
        <v>2456</v>
      </c>
    </row>
    <row r="228" spans="1:6">
      <c r="A228" s="26">
        <v>224</v>
      </c>
      <c r="B228" s="338" t="s">
        <v>2692</v>
      </c>
      <c r="C228" s="340" t="s">
        <v>789</v>
      </c>
      <c r="D228" s="340" t="s">
        <v>2666</v>
      </c>
      <c r="E228" s="340" t="s">
        <v>2453</v>
      </c>
      <c r="F228" s="340" t="s">
        <v>2423</v>
      </c>
    </row>
    <row r="229" spans="1:6">
      <c r="A229" s="26">
        <v>225</v>
      </c>
      <c r="B229" s="338" t="s">
        <v>2694</v>
      </c>
      <c r="C229" s="340" t="s">
        <v>800</v>
      </c>
      <c r="D229" s="340" t="s">
        <v>2666</v>
      </c>
      <c r="E229" s="340" t="s">
        <v>2453</v>
      </c>
      <c r="F229" s="340" t="s">
        <v>2423</v>
      </c>
    </row>
    <row r="230" spans="1:6">
      <c r="A230" s="26">
        <v>226</v>
      </c>
      <c r="B230" s="338" t="s">
        <v>2693</v>
      </c>
      <c r="C230" s="340" t="s">
        <v>798</v>
      </c>
      <c r="D230" s="340" t="s">
        <v>2666</v>
      </c>
      <c r="E230" s="340" t="s">
        <v>2453</v>
      </c>
      <c r="F230" s="340" t="s">
        <v>2423</v>
      </c>
    </row>
    <row r="231" spans="1:6">
      <c r="A231" s="26">
        <v>227</v>
      </c>
      <c r="B231" s="338" t="s">
        <v>2695</v>
      </c>
      <c r="C231" s="340" t="s">
        <v>808</v>
      </c>
      <c r="D231" s="340" t="s">
        <v>2666</v>
      </c>
      <c r="E231" s="340" t="s">
        <v>2453</v>
      </c>
      <c r="F231" s="340" t="s">
        <v>2423</v>
      </c>
    </row>
    <row r="232" spans="1:6">
      <c r="A232" s="26">
        <v>228</v>
      </c>
      <c r="B232" s="338" t="s">
        <v>9706</v>
      </c>
      <c r="C232" s="340" t="s">
        <v>9707</v>
      </c>
      <c r="D232" s="340" t="s">
        <v>2666</v>
      </c>
      <c r="E232" s="340" t="s">
        <v>2422</v>
      </c>
      <c r="F232" s="340" t="s">
        <v>2423</v>
      </c>
    </row>
    <row r="233" spans="1:6">
      <c r="A233" s="26">
        <v>229</v>
      </c>
      <c r="B233" s="338" t="s">
        <v>2688</v>
      </c>
      <c r="C233" s="340" t="s">
        <v>2689</v>
      </c>
      <c r="D233" s="340" t="s">
        <v>2666</v>
      </c>
      <c r="E233" s="340" t="s">
        <v>2453</v>
      </c>
      <c r="F233" s="340" t="s">
        <v>2423</v>
      </c>
    </row>
    <row r="234" spans="1:6">
      <c r="A234" s="26">
        <v>230</v>
      </c>
      <c r="B234" s="338" t="s">
        <v>2698</v>
      </c>
      <c r="C234" s="340" t="s">
        <v>2699</v>
      </c>
      <c r="D234" s="340" t="s">
        <v>2666</v>
      </c>
      <c r="E234" s="340" t="s">
        <v>2453</v>
      </c>
      <c r="F234" s="340" t="s">
        <v>2423</v>
      </c>
    </row>
    <row r="235" spans="1:6">
      <c r="A235" s="26">
        <v>231</v>
      </c>
      <c r="B235" s="338" t="s">
        <v>2667</v>
      </c>
      <c r="C235" s="340" t="s">
        <v>2668</v>
      </c>
      <c r="D235" s="340" t="s">
        <v>2666</v>
      </c>
      <c r="E235" s="340" t="s">
        <v>2422</v>
      </c>
      <c r="F235" s="340" t="s">
        <v>2423</v>
      </c>
    </row>
    <row r="236" spans="1:6">
      <c r="A236" s="26">
        <v>232</v>
      </c>
      <c r="B236" s="338" t="s">
        <v>9195</v>
      </c>
      <c r="C236" s="340" t="s">
        <v>1297</v>
      </c>
      <c r="D236" s="340" t="s">
        <v>2666</v>
      </c>
      <c r="E236" s="340" t="s">
        <v>2422</v>
      </c>
      <c r="F236" s="340" t="s">
        <v>2423</v>
      </c>
    </row>
    <row r="237" spans="1:6">
      <c r="A237" s="26">
        <v>233</v>
      </c>
      <c r="B237" s="338" t="s">
        <v>2671</v>
      </c>
      <c r="C237" s="340" t="s">
        <v>2672</v>
      </c>
      <c r="D237" s="340" t="s">
        <v>2666</v>
      </c>
      <c r="E237" s="340" t="s">
        <v>2453</v>
      </c>
      <c r="F237" s="340" t="s">
        <v>2423</v>
      </c>
    </row>
    <row r="238" spans="1:6">
      <c r="A238" s="26">
        <v>234</v>
      </c>
      <c r="B238" s="338" t="s">
        <v>2673</v>
      </c>
      <c r="C238" s="340" t="s">
        <v>2674</v>
      </c>
      <c r="D238" s="340" t="s">
        <v>2666</v>
      </c>
      <c r="E238" s="340" t="s">
        <v>2453</v>
      </c>
      <c r="F238" s="340" t="s">
        <v>2423</v>
      </c>
    </row>
    <row r="239" spans="1:6">
      <c r="A239" s="26">
        <v>235</v>
      </c>
      <c r="B239" s="338" t="s">
        <v>2677</v>
      </c>
      <c r="C239" s="340" t="s">
        <v>1357</v>
      </c>
      <c r="D239" s="340" t="s">
        <v>2666</v>
      </c>
      <c r="E239" s="340" t="s">
        <v>2453</v>
      </c>
      <c r="F239" s="340" t="s">
        <v>2423</v>
      </c>
    </row>
    <row r="240" spans="1:6">
      <c r="A240" s="26">
        <v>236</v>
      </c>
      <c r="B240" s="338" t="s">
        <v>2680</v>
      </c>
      <c r="C240" s="340" t="s">
        <v>1368</v>
      </c>
      <c r="D240" s="340" t="s">
        <v>2666</v>
      </c>
      <c r="E240" s="340" t="s">
        <v>2453</v>
      </c>
      <c r="F240" s="340" t="s">
        <v>2423</v>
      </c>
    </row>
    <row r="241" spans="1:6">
      <c r="A241" s="26">
        <v>237</v>
      </c>
      <c r="B241" s="338" t="s">
        <v>10632</v>
      </c>
      <c r="C241" s="340" t="s">
        <v>2700</v>
      </c>
      <c r="D241" s="340" t="s">
        <v>2666</v>
      </c>
      <c r="E241" s="340" t="s">
        <v>2453</v>
      </c>
      <c r="F241" s="340" t="s">
        <v>2423</v>
      </c>
    </row>
    <row r="242" spans="1:6">
      <c r="A242" s="26">
        <v>238</v>
      </c>
      <c r="B242" s="338" t="s">
        <v>11049</v>
      </c>
      <c r="C242" s="340" t="s">
        <v>2669</v>
      </c>
      <c r="D242" s="340" t="s">
        <v>2666</v>
      </c>
      <c r="E242" s="340" t="s">
        <v>2422</v>
      </c>
      <c r="F242" s="340" t="s">
        <v>2423</v>
      </c>
    </row>
    <row r="243" spans="1:6">
      <c r="A243" s="26">
        <v>239</v>
      </c>
      <c r="B243" s="338" t="s">
        <v>2675</v>
      </c>
      <c r="C243" s="340" t="s">
        <v>2676</v>
      </c>
      <c r="D243" s="340" t="s">
        <v>2666</v>
      </c>
      <c r="E243" s="340" t="s">
        <v>2453</v>
      </c>
      <c r="F243" s="340" t="s">
        <v>2423</v>
      </c>
    </row>
    <row r="244" spans="1:6">
      <c r="A244" s="26">
        <v>240</v>
      </c>
      <c r="B244" s="338" t="s">
        <v>2681</v>
      </c>
      <c r="C244" s="340" t="s">
        <v>1370</v>
      </c>
      <c r="D244" s="340" t="s">
        <v>2666</v>
      </c>
      <c r="E244" s="340" t="s">
        <v>2453</v>
      </c>
      <c r="F244" s="340" t="s">
        <v>2423</v>
      </c>
    </row>
    <row r="245" spans="1:6">
      <c r="A245" s="26">
        <v>241</v>
      </c>
      <c r="B245" s="338" t="s">
        <v>2678</v>
      </c>
      <c r="C245" s="340" t="s">
        <v>2679</v>
      </c>
      <c r="D245" s="340" t="s">
        <v>2666</v>
      </c>
      <c r="E245" s="340" t="s">
        <v>2453</v>
      </c>
      <c r="F245" s="340" t="s">
        <v>2423</v>
      </c>
    </row>
    <row r="246" spans="1:6">
      <c r="A246" s="26">
        <v>242</v>
      </c>
      <c r="B246" s="338" t="s">
        <v>2684</v>
      </c>
      <c r="C246" s="340" t="s">
        <v>2685</v>
      </c>
      <c r="D246" s="340" t="s">
        <v>2666</v>
      </c>
      <c r="E246" s="340" t="s">
        <v>2453</v>
      </c>
      <c r="F246" s="340" t="s">
        <v>2423</v>
      </c>
    </row>
    <row r="247" spans="1:6">
      <c r="A247" s="26">
        <v>243</v>
      </c>
      <c r="B247" s="338" t="s">
        <v>2682</v>
      </c>
      <c r="C247" s="340" t="s">
        <v>2683</v>
      </c>
      <c r="D247" s="340" t="s">
        <v>2666</v>
      </c>
      <c r="E247" s="340" t="s">
        <v>2453</v>
      </c>
      <c r="F247" s="340" t="s">
        <v>2423</v>
      </c>
    </row>
    <row r="248" spans="1:6">
      <c r="A248" s="26">
        <v>244</v>
      </c>
      <c r="B248" s="338" t="s">
        <v>2665</v>
      </c>
      <c r="C248" s="340" t="s">
        <v>1628</v>
      </c>
      <c r="D248" s="340" t="s">
        <v>2666</v>
      </c>
      <c r="E248" s="340" t="s">
        <v>2422</v>
      </c>
      <c r="F248" s="340" t="s">
        <v>2423</v>
      </c>
    </row>
    <row r="249" spans="1:6">
      <c r="A249" s="26">
        <v>245</v>
      </c>
      <c r="B249" s="338" t="s">
        <v>2690</v>
      </c>
      <c r="C249" s="340" t="s">
        <v>2691</v>
      </c>
      <c r="D249" s="340" t="s">
        <v>2666</v>
      </c>
      <c r="E249" s="340" t="s">
        <v>2453</v>
      </c>
      <c r="F249" s="340" t="s">
        <v>2438</v>
      </c>
    </row>
    <row r="250" spans="1:6">
      <c r="A250" s="26">
        <v>246</v>
      </c>
      <c r="B250" s="27" t="s">
        <v>2686</v>
      </c>
      <c r="C250" s="28" t="s">
        <v>2687</v>
      </c>
      <c r="D250" s="28" t="s">
        <v>2666</v>
      </c>
      <c r="E250" s="340" t="s">
        <v>2453</v>
      </c>
      <c r="F250" s="340" t="s">
        <v>2456</v>
      </c>
    </row>
    <row r="251" spans="1:6">
      <c r="A251" s="26">
        <v>247</v>
      </c>
      <c r="B251" s="338" t="s">
        <v>2696</v>
      </c>
      <c r="C251" s="340" t="s">
        <v>2697</v>
      </c>
      <c r="D251" s="340" t="s">
        <v>2666</v>
      </c>
      <c r="E251" s="340" t="s">
        <v>2453</v>
      </c>
      <c r="F251" s="340" t="s">
        <v>2456</v>
      </c>
    </row>
    <row r="252" spans="1:6">
      <c r="A252" s="26">
        <v>248</v>
      </c>
      <c r="B252" s="338" t="s">
        <v>2670</v>
      </c>
      <c r="C252" s="340" t="s">
        <v>1628</v>
      </c>
      <c r="D252" s="340" t="s">
        <v>2666</v>
      </c>
      <c r="E252" s="340" t="s">
        <v>2453</v>
      </c>
      <c r="F252" s="340" t="s">
        <v>2456</v>
      </c>
    </row>
    <row r="253" spans="1:6">
      <c r="A253" s="26">
        <v>249</v>
      </c>
      <c r="B253" s="27" t="s">
        <v>2915</v>
      </c>
      <c r="C253" s="28" t="s">
        <v>2916</v>
      </c>
      <c r="D253" s="28" t="s">
        <v>2702</v>
      </c>
      <c r="E253" s="340" t="s">
        <v>2453</v>
      </c>
      <c r="F253" s="340" t="s">
        <v>2423</v>
      </c>
    </row>
    <row r="254" spans="1:6">
      <c r="A254" s="26">
        <v>250</v>
      </c>
      <c r="B254" s="338" t="s">
        <v>2903</v>
      </c>
      <c r="C254" s="340" t="s">
        <v>896</v>
      </c>
      <c r="D254" s="340" t="s">
        <v>2702</v>
      </c>
      <c r="E254" s="340" t="s">
        <v>2453</v>
      </c>
      <c r="F254" s="340" t="s">
        <v>2423</v>
      </c>
    </row>
    <row r="255" spans="1:6">
      <c r="A255" s="26">
        <v>251</v>
      </c>
      <c r="B255" s="338" t="s">
        <v>2896</v>
      </c>
      <c r="C255" s="340" t="s">
        <v>876</v>
      </c>
      <c r="D255" s="340" t="s">
        <v>2702</v>
      </c>
      <c r="E255" s="340" t="s">
        <v>2453</v>
      </c>
      <c r="F255" s="340" t="s">
        <v>2423</v>
      </c>
    </row>
    <row r="256" spans="1:6">
      <c r="A256" s="26">
        <v>252</v>
      </c>
      <c r="B256" s="338" t="s">
        <v>2891</v>
      </c>
      <c r="C256" s="340" t="s">
        <v>872</v>
      </c>
      <c r="D256" s="340" t="s">
        <v>2702</v>
      </c>
      <c r="E256" s="340" t="s">
        <v>2453</v>
      </c>
      <c r="F256" s="340" t="s">
        <v>2423</v>
      </c>
    </row>
    <row r="257" spans="1:6">
      <c r="A257" s="26">
        <v>253</v>
      </c>
      <c r="B257" s="338" t="s">
        <v>2911</v>
      </c>
      <c r="C257" s="340" t="s">
        <v>929</v>
      </c>
      <c r="D257" s="340" t="s">
        <v>2702</v>
      </c>
      <c r="E257" s="340" t="s">
        <v>2453</v>
      </c>
      <c r="F257" s="340" t="s">
        <v>2423</v>
      </c>
    </row>
    <row r="258" spans="1:6">
      <c r="A258" s="26">
        <v>254</v>
      </c>
      <c r="B258" s="338" t="s">
        <v>2906</v>
      </c>
      <c r="C258" s="340" t="s">
        <v>907</v>
      </c>
      <c r="D258" s="340" t="s">
        <v>2702</v>
      </c>
      <c r="E258" s="340" t="s">
        <v>2453</v>
      </c>
      <c r="F258" s="340" t="s">
        <v>2423</v>
      </c>
    </row>
    <row r="259" spans="1:6">
      <c r="A259" s="26">
        <v>255</v>
      </c>
      <c r="B259" s="338" t="s">
        <v>2904</v>
      </c>
      <c r="C259" s="340" t="s">
        <v>899</v>
      </c>
      <c r="D259" s="340" t="s">
        <v>2702</v>
      </c>
      <c r="E259" s="340" t="s">
        <v>2453</v>
      </c>
      <c r="F259" s="340" t="s">
        <v>2423</v>
      </c>
    </row>
    <row r="260" spans="1:6">
      <c r="A260" s="26">
        <v>256</v>
      </c>
      <c r="B260" s="338" t="s">
        <v>2910</v>
      </c>
      <c r="C260" s="340" t="s">
        <v>920</v>
      </c>
      <c r="D260" s="340" t="s">
        <v>2702</v>
      </c>
      <c r="E260" s="340" t="s">
        <v>2453</v>
      </c>
      <c r="F260" s="340" t="s">
        <v>2423</v>
      </c>
    </row>
    <row r="261" spans="1:6">
      <c r="A261" s="26">
        <v>257</v>
      </c>
      <c r="B261" s="338" t="s">
        <v>2890</v>
      </c>
      <c r="C261" s="340" t="s">
        <v>871</v>
      </c>
      <c r="D261" s="340" t="s">
        <v>2702</v>
      </c>
      <c r="E261" s="340" t="s">
        <v>2453</v>
      </c>
      <c r="F261" s="340" t="s">
        <v>2423</v>
      </c>
    </row>
    <row r="262" spans="1:6">
      <c r="A262" s="26">
        <v>258</v>
      </c>
      <c r="B262" s="338" t="s">
        <v>2912</v>
      </c>
      <c r="C262" s="340" t="s">
        <v>931</v>
      </c>
      <c r="D262" s="340" t="s">
        <v>2702</v>
      </c>
      <c r="E262" s="340" t="s">
        <v>2453</v>
      </c>
      <c r="F262" s="340" t="s">
        <v>2423</v>
      </c>
    </row>
    <row r="263" spans="1:6">
      <c r="A263" s="26">
        <v>259</v>
      </c>
      <c r="B263" s="338" t="s">
        <v>2894</v>
      </c>
      <c r="C263" s="340" t="s">
        <v>874</v>
      </c>
      <c r="D263" s="340" t="s">
        <v>2702</v>
      </c>
      <c r="E263" s="340" t="s">
        <v>2453</v>
      </c>
      <c r="F263" s="340" t="s">
        <v>2423</v>
      </c>
    </row>
    <row r="264" spans="1:6">
      <c r="A264" s="26">
        <v>260</v>
      </c>
      <c r="B264" s="338" t="s">
        <v>2905</v>
      </c>
      <c r="C264" s="340" t="s">
        <v>901</v>
      </c>
      <c r="D264" s="340" t="s">
        <v>2702</v>
      </c>
      <c r="E264" s="340" t="s">
        <v>2453</v>
      </c>
      <c r="F264" s="340" t="s">
        <v>2423</v>
      </c>
    </row>
    <row r="265" spans="1:6">
      <c r="A265" s="26">
        <v>261</v>
      </c>
      <c r="B265" s="338" t="s">
        <v>2895</v>
      </c>
      <c r="C265" s="340" t="s">
        <v>875</v>
      </c>
      <c r="D265" s="340" t="s">
        <v>2702</v>
      </c>
      <c r="E265" s="340" t="s">
        <v>2453</v>
      </c>
      <c r="F265" s="340" t="s">
        <v>2423</v>
      </c>
    </row>
    <row r="266" spans="1:6">
      <c r="A266" s="26">
        <v>262</v>
      </c>
      <c r="B266" s="338" t="s">
        <v>2909</v>
      </c>
      <c r="C266" s="340" t="s">
        <v>918</v>
      </c>
      <c r="D266" s="340" t="s">
        <v>2702</v>
      </c>
      <c r="E266" s="340" t="s">
        <v>2453</v>
      </c>
      <c r="F266" s="340" t="s">
        <v>2423</v>
      </c>
    </row>
    <row r="267" spans="1:6">
      <c r="A267" s="26">
        <v>263</v>
      </c>
      <c r="B267" s="338" t="s">
        <v>2887</v>
      </c>
      <c r="C267" s="340" t="s">
        <v>870</v>
      </c>
      <c r="D267" s="340" t="s">
        <v>2702</v>
      </c>
      <c r="E267" s="340" t="s">
        <v>2453</v>
      </c>
      <c r="F267" s="340" t="s">
        <v>2423</v>
      </c>
    </row>
    <row r="268" spans="1:6">
      <c r="A268" s="26">
        <v>264</v>
      </c>
      <c r="B268" s="338" t="s">
        <v>2900</v>
      </c>
      <c r="C268" s="340" t="s">
        <v>889</v>
      </c>
      <c r="D268" s="340" t="s">
        <v>2702</v>
      </c>
      <c r="E268" s="340" t="s">
        <v>2453</v>
      </c>
      <c r="F268" s="340" t="s">
        <v>2423</v>
      </c>
    </row>
    <row r="269" spans="1:6">
      <c r="A269" s="26">
        <v>265</v>
      </c>
      <c r="B269" s="338" t="s">
        <v>9698</v>
      </c>
      <c r="C269" s="340" t="s">
        <v>9699</v>
      </c>
      <c r="D269" s="340" t="s">
        <v>2702</v>
      </c>
      <c r="E269" s="340" t="s">
        <v>2422</v>
      </c>
      <c r="F269" s="340" t="s">
        <v>2423</v>
      </c>
    </row>
    <row r="270" spans="1:6">
      <c r="A270" s="26">
        <v>266</v>
      </c>
      <c r="B270" s="338" t="s">
        <v>2899</v>
      </c>
      <c r="C270" s="340" t="s">
        <v>888</v>
      </c>
      <c r="D270" s="340" t="s">
        <v>2702</v>
      </c>
      <c r="E270" s="340" t="s">
        <v>2453</v>
      </c>
      <c r="F270" s="340" t="s">
        <v>2423</v>
      </c>
    </row>
    <row r="271" spans="1:6">
      <c r="A271" s="26">
        <v>267</v>
      </c>
      <c r="B271" s="338" t="s">
        <v>2877</v>
      </c>
      <c r="C271" s="340" t="s">
        <v>2878</v>
      </c>
      <c r="D271" s="340" t="s">
        <v>2702</v>
      </c>
      <c r="E271" s="340" t="s">
        <v>2453</v>
      </c>
      <c r="F271" s="340" t="s">
        <v>2423</v>
      </c>
    </row>
    <row r="272" spans="1:6">
      <c r="A272" s="26">
        <v>268</v>
      </c>
      <c r="B272" s="338" t="s">
        <v>2907</v>
      </c>
      <c r="C272" s="340" t="s">
        <v>2908</v>
      </c>
      <c r="D272" s="340" t="s">
        <v>2702</v>
      </c>
      <c r="E272" s="340" t="s">
        <v>2453</v>
      </c>
      <c r="F272" s="340" t="s">
        <v>2423</v>
      </c>
    </row>
    <row r="273" spans="1:6">
      <c r="A273" s="26">
        <v>269</v>
      </c>
      <c r="B273" s="338" t="s">
        <v>2901</v>
      </c>
      <c r="C273" s="340" t="s">
        <v>2902</v>
      </c>
      <c r="D273" s="340" t="s">
        <v>2702</v>
      </c>
      <c r="E273" s="340" t="s">
        <v>2453</v>
      </c>
      <c r="F273" s="340" t="s">
        <v>2423</v>
      </c>
    </row>
    <row r="274" spans="1:6">
      <c r="A274" s="26">
        <v>270</v>
      </c>
      <c r="B274" s="338" t="s">
        <v>2723</v>
      </c>
      <c r="C274" s="340" t="s">
        <v>2724</v>
      </c>
      <c r="D274" s="340" t="s">
        <v>2702</v>
      </c>
      <c r="E274" s="340" t="s">
        <v>2453</v>
      </c>
      <c r="F274" s="340" t="s">
        <v>2423</v>
      </c>
    </row>
    <row r="275" spans="1:6">
      <c r="A275" s="26">
        <v>271</v>
      </c>
      <c r="B275" s="338" t="s">
        <v>2879</v>
      </c>
      <c r="C275" s="340" t="s">
        <v>2880</v>
      </c>
      <c r="D275" s="340" t="s">
        <v>2702</v>
      </c>
      <c r="E275" s="340" t="s">
        <v>2453</v>
      </c>
      <c r="F275" s="340" t="s">
        <v>2423</v>
      </c>
    </row>
    <row r="276" spans="1:6">
      <c r="A276" s="26">
        <v>272</v>
      </c>
      <c r="B276" s="338" t="s">
        <v>2897</v>
      </c>
      <c r="C276" s="340" t="s">
        <v>2898</v>
      </c>
      <c r="D276" s="340" t="s">
        <v>2702</v>
      </c>
      <c r="E276" s="340" t="s">
        <v>2453</v>
      </c>
      <c r="F276" s="340" t="s">
        <v>2423</v>
      </c>
    </row>
    <row r="277" spans="1:6">
      <c r="A277" s="26">
        <v>273</v>
      </c>
      <c r="B277" s="338" t="s">
        <v>2913</v>
      </c>
      <c r="C277" s="340" t="s">
        <v>2914</v>
      </c>
      <c r="D277" s="340" t="s">
        <v>2702</v>
      </c>
      <c r="E277" s="340" t="s">
        <v>2453</v>
      </c>
      <c r="F277" s="340" t="s">
        <v>2423</v>
      </c>
    </row>
    <row r="278" spans="1:6">
      <c r="A278" s="26">
        <v>274</v>
      </c>
      <c r="B278" s="338" t="s">
        <v>2888</v>
      </c>
      <c r="C278" s="340" t="s">
        <v>2889</v>
      </c>
      <c r="D278" s="340" t="s">
        <v>2702</v>
      </c>
      <c r="E278" s="340" t="s">
        <v>2453</v>
      </c>
      <c r="F278" s="340" t="s">
        <v>2423</v>
      </c>
    </row>
    <row r="279" spans="1:6">
      <c r="A279" s="26">
        <v>275</v>
      </c>
      <c r="B279" s="338" t="s">
        <v>2881</v>
      </c>
      <c r="C279" s="340" t="s">
        <v>2882</v>
      </c>
      <c r="D279" s="340" t="s">
        <v>2702</v>
      </c>
      <c r="E279" s="340" t="s">
        <v>2453</v>
      </c>
      <c r="F279" s="340" t="s">
        <v>2423</v>
      </c>
    </row>
    <row r="280" spans="1:6">
      <c r="A280" s="26">
        <v>276</v>
      </c>
      <c r="B280" s="338" t="s">
        <v>2883</v>
      </c>
      <c r="C280" s="340" t="s">
        <v>2884</v>
      </c>
      <c r="D280" s="340" t="s">
        <v>2702</v>
      </c>
      <c r="E280" s="340" t="s">
        <v>2453</v>
      </c>
      <c r="F280" s="340" t="s">
        <v>2423</v>
      </c>
    </row>
    <row r="281" spans="1:6">
      <c r="A281" s="26">
        <v>277</v>
      </c>
      <c r="B281" s="338" t="s">
        <v>2873</v>
      </c>
      <c r="C281" s="340" t="s">
        <v>2874</v>
      </c>
      <c r="D281" s="340" t="s">
        <v>2702</v>
      </c>
      <c r="E281" s="340" t="s">
        <v>2453</v>
      </c>
      <c r="F281" s="340" t="s">
        <v>2423</v>
      </c>
    </row>
    <row r="282" spans="1:6">
      <c r="A282" s="26">
        <v>278</v>
      </c>
      <c r="B282" s="338" t="s">
        <v>9949</v>
      </c>
      <c r="C282" s="340" t="s">
        <v>2703</v>
      </c>
      <c r="D282" s="340" t="s">
        <v>2702</v>
      </c>
      <c r="E282" s="340" t="s">
        <v>2422</v>
      </c>
      <c r="F282" s="340" t="s">
        <v>2423</v>
      </c>
    </row>
    <row r="283" spans="1:6">
      <c r="A283" s="26">
        <v>279</v>
      </c>
      <c r="B283" s="338" t="s">
        <v>9976</v>
      </c>
      <c r="C283" s="340" t="s">
        <v>2926</v>
      </c>
      <c r="D283" s="340" t="s">
        <v>2702</v>
      </c>
      <c r="E283" s="340" t="s">
        <v>2453</v>
      </c>
      <c r="F283" s="340" t="s">
        <v>2423</v>
      </c>
    </row>
    <row r="284" spans="1:6">
      <c r="A284" s="26">
        <v>280</v>
      </c>
      <c r="B284" s="338" t="s">
        <v>10008</v>
      </c>
      <c r="C284" s="340" t="s">
        <v>2925</v>
      </c>
      <c r="D284" s="340" t="s">
        <v>2702</v>
      </c>
      <c r="E284" s="340" t="s">
        <v>2453</v>
      </c>
      <c r="F284" s="340" t="s">
        <v>2423</v>
      </c>
    </row>
    <row r="285" spans="1:6">
      <c r="A285" s="26">
        <v>281</v>
      </c>
      <c r="B285" s="338" t="s">
        <v>2917</v>
      </c>
      <c r="C285" s="340" t="s">
        <v>2918</v>
      </c>
      <c r="D285" s="340" t="s">
        <v>2702</v>
      </c>
      <c r="E285" s="340" t="s">
        <v>2453</v>
      </c>
      <c r="F285" s="340" t="s">
        <v>2423</v>
      </c>
    </row>
    <row r="286" spans="1:6">
      <c r="A286" s="26">
        <v>282</v>
      </c>
      <c r="B286" s="338" t="s">
        <v>10076</v>
      </c>
      <c r="C286" s="340" t="s">
        <v>10077</v>
      </c>
      <c r="D286" s="340" t="s">
        <v>2702</v>
      </c>
      <c r="E286" s="340" t="s">
        <v>2422</v>
      </c>
      <c r="F286" s="340" t="s">
        <v>2423</v>
      </c>
    </row>
    <row r="287" spans="1:6">
      <c r="A287" s="26">
        <v>283</v>
      </c>
      <c r="B287" s="338" t="s">
        <v>2919</v>
      </c>
      <c r="C287" s="340" t="s">
        <v>2920</v>
      </c>
      <c r="D287" s="340" t="s">
        <v>2702</v>
      </c>
      <c r="E287" s="340" t="s">
        <v>2453</v>
      </c>
      <c r="F287" s="340" t="s">
        <v>2423</v>
      </c>
    </row>
    <row r="288" spans="1:6">
      <c r="A288" s="26">
        <v>284</v>
      </c>
      <c r="B288" s="338" t="s">
        <v>2923</v>
      </c>
      <c r="C288" s="340" t="s">
        <v>2924</v>
      </c>
      <c r="D288" s="340" t="s">
        <v>2702</v>
      </c>
      <c r="E288" s="340" t="s">
        <v>2453</v>
      </c>
      <c r="F288" s="340" t="s">
        <v>2423</v>
      </c>
    </row>
    <row r="289" spans="1:6">
      <c r="A289" s="26">
        <v>285</v>
      </c>
      <c r="B289" s="338" t="s">
        <v>2921</v>
      </c>
      <c r="C289" s="340" t="s">
        <v>2922</v>
      </c>
      <c r="D289" s="340" t="s">
        <v>2702</v>
      </c>
      <c r="E289" s="340" t="s">
        <v>2453</v>
      </c>
      <c r="F289" s="340" t="s">
        <v>2423</v>
      </c>
    </row>
    <row r="290" spans="1:6">
      <c r="A290" s="26">
        <v>286</v>
      </c>
      <c r="B290" s="338" t="s">
        <v>2725</v>
      </c>
      <c r="C290" s="340" t="s">
        <v>2726</v>
      </c>
      <c r="D290" s="340" t="s">
        <v>2702</v>
      </c>
      <c r="E290" s="340" t="s">
        <v>2453</v>
      </c>
      <c r="F290" s="340" t="s">
        <v>2423</v>
      </c>
    </row>
    <row r="291" spans="1:6">
      <c r="A291" s="26">
        <v>287</v>
      </c>
      <c r="B291" s="338" t="s">
        <v>9194</v>
      </c>
      <c r="C291" s="340" t="s">
        <v>1296</v>
      </c>
      <c r="D291" s="340" t="s">
        <v>2702</v>
      </c>
      <c r="E291" s="340" t="s">
        <v>2422</v>
      </c>
      <c r="F291" s="340" t="s">
        <v>2423</v>
      </c>
    </row>
    <row r="292" spans="1:6">
      <c r="A292" s="26">
        <v>288</v>
      </c>
      <c r="B292" s="338" t="s">
        <v>10112</v>
      </c>
      <c r="C292" s="340" t="s">
        <v>2955</v>
      </c>
      <c r="D292" s="340" t="s">
        <v>2702</v>
      </c>
      <c r="E292" s="340" t="s">
        <v>2453</v>
      </c>
      <c r="F292" s="340" t="s">
        <v>2423</v>
      </c>
    </row>
    <row r="293" spans="1:6">
      <c r="A293" s="26">
        <v>289</v>
      </c>
      <c r="B293" s="338" t="s">
        <v>10120</v>
      </c>
      <c r="C293" s="340" t="s">
        <v>2704</v>
      </c>
      <c r="D293" s="340" t="s">
        <v>2702</v>
      </c>
      <c r="E293" s="340" t="s">
        <v>2422</v>
      </c>
      <c r="F293" s="340" t="s">
        <v>2423</v>
      </c>
    </row>
    <row r="294" spans="1:6">
      <c r="A294" s="26">
        <v>290</v>
      </c>
      <c r="B294" s="338" t="s">
        <v>2819</v>
      </c>
      <c r="C294" s="340" t="s">
        <v>2820</v>
      </c>
      <c r="D294" s="340" t="s">
        <v>2702</v>
      </c>
      <c r="E294" s="340" t="s">
        <v>2453</v>
      </c>
      <c r="F294" s="340" t="s">
        <v>2423</v>
      </c>
    </row>
    <row r="295" spans="1:6">
      <c r="A295" s="26">
        <v>291</v>
      </c>
      <c r="B295" s="338" t="s">
        <v>2786</v>
      </c>
      <c r="C295" s="340" t="s">
        <v>2787</v>
      </c>
      <c r="D295" s="340" t="s">
        <v>2702</v>
      </c>
      <c r="E295" s="340" t="s">
        <v>2453</v>
      </c>
      <c r="F295" s="340" t="s">
        <v>2423</v>
      </c>
    </row>
    <row r="296" spans="1:6">
      <c r="A296" s="26">
        <v>292</v>
      </c>
      <c r="B296" s="338" t="s">
        <v>2823</v>
      </c>
      <c r="C296" s="340" t="s">
        <v>1409</v>
      </c>
      <c r="D296" s="340" t="s">
        <v>2702</v>
      </c>
      <c r="E296" s="340" t="s">
        <v>2453</v>
      </c>
      <c r="F296" s="340" t="s">
        <v>2423</v>
      </c>
    </row>
    <row r="297" spans="1:6">
      <c r="A297" s="26">
        <v>293</v>
      </c>
      <c r="B297" s="338" t="s">
        <v>2792</v>
      </c>
      <c r="C297" s="340" t="s">
        <v>2793</v>
      </c>
      <c r="D297" s="340" t="s">
        <v>2702</v>
      </c>
      <c r="E297" s="340" t="s">
        <v>2453</v>
      </c>
      <c r="F297" s="340" t="s">
        <v>2423</v>
      </c>
    </row>
    <row r="298" spans="1:6">
      <c r="A298" s="26">
        <v>294</v>
      </c>
      <c r="B298" s="338" t="s">
        <v>2753</v>
      </c>
      <c r="C298" s="340" t="s">
        <v>2754</v>
      </c>
      <c r="D298" s="340" t="s">
        <v>2702</v>
      </c>
      <c r="E298" s="340" t="s">
        <v>2453</v>
      </c>
      <c r="F298" s="340" t="s">
        <v>2423</v>
      </c>
    </row>
    <row r="299" spans="1:6">
      <c r="A299" s="26">
        <v>295</v>
      </c>
      <c r="B299" s="338" t="s">
        <v>2835</v>
      </c>
      <c r="C299" s="340" t="s">
        <v>2836</v>
      </c>
      <c r="D299" s="340" t="s">
        <v>2702</v>
      </c>
      <c r="E299" s="340" t="s">
        <v>2453</v>
      </c>
      <c r="F299" s="340" t="s">
        <v>2423</v>
      </c>
    </row>
    <row r="300" spans="1:6">
      <c r="A300" s="26">
        <v>296</v>
      </c>
      <c r="B300" s="338" t="s">
        <v>2759</v>
      </c>
      <c r="C300" s="340" t="s">
        <v>2760</v>
      </c>
      <c r="D300" s="340" t="s">
        <v>2702</v>
      </c>
      <c r="E300" s="340" t="s">
        <v>2453</v>
      </c>
      <c r="F300" s="340" t="s">
        <v>2423</v>
      </c>
    </row>
    <row r="301" spans="1:6">
      <c r="A301" s="26">
        <v>297</v>
      </c>
      <c r="B301" s="338" t="s">
        <v>2788</v>
      </c>
      <c r="C301" s="340" t="s">
        <v>2789</v>
      </c>
      <c r="D301" s="340" t="s">
        <v>2702</v>
      </c>
      <c r="E301" s="340" t="s">
        <v>2453</v>
      </c>
      <c r="F301" s="340" t="s">
        <v>2423</v>
      </c>
    </row>
    <row r="302" spans="1:6">
      <c r="A302" s="26">
        <v>298</v>
      </c>
      <c r="B302" s="338" t="s">
        <v>2821</v>
      </c>
      <c r="C302" s="340" t="s">
        <v>2822</v>
      </c>
      <c r="D302" s="340" t="s">
        <v>2702</v>
      </c>
      <c r="E302" s="340" t="s">
        <v>2453</v>
      </c>
      <c r="F302" s="340" t="s">
        <v>2423</v>
      </c>
    </row>
    <row r="303" spans="1:6">
      <c r="A303" s="26">
        <v>299</v>
      </c>
      <c r="B303" s="338" t="s">
        <v>2837</v>
      </c>
      <c r="C303" s="340" t="s">
        <v>2838</v>
      </c>
      <c r="D303" s="340" t="s">
        <v>2702</v>
      </c>
      <c r="E303" s="340" t="s">
        <v>2453</v>
      </c>
      <c r="F303" s="340" t="s">
        <v>2423</v>
      </c>
    </row>
    <row r="304" spans="1:6">
      <c r="A304" s="26">
        <v>300</v>
      </c>
      <c r="B304" s="338" t="s">
        <v>2778</v>
      </c>
      <c r="C304" s="340" t="s">
        <v>2779</v>
      </c>
      <c r="D304" s="340" t="s">
        <v>2702</v>
      </c>
      <c r="E304" s="340" t="s">
        <v>2453</v>
      </c>
      <c r="F304" s="340" t="s">
        <v>2423</v>
      </c>
    </row>
    <row r="305" spans="1:6">
      <c r="A305" s="26">
        <v>301</v>
      </c>
      <c r="B305" s="338" t="s">
        <v>2846</v>
      </c>
      <c r="C305" s="340" t="s">
        <v>2847</v>
      </c>
      <c r="D305" s="340" t="s">
        <v>2702</v>
      </c>
      <c r="E305" s="340" t="s">
        <v>2453</v>
      </c>
      <c r="F305" s="340" t="s">
        <v>2423</v>
      </c>
    </row>
    <row r="306" spans="1:6">
      <c r="A306" s="26">
        <v>302</v>
      </c>
      <c r="B306" s="338" t="s">
        <v>2867</v>
      </c>
      <c r="C306" s="340" t="s">
        <v>2868</v>
      </c>
      <c r="D306" s="340" t="s">
        <v>2702</v>
      </c>
      <c r="E306" s="340" t="s">
        <v>2453</v>
      </c>
      <c r="F306" s="340" t="s">
        <v>2423</v>
      </c>
    </row>
    <row r="307" spans="1:6">
      <c r="A307" s="26">
        <v>303</v>
      </c>
      <c r="B307" s="338" t="s">
        <v>2780</v>
      </c>
      <c r="C307" s="340" t="s">
        <v>2781</v>
      </c>
      <c r="D307" s="340" t="s">
        <v>2702</v>
      </c>
      <c r="E307" s="340" t="s">
        <v>2453</v>
      </c>
      <c r="F307" s="340" t="s">
        <v>2423</v>
      </c>
    </row>
    <row r="308" spans="1:6">
      <c r="A308" s="26">
        <v>304</v>
      </c>
      <c r="B308" s="338" t="s">
        <v>2811</v>
      </c>
      <c r="C308" s="340" t="s">
        <v>2812</v>
      </c>
      <c r="D308" s="340" t="s">
        <v>2702</v>
      </c>
      <c r="E308" s="340" t="s">
        <v>2453</v>
      </c>
      <c r="F308" s="340" t="s">
        <v>2423</v>
      </c>
    </row>
    <row r="309" spans="1:6">
      <c r="A309" s="26">
        <v>305</v>
      </c>
      <c r="B309" s="338" t="s">
        <v>2757</v>
      </c>
      <c r="C309" s="340" t="s">
        <v>2758</v>
      </c>
      <c r="D309" s="340" t="s">
        <v>2702</v>
      </c>
      <c r="E309" s="340" t="s">
        <v>2453</v>
      </c>
      <c r="F309" s="340" t="s">
        <v>2423</v>
      </c>
    </row>
    <row r="310" spans="1:6">
      <c r="A310" s="26">
        <v>306</v>
      </c>
      <c r="B310" s="338" t="s">
        <v>2784</v>
      </c>
      <c r="C310" s="340" t="s">
        <v>2785</v>
      </c>
      <c r="D310" s="340" t="s">
        <v>2702</v>
      </c>
      <c r="E310" s="340" t="s">
        <v>2453</v>
      </c>
      <c r="F310" s="340" t="s">
        <v>2423</v>
      </c>
    </row>
    <row r="311" spans="1:6">
      <c r="A311" s="26">
        <v>307</v>
      </c>
      <c r="B311" s="338" t="s">
        <v>2782</v>
      </c>
      <c r="C311" s="340" t="s">
        <v>2783</v>
      </c>
      <c r="D311" s="340" t="s">
        <v>2702</v>
      </c>
      <c r="E311" s="340" t="s">
        <v>2453</v>
      </c>
      <c r="F311" s="340" t="s">
        <v>2423</v>
      </c>
    </row>
    <row r="312" spans="1:6">
      <c r="A312" s="26">
        <v>308</v>
      </c>
      <c r="B312" s="338" t="s">
        <v>2713</v>
      </c>
      <c r="C312" s="340" t="s">
        <v>2714</v>
      </c>
      <c r="D312" s="340" t="s">
        <v>2702</v>
      </c>
      <c r="E312" s="340" t="s">
        <v>2453</v>
      </c>
      <c r="F312" s="340" t="s">
        <v>2423</v>
      </c>
    </row>
    <row r="313" spans="1:6">
      <c r="A313" s="26">
        <v>309</v>
      </c>
      <c r="B313" s="338" t="s">
        <v>2767</v>
      </c>
      <c r="C313" s="340" t="s">
        <v>2768</v>
      </c>
      <c r="D313" s="340" t="s">
        <v>2702</v>
      </c>
      <c r="E313" s="340" t="s">
        <v>2453</v>
      </c>
      <c r="F313" s="340" t="s">
        <v>2423</v>
      </c>
    </row>
    <row r="314" spans="1:6">
      <c r="A314" s="26">
        <v>310</v>
      </c>
      <c r="B314" s="338" t="s">
        <v>2771</v>
      </c>
      <c r="C314" s="340" t="s">
        <v>2772</v>
      </c>
      <c r="D314" s="340" t="s">
        <v>2702</v>
      </c>
      <c r="E314" s="340" t="s">
        <v>2453</v>
      </c>
      <c r="F314" s="340" t="s">
        <v>2423</v>
      </c>
    </row>
    <row r="315" spans="1:6">
      <c r="A315" s="26">
        <v>311</v>
      </c>
      <c r="B315" s="338" t="s">
        <v>2851</v>
      </c>
      <c r="C315" s="340" t="s">
        <v>2852</v>
      </c>
      <c r="D315" s="340" t="s">
        <v>2702</v>
      </c>
      <c r="E315" s="340" t="s">
        <v>2453</v>
      </c>
      <c r="F315" s="340" t="s">
        <v>2423</v>
      </c>
    </row>
    <row r="316" spans="1:6">
      <c r="A316" s="26">
        <v>312</v>
      </c>
      <c r="B316" s="338" t="s">
        <v>2800</v>
      </c>
      <c r="C316" s="340" t="s">
        <v>1403</v>
      </c>
      <c r="D316" s="340" t="s">
        <v>2702</v>
      </c>
      <c r="E316" s="340" t="s">
        <v>2453</v>
      </c>
      <c r="F316" s="340" t="s">
        <v>2423</v>
      </c>
    </row>
    <row r="317" spans="1:6">
      <c r="A317" s="26">
        <v>313</v>
      </c>
      <c r="B317" s="338" t="s">
        <v>2775</v>
      </c>
      <c r="C317" s="340" t="s">
        <v>1388</v>
      </c>
      <c r="D317" s="340" t="s">
        <v>2702</v>
      </c>
      <c r="E317" s="340" t="s">
        <v>2453</v>
      </c>
      <c r="F317" s="340" t="s">
        <v>2423</v>
      </c>
    </row>
    <row r="318" spans="1:6">
      <c r="A318" s="26">
        <v>314</v>
      </c>
      <c r="B318" s="338" t="s">
        <v>2826</v>
      </c>
      <c r="C318" s="340" t="s">
        <v>1410</v>
      </c>
      <c r="D318" s="340" t="s">
        <v>2702</v>
      </c>
      <c r="E318" s="340" t="s">
        <v>2453</v>
      </c>
      <c r="F318" s="340" t="s">
        <v>2423</v>
      </c>
    </row>
    <row r="319" spans="1:6">
      <c r="A319" s="26">
        <v>315</v>
      </c>
      <c r="B319" s="338" t="s">
        <v>2827</v>
      </c>
      <c r="C319" s="340" t="s">
        <v>2828</v>
      </c>
      <c r="D319" s="340" t="s">
        <v>2702</v>
      </c>
      <c r="E319" s="340" t="s">
        <v>2453</v>
      </c>
      <c r="F319" s="340" t="s">
        <v>2423</v>
      </c>
    </row>
    <row r="320" spans="1:6">
      <c r="A320" s="26">
        <v>316</v>
      </c>
      <c r="B320" s="338" t="s">
        <v>2817</v>
      </c>
      <c r="C320" s="340" t="s">
        <v>2818</v>
      </c>
      <c r="D320" s="340" t="s">
        <v>2702</v>
      </c>
      <c r="E320" s="340" t="s">
        <v>2453</v>
      </c>
      <c r="F320" s="340" t="s">
        <v>2423</v>
      </c>
    </row>
    <row r="321" spans="1:6">
      <c r="A321" s="26">
        <v>317</v>
      </c>
      <c r="B321" s="338" t="s">
        <v>2839</v>
      </c>
      <c r="C321" s="340" t="s">
        <v>2840</v>
      </c>
      <c r="D321" s="340" t="s">
        <v>2702</v>
      </c>
      <c r="E321" s="340" t="s">
        <v>2453</v>
      </c>
      <c r="F321" s="340" t="s">
        <v>2423</v>
      </c>
    </row>
    <row r="322" spans="1:6">
      <c r="A322" s="26">
        <v>318</v>
      </c>
      <c r="B322" s="338" t="s">
        <v>10371</v>
      </c>
      <c r="C322" s="340" t="s">
        <v>2947</v>
      </c>
      <c r="D322" s="340" t="s">
        <v>2702</v>
      </c>
      <c r="E322" s="340" t="s">
        <v>2453</v>
      </c>
      <c r="F322" s="340" t="s">
        <v>2423</v>
      </c>
    </row>
    <row r="323" spans="1:6">
      <c r="A323" s="26">
        <v>319</v>
      </c>
      <c r="B323" s="338" t="s">
        <v>2721</v>
      </c>
      <c r="C323" s="340" t="s">
        <v>2722</v>
      </c>
      <c r="D323" s="340" t="s">
        <v>2702</v>
      </c>
      <c r="E323" s="340" t="s">
        <v>2453</v>
      </c>
      <c r="F323" s="340" t="s">
        <v>2423</v>
      </c>
    </row>
    <row r="324" spans="1:6">
      <c r="A324" s="26">
        <v>320</v>
      </c>
      <c r="B324" s="338" t="s">
        <v>10399</v>
      </c>
      <c r="C324" s="340" t="s">
        <v>2705</v>
      </c>
      <c r="D324" s="340" t="s">
        <v>2702</v>
      </c>
      <c r="E324" s="340" t="s">
        <v>2422</v>
      </c>
      <c r="F324" s="340" t="s">
        <v>2423</v>
      </c>
    </row>
    <row r="325" spans="1:6">
      <c r="A325" s="26">
        <v>321</v>
      </c>
      <c r="B325" s="338" t="s">
        <v>2719</v>
      </c>
      <c r="C325" s="340" t="s">
        <v>2720</v>
      </c>
      <c r="D325" s="340" t="s">
        <v>2702</v>
      </c>
      <c r="E325" s="340" t="s">
        <v>2453</v>
      </c>
      <c r="F325" s="340" t="s">
        <v>2423</v>
      </c>
    </row>
    <row r="326" spans="1:6">
      <c r="A326" s="26">
        <v>322</v>
      </c>
      <c r="B326" s="338" t="s">
        <v>10410</v>
      </c>
      <c r="C326" s="340" t="s">
        <v>10411</v>
      </c>
      <c r="D326" s="340" t="s">
        <v>2702</v>
      </c>
      <c r="E326" s="340" t="s">
        <v>2422</v>
      </c>
      <c r="F326" s="340" t="s">
        <v>2423</v>
      </c>
    </row>
    <row r="327" spans="1:6">
      <c r="A327" s="26">
        <v>323</v>
      </c>
      <c r="B327" s="338" t="s">
        <v>2801</v>
      </c>
      <c r="C327" s="340" t="s">
        <v>2802</v>
      </c>
      <c r="D327" s="340" t="s">
        <v>2702</v>
      </c>
      <c r="E327" s="340" t="s">
        <v>2453</v>
      </c>
      <c r="F327" s="340" t="s">
        <v>2423</v>
      </c>
    </row>
    <row r="328" spans="1:6">
      <c r="A328" s="26">
        <v>324</v>
      </c>
      <c r="B328" s="338" t="s">
        <v>2809</v>
      </c>
      <c r="C328" s="340" t="s">
        <v>2810</v>
      </c>
      <c r="D328" s="340" t="s">
        <v>2702</v>
      </c>
      <c r="E328" s="340" t="s">
        <v>2453</v>
      </c>
      <c r="F328" s="340" t="s">
        <v>2423</v>
      </c>
    </row>
    <row r="329" spans="1:6">
      <c r="A329" s="26">
        <v>325</v>
      </c>
      <c r="B329" s="338" t="s">
        <v>2805</v>
      </c>
      <c r="C329" s="340" t="s">
        <v>2806</v>
      </c>
      <c r="D329" s="340" t="s">
        <v>2702</v>
      </c>
      <c r="E329" s="340" t="s">
        <v>2453</v>
      </c>
      <c r="F329" s="340" t="s">
        <v>2423</v>
      </c>
    </row>
    <row r="330" spans="1:6">
      <c r="A330" s="26">
        <v>326</v>
      </c>
      <c r="B330" s="338" t="s">
        <v>2790</v>
      </c>
      <c r="C330" s="340" t="s">
        <v>2791</v>
      </c>
      <c r="D330" s="340" t="s">
        <v>2702</v>
      </c>
      <c r="E330" s="340" t="s">
        <v>2453</v>
      </c>
      <c r="F330" s="340" t="s">
        <v>2423</v>
      </c>
    </row>
    <row r="331" spans="1:6">
      <c r="A331" s="26">
        <v>327</v>
      </c>
      <c r="B331" s="338" t="s">
        <v>2794</v>
      </c>
      <c r="C331" s="340" t="s">
        <v>2795</v>
      </c>
      <c r="D331" s="340" t="s">
        <v>2702</v>
      </c>
      <c r="E331" s="340" t="s">
        <v>2453</v>
      </c>
      <c r="F331" s="340" t="s">
        <v>2423</v>
      </c>
    </row>
    <row r="332" spans="1:6">
      <c r="A332" s="26">
        <v>328</v>
      </c>
      <c r="B332" s="338" t="s">
        <v>2765</v>
      </c>
      <c r="C332" s="340" t="s">
        <v>2766</v>
      </c>
      <c r="D332" s="340" t="s">
        <v>2702</v>
      </c>
      <c r="E332" s="340" t="s">
        <v>2453</v>
      </c>
      <c r="F332" s="340" t="s">
        <v>2423</v>
      </c>
    </row>
    <row r="333" spans="1:6">
      <c r="A333" s="26">
        <v>329</v>
      </c>
      <c r="B333" s="338" t="s">
        <v>2755</v>
      </c>
      <c r="C333" s="340" t="s">
        <v>2756</v>
      </c>
      <c r="D333" s="340" t="s">
        <v>2702</v>
      </c>
      <c r="E333" s="340" t="s">
        <v>2453</v>
      </c>
      <c r="F333" s="340" t="s">
        <v>2423</v>
      </c>
    </row>
    <row r="334" spans="1:6">
      <c r="A334" s="26">
        <v>330</v>
      </c>
      <c r="B334" s="338" t="s">
        <v>10604</v>
      </c>
      <c r="C334" s="340" t="s">
        <v>2952</v>
      </c>
      <c r="D334" s="340" t="s">
        <v>2702</v>
      </c>
      <c r="E334" s="340" t="s">
        <v>2453</v>
      </c>
      <c r="F334" s="340" t="s">
        <v>2423</v>
      </c>
    </row>
    <row r="335" spans="1:6">
      <c r="A335" s="26">
        <v>331</v>
      </c>
      <c r="B335" s="338" t="s">
        <v>10659</v>
      </c>
      <c r="C335" s="340" t="s">
        <v>2953</v>
      </c>
      <c r="D335" s="340" t="s">
        <v>2702</v>
      </c>
      <c r="E335" s="340" t="s">
        <v>2453</v>
      </c>
      <c r="F335" s="340" t="s">
        <v>2423</v>
      </c>
    </row>
    <row r="336" spans="1:6">
      <c r="A336" s="26">
        <v>332</v>
      </c>
      <c r="B336" s="338" t="s">
        <v>10682</v>
      </c>
      <c r="C336" s="340" t="s">
        <v>2948</v>
      </c>
      <c r="D336" s="340" t="s">
        <v>2702</v>
      </c>
      <c r="E336" s="340" t="s">
        <v>2453</v>
      </c>
      <c r="F336" s="340" t="s">
        <v>2423</v>
      </c>
    </row>
    <row r="337" spans="1:6">
      <c r="A337" s="26">
        <v>333</v>
      </c>
      <c r="B337" s="338" t="s">
        <v>10773</v>
      </c>
      <c r="C337" s="340" t="s">
        <v>2939</v>
      </c>
      <c r="D337" s="340" t="s">
        <v>2702</v>
      </c>
      <c r="E337" s="340" t="s">
        <v>2453</v>
      </c>
      <c r="F337" s="340" t="s">
        <v>2423</v>
      </c>
    </row>
    <row r="338" spans="1:6">
      <c r="A338" s="26">
        <v>334</v>
      </c>
      <c r="B338" s="338" t="s">
        <v>10785</v>
      </c>
      <c r="C338" s="340" t="s">
        <v>2935</v>
      </c>
      <c r="D338" s="340" t="s">
        <v>2702</v>
      </c>
      <c r="E338" s="340" t="s">
        <v>2453</v>
      </c>
      <c r="F338" s="340" t="s">
        <v>2423</v>
      </c>
    </row>
    <row r="339" spans="1:6">
      <c r="A339" s="26">
        <v>335</v>
      </c>
      <c r="B339" s="338" t="s">
        <v>10796</v>
      </c>
      <c r="C339" s="340" t="s">
        <v>2943</v>
      </c>
      <c r="D339" s="340" t="s">
        <v>2702</v>
      </c>
      <c r="E339" s="340" t="s">
        <v>2453</v>
      </c>
      <c r="F339" s="340" t="s">
        <v>2423</v>
      </c>
    </row>
    <row r="340" spans="1:6">
      <c r="A340" s="26">
        <v>336</v>
      </c>
      <c r="B340" s="338" t="s">
        <v>10838</v>
      </c>
      <c r="C340" s="340" t="s">
        <v>2936</v>
      </c>
      <c r="D340" s="340" t="s">
        <v>2702</v>
      </c>
      <c r="E340" s="340" t="s">
        <v>2453</v>
      </c>
      <c r="F340" s="340" t="s">
        <v>2423</v>
      </c>
    </row>
    <row r="341" spans="1:6">
      <c r="A341" s="26">
        <v>337</v>
      </c>
      <c r="B341" s="338" t="s">
        <v>10856</v>
      </c>
      <c r="C341" s="340" t="s">
        <v>2941</v>
      </c>
      <c r="D341" s="340" t="s">
        <v>2702</v>
      </c>
      <c r="E341" s="340" t="s">
        <v>2453</v>
      </c>
      <c r="F341" s="340" t="s">
        <v>2423</v>
      </c>
    </row>
    <row r="342" spans="1:6">
      <c r="A342" s="26">
        <v>338</v>
      </c>
      <c r="B342" s="338" t="s">
        <v>10857</v>
      </c>
      <c r="C342" s="340" t="s">
        <v>2931</v>
      </c>
      <c r="D342" s="340" t="s">
        <v>2702</v>
      </c>
      <c r="E342" s="340" t="s">
        <v>2453</v>
      </c>
      <c r="F342" s="340" t="s">
        <v>2423</v>
      </c>
    </row>
    <row r="343" spans="1:6">
      <c r="A343" s="26">
        <v>339</v>
      </c>
      <c r="B343" s="338" t="s">
        <v>10862</v>
      </c>
      <c r="C343" s="340" t="s">
        <v>2932</v>
      </c>
      <c r="D343" s="340" t="s">
        <v>2702</v>
      </c>
      <c r="E343" s="340" t="s">
        <v>2453</v>
      </c>
      <c r="F343" s="340" t="s">
        <v>2423</v>
      </c>
    </row>
    <row r="344" spans="1:6">
      <c r="A344" s="26">
        <v>340</v>
      </c>
      <c r="B344" s="338" t="s">
        <v>10981</v>
      </c>
      <c r="C344" s="340" t="s">
        <v>2933</v>
      </c>
      <c r="D344" s="340" t="s">
        <v>2702</v>
      </c>
      <c r="E344" s="340" t="s">
        <v>2453</v>
      </c>
      <c r="F344" s="340" t="s">
        <v>2423</v>
      </c>
    </row>
    <row r="345" spans="1:6">
      <c r="A345" s="26">
        <v>341</v>
      </c>
      <c r="B345" s="338" t="s">
        <v>11000</v>
      </c>
      <c r="C345" s="340" t="s">
        <v>2940</v>
      </c>
      <c r="D345" s="340" t="s">
        <v>2702</v>
      </c>
      <c r="E345" s="340" t="s">
        <v>2453</v>
      </c>
      <c r="F345" s="340" t="s">
        <v>2423</v>
      </c>
    </row>
    <row r="346" spans="1:6">
      <c r="A346" s="26">
        <v>342</v>
      </c>
      <c r="B346" s="338" t="s">
        <v>11078</v>
      </c>
      <c r="C346" s="340" t="s">
        <v>2927</v>
      </c>
      <c r="D346" s="340" t="s">
        <v>2702</v>
      </c>
      <c r="E346" s="340" t="s">
        <v>2453</v>
      </c>
      <c r="F346" s="340" t="s">
        <v>2423</v>
      </c>
    </row>
    <row r="347" spans="1:6">
      <c r="A347" s="26">
        <v>343</v>
      </c>
      <c r="B347" s="338" t="s">
        <v>2862</v>
      </c>
      <c r="C347" s="340" t="s">
        <v>2863</v>
      </c>
      <c r="D347" s="340" t="s">
        <v>2702</v>
      </c>
      <c r="E347" s="340" t="s">
        <v>2453</v>
      </c>
      <c r="F347" s="340" t="s">
        <v>2423</v>
      </c>
    </row>
    <row r="348" spans="1:6">
      <c r="A348" s="26">
        <v>344</v>
      </c>
      <c r="B348" s="338" t="s">
        <v>2850</v>
      </c>
      <c r="C348" s="340" t="s">
        <v>1425</v>
      </c>
      <c r="D348" s="340" t="s">
        <v>2702</v>
      </c>
      <c r="E348" s="340" t="s">
        <v>2453</v>
      </c>
      <c r="F348" s="340" t="s">
        <v>2423</v>
      </c>
    </row>
    <row r="349" spans="1:6">
      <c r="A349" s="26">
        <v>345</v>
      </c>
      <c r="B349" s="338" t="s">
        <v>2834</v>
      </c>
      <c r="C349" s="340" t="s">
        <v>1418</v>
      </c>
      <c r="D349" s="340" t="s">
        <v>2702</v>
      </c>
      <c r="E349" s="340" t="s">
        <v>2453</v>
      </c>
      <c r="F349" s="340" t="s">
        <v>2423</v>
      </c>
    </row>
    <row r="350" spans="1:6">
      <c r="A350" s="26">
        <v>346</v>
      </c>
      <c r="B350" s="338" t="s">
        <v>2845</v>
      </c>
      <c r="C350" s="340" t="s">
        <v>1424</v>
      </c>
      <c r="D350" s="340" t="s">
        <v>2702</v>
      </c>
      <c r="E350" s="340" t="s">
        <v>2453</v>
      </c>
      <c r="F350" s="340" t="s">
        <v>2423</v>
      </c>
    </row>
    <row r="351" spans="1:6">
      <c r="A351" s="26">
        <v>347</v>
      </c>
      <c r="B351" s="338" t="s">
        <v>2829</v>
      </c>
      <c r="C351" s="340" t="s">
        <v>1414</v>
      </c>
      <c r="D351" s="340" t="s">
        <v>2702</v>
      </c>
      <c r="E351" s="340" t="s">
        <v>2453</v>
      </c>
      <c r="F351" s="340" t="s">
        <v>2423</v>
      </c>
    </row>
    <row r="352" spans="1:6">
      <c r="A352" s="26">
        <v>348</v>
      </c>
      <c r="B352" s="338" t="s">
        <v>2803</v>
      </c>
      <c r="C352" s="340" t="s">
        <v>2804</v>
      </c>
      <c r="D352" s="340" t="s">
        <v>2702</v>
      </c>
      <c r="E352" s="340" t="s">
        <v>2453</v>
      </c>
      <c r="F352" s="340" t="s">
        <v>2423</v>
      </c>
    </row>
    <row r="353" spans="1:6">
      <c r="A353" s="26">
        <v>349</v>
      </c>
      <c r="B353" s="338" t="s">
        <v>2815</v>
      </c>
      <c r="C353" s="340" t="s">
        <v>2816</v>
      </c>
      <c r="D353" s="340" t="s">
        <v>2702</v>
      </c>
      <c r="E353" s="340" t="s">
        <v>2453</v>
      </c>
      <c r="F353" s="340" t="s">
        <v>2423</v>
      </c>
    </row>
    <row r="354" spans="1:6">
      <c r="A354" s="26">
        <v>350</v>
      </c>
      <c r="B354" s="338" t="s">
        <v>2860</v>
      </c>
      <c r="C354" s="340" t="s">
        <v>2861</v>
      </c>
      <c r="D354" s="340" t="s">
        <v>2702</v>
      </c>
      <c r="E354" s="340" t="s">
        <v>2453</v>
      </c>
      <c r="F354" s="340" t="s">
        <v>2423</v>
      </c>
    </row>
    <row r="355" spans="1:6">
      <c r="A355" s="26">
        <v>351</v>
      </c>
      <c r="B355" s="338" t="s">
        <v>2763</v>
      </c>
      <c r="C355" s="340" t="s">
        <v>2764</v>
      </c>
      <c r="D355" s="340" t="s">
        <v>2702</v>
      </c>
      <c r="E355" s="340" t="s">
        <v>2453</v>
      </c>
      <c r="F355" s="340" t="s">
        <v>2423</v>
      </c>
    </row>
    <row r="356" spans="1:6">
      <c r="A356" s="26">
        <v>352</v>
      </c>
      <c r="B356" s="338" t="s">
        <v>11216</v>
      </c>
      <c r="C356" s="340" t="s">
        <v>2942</v>
      </c>
      <c r="D356" s="340" t="s">
        <v>2702</v>
      </c>
      <c r="E356" s="340" t="s">
        <v>2453</v>
      </c>
      <c r="F356" s="340" t="s">
        <v>2423</v>
      </c>
    </row>
    <row r="357" spans="1:6">
      <c r="A357" s="26">
        <v>353</v>
      </c>
      <c r="B357" s="338" t="s">
        <v>11222</v>
      </c>
      <c r="C357" s="340" t="s">
        <v>2929</v>
      </c>
      <c r="D357" s="340" t="s">
        <v>2702</v>
      </c>
      <c r="E357" s="340" t="s">
        <v>2453</v>
      </c>
      <c r="F357" s="340" t="s">
        <v>2423</v>
      </c>
    </row>
    <row r="358" spans="1:6">
      <c r="A358" s="26">
        <v>354</v>
      </c>
      <c r="B358" s="338" t="s">
        <v>11233</v>
      </c>
      <c r="C358" s="340" t="s">
        <v>2934</v>
      </c>
      <c r="D358" s="340" t="s">
        <v>2702</v>
      </c>
      <c r="E358" s="340" t="s">
        <v>2453</v>
      </c>
      <c r="F358" s="340" t="s">
        <v>2423</v>
      </c>
    </row>
    <row r="359" spans="1:6">
      <c r="A359" s="26">
        <v>355</v>
      </c>
      <c r="B359" s="338" t="s">
        <v>11252</v>
      </c>
      <c r="C359" s="340" t="s">
        <v>2930</v>
      </c>
      <c r="D359" s="340" t="s">
        <v>2702</v>
      </c>
      <c r="E359" s="340" t="s">
        <v>2453</v>
      </c>
      <c r="F359" s="340" t="s">
        <v>2423</v>
      </c>
    </row>
    <row r="360" spans="1:6">
      <c r="A360" s="26">
        <v>356</v>
      </c>
      <c r="B360" s="338" t="s">
        <v>11269</v>
      </c>
      <c r="C360" s="340" t="s">
        <v>2938</v>
      </c>
      <c r="D360" s="340" t="s">
        <v>2702</v>
      </c>
      <c r="E360" s="340" t="s">
        <v>2453</v>
      </c>
      <c r="F360" s="340" t="s">
        <v>2423</v>
      </c>
    </row>
    <row r="361" spans="1:6">
      <c r="A361" s="26">
        <v>357</v>
      </c>
      <c r="B361" s="338" t="s">
        <v>11307</v>
      </c>
      <c r="C361" s="340" t="s">
        <v>2944</v>
      </c>
      <c r="D361" s="340" t="s">
        <v>2702</v>
      </c>
      <c r="E361" s="340" t="s">
        <v>2453</v>
      </c>
      <c r="F361" s="340" t="s">
        <v>2423</v>
      </c>
    </row>
    <row r="362" spans="1:6">
      <c r="A362" s="26">
        <v>358</v>
      </c>
      <c r="B362" s="338" t="s">
        <v>11322</v>
      </c>
      <c r="C362" s="340" t="s">
        <v>2937</v>
      </c>
      <c r="D362" s="340" t="s">
        <v>2702</v>
      </c>
      <c r="E362" s="340" t="s">
        <v>2453</v>
      </c>
      <c r="F362" s="340" t="s">
        <v>2423</v>
      </c>
    </row>
    <row r="363" spans="1:6">
      <c r="A363" s="26">
        <v>359</v>
      </c>
      <c r="B363" s="338" t="s">
        <v>11336</v>
      </c>
      <c r="C363" s="340" t="s">
        <v>2946</v>
      </c>
      <c r="D363" s="340" t="s">
        <v>2702</v>
      </c>
      <c r="E363" s="340" t="s">
        <v>2453</v>
      </c>
      <c r="F363" s="340" t="s">
        <v>2423</v>
      </c>
    </row>
    <row r="364" spans="1:6">
      <c r="A364" s="26">
        <v>360</v>
      </c>
      <c r="B364" s="338" t="s">
        <v>2869</v>
      </c>
      <c r="C364" s="340" t="s">
        <v>2870</v>
      </c>
      <c r="D364" s="340" t="s">
        <v>2702</v>
      </c>
      <c r="E364" s="340" t="s">
        <v>2453</v>
      </c>
      <c r="F364" s="340" t="s">
        <v>2423</v>
      </c>
    </row>
    <row r="365" spans="1:6">
      <c r="A365" s="26">
        <v>361</v>
      </c>
      <c r="B365" s="338" t="s">
        <v>2832</v>
      </c>
      <c r="C365" s="340" t="s">
        <v>2833</v>
      </c>
      <c r="D365" s="340" t="s">
        <v>2702</v>
      </c>
      <c r="E365" s="340" t="s">
        <v>2453</v>
      </c>
      <c r="F365" s="340" t="s">
        <v>2423</v>
      </c>
    </row>
    <row r="366" spans="1:6">
      <c r="A366" s="26">
        <v>362</v>
      </c>
      <c r="B366" s="338" t="s">
        <v>2853</v>
      </c>
      <c r="C366" s="340" t="s">
        <v>2854</v>
      </c>
      <c r="D366" s="340" t="s">
        <v>2702</v>
      </c>
      <c r="E366" s="340" t="s">
        <v>2453</v>
      </c>
      <c r="F366" s="340" t="s">
        <v>2423</v>
      </c>
    </row>
    <row r="367" spans="1:6">
      <c r="A367" s="26">
        <v>363</v>
      </c>
      <c r="B367" s="338" t="s">
        <v>2859</v>
      </c>
      <c r="C367" s="340" t="s">
        <v>11383</v>
      </c>
      <c r="D367" s="340" t="s">
        <v>2702</v>
      </c>
      <c r="E367" s="340" t="s">
        <v>2453</v>
      </c>
      <c r="F367" s="340" t="s">
        <v>2423</v>
      </c>
    </row>
    <row r="368" spans="1:6">
      <c r="A368" s="26">
        <v>364</v>
      </c>
      <c r="B368" s="338" t="s">
        <v>2864</v>
      </c>
      <c r="C368" s="340" t="s">
        <v>2865</v>
      </c>
      <c r="D368" s="340" t="s">
        <v>2702</v>
      </c>
      <c r="E368" s="340" t="s">
        <v>2453</v>
      </c>
      <c r="F368" s="340" t="s">
        <v>2423</v>
      </c>
    </row>
    <row r="369" spans="1:6">
      <c r="A369" s="26">
        <v>365</v>
      </c>
      <c r="B369" s="338" t="s">
        <v>2796</v>
      </c>
      <c r="C369" s="340" t="s">
        <v>2797</v>
      </c>
      <c r="D369" s="340" t="s">
        <v>2702</v>
      </c>
      <c r="E369" s="340" t="s">
        <v>2453</v>
      </c>
      <c r="F369" s="340" t="s">
        <v>2423</v>
      </c>
    </row>
    <row r="370" spans="1:6">
      <c r="A370" s="26">
        <v>366</v>
      </c>
      <c r="B370" s="338" t="s">
        <v>2857</v>
      </c>
      <c r="C370" s="340" t="s">
        <v>2858</v>
      </c>
      <c r="D370" s="340" t="s">
        <v>2702</v>
      </c>
      <c r="E370" s="340" t="s">
        <v>2453</v>
      </c>
      <c r="F370" s="340" t="s">
        <v>2423</v>
      </c>
    </row>
    <row r="371" spans="1:6">
      <c r="A371" s="26">
        <v>367</v>
      </c>
      <c r="B371" s="338" t="s">
        <v>2848</v>
      </c>
      <c r="C371" s="340" t="s">
        <v>2849</v>
      </c>
      <c r="D371" s="340" t="s">
        <v>2702</v>
      </c>
      <c r="E371" s="340" t="s">
        <v>2453</v>
      </c>
      <c r="F371" s="340" t="s">
        <v>2423</v>
      </c>
    </row>
    <row r="372" spans="1:6">
      <c r="A372" s="26">
        <v>368</v>
      </c>
      <c r="B372" s="338" t="s">
        <v>2866</v>
      </c>
      <c r="C372" s="340" t="s">
        <v>11392</v>
      </c>
      <c r="D372" s="340" t="s">
        <v>2702</v>
      </c>
      <c r="E372" s="340" t="s">
        <v>2453</v>
      </c>
      <c r="F372" s="340" t="s">
        <v>2423</v>
      </c>
    </row>
    <row r="373" spans="1:6">
      <c r="A373" s="26">
        <v>369</v>
      </c>
      <c r="B373" s="338" t="s">
        <v>2843</v>
      </c>
      <c r="C373" s="340" t="s">
        <v>2844</v>
      </c>
      <c r="D373" s="340" t="s">
        <v>2702</v>
      </c>
      <c r="E373" s="340" t="s">
        <v>2453</v>
      </c>
      <c r="F373" s="340" t="s">
        <v>2423</v>
      </c>
    </row>
    <row r="374" spans="1:6">
      <c r="A374" s="26">
        <v>370</v>
      </c>
      <c r="B374" s="338" t="s">
        <v>2830</v>
      </c>
      <c r="C374" s="340" t="s">
        <v>2831</v>
      </c>
      <c r="D374" s="340" t="s">
        <v>2702</v>
      </c>
      <c r="E374" s="340" t="s">
        <v>2453</v>
      </c>
      <c r="F374" s="340" t="s">
        <v>2423</v>
      </c>
    </row>
    <row r="375" spans="1:6">
      <c r="A375" s="26">
        <v>371</v>
      </c>
      <c r="B375" s="338" t="s">
        <v>2773</v>
      </c>
      <c r="C375" s="340" t="s">
        <v>2774</v>
      </c>
      <c r="D375" s="340" t="s">
        <v>2702</v>
      </c>
      <c r="E375" s="340" t="s">
        <v>2453</v>
      </c>
      <c r="F375" s="340" t="s">
        <v>2423</v>
      </c>
    </row>
    <row r="376" spans="1:6">
      <c r="A376" s="26">
        <v>372</v>
      </c>
      <c r="B376" s="338" t="s">
        <v>2798</v>
      </c>
      <c r="C376" s="340" t="s">
        <v>2799</v>
      </c>
      <c r="D376" s="340" t="s">
        <v>2702</v>
      </c>
      <c r="E376" s="340" t="s">
        <v>2453</v>
      </c>
      <c r="F376" s="340" t="s">
        <v>2423</v>
      </c>
    </row>
    <row r="377" spans="1:6">
      <c r="A377" s="26">
        <v>373</v>
      </c>
      <c r="B377" s="338" t="s">
        <v>2813</v>
      </c>
      <c r="C377" s="340" t="s">
        <v>2814</v>
      </c>
      <c r="D377" s="340" t="s">
        <v>2702</v>
      </c>
      <c r="E377" s="340" t="s">
        <v>2453</v>
      </c>
      <c r="F377" s="340" t="s">
        <v>2423</v>
      </c>
    </row>
    <row r="378" spans="1:6">
      <c r="A378" s="26">
        <v>374</v>
      </c>
      <c r="B378" s="338" t="s">
        <v>2841</v>
      </c>
      <c r="C378" s="340" t="s">
        <v>2842</v>
      </c>
      <c r="D378" s="340" t="s">
        <v>2702</v>
      </c>
      <c r="E378" s="340" t="s">
        <v>2453</v>
      </c>
      <c r="F378" s="340" t="s">
        <v>2423</v>
      </c>
    </row>
    <row r="379" spans="1:6">
      <c r="A379" s="26">
        <v>375</v>
      </c>
      <c r="B379" s="338" t="s">
        <v>2807</v>
      </c>
      <c r="C379" s="340" t="s">
        <v>2808</v>
      </c>
      <c r="D379" s="340" t="s">
        <v>2702</v>
      </c>
      <c r="E379" s="340" t="s">
        <v>2453</v>
      </c>
      <c r="F379" s="340" t="s">
        <v>2423</v>
      </c>
    </row>
    <row r="380" spans="1:6">
      <c r="A380" s="26">
        <v>376</v>
      </c>
      <c r="B380" s="338" t="s">
        <v>2776</v>
      </c>
      <c r="C380" s="340" t="s">
        <v>2777</v>
      </c>
      <c r="D380" s="340" t="s">
        <v>2702</v>
      </c>
      <c r="E380" s="340" t="s">
        <v>2453</v>
      </c>
      <c r="F380" s="340" t="s">
        <v>2423</v>
      </c>
    </row>
    <row r="381" spans="1:6">
      <c r="A381" s="26">
        <v>377</v>
      </c>
      <c r="B381" s="338" t="s">
        <v>11459</v>
      </c>
      <c r="C381" s="340" t="s">
        <v>2951</v>
      </c>
      <c r="D381" s="340" t="s">
        <v>2702</v>
      </c>
      <c r="E381" s="340" t="s">
        <v>2453</v>
      </c>
      <c r="F381" s="340" t="s">
        <v>2423</v>
      </c>
    </row>
    <row r="382" spans="1:6">
      <c r="A382" s="26">
        <v>378</v>
      </c>
      <c r="B382" s="338" t="s">
        <v>11485</v>
      </c>
      <c r="C382" s="340" t="s">
        <v>2949</v>
      </c>
      <c r="D382" s="340" t="s">
        <v>2702</v>
      </c>
      <c r="E382" s="340" t="s">
        <v>2453</v>
      </c>
      <c r="F382" s="340" t="s">
        <v>2423</v>
      </c>
    </row>
    <row r="383" spans="1:6">
      <c r="A383" s="26">
        <v>379</v>
      </c>
      <c r="B383" s="338" t="s">
        <v>11503</v>
      </c>
      <c r="C383" s="340" t="s">
        <v>2954</v>
      </c>
      <c r="D383" s="340" t="s">
        <v>2702</v>
      </c>
      <c r="E383" s="340" t="s">
        <v>2453</v>
      </c>
      <c r="F383" s="340" t="s">
        <v>2423</v>
      </c>
    </row>
    <row r="384" spans="1:6">
      <c r="A384" s="26">
        <v>380</v>
      </c>
      <c r="B384" s="338" t="s">
        <v>11509</v>
      </c>
      <c r="C384" s="340" t="s">
        <v>2950</v>
      </c>
      <c r="D384" s="340" t="s">
        <v>2702</v>
      </c>
      <c r="E384" s="340" t="s">
        <v>2453</v>
      </c>
      <c r="F384" s="340" t="s">
        <v>2423</v>
      </c>
    </row>
    <row r="385" spans="1:6">
      <c r="A385" s="26">
        <v>381</v>
      </c>
      <c r="B385" s="338" t="s">
        <v>2745</v>
      </c>
      <c r="C385" s="340" t="s">
        <v>2746</v>
      </c>
      <c r="D385" s="340" t="s">
        <v>2702</v>
      </c>
      <c r="E385" s="340" t="s">
        <v>2453</v>
      </c>
      <c r="F385" s="340" t="s">
        <v>2423</v>
      </c>
    </row>
    <row r="386" spans="1:6">
      <c r="A386" s="26">
        <v>382</v>
      </c>
      <c r="B386" s="338" t="s">
        <v>2751</v>
      </c>
      <c r="C386" s="340" t="s">
        <v>2752</v>
      </c>
      <c r="D386" s="340" t="s">
        <v>2702</v>
      </c>
      <c r="E386" s="340" t="s">
        <v>2453</v>
      </c>
      <c r="F386" s="340" t="s">
        <v>2423</v>
      </c>
    </row>
    <row r="387" spans="1:6">
      <c r="A387" s="26">
        <v>383</v>
      </c>
      <c r="B387" s="338" t="s">
        <v>2727</v>
      </c>
      <c r="C387" s="340" t="s">
        <v>2728</v>
      </c>
      <c r="D387" s="340" t="s">
        <v>2702</v>
      </c>
      <c r="E387" s="340" t="s">
        <v>2453</v>
      </c>
      <c r="F387" s="340" t="s">
        <v>2423</v>
      </c>
    </row>
    <row r="388" spans="1:6">
      <c r="A388" s="26">
        <v>384</v>
      </c>
      <c r="B388" s="338" t="s">
        <v>2749</v>
      </c>
      <c r="C388" s="340" t="s">
        <v>2750</v>
      </c>
      <c r="D388" s="340" t="s">
        <v>2702</v>
      </c>
      <c r="E388" s="340" t="s">
        <v>2453</v>
      </c>
      <c r="F388" s="340" t="s">
        <v>2423</v>
      </c>
    </row>
    <row r="389" spans="1:6">
      <c r="A389" s="26">
        <v>385</v>
      </c>
      <c r="B389" s="338" t="s">
        <v>2711</v>
      </c>
      <c r="C389" s="340" t="s">
        <v>2712</v>
      </c>
      <c r="D389" s="340" t="s">
        <v>2702</v>
      </c>
      <c r="E389" s="340" t="s">
        <v>2453</v>
      </c>
      <c r="F389" s="342" t="s">
        <v>2423</v>
      </c>
    </row>
    <row r="390" spans="1:6">
      <c r="A390" s="26">
        <v>386</v>
      </c>
      <c r="B390" s="338" t="s">
        <v>2731</v>
      </c>
      <c r="C390" s="340" t="s">
        <v>2732</v>
      </c>
      <c r="D390" s="340" t="s">
        <v>2702</v>
      </c>
      <c r="E390" s="340" t="s">
        <v>2453</v>
      </c>
      <c r="F390" s="342" t="s">
        <v>2423</v>
      </c>
    </row>
    <row r="391" spans="1:6">
      <c r="A391" s="26">
        <v>387</v>
      </c>
      <c r="B391" s="338" t="s">
        <v>2741</v>
      </c>
      <c r="C391" s="340" t="s">
        <v>2742</v>
      </c>
      <c r="D391" s="340" t="s">
        <v>2702</v>
      </c>
      <c r="E391" s="340" t="s">
        <v>2453</v>
      </c>
      <c r="F391" s="342" t="s">
        <v>2423</v>
      </c>
    </row>
    <row r="392" spans="1:6">
      <c r="A392" s="26">
        <v>388</v>
      </c>
      <c r="B392" s="338" t="s">
        <v>2709</v>
      </c>
      <c r="C392" s="340" t="s">
        <v>2710</v>
      </c>
      <c r="D392" s="340" t="s">
        <v>2702</v>
      </c>
      <c r="E392" s="340" t="s">
        <v>2453</v>
      </c>
      <c r="F392" s="342" t="s">
        <v>2423</v>
      </c>
    </row>
    <row r="393" spans="1:6">
      <c r="A393" s="26">
        <v>389</v>
      </c>
      <c r="B393" s="338" t="s">
        <v>2733</v>
      </c>
      <c r="C393" s="340" t="s">
        <v>2734</v>
      </c>
      <c r="D393" s="340" t="s">
        <v>2702</v>
      </c>
      <c r="E393" s="340" t="s">
        <v>2453</v>
      </c>
      <c r="F393" s="342" t="s">
        <v>2423</v>
      </c>
    </row>
    <row r="394" spans="1:6">
      <c r="A394" s="26">
        <v>390</v>
      </c>
      <c r="B394" s="338" t="s">
        <v>2707</v>
      </c>
      <c r="C394" s="340" t="s">
        <v>2708</v>
      </c>
      <c r="D394" s="340" t="s">
        <v>2702</v>
      </c>
      <c r="E394" s="340" t="s">
        <v>2453</v>
      </c>
      <c r="F394" s="342" t="s">
        <v>2423</v>
      </c>
    </row>
    <row r="395" spans="1:6">
      <c r="A395" s="26">
        <v>391</v>
      </c>
      <c r="B395" s="338" t="s">
        <v>2743</v>
      </c>
      <c r="C395" s="340" t="s">
        <v>2744</v>
      </c>
      <c r="D395" s="340" t="s">
        <v>2702</v>
      </c>
      <c r="E395" s="340" t="s">
        <v>2453</v>
      </c>
      <c r="F395" s="342" t="s">
        <v>2423</v>
      </c>
    </row>
    <row r="396" spans="1:6">
      <c r="A396" s="26">
        <v>392</v>
      </c>
      <c r="B396" s="338" t="s">
        <v>2735</v>
      </c>
      <c r="C396" s="340" t="s">
        <v>2736</v>
      </c>
      <c r="D396" s="340" t="s">
        <v>2702</v>
      </c>
      <c r="E396" s="340" t="s">
        <v>2453</v>
      </c>
      <c r="F396" s="342" t="s">
        <v>2423</v>
      </c>
    </row>
    <row r="397" spans="1:6">
      <c r="A397" s="26">
        <v>393</v>
      </c>
      <c r="B397" s="338" t="s">
        <v>2737</v>
      </c>
      <c r="C397" s="340" t="s">
        <v>2738</v>
      </c>
      <c r="D397" s="340" t="s">
        <v>2702</v>
      </c>
      <c r="E397" s="340" t="s">
        <v>2453</v>
      </c>
      <c r="F397" s="342" t="s">
        <v>2423</v>
      </c>
    </row>
    <row r="398" spans="1:6">
      <c r="A398" s="26">
        <v>394</v>
      </c>
      <c r="B398" s="338" t="s">
        <v>2701</v>
      </c>
      <c r="C398" s="340" t="s">
        <v>1622</v>
      </c>
      <c r="D398" s="340" t="s">
        <v>2702</v>
      </c>
      <c r="E398" s="340" t="s">
        <v>2422</v>
      </c>
      <c r="F398" s="342" t="s">
        <v>2423</v>
      </c>
    </row>
    <row r="399" spans="1:6">
      <c r="A399" s="26">
        <v>395</v>
      </c>
      <c r="B399" s="338" t="s">
        <v>2747</v>
      </c>
      <c r="C399" s="340" t="s">
        <v>2748</v>
      </c>
      <c r="D399" s="340" t="s">
        <v>2702</v>
      </c>
      <c r="E399" s="340" t="s">
        <v>2453</v>
      </c>
      <c r="F399" s="342" t="s">
        <v>2423</v>
      </c>
    </row>
    <row r="400" spans="1:6">
      <c r="A400" s="26">
        <v>396</v>
      </c>
      <c r="B400" s="338" t="s">
        <v>2729</v>
      </c>
      <c r="C400" s="340" t="s">
        <v>2730</v>
      </c>
      <c r="D400" s="340" t="s">
        <v>2702</v>
      </c>
      <c r="E400" s="340" t="s">
        <v>2453</v>
      </c>
      <c r="F400" s="342" t="s">
        <v>2423</v>
      </c>
    </row>
    <row r="401" spans="1:6">
      <c r="A401" s="26">
        <v>397</v>
      </c>
      <c r="B401" s="338" t="s">
        <v>2739</v>
      </c>
      <c r="C401" s="340" t="s">
        <v>2740</v>
      </c>
      <c r="D401" s="340" t="s">
        <v>2702</v>
      </c>
      <c r="E401" s="340" t="s">
        <v>2453</v>
      </c>
      <c r="F401" s="342" t="s">
        <v>2423</v>
      </c>
    </row>
    <row r="402" spans="1:6">
      <c r="A402" s="26">
        <v>398</v>
      </c>
      <c r="B402" s="338" t="s">
        <v>9834</v>
      </c>
      <c r="C402" s="340" t="s">
        <v>2706</v>
      </c>
      <c r="D402" s="340" t="s">
        <v>2702</v>
      </c>
      <c r="E402" s="340" t="s">
        <v>2422</v>
      </c>
      <c r="F402" s="340" t="s">
        <v>2438</v>
      </c>
    </row>
    <row r="403" spans="1:6">
      <c r="A403" s="26">
        <v>399</v>
      </c>
      <c r="B403" s="338" t="s">
        <v>2875</v>
      </c>
      <c r="C403" s="340" t="s">
        <v>2876</v>
      </c>
      <c r="D403" s="340" t="s">
        <v>2702</v>
      </c>
      <c r="E403" s="340" t="s">
        <v>2453</v>
      </c>
      <c r="F403" s="340" t="s">
        <v>2438</v>
      </c>
    </row>
    <row r="404" spans="1:6">
      <c r="A404" s="26">
        <v>400</v>
      </c>
      <c r="B404" s="338" t="s">
        <v>2824</v>
      </c>
      <c r="C404" s="340" t="s">
        <v>2825</v>
      </c>
      <c r="D404" s="340" t="s">
        <v>2702</v>
      </c>
      <c r="E404" s="340" t="s">
        <v>2453</v>
      </c>
      <c r="F404" s="340" t="s">
        <v>2438</v>
      </c>
    </row>
    <row r="405" spans="1:6">
      <c r="A405" s="26">
        <v>401</v>
      </c>
      <c r="B405" s="338" t="s">
        <v>2761</v>
      </c>
      <c r="C405" s="340" t="s">
        <v>2762</v>
      </c>
      <c r="D405" s="340" t="s">
        <v>2702</v>
      </c>
      <c r="E405" s="340" t="s">
        <v>2453</v>
      </c>
      <c r="F405" s="340" t="s">
        <v>2438</v>
      </c>
    </row>
    <row r="406" spans="1:6">
      <c r="A406" s="26">
        <v>402</v>
      </c>
      <c r="B406" s="338" t="s">
        <v>2769</v>
      </c>
      <c r="C406" s="340" t="s">
        <v>2770</v>
      </c>
      <c r="D406" s="340" t="s">
        <v>2702</v>
      </c>
      <c r="E406" s="340" t="s">
        <v>2453</v>
      </c>
      <c r="F406" s="340" t="s">
        <v>2438</v>
      </c>
    </row>
    <row r="407" spans="1:6">
      <c r="A407" s="26">
        <v>403</v>
      </c>
      <c r="B407" s="338" t="s">
        <v>2715</v>
      </c>
      <c r="C407" s="340" t="s">
        <v>2716</v>
      </c>
      <c r="D407" s="340" t="s">
        <v>2702</v>
      </c>
      <c r="E407" s="340" t="s">
        <v>2453</v>
      </c>
      <c r="F407" s="340" t="s">
        <v>2438</v>
      </c>
    </row>
    <row r="408" spans="1:6">
      <c r="A408" s="26">
        <v>404</v>
      </c>
      <c r="B408" s="338" t="s">
        <v>2892</v>
      </c>
      <c r="C408" s="340" t="s">
        <v>873</v>
      </c>
      <c r="D408" s="340" t="s">
        <v>2702</v>
      </c>
      <c r="E408" s="340" t="s">
        <v>2453</v>
      </c>
      <c r="F408" s="340" t="s">
        <v>2893</v>
      </c>
    </row>
    <row r="409" spans="1:6">
      <c r="A409" s="26">
        <v>405</v>
      </c>
      <c r="B409" s="338" t="s">
        <v>10922</v>
      </c>
      <c r="C409" s="340" t="s">
        <v>2928</v>
      </c>
      <c r="D409" s="340" t="s">
        <v>2702</v>
      </c>
      <c r="E409" s="340" t="s">
        <v>2453</v>
      </c>
      <c r="F409" s="340" t="s">
        <v>2893</v>
      </c>
    </row>
    <row r="410" spans="1:6">
      <c r="A410" s="26">
        <v>406</v>
      </c>
      <c r="B410" s="338" t="s">
        <v>11332</v>
      </c>
      <c r="C410" s="340" t="s">
        <v>2945</v>
      </c>
      <c r="D410" s="340" t="s">
        <v>2702</v>
      </c>
      <c r="E410" s="340" t="s">
        <v>2453</v>
      </c>
      <c r="F410" s="340" t="s">
        <v>2893</v>
      </c>
    </row>
    <row r="411" spans="1:6">
      <c r="A411" s="26">
        <v>407</v>
      </c>
      <c r="B411" s="338" t="s">
        <v>2871</v>
      </c>
      <c r="C411" s="340" t="s">
        <v>2872</v>
      </c>
      <c r="D411" s="340" t="s">
        <v>2702</v>
      </c>
      <c r="E411" s="340" t="s">
        <v>2453</v>
      </c>
      <c r="F411" s="340" t="s">
        <v>2456</v>
      </c>
    </row>
    <row r="412" spans="1:6">
      <c r="A412" s="26">
        <v>408</v>
      </c>
      <c r="B412" s="338" t="s">
        <v>2885</v>
      </c>
      <c r="C412" s="340" t="s">
        <v>2886</v>
      </c>
      <c r="D412" s="340" t="s">
        <v>2702</v>
      </c>
      <c r="E412" s="340" t="s">
        <v>2453</v>
      </c>
      <c r="F412" s="340" t="s">
        <v>2456</v>
      </c>
    </row>
    <row r="413" spans="1:6">
      <c r="A413" s="26">
        <v>409</v>
      </c>
      <c r="B413" s="338" t="s">
        <v>2855</v>
      </c>
      <c r="C413" s="340" t="s">
        <v>2856</v>
      </c>
      <c r="D413" s="340" t="s">
        <v>2702</v>
      </c>
      <c r="E413" s="340" t="s">
        <v>2453</v>
      </c>
      <c r="F413" s="340" t="s">
        <v>2456</v>
      </c>
    </row>
    <row r="414" spans="1:6">
      <c r="A414" s="26">
        <v>410</v>
      </c>
      <c r="B414" s="338" t="s">
        <v>2717</v>
      </c>
      <c r="C414" s="340" t="s">
        <v>2718</v>
      </c>
      <c r="D414" s="340" t="s">
        <v>2702</v>
      </c>
      <c r="E414" s="340" t="s">
        <v>2453</v>
      </c>
      <c r="F414" s="340" t="s">
        <v>2456</v>
      </c>
    </row>
    <row r="415" spans="1:6">
      <c r="A415" s="26">
        <v>411</v>
      </c>
      <c r="B415" s="338" t="s">
        <v>2977</v>
      </c>
      <c r="C415" s="340" t="s">
        <v>770</v>
      </c>
      <c r="D415" s="340" t="s">
        <v>2957</v>
      </c>
      <c r="E415" s="340" t="s">
        <v>2453</v>
      </c>
      <c r="F415" s="340" t="s">
        <v>2423</v>
      </c>
    </row>
    <row r="416" spans="1:6">
      <c r="A416" s="26">
        <v>412</v>
      </c>
      <c r="B416" s="338" t="s">
        <v>2979</v>
      </c>
      <c r="C416" s="340" t="s">
        <v>797</v>
      </c>
      <c r="D416" s="340" t="s">
        <v>2957</v>
      </c>
      <c r="E416" s="340" t="s">
        <v>2453</v>
      </c>
      <c r="F416" s="340" t="s">
        <v>2423</v>
      </c>
    </row>
    <row r="417" spans="1:6">
      <c r="A417" s="26">
        <v>413</v>
      </c>
      <c r="B417" s="338" t="s">
        <v>2980</v>
      </c>
      <c r="C417" s="340" t="s">
        <v>799</v>
      </c>
      <c r="D417" s="340" t="s">
        <v>2957</v>
      </c>
      <c r="E417" s="340" t="s">
        <v>2453</v>
      </c>
      <c r="F417" s="340" t="s">
        <v>2423</v>
      </c>
    </row>
    <row r="418" spans="1:6">
      <c r="A418" s="26">
        <v>414</v>
      </c>
      <c r="B418" s="338" t="s">
        <v>2978</v>
      </c>
      <c r="C418" s="340" t="s">
        <v>791</v>
      </c>
      <c r="D418" s="340" t="s">
        <v>2957</v>
      </c>
      <c r="E418" s="340" t="s">
        <v>2453</v>
      </c>
      <c r="F418" s="340" t="s">
        <v>2423</v>
      </c>
    </row>
    <row r="419" spans="1:6">
      <c r="A419" s="26">
        <v>415</v>
      </c>
      <c r="B419" s="338" t="s">
        <v>9631</v>
      </c>
      <c r="C419" s="340" t="s">
        <v>9632</v>
      </c>
      <c r="D419" s="340" t="s">
        <v>2957</v>
      </c>
      <c r="E419" s="340" t="s">
        <v>2422</v>
      </c>
      <c r="F419" s="340" t="s">
        <v>2423</v>
      </c>
    </row>
    <row r="420" spans="1:6">
      <c r="A420" s="26">
        <v>416</v>
      </c>
      <c r="B420" s="338" t="s">
        <v>9768</v>
      </c>
      <c r="C420" s="340" t="s">
        <v>9769</v>
      </c>
      <c r="D420" s="340" t="s">
        <v>2957</v>
      </c>
      <c r="E420" s="340" t="s">
        <v>2422</v>
      </c>
      <c r="F420" s="340" t="s">
        <v>2423</v>
      </c>
    </row>
    <row r="421" spans="1:6">
      <c r="A421" s="26">
        <v>417</v>
      </c>
      <c r="B421" s="338" t="s">
        <v>2981</v>
      </c>
      <c r="C421" s="340" t="s">
        <v>803</v>
      </c>
      <c r="D421" s="340" t="s">
        <v>2957</v>
      </c>
      <c r="E421" s="340" t="s">
        <v>2453</v>
      </c>
      <c r="F421" s="340" t="s">
        <v>2423</v>
      </c>
    </row>
    <row r="422" spans="1:6">
      <c r="A422" s="26">
        <v>418</v>
      </c>
      <c r="B422" s="338" t="s">
        <v>9930</v>
      </c>
      <c r="C422" s="340" t="s">
        <v>2958</v>
      </c>
      <c r="D422" s="340" t="s">
        <v>2957</v>
      </c>
      <c r="E422" s="340" t="s">
        <v>2422</v>
      </c>
      <c r="F422" s="340" t="s">
        <v>2423</v>
      </c>
    </row>
    <row r="423" spans="1:6">
      <c r="A423" s="26">
        <v>419</v>
      </c>
      <c r="B423" s="338" t="s">
        <v>2982</v>
      </c>
      <c r="C423" s="340" t="s">
        <v>2983</v>
      </c>
      <c r="D423" s="340" t="s">
        <v>2957</v>
      </c>
      <c r="E423" s="340" t="s">
        <v>2453</v>
      </c>
      <c r="F423" s="340" t="s">
        <v>2423</v>
      </c>
    </row>
    <row r="424" spans="1:6">
      <c r="A424" s="26">
        <v>420</v>
      </c>
      <c r="B424" s="338" t="s">
        <v>9168</v>
      </c>
      <c r="C424" s="340" t="s">
        <v>1271</v>
      </c>
      <c r="D424" s="340" t="s">
        <v>2957</v>
      </c>
      <c r="E424" s="340" t="s">
        <v>2422</v>
      </c>
      <c r="F424" s="340" t="s">
        <v>2423</v>
      </c>
    </row>
    <row r="425" spans="1:6">
      <c r="A425" s="26">
        <v>421</v>
      </c>
      <c r="B425" s="338" t="s">
        <v>2968</v>
      </c>
      <c r="C425" s="340" t="s">
        <v>2969</v>
      </c>
      <c r="D425" s="340" t="s">
        <v>2957</v>
      </c>
      <c r="E425" s="340" t="s">
        <v>2453</v>
      </c>
      <c r="F425" s="340" t="s">
        <v>2423</v>
      </c>
    </row>
    <row r="426" spans="1:6">
      <c r="A426" s="26">
        <v>422</v>
      </c>
      <c r="B426" s="338" t="s">
        <v>2976</v>
      </c>
      <c r="C426" s="340" t="s">
        <v>1365</v>
      </c>
      <c r="D426" s="340" t="s">
        <v>2957</v>
      </c>
      <c r="E426" s="340" t="s">
        <v>2453</v>
      </c>
      <c r="F426" s="340" t="s">
        <v>2423</v>
      </c>
    </row>
    <row r="427" spans="1:6">
      <c r="A427" s="26">
        <v>423</v>
      </c>
      <c r="B427" s="338" t="s">
        <v>2974</v>
      </c>
      <c r="C427" s="340" t="s">
        <v>2975</v>
      </c>
      <c r="D427" s="340" t="s">
        <v>2957</v>
      </c>
      <c r="E427" s="340" t="s">
        <v>2453</v>
      </c>
      <c r="F427" s="340" t="s">
        <v>2423</v>
      </c>
    </row>
    <row r="428" spans="1:6">
      <c r="A428" s="26">
        <v>424</v>
      </c>
      <c r="B428" s="338" t="s">
        <v>2971</v>
      </c>
      <c r="C428" s="340" t="s">
        <v>2972</v>
      </c>
      <c r="D428" s="340" t="s">
        <v>2957</v>
      </c>
      <c r="E428" s="340" t="s">
        <v>2453</v>
      </c>
      <c r="F428" s="340" t="s">
        <v>2423</v>
      </c>
    </row>
    <row r="429" spans="1:6">
      <c r="A429" s="26">
        <v>425</v>
      </c>
      <c r="B429" s="338" t="s">
        <v>10552</v>
      </c>
      <c r="C429" s="340" t="s">
        <v>2986</v>
      </c>
      <c r="D429" s="340" t="s">
        <v>2957</v>
      </c>
      <c r="E429" s="340" t="s">
        <v>2453</v>
      </c>
      <c r="F429" s="340" t="s">
        <v>2423</v>
      </c>
    </row>
    <row r="430" spans="1:6">
      <c r="A430" s="26">
        <v>426</v>
      </c>
      <c r="B430" s="338" t="s">
        <v>11024</v>
      </c>
      <c r="C430" s="340" t="s">
        <v>2959</v>
      </c>
      <c r="D430" s="340" t="s">
        <v>2957</v>
      </c>
      <c r="E430" s="340" t="s">
        <v>2422</v>
      </c>
      <c r="F430" s="340" t="s">
        <v>2423</v>
      </c>
    </row>
    <row r="431" spans="1:6">
      <c r="A431" s="26">
        <v>427</v>
      </c>
      <c r="B431" s="338" t="s">
        <v>2973</v>
      </c>
      <c r="C431" s="340" t="s">
        <v>1359</v>
      </c>
      <c r="D431" s="340" t="s">
        <v>2957</v>
      </c>
      <c r="E431" s="340" t="s">
        <v>2453</v>
      </c>
      <c r="F431" s="340" t="s">
        <v>2423</v>
      </c>
    </row>
    <row r="432" spans="1:6">
      <c r="A432" s="26">
        <v>428</v>
      </c>
      <c r="B432" s="338" t="s">
        <v>2970</v>
      </c>
      <c r="C432" s="340" t="s">
        <v>1356</v>
      </c>
      <c r="D432" s="340" t="s">
        <v>2957</v>
      </c>
      <c r="E432" s="340" t="s">
        <v>2453</v>
      </c>
      <c r="F432" s="340" t="s">
        <v>2423</v>
      </c>
    </row>
    <row r="433" spans="1:6">
      <c r="A433" s="26">
        <v>429</v>
      </c>
      <c r="B433" s="338" t="s">
        <v>11237</v>
      </c>
      <c r="C433" s="340" t="s">
        <v>2985</v>
      </c>
      <c r="D433" s="340" t="s">
        <v>2957</v>
      </c>
      <c r="E433" s="340" t="s">
        <v>2453</v>
      </c>
      <c r="F433" s="340" t="s">
        <v>2423</v>
      </c>
    </row>
    <row r="434" spans="1:6">
      <c r="A434" s="26">
        <v>430</v>
      </c>
      <c r="B434" s="338" t="s">
        <v>2956</v>
      </c>
      <c r="C434" s="340" t="s">
        <v>1610</v>
      </c>
      <c r="D434" s="340" t="s">
        <v>2957</v>
      </c>
      <c r="E434" s="340" t="s">
        <v>2422</v>
      </c>
      <c r="F434" s="340" t="s">
        <v>2423</v>
      </c>
    </row>
    <row r="435" spans="1:6">
      <c r="A435" s="26">
        <v>431</v>
      </c>
      <c r="B435" s="338" t="s">
        <v>2966</v>
      </c>
      <c r="C435" s="340" t="s">
        <v>2967</v>
      </c>
      <c r="D435" s="340" t="s">
        <v>2957</v>
      </c>
      <c r="E435" s="340" t="s">
        <v>2453</v>
      </c>
      <c r="F435" s="340" t="s">
        <v>2423</v>
      </c>
    </row>
    <row r="436" spans="1:6">
      <c r="A436" s="26">
        <v>432</v>
      </c>
      <c r="B436" s="338" t="s">
        <v>2962</v>
      </c>
      <c r="C436" s="340" t="s">
        <v>2963</v>
      </c>
      <c r="D436" s="340" t="s">
        <v>2957</v>
      </c>
      <c r="E436" s="340" t="s">
        <v>2453</v>
      </c>
      <c r="F436" s="342" t="s">
        <v>2423</v>
      </c>
    </row>
    <row r="437" spans="1:6">
      <c r="A437" s="26">
        <v>433</v>
      </c>
      <c r="B437" s="338" t="s">
        <v>2960</v>
      </c>
      <c r="C437" s="340" t="s">
        <v>2961</v>
      </c>
      <c r="D437" s="340" t="s">
        <v>2957</v>
      </c>
      <c r="E437" s="340" t="s">
        <v>2453</v>
      </c>
      <c r="F437" s="342" t="s">
        <v>2423</v>
      </c>
    </row>
    <row r="438" spans="1:6">
      <c r="A438" s="26">
        <v>434</v>
      </c>
      <c r="B438" s="338" t="s">
        <v>2964</v>
      </c>
      <c r="C438" s="340" t="s">
        <v>2965</v>
      </c>
      <c r="D438" s="340" t="s">
        <v>2957</v>
      </c>
      <c r="E438" s="340" t="s">
        <v>2453</v>
      </c>
      <c r="F438" s="342" t="s">
        <v>2423</v>
      </c>
    </row>
    <row r="439" spans="1:6">
      <c r="A439" s="26">
        <v>435</v>
      </c>
      <c r="B439" s="338" t="s">
        <v>10889</v>
      </c>
      <c r="C439" s="340" t="s">
        <v>2984</v>
      </c>
      <c r="D439" s="340" t="s">
        <v>2957</v>
      </c>
      <c r="E439" s="340" t="s">
        <v>2453</v>
      </c>
      <c r="F439" s="340" t="s">
        <v>2893</v>
      </c>
    </row>
    <row r="440" spans="1:6">
      <c r="A440" s="26">
        <v>436</v>
      </c>
      <c r="B440" s="27" t="s">
        <v>3118</v>
      </c>
      <c r="C440" s="28" t="s">
        <v>3119</v>
      </c>
      <c r="D440" s="28" t="s">
        <v>2988</v>
      </c>
      <c r="E440" s="340" t="s">
        <v>2453</v>
      </c>
      <c r="F440" s="340" t="s">
        <v>2423</v>
      </c>
    </row>
    <row r="441" spans="1:6">
      <c r="A441" s="26">
        <v>437</v>
      </c>
      <c r="B441" s="338" t="s">
        <v>3200</v>
      </c>
      <c r="C441" s="340" t="s">
        <v>935</v>
      </c>
      <c r="D441" s="340" t="s">
        <v>2988</v>
      </c>
      <c r="E441" s="340" t="s">
        <v>2453</v>
      </c>
      <c r="F441" s="340" t="s">
        <v>2423</v>
      </c>
    </row>
    <row r="442" spans="1:6">
      <c r="A442" s="26">
        <v>438</v>
      </c>
      <c r="B442" s="338" t="s">
        <v>3221</v>
      </c>
      <c r="C442" s="340" t="s">
        <v>940</v>
      </c>
      <c r="D442" s="340" t="s">
        <v>2988</v>
      </c>
      <c r="E442" s="340" t="s">
        <v>2453</v>
      </c>
      <c r="F442" s="340" t="s">
        <v>2423</v>
      </c>
    </row>
    <row r="443" spans="1:6">
      <c r="A443" s="26">
        <v>439</v>
      </c>
      <c r="B443" s="338" t="s">
        <v>9516</v>
      </c>
      <c r="C443" s="340" t="s">
        <v>9517</v>
      </c>
      <c r="D443" s="340" t="s">
        <v>2988</v>
      </c>
      <c r="E443" s="340" t="s">
        <v>2422</v>
      </c>
      <c r="F443" s="340" t="s">
        <v>2423</v>
      </c>
    </row>
    <row r="444" spans="1:6">
      <c r="A444" s="26">
        <v>440</v>
      </c>
      <c r="B444" s="338" t="s">
        <v>3226</v>
      </c>
      <c r="C444" s="340" t="s">
        <v>3227</v>
      </c>
      <c r="D444" s="340" t="s">
        <v>2988</v>
      </c>
      <c r="E444" s="340" t="s">
        <v>2453</v>
      </c>
      <c r="F444" s="340" t="s">
        <v>2423</v>
      </c>
    </row>
    <row r="445" spans="1:6">
      <c r="A445" s="26">
        <v>441</v>
      </c>
      <c r="B445" s="338" t="s">
        <v>3229</v>
      </c>
      <c r="C445" s="340" t="s">
        <v>944</v>
      </c>
      <c r="D445" s="340" t="s">
        <v>2988</v>
      </c>
      <c r="E445" s="340" t="s">
        <v>2453</v>
      </c>
      <c r="F445" s="340" t="s">
        <v>2423</v>
      </c>
    </row>
    <row r="446" spans="1:6">
      <c r="A446" s="26">
        <v>442</v>
      </c>
      <c r="B446" s="338" t="s">
        <v>3195</v>
      </c>
      <c r="C446" s="340" t="s">
        <v>934</v>
      </c>
      <c r="D446" s="340" t="s">
        <v>2988</v>
      </c>
      <c r="E446" s="340" t="s">
        <v>2453</v>
      </c>
      <c r="F446" s="340" t="s">
        <v>2423</v>
      </c>
    </row>
    <row r="447" spans="1:6">
      <c r="A447" s="26">
        <v>443</v>
      </c>
      <c r="B447" s="338" t="s">
        <v>3225</v>
      </c>
      <c r="C447" s="340" t="s">
        <v>942</v>
      </c>
      <c r="D447" s="340" t="s">
        <v>2988</v>
      </c>
      <c r="E447" s="340" t="s">
        <v>2453</v>
      </c>
      <c r="F447" s="340" t="s">
        <v>2423</v>
      </c>
    </row>
    <row r="448" spans="1:6">
      <c r="A448" s="26">
        <v>444</v>
      </c>
      <c r="B448" s="338" t="s">
        <v>3222</v>
      </c>
      <c r="C448" s="340" t="s">
        <v>941</v>
      </c>
      <c r="D448" s="340" t="s">
        <v>2988</v>
      </c>
      <c r="E448" s="340" t="s">
        <v>2453</v>
      </c>
      <c r="F448" s="340" t="s">
        <v>2423</v>
      </c>
    </row>
    <row r="449" spans="1:6">
      <c r="A449" s="26">
        <v>445</v>
      </c>
      <c r="B449" s="338" t="s">
        <v>3203</v>
      </c>
      <c r="C449" s="340" t="s">
        <v>936</v>
      </c>
      <c r="D449" s="340" t="s">
        <v>2988</v>
      </c>
      <c r="E449" s="340" t="s">
        <v>2453</v>
      </c>
      <c r="F449" s="340" t="s">
        <v>2423</v>
      </c>
    </row>
    <row r="450" spans="1:6">
      <c r="A450" s="26">
        <v>446</v>
      </c>
      <c r="B450" s="338" t="s">
        <v>3220</v>
      </c>
      <c r="C450" s="340" t="s">
        <v>939</v>
      </c>
      <c r="D450" s="340" t="s">
        <v>2988</v>
      </c>
      <c r="E450" s="340" t="s">
        <v>2453</v>
      </c>
      <c r="F450" s="340" t="s">
        <v>2423</v>
      </c>
    </row>
    <row r="451" spans="1:6">
      <c r="A451" s="26">
        <v>447</v>
      </c>
      <c r="B451" s="338" t="s">
        <v>3215</v>
      </c>
      <c r="C451" s="340" t="s">
        <v>938</v>
      </c>
      <c r="D451" s="340" t="s">
        <v>2988</v>
      </c>
      <c r="E451" s="340" t="s">
        <v>2453</v>
      </c>
      <c r="F451" s="340" t="s">
        <v>2423</v>
      </c>
    </row>
    <row r="452" spans="1:6">
      <c r="A452" s="26">
        <v>448</v>
      </c>
      <c r="B452" s="338" t="s">
        <v>3212</v>
      </c>
      <c r="C452" s="340" t="s">
        <v>937</v>
      </c>
      <c r="D452" s="340" t="s">
        <v>2988</v>
      </c>
      <c r="E452" s="340" t="s">
        <v>2453</v>
      </c>
      <c r="F452" s="340" t="s">
        <v>2423</v>
      </c>
    </row>
    <row r="453" spans="1:6">
      <c r="A453" s="26">
        <v>449</v>
      </c>
      <c r="B453" s="338" t="s">
        <v>3228</v>
      </c>
      <c r="C453" s="340" t="s">
        <v>943</v>
      </c>
      <c r="D453" s="340" t="s">
        <v>2988</v>
      </c>
      <c r="E453" s="340" t="s">
        <v>2453</v>
      </c>
      <c r="F453" s="340" t="s">
        <v>2423</v>
      </c>
    </row>
    <row r="454" spans="1:6">
      <c r="A454" s="26">
        <v>450</v>
      </c>
      <c r="B454" s="338" t="s">
        <v>3130</v>
      </c>
      <c r="C454" s="340" t="s">
        <v>3131</v>
      </c>
      <c r="D454" s="340" t="s">
        <v>2988</v>
      </c>
      <c r="E454" s="340" t="s">
        <v>2453</v>
      </c>
      <c r="F454" s="340" t="s">
        <v>2423</v>
      </c>
    </row>
    <row r="455" spans="1:6">
      <c r="A455" s="26">
        <v>451</v>
      </c>
      <c r="B455" s="338" t="s">
        <v>3142</v>
      </c>
      <c r="C455" s="340" t="s">
        <v>3143</v>
      </c>
      <c r="D455" s="340" t="s">
        <v>2988</v>
      </c>
      <c r="E455" s="340" t="s">
        <v>2453</v>
      </c>
      <c r="F455" s="340" t="s">
        <v>2423</v>
      </c>
    </row>
    <row r="456" spans="1:6">
      <c r="A456" s="26">
        <v>452</v>
      </c>
      <c r="B456" s="338" t="s">
        <v>3167</v>
      </c>
      <c r="C456" s="340" t="s">
        <v>3168</v>
      </c>
      <c r="D456" s="340" t="s">
        <v>2988</v>
      </c>
      <c r="E456" s="340" t="s">
        <v>2453</v>
      </c>
      <c r="F456" s="340" t="s">
        <v>2423</v>
      </c>
    </row>
    <row r="457" spans="1:6">
      <c r="A457" s="26">
        <v>453</v>
      </c>
      <c r="B457" s="338" t="s">
        <v>3181</v>
      </c>
      <c r="C457" s="340" t="s">
        <v>3182</v>
      </c>
      <c r="D457" s="340" t="s">
        <v>2988</v>
      </c>
      <c r="E457" s="340" t="s">
        <v>2453</v>
      </c>
      <c r="F457" s="340" t="s">
        <v>2423</v>
      </c>
    </row>
    <row r="458" spans="1:6">
      <c r="A458" s="26">
        <v>454</v>
      </c>
      <c r="B458" s="338" t="s">
        <v>3140</v>
      </c>
      <c r="C458" s="340" t="s">
        <v>3141</v>
      </c>
      <c r="D458" s="340" t="s">
        <v>2988</v>
      </c>
      <c r="E458" s="340" t="s">
        <v>2453</v>
      </c>
      <c r="F458" s="340" t="s">
        <v>2423</v>
      </c>
    </row>
    <row r="459" spans="1:6">
      <c r="A459" s="26">
        <v>455</v>
      </c>
      <c r="B459" s="338" t="s">
        <v>3196</v>
      </c>
      <c r="C459" s="340" t="s">
        <v>3197</v>
      </c>
      <c r="D459" s="340" t="s">
        <v>2988</v>
      </c>
      <c r="E459" s="340" t="s">
        <v>2453</v>
      </c>
      <c r="F459" s="340" t="s">
        <v>2423</v>
      </c>
    </row>
    <row r="460" spans="1:6">
      <c r="A460" s="26">
        <v>456</v>
      </c>
      <c r="B460" s="338" t="s">
        <v>3187</v>
      </c>
      <c r="C460" s="340" t="s">
        <v>3188</v>
      </c>
      <c r="D460" s="340" t="s">
        <v>2988</v>
      </c>
      <c r="E460" s="340" t="s">
        <v>2453</v>
      </c>
      <c r="F460" s="340" t="s">
        <v>2423</v>
      </c>
    </row>
    <row r="461" spans="1:6">
      <c r="A461" s="26">
        <v>457</v>
      </c>
      <c r="B461" s="338" t="s">
        <v>3193</v>
      </c>
      <c r="C461" s="340" t="s">
        <v>3194</v>
      </c>
      <c r="D461" s="340" t="s">
        <v>2988</v>
      </c>
      <c r="E461" s="340" t="s">
        <v>2453</v>
      </c>
      <c r="F461" s="340" t="s">
        <v>2423</v>
      </c>
    </row>
    <row r="462" spans="1:6">
      <c r="A462" s="26">
        <v>458</v>
      </c>
      <c r="B462" s="338" t="s">
        <v>3128</v>
      </c>
      <c r="C462" s="340" t="s">
        <v>3129</v>
      </c>
      <c r="D462" s="340" t="s">
        <v>2988</v>
      </c>
      <c r="E462" s="340" t="s">
        <v>2453</v>
      </c>
      <c r="F462" s="340" t="s">
        <v>2423</v>
      </c>
    </row>
    <row r="463" spans="1:6">
      <c r="A463" s="26">
        <v>459</v>
      </c>
      <c r="B463" s="338" t="s">
        <v>3175</v>
      </c>
      <c r="C463" s="340" t="s">
        <v>3176</v>
      </c>
      <c r="D463" s="340" t="s">
        <v>2988</v>
      </c>
      <c r="E463" s="340" t="s">
        <v>2453</v>
      </c>
      <c r="F463" s="340" t="s">
        <v>2423</v>
      </c>
    </row>
    <row r="464" spans="1:6">
      <c r="A464" s="26">
        <v>460</v>
      </c>
      <c r="B464" s="338" t="s">
        <v>3138</v>
      </c>
      <c r="C464" s="340" t="s">
        <v>3139</v>
      </c>
      <c r="D464" s="340" t="s">
        <v>2988</v>
      </c>
      <c r="E464" s="340" t="s">
        <v>2453</v>
      </c>
      <c r="F464" s="340" t="s">
        <v>2423</v>
      </c>
    </row>
    <row r="465" spans="1:6">
      <c r="A465" s="26">
        <v>461</v>
      </c>
      <c r="B465" s="338" t="s">
        <v>3213</v>
      </c>
      <c r="C465" s="340" t="s">
        <v>3214</v>
      </c>
      <c r="D465" s="340" t="s">
        <v>2988</v>
      </c>
      <c r="E465" s="340" t="s">
        <v>2453</v>
      </c>
      <c r="F465" s="340" t="s">
        <v>2423</v>
      </c>
    </row>
    <row r="466" spans="1:6">
      <c r="A466" s="26">
        <v>462</v>
      </c>
      <c r="B466" s="338" t="s">
        <v>3134</v>
      </c>
      <c r="C466" s="340" t="s">
        <v>3135</v>
      </c>
      <c r="D466" s="340" t="s">
        <v>2988</v>
      </c>
      <c r="E466" s="340" t="s">
        <v>2453</v>
      </c>
      <c r="F466" s="340" t="s">
        <v>2423</v>
      </c>
    </row>
    <row r="467" spans="1:6">
      <c r="A467" s="26">
        <v>463</v>
      </c>
      <c r="B467" s="338" t="s">
        <v>3169</v>
      </c>
      <c r="C467" s="340" t="s">
        <v>3170</v>
      </c>
      <c r="D467" s="340" t="s">
        <v>2988</v>
      </c>
      <c r="E467" s="340" t="s">
        <v>2453</v>
      </c>
      <c r="F467" s="340" t="s">
        <v>2423</v>
      </c>
    </row>
    <row r="468" spans="1:6">
      <c r="A468" s="26">
        <v>464</v>
      </c>
      <c r="B468" s="338" t="s">
        <v>3153</v>
      </c>
      <c r="C468" s="340" t="s">
        <v>3154</v>
      </c>
      <c r="D468" s="340" t="s">
        <v>2988</v>
      </c>
      <c r="E468" s="340" t="s">
        <v>2453</v>
      </c>
      <c r="F468" s="340" t="s">
        <v>2423</v>
      </c>
    </row>
    <row r="469" spans="1:6">
      <c r="A469" s="26">
        <v>465</v>
      </c>
      <c r="B469" s="338" t="s">
        <v>3173</v>
      </c>
      <c r="C469" s="340" t="s">
        <v>3174</v>
      </c>
      <c r="D469" s="340" t="s">
        <v>2988</v>
      </c>
      <c r="E469" s="340" t="s">
        <v>2453</v>
      </c>
      <c r="F469" s="340" t="s">
        <v>2423</v>
      </c>
    </row>
    <row r="470" spans="1:6">
      <c r="A470" s="26">
        <v>466</v>
      </c>
      <c r="B470" s="338" t="s">
        <v>3165</v>
      </c>
      <c r="C470" s="340" t="s">
        <v>3166</v>
      </c>
      <c r="D470" s="340" t="s">
        <v>2988</v>
      </c>
      <c r="E470" s="340" t="s">
        <v>2453</v>
      </c>
      <c r="F470" s="340" t="s">
        <v>2423</v>
      </c>
    </row>
    <row r="471" spans="1:6">
      <c r="A471" s="26">
        <v>467</v>
      </c>
      <c r="B471" s="338" t="s">
        <v>3223</v>
      </c>
      <c r="C471" s="340" t="s">
        <v>3224</v>
      </c>
      <c r="D471" s="340" t="s">
        <v>2988</v>
      </c>
      <c r="E471" s="340" t="s">
        <v>2453</v>
      </c>
      <c r="F471" s="340" t="s">
        <v>2423</v>
      </c>
    </row>
    <row r="472" spans="1:6">
      <c r="A472" s="26">
        <v>468</v>
      </c>
      <c r="B472" s="338" t="s">
        <v>3148</v>
      </c>
      <c r="C472" s="340" t="s">
        <v>3149</v>
      </c>
      <c r="D472" s="340" t="s">
        <v>2988</v>
      </c>
      <c r="E472" s="340" t="s">
        <v>2453</v>
      </c>
      <c r="F472" s="340" t="s">
        <v>2423</v>
      </c>
    </row>
    <row r="473" spans="1:6">
      <c r="A473" s="26">
        <v>469</v>
      </c>
      <c r="B473" s="338" t="s">
        <v>3144</v>
      </c>
      <c r="C473" s="340" t="s">
        <v>3145</v>
      </c>
      <c r="D473" s="340" t="s">
        <v>2988</v>
      </c>
      <c r="E473" s="340" t="s">
        <v>2453</v>
      </c>
      <c r="F473" s="340" t="s">
        <v>2423</v>
      </c>
    </row>
    <row r="474" spans="1:6">
      <c r="A474" s="26">
        <v>470</v>
      </c>
      <c r="B474" s="338" t="s">
        <v>3136</v>
      </c>
      <c r="C474" s="340" t="s">
        <v>3137</v>
      </c>
      <c r="D474" s="340" t="s">
        <v>2988</v>
      </c>
      <c r="E474" s="340" t="s">
        <v>2453</v>
      </c>
      <c r="F474" s="340" t="s">
        <v>2423</v>
      </c>
    </row>
    <row r="475" spans="1:6">
      <c r="A475" s="26">
        <v>471</v>
      </c>
      <c r="B475" s="338" t="s">
        <v>3157</v>
      </c>
      <c r="C475" s="340" t="s">
        <v>3158</v>
      </c>
      <c r="D475" s="340" t="s">
        <v>2988</v>
      </c>
      <c r="E475" s="340" t="s">
        <v>2453</v>
      </c>
      <c r="F475" s="340" t="s">
        <v>2423</v>
      </c>
    </row>
    <row r="476" spans="1:6">
      <c r="A476" s="26">
        <v>472</v>
      </c>
      <c r="B476" s="338" t="s">
        <v>3191</v>
      </c>
      <c r="C476" s="340" t="s">
        <v>3192</v>
      </c>
      <c r="D476" s="340" t="s">
        <v>2988</v>
      </c>
      <c r="E476" s="340" t="s">
        <v>2453</v>
      </c>
      <c r="F476" s="340" t="s">
        <v>2423</v>
      </c>
    </row>
    <row r="477" spans="1:6">
      <c r="A477" s="26">
        <v>473</v>
      </c>
      <c r="B477" s="338" t="s">
        <v>3159</v>
      </c>
      <c r="C477" s="340" t="s">
        <v>3160</v>
      </c>
      <c r="D477" s="340" t="s">
        <v>2988</v>
      </c>
      <c r="E477" s="340" t="s">
        <v>2453</v>
      </c>
      <c r="F477" s="340" t="s">
        <v>2423</v>
      </c>
    </row>
    <row r="478" spans="1:6">
      <c r="A478" s="26">
        <v>474</v>
      </c>
      <c r="B478" s="338" t="s">
        <v>3230</v>
      </c>
      <c r="C478" s="340" t="s">
        <v>3231</v>
      </c>
      <c r="D478" s="340" t="s">
        <v>2988</v>
      </c>
      <c r="E478" s="340" t="s">
        <v>2453</v>
      </c>
      <c r="F478" s="340" t="s">
        <v>2423</v>
      </c>
    </row>
    <row r="479" spans="1:6">
      <c r="A479" s="26">
        <v>475</v>
      </c>
      <c r="B479" s="338" t="s">
        <v>3126</v>
      </c>
      <c r="C479" s="340" t="s">
        <v>3127</v>
      </c>
      <c r="D479" s="340" t="s">
        <v>2988</v>
      </c>
      <c r="E479" s="340" t="s">
        <v>2453</v>
      </c>
      <c r="F479" s="340" t="s">
        <v>2423</v>
      </c>
    </row>
    <row r="480" spans="1:6">
      <c r="A480" s="26">
        <v>476</v>
      </c>
      <c r="B480" s="338" t="s">
        <v>9899</v>
      </c>
      <c r="C480" s="340" t="s">
        <v>9900</v>
      </c>
      <c r="D480" s="340" t="s">
        <v>2988</v>
      </c>
      <c r="E480" s="340" t="s">
        <v>2422</v>
      </c>
      <c r="F480" s="340" t="s">
        <v>2423</v>
      </c>
    </row>
    <row r="481" spans="1:6">
      <c r="A481" s="26">
        <v>477</v>
      </c>
      <c r="B481" s="338" t="s">
        <v>3198</v>
      </c>
      <c r="C481" s="340" t="s">
        <v>3199</v>
      </c>
      <c r="D481" s="340" t="s">
        <v>2988</v>
      </c>
      <c r="E481" s="340" t="s">
        <v>2453</v>
      </c>
      <c r="F481" s="340" t="s">
        <v>2423</v>
      </c>
    </row>
    <row r="482" spans="1:6">
      <c r="A482" s="26">
        <v>478</v>
      </c>
      <c r="B482" s="338" t="s">
        <v>3146</v>
      </c>
      <c r="C482" s="340" t="s">
        <v>3147</v>
      </c>
      <c r="D482" s="340" t="s">
        <v>2988</v>
      </c>
      <c r="E482" s="340" t="s">
        <v>2453</v>
      </c>
      <c r="F482" s="340" t="s">
        <v>2423</v>
      </c>
    </row>
    <row r="483" spans="1:6">
      <c r="A483" s="26">
        <v>479</v>
      </c>
      <c r="B483" s="338" t="s">
        <v>3035</v>
      </c>
      <c r="C483" s="340" t="s">
        <v>3036</v>
      </c>
      <c r="D483" s="340" t="s">
        <v>2988</v>
      </c>
      <c r="E483" s="340" t="s">
        <v>2453</v>
      </c>
      <c r="F483" s="340" t="s">
        <v>2423</v>
      </c>
    </row>
    <row r="484" spans="1:6">
      <c r="A484" s="26">
        <v>480</v>
      </c>
      <c r="B484" s="338" t="s">
        <v>3037</v>
      </c>
      <c r="C484" s="340" t="s">
        <v>3038</v>
      </c>
      <c r="D484" s="340" t="s">
        <v>2988</v>
      </c>
      <c r="E484" s="340" t="s">
        <v>2453</v>
      </c>
      <c r="F484" s="340" t="s">
        <v>2423</v>
      </c>
    </row>
    <row r="485" spans="1:6">
      <c r="A485" s="26">
        <v>481</v>
      </c>
      <c r="B485" s="338" t="s">
        <v>3041</v>
      </c>
      <c r="C485" s="340" t="s">
        <v>3042</v>
      </c>
      <c r="D485" s="340" t="s">
        <v>2988</v>
      </c>
      <c r="E485" s="340" t="s">
        <v>2453</v>
      </c>
      <c r="F485" s="340" t="s">
        <v>2423</v>
      </c>
    </row>
    <row r="486" spans="1:6">
      <c r="A486" s="26">
        <v>482</v>
      </c>
      <c r="B486" s="338" t="s">
        <v>3039</v>
      </c>
      <c r="C486" s="340" t="s">
        <v>3040</v>
      </c>
      <c r="D486" s="340" t="s">
        <v>2988</v>
      </c>
      <c r="E486" s="340" t="s">
        <v>2453</v>
      </c>
      <c r="F486" s="340" t="s">
        <v>2423</v>
      </c>
    </row>
    <row r="487" spans="1:6">
      <c r="A487" s="26">
        <v>483</v>
      </c>
      <c r="B487" s="338" t="s">
        <v>2992</v>
      </c>
      <c r="C487" s="340" t="s">
        <v>2993</v>
      </c>
      <c r="D487" s="340" t="s">
        <v>2988</v>
      </c>
      <c r="E487" s="340" t="s">
        <v>2422</v>
      </c>
      <c r="F487" s="340" t="s">
        <v>2423</v>
      </c>
    </row>
    <row r="488" spans="1:6">
      <c r="A488" s="26">
        <v>484</v>
      </c>
      <c r="B488" s="338" t="s">
        <v>3043</v>
      </c>
      <c r="C488" s="340" t="s">
        <v>3044</v>
      </c>
      <c r="D488" s="340" t="s">
        <v>2988</v>
      </c>
      <c r="E488" s="340" t="s">
        <v>2453</v>
      </c>
      <c r="F488" s="340" t="s">
        <v>2423</v>
      </c>
    </row>
    <row r="489" spans="1:6">
      <c r="A489" s="26">
        <v>485</v>
      </c>
      <c r="B489" s="338" t="s">
        <v>3232</v>
      </c>
      <c r="C489" s="340" t="s">
        <v>3233</v>
      </c>
      <c r="D489" s="340" t="s">
        <v>2988</v>
      </c>
      <c r="E489" s="340" t="s">
        <v>2453</v>
      </c>
      <c r="F489" s="340" t="s">
        <v>2423</v>
      </c>
    </row>
    <row r="490" spans="1:6">
      <c r="A490" s="26">
        <v>486</v>
      </c>
      <c r="B490" s="338" t="s">
        <v>10040</v>
      </c>
      <c r="C490" s="340" t="s">
        <v>10041</v>
      </c>
      <c r="D490" s="340" t="s">
        <v>2988</v>
      </c>
      <c r="E490" s="340" t="s">
        <v>2422</v>
      </c>
      <c r="F490" s="340" t="s">
        <v>2423</v>
      </c>
    </row>
    <row r="491" spans="1:6">
      <c r="A491" s="26">
        <v>487</v>
      </c>
      <c r="B491" s="338" t="s">
        <v>3244</v>
      </c>
      <c r="C491" s="340" t="s">
        <v>3245</v>
      </c>
      <c r="D491" s="340" t="s">
        <v>2988</v>
      </c>
      <c r="E491" s="340" t="s">
        <v>2453</v>
      </c>
      <c r="F491" s="340" t="s">
        <v>2423</v>
      </c>
    </row>
    <row r="492" spans="1:6">
      <c r="A492" s="26">
        <v>488</v>
      </c>
      <c r="B492" s="338" t="s">
        <v>3246</v>
      </c>
      <c r="C492" s="340" t="s">
        <v>3247</v>
      </c>
      <c r="D492" s="340" t="s">
        <v>2988</v>
      </c>
      <c r="E492" s="340" t="s">
        <v>2453</v>
      </c>
      <c r="F492" s="340" t="s">
        <v>2423</v>
      </c>
    </row>
    <row r="493" spans="1:6">
      <c r="A493" s="26">
        <v>489</v>
      </c>
      <c r="B493" s="338" t="s">
        <v>3234</v>
      </c>
      <c r="C493" s="340" t="s">
        <v>3235</v>
      </c>
      <c r="D493" s="340" t="s">
        <v>2988</v>
      </c>
      <c r="E493" s="340" t="s">
        <v>2453</v>
      </c>
      <c r="F493" s="340" t="s">
        <v>2423</v>
      </c>
    </row>
    <row r="494" spans="1:6">
      <c r="A494" s="26">
        <v>490</v>
      </c>
      <c r="B494" s="338" t="s">
        <v>3248</v>
      </c>
      <c r="C494" s="340" t="s">
        <v>3249</v>
      </c>
      <c r="D494" s="340" t="s">
        <v>2988</v>
      </c>
      <c r="E494" s="340" t="s">
        <v>2453</v>
      </c>
      <c r="F494" s="340" t="s">
        <v>2423</v>
      </c>
    </row>
    <row r="495" spans="1:6">
      <c r="A495" s="26">
        <v>491</v>
      </c>
      <c r="B495" s="338" t="s">
        <v>3242</v>
      </c>
      <c r="C495" s="340" t="s">
        <v>3243</v>
      </c>
      <c r="D495" s="340" t="s">
        <v>2988</v>
      </c>
      <c r="E495" s="340" t="s">
        <v>2453</v>
      </c>
      <c r="F495" s="340" t="s">
        <v>2423</v>
      </c>
    </row>
    <row r="496" spans="1:6">
      <c r="A496" s="26">
        <v>492</v>
      </c>
      <c r="B496" s="338" t="s">
        <v>3240</v>
      </c>
      <c r="C496" s="340" t="s">
        <v>3241</v>
      </c>
      <c r="D496" s="340" t="s">
        <v>2988</v>
      </c>
      <c r="E496" s="340" t="s">
        <v>2453</v>
      </c>
      <c r="F496" s="340" t="s">
        <v>2423</v>
      </c>
    </row>
    <row r="497" spans="1:6">
      <c r="A497" s="26">
        <v>493</v>
      </c>
      <c r="B497" s="338" t="s">
        <v>9179</v>
      </c>
      <c r="C497" s="340" t="s">
        <v>1280</v>
      </c>
      <c r="D497" s="340" t="s">
        <v>2988</v>
      </c>
      <c r="E497" s="340" t="s">
        <v>2422</v>
      </c>
      <c r="F497" s="340" t="s">
        <v>2423</v>
      </c>
    </row>
    <row r="498" spans="1:6">
      <c r="A498" s="26">
        <v>494</v>
      </c>
      <c r="B498" s="338" t="s">
        <v>10145</v>
      </c>
      <c r="C498" s="340" t="s">
        <v>3262</v>
      </c>
      <c r="D498" s="340" t="s">
        <v>2988</v>
      </c>
      <c r="E498" s="340" t="s">
        <v>2453</v>
      </c>
      <c r="F498" s="340" t="s">
        <v>2423</v>
      </c>
    </row>
    <row r="499" spans="1:6">
      <c r="A499" s="26">
        <v>495</v>
      </c>
      <c r="B499" s="338" t="s">
        <v>10153</v>
      </c>
      <c r="C499" s="340" t="s">
        <v>3268</v>
      </c>
      <c r="D499" s="340" t="s">
        <v>2988</v>
      </c>
      <c r="E499" s="340" t="s">
        <v>2453</v>
      </c>
      <c r="F499" s="340" t="s">
        <v>2423</v>
      </c>
    </row>
    <row r="500" spans="1:6">
      <c r="A500" s="26">
        <v>496</v>
      </c>
      <c r="B500" s="338" t="s">
        <v>3085</v>
      </c>
      <c r="C500" s="340" t="s">
        <v>3086</v>
      </c>
      <c r="D500" s="340" t="s">
        <v>2988</v>
      </c>
      <c r="E500" s="340" t="s">
        <v>2453</v>
      </c>
      <c r="F500" s="340" t="s">
        <v>2423</v>
      </c>
    </row>
    <row r="501" spans="1:6">
      <c r="A501" s="26">
        <v>497</v>
      </c>
      <c r="B501" s="338" t="s">
        <v>10179</v>
      </c>
      <c r="C501" s="340" t="s">
        <v>3252</v>
      </c>
      <c r="D501" s="340" t="s">
        <v>2988</v>
      </c>
      <c r="E501" s="340" t="s">
        <v>2453</v>
      </c>
      <c r="F501" s="340" t="s">
        <v>2423</v>
      </c>
    </row>
    <row r="502" spans="1:6">
      <c r="A502" s="26">
        <v>498</v>
      </c>
      <c r="B502" s="338" t="s">
        <v>10182</v>
      </c>
      <c r="C502" s="340" t="s">
        <v>3253</v>
      </c>
      <c r="D502" s="340" t="s">
        <v>2988</v>
      </c>
      <c r="E502" s="340" t="s">
        <v>2453</v>
      </c>
      <c r="F502" s="340" t="s">
        <v>2423</v>
      </c>
    </row>
    <row r="503" spans="1:6">
      <c r="A503" s="26">
        <v>499</v>
      </c>
      <c r="B503" s="338" t="s">
        <v>3077</v>
      </c>
      <c r="C503" s="340" t="s">
        <v>3078</v>
      </c>
      <c r="D503" s="340" t="s">
        <v>2988</v>
      </c>
      <c r="E503" s="340" t="s">
        <v>2453</v>
      </c>
      <c r="F503" s="340" t="s">
        <v>2423</v>
      </c>
    </row>
    <row r="504" spans="1:6">
      <c r="A504" s="26">
        <v>500</v>
      </c>
      <c r="B504" s="338" t="s">
        <v>10219</v>
      </c>
      <c r="C504" s="340" t="s">
        <v>3254</v>
      </c>
      <c r="D504" s="340" t="s">
        <v>2988</v>
      </c>
      <c r="E504" s="340" t="s">
        <v>2453</v>
      </c>
      <c r="F504" s="340" t="s">
        <v>2423</v>
      </c>
    </row>
    <row r="505" spans="1:6">
      <c r="A505" s="26">
        <v>501</v>
      </c>
      <c r="B505" s="338" t="s">
        <v>3069</v>
      </c>
      <c r="C505" s="340" t="s">
        <v>3070</v>
      </c>
      <c r="D505" s="340" t="s">
        <v>2988</v>
      </c>
      <c r="E505" s="340" t="s">
        <v>2453</v>
      </c>
      <c r="F505" s="340" t="s">
        <v>2423</v>
      </c>
    </row>
    <row r="506" spans="1:6">
      <c r="A506" s="26">
        <v>502</v>
      </c>
      <c r="B506" s="338" t="s">
        <v>3073</v>
      </c>
      <c r="C506" s="340" t="s">
        <v>3074</v>
      </c>
      <c r="D506" s="340" t="s">
        <v>2988</v>
      </c>
      <c r="E506" s="340" t="s">
        <v>2453</v>
      </c>
      <c r="F506" s="340" t="s">
        <v>2423</v>
      </c>
    </row>
    <row r="507" spans="1:6">
      <c r="A507" s="26">
        <v>503</v>
      </c>
      <c r="B507" s="338" t="s">
        <v>3067</v>
      </c>
      <c r="C507" s="340" t="s">
        <v>3068</v>
      </c>
      <c r="D507" s="340" t="s">
        <v>2988</v>
      </c>
      <c r="E507" s="340" t="s">
        <v>2453</v>
      </c>
      <c r="F507" s="340" t="s">
        <v>2423</v>
      </c>
    </row>
    <row r="508" spans="1:6">
      <c r="A508" s="26">
        <v>504</v>
      </c>
      <c r="B508" s="338" t="s">
        <v>3053</v>
      </c>
      <c r="C508" s="340" t="s">
        <v>3054</v>
      </c>
      <c r="D508" s="340" t="s">
        <v>2988</v>
      </c>
      <c r="E508" s="340" t="s">
        <v>2453</v>
      </c>
      <c r="F508" s="340" t="s">
        <v>2423</v>
      </c>
    </row>
    <row r="509" spans="1:6">
      <c r="A509" s="26">
        <v>505</v>
      </c>
      <c r="B509" s="338" t="s">
        <v>3083</v>
      </c>
      <c r="C509" s="340" t="s">
        <v>3084</v>
      </c>
      <c r="D509" s="340" t="s">
        <v>2988</v>
      </c>
      <c r="E509" s="340" t="s">
        <v>2453</v>
      </c>
      <c r="F509" s="340" t="s">
        <v>2423</v>
      </c>
    </row>
    <row r="510" spans="1:6">
      <c r="A510" s="26">
        <v>506</v>
      </c>
      <c r="B510" s="338" t="s">
        <v>3065</v>
      </c>
      <c r="C510" s="340" t="s">
        <v>3066</v>
      </c>
      <c r="D510" s="340" t="s">
        <v>2988</v>
      </c>
      <c r="E510" s="340" t="s">
        <v>2453</v>
      </c>
      <c r="F510" s="340" t="s">
        <v>2423</v>
      </c>
    </row>
    <row r="511" spans="1:6">
      <c r="A511" s="26">
        <v>507</v>
      </c>
      <c r="B511" s="338" t="s">
        <v>3051</v>
      </c>
      <c r="C511" s="340" t="s">
        <v>3052</v>
      </c>
      <c r="D511" s="340" t="s">
        <v>2988</v>
      </c>
      <c r="E511" s="340" t="s">
        <v>2453</v>
      </c>
      <c r="F511" s="340" t="s">
        <v>2423</v>
      </c>
    </row>
    <row r="512" spans="1:6">
      <c r="A512" s="26">
        <v>508</v>
      </c>
      <c r="B512" s="338" t="s">
        <v>3071</v>
      </c>
      <c r="C512" s="340" t="s">
        <v>3072</v>
      </c>
      <c r="D512" s="340" t="s">
        <v>2988</v>
      </c>
      <c r="E512" s="340" t="s">
        <v>2453</v>
      </c>
      <c r="F512" s="340" t="s">
        <v>2423</v>
      </c>
    </row>
    <row r="513" spans="1:6">
      <c r="A513" s="26">
        <v>509</v>
      </c>
      <c r="B513" s="338" t="s">
        <v>3049</v>
      </c>
      <c r="C513" s="340" t="s">
        <v>3050</v>
      </c>
      <c r="D513" s="340" t="s">
        <v>2988</v>
      </c>
      <c r="E513" s="340" t="s">
        <v>2453</v>
      </c>
      <c r="F513" s="340" t="s">
        <v>2423</v>
      </c>
    </row>
    <row r="514" spans="1:6">
      <c r="A514" s="26">
        <v>510</v>
      </c>
      <c r="B514" s="338" t="s">
        <v>3105</v>
      </c>
      <c r="C514" s="340" t="s">
        <v>1430</v>
      </c>
      <c r="D514" s="340" t="s">
        <v>2988</v>
      </c>
      <c r="E514" s="340" t="s">
        <v>2453</v>
      </c>
      <c r="F514" s="340" t="s">
        <v>2423</v>
      </c>
    </row>
    <row r="515" spans="1:6">
      <c r="A515" s="26">
        <v>511</v>
      </c>
      <c r="B515" s="338" t="s">
        <v>3102</v>
      </c>
      <c r="C515" s="340" t="s">
        <v>1429</v>
      </c>
      <c r="D515" s="340" t="s">
        <v>2988</v>
      </c>
      <c r="E515" s="340" t="s">
        <v>2453</v>
      </c>
      <c r="F515" s="340" t="s">
        <v>2423</v>
      </c>
    </row>
    <row r="516" spans="1:6">
      <c r="A516" s="26">
        <v>512</v>
      </c>
      <c r="B516" s="338" t="s">
        <v>3106</v>
      </c>
      <c r="C516" s="340" t="s">
        <v>1431</v>
      </c>
      <c r="D516" s="340" t="s">
        <v>2988</v>
      </c>
      <c r="E516" s="340" t="s">
        <v>2453</v>
      </c>
      <c r="F516" s="340" t="s">
        <v>2423</v>
      </c>
    </row>
    <row r="517" spans="1:6">
      <c r="A517" s="26">
        <v>513</v>
      </c>
      <c r="B517" s="338" t="s">
        <v>3113</v>
      </c>
      <c r="C517" s="340" t="s">
        <v>1432</v>
      </c>
      <c r="D517" s="340" t="s">
        <v>2988</v>
      </c>
      <c r="E517" s="340" t="s">
        <v>2453</v>
      </c>
      <c r="F517" s="340" t="s">
        <v>2423</v>
      </c>
    </row>
    <row r="518" spans="1:6">
      <c r="A518" s="26">
        <v>514</v>
      </c>
      <c r="B518" s="338" t="s">
        <v>3117</v>
      </c>
      <c r="C518" s="340" t="s">
        <v>1436</v>
      </c>
      <c r="D518" s="340" t="s">
        <v>2988</v>
      </c>
      <c r="E518" s="340" t="s">
        <v>2453</v>
      </c>
      <c r="F518" s="340" t="s">
        <v>2423</v>
      </c>
    </row>
    <row r="519" spans="1:6">
      <c r="A519" s="26">
        <v>515</v>
      </c>
      <c r="B519" s="338" t="s">
        <v>3098</v>
      </c>
      <c r="C519" s="340" t="s">
        <v>1428</v>
      </c>
      <c r="D519" s="340" t="s">
        <v>2988</v>
      </c>
      <c r="E519" s="340" t="s">
        <v>2453</v>
      </c>
      <c r="F519" s="340" t="s">
        <v>2423</v>
      </c>
    </row>
    <row r="520" spans="1:6">
      <c r="A520" s="26">
        <v>516</v>
      </c>
      <c r="B520" s="338" t="s">
        <v>3093</v>
      </c>
      <c r="C520" s="340" t="s">
        <v>1427</v>
      </c>
      <c r="D520" s="340" t="s">
        <v>2988</v>
      </c>
      <c r="E520" s="340" t="s">
        <v>2453</v>
      </c>
      <c r="F520" s="340" t="s">
        <v>2423</v>
      </c>
    </row>
    <row r="521" spans="1:6">
      <c r="A521" s="26">
        <v>517</v>
      </c>
      <c r="B521" s="338" t="s">
        <v>3103</v>
      </c>
      <c r="C521" s="340" t="s">
        <v>3104</v>
      </c>
      <c r="D521" s="340" t="s">
        <v>2988</v>
      </c>
      <c r="E521" s="340" t="s">
        <v>2453</v>
      </c>
      <c r="F521" s="340" t="s">
        <v>2423</v>
      </c>
    </row>
    <row r="522" spans="1:6">
      <c r="A522" s="26">
        <v>518</v>
      </c>
      <c r="B522" s="338" t="s">
        <v>10400</v>
      </c>
      <c r="C522" s="340" t="s">
        <v>10401</v>
      </c>
      <c r="D522" s="340" t="s">
        <v>2988</v>
      </c>
      <c r="E522" s="340" t="s">
        <v>2422</v>
      </c>
      <c r="F522" s="340" t="s">
        <v>2423</v>
      </c>
    </row>
    <row r="523" spans="1:6">
      <c r="A523" s="26">
        <v>519</v>
      </c>
      <c r="B523" s="338" t="s">
        <v>3107</v>
      </c>
      <c r="C523" s="340" t="s">
        <v>3108</v>
      </c>
      <c r="D523" s="340" t="s">
        <v>2988</v>
      </c>
      <c r="E523" s="340" t="s">
        <v>2453</v>
      </c>
      <c r="F523" s="340" t="s">
        <v>2423</v>
      </c>
    </row>
    <row r="524" spans="1:6">
      <c r="A524" s="26">
        <v>520</v>
      </c>
      <c r="B524" s="338" t="s">
        <v>3079</v>
      </c>
      <c r="C524" s="340" t="s">
        <v>3080</v>
      </c>
      <c r="D524" s="340" t="s">
        <v>2988</v>
      </c>
      <c r="E524" s="340" t="s">
        <v>2453</v>
      </c>
      <c r="F524" s="340" t="s">
        <v>2423</v>
      </c>
    </row>
    <row r="525" spans="1:6">
      <c r="A525" s="26">
        <v>521</v>
      </c>
      <c r="B525" s="338" t="s">
        <v>3061</v>
      </c>
      <c r="C525" s="340" t="s">
        <v>3062</v>
      </c>
      <c r="D525" s="340" t="s">
        <v>2988</v>
      </c>
      <c r="E525" s="340" t="s">
        <v>2453</v>
      </c>
      <c r="F525" s="340" t="s">
        <v>2423</v>
      </c>
    </row>
    <row r="526" spans="1:6">
      <c r="A526" s="26">
        <v>522</v>
      </c>
      <c r="B526" s="338" t="s">
        <v>10409</v>
      </c>
      <c r="C526" s="340" t="s">
        <v>3255</v>
      </c>
      <c r="D526" s="340" t="s">
        <v>2988</v>
      </c>
      <c r="E526" s="340" t="s">
        <v>2453</v>
      </c>
      <c r="F526" s="340" t="s">
        <v>2423</v>
      </c>
    </row>
    <row r="527" spans="1:6">
      <c r="A527" s="26">
        <v>523</v>
      </c>
      <c r="B527" s="338" t="s">
        <v>10428</v>
      </c>
      <c r="C527" s="340" t="s">
        <v>2995</v>
      </c>
      <c r="D527" s="340" t="s">
        <v>2988</v>
      </c>
      <c r="E527" s="340" t="s">
        <v>2422</v>
      </c>
      <c r="F527" s="340" t="s">
        <v>2423</v>
      </c>
    </row>
    <row r="528" spans="1:6">
      <c r="A528" s="26">
        <v>524</v>
      </c>
      <c r="B528" s="338" t="s">
        <v>3094</v>
      </c>
      <c r="C528" s="340" t="s">
        <v>3095</v>
      </c>
      <c r="D528" s="340" t="s">
        <v>2988</v>
      </c>
      <c r="E528" s="340" t="s">
        <v>2453</v>
      </c>
      <c r="F528" s="340" t="s">
        <v>2423</v>
      </c>
    </row>
    <row r="529" spans="1:6">
      <c r="A529" s="26">
        <v>525</v>
      </c>
      <c r="B529" s="338" t="s">
        <v>3111</v>
      </c>
      <c r="C529" s="340" t="s">
        <v>3112</v>
      </c>
      <c r="D529" s="340" t="s">
        <v>2988</v>
      </c>
      <c r="E529" s="340" t="s">
        <v>2453</v>
      </c>
      <c r="F529" s="340" t="s">
        <v>2423</v>
      </c>
    </row>
    <row r="530" spans="1:6">
      <c r="A530" s="26">
        <v>526</v>
      </c>
      <c r="B530" s="338" t="s">
        <v>3087</v>
      </c>
      <c r="C530" s="340" t="s">
        <v>3088</v>
      </c>
      <c r="D530" s="340" t="s">
        <v>2988</v>
      </c>
      <c r="E530" s="340" t="s">
        <v>2453</v>
      </c>
      <c r="F530" s="340" t="s">
        <v>2423</v>
      </c>
    </row>
    <row r="531" spans="1:6">
      <c r="A531" s="26">
        <v>527</v>
      </c>
      <c r="B531" s="338" t="s">
        <v>3075</v>
      </c>
      <c r="C531" s="340" t="s">
        <v>3076</v>
      </c>
      <c r="D531" s="340" t="s">
        <v>2988</v>
      </c>
      <c r="E531" s="340" t="s">
        <v>2453</v>
      </c>
      <c r="F531" s="340" t="s">
        <v>2423</v>
      </c>
    </row>
    <row r="532" spans="1:6">
      <c r="A532" s="26">
        <v>528</v>
      </c>
      <c r="B532" s="338" t="s">
        <v>3047</v>
      </c>
      <c r="C532" s="340" t="s">
        <v>3048</v>
      </c>
      <c r="D532" s="340" t="s">
        <v>2988</v>
      </c>
      <c r="E532" s="340" t="s">
        <v>2453</v>
      </c>
      <c r="F532" s="340" t="s">
        <v>2423</v>
      </c>
    </row>
    <row r="533" spans="1:6">
      <c r="A533" s="26">
        <v>529</v>
      </c>
      <c r="B533" s="338" t="s">
        <v>10456</v>
      </c>
      <c r="C533" s="340" t="s">
        <v>2996</v>
      </c>
      <c r="D533" s="340" t="s">
        <v>2988</v>
      </c>
      <c r="E533" s="340" t="s">
        <v>2422</v>
      </c>
      <c r="F533" s="340" t="s">
        <v>2423</v>
      </c>
    </row>
    <row r="534" spans="1:6">
      <c r="A534" s="26">
        <v>530</v>
      </c>
      <c r="B534" s="338" t="s">
        <v>10505</v>
      </c>
      <c r="C534" s="340" t="s">
        <v>3267</v>
      </c>
      <c r="D534" s="340" t="s">
        <v>2988</v>
      </c>
      <c r="E534" s="340" t="s">
        <v>2453</v>
      </c>
      <c r="F534" s="340" t="s">
        <v>2423</v>
      </c>
    </row>
    <row r="535" spans="1:6">
      <c r="A535" s="26">
        <v>531</v>
      </c>
      <c r="B535" s="338" t="s">
        <v>10527</v>
      </c>
      <c r="C535" s="340" t="s">
        <v>3269</v>
      </c>
      <c r="D535" s="340" t="s">
        <v>2988</v>
      </c>
      <c r="E535" s="340" t="s">
        <v>2453</v>
      </c>
      <c r="F535" s="340" t="s">
        <v>2423</v>
      </c>
    </row>
    <row r="536" spans="1:6">
      <c r="A536" s="26">
        <v>532</v>
      </c>
      <c r="B536" s="338" t="s">
        <v>10568</v>
      </c>
      <c r="C536" s="340" t="s">
        <v>3261</v>
      </c>
      <c r="D536" s="340" t="s">
        <v>2988</v>
      </c>
      <c r="E536" s="340" t="s">
        <v>2453</v>
      </c>
      <c r="F536" s="340" t="s">
        <v>2423</v>
      </c>
    </row>
    <row r="537" spans="1:6">
      <c r="A537" s="26">
        <v>533</v>
      </c>
      <c r="B537" s="338" t="s">
        <v>10579</v>
      </c>
      <c r="C537" s="340" t="s">
        <v>3264</v>
      </c>
      <c r="D537" s="340" t="s">
        <v>2988</v>
      </c>
      <c r="E537" s="340" t="s">
        <v>2453</v>
      </c>
      <c r="F537" s="340" t="s">
        <v>2423</v>
      </c>
    </row>
    <row r="538" spans="1:6">
      <c r="A538" s="26">
        <v>534</v>
      </c>
      <c r="B538" s="338" t="s">
        <v>10593</v>
      </c>
      <c r="C538" s="340" t="s">
        <v>3265</v>
      </c>
      <c r="D538" s="340" t="s">
        <v>2988</v>
      </c>
      <c r="E538" s="340" t="s">
        <v>2453</v>
      </c>
      <c r="F538" s="340" t="s">
        <v>2423</v>
      </c>
    </row>
    <row r="539" spans="1:6">
      <c r="A539" s="26">
        <v>535</v>
      </c>
      <c r="B539" s="338" t="s">
        <v>10605</v>
      </c>
      <c r="C539" s="340" t="s">
        <v>3263</v>
      </c>
      <c r="D539" s="340" t="s">
        <v>2988</v>
      </c>
      <c r="E539" s="340" t="s">
        <v>2453</v>
      </c>
      <c r="F539" s="340" t="s">
        <v>2423</v>
      </c>
    </row>
    <row r="540" spans="1:6">
      <c r="A540" s="26">
        <v>536</v>
      </c>
      <c r="B540" s="338" t="s">
        <v>10738</v>
      </c>
      <c r="C540" s="340" t="s">
        <v>3256</v>
      </c>
      <c r="D540" s="340" t="s">
        <v>2988</v>
      </c>
      <c r="E540" s="340" t="s">
        <v>2453</v>
      </c>
      <c r="F540" s="340" t="s">
        <v>2423</v>
      </c>
    </row>
    <row r="541" spans="1:6">
      <c r="A541" s="26">
        <v>537</v>
      </c>
      <c r="B541" s="338" t="s">
        <v>10749</v>
      </c>
      <c r="C541" s="340" t="s">
        <v>3250</v>
      </c>
      <c r="D541" s="340" t="s">
        <v>2988</v>
      </c>
      <c r="E541" s="340" t="s">
        <v>2453</v>
      </c>
      <c r="F541" s="340" t="s">
        <v>2423</v>
      </c>
    </row>
    <row r="542" spans="1:6">
      <c r="A542" s="26">
        <v>538</v>
      </c>
      <c r="B542" s="338" t="s">
        <v>10882</v>
      </c>
      <c r="C542" s="340" t="s">
        <v>3257</v>
      </c>
      <c r="D542" s="340" t="s">
        <v>2988</v>
      </c>
      <c r="E542" s="340" t="s">
        <v>2453</v>
      </c>
      <c r="F542" s="340" t="s">
        <v>2423</v>
      </c>
    </row>
    <row r="543" spans="1:6">
      <c r="A543" s="26">
        <v>539</v>
      </c>
      <c r="B543" s="338" t="s">
        <v>10974</v>
      </c>
      <c r="C543" s="340" t="s">
        <v>3258</v>
      </c>
      <c r="D543" s="340" t="s">
        <v>2988</v>
      </c>
      <c r="E543" s="340" t="s">
        <v>2453</v>
      </c>
      <c r="F543" s="340" t="s">
        <v>2423</v>
      </c>
    </row>
    <row r="544" spans="1:6">
      <c r="A544" s="26">
        <v>540</v>
      </c>
      <c r="B544" s="338" t="s">
        <v>10991</v>
      </c>
      <c r="C544" s="340" t="s">
        <v>3251</v>
      </c>
      <c r="D544" s="340" t="s">
        <v>2988</v>
      </c>
      <c r="E544" s="340" t="s">
        <v>2453</v>
      </c>
      <c r="F544" s="340" t="s">
        <v>2423</v>
      </c>
    </row>
    <row r="545" spans="1:6">
      <c r="A545" s="26">
        <v>541</v>
      </c>
      <c r="B545" s="338" t="s">
        <v>11012</v>
      </c>
      <c r="C545" s="340" t="s">
        <v>3259</v>
      </c>
      <c r="D545" s="340" t="s">
        <v>2988</v>
      </c>
      <c r="E545" s="340" t="s">
        <v>2453</v>
      </c>
      <c r="F545" s="340" t="s">
        <v>2423</v>
      </c>
    </row>
    <row r="546" spans="1:6">
      <c r="A546" s="26">
        <v>542</v>
      </c>
      <c r="B546" s="338" t="s">
        <v>3116</v>
      </c>
      <c r="C546" s="340" t="s">
        <v>1435</v>
      </c>
      <c r="D546" s="340" t="s">
        <v>2988</v>
      </c>
      <c r="E546" s="340" t="s">
        <v>2453</v>
      </c>
      <c r="F546" s="340" t="s">
        <v>2423</v>
      </c>
    </row>
    <row r="547" spans="1:6">
      <c r="A547" s="26">
        <v>543</v>
      </c>
      <c r="B547" s="338" t="s">
        <v>3115</v>
      </c>
      <c r="C547" s="340" t="s">
        <v>1434</v>
      </c>
      <c r="D547" s="340" t="s">
        <v>2988</v>
      </c>
      <c r="E547" s="340" t="s">
        <v>2453</v>
      </c>
      <c r="F547" s="340" t="s">
        <v>2423</v>
      </c>
    </row>
    <row r="548" spans="1:6">
      <c r="A548" s="26">
        <v>544</v>
      </c>
      <c r="B548" s="338" t="s">
        <v>3114</v>
      </c>
      <c r="C548" s="340" t="s">
        <v>1433</v>
      </c>
      <c r="D548" s="340" t="s">
        <v>2988</v>
      </c>
      <c r="E548" s="340" t="s">
        <v>2453</v>
      </c>
      <c r="F548" s="340" t="s">
        <v>2423</v>
      </c>
    </row>
    <row r="549" spans="1:6">
      <c r="A549" s="26">
        <v>545</v>
      </c>
      <c r="B549" s="338" t="s">
        <v>3045</v>
      </c>
      <c r="C549" s="340" t="s">
        <v>3046</v>
      </c>
      <c r="D549" s="340" t="s">
        <v>2988</v>
      </c>
      <c r="E549" s="340" t="s">
        <v>2453</v>
      </c>
      <c r="F549" s="340" t="s">
        <v>2423</v>
      </c>
    </row>
    <row r="550" spans="1:6">
      <c r="A550" s="26">
        <v>546</v>
      </c>
      <c r="B550" s="338" t="s">
        <v>3055</v>
      </c>
      <c r="C550" s="340" t="s">
        <v>3056</v>
      </c>
      <c r="D550" s="340" t="s">
        <v>2988</v>
      </c>
      <c r="E550" s="340" t="s">
        <v>2453</v>
      </c>
      <c r="F550" s="340" t="s">
        <v>2423</v>
      </c>
    </row>
    <row r="551" spans="1:6">
      <c r="A551" s="26">
        <v>547</v>
      </c>
      <c r="B551" s="338" t="s">
        <v>11304</v>
      </c>
      <c r="C551" s="340" t="s">
        <v>3260</v>
      </c>
      <c r="D551" s="340" t="s">
        <v>2988</v>
      </c>
      <c r="E551" s="340" t="s">
        <v>2453</v>
      </c>
      <c r="F551" s="340" t="s">
        <v>2423</v>
      </c>
    </row>
    <row r="552" spans="1:6">
      <c r="A552" s="26">
        <v>548</v>
      </c>
      <c r="B552" s="338" t="s">
        <v>3063</v>
      </c>
      <c r="C552" s="340" t="s">
        <v>3064</v>
      </c>
      <c r="D552" s="340" t="s">
        <v>2988</v>
      </c>
      <c r="E552" s="340" t="s">
        <v>2453</v>
      </c>
      <c r="F552" s="340" t="s">
        <v>2423</v>
      </c>
    </row>
    <row r="553" spans="1:6">
      <c r="A553" s="26">
        <v>549</v>
      </c>
      <c r="B553" s="338" t="s">
        <v>3081</v>
      </c>
      <c r="C553" s="340" t="s">
        <v>3082</v>
      </c>
      <c r="D553" s="340" t="s">
        <v>2988</v>
      </c>
      <c r="E553" s="340" t="s">
        <v>2453</v>
      </c>
      <c r="F553" s="340" t="s">
        <v>2423</v>
      </c>
    </row>
    <row r="554" spans="1:6">
      <c r="A554" s="26">
        <v>550</v>
      </c>
      <c r="B554" s="338" t="s">
        <v>3089</v>
      </c>
      <c r="C554" s="340" t="s">
        <v>3090</v>
      </c>
      <c r="D554" s="340" t="s">
        <v>2988</v>
      </c>
      <c r="E554" s="340" t="s">
        <v>2453</v>
      </c>
      <c r="F554" s="340" t="s">
        <v>2423</v>
      </c>
    </row>
    <row r="555" spans="1:6">
      <c r="A555" s="26">
        <v>551</v>
      </c>
      <c r="B555" s="338" t="s">
        <v>3109</v>
      </c>
      <c r="C555" s="340" t="s">
        <v>3110</v>
      </c>
      <c r="D555" s="340" t="s">
        <v>2988</v>
      </c>
      <c r="E555" s="340" t="s">
        <v>2453</v>
      </c>
      <c r="F555" s="340" t="s">
        <v>2423</v>
      </c>
    </row>
    <row r="556" spans="1:6">
      <c r="A556" s="26">
        <v>552</v>
      </c>
      <c r="B556" s="338" t="s">
        <v>11454</v>
      </c>
      <c r="C556" s="340" t="s">
        <v>3266</v>
      </c>
      <c r="D556" s="340" t="s">
        <v>2988</v>
      </c>
      <c r="E556" s="340" t="s">
        <v>2453</v>
      </c>
      <c r="F556" s="340" t="s">
        <v>2423</v>
      </c>
    </row>
    <row r="557" spans="1:6">
      <c r="A557" s="26">
        <v>553</v>
      </c>
      <c r="B557" s="338" t="s">
        <v>3019</v>
      </c>
      <c r="C557" s="340" t="s">
        <v>3020</v>
      </c>
      <c r="D557" s="340" t="s">
        <v>2988</v>
      </c>
      <c r="E557" s="340" t="s">
        <v>2453</v>
      </c>
      <c r="F557" s="340" t="s">
        <v>2423</v>
      </c>
    </row>
    <row r="558" spans="1:6">
      <c r="A558" s="26">
        <v>554</v>
      </c>
      <c r="B558" s="338" t="s">
        <v>3033</v>
      </c>
      <c r="C558" s="340" t="s">
        <v>3034</v>
      </c>
      <c r="D558" s="340" t="s">
        <v>2988</v>
      </c>
      <c r="E558" s="340" t="s">
        <v>2453</v>
      </c>
      <c r="F558" s="340" t="s">
        <v>2423</v>
      </c>
    </row>
    <row r="559" spans="1:6">
      <c r="A559" s="26">
        <v>555</v>
      </c>
      <c r="B559" s="338" t="s">
        <v>3005</v>
      </c>
      <c r="C559" s="340" t="s">
        <v>3006</v>
      </c>
      <c r="D559" s="340" t="s">
        <v>2988</v>
      </c>
      <c r="E559" s="340" t="s">
        <v>2453</v>
      </c>
      <c r="F559" s="340" t="s">
        <v>2423</v>
      </c>
    </row>
    <row r="560" spans="1:6">
      <c r="A560" s="26">
        <v>556</v>
      </c>
      <c r="B560" s="338" t="s">
        <v>3007</v>
      </c>
      <c r="C560" s="340" t="s">
        <v>3008</v>
      </c>
      <c r="D560" s="340" t="s">
        <v>2988</v>
      </c>
      <c r="E560" s="340" t="s">
        <v>2453</v>
      </c>
      <c r="F560" s="340" t="s">
        <v>2423</v>
      </c>
    </row>
    <row r="561" spans="1:6">
      <c r="A561" s="26">
        <v>557</v>
      </c>
      <c r="B561" s="338" t="s">
        <v>2987</v>
      </c>
      <c r="C561" s="340" t="s">
        <v>1583</v>
      </c>
      <c r="D561" s="340" t="s">
        <v>2988</v>
      </c>
      <c r="E561" s="340" t="s">
        <v>2422</v>
      </c>
      <c r="F561" s="340" t="s">
        <v>2423</v>
      </c>
    </row>
    <row r="562" spans="1:6">
      <c r="A562" s="26">
        <v>558</v>
      </c>
      <c r="B562" s="338" t="s">
        <v>3025</v>
      </c>
      <c r="C562" s="340" t="s">
        <v>3026</v>
      </c>
      <c r="D562" s="340" t="s">
        <v>2988</v>
      </c>
      <c r="E562" s="340" t="s">
        <v>2453</v>
      </c>
      <c r="F562" s="340" t="s">
        <v>2423</v>
      </c>
    </row>
    <row r="563" spans="1:6">
      <c r="A563" s="26">
        <v>559</v>
      </c>
      <c r="B563" s="338" t="s">
        <v>2997</v>
      </c>
      <c r="C563" s="340" t="s">
        <v>2998</v>
      </c>
      <c r="D563" s="340" t="s">
        <v>2988</v>
      </c>
      <c r="E563" s="340" t="s">
        <v>2453</v>
      </c>
      <c r="F563" s="340" t="s">
        <v>2423</v>
      </c>
    </row>
    <row r="564" spans="1:6">
      <c r="A564" s="26">
        <v>560</v>
      </c>
      <c r="B564" s="338" t="s">
        <v>11570</v>
      </c>
      <c r="C564" s="340" t="s">
        <v>2994</v>
      </c>
      <c r="D564" s="340" t="s">
        <v>2988</v>
      </c>
      <c r="E564" s="340" t="s">
        <v>2422</v>
      </c>
      <c r="F564" s="340" t="s">
        <v>2423</v>
      </c>
    </row>
    <row r="565" spans="1:6">
      <c r="A565" s="26">
        <v>561</v>
      </c>
      <c r="B565" s="338" t="s">
        <v>3001</v>
      </c>
      <c r="C565" s="340" t="s">
        <v>3002</v>
      </c>
      <c r="D565" s="340" t="s">
        <v>2988</v>
      </c>
      <c r="E565" s="340" t="s">
        <v>2453</v>
      </c>
      <c r="F565" s="340" t="s">
        <v>2423</v>
      </c>
    </row>
    <row r="566" spans="1:6">
      <c r="A566" s="26">
        <v>562</v>
      </c>
      <c r="B566" s="338" t="s">
        <v>3015</v>
      </c>
      <c r="C566" s="340" t="s">
        <v>3016</v>
      </c>
      <c r="D566" s="340" t="s">
        <v>2988</v>
      </c>
      <c r="E566" s="340" t="s">
        <v>2453</v>
      </c>
      <c r="F566" s="340" t="s">
        <v>2423</v>
      </c>
    </row>
    <row r="567" spans="1:6">
      <c r="A567" s="26">
        <v>563</v>
      </c>
      <c r="B567" s="338" t="s">
        <v>3013</v>
      </c>
      <c r="C567" s="340" t="s">
        <v>3014</v>
      </c>
      <c r="D567" s="340" t="s">
        <v>2988</v>
      </c>
      <c r="E567" s="340" t="s">
        <v>2453</v>
      </c>
      <c r="F567" s="340" t="s">
        <v>2423</v>
      </c>
    </row>
    <row r="568" spans="1:6">
      <c r="A568" s="26">
        <v>564</v>
      </c>
      <c r="B568" s="338" t="s">
        <v>3029</v>
      </c>
      <c r="C568" s="340" t="s">
        <v>3030</v>
      </c>
      <c r="D568" s="340" t="s">
        <v>2988</v>
      </c>
      <c r="E568" s="340" t="s">
        <v>2453</v>
      </c>
      <c r="F568" s="342" t="s">
        <v>2423</v>
      </c>
    </row>
    <row r="569" spans="1:6">
      <c r="A569" s="26">
        <v>565</v>
      </c>
      <c r="B569" s="338" t="s">
        <v>3009</v>
      </c>
      <c r="C569" s="340" t="s">
        <v>3010</v>
      </c>
      <c r="D569" s="340" t="s">
        <v>2988</v>
      </c>
      <c r="E569" s="340" t="s">
        <v>2453</v>
      </c>
      <c r="F569" s="342" t="s">
        <v>2423</v>
      </c>
    </row>
    <row r="570" spans="1:6">
      <c r="A570" s="26">
        <v>566</v>
      </c>
      <c r="B570" s="338" t="s">
        <v>2989</v>
      </c>
      <c r="C570" s="340" t="s">
        <v>1618</v>
      </c>
      <c r="D570" s="340" t="s">
        <v>2988</v>
      </c>
      <c r="E570" s="340" t="s">
        <v>2422</v>
      </c>
      <c r="F570" s="342" t="s">
        <v>2423</v>
      </c>
    </row>
    <row r="571" spans="1:6">
      <c r="A571" s="26">
        <v>567</v>
      </c>
      <c r="B571" s="338" t="s">
        <v>2990</v>
      </c>
      <c r="C571" s="340" t="s">
        <v>2991</v>
      </c>
      <c r="D571" s="340" t="s">
        <v>2988</v>
      </c>
      <c r="E571" s="340" t="s">
        <v>2422</v>
      </c>
      <c r="F571" s="342" t="s">
        <v>2423</v>
      </c>
    </row>
    <row r="572" spans="1:6">
      <c r="A572" s="26">
        <v>568</v>
      </c>
      <c r="B572" s="338" t="s">
        <v>3023</v>
      </c>
      <c r="C572" s="340" t="s">
        <v>3024</v>
      </c>
      <c r="D572" s="340" t="s">
        <v>2988</v>
      </c>
      <c r="E572" s="340" t="s">
        <v>2453</v>
      </c>
      <c r="F572" s="342" t="s">
        <v>2423</v>
      </c>
    </row>
    <row r="573" spans="1:6">
      <c r="A573" s="26">
        <v>569</v>
      </c>
      <c r="B573" s="338" t="s">
        <v>3003</v>
      </c>
      <c r="C573" s="340" t="s">
        <v>3004</v>
      </c>
      <c r="D573" s="340" t="s">
        <v>2988</v>
      </c>
      <c r="E573" s="340" t="s">
        <v>2453</v>
      </c>
      <c r="F573" s="342" t="s">
        <v>2423</v>
      </c>
    </row>
    <row r="574" spans="1:6">
      <c r="A574" s="26">
        <v>570</v>
      </c>
      <c r="B574" s="338" t="s">
        <v>3031</v>
      </c>
      <c r="C574" s="340" t="s">
        <v>3032</v>
      </c>
      <c r="D574" s="340" t="s">
        <v>2988</v>
      </c>
      <c r="E574" s="340" t="s">
        <v>2453</v>
      </c>
      <c r="F574" s="342" t="s">
        <v>2423</v>
      </c>
    </row>
    <row r="575" spans="1:6">
      <c r="A575" s="26">
        <v>571</v>
      </c>
      <c r="B575" s="338" t="s">
        <v>3017</v>
      </c>
      <c r="C575" s="340" t="s">
        <v>3018</v>
      </c>
      <c r="D575" s="340" t="s">
        <v>2988</v>
      </c>
      <c r="E575" s="340" t="s">
        <v>2453</v>
      </c>
      <c r="F575" s="342" t="s">
        <v>2423</v>
      </c>
    </row>
    <row r="576" spans="1:6">
      <c r="A576" s="26">
        <v>572</v>
      </c>
      <c r="B576" s="338" t="s">
        <v>2999</v>
      </c>
      <c r="C576" s="340" t="s">
        <v>3000</v>
      </c>
      <c r="D576" s="340" t="s">
        <v>2988</v>
      </c>
      <c r="E576" s="340" t="s">
        <v>2453</v>
      </c>
      <c r="F576" s="342" t="s">
        <v>2423</v>
      </c>
    </row>
    <row r="577" spans="1:6">
      <c r="A577" s="26">
        <v>573</v>
      </c>
      <c r="B577" s="338" t="s">
        <v>3027</v>
      </c>
      <c r="C577" s="340" t="s">
        <v>3028</v>
      </c>
      <c r="D577" s="340" t="s">
        <v>2988</v>
      </c>
      <c r="E577" s="340" t="s">
        <v>2453</v>
      </c>
      <c r="F577" s="342" t="s">
        <v>2423</v>
      </c>
    </row>
    <row r="578" spans="1:6">
      <c r="A578" s="26">
        <v>574</v>
      </c>
      <c r="B578" s="338" t="s">
        <v>3011</v>
      </c>
      <c r="C578" s="340" t="s">
        <v>3012</v>
      </c>
      <c r="D578" s="340" t="s">
        <v>2988</v>
      </c>
      <c r="E578" s="340" t="s">
        <v>2453</v>
      </c>
      <c r="F578" s="342" t="s">
        <v>2423</v>
      </c>
    </row>
    <row r="579" spans="1:6">
      <c r="A579" s="26">
        <v>575</v>
      </c>
      <c r="B579" s="338" t="s">
        <v>3179</v>
      </c>
      <c r="C579" s="340" t="s">
        <v>3180</v>
      </c>
      <c r="D579" s="340" t="s">
        <v>2988</v>
      </c>
      <c r="E579" s="340" t="s">
        <v>2453</v>
      </c>
      <c r="F579" s="340" t="s">
        <v>2438</v>
      </c>
    </row>
    <row r="580" spans="1:6">
      <c r="A580" s="26">
        <v>576</v>
      </c>
      <c r="B580" s="338" t="s">
        <v>3204</v>
      </c>
      <c r="C580" s="340" t="s">
        <v>3205</v>
      </c>
      <c r="D580" s="340" t="s">
        <v>2988</v>
      </c>
      <c r="E580" s="340" t="s">
        <v>2453</v>
      </c>
      <c r="F580" s="340" t="s">
        <v>2438</v>
      </c>
    </row>
    <row r="581" spans="1:6">
      <c r="A581" s="26">
        <v>577</v>
      </c>
      <c r="B581" s="338" t="s">
        <v>3218</v>
      </c>
      <c r="C581" s="340" t="s">
        <v>3219</v>
      </c>
      <c r="D581" s="340" t="s">
        <v>2988</v>
      </c>
      <c r="E581" s="340" t="s">
        <v>2453</v>
      </c>
      <c r="F581" s="340" t="s">
        <v>2438</v>
      </c>
    </row>
    <row r="582" spans="1:6">
      <c r="A582" s="26">
        <v>578</v>
      </c>
      <c r="B582" s="338" t="s">
        <v>3177</v>
      </c>
      <c r="C582" s="340" t="s">
        <v>3178</v>
      </c>
      <c r="D582" s="340" t="s">
        <v>2988</v>
      </c>
      <c r="E582" s="340" t="s">
        <v>2453</v>
      </c>
      <c r="F582" s="340" t="s">
        <v>2438</v>
      </c>
    </row>
    <row r="583" spans="1:6">
      <c r="A583" s="26">
        <v>579</v>
      </c>
      <c r="B583" s="338" t="s">
        <v>3057</v>
      </c>
      <c r="C583" s="340" t="s">
        <v>3058</v>
      </c>
      <c r="D583" s="340" t="s">
        <v>2988</v>
      </c>
      <c r="E583" s="340" t="s">
        <v>2453</v>
      </c>
      <c r="F583" s="340" t="s">
        <v>2438</v>
      </c>
    </row>
    <row r="584" spans="1:6">
      <c r="A584" s="26">
        <v>580</v>
      </c>
      <c r="B584" s="338" t="s">
        <v>3021</v>
      </c>
      <c r="C584" s="340" t="s">
        <v>3022</v>
      </c>
      <c r="D584" s="340" t="s">
        <v>2988</v>
      </c>
      <c r="E584" s="340" t="s">
        <v>2453</v>
      </c>
      <c r="F584" s="342" t="s">
        <v>2438</v>
      </c>
    </row>
    <row r="585" spans="1:6">
      <c r="A585" s="26">
        <v>581</v>
      </c>
      <c r="B585" s="338" t="s">
        <v>3189</v>
      </c>
      <c r="C585" s="340" t="s">
        <v>3190</v>
      </c>
      <c r="D585" s="340" t="s">
        <v>2988</v>
      </c>
      <c r="E585" s="340" t="s">
        <v>2453</v>
      </c>
      <c r="F585" s="340" t="s">
        <v>3152</v>
      </c>
    </row>
    <row r="586" spans="1:6">
      <c r="A586" s="26">
        <v>582</v>
      </c>
      <c r="B586" s="338" t="s">
        <v>3150</v>
      </c>
      <c r="C586" s="340" t="s">
        <v>3151</v>
      </c>
      <c r="D586" s="340" t="s">
        <v>2988</v>
      </c>
      <c r="E586" s="340" t="s">
        <v>2453</v>
      </c>
      <c r="F586" s="340" t="s">
        <v>3152</v>
      </c>
    </row>
    <row r="587" spans="1:6">
      <c r="A587" s="26">
        <v>583</v>
      </c>
      <c r="B587" s="338" t="s">
        <v>3185</v>
      </c>
      <c r="C587" s="340" t="s">
        <v>3186</v>
      </c>
      <c r="D587" s="340" t="s">
        <v>2988</v>
      </c>
      <c r="E587" s="340" t="s">
        <v>2453</v>
      </c>
      <c r="F587" s="340" t="s">
        <v>3152</v>
      </c>
    </row>
    <row r="588" spans="1:6">
      <c r="A588" s="26">
        <v>584</v>
      </c>
      <c r="B588" s="338" t="s">
        <v>3155</v>
      </c>
      <c r="C588" s="340" t="s">
        <v>3156</v>
      </c>
      <c r="D588" s="340" t="s">
        <v>2988</v>
      </c>
      <c r="E588" s="340" t="s">
        <v>2453</v>
      </c>
      <c r="F588" s="340" t="s">
        <v>3152</v>
      </c>
    </row>
    <row r="589" spans="1:6">
      <c r="A589" s="26">
        <v>585</v>
      </c>
      <c r="B589" s="338" t="s">
        <v>3238</v>
      </c>
      <c r="C589" s="340" t="s">
        <v>3239</v>
      </c>
      <c r="D589" s="340" t="s">
        <v>2988</v>
      </c>
      <c r="E589" s="340" t="s">
        <v>2453</v>
      </c>
      <c r="F589" s="340" t="s">
        <v>3152</v>
      </c>
    </row>
    <row r="590" spans="1:6">
      <c r="A590" s="26">
        <v>586</v>
      </c>
      <c r="B590" s="27" t="s">
        <v>3163</v>
      </c>
      <c r="C590" s="28" t="s">
        <v>3164</v>
      </c>
      <c r="D590" s="28" t="s">
        <v>2988</v>
      </c>
      <c r="E590" s="340" t="s">
        <v>2453</v>
      </c>
      <c r="F590" s="340" t="s">
        <v>2456</v>
      </c>
    </row>
    <row r="591" spans="1:6">
      <c r="A591" s="26">
        <v>587</v>
      </c>
      <c r="B591" s="338" t="s">
        <v>3122</v>
      </c>
      <c r="C591" s="340" t="s">
        <v>3123</v>
      </c>
      <c r="D591" s="340" t="s">
        <v>2988</v>
      </c>
      <c r="E591" s="340" t="s">
        <v>2453</v>
      </c>
      <c r="F591" s="340" t="s">
        <v>2456</v>
      </c>
    </row>
    <row r="592" spans="1:6">
      <c r="A592" s="26">
        <v>588</v>
      </c>
      <c r="B592" s="338" t="s">
        <v>3216</v>
      </c>
      <c r="C592" s="340" t="s">
        <v>3217</v>
      </c>
      <c r="D592" s="340" t="s">
        <v>2988</v>
      </c>
      <c r="E592" s="340" t="s">
        <v>2453</v>
      </c>
      <c r="F592" s="340" t="s">
        <v>2456</v>
      </c>
    </row>
    <row r="593" spans="1:6">
      <c r="A593" s="26">
        <v>589</v>
      </c>
      <c r="B593" s="338" t="s">
        <v>3208</v>
      </c>
      <c r="C593" s="340" t="s">
        <v>3209</v>
      </c>
      <c r="D593" s="340" t="s">
        <v>2988</v>
      </c>
      <c r="E593" s="340" t="s">
        <v>2453</v>
      </c>
      <c r="F593" s="340" t="s">
        <v>2456</v>
      </c>
    </row>
    <row r="594" spans="1:6">
      <c r="A594" s="26">
        <v>590</v>
      </c>
      <c r="B594" s="338" t="s">
        <v>3120</v>
      </c>
      <c r="C594" s="340" t="s">
        <v>3121</v>
      </c>
      <c r="D594" s="340" t="s">
        <v>2988</v>
      </c>
      <c r="E594" s="340" t="s">
        <v>2453</v>
      </c>
      <c r="F594" s="340" t="s">
        <v>2456</v>
      </c>
    </row>
    <row r="595" spans="1:6">
      <c r="A595" s="26">
        <v>591</v>
      </c>
      <c r="B595" s="338" t="s">
        <v>3124</v>
      </c>
      <c r="C595" s="340" t="s">
        <v>3125</v>
      </c>
      <c r="D595" s="340" t="s">
        <v>2988</v>
      </c>
      <c r="E595" s="340" t="s">
        <v>2453</v>
      </c>
      <c r="F595" s="340" t="s">
        <v>2456</v>
      </c>
    </row>
    <row r="596" spans="1:6">
      <c r="A596" s="26">
        <v>592</v>
      </c>
      <c r="B596" s="338" t="s">
        <v>3132</v>
      </c>
      <c r="C596" s="340" t="s">
        <v>3133</v>
      </c>
      <c r="D596" s="340" t="s">
        <v>2988</v>
      </c>
      <c r="E596" s="340" t="s">
        <v>2453</v>
      </c>
      <c r="F596" s="340" t="s">
        <v>2456</v>
      </c>
    </row>
    <row r="597" spans="1:6">
      <c r="A597" s="26">
        <v>593</v>
      </c>
      <c r="B597" s="338" t="s">
        <v>3201</v>
      </c>
      <c r="C597" s="340" t="s">
        <v>3202</v>
      </c>
      <c r="D597" s="340" t="s">
        <v>2988</v>
      </c>
      <c r="E597" s="340" t="s">
        <v>2453</v>
      </c>
      <c r="F597" s="340" t="s">
        <v>2456</v>
      </c>
    </row>
    <row r="598" spans="1:6">
      <c r="A598" s="26">
        <v>594</v>
      </c>
      <c r="B598" s="338" t="s">
        <v>3183</v>
      </c>
      <c r="C598" s="340" t="s">
        <v>3184</v>
      </c>
      <c r="D598" s="340" t="s">
        <v>2988</v>
      </c>
      <c r="E598" s="340" t="s">
        <v>2453</v>
      </c>
      <c r="F598" s="340" t="s">
        <v>2456</v>
      </c>
    </row>
    <row r="599" spans="1:6">
      <c r="A599" s="26">
        <v>595</v>
      </c>
      <c r="B599" s="338" t="s">
        <v>3171</v>
      </c>
      <c r="C599" s="340" t="s">
        <v>3172</v>
      </c>
      <c r="D599" s="340" t="s">
        <v>2988</v>
      </c>
      <c r="E599" s="340" t="s">
        <v>2453</v>
      </c>
      <c r="F599" s="340" t="s">
        <v>2456</v>
      </c>
    </row>
    <row r="600" spans="1:6">
      <c r="A600" s="26">
        <v>596</v>
      </c>
      <c r="B600" s="338" t="s">
        <v>3161</v>
      </c>
      <c r="C600" s="340" t="s">
        <v>3162</v>
      </c>
      <c r="D600" s="340" t="s">
        <v>2988</v>
      </c>
      <c r="E600" s="340" t="s">
        <v>2453</v>
      </c>
      <c r="F600" s="340" t="s">
        <v>2456</v>
      </c>
    </row>
    <row r="601" spans="1:6">
      <c r="A601" s="26">
        <v>597</v>
      </c>
      <c r="B601" s="338" t="s">
        <v>3236</v>
      </c>
      <c r="C601" s="340" t="s">
        <v>3237</v>
      </c>
      <c r="D601" s="340" t="s">
        <v>2988</v>
      </c>
      <c r="E601" s="340" t="s">
        <v>2453</v>
      </c>
      <c r="F601" s="340" t="s">
        <v>2456</v>
      </c>
    </row>
    <row r="602" spans="1:6">
      <c r="A602" s="26">
        <v>598</v>
      </c>
      <c r="B602" s="338" t="s">
        <v>3059</v>
      </c>
      <c r="C602" s="340" t="s">
        <v>3060</v>
      </c>
      <c r="D602" s="340" t="s">
        <v>2988</v>
      </c>
      <c r="E602" s="340" t="s">
        <v>2453</v>
      </c>
      <c r="F602" s="340" t="s">
        <v>2456</v>
      </c>
    </row>
    <row r="603" spans="1:6">
      <c r="A603" s="26">
        <v>599</v>
      </c>
      <c r="B603" s="338" t="s">
        <v>3096</v>
      </c>
      <c r="C603" s="340" t="s">
        <v>3097</v>
      </c>
      <c r="D603" s="340" t="s">
        <v>2988</v>
      </c>
      <c r="E603" s="340" t="s">
        <v>2453</v>
      </c>
      <c r="F603" s="340" t="s">
        <v>2456</v>
      </c>
    </row>
    <row r="604" spans="1:6">
      <c r="A604" s="26">
        <v>600</v>
      </c>
      <c r="B604" s="338" t="s">
        <v>3091</v>
      </c>
      <c r="C604" s="340" t="s">
        <v>3092</v>
      </c>
      <c r="D604" s="340" t="s">
        <v>2988</v>
      </c>
      <c r="E604" s="340" t="s">
        <v>2453</v>
      </c>
      <c r="F604" s="340" t="s">
        <v>2456</v>
      </c>
    </row>
    <row r="605" spans="1:6">
      <c r="A605" s="26">
        <v>601</v>
      </c>
      <c r="B605" s="338" t="s">
        <v>3210</v>
      </c>
      <c r="C605" s="340" t="s">
        <v>3211</v>
      </c>
      <c r="D605" s="340" t="s">
        <v>2988</v>
      </c>
      <c r="E605" s="340" t="s">
        <v>2453</v>
      </c>
      <c r="F605" s="340"/>
    </row>
    <row r="606" spans="1:6">
      <c r="A606" s="26">
        <v>602</v>
      </c>
      <c r="B606" s="338" t="s">
        <v>3206</v>
      </c>
      <c r="C606" s="340" t="s">
        <v>3207</v>
      </c>
      <c r="D606" s="340" t="s">
        <v>2988</v>
      </c>
      <c r="E606" s="340" t="s">
        <v>2453</v>
      </c>
      <c r="F606" s="340"/>
    </row>
    <row r="607" spans="1:6">
      <c r="A607" s="26">
        <v>603</v>
      </c>
      <c r="B607" s="338" t="s">
        <v>3101</v>
      </c>
      <c r="C607" s="340" t="s">
        <v>1401</v>
      </c>
      <c r="D607" s="340" t="s">
        <v>2988</v>
      </c>
      <c r="E607" s="340" t="s">
        <v>2453</v>
      </c>
      <c r="F607" s="340"/>
    </row>
    <row r="608" spans="1:6">
      <c r="A608" s="26">
        <v>604</v>
      </c>
      <c r="B608" s="338" t="s">
        <v>3099</v>
      </c>
      <c r="C608" s="340" t="s">
        <v>3100</v>
      </c>
      <c r="D608" s="340" t="s">
        <v>2988</v>
      </c>
      <c r="E608" s="340" t="s">
        <v>2453</v>
      </c>
      <c r="F608" s="340"/>
    </row>
    <row r="609" spans="1:6">
      <c r="A609" s="26">
        <v>605</v>
      </c>
      <c r="B609" s="27" t="s">
        <v>3666</v>
      </c>
      <c r="C609" s="28" t="s">
        <v>3667</v>
      </c>
      <c r="D609" s="28" t="s">
        <v>3271</v>
      </c>
      <c r="E609" s="340" t="s">
        <v>2453</v>
      </c>
      <c r="F609" s="340" t="s">
        <v>2423</v>
      </c>
    </row>
    <row r="610" spans="1:6">
      <c r="A610" s="26">
        <v>606</v>
      </c>
      <c r="B610" s="27" t="s">
        <v>3664</v>
      </c>
      <c r="C610" s="28" t="s">
        <v>3665</v>
      </c>
      <c r="D610" s="28" t="s">
        <v>3271</v>
      </c>
      <c r="E610" s="340" t="s">
        <v>2453</v>
      </c>
      <c r="F610" s="340" t="s">
        <v>2423</v>
      </c>
    </row>
    <row r="611" spans="1:6">
      <c r="A611" s="26">
        <v>607</v>
      </c>
      <c r="B611" s="27" t="s">
        <v>3668</v>
      </c>
      <c r="C611" s="28" t="s">
        <v>3669</v>
      </c>
      <c r="D611" s="28" t="s">
        <v>3271</v>
      </c>
      <c r="E611" s="340" t="s">
        <v>2453</v>
      </c>
      <c r="F611" s="340" t="s">
        <v>2423</v>
      </c>
    </row>
    <row r="612" spans="1:6">
      <c r="A612" s="26">
        <v>608</v>
      </c>
      <c r="B612" s="27" t="s">
        <v>3670</v>
      </c>
      <c r="C612" s="28" t="s">
        <v>3671</v>
      </c>
      <c r="D612" s="28" t="s">
        <v>3271</v>
      </c>
      <c r="E612" s="340" t="s">
        <v>2453</v>
      </c>
      <c r="F612" s="340" t="s">
        <v>2423</v>
      </c>
    </row>
    <row r="613" spans="1:6">
      <c r="A613" s="26">
        <v>609</v>
      </c>
      <c r="B613" s="27" t="s">
        <v>3695</v>
      </c>
      <c r="C613" s="28" t="s">
        <v>3696</v>
      </c>
      <c r="D613" s="28" t="s">
        <v>3271</v>
      </c>
      <c r="E613" s="340" t="s">
        <v>2453</v>
      </c>
      <c r="F613" s="340" t="s">
        <v>2423</v>
      </c>
    </row>
    <row r="614" spans="1:6">
      <c r="A614" s="26">
        <v>610</v>
      </c>
      <c r="B614" s="27" t="s">
        <v>3672</v>
      </c>
      <c r="C614" s="28" t="s">
        <v>3673</v>
      </c>
      <c r="D614" s="28" t="s">
        <v>3271</v>
      </c>
      <c r="E614" s="340" t="s">
        <v>2453</v>
      </c>
      <c r="F614" s="340" t="s">
        <v>2423</v>
      </c>
    </row>
    <row r="615" spans="1:6">
      <c r="A615" s="26">
        <v>611</v>
      </c>
      <c r="B615" s="338" t="s">
        <v>3807</v>
      </c>
      <c r="C615" s="340" t="s">
        <v>3808</v>
      </c>
      <c r="D615" s="340" t="s">
        <v>3271</v>
      </c>
      <c r="E615" s="340" t="s">
        <v>2453</v>
      </c>
      <c r="F615" s="340" t="s">
        <v>2423</v>
      </c>
    </row>
    <row r="616" spans="1:6">
      <c r="A616" s="26">
        <v>612</v>
      </c>
      <c r="B616" s="338" t="s">
        <v>3674</v>
      </c>
      <c r="C616" s="340" t="s">
        <v>3675</v>
      </c>
      <c r="D616" s="340" t="s">
        <v>3271</v>
      </c>
      <c r="E616" s="340" t="s">
        <v>2453</v>
      </c>
      <c r="F616" s="340" t="s">
        <v>2423</v>
      </c>
    </row>
    <row r="617" spans="1:6">
      <c r="A617" s="26">
        <v>613</v>
      </c>
      <c r="B617" s="338" t="s">
        <v>3765</v>
      </c>
      <c r="C617" s="340" t="s">
        <v>3766</v>
      </c>
      <c r="D617" s="340" t="s">
        <v>3271</v>
      </c>
      <c r="E617" s="340" t="s">
        <v>2453</v>
      </c>
      <c r="F617" s="340" t="s">
        <v>2423</v>
      </c>
    </row>
    <row r="618" spans="1:6">
      <c r="A618" s="26">
        <v>614</v>
      </c>
      <c r="B618" s="338" t="s">
        <v>3733</v>
      </c>
      <c r="C618" s="340" t="s">
        <v>3734</v>
      </c>
      <c r="D618" s="340" t="s">
        <v>3271</v>
      </c>
      <c r="E618" s="340" t="s">
        <v>2453</v>
      </c>
      <c r="F618" s="340" t="s">
        <v>2423</v>
      </c>
    </row>
    <row r="619" spans="1:6">
      <c r="A619" s="26">
        <v>615</v>
      </c>
      <c r="B619" s="338" t="s">
        <v>3701</v>
      </c>
      <c r="C619" s="340" t="s">
        <v>3702</v>
      </c>
      <c r="D619" s="340" t="s">
        <v>3271</v>
      </c>
      <c r="E619" s="340" t="s">
        <v>2453</v>
      </c>
      <c r="F619" s="340" t="s">
        <v>2423</v>
      </c>
    </row>
    <row r="620" spans="1:6">
      <c r="A620" s="26">
        <v>616</v>
      </c>
      <c r="B620" s="338" t="s">
        <v>3705</v>
      </c>
      <c r="C620" s="340" t="s">
        <v>3706</v>
      </c>
      <c r="D620" s="340" t="s">
        <v>3271</v>
      </c>
      <c r="E620" s="340" t="s">
        <v>2453</v>
      </c>
      <c r="F620" s="340" t="s">
        <v>2423</v>
      </c>
    </row>
    <row r="621" spans="1:6">
      <c r="A621" s="26">
        <v>617</v>
      </c>
      <c r="B621" s="338" t="s">
        <v>3799</v>
      </c>
      <c r="C621" s="340" t="s">
        <v>839</v>
      </c>
      <c r="D621" s="340" t="s">
        <v>3271</v>
      </c>
      <c r="E621" s="340" t="s">
        <v>2453</v>
      </c>
      <c r="F621" s="340" t="s">
        <v>2423</v>
      </c>
    </row>
    <row r="622" spans="1:6">
      <c r="A622" s="26">
        <v>618</v>
      </c>
      <c r="B622" s="338" t="s">
        <v>3788</v>
      </c>
      <c r="C622" s="340" t="s">
        <v>832</v>
      </c>
      <c r="D622" s="340" t="s">
        <v>3271</v>
      </c>
      <c r="E622" s="340" t="s">
        <v>2453</v>
      </c>
      <c r="F622" s="340" t="s">
        <v>2423</v>
      </c>
    </row>
    <row r="623" spans="1:6">
      <c r="A623" s="26">
        <v>619</v>
      </c>
      <c r="B623" s="338" t="s">
        <v>3824</v>
      </c>
      <c r="C623" s="340" t="s">
        <v>858</v>
      </c>
      <c r="D623" s="340" t="s">
        <v>3271</v>
      </c>
      <c r="E623" s="340" t="s">
        <v>2453</v>
      </c>
      <c r="F623" s="340" t="s">
        <v>2423</v>
      </c>
    </row>
    <row r="624" spans="1:6">
      <c r="A624" s="26">
        <v>620</v>
      </c>
      <c r="B624" s="338" t="s">
        <v>3803</v>
      </c>
      <c r="C624" s="340" t="s">
        <v>843</v>
      </c>
      <c r="D624" s="340" t="s">
        <v>3271</v>
      </c>
      <c r="E624" s="340" t="s">
        <v>2453</v>
      </c>
      <c r="F624" s="340" t="s">
        <v>2423</v>
      </c>
    </row>
    <row r="625" spans="1:6">
      <c r="A625" s="26">
        <v>621</v>
      </c>
      <c r="B625" s="338" t="s">
        <v>8763</v>
      </c>
      <c r="C625" s="340" t="s">
        <v>8764</v>
      </c>
      <c r="D625" s="340" t="s">
        <v>3271</v>
      </c>
      <c r="E625" s="340" t="s">
        <v>2453</v>
      </c>
      <c r="F625" s="340" t="s">
        <v>2423</v>
      </c>
    </row>
    <row r="626" spans="1:6">
      <c r="A626" s="26">
        <v>622</v>
      </c>
      <c r="B626" s="338" t="s">
        <v>3820</v>
      </c>
      <c r="C626" s="340" t="s">
        <v>854</v>
      </c>
      <c r="D626" s="340" t="s">
        <v>3271</v>
      </c>
      <c r="E626" s="340" t="s">
        <v>2453</v>
      </c>
      <c r="F626" s="340" t="s">
        <v>2423</v>
      </c>
    </row>
    <row r="627" spans="1:6">
      <c r="A627" s="26">
        <v>623</v>
      </c>
      <c r="B627" s="338" t="s">
        <v>3830</v>
      </c>
      <c r="C627" s="340" t="s">
        <v>864</v>
      </c>
      <c r="D627" s="340" t="s">
        <v>3271</v>
      </c>
      <c r="E627" s="340" t="s">
        <v>2453</v>
      </c>
      <c r="F627" s="340" t="s">
        <v>2423</v>
      </c>
    </row>
    <row r="628" spans="1:6">
      <c r="A628" s="26">
        <v>624</v>
      </c>
      <c r="B628" s="338" t="s">
        <v>3755</v>
      </c>
      <c r="C628" s="340" t="s">
        <v>814</v>
      </c>
      <c r="D628" s="340" t="s">
        <v>3271</v>
      </c>
      <c r="E628" s="340" t="s">
        <v>2453</v>
      </c>
      <c r="F628" s="340" t="s">
        <v>2423</v>
      </c>
    </row>
    <row r="629" spans="1:6">
      <c r="A629" s="26">
        <v>625</v>
      </c>
      <c r="B629" s="338" t="s">
        <v>3800</v>
      </c>
      <c r="C629" s="340" t="s">
        <v>840</v>
      </c>
      <c r="D629" s="340" t="s">
        <v>3271</v>
      </c>
      <c r="E629" s="340" t="s">
        <v>2453</v>
      </c>
      <c r="F629" s="340" t="s">
        <v>2423</v>
      </c>
    </row>
    <row r="630" spans="1:6">
      <c r="A630" s="26">
        <v>626</v>
      </c>
      <c r="B630" s="338" t="s">
        <v>3822</v>
      </c>
      <c r="C630" s="340" t="s">
        <v>856</v>
      </c>
      <c r="D630" s="340" t="s">
        <v>3271</v>
      </c>
      <c r="E630" s="340" t="s">
        <v>2453</v>
      </c>
      <c r="F630" s="340" t="s">
        <v>2423</v>
      </c>
    </row>
    <row r="631" spans="1:6">
      <c r="A631" s="26">
        <v>627</v>
      </c>
      <c r="B631" s="338" t="s">
        <v>3809</v>
      </c>
      <c r="C631" s="340" t="s">
        <v>845</v>
      </c>
      <c r="D631" s="340" t="s">
        <v>3271</v>
      </c>
      <c r="E631" s="340" t="s">
        <v>2453</v>
      </c>
      <c r="F631" s="340" t="s">
        <v>2423</v>
      </c>
    </row>
    <row r="632" spans="1:6">
      <c r="A632" s="26">
        <v>628</v>
      </c>
      <c r="B632" s="338" t="s">
        <v>3768</v>
      </c>
      <c r="C632" s="340" t="s">
        <v>817</v>
      </c>
      <c r="D632" s="340" t="s">
        <v>3271</v>
      </c>
      <c r="E632" s="340" t="s">
        <v>2453</v>
      </c>
      <c r="F632" s="340" t="s">
        <v>2423</v>
      </c>
    </row>
    <row r="633" spans="1:6">
      <c r="A633" s="26">
        <v>629</v>
      </c>
      <c r="B633" s="338" t="s">
        <v>3814</v>
      </c>
      <c r="C633" s="340" t="s">
        <v>850</v>
      </c>
      <c r="D633" s="340" t="s">
        <v>3271</v>
      </c>
      <c r="E633" s="340" t="s">
        <v>2453</v>
      </c>
      <c r="F633" s="340" t="s">
        <v>2423</v>
      </c>
    </row>
    <row r="634" spans="1:6">
      <c r="A634" s="26">
        <v>630</v>
      </c>
      <c r="B634" s="338" t="s">
        <v>3751</v>
      </c>
      <c r="C634" s="340" t="s">
        <v>812</v>
      </c>
      <c r="D634" s="340" t="s">
        <v>3271</v>
      </c>
      <c r="E634" s="340" t="s">
        <v>2453</v>
      </c>
      <c r="F634" s="340" t="s">
        <v>2423</v>
      </c>
    </row>
    <row r="635" spans="1:6">
      <c r="A635" s="26">
        <v>631</v>
      </c>
      <c r="B635" s="338" t="s">
        <v>3778</v>
      </c>
      <c r="C635" s="340" t="s">
        <v>821</v>
      </c>
      <c r="D635" s="340" t="s">
        <v>3271</v>
      </c>
      <c r="E635" s="340" t="s">
        <v>2453</v>
      </c>
      <c r="F635" s="340" t="s">
        <v>2423</v>
      </c>
    </row>
    <row r="636" spans="1:6">
      <c r="A636" s="26">
        <v>632</v>
      </c>
      <c r="B636" s="338" t="s">
        <v>3764</v>
      </c>
      <c r="C636" s="340" t="s">
        <v>815</v>
      </c>
      <c r="D636" s="340" t="s">
        <v>3271</v>
      </c>
      <c r="E636" s="340" t="s">
        <v>2453</v>
      </c>
      <c r="F636" s="340" t="s">
        <v>2423</v>
      </c>
    </row>
    <row r="637" spans="1:6">
      <c r="A637" s="26">
        <v>633</v>
      </c>
      <c r="B637" s="338" t="s">
        <v>3775</v>
      </c>
      <c r="C637" s="340" t="s">
        <v>820</v>
      </c>
      <c r="D637" s="340" t="s">
        <v>3271</v>
      </c>
      <c r="E637" s="340" t="s">
        <v>2453</v>
      </c>
      <c r="F637" s="340" t="s">
        <v>2423</v>
      </c>
    </row>
    <row r="638" spans="1:6">
      <c r="A638" s="26">
        <v>634</v>
      </c>
      <c r="B638" s="338" t="s">
        <v>3823</v>
      </c>
      <c r="C638" s="340" t="s">
        <v>857</v>
      </c>
      <c r="D638" s="340" t="s">
        <v>3271</v>
      </c>
      <c r="E638" s="340" t="s">
        <v>2453</v>
      </c>
      <c r="F638" s="340" t="s">
        <v>2423</v>
      </c>
    </row>
    <row r="639" spans="1:6">
      <c r="A639" s="26">
        <v>635</v>
      </c>
      <c r="B639" s="338" t="s">
        <v>3769</v>
      </c>
      <c r="C639" s="340" t="s">
        <v>818</v>
      </c>
      <c r="D639" s="340" t="s">
        <v>3271</v>
      </c>
      <c r="E639" s="340" t="s">
        <v>2453</v>
      </c>
      <c r="F639" s="340" t="s">
        <v>2423</v>
      </c>
    </row>
    <row r="640" spans="1:6">
      <c r="A640" s="26">
        <v>636</v>
      </c>
      <c r="B640" s="338" t="s">
        <v>3767</v>
      </c>
      <c r="C640" s="340" t="s">
        <v>816</v>
      </c>
      <c r="D640" s="340" t="s">
        <v>3271</v>
      </c>
      <c r="E640" s="340" t="s">
        <v>2453</v>
      </c>
      <c r="F640" s="340" t="s">
        <v>2423</v>
      </c>
    </row>
    <row r="641" spans="1:6">
      <c r="A641" s="26">
        <v>637</v>
      </c>
      <c r="B641" s="338" t="s">
        <v>3770</v>
      </c>
      <c r="C641" s="340" t="s">
        <v>3771</v>
      </c>
      <c r="D641" s="340" t="s">
        <v>3271</v>
      </c>
      <c r="E641" s="340" t="s">
        <v>2453</v>
      </c>
      <c r="F641" s="340" t="s">
        <v>2423</v>
      </c>
    </row>
    <row r="642" spans="1:6">
      <c r="A642" s="26">
        <v>638</v>
      </c>
      <c r="B642" s="338" t="s">
        <v>3779</v>
      </c>
      <c r="C642" s="340" t="s">
        <v>822</v>
      </c>
      <c r="D642" s="340" t="s">
        <v>3271</v>
      </c>
      <c r="E642" s="340" t="s">
        <v>2453</v>
      </c>
      <c r="F642" s="340" t="s">
        <v>2423</v>
      </c>
    </row>
    <row r="643" spans="1:6">
      <c r="A643" s="26">
        <v>639</v>
      </c>
      <c r="B643" s="338" t="s">
        <v>3802</v>
      </c>
      <c r="C643" s="340" t="s">
        <v>842</v>
      </c>
      <c r="D643" s="340" t="s">
        <v>3271</v>
      </c>
      <c r="E643" s="340" t="s">
        <v>2453</v>
      </c>
      <c r="F643" s="340" t="s">
        <v>2423</v>
      </c>
    </row>
    <row r="644" spans="1:6">
      <c r="A644" s="26">
        <v>640</v>
      </c>
      <c r="B644" s="338" t="s">
        <v>3774</v>
      </c>
      <c r="C644" s="340" t="s">
        <v>819</v>
      </c>
      <c r="D644" s="340" t="s">
        <v>3271</v>
      </c>
      <c r="E644" s="340" t="s">
        <v>2453</v>
      </c>
      <c r="F644" s="340" t="s">
        <v>2423</v>
      </c>
    </row>
    <row r="645" spans="1:6">
      <c r="A645" s="26">
        <v>641</v>
      </c>
      <c r="B645" s="338" t="s">
        <v>3836</v>
      </c>
      <c r="C645" s="340" t="s">
        <v>3837</v>
      </c>
      <c r="D645" s="340" t="s">
        <v>3271</v>
      </c>
      <c r="E645" s="340" t="s">
        <v>2453</v>
      </c>
      <c r="F645" s="340" t="s">
        <v>2423</v>
      </c>
    </row>
    <row r="646" spans="1:6">
      <c r="A646" s="26">
        <v>642</v>
      </c>
      <c r="B646" s="338" t="s">
        <v>3828</v>
      </c>
      <c r="C646" s="340" t="s">
        <v>862</v>
      </c>
      <c r="D646" s="340" t="s">
        <v>3271</v>
      </c>
      <c r="E646" s="340" t="s">
        <v>2453</v>
      </c>
      <c r="F646" s="340" t="s">
        <v>2423</v>
      </c>
    </row>
    <row r="647" spans="1:6">
      <c r="A647" s="26">
        <v>643</v>
      </c>
      <c r="B647" s="338" t="s">
        <v>3782</v>
      </c>
      <c r="C647" s="340" t="s">
        <v>825</v>
      </c>
      <c r="D647" s="340" t="s">
        <v>3271</v>
      </c>
      <c r="E647" s="340" t="s">
        <v>2453</v>
      </c>
      <c r="F647" s="340" t="s">
        <v>2423</v>
      </c>
    </row>
    <row r="648" spans="1:6">
      <c r="A648" s="26">
        <v>644</v>
      </c>
      <c r="B648" s="338" t="s">
        <v>3791</v>
      </c>
      <c r="C648" s="340" t="s">
        <v>835</v>
      </c>
      <c r="D648" s="340" t="s">
        <v>3271</v>
      </c>
      <c r="E648" s="340" t="s">
        <v>2453</v>
      </c>
      <c r="F648" s="340" t="s">
        <v>2423</v>
      </c>
    </row>
    <row r="649" spans="1:6">
      <c r="A649" s="26">
        <v>645</v>
      </c>
      <c r="B649" s="338" t="s">
        <v>3811</v>
      </c>
      <c r="C649" s="340" t="s">
        <v>847</v>
      </c>
      <c r="D649" s="340" t="s">
        <v>3271</v>
      </c>
      <c r="E649" s="340" t="s">
        <v>2453</v>
      </c>
      <c r="F649" s="340" t="s">
        <v>2423</v>
      </c>
    </row>
    <row r="650" spans="1:6">
      <c r="A650" s="26">
        <v>646</v>
      </c>
      <c r="B650" s="338" t="s">
        <v>3817</v>
      </c>
      <c r="C650" s="340" t="s">
        <v>851</v>
      </c>
      <c r="D650" s="340" t="s">
        <v>3271</v>
      </c>
      <c r="E650" s="340" t="s">
        <v>2453</v>
      </c>
      <c r="F650" s="340" t="s">
        <v>2423</v>
      </c>
    </row>
    <row r="651" spans="1:6">
      <c r="A651" s="26">
        <v>647</v>
      </c>
      <c r="B651" s="338" t="s">
        <v>3783</v>
      </c>
      <c r="C651" s="340" t="s">
        <v>827</v>
      </c>
      <c r="D651" s="340" t="s">
        <v>3271</v>
      </c>
      <c r="E651" s="340" t="s">
        <v>2453</v>
      </c>
      <c r="F651" s="340" t="s">
        <v>2423</v>
      </c>
    </row>
    <row r="652" spans="1:6">
      <c r="A652" s="26">
        <v>648</v>
      </c>
      <c r="B652" s="338" t="s">
        <v>3793</v>
      </c>
      <c r="C652" s="340" t="s">
        <v>837</v>
      </c>
      <c r="D652" s="340" t="s">
        <v>3271</v>
      </c>
      <c r="E652" s="340" t="s">
        <v>2453</v>
      </c>
      <c r="F652" s="340" t="s">
        <v>2423</v>
      </c>
    </row>
    <row r="653" spans="1:6">
      <c r="A653" s="26">
        <v>649</v>
      </c>
      <c r="B653" s="338" t="s">
        <v>3813</v>
      </c>
      <c r="C653" s="340" t="s">
        <v>849</v>
      </c>
      <c r="D653" s="340" t="s">
        <v>3271</v>
      </c>
      <c r="E653" s="340" t="s">
        <v>2453</v>
      </c>
      <c r="F653" s="340" t="s">
        <v>2423</v>
      </c>
    </row>
    <row r="654" spans="1:6">
      <c r="A654" s="26">
        <v>650</v>
      </c>
      <c r="B654" s="338" t="s">
        <v>9678</v>
      </c>
      <c r="C654" s="340" t="s">
        <v>9679</v>
      </c>
      <c r="D654" s="340" t="s">
        <v>3271</v>
      </c>
      <c r="E654" s="340" t="s">
        <v>2422</v>
      </c>
      <c r="F654" s="340" t="s">
        <v>2423</v>
      </c>
    </row>
    <row r="655" spans="1:6">
      <c r="A655" s="26">
        <v>651</v>
      </c>
      <c r="B655" s="338" t="s">
        <v>3752</v>
      </c>
      <c r="C655" s="340" t="s">
        <v>813</v>
      </c>
      <c r="D655" s="340" t="s">
        <v>3271</v>
      </c>
      <c r="E655" s="340" t="s">
        <v>2453</v>
      </c>
      <c r="F655" s="340" t="s">
        <v>2423</v>
      </c>
    </row>
    <row r="656" spans="1:6">
      <c r="A656" s="26">
        <v>652</v>
      </c>
      <c r="B656" s="338" t="s">
        <v>3790</v>
      </c>
      <c r="C656" s="340" t="s">
        <v>834</v>
      </c>
      <c r="D656" s="340" t="s">
        <v>3271</v>
      </c>
      <c r="E656" s="340" t="s">
        <v>2453</v>
      </c>
      <c r="F656" s="340" t="s">
        <v>2423</v>
      </c>
    </row>
    <row r="657" spans="1:6">
      <c r="A657" s="26">
        <v>653</v>
      </c>
      <c r="B657" s="338" t="s">
        <v>3784</v>
      </c>
      <c r="C657" s="340" t="s">
        <v>828</v>
      </c>
      <c r="D657" s="340" t="s">
        <v>3271</v>
      </c>
      <c r="E657" s="340" t="s">
        <v>2453</v>
      </c>
      <c r="F657" s="340" t="s">
        <v>2423</v>
      </c>
    </row>
    <row r="658" spans="1:6">
      <c r="A658" s="26">
        <v>654</v>
      </c>
      <c r="B658" s="338" t="s">
        <v>3825</v>
      </c>
      <c r="C658" s="340" t="s">
        <v>859</v>
      </c>
      <c r="D658" s="340" t="s">
        <v>3271</v>
      </c>
      <c r="E658" s="340" t="s">
        <v>2453</v>
      </c>
      <c r="F658" s="340" t="s">
        <v>2423</v>
      </c>
    </row>
    <row r="659" spans="1:6">
      <c r="A659" s="26">
        <v>655</v>
      </c>
      <c r="B659" s="338" t="s">
        <v>3812</v>
      </c>
      <c r="C659" s="340" t="s">
        <v>848</v>
      </c>
      <c r="D659" s="340" t="s">
        <v>3271</v>
      </c>
      <c r="E659" s="340" t="s">
        <v>2453</v>
      </c>
      <c r="F659" s="340" t="s">
        <v>2423</v>
      </c>
    </row>
    <row r="660" spans="1:6">
      <c r="A660" s="26">
        <v>656</v>
      </c>
      <c r="B660" s="338" t="s">
        <v>3787</v>
      </c>
      <c r="C660" s="340" t="s">
        <v>831</v>
      </c>
      <c r="D660" s="340" t="s">
        <v>3271</v>
      </c>
      <c r="E660" s="340" t="s">
        <v>2453</v>
      </c>
      <c r="F660" s="340" t="s">
        <v>2423</v>
      </c>
    </row>
    <row r="661" spans="1:6">
      <c r="A661" s="26">
        <v>657</v>
      </c>
      <c r="B661" s="338" t="s">
        <v>3682</v>
      </c>
      <c r="C661" s="340" t="s">
        <v>811</v>
      </c>
      <c r="D661" s="340" t="s">
        <v>3271</v>
      </c>
      <c r="E661" s="340" t="s">
        <v>2453</v>
      </c>
      <c r="F661" s="340" t="s">
        <v>2423</v>
      </c>
    </row>
    <row r="662" spans="1:6">
      <c r="A662" s="26">
        <v>658</v>
      </c>
      <c r="B662" s="338" t="s">
        <v>3804</v>
      </c>
      <c r="C662" s="340" t="s">
        <v>844</v>
      </c>
      <c r="D662" s="340" t="s">
        <v>3271</v>
      </c>
      <c r="E662" s="340" t="s">
        <v>2453</v>
      </c>
      <c r="F662" s="340" t="s">
        <v>2423</v>
      </c>
    </row>
    <row r="663" spans="1:6">
      <c r="A663" s="26">
        <v>659</v>
      </c>
      <c r="B663" s="338" t="s">
        <v>3786</v>
      </c>
      <c r="C663" s="340" t="s">
        <v>830</v>
      </c>
      <c r="D663" s="340" t="s">
        <v>3271</v>
      </c>
      <c r="E663" s="340" t="s">
        <v>2453</v>
      </c>
      <c r="F663" s="340" t="s">
        <v>2423</v>
      </c>
    </row>
    <row r="664" spans="1:6">
      <c r="A664" s="26">
        <v>660</v>
      </c>
      <c r="B664" s="338" t="s">
        <v>3826</v>
      </c>
      <c r="C664" s="340" t="s">
        <v>860</v>
      </c>
      <c r="D664" s="340" t="s">
        <v>3271</v>
      </c>
      <c r="E664" s="340" t="s">
        <v>2453</v>
      </c>
      <c r="F664" s="340" t="s">
        <v>2423</v>
      </c>
    </row>
    <row r="665" spans="1:6">
      <c r="A665" s="26">
        <v>661</v>
      </c>
      <c r="B665" s="338" t="s">
        <v>3792</v>
      </c>
      <c r="C665" s="340" t="s">
        <v>836</v>
      </c>
      <c r="D665" s="340" t="s">
        <v>3271</v>
      </c>
      <c r="E665" s="340" t="s">
        <v>2453</v>
      </c>
      <c r="F665" s="340" t="s">
        <v>2423</v>
      </c>
    </row>
    <row r="666" spans="1:6">
      <c r="A666" s="26">
        <v>662</v>
      </c>
      <c r="B666" s="338" t="s">
        <v>3781</v>
      </c>
      <c r="C666" s="340" t="s">
        <v>824</v>
      </c>
      <c r="D666" s="340" t="s">
        <v>3271</v>
      </c>
      <c r="E666" s="340" t="s">
        <v>2453</v>
      </c>
      <c r="F666" s="340" t="s">
        <v>2423</v>
      </c>
    </row>
    <row r="667" spans="1:6">
      <c r="A667" s="26">
        <v>663</v>
      </c>
      <c r="B667" s="338" t="s">
        <v>3821</v>
      </c>
      <c r="C667" s="340" t="s">
        <v>855</v>
      </c>
      <c r="D667" s="340" t="s">
        <v>3271</v>
      </c>
      <c r="E667" s="340" t="s">
        <v>2453</v>
      </c>
      <c r="F667" s="340" t="s">
        <v>2423</v>
      </c>
    </row>
    <row r="668" spans="1:6">
      <c r="A668" s="26">
        <v>664</v>
      </c>
      <c r="B668" s="338" t="s">
        <v>3819</v>
      </c>
      <c r="C668" s="340" t="s">
        <v>853</v>
      </c>
      <c r="D668" s="340" t="s">
        <v>3271</v>
      </c>
      <c r="E668" s="340" t="s">
        <v>2453</v>
      </c>
      <c r="F668" s="340" t="s">
        <v>2423</v>
      </c>
    </row>
    <row r="669" spans="1:6">
      <c r="A669" s="26">
        <v>665</v>
      </c>
      <c r="B669" s="338" t="s">
        <v>3785</v>
      </c>
      <c r="C669" s="340" t="s">
        <v>829</v>
      </c>
      <c r="D669" s="340" t="s">
        <v>3271</v>
      </c>
      <c r="E669" s="340" t="s">
        <v>2453</v>
      </c>
      <c r="F669" s="340" t="s">
        <v>2423</v>
      </c>
    </row>
    <row r="670" spans="1:6">
      <c r="A670" s="26">
        <v>666</v>
      </c>
      <c r="B670" s="338" t="s">
        <v>3834</v>
      </c>
      <c r="C670" s="340" t="s">
        <v>3835</v>
      </c>
      <c r="D670" s="340" t="s">
        <v>3271</v>
      </c>
      <c r="E670" s="340" t="s">
        <v>2453</v>
      </c>
      <c r="F670" s="340" t="s">
        <v>2423</v>
      </c>
    </row>
    <row r="671" spans="1:6">
      <c r="A671" s="26">
        <v>667</v>
      </c>
      <c r="B671" s="338" t="s">
        <v>3780</v>
      </c>
      <c r="C671" s="340" t="s">
        <v>823</v>
      </c>
      <c r="D671" s="340" t="s">
        <v>3271</v>
      </c>
      <c r="E671" s="340" t="s">
        <v>2453</v>
      </c>
      <c r="F671" s="340" t="s">
        <v>2423</v>
      </c>
    </row>
    <row r="672" spans="1:6">
      <c r="A672" s="26">
        <v>668</v>
      </c>
      <c r="B672" s="338" t="s">
        <v>3831</v>
      </c>
      <c r="C672" s="340" t="s">
        <v>865</v>
      </c>
      <c r="D672" s="340" t="s">
        <v>3271</v>
      </c>
      <c r="E672" s="340" t="s">
        <v>2453</v>
      </c>
      <c r="F672" s="340" t="s">
        <v>2423</v>
      </c>
    </row>
    <row r="673" spans="1:6">
      <c r="A673" s="26">
        <v>669</v>
      </c>
      <c r="B673" s="338" t="s">
        <v>3827</v>
      </c>
      <c r="C673" s="340" t="s">
        <v>861</v>
      </c>
      <c r="D673" s="340" t="s">
        <v>3271</v>
      </c>
      <c r="E673" s="340" t="s">
        <v>2453</v>
      </c>
      <c r="F673" s="340" t="s">
        <v>2423</v>
      </c>
    </row>
    <row r="674" spans="1:6">
      <c r="A674" s="26">
        <v>670</v>
      </c>
      <c r="B674" s="338" t="s">
        <v>3829</v>
      </c>
      <c r="C674" s="340" t="s">
        <v>863</v>
      </c>
      <c r="D674" s="340" t="s">
        <v>3271</v>
      </c>
      <c r="E674" s="340" t="s">
        <v>2453</v>
      </c>
      <c r="F674" s="340" t="s">
        <v>2423</v>
      </c>
    </row>
    <row r="675" spans="1:6">
      <c r="A675" s="26">
        <v>671</v>
      </c>
      <c r="B675" s="338" t="s">
        <v>3798</v>
      </c>
      <c r="C675" s="340" t="s">
        <v>838</v>
      </c>
      <c r="D675" s="340" t="s">
        <v>3271</v>
      </c>
      <c r="E675" s="340" t="s">
        <v>2453</v>
      </c>
      <c r="F675" s="340" t="s">
        <v>2423</v>
      </c>
    </row>
    <row r="676" spans="1:6">
      <c r="A676" s="26">
        <v>672</v>
      </c>
      <c r="B676" s="338" t="s">
        <v>3772</v>
      </c>
      <c r="C676" s="340" t="s">
        <v>3773</v>
      </c>
      <c r="D676" s="340" t="s">
        <v>3271</v>
      </c>
      <c r="E676" s="340" t="s">
        <v>2453</v>
      </c>
      <c r="F676" s="340" t="s">
        <v>2423</v>
      </c>
    </row>
    <row r="677" spans="1:6">
      <c r="A677" s="26">
        <v>673</v>
      </c>
      <c r="B677" s="338" t="s">
        <v>3719</v>
      </c>
      <c r="C677" s="340" t="s">
        <v>3720</v>
      </c>
      <c r="D677" s="340" t="s">
        <v>3271</v>
      </c>
      <c r="E677" s="340" t="s">
        <v>2453</v>
      </c>
      <c r="F677" s="340" t="s">
        <v>2423</v>
      </c>
    </row>
    <row r="678" spans="1:6">
      <c r="A678" s="26">
        <v>674</v>
      </c>
      <c r="B678" s="338" t="s">
        <v>3776</v>
      </c>
      <c r="C678" s="340" t="s">
        <v>3777</v>
      </c>
      <c r="D678" s="340" t="s">
        <v>3271</v>
      </c>
      <c r="E678" s="340" t="s">
        <v>2453</v>
      </c>
      <c r="F678" s="340" t="s">
        <v>2423</v>
      </c>
    </row>
    <row r="679" spans="1:6">
      <c r="A679" s="26">
        <v>675</v>
      </c>
      <c r="B679" s="338" t="s">
        <v>3854</v>
      </c>
      <c r="C679" s="340" t="s">
        <v>3855</v>
      </c>
      <c r="D679" s="340" t="s">
        <v>3271</v>
      </c>
      <c r="E679" s="340" t="s">
        <v>2453</v>
      </c>
      <c r="F679" s="340" t="s">
        <v>2423</v>
      </c>
    </row>
    <row r="680" spans="1:6">
      <c r="A680" s="26">
        <v>676</v>
      </c>
      <c r="B680" s="338" t="s">
        <v>3805</v>
      </c>
      <c r="C680" s="340" t="s">
        <v>3806</v>
      </c>
      <c r="D680" s="340" t="s">
        <v>3271</v>
      </c>
      <c r="E680" s="340" t="s">
        <v>2453</v>
      </c>
      <c r="F680" s="340" t="s">
        <v>2423</v>
      </c>
    </row>
    <row r="681" spans="1:6">
      <c r="A681" s="26">
        <v>677</v>
      </c>
      <c r="B681" s="338" t="s">
        <v>3683</v>
      </c>
      <c r="C681" s="340" t="s">
        <v>3684</v>
      </c>
      <c r="D681" s="340" t="s">
        <v>3271</v>
      </c>
      <c r="E681" s="340" t="s">
        <v>2453</v>
      </c>
      <c r="F681" s="340" t="s">
        <v>2423</v>
      </c>
    </row>
    <row r="682" spans="1:6">
      <c r="A682" s="26">
        <v>678</v>
      </c>
      <c r="B682" s="338" t="s">
        <v>3680</v>
      </c>
      <c r="C682" s="340" t="s">
        <v>3681</v>
      </c>
      <c r="D682" s="340" t="s">
        <v>3271</v>
      </c>
      <c r="E682" s="340" t="s">
        <v>2453</v>
      </c>
      <c r="F682" s="340" t="s">
        <v>2423</v>
      </c>
    </row>
    <row r="683" spans="1:6">
      <c r="A683" s="26">
        <v>679</v>
      </c>
      <c r="B683" s="338" t="s">
        <v>3729</v>
      </c>
      <c r="C683" s="340" t="s">
        <v>3730</v>
      </c>
      <c r="D683" s="340" t="s">
        <v>3271</v>
      </c>
      <c r="E683" s="340" t="s">
        <v>2453</v>
      </c>
      <c r="F683" s="340" t="s">
        <v>2423</v>
      </c>
    </row>
    <row r="684" spans="1:6">
      <c r="A684" s="26">
        <v>680</v>
      </c>
      <c r="B684" s="338" t="s">
        <v>3815</v>
      </c>
      <c r="C684" s="340" t="s">
        <v>3816</v>
      </c>
      <c r="D684" s="340" t="s">
        <v>3271</v>
      </c>
      <c r="E684" s="340" t="s">
        <v>2453</v>
      </c>
      <c r="F684" s="340" t="s">
        <v>2423</v>
      </c>
    </row>
    <row r="685" spans="1:6">
      <c r="A685" s="26">
        <v>681</v>
      </c>
      <c r="B685" s="338" t="s">
        <v>3762</v>
      </c>
      <c r="C685" s="340" t="s">
        <v>3763</v>
      </c>
      <c r="D685" s="340" t="s">
        <v>3271</v>
      </c>
      <c r="E685" s="340" t="s">
        <v>2453</v>
      </c>
      <c r="F685" s="340" t="s">
        <v>2423</v>
      </c>
    </row>
    <row r="686" spans="1:6">
      <c r="A686" s="26">
        <v>682</v>
      </c>
      <c r="B686" s="338" t="s">
        <v>3739</v>
      </c>
      <c r="C686" s="340" t="s">
        <v>3740</v>
      </c>
      <c r="D686" s="340" t="s">
        <v>3271</v>
      </c>
      <c r="E686" s="340" t="s">
        <v>2453</v>
      </c>
      <c r="F686" s="340" t="s">
        <v>2423</v>
      </c>
    </row>
    <row r="687" spans="1:6">
      <c r="A687" s="26">
        <v>683</v>
      </c>
      <c r="B687" s="338" t="s">
        <v>3685</v>
      </c>
      <c r="C687" s="340" t="s">
        <v>3686</v>
      </c>
      <c r="D687" s="340" t="s">
        <v>3271</v>
      </c>
      <c r="E687" s="340" t="s">
        <v>2453</v>
      </c>
      <c r="F687" s="340" t="s">
        <v>2423</v>
      </c>
    </row>
    <row r="688" spans="1:6">
      <c r="A688" s="26">
        <v>684</v>
      </c>
      <c r="B688" s="338" t="s">
        <v>3727</v>
      </c>
      <c r="C688" s="340" t="s">
        <v>3728</v>
      </c>
      <c r="D688" s="340" t="s">
        <v>3271</v>
      </c>
      <c r="E688" s="340" t="s">
        <v>2453</v>
      </c>
      <c r="F688" s="340" t="s">
        <v>2423</v>
      </c>
    </row>
    <row r="689" spans="1:6">
      <c r="A689" s="26">
        <v>685</v>
      </c>
      <c r="B689" s="338" t="s">
        <v>3713</v>
      </c>
      <c r="C689" s="340" t="s">
        <v>3714</v>
      </c>
      <c r="D689" s="340" t="s">
        <v>3271</v>
      </c>
      <c r="E689" s="340" t="s">
        <v>2453</v>
      </c>
      <c r="F689" s="340" t="s">
        <v>2423</v>
      </c>
    </row>
    <row r="690" spans="1:6">
      <c r="A690" s="26">
        <v>686</v>
      </c>
      <c r="B690" s="338" t="s">
        <v>3760</v>
      </c>
      <c r="C690" s="340" t="s">
        <v>3761</v>
      </c>
      <c r="D690" s="340" t="s">
        <v>3271</v>
      </c>
      <c r="E690" s="340" t="s">
        <v>2453</v>
      </c>
      <c r="F690" s="340" t="s">
        <v>2423</v>
      </c>
    </row>
    <row r="691" spans="1:6">
      <c r="A691" s="26">
        <v>687</v>
      </c>
      <c r="B691" s="338" t="s">
        <v>3735</v>
      </c>
      <c r="C691" s="340" t="s">
        <v>3736</v>
      </c>
      <c r="D691" s="340" t="s">
        <v>3271</v>
      </c>
      <c r="E691" s="340" t="s">
        <v>2453</v>
      </c>
      <c r="F691" s="340" t="s">
        <v>2423</v>
      </c>
    </row>
    <row r="692" spans="1:6">
      <c r="A692" s="26">
        <v>688</v>
      </c>
      <c r="B692" s="338" t="s">
        <v>3707</v>
      </c>
      <c r="C692" s="340" t="s">
        <v>3708</v>
      </c>
      <c r="D692" s="340" t="s">
        <v>3271</v>
      </c>
      <c r="E692" s="340" t="s">
        <v>2453</v>
      </c>
      <c r="F692" s="340" t="s">
        <v>2423</v>
      </c>
    </row>
    <row r="693" spans="1:6">
      <c r="A693" s="26">
        <v>689</v>
      </c>
      <c r="B693" s="338" t="s">
        <v>3715</v>
      </c>
      <c r="C693" s="340" t="s">
        <v>3716</v>
      </c>
      <c r="D693" s="340" t="s">
        <v>3271</v>
      </c>
      <c r="E693" s="340" t="s">
        <v>2453</v>
      </c>
      <c r="F693" s="340" t="s">
        <v>2423</v>
      </c>
    </row>
    <row r="694" spans="1:6">
      <c r="A694" s="26">
        <v>690</v>
      </c>
      <c r="B694" s="338" t="s">
        <v>3731</v>
      </c>
      <c r="C694" s="340" t="s">
        <v>3732</v>
      </c>
      <c r="D694" s="340" t="s">
        <v>3271</v>
      </c>
      <c r="E694" s="340" t="s">
        <v>2453</v>
      </c>
      <c r="F694" s="340" t="s">
        <v>2423</v>
      </c>
    </row>
    <row r="695" spans="1:6">
      <c r="A695" s="26">
        <v>691</v>
      </c>
      <c r="B695" s="338" t="s">
        <v>3741</v>
      </c>
      <c r="C695" s="340" t="s">
        <v>3742</v>
      </c>
      <c r="D695" s="340" t="s">
        <v>3271</v>
      </c>
      <c r="E695" s="340" t="s">
        <v>2453</v>
      </c>
      <c r="F695" s="340" t="s">
        <v>2423</v>
      </c>
    </row>
    <row r="696" spans="1:6">
      <c r="A696" s="26">
        <v>692</v>
      </c>
      <c r="B696" s="338" t="s">
        <v>3794</v>
      </c>
      <c r="C696" s="340" t="s">
        <v>3795</v>
      </c>
      <c r="D696" s="340" t="s">
        <v>3271</v>
      </c>
      <c r="E696" s="340" t="s">
        <v>2453</v>
      </c>
      <c r="F696" s="340" t="s">
        <v>2423</v>
      </c>
    </row>
    <row r="697" spans="1:6">
      <c r="A697" s="26">
        <v>693</v>
      </c>
      <c r="B697" s="338" t="s">
        <v>3693</v>
      </c>
      <c r="C697" s="340" t="s">
        <v>3694</v>
      </c>
      <c r="D697" s="340" t="s">
        <v>3271</v>
      </c>
      <c r="E697" s="340" t="s">
        <v>2453</v>
      </c>
      <c r="F697" s="340" t="s">
        <v>2423</v>
      </c>
    </row>
    <row r="698" spans="1:6">
      <c r="A698" s="26">
        <v>694</v>
      </c>
      <c r="B698" s="338" t="s">
        <v>3703</v>
      </c>
      <c r="C698" s="340" t="s">
        <v>3704</v>
      </c>
      <c r="D698" s="340" t="s">
        <v>3271</v>
      </c>
      <c r="E698" s="340" t="s">
        <v>2453</v>
      </c>
      <c r="F698" s="340" t="s">
        <v>2423</v>
      </c>
    </row>
    <row r="699" spans="1:6">
      <c r="A699" s="26">
        <v>695</v>
      </c>
      <c r="B699" s="338" t="s">
        <v>3796</v>
      </c>
      <c r="C699" s="340" t="s">
        <v>3797</v>
      </c>
      <c r="D699" s="340" t="s">
        <v>3271</v>
      </c>
      <c r="E699" s="340" t="s">
        <v>2453</v>
      </c>
      <c r="F699" s="340" t="s">
        <v>2423</v>
      </c>
    </row>
    <row r="700" spans="1:6">
      <c r="A700" s="26">
        <v>696</v>
      </c>
      <c r="B700" s="338" t="s">
        <v>9868</v>
      </c>
      <c r="C700" s="340" t="s">
        <v>9869</v>
      </c>
      <c r="D700" s="340" t="s">
        <v>3271</v>
      </c>
      <c r="E700" s="340" t="s">
        <v>2422</v>
      </c>
      <c r="F700" s="340" t="s">
        <v>2423</v>
      </c>
    </row>
    <row r="701" spans="1:6">
      <c r="A701" s="26">
        <v>697</v>
      </c>
      <c r="B701" s="338" t="s">
        <v>3832</v>
      </c>
      <c r="C701" s="340" t="s">
        <v>866</v>
      </c>
      <c r="D701" s="340" t="s">
        <v>3271</v>
      </c>
      <c r="E701" s="340" t="s">
        <v>2453</v>
      </c>
      <c r="F701" s="340" t="s">
        <v>2423</v>
      </c>
    </row>
    <row r="702" spans="1:6">
      <c r="A702" s="26">
        <v>698</v>
      </c>
      <c r="B702" s="338" t="s">
        <v>3801</v>
      </c>
      <c r="C702" s="340" t="s">
        <v>841</v>
      </c>
      <c r="D702" s="340" t="s">
        <v>3271</v>
      </c>
      <c r="E702" s="340" t="s">
        <v>2453</v>
      </c>
      <c r="F702" s="340" t="s">
        <v>2423</v>
      </c>
    </row>
    <row r="703" spans="1:6">
      <c r="A703" s="26">
        <v>699</v>
      </c>
      <c r="B703" s="338" t="s">
        <v>3745</v>
      </c>
      <c r="C703" s="340" t="s">
        <v>3746</v>
      </c>
      <c r="D703" s="340" t="s">
        <v>3271</v>
      </c>
      <c r="E703" s="340" t="s">
        <v>2453</v>
      </c>
      <c r="F703" s="340" t="s">
        <v>2423</v>
      </c>
    </row>
    <row r="704" spans="1:6">
      <c r="A704" s="26">
        <v>700</v>
      </c>
      <c r="B704" s="338" t="s">
        <v>3709</v>
      </c>
      <c r="C704" s="340" t="s">
        <v>3710</v>
      </c>
      <c r="D704" s="340" t="s">
        <v>3271</v>
      </c>
      <c r="E704" s="340" t="s">
        <v>2453</v>
      </c>
      <c r="F704" s="340" t="s">
        <v>2423</v>
      </c>
    </row>
    <row r="705" spans="1:6">
      <c r="A705" s="26">
        <v>701</v>
      </c>
      <c r="B705" s="338" t="s">
        <v>3747</v>
      </c>
      <c r="C705" s="340" t="s">
        <v>3748</v>
      </c>
      <c r="D705" s="340" t="s">
        <v>3271</v>
      </c>
      <c r="E705" s="340" t="s">
        <v>2453</v>
      </c>
      <c r="F705" s="340" t="s">
        <v>2423</v>
      </c>
    </row>
    <row r="706" spans="1:6">
      <c r="A706" s="26">
        <v>702</v>
      </c>
      <c r="B706" s="338" t="s">
        <v>3711</v>
      </c>
      <c r="C706" s="340" t="s">
        <v>3712</v>
      </c>
      <c r="D706" s="340" t="s">
        <v>3271</v>
      </c>
      <c r="E706" s="340" t="s">
        <v>2453</v>
      </c>
      <c r="F706" s="340" t="s">
        <v>2423</v>
      </c>
    </row>
    <row r="707" spans="1:6">
      <c r="A707" s="26">
        <v>703</v>
      </c>
      <c r="B707" s="338" t="s">
        <v>3749</v>
      </c>
      <c r="C707" s="340" t="s">
        <v>3750</v>
      </c>
      <c r="D707" s="340" t="s">
        <v>3271</v>
      </c>
      <c r="E707" s="340" t="s">
        <v>2453</v>
      </c>
      <c r="F707" s="340" t="s">
        <v>2423</v>
      </c>
    </row>
    <row r="708" spans="1:6">
      <c r="A708" s="26">
        <v>704</v>
      </c>
      <c r="B708" s="338" t="s">
        <v>3743</v>
      </c>
      <c r="C708" s="340" t="s">
        <v>3744</v>
      </c>
      <c r="D708" s="340" t="s">
        <v>3271</v>
      </c>
      <c r="E708" s="340" t="s">
        <v>2453</v>
      </c>
      <c r="F708" s="340" t="s">
        <v>2423</v>
      </c>
    </row>
    <row r="709" spans="1:6">
      <c r="A709" s="26">
        <v>705</v>
      </c>
      <c r="B709" s="338" t="s">
        <v>8750</v>
      </c>
      <c r="C709" s="340" t="s">
        <v>8751</v>
      </c>
      <c r="D709" s="340" t="s">
        <v>3271</v>
      </c>
      <c r="E709" s="340" t="s">
        <v>2453</v>
      </c>
      <c r="F709" s="340" t="s">
        <v>2423</v>
      </c>
    </row>
    <row r="710" spans="1:6">
      <c r="A710" s="26">
        <v>706</v>
      </c>
      <c r="B710" s="338" t="s">
        <v>3838</v>
      </c>
      <c r="C710" s="340" t="s">
        <v>3839</v>
      </c>
      <c r="D710" s="340" t="s">
        <v>3271</v>
      </c>
      <c r="E710" s="340" t="s">
        <v>2453</v>
      </c>
      <c r="F710" s="340" t="s">
        <v>2423</v>
      </c>
    </row>
    <row r="711" spans="1:6">
      <c r="A711" s="26">
        <v>707</v>
      </c>
      <c r="B711" s="338" t="s">
        <v>3789</v>
      </c>
      <c r="C711" s="340" t="s">
        <v>833</v>
      </c>
      <c r="D711" s="340" t="s">
        <v>3271</v>
      </c>
      <c r="E711" s="340" t="s">
        <v>2453</v>
      </c>
      <c r="F711" s="340" t="s">
        <v>2423</v>
      </c>
    </row>
    <row r="712" spans="1:6">
      <c r="A712" s="26">
        <v>708</v>
      </c>
      <c r="B712" s="338" t="s">
        <v>3756</v>
      </c>
      <c r="C712" s="340" t="s">
        <v>3757</v>
      </c>
      <c r="D712" s="340" t="s">
        <v>3271</v>
      </c>
      <c r="E712" s="340" t="s">
        <v>2453</v>
      </c>
      <c r="F712" s="340" t="s">
        <v>2423</v>
      </c>
    </row>
    <row r="713" spans="1:6">
      <c r="A713" s="26">
        <v>709</v>
      </c>
      <c r="B713" s="338" t="s">
        <v>3833</v>
      </c>
      <c r="C713" s="340" t="s">
        <v>868</v>
      </c>
      <c r="D713" s="340" t="s">
        <v>3271</v>
      </c>
      <c r="E713" s="340" t="s">
        <v>2453</v>
      </c>
      <c r="F713" s="340" t="s">
        <v>2423</v>
      </c>
    </row>
    <row r="714" spans="1:6">
      <c r="A714" s="26">
        <v>710</v>
      </c>
      <c r="B714" s="338" t="s">
        <v>3758</v>
      </c>
      <c r="C714" s="340" t="s">
        <v>3759</v>
      </c>
      <c r="D714" s="340" t="s">
        <v>3271</v>
      </c>
      <c r="E714" s="340" t="s">
        <v>2453</v>
      </c>
      <c r="F714" s="340" t="s">
        <v>2423</v>
      </c>
    </row>
    <row r="715" spans="1:6">
      <c r="A715" s="26">
        <v>711</v>
      </c>
      <c r="B715" s="338" t="s">
        <v>3678</v>
      </c>
      <c r="C715" s="340" t="s">
        <v>3679</v>
      </c>
      <c r="D715" s="340" t="s">
        <v>3271</v>
      </c>
      <c r="E715" s="340" t="s">
        <v>2453</v>
      </c>
      <c r="F715" s="340" t="s">
        <v>2423</v>
      </c>
    </row>
    <row r="716" spans="1:6">
      <c r="A716" s="26">
        <v>712</v>
      </c>
      <c r="B716" s="338" t="s">
        <v>3725</v>
      </c>
      <c r="C716" s="340" t="s">
        <v>3726</v>
      </c>
      <c r="D716" s="340" t="s">
        <v>3271</v>
      </c>
      <c r="E716" s="340" t="s">
        <v>2453</v>
      </c>
      <c r="F716" s="340" t="s">
        <v>2423</v>
      </c>
    </row>
    <row r="717" spans="1:6">
      <c r="A717" s="26">
        <v>713</v>
      </c>
      <c r="B717" s="338" t="s">
        <v>3723</v>
      </c>
      <c r="C717" s="340" t="s">
        <v>3724</v>
      </c>
      <c r="D717" s="340" t="s">
        <v>3271</v>
      </c>
      <c r="E717" s="340" t="s">
        <v>2453</v>
      </c>
      <c r="F717" s="340" t="s">
        <v>2423</v>
      </c>
    </row>
    <row r="718" spans="1:6">
      <c r="A718" s="26">
        <v>714</v>
      </c>
      <c r="B718" s="338" t="s">
        <v>3810</v>
      </c>
      <c r="C718" s="340" t="s">
        <v>846</v>
      </c>
      <c r="D718" s="340" t="s">
        <v>3271</v>
      </c>
      <c r="E718" s="340" t="s">
        <v>2453</v>
      </c>
      <c r="F718" s="340" t="s">
        <v>2423</v>
      </c>
    </row>
    <row r="719" spans="1:6">
      <c r="A719" s="26">
        <v>715</v>
      </c>
      <c r="B719" s="338" t="s">
        <v>3699</v>
      </c>
      <c r="C719" s="340" t="s">
        <v>3700</v>
      </c>
      <c r="D719" s="340" t="s">
        <v>3271</v>
      </c>
      <c r="E719" s="340" t="s">
        <v>2453</v>
      </c>
      <c r="F719" s="340" t="s">
        <v>2423</v>
      </c>
    </row>
    <row r="720" spans="1:6">
      <c r="A720" s="26">
        <v>716</v>
      </c>
      <c r="B720" s="338" t="s">
        <v>3717</v>
      </c>
      <c r="C720" s="340" t="s">
        <v>3718</v>
      </c>
      <c r="D720" s="340" t="s">
        <v>3271</v>
      </c>
      <c r="E720" s="340" t="s">
        <v>2453</v>
      </c>
      <c r="F720" s="340" t="s">
        <v>2423</v>
      </c>
    </row>
    <row r="721" spans="1:6">
      <c r="A721" s="26">
        <v>717</v>
      </c>
      <c r="B721" s="338" t="s">
        <v>3753</v>
      </c>
      <c r="C721" s="340" t="s">
        <v>3754</v>
      </c>
      <c r="D721" s="340" t="s">
        <v>3271</v>
      </c>
      <c r="E721" s="340" t="s">
        <v>2453</v>
      </c>
      <c r="F721" s="340" t="s">
        <v>2423</v>
      </c>
    </row>
    <row r="722" spans="1:6">
      <c r="A722" s="26">
        <v>718</v>
      </c>
      <c r="B722" s="338" t="s">
        <v>3737</v>
      </c>
      <c r="C722" s="340" t="s">
        <v>3738</v>
      </c>
      <c r="D722" s="340" t="s">
        <v>3271</v>
      </c>
      <c r="E722" s="340" t="s">
        <v>2453</v>
      </c>
      <c r="F722" s="340" t="s">
        <v>2423</v>
      </c>
    </row>
    <row r="723" spans="1:6">
      <c r="A723" s="26">
        <v>719</v>
      </c>
      <c r="B723" s="338" t="s">
        <v>9991</v>
      </c>
      <c r="C723" s="340" t="s">
        <v>3857</v>
      </c>
      <c r="D723" s="340" t="s">
        <v>3271</v>
      </c>
      <c r="E723" s="340" t="s">
        <v>2453</v>
      </c>
      <c r="F723" s="340" t="s">
        <v>2423</v>
      </c>
    </row>
    <row r="724" spans="1:6">
      <c r="A724" s="26">
        <v>720</v>
      </c>
      <c r="B724" s="338" t="s">
        <v>3409</v>
      </c>
      <c r="C724" s="340" t="s">
        <v>3410</v>
      </c>
      <c r="D724" s="340" t="s">
        <v>3271</v>
      </c>
      <c r="E724" s="340" t="s">
        <v>2453</v>
      </c>
      <c r="F724" s="340" t="s">
        <v>2423</v>
      </c>
    </row>
    <row r="725" spans="1:6">
      <c r="A725" s="26">
        <v>721</v>
      </c>
      <c r="B725" s="338" t="s">
        <v>3407</v>
      </c>
      <c r="C725" s="340" t="s">
        <v>3408</v>
      </c>
      <c r="D725" s="340" t="s">
        <v>3271</v>
      </c>
      <c r="E725" s="340" t="s">
        <v>2453</v>
      </c>
      <c r="F725" s="340" t="s">
        <v>2423</v>
      </c>
    </row>
    <row r="726" spans="1:6">
      <c r="A726" s="26">
        <v>722</v>
      </c>
      <c r="B726" s="338" t="s">
        <v>3397</v>
      </c>
      <c r="C726" s="340" t="s">
        <v>3398</v>
      </c>
      <c r="D726" s="340" t="s">
        <v>3271</v>
      </c>
      <c r="E726" s="340" t="s">
        <v>2453</v>
      </c>
      <c r="F726" s="340" t="s">
        <v>2423</v>
      </c>
    </row>
    <row r="727" spans="1:6">
      <c r="A727" s="26">
        <v>723</v>
      </c>
      <c r="B727" s="338" t="s">
        <v>3405</v>
      </c>
      <c r="C727" s="340" t="s">
        <v>3406</v>
      </c>
      <c r="D727" s="340" t="s">
        <v>3271</v>
      </c>
      <c r="E727" s="340" t="s">
        <v>2453</v>
      </c>
      <c r="F727" s="340" t="s">
        <v>2423</v>
      </c>
    </row>
    <row r="728" spans="1:6">
      <c r="A728" s="26">
        <v>724</v>
      </c>
      <c r="B728" s="338" t="s">
        <v>3401</v>
      </c>
      <c r="C728" s="340" t="s">
        <v>3402</v>
      </c>
      <c r="D728" s="340" t="s">
        <v>3271</v>
      </c>
      <c r="E728" s="340" t="s">
        <v>2453</v>
      </c>
      <c r="F728" s="340" t="s">
        <v>2423</v>
      </c>
    </row>
    <row r="729" spans="1:6">
      <c r="A729" s="26">
        <v>725</v>
      </c>
      <c r="B729" s="338" t="s">
        <v>3389</v>
      </c>
      <c r="C729" s="340" t="s">
        <v>3390</v>
      </c>
      <c r="D729" s="340" t="s">
        <v>3271</v>
      </c>
      <c r="E729" s="340" t="s">
        <v>2453</v>
      </c>
      <c r="F729" s="340" t="s">
        <v>2423</v>
      </c>
    </row>
    <row r="730" spans="1:6">
      <c r="A730" s="26">
        <v>726</v>
      </c>
      <c r="B730" s="338" t="s">
        <v>3411</v>
      </c>
      <c r="C730" s="340" t="s">
        <v>3412</v>
      </c>
      <c r="D730" s="340" t="s">
        <v>3271</v>
      </c>
      <c r="E730" s="340" t="s">
        <v>2453</v>
      </c>
      <c r="F730" s="340" t="s">
        <v>2423</v>
      </c>
    </row>
    <row r="731" spans="1:6">
      <c r="A731" s="26">
        <v>727</v>
      </c>
      <c r="B731" s="338" t="s">
        <v>3413</v>
      </c>
      <c r="C731" s="340" t="s">
        <v>3414</v>
      </c>
      <c r="D731" s="340" t="s">
        <v>3271</v>
      </c>
      <c r="E731" s="340" t="s">
        <v>2453</v>
      </c>
      <c r="F731" s="340" t="s">
        <v>2423</v>
      </c>
    </row>
    <row r="732" spans="1:6">
      <c r="A732" s="26">
        <v>728</v>
      </c>
      <c r="B732" s="338" t="s">
        <v>3385</v>
      </c>
      <c r="C732" s="340" t="s">
        <v>3386</v>
      </c>
      <c r="D732" s="340" t="s">
        <v>3271</v>
      </c>
      <c r="E732" s="340" t="s">
        <v>2453</v>
      </c>
      <c r="F732" s="340" t="s">
        <v>2423</v>
      </c>
    </row>
    <row r="733" spans="1:6">
      <c r="A733" s="26">
        <v>729</v>
      </c>
      <c r="B733" s="338" t="s">
        <v>3399</v>
      </c>
      <c r="C733" s="340" t="s">
        <v>3400</v>
      </c>
      <c r="D733" s="340" t="s">
        <v>3271</v>
      </c>
      <c r="E733" s="340" t="s">
        <v>2453</v>
      </c>
      <c r="F733" s="340" t="s">
        <v>2423</v>
      </c>
    </row>
    <row r="734" spans="1:6">
      <c r="A734" s="26">
        <v>730</v>
      </c>
      <c r="B734" s="338" t="s">
        <v>10016</v>
      </c>
      <c r="C734" s="340" t="s">
        <v>3858</v>
      </c>
      <c r="D734" s="340" t="s">
        <v>3271</v>
      </c>
      <c r="E734" s="340" t="s">
        <v>2453</v>
      </c>
      <c r="F734" s="340" t="s">
        <v>2423</v>
      </c>
    </row>
    <row r="735" spans="1:6">
      <c r="A735" s="26">
        <v>731</v>
      </c>
      <c r="B735" s="338" t="s">
        <v>10020</v>
      </c>
      <c r="C735" s="340" t="s">
        <v>3859</v>
      </c>
      <c r="D735" s="340" t="s">
        <v>3271</v>
      </c>
      <c r="E735" s="340" t="s">
        <v>2453</v>
      </c>
      <c r="F735" s="340" t="s">
        <v>2423</v>
      </c>
    </row>
    <row r="736" spans="1:6">
      <c r="A736" s="26">
        <v>732</v>
      </c>
      <c r="B736" s="338" t="s">
        <v>3395</v>
      </c>
      <c r="C736" s="340" t="s">
        <v>3396</v>
      </c>
      <c r="D736" s="340" t="s">
        <v>3271</v>
      </c>
      <c r="E736" s="340" t="s">
        <v>2453</v>
      </c>
      <c r="F736" s="340" t="s">
        <v>2423</v>
      </c>
    </row>
    <row r="737" spans="1:6">
      <c r="A737" s="26">
        <v>733</v>
      </c>
      <c r="B737" s="338" t="s">
        <v>3387</v>
      </c>
      <c r="C737" s="340" t="s">
        <v>3388</v>
      </c>
      <c r="D737" s="340" t="s">
        <v>3271</v>
      </c>
      <c r="E737" s="340" t="s">
        <v>2453</v>
      </c>
      <c r="F737" s="340" t="s">
        <v>2423</v>
      </c>
    </row>
    <row r="738" spans="1:6">
      <c r="A738" s="26">
        <v>734</v>
      </c>
      <c r="B738" s="338" t="s">
        <v>3393</v>
      </c>
      <c r="C738" s="340" t="s">
        <v>3394</v>
      </c>
      <c r="D738" s="340" t="s">
        <v>3271</v>
      </c>
      <c r="E738" s="340" t="s">
        <v>2453</v>
      </c>
      <c r="F738" s="340" t="s">
        <v>2423</v>
      </c>
    </row>
    <row r="739" spans="1:6">
      <c r="A739" s="26">
        <v>735</v>
      </c>
      <c r="B739" s="338" t="s">
        <v>3403</v>
      </c>
      <c r="C739" s="340" t="s">
        <v>3404</v>
      </c>
      <c r="D739" s="340" t="s">
        <v>3271</v>
      </c>
      <c r="E739" s="340" t="s">
        <v>2453</v>
      </c>
      <c r="F739" s="340" t="s">
        <v>2423</v>
      </c>
    </row>
    <row r="740" spans="1:6">
      <c r="A740" s="26">
        <v>736</v>
      </c>
      <c r="B740" s="338" t="s">
        <v>3391</v>
      </c>
      <c r="C740" s="340" t="s">
        <v>3392</v>
      </c>
      <c r="D740" s="340" t="s">
        <v>3271</v>
      </c>
      <c r="E740" s="340" t="s">
        <v>2453</v>
      </c>
      <c r="F740" s="340" t="s">
        <v>2423</v>
      </c>
    </row>
    <row r="741" spans="1:6">
      <c r="A741" s="26">
        <v>737</v>
      </c>
      <c r="B741" s="338" t="s">
        <v>9327</v>
      </c>
      <c r="C741" s="340" t="s">
        <v>3278</v>
      </c>
      <c r="D741" s="340" t="s">
        <v>3271</v>
      </c>
      <c r="E741" s="340" t="s">
        <v>2422</v>
      </c>
      <c r="F741" s="340" t="s">
        <v>2423</v>
      </c>
    </row>
    <row r="742" spans="1:6">
      <c r="A742" s="26">
        <v>738</v>
      </c>
      <c r="B742" s="338" t="s">
        <v>10028</v>
      </c>
      <c r="C742" s="340" t="s">
        <v>3926</v>
      </c>
      <c r="D742" s="340" t="s">
        <v>3271</v>
      </c>
      <c r="E742" s="340" t="s">
        <v>2453</v>
      </c>
      <c r="F742" s="340" t="s">
        <v>2423</v>
      </c>
    </row>
    <row r="743" spans="1:6">
      <c r="A743" s="26">
        <v>739</v>
      </c>
      <c r="B743" s="338" t="s">
        <v>10034</v>
      </c>
      <c r="C743" s="340" t="s">
        <v>10035</v>
      </c>
      <c r="D743" s="340" t="s">
        <v>3271</v>
      </c>
      <c r="E743" s="340" t="s">
        <v>2422</v>
      </c>
      <c r="F743" s="340" t="s">
        <v>2423</v>
      </c>
    </row>
    <row r="744" spans="1:6">
      <c r="A744" s="26">
        <v>740</v>
      </c>
      <c r="B744" s="338" t="s">
        <v>3842</v>
      </c>
      <c r="C744" s="340" t="s">
        <v>3843</v>
      </c>
      <c r="D744" s="340" t="s">
        <v>3271</v>
      </c>
      <c r="E744" s="340" t="s">
        <v>2453</v>
      </c>
      <c r="F744" s="340" t="s">
        <v>2423</v>
      </c>
    </row>
    <row r="745" spans="1:6">
      <c r="A745" s="26">
        <v>741</v>
      </c>
      <c r="B745" s="338" t="s">
        <v>3848</v>
      </c>
      <c r="C745" s="340" t="s">
        <v>3849</v>
      </c>
      <c r="D745" s="340" t="s">
        <v>3271</v>
      </c>
      <c r="E745" s="340" t="s">
        <v>2453</v>
      </c>
      <c r="F745" s="340" t="s">
        <v>2423</v>
      </c>
    </row>
    <row r="746" spans="1:6">
      <c r="A746" s="26">
        <v>742</v>
      </c>
      <c r="B746" s="338" t="s">
        <v>10059</v>
      </c>
      <c r="C746" s="340" t="s">
        <v>10060</v>
      </c>
      <c r="D746" s="340" t="s">
        <v>3271</v>
      </c>
      <c r="E746" s="340" t="s">
        <v>2422</v>
      </c>
      <c r="F746" s="340" t="s">
        <v>2423</v>
      </c>
    </row>
    <row r="747" spans="1:6">
      <c r="A747" s="26">
        <v>743</v>
      </c>
      <c r="B747" s="338" t="s">
        <v>3850</v>
      </c>
      <c r="C747" s="340" t="s">
        <v>3851</v>
      </c>
      <c r="D747" s="340" t="s">
        <v>3271</v>
      </c>
      <c r="E747" s="340" t="s">
        <v>2453</v>
      </c>
      <c r="F747" s="340" t="s">
        <v>2423</v>
      </c>
    </row>
    <row r="748" spans="1:6">
      <c r="A748" s="26">
        <v>744</v>
      </c>
      <c r="B748" s="338" t="s">
        <v>3846</v>
      </c>
      <c r="C748" s="340" t="s">
        <v>3847</v>
      </c>
      <c r="D748" s="340" t="s">
        <v>3271</v>
      </c>
      <c r="E748" s="340" t="s">
        <v>2453</v>
      </c>
      <c r="F748" s="340" t="s">
        <v>2423</v>
      </c>
    </row>
    <row r="749" spans="1:6">
      <c r="A749" s="26">
        <v>745</v>
      </c>
      <c r="B749" s="338" t="s">
        <v>3840</v>
      </c>
      <c r="C749" s="340" t="s">
        <v>3841</v>
      </c>
      <c r="D749" s="340" t="s">
        <v>3271</v>
      </c>
      <c r="E749" s="340" t="s">
        <v>2453</v>
      </c>
      <c r="F749" s="340" t="s">
        <v>2423</v>
      </c>
    </row>
    <row r="750" spans="1:6">
      <c r="A750" s="26">
        <v>746</v>
      </c>
      <c r="B750" s="338" t="s">
        <v>3276</v>
      </c>
      <c r="C750" s="340" t="s">
        <v>3277</v>
      </c>
      <c r="D750" s="340" t="s">
        <v>3271</v>
      </c>
      <c r="E750" s="340" t="s">
        <v>2422</v>
      </c>
      <c r="F750" s="340" t="s">
        <v>2423</v>
      </c>
    </row>
    <row r="751" spans="1:6">
      <c r="A751" s="26">
        <v>747</v>
      </c>
      <c r="B751" s="338" t="s">
        <v>3852</v>
      </c>
      <c r="C751" s="340" t="s">
        <v>3853</v>
      </c>
      <c r="D751" s="340" t="s">
        <v>3271</v>
      </c>
      <c r="E751" s="340" t="s">
        <v>2453</v>
      </c>
      <c r="F751" s="340" t="s">
        <v>2423</v>
      </c>
    </row>
    <row r="752" spans="1:6">
      <c r="A752" s="26">
        <v>748</v>
      </c>
      <c r="B752" s="338" t="s">
        <v>10095</v>
      </c>
      <c r="C752" s="340" t="s">
        <v>10096</v>
      </c>
      <c r="D752" s="340" t="s">
        <v>3271</v>
      </c>
      <c r="E752" s="340" t="s">
        <v>2422</v>
      </c>
      <c r="F752" s="340" t="s">
        <v>2423</v>
      </c>
    </row>
    <row r="753" spans="1:6">
      <c r="A753" s="26">
        <v>749</v>
      </c>
      <c r="B753" s="338" t="s">
        <v>3844</v>
      </c>
      <c r="C753" s="340" t="s">
        <v>3845</v>
      </c>
      <c r="D753" s="340" t="s">
        <v>3271</v>
      </c>
      <c r="E753" s="340" t="s">
        <v>2453</v>
      </c>
      <c r="F753" s="340" t="s">
        <v>2423</v>
      </c>
    </row>
    <row r="754" spans="1:6">
      <c r="A754" s="26">
        <v>750</v>
      </c>
      <c r="B754" s="338" t="s">
        <v>9169</v>
      </c>
      <c r="C754" s="340" t="s">
        <v>1273</v>
      </c>
      <c r="D754" s="340" t="s">
        <v>3271</v>
      </c>
      <c r="E754" s="340" t="s">
        <v>2422</v>
      </c>
      <c r="F754" s="340" t="s">
        <v>2423</v>
      </c>
    </row>
    <row r="755" spans="1:6">
      <c r="A755" s="26">
        <v>751</v>
      </c>
      <c r="B755" s="338" t="s">
        <v>9170</v>
      </c>
      <c r="C755" s="340" t="s">
        <v>1274</v>
      </c>
      <c r="D755" s="340" t="s">
        <v>3271</v>
      </c>
      <c r="E755" s="340" t="s">
        <v>2422</v>
      </c>
      <c r="F755" s="340" t="s">
        <v>2423</v>
      </c>
    </row>
    <row r="756" spans="1:6">
      <c r="A756" s="26">
        <v>752</v>
      </c>
      <c r="B756" s="338" t="s">
        <v>10114</v>
      </c>
      <c r="C756" s="340" t="s">
        <v>3927</v>
      </c>
      <c r="D756" s="340" t="s">
        <v>3271</v>
      </c>
      <c r="E756" s="340" t="s">
        <v>2453</v>
      </c>
      <c r="F756" s="340" t="s">
        <v>2423</v>
      </c>
    </row>
    <row r="757" spans="1:6">
      <c r="A757" s="26">
        <v>753</v>
      </c>
      <c r="B757" s="338" t="s">
        <v>10116</v>
      </c>
      <c r="C757" s="340" t="s">
        <v>3929</v>
      </c>
      <c r="D757" s="340" t="s">
        <v>3271</v>
      </c>
      <c r="E757" s="340" t="s">
        <v>2453</v>
      </c>
      <c r="F757" s="340" t="s">
        <v>2423</v>
      </c>
    </row>
    <row r="758" spans="1:6">
      <c r="A758" s="26">
        <v>754</v>
      </c>
      <c r="B758" s="338" t="s">
        <v>10117</v>
      </c>
      <c r="C758" s="340" t="s">
        <v>3930</v>
      </c>
      <c r="D758" s="340" t="s">
        <v>3271</v>
      </c>
      <c r="E758" s="340" t="s">
        <v>2453</v>
      </c>
      <c r="F758" s="340" t="s">
        <v>2423</v>
      </c>
    </row>
    <row r="759" spans="1:6">
      <c r="A759" s="26">
        <v>755</v>
      </c>
      <c r="B759" s="338" t="s">
        <v>10118</v>
      </c>
      <c r="C759" s="340" t="s">
        <v>3931</v>
      </c>
      <c r="D759" s="340" t="s">
        <v>3271</v>
      </c>
      <c r="E759" s="340" t="s">
        <v>2453</v>
      </c>
      <c r="F759" s="340" t="s">
        <v>2423</v>
      </c>
    </row>
    <row r="760" spans="1:6">
      <c r="A760" s="26">
        <v>756</v>
      </c>
      <c r="B760" s="338" t="s">
        <v>10121</v>
      </c>
      <c r="C760" s="340" t="s">
        <v>3928</v>
      </c>
      <c r="D760" s="340" t="s">
        <v>3271</v>
      </c>
      <c r="E760" s="340" t="s">
        <v>2453</v>
      </c>
      <c r="F760" s="340" t="s">
        <v>2423</v>
      </c>
    </row>
    <row r="761" spans="1:6">
      <c r="A761" s="26">
        <v>757</v>
      </c>
      <c r="B761" s="338" t="s">
        <v>10123</v>
      </c>
      <c r="C761" s="340" t="s">
        <v>3280</v>
      </c>
      <c r="D761" s="340" t="s">
        <v>3271</v>
      </c>
      <c r="E761" s="340" t="s">
        <v>2422</v>
      </c>
      <c r="F761" s="340" t="s">
        <v>2423</v>
      </c>
    </row>
    <row r="762" spans="1:6">
      <c r="A762" s="26">
        <v>758</v>
      </c>
      <c r="B762" s="338" t="s">
        <v>10161</v>
      </c>
      <c r="C762" s="340" t="s">
        <v>3924</v>
      </c>
      <c r="D762" s="340" t="s">
        <v>3271</v>
      </c>
      <c r="E762" s="340" t="s">
        <v>2453</v>
      </c>
      <c r="F762" s="340" t="s">
        <v>2423</v>
      </c>
    </row>
    <row r="763" spans="1:6">
      <c r="A763" s="26">
        <v>759</v>
      </c>
      <c r="B763" s="338" t="s">
        <v>3568</v>
      </c>
      <c r="C763" s="340" t="s">
        <v>3569</v>
      </c>
      <c r="D763" s="340" t="s">
        <v>3271</v>
      </c>
      <c r="E763" s="340" t="s">
        <v>2453</v>
      </c>
      <c r="F763" s="340" t="s">
        <v>2423</v>
      </c>
    </row>
    <row r="764" spans="1:6">
      <c r="A764" s="26">
        <v>760</v>
      </c>
      <c r="B764" s="338" t="s">
        <v>3537</v>
      </c>
      <c r="C764" s="340" t="s">
        <v>3538</v>
      </c>
      <c r="D764" s="340" t="s">
        <v>3271</v>
      </c>
      <c r="E764" s="340" t="s">
        <v>2453</v>
      </c>
      <c r="F764" s="340" t="s">
        <v>2423</v>
      </c>
    </row>
    <row r="765" spans="1:6">
      <c r="A765" s="26">
        <v>761</v>
      </c>
      <c r="B765" s="338" t="s">
        <v>3545</v>
      </c>
      <c r="C765" s="340" t="s">
        <v>3546</v>
      </c>
      <c r="D765" s="340" t="s">
        <v>3271</v>
      </c>
      <c r="E765" s="340" t="s">
        <v>2453</v>
      </c>
      <c r="F765" s="340" t="s">
        <v>2423</v>
      </c>
    </row>
    <row r="766" spans="1:6">
      <c r="A766" s="26">
        <v>762</v>
      </c>
      <c r="B766" s="338" t="s">
        <v>3622</v>
      </c>
      <c r="C766" s="340" t="s">
        <v>3623</v>
      </c>
      <c r="D766" s="340" t="s">
        <v>3271</v>
      </c>
      <c r="E766" s="340" t="s">
        <v>2453</v>
      </c>
      <c r="F766" s="340" t="s">
        <v>2423</v>
      </c>
    </row>
    <row r="767" spans="1:6">
      <c r="A767" s="26">
        <v>763</v>
      </c>
      <c r="B767" s="338" t="s">
        <v>3642</v>
      </c>
      <c r="C767" s="340" t="s">
        <v>3643</v>
      </c>
      <c r="D767" s="340" t="s">
        <v>3271</v>
      </c>
      <c r="E767" s="340" t="s">
        <v>2453</v>
      </c>
      <c r="F767" s="340" t="s">
        <v>2423</v>
      </c>
    </row>
    <row r="768" spans="1:6">
      <c r="A768" s="26">
        <v>764</v>
      </c>
      <c r="B768" s="338" t="s">
        <v>10178</v>
      </c>
      <c r="C768" s="340" t="s">
        <v>3878</v>
      </c>
      <c r="D768" s="340" t="s">
        <v>3271</v>
      </c>
      <c r="E768" s="340" t="s">
        <v>2453</v>
      </c>
      <c r="F768" s="340" t="s">
        <v>2423</v>
      </c>
    </row>
    <row r="769" spans="1:6">
      <c r="A769" s="26">
        <v>765</v>
      </c>
      <c r="B769" s="338" t="s">
        <v>10183</v>
      </c>
      <c r="C769" s="340" t="s">
        <v>3866</v>
      </c>
      <c r="D769" s="340" t="s">
        <v>3271</v>
      </c>
      <c r="E769" s="340" t="s">
        <v>2453</v>
      </c>
      <c r="F769" s="340" t="s">
        <v>2423</v>
      </c>
    </row>
    <row r="770" spans="1:6">
      <c r="A770" s="26">
        <v>766</v>
      </c>
      <c r="B770" s="338" t="s">
        <v>3415</v>
      </c>
      <c r="C770" s="340" t="s">
        <v>3416</v>
      </c>
      <c r="D770" s="340" t="s">
        <v>3271</v>
      </c>
      <c r="E770" s="340" t="s">
        <v>2453</v>
      </c>
      <c r="F770" s="340" t="s">
        <v>2423</v>
      </c>
    </row>
    <row r="771" spans="1:6">
      <c r="A771" s="26">
        <v>767</v>
      </c>
      <c r="B771" s="338" t="s">
        <v>10193</v>
      </c>
      <c r="C771" s="340" t="s">
        <v>3862</v>
      </c>
      <c r="D771" s="340" t="s">
        <v>3271</v>
      </c>
      <c r="E771" s="340" t="s">
        <v>2453</v>
      </c>
      <c r="F771" s="340" t="s">
        <v>2423</v>
      </c>
    </row>
    <row r="772" spans="1:6">
      <c r="A772" s="26">
        <v>768</v>
      </c>
      <c r="B772" s="338" t="s">
        <v>3421</v>
      </c>
      <c r="C772" s="340" t="s">
        <v>3422</v>
      </c>
      <c r="D772" s="340" t="s">
        <v>3271</v>
      </c>
      <c r="E772" s="340" t="s">
        <v>2453</v>
      </c>
      <c r="F772" s="340" t="s">
        <v>2423</v>
      </c>
    </row>
    <row r="773" spans="1:6">
      <c r="A773" s="26">
        <v>769</v>
      </c>
      <c r="B773" s="338" t="s">
        <v>3469</v>
      </c>
      <c r="C773" s="340" t="s">
        <v>3470</v>
      </c>
      <c r="D773" s="340" t="s">
        <v>3271</v>
      </c>
      <c r="E773" s="340" t="s">
        <v>2453</v>
      </c>
      <c r="F773" s="340" t="s">
        <v>2423</v>
      </c>
    </row>
    <row r="774" spans="1:6">
      <c r="A774" s="26">
        <v>770</v>
      </c>
      <c r="B774" s="338" t="s">
        <v>10196</v>
      </c>
      <c r="C774" s="340" t="s">
        <v>10197</v>
      </c>
      <c r="D774" s="340" t="s">
        <v>3271</v>
      </c>
      <c r="E774" s="340" t="s">
        <v>2422</v>
      </c>
      <c r="F774" s="340" t="s">
        <v>2423</v>
      </c>
    </row>
    <row r="775" spans="1:6">
      <c r="A775" s="26">
        <v>771</v>
      </c>
      <c r="B775" s="338" t="s">
        <v>3435</v>
      </c>
      <c r="C775" s="340" t="s">
        <v>3436</v>
      </c>
      <c r="D775" s="340" t="s">
        <v>3271</v>
      </c>
      <c r="E775" s="340" t="s">
        <v>2453</v>
      </c>
      <c r="F775" s="340" t="s">
        <v>2423</v>
      </c>
    </row>
    <row r="776" spans="1:6">
      <c r="A776" s="26">
        <v>772</v>
      </c>
      <c r="B776" s="338" t="s">
        <v>3523</v>
      </c>
      <c r="C776" s="340" t="s">
        <v>3524</v>
      </c>
      <c r="D776" s="340" t="s">
        <v>3271</v>
      </c>
      <c r="E776" s="340" t="s">
        <v>2453</v>
      </c>
      <c r="F776" s="340" t="s">
        <v>2423</v>
      </c>
    </row>
    <row r="777" spans="1:6">
      <c r="A777" s="26">
        <v>773</v>
      </c>
      <c r="B777" s="338" t="s">
        <v>3447</v>
      </c>
      <c r="C777" s="340" t="s">
        <v>3448</v>
      </c>
      <c r="D777" s="340" t="s">
        <v>3271</v>
      </c>
      <c r="E777" s="340" t="s">
        <v>2453</v>
      </c>
      <c r="F777" s="340" t="s">
        <v>2423</v>
      </c>
    </row>
    <row r="778" spans="1:6">
      <c r="A778" s="26">
        <v>774</v>
      </c>
      <c r="B778" s="338" t="s">
        <v>3467</v>
      </c>
      <c r="C778" s="340" t="s">
        <v>3468</v>
      </c>
      <c r="D778" s="340" t="s">
        <v>3271</v>
      </c>
      <c r="E778" s="340" t="s">
        <v>2453</v>
      </c>
      <c r="F778" s="340" t="s">
        <v>2423</v>
      </c>
    </row>
    <row r="779" spans="1:6">
      <c r="A779" s="26">
        <v>775</v>
      </c>
      <c r="B779" s="338" t="s">
        <v>3648</v>
      </c>
      <c r="C779" s="340" t="s">
        <v>3649</v>
      </c>
      <c r="D779" s="340" t="s">
        <v>3271</v>
      </c>
      <c r="E779" s="340" t="s">
        <v>2453</v>
      </c>
      <c r="F779" s="340" t="s">
        <v>2423</v>
      </c>
    </row>
    <row r="780" spans="1:6">
      <c r="A780" s="26">
        <v>776</v>
      </c>
      <c r="B780" s="338" t="s">
        <v>3552</v>
      </c>
      <c r="C780" s="340" t="s">
        <v>3553</v>
      </c>
      <c r="D780" s="340" t="s">
        <v>3271</v>
      </c>
      <c r="E780" s="340" t="s">
        <v>2453</v>
      </c>
      <c r="F780" s="340" t="s">
        <v>2423</v>
      </c>
    </row>
    <row r="781" spans="1:6">
      <c r="A781" s="26">
        <v>777</v>
      </c>
      <c r="B781" s="338" t="s">
        <v>3519</v>
      </c>
      <c r="C781" s="340" t="s">
        <v>3520</v>
      </c>
      <c r="D781" s="340" t="s">
        <v>3271</v>
      </c>
      <c r="E781" s="340" t="s">
        <v>2453</v>
      </c>
      <c r="F781" s="340" t="s">
        <v>2423</v>
      </c>
    </row>
    <row r="782" spans="1:6">
      <c r="A782" s="26">
        <v>778</v>
      </c>
      <c r="B782" s="338" t="s">
        <v>3515</v>
      </c>
      <c r="C782" s="340" t="s">
        <v>3516</v>
      </c>
      <c r="D782" s="340" t="s">
        <v>3271</v>
      </c>
      <c r="E782" s="340" t="s">
        <v>2453</v>
      </c>
      <c r="F782" s="340" t="s">
        <v>2423</v>
      </c>
    </row>
    <row r="783" spans="1:6">
      <c r="A783" s="26">
        <v>779</v>
      </c>
      <c r="B783" s="338" t="s">
        <v>3588</v>
      </c>
      <c r="C783" s="340" t="s">
        <v>3589</v>
      </c>
      <c r="D783" s="340" t="s">
        <v>3271</v>
      </c>
      <c r="E783" s="340" t="s">
        <v>2453</v>
      </c>
      <c r="F783" s="340" t="s">
        <v>2423</v>
      </c>
    </row>
    <row r="784" spans="1:6">
      <c r="A784" s="26">
        <v>780</v>
      </c>
      <c r="B784" s="338" t="s">
        <v>3491</v>
      </c>
      <c r="C784" s="340" t="s">
        <v>3492</v>
      </c>
      <c r="D784" s="340" t="s">
        <v>3271</v>
      </c>
      <c r="E784" s="340" t="s">
        <v>2453</v>
      </c>
      <c r="F784" s="340" t="s">
        <v>2423</v>
      </c>
    </row>
    <row r="785" spans="1:6">
      <c r="A785" s="26">
        <v>781</v>
      </c>
      <c r="B785" s="338" t="s">
        <v>3471</v>
      </c>
      <c r="C785" s="340" t="s">
        <v>3472</v>
      </c>
      <c r="D785" s="340" t="s">
        <v>3271</v>
      </c>
      <c r="E785" s="340" t="s">
        <v>2453</v>
      </c>
      <c r="F785" s="340" t="s">
        <v>2423</v>
      </c>
    </row>
    <row r="786" spans="1:6">
      <c r="A786" s="26">
        <v>782</v>
      </c>
      <c r="B786" s="338" t="s">
        <v>3485</v>
      </c>
      <c r="C786" s="340" t="s">
        <v>3486</v>
      </c>
      <c r="D786" s="340" t="s">
        <v>3271</v>
      </c>
      <c r="E786" s="340" t="s">
        <v>2453</v>
      </c>
      <c r="F786" s="340" t="s">
        <v>2423</v>
      </c>
    </row>
    <row r="787" spans="1:6">
      <c r="A787" s="26">
        <v>783</v>
      </c>
      <c r="B787" s="338" t="s">
        <v>3425</v>
      </c>
      <c r="C787" s="340" t="s">
        <v>3426</v>
      </c>
      <c r="D787" s="340" t="s">
        <v>3271</v>
      </c>
      <c r="E787" s="340" t="s">
        <v>2453</v>
      </c>
      <c r="F787" s="340" t="s">
        <v>2423</v>
      </c>
    </row>
    <row r="788" spans="1:6">
      <c r="A788" s="26">
        <v>784</v>
      </c>
      <c r="B788" s="338" t="s">
        <v>3487</v>
      </c>
      <c r="C788" s="340" t="s">
        <v>3488</v>
      </c>
      <c r="D788" s="340" t="s">
        <v>3271</v>
      </c>
      <c r="E788" s="340" t="s">
        <v>2453</v>
      </c>
      <c r="F788" s="340" t="s">
        <v>2423</v>
      </c>
    </row>
    <row r="789" spans="1:6">
      <c r="A789" s="26">
        <v>785</v>
      </c>
      <c r="B789" s="338" t="s">
        <v>3465</v>
      </c>
      <c r="C789" s="340" t="s">
        <v>3466</v>
      </c>
      <c r="D789" s="340" t="s">
        <v>3271</v>
      </c>
      <c r="E789" s="340" t="s">
        <v>2453</v>
      </c>
      <c r="F789" s="340" t="s">
        <v>2423</v>
      </c>
    </row>
    <row r="790" spans="1:6">
      <c r="A790" s="26">
        <v>786</v>
      </c>
      <c r="B790" s="338" t="s">
        <v>3548</v>
      </c>
      <c r="C790" s="340" t="s">
        <v>3549</v>
      </c>
      <c r="D790" s="340" t="s">
        <v>3271</v>
      </c>
      <c r="E790" s="340" t="s">
        <v>2453</v>
      </c>
      <c r="F790" s="340" t="s">
        <v>2423</v>
      </c>
    </row>
    <row r="791" spans="1:6">
      <c r="A791" s="26">
        <v>787</v>
      </c>
      <c r="B791" s="338" t="s">
        <v>3550</v>
      </c>
      <c r="C791" s="340" t="s">
        <v>3551</v>
      </c>
      <c r="D791" s="340" t="s">
        <v>3271</v>
      </c>
      <c r="E791" s="340" t="s">
        <v>2453</v>
      </c>
      <c r="F791" s="340" t="s">
        <v>2423</v>
      </c>
    </row>
    <row r="792" spans="1:6">
      <c r="A792" s="26">
        <v>788</v>
      </c>
      <c r="B792" s="338" t="s">
        <v>3441</v>
      </c>
      <c r="C792" s="340" t="s">
        <v>3442</v>
      </c>
      <c r="D792" s="340" t="s">
        <v>3271</v>
      </c>
      <c r="E792" s="340" t="s">
        <v>2453</v>
      </c>
      <c r="F792" s="340" t="s">
        <v>2423</v>
      </c>
    </row>
    <row r="793" spans="1:6">
      <c r="A793" s="26">
        <v>789</v>
      </c>
      <c r="B793" s="338" t="s">
        <v>3556</v>
      </c>
      <c r="C793" s="340" t="s">
        <v>3557</v>
      </c>
      <c r="D793" s="340" t="s">
        <v>3271</v>
      </c>
      <c r="E793" s="340" t="s">
        <v>2453</v>
      </c>
      <c r="F793" s="340" t="s">
        <v>2423</v>
      </c>
    </row>
    <row r="794" spans="1:6">
      <c r="A794" s="26">
        <v>790</v>
      </c>
      <c r="B794" s="338" t="s">
        <v>3517</v>
      </c>
      <c r="C794" s="340" t="s">
        <v>3518</v>
      </c>
      <c r="D794" s="340" t="s">
        <v>3271</v>
      </c>
      <c r="E794" s="340" t="s">
        <v>2453</v>
      </c>
      <c r="F794" s="340" t="s">
        <v>2423</v>
      </c>
    </row>
    <row r="795" spans="1:6">
      <c r="A795" s="26">
        <v>791</v>
      </c>
      <c r="B795" s="338" t="s">
        <v>3453</v>
      </c>
      <c r="C795" s="340" t="s">
        <v>3454</v>
      </c>
      <c r="D795" s="340" t="s">
        <v>3271</v>
      </c>
      <c r="E795" s="340" t="s">
        <v>2453</v>
      </c>
      <c r="F795" s="340" t="s">
        <v>2423</v>
      </c>
    </row>
    <row r="796" spans="1:6">
      <c r="A796" s="26">
        <v>792</v>
      </c>
      <c r="B796" s="338" t="s">
        <v>3554</v>
      </c>
      <c r="C796" s="340" t="s">
        <v>3555</v>
      </c>
      <c r="D796" s="340" t="s">
        <v>3271</v>
      </c>
      <c r="E796" s="340" t="s">
        <v>2453</v>
      </c>
      <c r="F796" s="340" t="s">
        <v>2423</v>
      </c>
    </row>
    <row r="797" spans="1:6">
      <c r="A797" s="26">
        <v>793</v>
      </c>
      <c r="B797" s="338" t="s">
        <v>3620</v>
      </c>
      <c r="C797" s="340" t="s">
        <v>3621</v>
      </c>
      <c r="D797" s="340" t="s">
        <v>3271</v>
      </c>
      <c r="E797" s="340" t="s">
        <v>2453</v>
      </c>
      <c r="F797" s="340" t="s">
        <v>2423</v>
      </c>
    </row>
    <row r="798" spans="1:6">
      <c r="A798" s="26">
        <v>794</v>
      </c>
      <c r="B798" s="338" t="s">
        <v>3429</v>
      </c>
      <c r="C798" s="340" t="s">
        <v>3430</v>
      </c>
      <c r="D798" s="340" t="s">
        <v>3271</v>
      </c>
      <c r="E798" s="340" t="s">
        <v>2453</v>
      </c>
      <c r="F798" s="340" t="s">
        <v>2423</v>
      </c>
    </row>
    <row r="799" spans="1:6">
      <c r="A799" s="26">
        <v>795</v>
      </c>
      <c r="B799" s="338" t="s">
        <v>3503</v>
      </c>
      <c r="C799" s="340" t="s">
        <v>3504</v>
      </c>
      <c r="D799" s="340" t="s">
        <v>3271</v>
      </c>
      <c r="E799" s="340" t="s">
        <v>2453</v>
      </c>
      <c r="F799" s="340" t="s">
        <v>2423</v>
      </c>
    </row>
    <row r="800" spans="1:6">
      <c r="A800" s="26">
        <v>796</v>
      </c>
      <c r="B800" s="338" t="s">
        <v>3449</v>
      </c>
      <c r="C800" s="340" t="s">
        <v>3450</v>
      </c>
      <c r="D800" s="340" t="s">
        <v>3271</v>
      </c>
      <c r="E800" s="340" t="s">
        <v>2453</v>
      </c>
      <c r="F800" s="340" t="s">
        <v>2423</v>
      </c>
    </row>
    <row r="801" spans="1:6">
      <c r="A801" s="26">
        <v>797</v>
      </c>
      <c r="B801" s="338" t="s">
        <v>3505</v>
      </c>
      <c r="C801" s="340" t="s">
        <v>3506</v>
      </c>
      <c r="D801" s="340" t="s">
        <v>3271</v>
      </c>
      <c r="E801" s="340" t="s">
        <v>2453</v>
      </c>
      <c r="F801" s="340" t="s">
        <v>2423</v>
      </c>
    </row>
    <row r="802" spans="1:6">
      <c r="A802" s="26">
        <v>798</v>
      </c>
      <c r="B802" s="338" t="s">
        <v>3527</v>
      </c>
      <c r="C802" s="340" t="s">
        <v>3528</v>
      </c>
      <c r="D802" s="340" t="s">
        <v>3271</v>
      </c>
      <c r="E802" s="340" t="s">
        <v>2453</v>
      </c>
      <c r="F802" s="340" t="s">
        <v>2423</v>
      </c>
    </row>
    <row r="803" spans="1:6">
      <c r="A803" s="26">
        <v>799</v>
      </c>
      <c r="B803" s="338" t="s">
        <v>3477</v>
      </c>
      <c r="C803" s="340" t="s">
        <v>3478</v>
      </c>
      <c r="D803" s="340" t="s">
        <v>3271</v>
      </c>
      <c r="E803" s="340" t="s">
        <v>2453</v>
      </c>
      <c r="F803" s="340" t="s">
        <v>2423</v>
      </c>
    </row>
    <row r="804" spans="1:6">
      <c r="A804" s="26">
        <v>800</v>
      </c>
      <c r="B804" s="338" t="s">
        <v>3531</v>
      </c>
      <c r="C804" s="340" t="s">
        <v>3532</v>
      </c>
      <c r="D804" s="340" t="s">
        <v>3271</v>
      </c>
      <c r="E804" s="340" t="s">
        <v>2453</v>
      </c>
      <c r="F804" s="340" t="s">
        <v>2423</v>
      </c>
    </row>
    <row r="805" spans="1:6">
      <c r="A805" s="26">
        <v>801</v>
      </c>
      <c r="B805" s="338" t="s">
        <v>3499</v>
      </c>
      <c r="C805" s="340" t="s">
        <v>3500</v>
      </c>
      <c r="D805" s="340" t="s">
        <v>3271</v>
      </c>
      <c r="E805" s="340" t="s">
        <v>2453</v>
      </c>
      <c r="F805" s="340" t="s">
        <v>2423</v>
      </c>
    </row>
    <row r="806" spans="1:6">
      <c r="A806" s="26">
        <v>802</v>
      </c>
      <c r="B806" s="338" t="s">
        <v>3586</v>
      </c>
      <c r="C806" s="340" t="s">
        <v>3587</v>
      </c>
      <c r="D806" s="340" t="s">
        <v>3271</v>
      </c>
      <c r="E806" s="340" t="s">
        <v>2453</v>
      </c>
      <c r="F806" s="340" t="s">
        <v>2423</v>
      </c>
    </row>
    <row r="807" spans="1:6">
      <c r="A807" s="26">
        <v>803</v>
      </c>
      <c r="B807" s="338" t="s">
        <v>10312</v>
      </c>
      <c r="C807" s="340" t="s">
        <v>10313</v>
      </c>
      <c r="D807" s="340" t="s">
        <v>3271</v>
      </c>
      <c r="E807" s="340" t="s">
        <v>2422</v>
      </c>
      <c r="F807" s="340" t="s">
        <v>2423</v>
      </c>
    </row>
    <row r="808" spans="1:6">
      <c r="A808" s="26">
        <v>804</v>
      </c>
      <c r="B808" s="338" t="s">
        <v>3606</v>
      </c>
      <c r="C808" s="340" t="s">
        <v>1381</v>
      </c>
      <c r="D808" s="340" t="s">
        <v>3271</v>
      </c>
      <c r="E808" s="340" t="s">
        <v>2453</v>
      </c>
      <c r="F808" s="340" t="s">
        <v>2423</v>
      </c>
    </row>
    <row r="809" spans="1:6">
      <c r="A809" s="26">
        <v>805</v>
      </c>
      <c r="B809" s="338" t="s">
        <v>3565</v>
      </c>
      <c r="C809" s="340" t="s">
        <v>1373</v>
      </c>
      <c r="D809" s="340" t="s">
        <v>3271</v>
      </c>
      <c r="E809" s="340" t="s">
        <v>2453</v>
      </c>
      <c r="F809" s="340" t="s">
        <v>2423</v>
      </c>
    </row>
    <row r="810" spans="1:6">
      <c r="A810" s="26">
        <v>806</v>
      </c>
      <c r="B810" s="338" t="s">
        <v>3560</v>
      </c>
      <c r="C810" s="340" t="s">
        <v>1372</v>
      </c>
      <c r="D810" s="340" t="s">
        <v>3271</v>
      </c>
      <c r="E810" s="340" t="s">
        <v>2453</v>
      </c>
      <c r="F810" s="340" t="s">
        <v>2423</v>
      </c>
    </row>
    <row r="811" spans="1:6">
      <c r="A811" s="26">
        <v>807</v>
      </c>
      <c r="B811" s="338" t="s">
        <v>3577</v>
      </c>
      <c r="C811" s="340" t="s">
        <v>1375</v>
      </c>
      <c r="D811" s="340" t="s">
        <v>3271</v>
      </c>
      <c r="E811" s="340" t="s">
        <v>2453</v>
      </c>
      <c r="F811" s="340" t="s">
        <v>2423</v>
      </c>
    </row>
    <row r="812" spans="1:6">
      <c r="A812" s="26">
        <v>808</v>
      </c>
      <c r="B812" s="338" t="s">
        <v>3615</v>
      </c>
      <c r="C812" s="340" t="s">
        <v>1382</v>
      </c>
      <c r="D812" s="340" t="s">
        <v>3271</v>
      </c>
      <c r="E812" s="340" t="s">
        <v>2453</v>
      </c>
      <c r="F812" s="340" t="s">
        <v>2423</v>
      </c>
    </row>
    <row r="813" spans="1:6">
      <c r="A813" s="26">
        <v>809</v>
      </c>
      <c r="B813" s="338" t="s">
        <v>3604</v>
      </c>
      <c r="C813" s="340" t="s">
        <v>1379</v>
      </c>
      <c r="D813" s="340" t="s">
        <v>3271</v>
      </c>
      <c r="E813" s="340" t="s">
        <v>2453</v>
      </c>
      <c r="F813" s="340" t="s">
        <v>2423</v>
      </c>
    </row>
    <row r="814" spans="1:6">
      <c r="A814" s="26">
        <v>810</v>
      </c>
      <c r="B814" s="338" t="s">
        <v>3572</v>
      </c>
      <c r="C814" s="340" t="s">
        <v>1374</v>
      </c>
      <c r="D814" s="340" t="s">
        <v>3271</v>
      </c>
      <c r="E814" s="340" t="s">
        <v>2453</v>
      </c>
      <c r="F814" s="340" t="s">
        <v>2423</v>
      </c>
    </row>
    <row r="815" spans="1:6">
      <c r="A815" s="26">
        <v>811</v>
      </c>
      <c r="B815" s="338" t="s">
        <v>3628</v>
      </c>
      <c r="C815" s="340" t="s">
        <v>1383</v>
      </c>
      <c r="D815" s="340" t="s">
        <v>3271</v>
      </c>
      <c r="E815" s="340" t="s">
        <v>2453</v>
      </c>
      <c r="F815" s="340" t="s">
        <v>2423</v>
      </c>
    </row>
    <row r="816" spans="1:6">
      <c r="A816" s="26">
        <v>812</v>
      </c>
      <c r="B816" s="338" t="s">
        <v>3547</v>
      </c>
      <c r="C816" s="340" t="s">
        <v>1371</v>
      </c>
      <c r="D816" s="340" t="s">
        <v>3271</v>
      </c>
      <c r="E816" s="340" t="s">
        <v>2453</v>
      </c>
      <c r="F816" s="340" t="s">
        <v>2423</v>
      </c>
    </row>
    <row r="817" spans="1:6">
      <c r="A817" s="26">
        <v>813</v>
      </c>
      <c r="B817" s="338" t="s">
        <v>3629</v>
      </c>
      <c r="C817" s="340" t="s">
        <v>1384</v>
      </c>
      <c r="D817" s="340" t="s">
        <v>3271</v>
      </c>
      <c r="E817" s="340" t="s">
        <v>2453</v>
      </c>
      <c r="F817" s="340" t="s">
        <v>2423</v>
      </c>
    </row>
    <row r="818" spans="1:6">
      <c r="A818" s="26">
        <v>814</v>
      </c>
      <c r="B818" s="338" t="s">
        <v>3594</v>
      </c>
      <c r="C818" s="340" t="s">
        <v>3595</v>
      </c>
      <c r="D818" s="340" t="s">
        <v>3271</v>
      </c>
      <c r="E818" s="340" t="s">
        <v>2453</v>
      </c>
      <c r="F818" s="340" t="s">
        <v>2423</v>
      </c>
    </row>
    <row r="819" spans="1:6">
      <c r="A819" s="26">
        <v>815</v>
      </c>
      <c r="B819" s="338" t="s">
        <v>3529</v>
      </c>
      <c r="C819" s="340" t="s">
        <v>3530</v>
      </c>
      <c r="D819" s="340" t="s">
        <v>3271</v>
      </c>
      <c r="E819" s="340" t="s">
        <v>2453</v>
      </c>
      <c r="F819" s="340" t="s">
        <v>2423</v>
      </c>
    </row>
    <row r="820" spans="1:6">
      <c r="A820" s="26">
        <v>816</v>
      </c>
      <c r="B820" s="338" t="s">
        <v>3580</v>
      </c>
      <c r="C820" s="340" t="s">
        <v>3581</v>
      </c>
      <c r="D820" s="340" t="s">
        <v>3271</v>
      </c>
      <c r="E820" s="340" t="s">
        <v>2453</v>
      </c>
      <c r="F820" s="340" t="s">
        <v>2423</v>
      </c>
    </row>
    <row r="821" spans="1:6">
      <c r="A821" s="26">
        <v>817</v>
      </c>
      <c r="B821" s="338" t="s">
        <v>3539</v>
      </c>
      <c r="C821" s="340" t="s">
        <v>3540</v>
      </c>
      <c r="D821" s="340" t="s">
        <v>3271</v>
      </c>
      <c r="E821" s="340" t="s">
        <v>2453</v>
      </c>
      <c r="F821" s="340" t="s">
        <v>2423</v>
      </c>
    </row>
    <row r="822" spans="1:6">
      <c r="A822" s="26">
        <v>818</v>
      </c>
      <c r="B822" s="338" t="s">
        <v>3584</v>
      </c>
      <c r="C822" s="340" t="s">
        <v>3585</v>
      </c>
      <c r="D822" s="340" t="s">
        <v>3271</v>
      </c>
      <c r="E822" s="340" t="s">
        <v>2453</v>
      </c>
      <c r="F822" s="340" t="s">
        <v>2423</v>
      </c>
    </row>
    <row r="823" spans="1:6">
      <c r="A823" s="26">
        <v>819</v>
      </c>
      <c r="B823" s="338" t="s">
        <v>3654</v>
      </c>
      <c r="C823" s="340" t="s">
        <v>3655</v>
      </c>
      <c r="D823" s="340" t="s">
        <v>3271</v>
      </c>
      <c r="E823" s="340" t="s">
        <v>2453</v>
      </c>
      <c r="F823" s="340" t="s">
        <v>2423</v>
      </c>
    </row>
    <row r="824" spans="1:6">
      <c r="A824" s="26">
        <v>820</v>
      </c>
      <c r="B824" s="338" t="s">
        <v>3501</v>
      </c>
      <c r="C824" s="340" t="s">
        <v>3502</v>
      </c>
      <c r="D824" s="340" t="s">
        <v>3271</v>
      </c>
      <c r="E824" s="340" t="s">
        <v>2453</v>
      </c>
      <c r="F824" s="340" t="s">
        <v>2423</v>
      </c>
    </row>
    <row r="825" spans="1:6">
      <c r="A825" s="26">
        <v>821</v>
      </c>
      <c r="B825" s="338" t="s">
        <v>3662</v>
      </c>
      <c r="C825" s="340" t="s">
        <v>3663</v>
      </c>
      <c r="D825" s="340" t="s">
        <v>3271</v>
      </c>
      <c r="E825" s="340" t="s">
        <v>2453</v>
      </c>
      <c r="F825" s="340" t="s">
        <v>2423</v>
      </c>
    </row>
    <row r="826" spans="1:6">
      <c r="A826" s="26">
        <v>822</v>
      </c>
      <c r="B826" s="338" t="s">
        <v>3570</v>
      </c>
      <c r="C826" s="340" t="s">
        <v>3571</v>
      </c>
      <c r="D826" s="340" t="s">
        <v>3271</v>
      </c>
      <c r="E826" s="340" t="s">
        <v>2453</v>
      </c>
      <c r="F826" s="340" t="s">
        <v>2423</v>
      </c>
    </row>
    <row r="827" spans="1:6">
      <c r="A827" s="26">
        <v>823</v>
      </c>
      <c r="B827" s="338" t="s">
        <v>10346</v>
      </c>
      <c r="C827" s="340" t="s">
        <v>10347</v>
      </c>
      <c r="D827" s="340" t="s">
        <v>3271</v>
      </c>
      <c r="E827" s="340" t="s">
        <v>2422</v>
      </c>
      <c r="F827" s="340" t="s">
        <v>2423</v>
      </c>
    </row>
    <row r="828" spans="1:6">
      <c r="A828" s="26">
        <v>824</v>
      </c>
      <c r="B828" s="338" t="s">
        <v>3611</v>
      </c>
      <c r="C828" s="340" t="s">
        <v>3612</v>
      </c>
      <c r="D828" s="340" t="s">
        <v>3271</v>
      </c>
      <c r="E828" s="340" t="s">
        <v>2453</v>
      </c>
      <c r="F828" s="340" t="s">
        <v>2423</v>
      </c>
    </row>
    <row r="829" spans="1:6">
      <c r="A829" s="26">
        <v>825</v>
      </c>
      <c r="B829" s="338" t="s">
        <v>10361</v>
      </c>
      <c r="C829" s="340" t="s">
        <v>3281</v>
      </c>
      <c r="D829" s="340" t="s">
        <v>3271</v>
      </c>
      <c r="E829" s="340" t="s">
        <v>2422</v>
      </c>
      <c r="F829" s="340" t="s">
        <v>2423</v>
      </c>
    </row>
    <row r="830" spans="1:6">
      <c r="A830" s="26">
        <v>826</v>
      </c>
      <c r="B830" s="338" t="s">
        <v>10364</v>
      </c>
      <c r="C830" s="340" t="s">
        <v>3879</v>
      </c>
      <c r="D830" s="340" t="s">
        <v>3271</v>
      </c>
      <c r="E830" s="340" t="s">
        <v>2453</v>
      </c>
      <c r="F830" s="340" t="s">
        <v>2423</v>
      </c>
    </row>
    <row r="831" spans="1:6">
      <c r="A831" s="26">
        <v>827</v>
      </c>
      <c r="B831" s="338" t="s">
        <v>3652</v>
      </c>
      <c r="C831" s="340" t="s">
        <v>3653</v>
      </c>
      <c r="D831" s="340" t="s">
        <v>3271</v>
      </c>
      <c r="E831" s="340" t="s">
        <v>2453</v>
      </c>
      <c r="F831" s="340" t="s">
        <v>2423</v>
      </c>
    </row>
    <row r="832" spans="1:6">
      <c r="A832" s="26">
        <v>828</v>
      </c>
      <c r="B832" s="338" t="s">
        <v>3451</v>
      </c>
      <c r="C832" s="340" t="s">
        <v>3452</v>
      </c>
      <c r="D832" s="340" t="s">
        <v>3271</v>
      </c>
      <c r="E832" s="340" t="s">
        <v>2453</v>
      </c>
      <c r="F832" s="340" t="s">
        <v>2423</v>
      </c>
    </row>
    <row r="833" spans="1:6">
      <c r="A833" s="26">
        <v>829</v>
      </c>
      <c r="B833" s="338" t="s">
        <v>3582</v>
      </c>
      <c r="C833" s="340" t="s">
        <v>3583</v>
      </c>
      <c r="D833" s="340" t="s">
        <v>3271</v>
      </c>
      <c r="E833" s="340" t="s">
        <v>2453</v>
      </c>
      <c r="F833" s="340" t="s">
        <v>2423</v>
      </c>
    </row>
    <row r="834" spans="1:6">
      <c r="A834" s="26">
        <v>830</v>
      </c>
      <c r="B834" s="338" t="s">
        <v>3493</v>
      </c>
      <c r="C834" s="340" t="s">
        <v>3494</v>
      </c>
      <c r="D834" s="340" t="s">
        <v>3271</v>
      </c>
      <c r="E834" s="340" t="s">
        <v>2453</v>
      </c>
      <c r="F834" s="340" t="s">
        <v>2423</v>
      </c>
    </row>
    <row r="835" spans="1:6">
      <c r="A835" s="26">
        <v>831</v>
      </c>
      <c r="B835" s="338" t="s">
        <v>10395</v>
      </c>
      <c r="C835" s="340" t="s">
        <v>10396</v>
      </c>
      <c r="D835" s="340" t="s">
        <v>3271</v>
      </c>
      <c r="E835" s="340" t="s">
        <v>2422</v>
      </c>
      <c r="F835" s="340" t="s">
        <v>2423</v>
      </c>
    </row>
    <row r="836" spans="1:6">
      <c r="A836" s="26">
        <v>832</v>
      </c>
      <c r="B836" s="338" t="s">
        <v>3479</v>
      </c>
      <c r="C836" s="340" t="s">
        <v>3480</v>
      </c>
      <c r="D836" s="340" t="s">
        <v>3271</v>
      </c>
      <c r="E836" s="340" t="s">
        <v>2453</v>
      </c>
      <c r="F836" s="340" t="s">
        <v>2423</v>
      </c>
    </row>
    <row r="837" spans="1:6">
      <c r="A837" s="26">
        <v>833</v>
      </c>
      <c r="B837" s="338" t="s">
        <v>3475</v>
      </c>
      <c r="C837" s="340" t="s">
        <v>3476</v>
      </c>
      <c r="D837" s="340" t="s">
        <v>3271</v>
      </c>
      <c r="E837" s="340" t="s">
        <v>2453</v>
      </c>
      <c r="F837" s="340" t="s">
        <v>2423</v>
      </c>
    </row>
    <row r="838" spans="1:6">
      <c r="A838" s="26">
        <v>834</v>
      </c>
      <c r="B838" s="338" t="s">
        <v>3481</v>
      </c>
      <c r="C838" s="340" t="s">
        <v>3482</v>
      </c>
      <c r="D838" s="340" t="s">
        <v>3271</v>
      </c>
      <c r="E838" s="340" t="s">
        <v>2453</v>
      </c>
      <c r="F838" s="340" t="s">
        <v>2423</v>
      </c>
    </row>
    <row r="839" spans="1:6">
      <c r="A839" s="26">
        <v>835</v>
      </c>
      <c r="B839" s="338" t="s">
        <v>3609</v>
      </c>
      <c r="C839" s="340" t="s">
        <v>3610</v>
      </c>
      <c r="D839" s="340" t="s">
        <v>3271</v>
      </c>
      <c r="E839" s="340" t="s">
        <v>2453</v>
      </c>
      <c r="F839" s="340" t="s">
        <v>2423</v>
      </c>
    </row>
    <row r="840" spans="1:6">
      <c r="A840" s="26">
        <v>836</v>
      </c>
      <c r="B840" s="338" t="s">
        <v>3437</v>
      </c>
      <c r="C840" s="340" t="s">
        <v>3438</v>
      </c>
      <c r="D840" s="340" t="s">
        <v>3271</v>
      </c>
      <c r="E840" s="340" t="s">
        <v>2453</v>
      </c>
      <c r="F840" s="340" t="s">
        <v>2423</v>
      </c>
    </row>
    <row r="841" spans="1:6">
      <c r="A841" s="26">
        <v>837</v>
      </c>
      <c r="B841" s="338" t="s">
        <v>3575</v>
      </c>
      <c r="C841" s="340" t="s">
        <v>3576</v>
      </c>
      <c r="D841" s="340" t="s">
        <v>3271</v>
      </c>
      <c r="E841" s="340" t="s">
        <v>2453</v>
      </c>
      <c r="F841" s="340" t="s">
        <v>2423</v>
      </c>
    </row>
    <row r="842" spans="1:6">
      <c r="A842" s="26">
        <v>838</v>
      </c>
      <c r="B842" s="338" t="s">
        <v>3634</v>
      </c>
      <c r="C842" s="340" t="s">
        <v>3635</v>
      </c>
      <c r="D842" s="340" t="s">
        <v>3271</v>
      </c>
      <c r="E842" s="340" t="s">
        <v>2453</v>
      </c>
      <c r="F842" s="340" t="s">
        <v>2423</v>
      </c>
    </row>
    <row r="843" spans="1:6">
      <c r="A843" s="26">
        <v>839</v>
      </c>
      <c r="B843" s="338" t="s">
        <v>3563</v>
      </c>
      <c r="C843" s="340" t="s">
        <v>3564</v>
      </c>
      <c r="D843" s="340" t="s">
        <v>3271</v>
      </c>
      <c r="E843" s="340" t="s">
        <v>2453</v>
      </c>
      <c r="F843" s="340" t="s">
        <v>2423</v>
      </c>
    </row>
    <row r="844" spans="1:6">
      <c r="A844" s="26">
        <v>840</v>
      </c>
      <c r="B844" s="338" t="s">
        <v>3541</v>
      </c>
      <c r="C844" s="340" t="s">
        <v>3542</v>
      </c>
      <c r="D844" s="340" t="s">
        <v>3271</v>
      </c>
      <c r="E844" s="340" t="s">
        <v>2453</v>
      </c>
      <c r="F844" s="340" t="s">
        <v>2423</v>
      </c>
    </row>
    <row r="845" spans="1:6">
      <c r="A845" s="26">
        <v>841</v>
      </c>
      <c r="B845" s="338" t="s">
        <v>3483</v>
      </c>
      <c r="C845" s="340" t="s">
        <v>3484</v>
      </c>
      <c r="D845" s="340" t="s">
        <v>3271</v>
      </c>
      <c r="E845" s="340" t="s">
        <v>2453</v>
      </c>
      <c r="F845" s="340" t="s">
        <v>2423</v>
      </c>
    </row>
    <row r="846" spans="1:6">
      <c r="A846" s="26">
        <v>842</v>
      </c>
      <c r="B846" s="338" t="s">
        <v>10424</v>
      </c>
      <c r="C846" s="340" t="s">
        <v>10425</v>
      </c>
      <c r="D846" s="340" t="s">
        <v>3271</v>
      </c>
      <c r="E846" s="340" t="s">
        <v>2422</v>
      </c>
      <c r="F846" s="340" t="s">
        <v>2423</v>
      </c>
    </row>
    <row r="847" spans="1:6">
      <c r="A847" s="26">
        <v>843</v>
      </c>
      <c r="B847" s="338" t="s">
        <v>3513</v>
      </c>
      <c r="C847" s="340" t="s">
        <v>3514</v>
      </c>
      <c r="D847" s="340" t="s">
        <v>3271</v>
      </c>
      <c r="E847" s="340" t="s">
        <v>2453</v>
      </c>
      <c r="F847" s="340" t="s">
        <v>2423</v>
      </c>
    </row>
    <row r="848" spans="1:6">
      <c r="A848" s="26">
        <v>844</v>
      </c>
      <c r="B848" s="338" t="s">
        <v>10438</v>
      </c>
      <c r="C848" s="340" t="s">
        <v>3914</v>
      </c>
      <c r="D848" s="340" t="s">
        <v>3271</v>
      </c>
      <c r="E848" s="340" t="s">
        <v>2453</v>
      </c>
      <c r="F848" s="340" t="s">
        <v>2423</v>
      </c>
    </row>
    <row r="849" spans="1:6">
      <c r="A849" s="26">
        <v>845</v>
      </c>
      <c r="B849" s="338" t="s">
        <v>3525</v>
      </c>
      <c r="C849" s="340" t="s">
        <v>3526</v>
      </c>
      <c r="D849" s="340" t="s">
        <v>3271</v>
      </c>
      <c r="E849" s="340" t="s">
        <v>2453</v>
      </c>
      <c r="F849" s="340" t="s">
        <v>2423</v>
      </c>
    </row>
    <row r="850" spans="1:6">
      <c r="A850" s="26">
        <v>846</v>
      </c>
      <c r="B850" s="338" t="s">
        <v>3566</v>
      </c>
      <c r="C850" s="340" t="s">
        <v>3567</v>
      </c>
      <c r="D850" s="340" t="s">
        <v>3271</v>
      </c>
      <c r="E850" s="340" t="s">
        <v>2453</v>
      </c>
      <c r="F850" s="340" t="s">
        <v>2423</v>
      </c>
    </row>
    <row r="851" spans="1:6">
      <c r="A851" s="26">
        <v>847</v>
      </c>
      <c r="B851" s="338" t="s">
        <v>3455</v>
      </c>
      <c r="C851" s="340" t="s">
        <v>3456</v>
      </c>
      <c r="D851" s="340" t="s">
        <v>3271</v>
      </c>
      <c r="E851" s="340" t="s">
        <v>2453</v>
      </c>
      <c r="F851" s="340" t="s">
        <v>2423</v>
      </c>
    </row>
    <row r="852" spans="1:6">
      <c r="A852" s="26">
        <v>848</v>
      </c>
      <c r="B852" s="338" t="s">
        <v>3607</v>
      </c>
      <c r="C852" s="340" t="s">
        <v>3608</v>
      </c>
      <c r="D852" s="340" t="s">
        <v>3271</v>
      </c>
      <c r="E852" s="340" t="s">
        <v>2453</v>
      </c>
      <c r="F852" s="340" t="s">
        <v>2423</v>
      </c>
    </row>
    <row r="853" spans="1:6">
      <c r="A853" s="26">
        <v>849</v>
      </c>
      <c r="B853" s="338" t="s">
        <v>3419</v>
      </c>
      <c r="C853" s="340" t="s">
        <v>3420</v>
      </c>
      <c r="D853" s="340" t="s">
        <v>3271</v>
      </c>
      <c r="E853" s="340" t="s">
        <v>2453</v>
      </c>
      <c r="F853" s="340" t="s">
        <v>2423</v>
      </c>
    </row>
    <row r="854" spans="1:6">
      <c r="A854" s="26">
        <v>850</v>
      </c>
      <c r="B854" s="338" t="s">
        <v>3590</v>
      </c>
      <c r="C854" s="340" t="s">
        <v>3591</v>
      </c>
      <c r="D854" s="340" t="s">
        <v>3271</v>
      </c>
      <c r="E854" s="340" t="s">
        <v>2453</v>
      </c>
      <c r="F854" s="340" t="s">
        <v>2423</v>
      </c>
    </row>
    <row r="855" spans="1:6">
      <c r="A855" s="26">
        <v>851</v>
      </c>
      <c r="B855" s="338" t="s">
        <v>10462</v>
      </c>
      <c r="C855" s="340" t="s">
        <v>3905</v>
      </c>
      <c r="D855" s="340" t="s">
        <v>3271</v>
      </c>
      <c r="E855" s="340" t="s">
        <v>2453</v>
      </c>
      <c r="F855" s="340" t="s">
        <v>2423</v>
      </c>
    </row>
    <row r="856" spans="1:6">
      <c r="A856" s="26">
        <v>852</v>
      </c>
      <c r="B856" s="338" t="s">
        <v>10469</v>
      </c>
      <c r="C856" s="340" t="s">
        <v>3899</v>
      </c>
      <c r="D856" s="340" t="s">
        <v>3271</v>
      </c>
      <c r="E856" s="340" t="s">
        <v>2453</v>
      </c>
      <c r="F856" s="340" t="s">
        <v>2423</v>
      </c>
    </row>
    <row r="857" spans="1:6">
      <c r="A857" s="26">
        <v>853</v>
      </c>
      <c r="B857" s="338" t="s">
        <v>10474</v>
      </c>
      <c r="C857" s="340" t="s">
        <v>3923</v>
      </c>
      <c r="D857" s="340" t="s">
        <v>3271</v>
      </c>
      <c r="E857" s="340" t="s">
        <v>2453</v>
      </c>
      <c r="F857" s="340" t="s">
        <v>2423</v>
      </c>
    </row>
    <row r="858" spans="1:6">
      <c r="A858" s="26">
        <v>854</v>
      </c>
      <c r="B858" s="338" t="s">
        <v>10476</v>
      </c>
      <c r="C858" s="340" t="s">
        <v>3895</v>
      </c>
      <c r="D858" s="340" t="s">
        <v>3271</v>
      </c>
      <c r="E858" s="340" t="s">
        <v>2453</v>
      </c>
      <c r="F858" s="340" t="s">
        <v>2423</v>
      </c>
    </row>
    <row r="859" spans="1:6">
      <c r="A859" s="26">
        <v>855</v>
      </c>
      <c r="B859" s="338" t="s">
        <v>10487</v>
      </c>
      <c r="C859" s="340" t="s">
        <v>3896</v>
      </c>
      <c r="D859" s="340" t="s">
        <v>3271</v>
      </c>
      <c r="E859" s="340" t="s">
        <v>2453</v>
      </c>
      <c r="F859" s="340" t="s">
        <v>2423</v>
      </c>
    </row>
    <row r="860" spans="1:6">
      <c r="A860" s="26">
        <v>856</v>
      </c>
      <c r="B860" s="338" t="s">
        <v>10488</v>
      </c>
      <c r="C860" s="340" t="s">
        <v>3925</v>
      </c>
      <c r="D860" s="340" t="s">
        <v>3271</v>
      </c>
      <c r="E860" s="340" t="s">
        <v>2453</v>
      </c>
      <c r="F860" s="340" t="s">
        <v>2423</v>
      </c>
    </row>
    <row r="861" spans="1:6">
      <c r="A861" s="26">
        <v>857</v>
      </c>
      <c r="B861" s="338" t="s">
        <v>10500</v>
      </c>
      <c r="C861" s="340" t="s">
        <v>3893</v>
      </c>
      <c r="D861" s="340" t="s">
        <v>3271</v>
      </c>
      <c r="E861" s="340" t="s">
        <v>2453</v>
      </c>
      <c r="F861" s="340" t="s">
        <v>2423</v>
      </c>
    </row>
    <row r="862" spans="1:6">
      <c r="A862" s="26">
        <v>858</v>
      </c>
      <c r="B862" s="338" t="s">
        <v>10516</v>
      </c>
      <c r="C862" s="340" t="s">
        <v>3900</v>
      </c>
      <c r="D862" s="340" t="s">
        <v>3271</v>
      </c>
      <c r="E862" s="340" t="s">
        <v>2453</v>
      </c>
      <c r="F862" s="340" t="s">
        <v>2423</v>
      </c>
    </row>
    <row r="863" spans="1:6">
      <c r="A863" s="26">
        <v>859</v>
      </c>
      <c r="B863" s="338" t="s">
        <v>10530</v>
      </c>
      <c r="C863" s="340" t="s">
        <v>3913</v>
      </c>
      <c r="D863" s="340" t="s">
        <v>3271</v>
      </c>
      <c r="E863" s="340" t="s">
        <v>2453</v>
      </c>
      <c r="F863" s="340" t="s">
        <v>2423</v>
      </c>
    </row>
    <row r="864" spans="1:6">
      <c r="A864" s="26">
        <v>860</v>
      </c>
      <c r="B864" s="338" t="s">
        <v>10539</v>
      </c>
      <c r="C864" s="340" t="s">
        <v>3897</v>
      </c>
      <c r="D864" s="340" t="s">
        <v>3271</v>
      </c>
      <c r="E864" s="340" t="s">
        <v>2453</v>
      </c>
      <c r="F864" s="340" t="s">
        <v>2423</v>
      </c>
    </row>
    <row r="865" spans="1:6">
      <c r="A865" s="26">
        <v>861</v>
      </c>
      <c r="B865" s="338" t="s">
        <v>10541</v>
      </c>
      <c r="C865" s="340" t="s">
        <v>3885</v>
      </c>
      <c r="D865" s="340" t="s">
        <v>3271</v>
      </c>
      <c r="E865" s="340" t="s">
        <v>2453</v>
      </c>
      <c r="F865" s="340" t="s">
        <v>2423</v>
      </c>
    </row>
    <row r="866" spans="1:6">
      <c r="A866" s="26">
        <v>862</v>
      </c>
      <c r="B866" s="338" t="s">
        <v>10546</v>
      </c>
      <c r="C866" s="340" t="s">
        <v>3898</v>
      </c>
      <c r="D866" s="340" t="s">
        <v>3271</v>
      </c>
      <c r="E866" s="340" t="s">
        <v>2453</v>
      </c>
      <c r="F866" s="340" t="s">
        <v>2423</v>
      </c>
    </row>
    <row r="867" spans="1:6">
      <c r="A867" s="26">
        <v>863</v>
      </c>
      <c r="B867" s="338" t="s">
        <v>10548</v>
      </c>
      <c r="C867" s="340" t="s">
        <v>3886</v>
      </c>
      <c r="D867" s="340" t="s">
        <v>3271</v>
      </c>
      <c r="E867" s="340" t="s">
        <v>2453</v>
      </c>
      <c r="F867" s="340" t="s">
        <v>2423</v>
      </c>
    </row>
    <row r="868" spans="1:6">
      <c r="A868" s="26">
        <v>864</v>
      </c>
      <c r="B868" s="338" t="s">
        <v>10549</v>
      </c>
      <c r="C868" s="340" t="s">
        <v>3910</v>
      </c>
      <c r="D868" s="340" t="s">
        <v>3271</v>
      </c>
      <c r="E868" s="340" t="s">
        <v>2453</v>
      </c>
      <c r="F868" s="340" t="s">
        <v>2423</v>
      </c>
    </row>
    <row r="869" spans="1:6">
      <c r="A869" s="26">
        <v>865</v>
      </c>
      <c r="B869" s="338" t="s">
        <v>10561</v>
      </c>
      <c r="C869" s="340" t="s">
        <v>3880</v>
      </c>
      <c r="D869" s="340" t="s">
        <v>3271</v>
      </c>
      <c r="E869" s="340" t="s">
        <v>2453</v>
      </c>
      <c r="F869" s="340" t="s">
        <v>2423</v>
      </c>
    </row>
    <row r="870" spans="1:6">
      <c r="A870" s="26">
        <v>866</v>
      </c>
      <c r="B870" s="338" t="s">
        <v>10575</v>
      </c>
      <c r="C870" s="340" t="s">
        <v>3883</v>
      </c>
      <c r="D870" s="340" t="s">
        <v>3271</v>
      </c>
      <c r="E870" s="340" t="s">
        <v>2453</v>
      </c>
      <c r="F870" s="340" t="s">
        <v>2423</v>
      </c>
    </row>
    <row r="871" spans="1:6">
      <c r="A871" s="26">
        <v>867</v>
      </c>
      <c r="B871" s="338" t="s">
        <v>10576</v>
      </c>
      <c r="C871" s="340" t="s">
        <v>3881</v>
      </c>
      <c r="D871" s="340" t="s">
        <v>3271</v>
      </c>
      <c r="E871" s="340" t="s">
        <v>2453</v>
      </c>
      <c r="F871" s="340" t="s">
        <v>2423</v>
      </c>
    </row>
    <row r="872" spans="1:6">
      <c r="A872" s="26">
        <v>868</v>
      </c>
      <c r="B872" s="338" t="s">
        <v>10592</v>
      </c>
      <c r="C872" s="340" t="s">
        <v>3890</v>
      </c>
      <c r="D872" s="340" t="s">
        <v>3271</v>
      </c>
      <c r="E872" s="340" t="s">
        <v>2453</v>
      </c>
      <c r="F872" s="340" t="s">
        <v>2423</v>
      </c>
    </row>
    <row r="873" spans="1:6">
      <c r="A873" s="26">
        <v>869</v>
      </c>
      <c r="B873" s="338" t="s">
        <v>10608</v>
      </c>
      <c r="C873" s="340" t="s">
        <v>3911</v>
      </c>
      <c r="D873" s="340" t="s">
        <v>3271</v>
      </c>
      <c r="E873" s="340" t="s">
        <v>2453</v>
      </c>
      <c r="F873" s="340" t="s">
        <v>2423</v>
      </c>
    </row>
    <row r="874" spans="1:6">
      <c r="A874" s="26">
        <v>870</v>
      </c>
      <c r="B874" s="338" t="s">
        <v>10612</v>
      </c>
      <c r="C874" s="340" t="s">
        <v>3901</v>
      </c>
      <c r="D874" s="340" t="s">
        <v>3271</v>
      </c>
      <c r="E874" s="340" t="s">
        <v>2453</v>
      </c>
      <c r="F874" s="340" t="s">
        <v>2423</v>
      </c>
    </row>
    <row r="875" spans="1:6">
      <c r="A875" s="26">
        <v>871</v>
      </c>
      <c r="B875" s="338" t="s">
        <v>10617</v>
      </c>
      <c r="C875" s="340" t="s">
        <v>3912</v>
      </c>
      <c r="D875" s="340" t="s">
        <v>3271</v>
      </c>
      <c r="E875" s="340" t="s">
        <v>2453</v>
      </c>
      <c r="F875" s="340" t="s">
        <v>2423</v>
      </c>
    </row>
    <row r="876" spans="1:6">
      <c r="A876" s="26">
        <v>872</v>
      </c>
      <c r="B876" s="338" t="s">
        <v>10619</v>
      </c>
      <c r="C876" s="340" t="s">
        <v>3894</v>
      </c>
      <c r="D876" s="340" t="s">
        <v>3271</v>
      </c>
      <c r="E876" s="340" t="s">
        <v>2453</v>
      </c>
      <c r="F876" s="340" t="s">
        <v>2423</v>
      </c>
    </row>
    <row r="877" spans="1:6">
      <c r="A877" s="26">
        <v>873</v>
      </c>
      <c r="B877" s="338" t="s">
        <v>10621</v>
      </c>
      <c r="C877" s="340" t="s">
        <v>3887</v>
      </c>
      <c r="D877" s="340" t="s">
        <v>3271</v>
      </c>
      <c r="E877" s="340" t="s">
        <v>2453</v>
      </c>
      <c r="F877" s="340" t="s">
        <v>2423</v>
      </c>
    </row>
    <row r="878" spans="1:6">
      <c r="A878" s="26">
        <v>874</v>
      </c>
      <c r="B878" s="338" t="s">
        <v>10631</v>
      </c>
      <c r="C878" s="340" t="s">
        <v>3903</v>
      </c>
      <c r="D878" s="340" t="s">
        <v>3271</v>
      </c>
      <c r="E878" s="340" t="s">
        <v>2453</v>
      </c>
      <c r="F878" s="340" t="s">
        <v>2423</v>
      </c>
    </row>
    <row r="879" spans="1:6">
      <c r="A879" s="26">
        <v>875</v>
      </c>
      <c r="B879" s="338" t="s">
        <v>10635</v>
      </c>
      <c r="C879" s="340" t="s">
        <v>3888</v>
      </c>
      <c r="D879" s="340" t="s">
        <v>3271</v>
      </c>
      <c r="E879" s="340" t="s">
        <v>2453</v>
      </c>
      <c r="F879" s="340" t="s">
        <v>2423</v>
      </c>
    </row>
    <row r="880" spans="1:6">
      <c r="A880" s="26">
        <v>876</v>
      </c>
      <c r="B880" s="338" t="s">
        <v>10636</v>
      </c>
      <c r="C880" s="340" t="s">
        <v>3909</v>
      </c>
      <c r="D880" s="340" t="s">
        <v>3271</v>
      </c>
      <c r="E880" s="340" t="s">
        <v>2453</v>
      </c>
      <c r="F880" s="340" t="s">
        <v>2423</v>
      </c>
    </row>
    <row r="881" spans="1:6">
      <c r="A881" s="26">
        <v>877</v>
      </c>
      <c r="B881" s="338" t="s">
        <v>10660</v>
      </c>
      <c r="C881" s="340" t="s">
        <v>3904</v>
      </c>
      <c r="D881" s="340" t="s">
        <v>3271</v>
      </c>
      <c r="E881" s="340" t="s">
        <v>2453</v>
      </c>
      <c r="F881" s="340" t="s">
        <v>2423</v>
      </c>
    </row>
    <row r="882" spans="1:6">
      <c r="A882" s="26">
        <v>878</v>
      </c>
      <c r="B882" s="338" t="s">
        <v>10668</v>
      </c>
      <c r="C882" s="340" t="s">
        <v>3891</v>
      </c>
      <c r="D882" s="340" t="s">
        <v>3271</v>
      </c>
      <c r="E882" s="340" t="s">
        <v>2453</v>
      </c>
      <c r="F882" s="340" t="s">
        <v>2423</v>
      </c>
    </row>
    <row r="883" spans="1:6">
      <c r="A883" s="26">
        <v>879</v>
      </c>
      <c r="B883" s="338" t="s">
        <v>10673</v>
      </c>
      <c r="C883" s="340" t="s">
        <v>3892</v>
      </c>
      <c r="D883" s="340" t="s">
        <v>3271</v>
      </c>
      <c r="E883" s="340" t="s">
        <v>2453</v>
      </c>
      <c r="F883" s="340" t="s">
        <v>2423</v>
      </c>
    </row>
    <row r="884" spans="1:6">
      <c r="A884" s="26">
        <v>880</v>
      </c>
      <c r="B884" s="338" t="s">
        <v>3578</v>
      </c>
      <c r="C884" s="340" t="s">
        <v>3579</v>
      </c>
      <c r="D884" s="340" t="s">
        <v>3271</v>
      </c>
      <c r="E884" s="340" t="s">
        <v>2453</v>
      </c>
      <c r="F884" s="340" t="s">
        <v>2423</v>
      </c>
    </row>
    <row r="885" spans="1:6">
      <c r="A885" s="26">
        <v>881</v>
      </c>
      <c r="B885" s="338" t="s">
        <v>10695</v>
      </c>
      <c r="C885" s="340" t="s">
        <v>3863</v>
      </c>
      <c r="D885" s="340" t="s">
        <v>3271</v>
      </c>
      <c r="E885" s="340" t="s">
        <v>2453</v>
      </c>
      <c r="F885" s="340" t="s">
        <v>2423</v>
      </c>
    </row>
    <row r="886" spans="1:6">
      <c r="A886" s="26">
        <v>882</v>
      </c>
      <c r="B886" s="338" t="s">
        <v>10721</v>
      </c>
      <c r="C886" s="340" t="s">
        <v>3864</v>
      </c>
      <c r="D886" s="340" t="s">
        <v>3271</v>
      </c>
      <c r="E886" s="340" t="s">
        <v>2453</v>
      </c>
      <c r="F886" s="340" t="s">
        <v>2423</v>
      </c>
    </row>
    <row r="887" spans="1:6">
      <c r="A887" s="26">
        <v>883</v>
      </c>
      <c r="B887" s="338" t="s">
        <v>10784</v>
      </c>
      <c r="C887" s="340" t="s">
        <v>3867</v>
      </c>
      <c r="D887" s="340" t="s">
        <v>3271</v>
      </c>
      <c r="E887" s="340" t="s">
        <v>2453</v>
      </c>
      <c r="F887" s="340" t="s">
        <v>2423</v>
      </c>
    </row>
    <row r="888" spans="1:6">
      <c r="A888" s="26">
        <v>884</v>
      </c>
      <c r="B888" s="338" t="s">
        <v>10816</v>
      </c>
      <c r="C888" s="340" t="s">
        <v>3869</v>
      </c>
      <c r="D888" s="340" t="s">
        <v>3271</v>
      </c>
      <c r="E888" s="340" t="s">
        <v>2453</v>
      </c>
      <c r="F888" s="340" t="s">
        <v>2423</v>
      </c>
    </row>
    <row r="889" spans="1:6">
      <c r="A889" s="26">
        <v>885</v>
      </c>
      <c r="B889" s="338" t="s">
        <v>10850</v>
      </c>
      <c r="C889" s="340" t="s">
        <v>3870</v>
      </c>
      <c r="D889" s="340" t="s">
        <v>3271</v>
      </c>
      <c r="E889" s="340" t="s">
        <v>2453</v>
      </c>
      <c r="F889" s="340" t="s">
        <v>2423</v>
      </c>
    </row>
    <row r="890" spans="1:6">
      <c r="A890" s="26">
        <v>886</v>
      </c>
      <c r="B890" s="338" t="s">
        <v>10851</v>
      </c>
      <c r="C890" s="340" t="s">
        <v>3871</v>
      </c>
      <c r="D890" s="340" t="s">
        <v>3271</v>
      </c>
      <c r="E890" s="340" t="s">
        <v>2453</v>
      </c>
      <c r="F890" s="340" t="s">
        <v>2423</v>
      </c>
    </row>
    <row r="891" spans="1:6">
      <c r="A891" s="26">
        <v>887</v>
      </c>
      <c r="B891" s="338" t="s">
        <v>10852</v>
      </c>
      <c r="C891" s="340" t="s">
        <v>3872</v>
      </c>
      <c r="D891" s="340" t="s">
        <v>3271</v>
      </c>
      <c r="E891" s="340" t="s">
        <v>2453</v>
      </c>
      <c r="F891" s="340" t="s">
        <v>2423</v>
      </c>
    </row>
    <row r="892" spans="1:6">
      <c r="A892" s="26">
        <v>888</v>
      </c>
      <c r="B892" s="338" t="s">
        <v>10864</v>
      </c>
      <c r="C892" s="340" t="s">
        <v>3873</v>
      </c>
      <c r="D892" s="340" t="s">
        <v>3271</v>
      </c>
      <c r="E892" s="340" t="s">
        <v>2453</v>
      </c>
      <c r="F892" s="340" t="s">
        <v>2423</v>
      </c>
    </row>
    <row r="893" spans="1:6">
      <c r="A893" s="26">
        <v>889</v>
      </c>
      <c r="B893" s="338" t="s">
        <v>10904</v>
      </c>
      <c r="C893" s="340" t="s">
        <v>3865</v>
      </c>
      <c r="D893" s="340" t="s">
        <v>3271</v>
      </c>
      <c r="E893" s="340" t="s">
        <v>2453</v>
      </c>
      <c r="F893" s="340" t="s">
        <v>2423</v>
      </c>
    </row>
    <row r="894" spans="1:6">
      <c r="A894" s="26">
        <v>890</v>
      </c>
      <c r="B894" s="338" t="s">
        <v>10937</v>
      </c>
      <c r="C894" s="340" t="s">
        <v>3874</v>
      </c>
      <c r="D894" s="340" t="s">
        <v>3271</v>
      </c>
      <c r="E894" s="340" t="s">
        <v>2453</v>
      </c>
      <c r="F894" s="340" t="s">
        <v>2423</v>
      </c>
    </row>
    <row r="895" spans="1:6">
      <c r="A895" s="26">
        <v>891</v>
      </c>
      <c r="B895" s="338" t="s">
        <v>10960</v>
      </c>
      <c r="C895" s="340" t="s">
        <v>3875</v>
      </c>
      <c r="D895" s="340" t="s">
        <v>3271</v>
      </c>
      <c r="E895" s="340" t="s">
        <v>2453</v>
      </c>
      <c r="F895" s="340" t="s">
        <v>2423</v>
      </c>
    </row>
    <row r="896" spans="1:6">
      <c r="A896" s="26">
        <v>892</v>
      </c>
      <c r="B896" s="338" t="s">
        <v>11065</v>
      </c>
      <c r="C896" s="340" t="s">
        <v>3902</v>
      </c>
      <c r="D896" s="340" t="s">
        <v>3271</v>
      </c>
      <c r="E896" s="340" t="s">
        <v>2453</v>
      </c>
      <c r="F896" s="340" t="s">
        <v>2423</v>
      </c>
    </row>
    <row r="897" spans="1:6">
      <c r="A897" s="26">
        <v>893</v>
      </c>
      <c r="B897" s="338" t="s">
        <v>11075</v>
      </c>
      <c r="C897" s="340" t="s">
        <v>3860</v>
      </c>
      <c r="D897" s="340" t="s">
        <v>3271</v>
      </c>
      <c r="E897" s="340" t="s">
        <v>2453</v>
      </c>
      <c r="F897" s="340" t="s">
        <v>2423</v>
      </c>
    </row>
    <row r="898" spans="1:6">
      <c r="A898" s="26">
        <v>894</v>
      </c>
      <c r="B898" s="338" t="s">
        <v>11092</v>
      </c>
      <c r="C898" s="340" t="s">
        <v>9372</v>
      </c>
      <c r="D898" s="340" t="s">
        <v>3271</v>
      </c>
      <c r="E898" s="340" t="s">
        <v>2422</v>
      </c>
      <c r="F898" s="340" t="s">
        <v>2423</v>
      </c>
    </row>
    <row r="899" spans="1:6">
      <c r="A899" s="26">
        <v>895</v>
      </c>
      <c r="B899" s="338" t="s">
        <v>3618</v>
      </c>
      <c r="C899" s="340" t="s">
        <v>3619</v>
      </c>
      <c r="D899" s="340" t="s">
        <v>3271</v>
      </c>
      <c r="E899" s="340" t="s">
        <v>2453</v>
      </c>
      <c r="F899" s="340" t="s">
        <v>2423</v>
      </c>
    </row>
    <row r="900" spans="1:6">
      <c r="A900" s="26">
        <v>896</v>
      </c>
      <c r="B900" s="338" t="s">
        <v>11098</v>
      </c>
      <c r="C900" s="340" t="s">
        <v>3876</v>
      </c>
      <c r="D900" s="340" t="s">
        <v>3271</v>
      </c>
      <c r="E900" s="340" t="s">
        <v>2453</v>
      </c>
      <c r="F900" s="340" t="s">
        <v>2423</v>
      </c>
    </row>
    <row r="901" spans="1:6">
      <c r="A901" s="26">
        <v>897</v>
      </c>
      <c r="B901" s="338" t="s">
        <v>3601</v>
      </c>
      <c r="C901" s="340" t="s">
        <v>3602</v>
      </c>
      <c r="D901" s="340" t="s">
        <v>3271</v>
      </c>
      <c r="E901" s="340" t="s">
        <v>2453</v>
      </c>
      <c r="F901" s="340" t="s">
        <v>2423</v>
      </c>
    </row>
    <row r="902" spans="1:6">
      <c r="A902" s="26">
        <v>898</v>
      </c>
      <c r="B902" s="338" t="s">
        <v>3497</v>
      </c>
      <c r="C902" s="340" t="s">
        <v>3498</v>
      </c>
      <c r="D902" s="340" t="s">
        <v>3271</v>
      </c>
      <c r="E902" s="340" t="s">
        <v>2453</v>
      </c>
      <c r="F902" s="340" t="s">
        <v>2423</v>
      </c>
    </row>
    <row r="903" spans="1:6">
      <c r="A903" s="26">
        <v>899</v>
      </c>
      <c r="B903" s="338" t="s">
        <v>3638</v>
      </c>
      <c r="C903" s="340" t="s">
        <v>3639</v>
      </c>
      <c r="D903" s="340" t="s">
        <v>3271</v>
      </c>
      <c r="E903" s="340" t="s">
        <v>2453</v>
      </c>
      <c r="F903" s="340" t="s">
        <v>2423</v>
      </c>
    </row>
    <row r="904" spans="1:6">
      <c r="A904" s="26">
        <v>900</v>
      </c>
      <c r="B904" s="338" t="s">
        <v>3561</v>
      </c>
      <c r="C904" s="340" t="s">
        <v>3562</v>
      </c>
      <c r="D904" s="340" t="s">
        <v>3271</v>
      </c>
      <c r="E904" s="340" t="s">
        <v>2453</v>
      </c>
      <c r="F904" s="340" t="s">
        <v>2423</v>
      </c>
    </row>
    <row r="905" spans="1:6">
      <c r="A905" s="26">
        <v>901</v>
      </c>
      <c r="B905" s="338" t="s">
        <v>3543</v>
      </c>
      <c r="C905" s="340" t="s">
        <v>3544</v>
      </c>
      <c r="D905" s="340" t="s">
        <v>3271</v>
      </c>
      <c r="E905" s="340" t="s">
        <v>2453</v>
      </c>
      <c r="F905" s="340" t="s">
        <v>2423</v>
      </c>
    </row>
    <row r="906" spans="1:6">
      <c r="A906" s="26">
        <v>902</v>
      </c>
      <c r="B906" s="338" t="s">
        <v>3650</v>
      </c>
      <c r="C906" s="340" t="s">
        <v>3651</v>
      </c>
      <c r="D906" s="340" t="s">
        <v>3271</v>
      </c>
      <c r="E906" s="340" t="s">
        <v>2453</v>
      </c>
      <c r="F906" s="340" t="s">
        <v>2423</v>
      </c>
    </row>
    <row r="907" spans="1:6">
      <c r="A907" s="26">
        <v>903</v>
      </c>
      <c r="B907" s="338" t="s">
        <v>3646</v>
      </c>
      <c r="C907" s="340" t="s">
        <v>3647</v>
      </c>
      <c r="D907" s="340" t="s">
        <v>3271</v>
      </c>
      <c r="E907" s="340" t="s">
        <v>2453</v>
      </c>
      <c r="F907" s="340" t="s">
        <v>2423</v>
      </c>
    </row>
    <row r="908" spans="1:6">
      <c r="A908" s="26">
        <v>904</v>
      </c>
      <c r="B908" s="338" t="s">
        <v>3626</v>
      </c>
      <c r="C908" s="340" t="s">
        <v>3627</v>
      </c>
      <c r="D908" s="340" t="s">
        <v>3271</v>
      </c>
      <c r="E908" s="340" t="s">
        <v>2453</v>
      </c>
      <c r="F908" s="340" t="s">
        <v>2423</v>
      </c>
    </row>
    <row r="909" spans="1:6">
      <c r="A909" s="26">
        <v>905</v>
      </c>
      <c r="B909" s="338" t="s">
        <v>3658</v>
      </c>
      <c r="C909" s="340" t="s">
        <v>3659</v>
      </c>
      <c r="D909" s="340" t="s">
        <v>3271</v>
      </c>
      <c r="E909" s="340" t="s">
        <v>2453</v>
      </c>
      <c r="F909" s="340" t="s">
        <v>2423</v>
      </c>
    </row>
    <row r="910" spans="1:6">
      <c r="A910" s="26">
        <v>906</v>
      </c>
      <c r="B910" s="338" t="s">
        <v>3660</v>
      </c>
      <c r="C910" s="340" t="s">
        <v>3661</v>
      </c>
      <c r="D910" s="340" t="s">
        <v>3271</v>
      </c>
      <c r="E910" s="340" t="s">
        <v>2453</v>
      </c>
      <c r="F910" s="340" t="s">
        <v>2423</v>
      </c>
    </row>
    <row r="911" spans="1:6">
      <c r="A911" s="26">
        <v>907</v>
      </c>
      <c r="B911" s="338" t="s">
        <v>3644</v>
      </c>
      <c r="C911" s="340" t="s">
        <v>1385</v>
      </c>
      <c r="D911" s="340" t="s">
        <v>3271</v>
      </c>
      <c r="E911" s="340" t="s">
        <v>2453</v>
      </c>
      <c r="F911" s="340" t="s">
        <v>2423</v>
      </c>
    </row>
    <row r="912" spans="1:6">
      <c r="A912" s="26">
        <v>908</v>
      </c>
      <c r="B912" s="338" t="s">
        <v>3600</v>
      </c>
      <c r="C912" s="340" t="s">
        <v>1377</v>
      </c>
      <c r="D912" s="340" t="s">
        <v>3271</v>
      </c>
      <c r="E912" s="340" t="s">
        <v>2453</v>
      </c>
      <c r="F912" s="340" t="s">
        <v>2423</v>
      </c>
    </row>
    <row r="913" spans="1:6">
      <c r="A913" s="26">
        <v>909</v>
      </c>
      <c r="B913" s="338" t="s">
        <v>3645</v>
      </c>
      <c r="C913" s="340" t="s">
        <v>1386</v>
      </c>
      <c r="D913" s="340" t="s">
        <v>3271</v>
      </c>
      <c r="E913" s="340" t="s">
        <v>2453</v>
      </c>
      <c r="F913" s="340" t="s">
        <v>2423</v>
      </c>
    </row>
    <row r="914" spans="1:6">
      <c r="A914" s="26">
        <v>910</v>
      </c>
      <c r="B914" s="338" t="s">
        <v>3603</v>
      </c>
      <c r="C914" s="340" t="s">
        <v>1378</v>
      </c>
      <c r="D914" s="340" t="s">
        <v>3271</v>
      </c>
      <c r="E914" s="340" t="s">
        <v>2453</v>
      </c>
      <c r="F914" s="340" t="s">
        <v>2423</v>
      </c>
    </row>
    <row r="915" spans="1:6">
      <c r="A915" s="26">
        <v>911</v>
      </c>
      <c r="B915" s="338" t="s">
        <v>3632</v>
      </c>
      <c r="C915" s="340" t="s">
        <v>3633</v>
      </c>
      <c r="D915" s="340" t="s">
        <v>3271</v>
      </c>
      <c r="E915" s="340" t="s">
        <v>2453</v>
      </c>
      <c r="F915" s="340" t="s">
        <v>2423</v>
      </c>
    </row>
    <row r="916" spans="1:6">
      <c r="A916" s="26">
        <v>912</v>
      </c>
      <c r="B916" s="338" t="s">
        <v>3613</v>
      </c>
      <c r="C916" s="340" t="s">
        <v>3614</v>
      </c>
      <c r="D916" s="340" t="s">
        <v>3271</v>
      </c>
      <c r="E916" s="340" t="s">
        <v>2453</v>
      </c>
      <c r="F916" s="340" t="s">
        <v>2423</v>
      </c>
    </row>
    <row r="917" spans="1:6">
      <c r="A917" s="26">
        <v>913</v>
      </c>
      <c r="B917" s="338" t="s">
        <v>3461</v>
      </c>
      <c r="C917" s="340" t="s">
        <v>3462</v>
      </c>
      <c r="D917" s="340" t="s">
        <v>3271</v>
      </c>
      <c r="E917" s="340" t="s">
        <v>2453</v>
      </c>
      <c r="F917" s="340" t="s">
        <v>2423</v>
      </c>
    </row>
    <row r="918" spans="1:6">
      <c r="A918" s="26">
        <v>914</v>
      </c>
      <c r="B918" s="338" t="s">
        <v>3417</v>
      </c>
      <c r="C918" s="340" t="s">
        <v>3418</v>
      </c>
      <c r="D918" s="340" t="s">
        <v>3271</v>
      </c>
      <c r="E918" s="340" t="s">
        <v>2453</v>
      </c>
      <c r="F918" s="340" t="s">
        <v>2423</v>
      </c>
    </row>
    <row r="919" spans="1:6">
      <c r="A919" s="26">
        <v>915</v>
      </c>
      <c r="B919" s="338" t="s">
        <v>11350</v>
      </c>
      <c r="C919" s="340" t="s">
        <v>3877</v>
      </c>
      <c r="D919" s="340" t="s">
        <v>3271</v>
      </c>
      <c r="E919" s="340" t="s">
        <v>2453</v>
      </c>
      <c r="F919" s="340" t="s">
        <v>2423</v>
      </c>
    </row>
    <row r="920" spans="1:6">
      <c r="A920" s="26">
        <v>916</v>
      </c>
      <c r="B920" s="338" t="s">
        <v>3509</v>
      </c>
      <c r="C920" s="340" t="s">
        <v>3510</v>
      </c>
      <c r="D920" s="340" t="s">
        <v>3271</v>
      </c>
      <c r="E920" s="340" t="s">
        <v>2453</v>
      </c>
      <c r="F920" s="340" t="s">
        <v>2423</v>
      </c>
    </row>
    <row r="921" spans="1:6">
      <c r="A921" s="26">
        <v>917</v>
      </c>
      <c r="B921" s="338" t="s">
        <v>3630</v>
      </c>
      <c r="C921" s="340" t="s">
        <v>3631</v>
      </c>
      <c r="D921" s="340" t="s">
        <v>3271</v>
      </c>
      <c r="E921" s="340" t="s">
        <v>2453</v>
      </c>
      <c r="F921" s="340" t="s">
        <v>2423</v>
      </c>
    </row>
    <row r="922" spans="1:6">
      <c r="A922" s="26">
        <v>918</v>
      </c>
      <c r="B922" s="338" t="s">
        <v>3427</v>
      </c>
      <c r="C922" s="340" t="s">
        <v>3428</v>
      </c>
      <c r="D922" s="340" t="s">
        <v>3271</v>
      </c>
      <c r="E922" s="340" t="s">
        <v>2453</v>
      </c>
      <c r="F922" s="340" t="s">
        <v>2423</v>
      </c>
    </row>
    <row r="923" spans="1:6">
      <c r="A923" s="26">
        <v>919</v>
      </c>
      <c r="B923" s="338" t="s">
        <v>3423</v>
      </c>
      <c r="C923" s="340" t="s">
        <v>3424</v>
      </c>
      <c r="D923" s="340" t="s">
        <v>3271</v>
      </c>
      <c r="E923" s="340" t="s">
        <v>2453</v>
      </c>
      <c r="F923" s="340" t="s">
        <v>2423</v>
      </c>
    </row>
    <row r="924" spans="1:6">
      <c r="A924" s="26">
        <v>920</v>
      </c>
      <c r="B924" s="338" t="s">
        <v>3624</v>
      </c>
      <c r="C924" s="340" t="s">
        <v>3625</v>
      </c>
      <c r="D924" s="340" t="s">
        <v>3271</v>
      </c>
      <c r="E924" s="340" t="s">
        <v>2453</v>
      </c>
      <c r="F924" s="340" t="s">
        <v>2423</v>
      </c>
    </row>
    <row r="925" spans="1:6">
      <c r="A925" s="26">
        <v>921</v>
      </c>
      <c r="B925" s="338" t="s">
        <v>3636</v>
      </c>
      <c r="C925" s="340" t="s">
        <v>3637</v>
      </c>
      <c r="D925" s="340" t="s">
        <v>3271</v>
      </c>
      <c r="E925" s="340" t="s">
        <v>2453</v>
      </c>
      <c r="F925" s="340" t="s">
        <v>2423</v>
      </c>
    </row>
    <row r="926" spans="1:6">
      <c r="A926" s="26">
        <v>922</v>
      </c>
      <c r="B926" s="338" t="s">
        <v>3439</v>
      </c>
      <c r="C926" s="340" t="s">
        <v>3440</v>
      </c>
      <c r="D926" s="340" t="s">
        <v>3271</v>
      </c>
      <c r="E926" s="340" t="s">
        <v>2453</v>
      </c>
      <c r="F926" s="340" t="s">
        <v>2423</v>
      </c>
    </row>
    <row r="927" spans="1:6">
      <c r="A927" s="26">
        <v>923</v>
      </c>
      <c r="B927" s="338" t="s">
        <v>3616</v>
      </c>
      <c r="C927" s="340" t="s">
        <v>3617</v>
      </c>
      <c r="D927" s="340" t="s">
        <v>3271</v>
      </c>
      <c r="E927" s="340" t="s">
        <v>2453</v>
      </c>
      <c r="F927" s="340" t="s">
        <v>2423</v>
      </c>
    </row>
    <row r="928" spans="1:6">
      <c r="A928" s="26">
        <v>924</v>
      </c>
      <c r="B928" s="338" t="s">
        <v>3640</v>
      </c>
      <c r="C928" s="340" t="s">
        <v>3641</v>
      </c>
      <c r="D928" s="340" t="s">
        <v>3271</v>
      </c>
      <c r="E928" s="340" t="s">
        <v>2453</v>
      </c>
      <c r="F928" s="340" t="s">
        <v>2423</v>
      </c>
    </row>
    <row r="929" spans="1:6">
      <c r="A929" s="26">
        <v>925</v>
      </c>
      <c r="B929" s="338" t="s">
        <v>3433</v>
      </c>
      <c r="C929" s="340" t="s">
        <v>3434</v>
      </c>
      <c r="D929" s="340" t="s">
        <v>3271</v>
      </c>
      <c r="E929" s="340" t="s">
        <v>2453</v>
      </c>
      <c r="F929" s="340" t="s">
        <v>2423</v>
      </c>
    </row>
    <row r="930" spans="1:6">
      <c r="A930" s="26">
        <v>926</v>
      </c>
      <c r="B930" s="338" t="s">
        <v>3495</v>
      </c>
      <c r="C930" s="340" t="s">
        <v>3496</v>
      </c>
      <c r="D930" s="340" t="s">
        <v>3271</v>
      </c>
      <c r="E930" s="340" t="s">
        <v>2453</v>
      </c>
      <c r="F930" s="340" t="s">
        <v>2423</v>
      </c>
    </row>
    <row r="931" spans="1:6">
      <c r="A931" s="26">
        <v>927</v>
      </c>
      <c r="B931" s="338" t="s">
        <v>3443</v>
      </c>
      <c r="C931" s="340" t="s">
        <v>3444</v>
      </c>
      <c r="D931" s="340" t="s">
        <v>3271</v>
      </c>
      <c r="E931" s="340" t="s">
        <v>2453</v>
      </c>
      <c r="F931" s="340" t="s">
        <v>2423</v>
      </c>
    </row>
    <row r="932" spans="1:6">
      <c r="A932" s="26">
        <v>928</v>
      </c>
      <c r="B932" s="338" t="s">
        <v>3596</v>
      </c>
      <c r="C932" s="340" t="s">
        <v>3597</v>
      </c>
      <c r="D932" s="340" t="s">
        <v>3271</v>
      </c>
      <c r="E932" s="340" t="s">
        <v>2453</v>
      </c>
      <c r="F932" s="340" t="s">
        <v>2423</v>
      </c>
    </row>
    <row r="933" spans="1:6">
      <c r="A933" s="26">
        <v>929</v>
      </c>
      <c r="B933" s="338" t="s">
        <v>3507</v>
      </c>
      <c r="C933" s="340" t="s">
        <v>3508</v>
      </c>
      <c r="D933" s="340" t="s">
        <v>3271</v>
      </c>
      <c r="E933" s="340" t="s">
        <v>2453</v>
      </c>
      <c r="F933" s="340" t="s">
        <v>2423</v>
      </c>
    </row>
    <row r="934" spans="1:6">
      <c r="A934" s="26">
        <v>930</v>
      </c>
      <c r="B934" s="338" t="s">
        <v>3598</v>
      </c>
      <c r="C934" s="340" t="s">
        <v>3599</v>
      </c>
      <c r="D934" s="340" t="s">
        <v>3271</v>
      </c>
      <c r="E934" s="340" t="s">
        <v>2453</v>
      </c>
      <c r="F934" s="340" t="s">
        <v>2423</v>
      </c>
    </row>
    <row r="935" spans="1:6">
      <c r="A935" s="26">
        <v>931</v>
      </c>
      <c r="B935" s="338" t="s">
        <v>3521</v>
      </c>
      <c r="C935" s="340" t="s">
        <v>3522</v>
      </c>
      <c r="D935" s="340" t="s">
        <v>3271</v>
      </c>
      <c r="E935" s="340" t="s">
        <v>2453</v>
      </c>
      <c r="F935" s="340" t="s">
        <v>2423</v>
      </c>
    </row>
    <row r="936" spans="1:6">
      <c r="A936" s="26">
        <v>932</v>
      </c>
      <c r="B936" s="338" t="s">
        <v>3473</v>
      </c>
      <c r="C936" s="340" t="s">
        <v>3474</v>
      </c>
      <c r="D936" s="340" t="s">
        <v>3271</v>
      </c>
      <c r="E936" s="340" t="s">
        <v>2453</v>
      </c>
      <c r="F936" s="340" t="s">
        <v>2423</v>
      </c>
    </row>
    <row r="937" spans="1:6">
      <c r="A937" s="26">
        <v>933</v>
      </c>
      <c r="B937" s="338" t="s">
        <v>3573</v>
      </c>
      <c r="C937" s="340" t="s">
        <v>3574</v>
      </c>
      <c r="D937" s="340" t="s">
        <v>3271</v>
      </c>
      <c r="E937" s="340" t="s">
        <v>2453</v>
      </c>
      <c r="F937" s="340" t="s">
        <v>2423</v>
      </c>
    </row>
    <row r="938" spans="1:6">
      <c r="A938" s="26">
        <v>934</v>
      </c>
      <c r="B938" s="338" t="s">
        <v>11453</v>
      </c>
      <c r="C938" s="340" t="s">
        <v>3889</v>
      </c>
      <c r="D938" s="340" t="s">
        <v>3271</v>
      </c>
      <c r="E938" s="340" t="s">
        <v>2453</v>
      </c>
      <c r="F938" s="340" t="s">
        <v>2423</v>
      </c>
    </row>
    <row r="939" spans="1:6">
      <c r="A939" s="26">
        <v>935</v>
      </c>
      <c r="B939" s="338" t="s">
        <v>11457</v>
      </c>
      <c r="C939" s="340" t="s">
        <v>3882</v>
      </c>
      <c r="D939" s="340" t="s">
        <v>3271</v>
      </c>
      <c r="E939" s="340" t="s">
        <v>2453</v>
      </c>
      <c r="F939" s="340" t="s">
        <v>2423</v>
      </c>
    </row>
    <row r="940" spans="1:6">
      <c r="A940" s="26">
        <v>936</v>
      </c>
      <c r="B940" s="338" t="s">
        <v>11462</v>
      </c>
      <c r="C940" s="340" t="s">
        <v>3907</v>
      </c>
      <c r="D940" s="340" t="s">
        <v>3271</v>
      </c>
      <c r="E940" s="340" t="s">
        <v>2453</v>
      </c>
      <c r="F940" s="340" t="s">
        <v>2423</v>
      </c>
    </row>
    <row r="941" spans="1:6">
      <c r="A941" s="26">
        <v>937</v>
      </c>
      <c r="B941" s="338" t="s">
        <v>11492</v>
      </c>
      <c r="C941" s="340" t="s">
        <v>3918</v>
      </c>
      <c r="D941" s="340" t="s">
        <v>3271</v>
      </c>
      <c r="E941" s="340" t="s">
        <v>2453</v>
      </c>
      <c r="F941" s="340" t="s">
        <v>2423</v>
      </c>
    </row>
    <row r="942" spans="1:6">
      <c r="A942" s="26">
        <v>938</v>
      </c>
      <c r="B942" s="338" t="s">
        <v>11498</v>
      </c>
      <c r="C942" s="340" t="s">
        <v>3922</v>
      </c>
      <c r="D942" s="340" t="s">
        <v>3271</v>
      </c>
      <c r="E942" s="340" t="s">
        <v>2453</v>
      </c>
      <c r="F942" s="340" t="s">
        <v>2423</v>
      </c>
    </row>
    <row r="943" spans="1:6">
      <c r="A943" s="26">
        <v>939</v>
      </c>
      <c r="B943" s="338" t="s">
        <v>11499</v>
      </c>
      <c r="C943" s="340" t="s">
        <v>3908</v>
      </c>
      <c r="D943" s="340" t="s">
        <v>3271</v>
      </c>
      <c r="E943" s="340" t="s">
        <v>2453</v>
      </c>
      <c r="F943" s="340" t="s">
        <v>2423</v>
      </c>
    </row>
    <row r="944" spans="1:6">
      <c r="A944" s="26">
        <v>940</v>
      </c>
      <c r="B944" s="338" t="s">
        <v>11501</v>
      </c>
      <c r="C944" s="340" t="s">
        <v>3921</v>
      </c>
      <c r="D944" s="340" t="s">
        <v>3271</v>
      </c>
      <c r="E944" s="340" t="s">
        <v>2453</v>
      </c>
      <c r="F944" s="340" t="s">
        <v>2423</v>
      </c>
    </row>
    <row r="945" spans="1:6">
      <c r="A945" s="26">
        <v>941</v>
      </c>
      <c r="B945" s="338" t="s">
        <v>11505</v>
      </c>
      <c r="C945" s="340" t="s">
        <v>3884</v>
      </c>
      <c r="D945" s="340" t="s">
        <v>3271</v>
      </c>
      <c r="E945" s="340" t="s">
        <v>2453</v>
      </c>
      <c r="F945" s="340" t="s">
        <v>2423</v>
      </c>
    </row>
    <row r="946" spans="1:6">
      <c r="A946" s="26">
        <v>942</v>
      </c>
      <c r="B946" s="338" t="s">
        <v>11506</v>
      </c>
      <c r="C946" s="340" t="s">
        <v>3919</v>
      </c>
      <c r="D946" s="340" t="s">
        <v>3271</v>
      </c>
      <c r="E946" s="340" t="s">
        <v>2453</v>
      </c>
      <c r="F946" s="340" t="s">
        <v>2423</v>
      </c>
    </row>
    <row r="947" spans="1:6">
      <c r="A947" s="26">
        <v>943</v>
      </c>
      <c r="B947" s="338" t="s">
        <v>11508</v>
      </c>
      <c r="C947" s="340" t="s">
        <v>3917</v>
      </c>
      <c r="D947" s="340" t="s">
        <v>3271</v>
      </c>
      <c r="E947" s="340" t="s">
        <v>2453</v>
      </c>
      <c r="F947" s="340" t="s">
        <v>2423</v>
      </c>
    </row>
    <row r="948" spans="1:6">
      <c r="A948" s="26">
        <v>944</v>
      </c>
      <c r="B948" s="338" t="s">
        <v>11510</v>
      </c>
      <c r="C948" s="340" t="s">
        <v>3916</v>
      </c>
      <c r="D948" s="340" t="s">
        <v>3271</v>
      </c>
      <c r="E948" s="340" t="s">
        <v>2453</v>
      </c>
      <c r="F948" s="340" t="s">
        <v>2423</v>
      </c>
    </row>
    <row r="949" spans="1:6">
      <c r="A949" s="26">
        <v>945</v>
      </c>
      <c r="B949" s="338" t="s">
        <v>11514</v>
      </c>
      <c r="C949" s="340" t="s">
        <v>3906</v>
      </c>
      <c r="D949" s="340" t="s">
        <v>3271</v>
      </c>
      <c r="E949" s="340" t="s">
        <v>2453</v>
      </c>
      <c r="F949" s="340" t="s">
        <v>2423</v>
      </c>
    </row>
    <row r="950" spans="1:6">
      <c r="A950" s="26">
        <v>946</v>
      </c>
      <c r="B950" s="338" t="s">
        <v>11515</v>
      </c>
      <c r="C950" s="340" t="s">
        <v>3915</v>
      </c>
      <c r="D950" s="340" t="s">
        <v>3271</v>
      </c>
      <c r="E950" s="340" t="s">
        <v>2453</v>
      </c>
      <c r="F950" s="340" t="s">
        <v>2423</v>
      </c>
    </row>
    <row r="951" spans="1:6">
      <c r="A951" s="26">
        <v>947</v>
      </c>
      <c r="B951" s="338" t="s">
        <v>11526</v>
      </c>
      <c r="C951" s="340" t="s">
        <v>3920</v>
      </c>
      <c r="D951" s="340" t="s">
        <v>3271</v>
      </c>
      <c r="E951" s="340" t="s">
        <v>2453</v>
      </c>
      <c r="F951" s="340" t="s">
        <v>2423</v>
      </c>
    </row>
    <row r="952" spans="1:6">
      <c r="A952" s="26">
        <v>948</v>
      </c>
      <c r="B952" s="338" t="s">
        <v>3310</v>
      </c>
      <c r="C952" s="340" t="s">
        <v>3311</v>
      </c>
      <c r="D952" s="340" t="s">
        <v>3271</v>
      </c>
      <c r="E952" s="340" t="s">
        <v>2453</v>
      </c>
      <c r="F952" s="340" t="s">
        <v>2423</v>
      </c>
    </row>
    <row r="953" spans="1:6">
      <c r="A953" s="26">
        <v>949</v>
      </c>
      <c r="B953" s="338" t="s">
        <v>3379</v>
      </c>
      <c r="C953" s="340" t="s">
        <v>3380</v>
      </c>
      <c r="D953" s="340" t="s">
        <v>3271</v>
      </c>
      <c r="E953" s="340" t="s">
        <v>2453</v>
      </c>
      <c r="F953" s="340" t="s">
        <v>2423</v>
      </c>
    </row>
    <row r="954" spans="1:6">
      <c r="A954" s="26">
        <v>950</v>
      </c>
      <c r="B954" s="338" t="s">
        <v>3357</v>
      </c>
      <c r="C954" s="340" t="s">
        <v>3358</v>
      </c>
      <c r="D954" s="340" t="s">
        <v>3271</v>
      </c>
      <c r="E954" s="340" t="s">
        <v>2453</v>
      </c>
      <c r="F954" s="340" t="s">
        <v>2423</v>
      </c>
    </row>
    <row r="955" spans="1:6">
      <c r="A955" s="26">
        <v>951</v>
      </c>
      <c r="B955" s="338" t="s">
        <v>3349</v>
      </c>
      <c r="C955" s="340" t="s">
        <v>3350</v>
      </c>
      <c r="D955" s="340" t="s">
        <v>3271</v>
      </c>
      <c r="E955" s="340" t="s">
        <v>2453</v>
      </c>
      <c r="F955" s="340" t="s">
        <v>2423</v>
      </c>
    </row>
    <row r="956" spans="1:6">
      <c r="A956" s="26">
        <v>952</v>
      </c>
      <c r="B956" s="338" t="s">
        <v>3371</v>
      </c>
      <c r="C956" s="340" t="s">
        <v>3372</v>
      </c>
      <c r="D956" s="340" t="s">
        <v>3271</v>
      </c>
      <c r="E956" s="340" t="s">
        <v>2453</v>
      </c>
      <c r="F956" s="340" t="s">
        <v>2423</v>
      </c>
    </row>
    <row r="957" spans="1:6">
      <c r="A957" s="26">
        <v>953</v>
      </c>
      <c r="B957" s="338" t="s">
        <v>3343</v>
      </c>
      <c r="C957" s="340" t="s">
        <v>3344</v>
      </c>
      <c r="D957" s="340" t="s">
        <v>3271</v>
      </c>
      <c r="E957" s="340" t="s">
        <v>2453</v>
      </c>
      <c r="F957" s="340" t="s">
        <v>2423</v>
      </c>
    </row>
    <row r="958" spans="1:6">
      <c r="A958" s="26">
        <v>954</v>
      </c>
      <c r="B958" s="338" t="s">
        <v>3345</v>
      </c>
      <c r="C958" s="340" t="s">
        <v>3346</v>
      </c>
      <c r="D958" s="340" t="s">
        <v>3271</v>
      </c>
      <c r="E958" s="340" t="s">
        <v>2453</v>
      </c>
      <c r="F958" s="340" t="s">
        <v>2423</v>
      </c>
    </row>
    <row r="959" spans="1:6">
      <c r="A959" s="26">
        <v>955</v>
      </c>
      <c r="B959" s="338" t="s">
        <v>3312</v>
      </c>
      <c r="C959" s="340" t="s">
        <v>3313</v>
      </c>
      <c r="D959" s="340" t="s">
        <v>3271</v>
      </c>
      <c r="E959" s="340" t="s">
        <v>2453</v>
      </c>
      <c r="F959" s="340" t="s">
        <v>2423</v>
      </c>
    </row>
    <row r="960" spans="1:6">
      <c r="A960" s="26">
        <v>956</v>
      </c>
      <c r="B960" s="338" t="s">
        <v>3359</v>
      </c>
      <c r="C960" s="340" t="s">
        <v>3360</v>
      </c>
      <c r="D960" s="340" t="s">
        <v>3271</v>
      </c>
      <c r="E960" s="340" t="s">
        <v>2453</v>
      </c>
      <c r="F960" s="340" t="s">
        <v>2423</v>
      </c>
    </row>
    <row r="961" spans="1:6">
      <c r="A961" s="26">
        <v>957</v>
      </c>
      <c r="B961" s="338" t="s">
        <v>3363</v>
      </c>
      <c r="C961" s="340" t="s">
        <v>3364</v>
      </c>
      <c r="D961" s="340" t="s">
        <v>3271</v>
      </c>
      <c r="E961" s="340" t="s">
        <v>2453</v>
      </c>
      <c r="F961" s="340" t="s">
        <v>2423</v>
      </c>
    </row>
    <row r="962" spans="1:6">
      <c r="A962" s="26">
        <v>958</v>
      </c>
      <c r="B962" s="338" t="s">
        <v>3353</v>
      </c>
      <c r="C962" s="340" t="s">
        <v>3354</v>
      </c>
      <c r="D962" s="340" t="s">
        <v>3271</v>
      </c>
      <c r="E962" s="340" t="s">
        <v>2453</v>
      </c>
      <c r="F962" s="340" t="s">
        <v>2423</v>
      </c>
    </row>
    <row r="963" spans="1:6">
      <c r="A963" s="26">
        <v>959</v>
      </c>
      <c r="B963" s="338" t="s">
        <v>3322</v>
      </c>
      <c r="C963" s="340" t="s">
        <v>3323</v>
      </c>
      <c r="D963" s="340" t="s">
        <v>3271</v>
      </c>
      <c r="E963" s="340" t="s">
        <v>2453</v>
      </c>
      <c r="F963" s="340" t="s">
        <v>2423</v>
      </c>
    </row>
    <row r="964" spans="1:6">
      <c r="A964" s="26">
        <v>960</v>
      </c>
      <c r="B964" s="338" t="s">
        <v>3340</v>
      </c>
      <c r="C964" s="340" t="s">
        <v>3341</v>
      </c>
      <c r="D964" s="340" t="s">
        <v>3271</v>
      </c>
      <c r="E964" s="340" t="s">
        <v>2453</v>
      </c>
      <c r="F964" s="340" t="s">
        <v>2423</v>
      </c>
    </row>
    <row r="965" spans="1:6">
      <c r="A965" s="26">
        <v>961</v>
      </c>
      <c r="B965" s="338" t="s">
        <v>3282</v>
      </c>
      <c r="C965" s="340" t="s">
        <v>3283</v>
      </c>
      <c r="D965" s="340" t="s">
        <v>3271</v>
      </c>
      <c r="E965" s="340" t="s">
        <v>2453</v>
      </c>
      <c r="F965" s="340" t="s">
        <v>2423</v>
      </c>
    </row>
    <row r="966" spans="1:6">
      <c r="A966" s="26">
        <v>962</v>
      </c>
      <c r="B966" s="338" t="s">
        <v>3270</v>
      </c>
      <c r="C966" s="340" t="s">
        <v>1584</v>
      </c>
      <c r="D966" s="340" t="s">
        <v>3271</v>
      </c>
      <c r="E966" s="340" t="s">
        <v>2422</v>
      </c>
      <c r="F966" s="340" t="s">
        <v>2423</v>
      </c>
    </row>
    <row r="967" spans="1:6">
      <c r="A967" s="26">
        <v>963</v>
      </c>
      <c r="B967" s="338" t="s">
        <v>3365</v>
      </c>
      <c r="C967" s="340" t="s">
        <v>3366</v>
      </c>
      <c r="D967" s="340" t="s">
        <v>3271</v>
      </c>
      <c r="E967" s="340" t="s">
        <v>2453</v>
      </c>
      <c r="F967" s="340" t="s">
        <v>2423</v>
      </c>
    </row>
    <row r="968" spans="1:6">
      <c r="A968" s="26">
        <v>964</v>
      </c>
      <c r="B968" s="338" t="s">
        <v>3318</v>
      </c>
      <c r="C968" s="340" t="s">
        <v>3319</v>
      </c>
      <c r="D968" s="340" t="s">
        <v>3271</v>
      </c>
      <c r="E968" s="340" t="s">
        <v>2453</v>
      </c>
      <c r="F968" s="340" t="s">
        <v>2423</v>
      </c>
    </row>
    <row r="969" spans="1:6">
      <c r="A969" s="26">
        <v>965</v>
      </c>
      <c r="B969" s="338" t="s">
        <v>3338</v>
      </c>
      <c r="C969" s="340" t="s">
        <v>3339</v>
      </c>
      <c r="D969" s="340" t="s">
        <v>3271</v>
      </c>
      <c r="E969" s="340" t="s">
        <v>2453</v>
      </c>
      <c r="F969" s="340" t="s">
        <v>2423</v>
      </c>
    </row>
    <row r="970" spans="1:6">
      <c r="A970" s="26">
        <v>966</v>
      </c>
      <c r="B970" s="338" t="s">
        <v>3284</v>
      </c>
      <c r="C970" s="340" t="s">
        <v>3285</v>
      </c>
      <c r="D970" s="340" t="s">
        <v>3271</v>
      </c>
      <c r="E970" s="340" t="s">
        <v>2453</v>
      </c>
      <c r="F970" s="340" t="s">
        <v>2423</v>
      </c>
    </row>
    <row r="971" spans="1:6">
      <c r="A971" s="26">
        <v>967</v>
      </c>
      <c r="B971" s="338" t="s">
        <v>11571</v>
      </c>
      <c r="C971" s="340" t="s">
        <v>3279</v>
      </c>
      <c r="D971" s="340" t="s">
        <v>3271</v>
      </c>
      <c r="E971" s="340" t="s">
        <v>2422</v>
      </c>
      <c r="F971" s="340" t="s">
        <v>2423</v>
      </c>
    </row>
    <row r="972" spans="1:6">
      <c r="A972" s="26">
        <v>968</v>
      </c>
      <c r="B972" s="338" t="s">
        <v>3286</v>
      </c>
      <c r="C972" s="340" t="s">
        <v>3287</v>
      </c>
      <c r="D972" s="340" t="s">
        <v>3271</v>
      </c>
      <c r="E972" s="340" t="s">
        <v>2453</v>
      </c>
      <c r="F972" s="340" t="s">
        <v>2423</v>
      </c>
    </row>
    <row r="973" spans="1:6">
      <c r="A973" s="26">
        <v>969</v>
      </c>
      <c r="B973" s="338" t="s">
        <v>3288</v>
      </c>
      <c r="C973" s="340" t="s">
        <v>3289</v>
      </c>
      <c r="D973" s="340" t="s">
        <v>3271</v>
      </c>
      <c r="E973" s="340" t="s">
        <v>2453</v>
      </c>
      <c r="F973" s="340" t="s">
        <v>2423</v>
      </c>
    </row>
    <row r="974" spans="1:6">
      <c r="A974" s="26">
        <v>970</v>
      </c>
      <c r="B974" s="338" t="s">
        <v>3290</v>
      </c>
      <c r="C974" s="340" t="s">
        <v>3291</v>
      </c>
      <c r="D974" s="340" t="s">
        <v>3271</v>
      </c>
      <c r="E974" s="340" t="s">
        <v>2453</v>
      </c>
      <c r="F974" s="340" t="s">
        <v>2423</v>
      </c>
    </row>
    <row r="975" spans="1:6">
      <c r="A975" s="26">
        <v>971</v>
      </c>
      <c r="B975" s="338" t="s">
        <v>3292</v>
      </c>
      <c r="C975" s="340" t="s">
        <v>3293</v>
      </c>
      <c r="D975" s="340" t="s">
        <v>3271</v>
      </c>
      <c r="E975" s="340" t="s">
        <v>2453</v>
      </c>
      <c r="F975" s="340" t="s">
        <v>2423</v>
      </c>
    </row>
    <row r="976" spans="1:6">
      <c r="A976" s="26">
        <v>972</v>
      </c>
      <c r="B976" s="338" t="s">
        <v>3294</v>
      </c>
      <c r="C976" s="340" t="s">
        <v>3295</v>
      </c>
      <c r="D976" s="340" t="s">
        <v>3271</v>
      </c>
      <c r="E976" s="340" t="s">
        <v>2453</v>
      </c>
      <c r="F976" s="340" t="s">
        <v>2423</v>
      </c>
    </row>
    <row r="977" spans="1:6">
      <c r="A977" s="26">
        <v>973</v>
      </c>
      <c r="B977" s="338" t="s">
        <v>3296</v>
      </c>
      <c r="C977" s="340" t="s">
        <v>3297</v>
      </c>
      <c r="D977" s="340" t="s">
        <v>3271</v>
      </c>
      <c r="E977" s="340" t="s">
        <v>2453</v>
      </c>
      <c r="F977" s="340" t="s">
        <v>2423</v>
      </c>
    </row>
    <row r="978" spans="1:6">
      <c r="A978" s="26">
        <v>974</v>
      </c>
      <c r="B978" s="338" t="s">
        <v>3314</v>
      </c>
      <c r="C978" s="340" t="s">
        <v>3315</v>
      </c>
      <c r="D978" s="340" t="s">
        <v>3271</v>
      </c>
      <c r="E978" s="340" t="s">
        <v>2453</v>
      </c>
      <c r="F978" s="342" t="s">
        <v>2423</v>
      </c>
    </row>
    <row r="979" spans="1:6">
      <c r="A979" s="26">
        <v>975</v>
      </c>
      <c r="B979" s="338" t="s">
        <v>3381</v>
      </c>
      <c r="C979" s="340" t="s">
        <v>3382</v>
      </c>
      <c r="D979" s="340" t="s">
        <v>3271</v>
      </c>
      <c r="E979" s="340" t="s">
        <v>2453</v>
      </c>
      <c r="F979" s="342" t="s">
        <v>2423</v>
      </c>
    </row>
    <row r="980" spans="1:6">
      <c r="A980" s="26">
        <v>976</v>
      </c>
      <c r="B980" s="338" t="s">
        <v>3324</v>
      </c>
      <c r="C980" s="340" t="s">
        <v>3325</v>
      </c>
      <c r="D980" s="340" t="s">
        <v>3271</v>
      </c>
      <c r="E980" s="340" t="s">
        <v>2453</v>
      </c>
      <c r="F980" s="342" t="s">
        <v>2423</v>
      </c>
    </row>
    <row r="981" spans="1:6">
      <c r="A981" s="26">
        <v>977</v>
      </c>
      <c r="B981" s="338" t="s">
        <v>3298</v>
      </c>
      <c r="C981" s="340" t="s">
        <v>3299</v>
      </c>
      <c r="D981" s="340" t="s">
        <v>3271</v>
      </c>
      <c r="E981" s="340" t="s">
        <v>2453</v>
      </c>
      <c r="F981" s="342" t="s">
        <v>2423</v>
      </c>
    </row>
    <row r="982" spans="1:6">
      <c r="A982" s="26">
        <v>978</v>
      </c>
      <c r="B982" s="338" t="s">
        <v>3347</v>
      </c>
      <c r="C982" s="340" t="s">
        <v>3348</v>
      </c>
      <c r="D982" s="340" t="s">
        <v>3271</v>
      </c>
      <c r="E982" s="340" t="s">
        <v>2453</v>
      </c>
      <c r="F982" s="342" t="s">
        <v>2423</v>
      </c>
    </row>
    <row r="983" spans="1:6">
      <c r="A983" s="26">
        <v>979</v>
      </c>
      <c r="B983" s="338" t="s">
        <v>3383</v>
      </c>
      <c r="C983" s="340" t="s">
        <v>3384</v>
      </c>
      <c r="D983" s="340" t="s">
        <v>3271</v>
      </c>
      <c r="E983" s="340" t="s">
        <v>2453</v>
      </c>
      <c r="F983" s="342" t="s">
        <v>2423</v>
      </c>
    </row>
    <row r="984" spans="1:6">
      <c r="A984" s="26">
        <v>980</v>
      </c>
      <c r="B984" s="338" t="s">
        <v>3300</v>
      </c>
      <c r="C984" s="340" t="s">
        <v>3301</v>
      </c>
      <c r="D984" s="340" t="s">
        <v>3271</v>
      </c>
      <c r="E984" s="340" t="s">
        <v>2453</v>
      </c>
      <c r="F984" s="342" t="s">
        <v>2423</v>
      </c>
    </row>
    <row r="985" spans="1:6">
      <c r="A985" s="26">
        <v>981</v>
      </c>
      <c r="B985" s="338" t="s">
        <v>3273</v>
      </c>
      <c r="C985" s="340" t="s">
        <v>1617</v>
      </c>
      <c r="D985" s="340" t="s">
        <v>3271</v>
      </c>
      <c r="E985" s="340" t="s">
        <v>2422</v>
      </c>
      <c r="F985" s="342" t="s">
        <v>2423</v>
      </c>
    </row>
    <row r="986" spans="1:6">
      <c r="A986" s="26">
        <v>982</v>
      </c>
      <c r="B986" s="338" t="s">
        <v>3302</v>
      </c>
      <c r="C986" s="340" t="s">
        <v>3303</v>
      </c>
      <c r="D986" s="340" t="s">
        <v>3271</v>
      </c>
      <c r="E986" s="340" t="s">
        <v>2453</v>
      </c>
      <c r="F986" s="342" t="s">
        <v>2423</v>
      </c>
    </row>
    <row r="987" spans="1:6">
      <c r="A987" s="26">
        <v>983</v>
      </c>
      <c r="B987" s="338" t="s">
        <v>3351</v>
      </c>
      <c r="C987" s="340" t="s">
        <v>3352</v>
      </c>
      <c r="D987" s="340" t="s">
        <v>3271</v>
      </c>
      <c r="E987" s="340" t="s">
        <v>2453</v>
      </c>
      <c r="F987" s="342" t="s">
        <v>2423</v>
      </c>
    </row>
    <row r="988" spans="1:6">
      <c r="A988" s="26">
        <v>984</v>
      </c>
      <c r="B988" s="338" t="s">
        <v>3274</v>
      </c>
      <c r="C988" s="340" t="s">
        <v>3275</v>
      </c>
      <c r="D988" s="340" t="s">
        <v>3271</v>
      </c>
      <c r="E988" s="340" t="s">
        <v>2422</v>
      </c>
      <c r="F988" s="342" t="s">
        <v>2423</v>
      </c>
    </row>
    <row r="989" spans="1:6">
      <c r="A989" s="26">
        <v>985</v>
      </c>
      <c r="B989" s="338" t="s">
        <v>3316</v>
      </c>
      <c r="C989" s="340" t="s">
        <v>3317</v>
      </c>
      <c r="D989" s="340" t="s">
        <v>3271</v>
      </c>
      <c r="E989" s="340" t="s">
        <v>2453</v>
      </c>
      <c r="F989" s="342" t="s">
        <v>2423</v>
      </c>
    </row>
    <row r="990" spans="1:6">
      <c r="A990" s="26">
        <v>986</v>
      </c>
      <c r="B990" s="338" t="s">
        <v>3304</v>
      </c>
      <c r="C990" s="340" t="s">
        <v>3305</v>
      </c>
      <c r="D990" s="340" t="s">
        <v>3271</v>
      </c>
      <c r="E990" s="340" t="s">
        <v>2453</v>
      </c>
      <c r="F990" s="342" t="s">
        <v>2423</v>
      </c>
    </row>
    <row r="991" spans="1:6">
      <c r="A991" s="26">
        <v>987</v>
      </c>
      <c r="B991" s="338" t="s">
        <v>3330</v>
      </c>
      <c r="C991" s="340" t="s">
        <v>3331</v>
      </c>
      <c r="D991" s="340" t="s">
        <v>3271</v>
      </c>
      <c r="E991" s="340" t="s">
        <v>2453</v>
      </c>
      <c r="F991" s="342" t="s">
        <v>2423</v>
      </c>
    </row>
    <row r="992" spans="1:6">
      <c r="A992" s="26">
        <v>988</v>
      </c>
      <c r="B992" s="338" t="s">
        <v>3334</v>
      </c>
      <c r="C992" s="340" t="s">
        <v>3335</v>
      </c>
      <c r="D992" s="340" t="s">
        <v>3271</v>
      </c>
      <c r="E992" s="340" t="s">
        <v>2453</v>
      </c>
      <c r="F992" s="342" t="s">
        <v>2423</v>
      </c>
    </row>
    <row r="993" spans="1:6">
      <c r="A993" s="26">
        <v>989</v>
      </c>
      <c r="B993" s="338" t="s">
        <v>3326</v>
      </c>
      <c r="C993" s="340" t="s">
        <v>3327</v>
      </c>
      <c r="D993" s="340" t="s">
        <v>3271</v>
      </c>
      <c r="E993" s="340" t="s">
        <v>2453</v>
      </c>
      <c r="F993" s="342" t="s">
        <v>2423</v>
      </c>
    </row>
    <row r="994" spans="1:6">
      <c r="A994" s="26">
        <v>990</v>
      </c>
      <c r="B994" s="338" t="s">
        <v>3336</v>
      </c>
      <c r="C994" s="340" t="s">
        <v>3337</v>
      </c>
      <c r="D994" s="340" t="s">
        <v>3271</v>
      </c>
      <c r="E994" s="340" t="s">
        <v>2453</v>
      </c>
      <c r="F994" s="342" t="s">
        <v>2423</v>
      </c>
    </row>
    <row r="995" spans="1:6">
      <c r="A995" s="26">
        <v>991</v>
      </c>
      <c r="B995" s="338" t="s">
        <v>3377</v>
      </c>
      <c r="C995" s="340" t="s">
        <v>3378</v>
      </c>
      <c r="D995" s="340" t="s">
        <v>3271</v>
      </c>
      <c r="E995" s="340" t="s">
        <v>2453</v>
      </c>
      <c r="F995" s="342" t="s">
        <v>2423</v>
      </c>
    </row>
    <row r="996" spans="1:6">
      <c r="A996" s="26">
        <v>992</v>
      </c>
      <c r="B996" s="338" t="s">
        <v>3332</v>
      </c>
      <c r="C996" s="340" t="s">
        <v>3333</v>
      </c>
      <c r="D996" s="340" t="s">
        <v>3271</v>
      </c>
      <c r="E996" s="340" t="s">
        <v>2453</v>
      </c>
      <c r="F996" s="342" t="s">
        <v>2423</v>
      </c>
    </row>
    <row r="997" spans="1:6">
      <c r="A997" s="26">
        <v>993</v>
      </c>
      <c r="B997" s="338" t="s">
        <v>3355</v>
      </c>
      <c r="C997" s="340" t="s">
        <v>3356</v>
      </c>
      <c r="D997" s="340" t="s">
        <v>3271</v>
      </c>
      <c r="E997" s="340" t="s">
        <v>2453</v>
      </c>
      <c r="F997" s="342" t="s">
        <v>2423</v>
      </c>
    </row>
    <row r="998" spans="1:6">
      <c r="A998" s="26">
        <v>994</v>
      </c>
      <c r="B998" s="338" t="s">
        <v>3367</v>
      </c>
      <c r="C998" s="340" t="s">
        <v>3368</v>
      </c>
      <c r="D998" s="340" t="s">
        <v>3271</v>
      </c>
      <c r="E998" s="340" t="s">
        <v>2453</v>
      </c>
      <c r="F998" s="342" t="s">
        <v>2423</v>
      </c>
    </row>
    <row r="999" spans="1:6">
      <c r="A999" s="26">
        <v>995</v>
      </c>
      <c r="B999" s="338" t="s">
        <v>3373</v>
      </c>
      <c r="C999" s="340" t="s">
        <v>3374</v>
      </c>
      <c r="D999" s="340" t="s">
        <v>3271</v>
      </c>
      <c r="E999" s="340" t="s">
        <v>2453</v>
      </c>
      <c r="F999" s="342" t="s">
        <v>2423</v>
      </c>
    </row>
    <row r="1000" spans="1:6">
      <c r="A1000" s="26">
        <v>996</v>
      </c>
      <c r="B1000" s="338" t="s">
        <v>3306</v>
      </c>
      <c r="C1000" s="340" t="s">
        <v>3307</v>
      </c>
      <c r="D1000" s="340" t="s">
        <v>3271</v>
      </c>
      <c r="E1000" s="340" t="s">
        <v>2453</v>
      </c>
      <c r="F1000" s="342" t="s">
        <v>2423</v>
      </c>
    </row>
    <row r="1001" spans="1:6">
      <c r="A1001" s="26">
        <v>997</v>
      </c>
      <c r="B1001" s="338" t="s">
        <v>3272</v>
      </c>
      <c r="C1001" s="340" t="s">
        <v>1611</v>
      </c>
      <c r="D1001" s="340" t="s">
        <v>3271</v>
      </c>
      <c r="E1001" s="340" t="s">
        <v>2422</v>
      </c>
      <c r="F1001" s="342" t="s">
        <v>2423</v>
      </c>
    </row>
    <row r="1002" spans="1:6">
      <c r="A1002" s="26">
        <v>998</v>
      </c>
      <c r="B1002" s="338" t="s">
        <v>3369</v>
      </c>
      <c r="C1002" s="340" t="s">
        <v>3370</v>
      </c>
      <c r="D1002" s="340" t="s">
        <v>3271</v>
      </c>
      <c r="E1002" s="340" t="s">
        <v>2453</v>
      </c>
      <c r="F1002" s="342" t="s">
        <v>2423</v>
      </c>
    </row>
    <row r="1003" spans="1:6">
      <c r="A1003" s="26">
        <v>999</v>
      </c>
      <c r="B1003" s="338" t="s">
        <v>3375</v>
      </c>
      <c r="C1003" s="340" t="s">
        <v>3376</v>
      </c>
      <c r="D1003" s="340" t="s">
        <v>3271</v>
      </c>
      <c r="E1003" s="340" t="s">
        <v>2453</v>
      </c>
      <c r="F1003" s="342" t="s">
        <v>2423</v>
      </c>
    </row>
    <row r="1004" spans="1:6">
      <c r="A1004" s="26">
        <v>1000</v>
      </c>
      <c r="B1004" s="338" t="s">
        <v>3308</v>
      </c>
      <c r="C1004" s="340" t="s">
        <v>3309</v>
      </c>
      <c r="D1004" s="340" t="s">
        <v>3271</v>
      </c>
      <c r="E1004" s="340" t="s">
        <v>2453</v>
      </c>
      <c r="F1004" s="342" t="s">
        <v>2423</v>
      </c>
    </row>
    <row r="1005" spans="1:6">
      <c r="A1005" s="26">
        <v>1001</v>
      </c>
      <c r="B1005" s="338" t="s">
        <v>3320</v>
      </c>
      <c r="C1005" s="340" t="s">
        <v>3321</v>
      </c>
      <c r="D1005" s="340" t="s">
        <v>3271</v>
      </c>
      <c r="E1005" s="340" t="s">
        <v>2453</v>
      </c>
      <c r="F1005" s="342" t="s">
        <v>2423</v>
      </c>
    </row>
    <row r="1006" spans="1:6">
      <c r="A1006" s="26">
        <v>1002</v>
      </c>
      <c r="B1006" s="338" t="s">
        <v>3328</v>
      </c>
      <c r="C1006" s="340" t="s">
        <v>3329</v>
      </c>
      <c r="D1006" s="340" t="s">
        <v>3271</v>
      </c>
      <c r="E1006" s="340" t="s">
        <v>2453</v>
      </c>
      <c r="F1006" s="342" t="s">
        <v>2423</v>
      </c>
    </row>
    <row r="1007" spans="1:6">
      <c r="A1007" s="26">
        <v>1003</v>
      </c>
      <c r="B1007" s="338" t="s">
        <v>3818</v>
      </c>
      <c r="C1007" s="340" t="s">
        <v>852</v>
      </c>
      <c r="D1007" s="340" t="s">
        <v>3271</v>
      </c>
      <c r="E1007" s="340" t="s">
        <v>2453</v>
      </c>
      <c r="F1007" s="340" t="s">
        <v>2438</v>
      </c>
    </row>
    <row r="1008" spans="1:6">
      <c r="A1008" s="26">
        <v>1004</v>
      </c>
      <c r="B1008" s="338" t="s">
        <v>3691</v>
      </c>
      <c r="C1008" s="340" t="s">
        <v>3692</v>
      </c>
      <c r="D1008" s="340" t="s">
        <v>3271</v>
      </c>
      <c r="E1008" s="340" t="s">
        <v>2453</v>
      </c>
      <c r="F1008" s="340" t="s">
        <v>2438</v>
      </c>
    </row>
    <row r="1009" spans="1:6">
      <c r="A1009" s="26">
        <v>1005</v>
      </c>
      <c r="B1009" s="338" t="s">
        <v>3689</v>
      </c>
      <c r="C1009" s="340" t="s">
        <v>3690</v>
      </c>
      <c r="D1009" s="340" t="s">
        <v>3271</v>
      </c>
      <c r="E1009" s="340" t="s">
        <v>2453</v>
      </c>
      <c r="F1009" s="340" t="s">
        <v>2438</v>
      </c>
    </row>
    <row r="1010" spans="1:6">
      <c r="A1010" s="26">
        <v>1006</v>
      </c>
      <c r="B1010" s="338" t="s">
        <v>3687</v>
      </c>
      <c r="C1010" s="340" t="s">
        <v>3688</v>
      </c>
      <c r="D1010" s="340" t="s">
        <v>3271</v>
      </c>
      <c r="E1010" s="340" t="s">
        <v>2453</v>
      </c>
      <c r="F1010" s="340" t="s">
        <v>2438</v>
      </c>
    </row>
    <row r="1011" spans="1:6">
      <c r="A1011" s="26">
        <v>1007</v>
      </c>
      <c r="B1011" s="338" t="s">
        <v>3445</v>
      </c>
      <c r="C1011" s="340" t="s">
        <v>3446</v>
      </c>
      <c r="D1011" s="340" t="s">
        <v>3271</v>
      </c>
      <c r="E1011" s="340" t="s">
        <v>2453</v>
      </c>
      <c r="F1011" s="340" t="s">
        <v>2438</v>
      </c>
    </row>
    <row r="1012" spans="1:6">
      <c r="A1012" s="26">
        <v>1008</v>
      </c>
      <c r="B1012" s="338" t="s">
        <v>3511</v>
      </c>
      <c r="C1012" s="340" t="s">
        <v>3512</v>
      </c>
      <c r="D1012" s="340" t="s">
        <v>3271</v>
      </c>
      <c r="E1012" s="340" t="s">
        <v>2453</v>
      </c>
      <c r="F1012" s="340" t="s">
        <v>2438</v>
      </c>
    </row>
    <row r="1013" spans="1:6">
      <c r="A1013" s="26">
        <v>1009</v>
      </c>
      <c r="B1013" s="338" t="s">
        <v>3463</v>
      </c>
      <c r="C1013" s="340" t="s">
        <v>3464</v>
      </c>
      <c r="D1013" s="340" t="s">
        <v>3271</v>
      </c>
      <c r="E1013" s="340" t="s">
        <v>2453</v>
      </c>
      <c r="F1013" s="340" t="s">
        <v>2438</v>
      </c>
    </row>
    <row r="1014" spans="1:6">
      <c r="A1014" s="26">
        <v>1010</v>
      </c>
      <c r="B1014" s="338" t="s">
        <v>3656</v>
      </c>
      <c r="C1014" s="340" t="s">
        <v>3657</v>
      </c>
      <c r="D1014" s="340" t="s">
        <v>3271</v>
      </c>
      <c r="E1014" s="340" t="s">
        <v>2453</v>
      </c>
      <c r="F1014" s="340" t="s">
        <v>2438</v>
      </c>
    </row>
    <row r="1015" spans="1:6">
      <c r="A1015" s="26">
        <v>1011</v>
      </c>
      <c r="B1015" s="338" t="s">
        <v>3605</v>
      </c>
      <c r="C1015" s="340" t="s">
        <v>1380</v>
      </c>
      <c r="D1015" s="340" t="s">
        <v>3271</v>
      </c>
      <c r="E1015" s="340" t="s">
        <v>2453</v>
      </c>
      <c r="F1015" s="340" t="s">
        <v>2438</v>
      </c>
    </row>
    <row r="1016" spans="1:6">
      <c r="A1016" s="26">
        <v>1012</v>
      </c>
      <c r="B1016" s="338" t="s">
        <v>3558</v>
      </c>
      <c r="C1016" s="340" t="s">
        <v>3559</v>
      </c>
      <c r="D1016" s="340" t="s">
        <v>3271</v>
      </c>
      <c r="E1016" s="340" t="s">
        <v>2453</v>
      </c>
      <c r="F1016" s="340" t="s">
        <v>2438</v>
      </c>
    </row>
    <row r="1017" spans="1:6">
      <c r="A1017" s="26">
        <v>1013</v>
      </c>
      <c r="B1017" s="338" t="s">
        <v>3342</v>
      </c>
      <c r="C1017" s="340" t="s">
        <v>3275</v>
      </c>
      <c r="D1017" s="340" t="s">
        <v>3271</v>
      </c>
      <c r="E1017" s="340" t="s">
        <v>2453</v>
      </c>
      <c r="F1017" s="342" t="s">
        <v>2438</v>
      </c>
    </row>
    <row r="1018" spans="1:6">
      <c r="A1018" s="26">
        <v>1014</v>
      </c>
      <c r="B1018" s="338" t="s">
        <v>9975</v>
      </c>
      <c r="C1018" s="340" t="s">
        <v>3856</v>
      </c>
      <c r="D1018" s="340" t="s">
        <v>3271</v>
      </c>
      <c r="E1018" s="340" t="s">
        <v>2453</v>
      </c>
      <c r="F1018" s="340" t="s">
        <v>2893</v>
      </c>
    </row>
    <row r="1019" spans="1:6">
      <c r="A1019" s="26">
        <v>1015</v>
      </c>
      <c r="B1019" s="338" t="s">
        <v>3489</v>
      </c>
      <c r="C1019" s="340" t="s">
        <v>3490</v>
      </c>
      <c r="D1019" s="340" t="s">
        <v>3271</v>
      </c>
      <c r="E1019" s="340" t="s">
        <v>2453</v>
      </c>
      <c r="F1019" s="340" t="s">
        <v>2893</v>
      </c>
    </row>
    <row r="1020" spans="1:6">
      <c r="A1020" s="26">
        <v>1016</v>
      </c>
      <c r="B1020" s="338" t="s">
        <v>3361</v>
      </c>
      <c r="C1020" s="340" t="s">
        <v>3362</v>
      </c>
      <c r="D1020" s="340" t="s">
        <v>3271</v>
      </c>
      <c r="E1020" s="340" t="s">
        <v>2453</v>
      </c>
      <c r="F1020" s="340" t="s">
        <v>2893</v>
      </c>
    </row>
    <row r="1021" spans="1:6">
      <c r="A1021" s="26">
        <v>1017</v>
      </c>
      <c r="B1021" s="27" t="s">
        <v>3721</v>
      </c>
      <c r="C1021" s="28" t="s">
        <v>3722</v>
      </c>
      <c r="D1021" s="28" t="s">
        <v>3271</v>
      </c>
      <c r="E1021" s="340" t="s">
        <v>2453</v>
      </c>
      <c r="F1021" s="340" t="s">
        <v>2456</v>
      </c>
    </row>
    <row r="1022" spans="1:6">
      <c r="A1022" s="26">
        <v>1018</v>
      </c>
      <c r="B1022" s="338" t="s">
        <v>3676</v>
      </c>
      <c r="C1022" s="340" t="s">
        <v>3677</v>
      </c>
      <c r="D1022" s="340" t="s">
        <v>3271</v>
      </c>
      <c r="E1022" s="340" t="s">
        <v>2453</v>
      </c>
      <c r="F1022" s="340" t="s">
        <v>2456</v>
      </c>
    </row>
    <row r="1023" spans="1:6">
      <c r="A1023" s="26">
        <v>1019</v>
      </c>
      <c r="B1023" s="338" t="s">
        <v>3697</v>
      </c>
      <c r="C1023" s="340" t="s">
        <v>3698</v>
      </c>
      <c r="D1023" s="340" t="s">
        <v>3271</v>
      </c>
      <c r="E1023" s="340" t="s">
        <v>2453</v>
      </c>
      <c r="F1023" s="340" t="s">
        <v>2456</v>
      </c>
    </row>
    <row r="1024" spans="1:6">
      <c r="A1024" s="26">
        <v>1020</v>
      </c>
      <c r="B1024" s="338" t="s">
        <v>3431</v>
      </c>
      <c r="C1024" s="340" t="s">
        <v>3432</v>
      </c>
      <c r="D1024" s="340" t="s">
        <v>3271</v>
      </c>
      <c r="E1024" s="340" t="s">
        <v>2453</v>
      </c>
      <c r="F1024" s="340" t="s">
        <v>2456</v>
      </c>
    </row>
    <row r="1025" spans="1:6">
      <c r="A1025" s="26">
        <v>1021</v>
      </c>
      <c r="B1025" s="338" t="s">
        <v>3533</v>
      </c>
      <c r="C1025" s="340" t="s">
        <v>3534</v>
      </c>
      <c r="D1025" s="340" t="s">
        <v>3271</v>
      </c>
      <c r="E1025" s="340" t="s">
        <v>2453</v>
      </c>
      <c r="F1025" s="340" t="s">
        <v>2456</v>
      </c>
    </row>
    <row r="1026" spans="1:6">
      <c r="A1026" s="26">
        <v>1022</v>
      </c>
      <c r="B1026" s="338" t="s">
        <v>3457</v>
      </c>
      <c r="C1026" s="340" t="s">
        <v>3458</v>
      </c>
      <c r="D1026" s="340" t="s">
        <v>3271</v>
      </c>
      <c r="E1026" s="340" t="s">
        <v>2453</v>
      </c>
      <c r="F1026" s="340" t="s">
        <v>2456</v>
      </c>
    </row>
    <row r="1027" spans="1:6">
      <c r="A1027" s="26">
        <v>1023</v>
      </c>
      <c r="B1027" s="338" t="s">
        <v>3459</v>
      </c>
      <c r="C1027" s="340" t="s">
        <v>3460</v>
      </c>
      <c r="D1027" s="340" t="s">
        <v>3271</v>
      </c>
      <c r="E1027" s="340" t="s">
        <v>2453</v>
      </c>
      <c r="F1027" s="340" t="s">
        <v>2456</v>
      </c>
    </row>
    <row r="1028" spans="1:6">
      <c r="A1028" s="26">
        <v>1024</v>
      </c>
      <c r="B1028" s="338" t="s">
        <v>10687</v>
      </c>
      <c r="C1028" s="340" t="s">
        <v>3861</v>
      </c>
      <c r="D1028" s="340" t="s">
        <v>3271</v>
      </c>
      <c r="E1028" s="340" t="s">
        <v>2453</v>
      </c>
      <c r="F1028" s="340" t="s">
        <v>2456</v>
      </c>
    </row>
    <row r="1029" spans="1:6">
      <c r="A1029" s="26">
        <v>1025</v>
      </c>
      <c r="B1029" s="338" t="s">
        <v>10810</v>
      </c>
      <c r="C1029" s="340" t="s">
        <v>3868</v>
      </c>
      <c r="D1029" s="340" t="s">
        <v>3271</v>
      </c>
      <c r="E1029" s="340" t="s">
        <v>2453</v>
      </c>
      <c r="F1029" s="340" t="s">
        <v>2456</v>
      </c>
    </row>
    <row r="1030" spans="1:6">
      <c r="A1030" s="26">
        <v>1026</v>
      </c>
      <c r="B1030" s="338" t="s">
        <v>3535</v>
      </c>
      <c r="C1030" s="340" t="s">
        <v>3536</v>
      </c>
      <c r="D1030" s="340" t="s">
        <v>3271</v>
      </c>
      <c r="E1030" s="340" t="s">
        <v>2453</v>
      </c>
      <c r="F1030" s="340" t="s">
        <v>2456</v>
      </c>
    </row>
    <row r="1031" spans="1:6">
      <c r="A1031" s="26">
        <v>1027</v>
      </c>
      <c r="B1031" s="338" t="s">
        <v>3592</v>
      </c>
      <c r="C1031" s="340" t="s">
        <v>3593</v>
      </c>
      <c r="D1031" s="340" t="s">
        <v>3271</v>
      </c>
      <c r="E1031" s="340" t="s">
        <v>2453</v>
      </c>
      <c r="F1031" s="340" t="s">
        <v>2456</v>
      </c>
    </row>
    <row r="1032" spans="1:6">
      <c r="A1032" s="26">
        <v>1028</v>
      </c>
      <c r="B1032" s="338" t="s">
        <v>3959</v>
      </c>
      <c r="C1032" s="340" t="s">
        <v>3960</v>
      </c>
      <c r="D1032" s="340" t="s">
        <v>3933</v>
      </c>
      <c r="E1032" s="340" t="s">
        <v>2453</v>
      </c>
      <c r="F1032" s="340" t="s">
        <v>2423</v>
      </c>
    </row>
    <row r="1033" spans="1:6">
      <c r="A1033" s="26">
        <v>1029</v>
      </c>
      <c r="B1033" s="338" t="s">
        <v>9948</v>
      </c>
      <c r="C1033" s="340" t="s">
        <v>3934</v>
      </c>
      <c r="D1033" s="340" t="s">
        <v>3933</v>
      </c>
      <c r="E1033" s="340" t="s">
        <v>2422</v>
      </c>
      <c r="F1033" s="340" t="s">
        <v>2423</v>
      </c>
    </row>
    <row r="1034" spans="1:6">
      <c r="A1034" s="26">
        <v>1030</v>
      </c>
      <c r="B1034" s="338" t="s">
        <v>3961</v>
      </c>
      <c r="C1034" s="340" t="s">
        <v>3962</v>
      </c>
      <c r="D1034" s="340" t="s">
        <v>3933</v>
      </c>
      <c r="E1034" s="340" t="s">
        <v>2453</v>
      </c>
      <c r="F1034" s="340" t="s">
        <v>2423</v>
      </c>
    </row>
    <row r="1035" spans="1:6">
      <c r="A1035" s="26">
        <v>1031</v>
      </c>
      <c r="B1035" s="338" t="s">
        <v>9187</v>
      </c>
      <c r="C1035" s="340" t="s">
        <v>1295</v>
      </c>
      <c r="D1035" s="340" t="s">
        <v>3933</v>
      </c>
      <c r="E1035" s="340" t="s">
        <v>2422</v>
      </c>
      <c r="F1035" s="340" t="s">
        <v>2423</v>
      </c>
    </row>
    <row r="1036" spans="1:6">
      <c r="A1036" s="26">
        <v>1032</v>
      </c>
      <c r="B1036" s="338" t="s">
        <v>3941</v>
      </c>
      <c r="C1036" s="340" t="s">
        <v>3942</v>
      </c>
      <c r="D1036" s="340" t="s">
        <v>3933</v>
      </c>
      <c r="E1036" s="340" t="s">
        <v>2453</v>
      </c>
      <c r="F1036" s="340" t="s">
        <v>2423</v>
      </c>
    </row>
    <row r="1037" spans="1:6">
      <c r="A1037" s="26">
        <v>1033</v>
      </c>
      <c r="B1037" s="338" t="s">
        <v>3947</v>
      </c>
      <c r="C1037" s="340" t="s">
        <v>3948</v>
      </c>
      <c r="D1037" s="340" t="s">
        <v>3933</v>
      </c>
      <c r="E1037" s="340" t="s">
        <v>2453</v>
      </c>
      <c r="F1037" s="340" t="s">
        <v>2423</v>
      </c>
    </row>
    <row r="1038" spans="1:6">
      <c r="A1038" s="26">
        <v>1034</v>
      </c>
      <c r="B1038" s="338" t="s">
        <v>3951</v>
      </c>
      <c r="C1038" s="340" t="s">
        <v>3952</v>
      </c>
      <c r="D1038" s="340" t="s">
        <v>3933</v>
      </c>
      <c r="E1038" s="340" t="s">
        <v>2453</v>
      </c>
      <c r="F1038" s="340" t="s">
        <v>2423</v>
      </c>
    </row>
    <row r="1039" spans="1:6">
      <c r="A1039" s="26">
        <v>1035</v>
      </c>
      <c r="B1039" s="338" t="s">
        <v>3957</v>
      </c>
      <c r="C1039" s="340" t="s">
        <v>3958</v>
      </c>
      <c r="D1039" s="340" t="s">
        <v>3933</v>
      </c>
      <c r="E1039" s="340" t="s">
        <v>2453</v>
      </c>
      <c r="F1039" s="340" t="s">
        <v>2423</v>
      </c>
    </row>
    <row r="1040" spans="1:6">
      <c r="A1040" s="26">
        <v>1036</v>
      </c>
      <c r="B1040" s="338" t="s">
        <v>3955</v>
      </c>
      <c r="C1040" s="340" t="s">
        <v>3956</v>
      </c>
      <c r="D1040" s="340" t="s">
        <v>3933</v>
      </c>
      <c r="E1040" s="340" t="s">
        <v>2453</v>
      </c>
      <c r="F1040" s="340" t="s">
        <v>2423</v>
      </c>
    </row>
    <row r="1041" spans="1:6">
      <c r="A1041" s="26">
        <v>1037</v>
      </c>
      <c r="B1041" s="338" t="s">
        <v>3953</v>
      </c>
      <c r="C1041" s="340" t="s">
        <v>3954</v>
      </c>
      <c r="D1041" s="340" t="s">
        <v>3933</v>
      </c>
      <c r="E1041" s="340" t="s">
        <v>2453</v>
      </c>
      <c r="F1041" s="340" t="s">
        <v>2423</v>
      </c>
    </row>
    <row r="1042" spans="1:6">
      <c r="A1042" s="26">
        <v>1038</v>
      </c>
      <c r="B1042" s="338" t="s">
        <v>3943</v>
      </c>
      <c r="C1042" s="340" t="s">
        <v>3944</v>
      </c>
      <c r="D1042" s="340" t="s">
        <v>3933</v>
      </c>
      <c r="E1042" s="340" t="s">
        <v>2453</v>
      </c>
      <c r="F1042" s="340" t="s">
        <v>2423</v>
      </c>
    </row>
    <row r="1043" spans="1:6">
      <c r="A1043" s="26">
        <v>1039</v>
      </c>
      <c r="B1043" s="338" t="s">
        <v>3945</v>
      </c>
      <c r="C1043" s="340" t="s">
        <v>3946</v>
      </c>
      <c r="D1043" s="340" t="s">
        <v>3933</v>
      </c>
      <c r="E1043" s="340" t="s">
        <v>2453</v>
      </c>
      <c r="F1043" s="340" t="s">
        <v>2423</v>
      </c>
    </row>
    <row r="1044" spans="1:6">
      <c r="A1044" s="26">
        <v>1040</v>
      </c>
      <c r="B1044" s="338" t="s">
        <v>3935</v>
      </c>
      <c r="C1044" s="340" t="s">
        <v>3936</v>
      </c>
      <c r="D1044" s="340" t="s">
        <v>3933</v>
      </c>
      <c r="E1044" s="340" t="s">
        <v>2453</v>
      </c>
      <c r="F1044" s="340" t="s">
        <v>2423</v>
      </c>
    </row>
    <row r="1045" spans="1:6">
      <c r="A1045" s="26">
        <v>1041</v>
      </c>
      <c r="B1045" s="338" t="s">
        <v>3937</v>
      </c>
      <c r="C1045" s="340" t="s">
        <v>3938</v>
      </c>
      <c r="D1045" s="340" t="s">
        <v>3933</v>
      </c>
      <c r="E1045" s="340" t="s">
        <v>2453</v>
      </c>
      <c r="F1045" s="340" t="s">
        <v>2423</v>
      </c>
    </row>
    <row r="1046" spans="1:6">
      <c r="A1046" s="26">
        <v>1042</v>
      </c>
      <c r="B1046" s="338" t="s">
        <v>3939</v>
      </c>
      <c r="C1046" s="340" t="s">
        <v>3940</v>
      </c>
      <c r="D1046" s="340" t="s">
        <v>3933</v>
      </c>
      <c r="E1046" s="340" t="s">
        <v>2453</v>
      </c>
      <c r="F1046" s="342" t="s">
        <v>2423</v>
      </c>
    </row>
    <row r="1047" spans="1:6">
      <c r="A1047" s="26">
        <v>1043</v>
      </c>
      <c r="B1047" s="338" t="s">
        <v>3932</v>
      </c>
      <c r="C1047" s="340" t="s">
        <v>1626</v>
      </c>
      <c r="D1047" s="340" t="s">
        <v>3933</v>
      </c>
      <c r="E1047" s="340" t="s">
        <v>2422</v>
      </c>
      <c r="F1047" s="342" t="s">
        <v>2423</v>
      </c>
    </row>
    <row r="1048" spans="1:6">
      <c r="A1048" s="26">
        <v>1044</v>
      </c>
      <c r="B1048" s="338" t="s">
        <v>3949</v>
      </c>
      <c r="C1048" s="340" t="s">
        <v>3950</v>
      </c>
      <c r="D1048" s="340" t="s">
        <v>3933</v>
      </c>
      <c r="E1048" s="340" t="s">
        <v>2453</v>
      </c>
      <c r="F1048" s="340" t="s">
        <v>3152</v>
      </c>
    </row>
    <row r="1049" spans="1:6">
      <c r="A1049" s="26">
        <v>1045</v>
      </c>
      <c r="B1049" s="27" t="s">
        <v>9499</v>
      </c>
      <c r="C1049" s="28" t="s">
        <v>3987</v>
      </c>
      <c r="D1049" s="28" t="s">
        <v>3964</v>
      </c>
      <c r="E1049" s="340" t="s">
        <v>2453</v>
      </c>
      <c r="F1049" s="340" t="s">
        <v>2423</v>
      </c>
    </row>
    <row r="1050" spans="1:6">
      <c r="A1050" s="26">
        <v>1046</v>
      </c>
      <c r="B1050" s="338" t="s">
        <v>9510</v>
      </c>
      <c r="C1050" s="340" t="s">
        <v>9511</v>
      </c>
      <c r="D1050" s="340" t="s">
        <v>3964</v>
      </c>
      <c r="E1050" s="340" t="s">
        <v>2422</v>
      </c>
      <c r="F1050" s="340" t="s">
        <v>2423</v>
      </c>
    </row>
    <row r="1051" spans="1:6">
      <c r="A1051" s="26">
        <v>1047</v>
      </c>
      <c r="B1051" s="338" t="s">
        <v>9523</v>
      </c>
      <c r="C1051" s="340" t="s">
        <v>3985</v>
      </c>
      <c r="D1051" s="340" t="s">
        <v>3964</v>
      </c>
      <c r="E1051" s="340" t="s">
        <v>2453</v>
      </c>
      <c r="F1051" s="340" t="s">
        <v>2423</v>
      </c>
    </row>
    <row r="1052" spans="1:6">
      <c r="A1052" s="26">
        <v>1048</v>
      </c>
      <c r="B1052" s="338" t="s">
        <v>9537</v>
      </c>
      <c r="C1052" s="340" t="s">
        <v>9538</v>
      </c>
      <c r="D1052" s="340" t="s">
        <v>3964</v>
      </c>
      <c r="E1052" s="340" t="s">
        <v>2422</v>
      </c>
      <c r="F1052" s="340" t="s">
        <v>2423</v>
      </c>
    </row>
    <row r="1053" spans="1:6">
      <c r="A1053" s="26">
        <v>1049</v>
      </c>
      <c r="B1053" s="338" t="s">
        <v>9559</v>
      </c>
      <c r="C1053" s="340" t="s">
        <v>1196</v>
      </c>
      <c r="D1053" s="340" t="s">
        <v>3964</v>
      </c>
      <c r="E1053" s="340" t="s">
        <v>2453</v>
      </c>
      <c r="F1053" s="340" t="s">
        <v>2423</v>
      </c>
    </row>
    <row r="1054" spans="1:6">
      <c r="A1054" s="26">
        <v>1050</v>
      </c>
      <c r="B1054" s="338" t="s">
        <v>9569</v>
      </c>
      <c r="C1054" s="340" t="s">
        <v>1209</v>
      </c>
      <c r="D1054" s="340" t="s">
        <v>3964</v>
      </c>
      <c r="E1054" s="340" t="s">
        <v>2453</v>
      </c>
      <c r="F1054" s="340" t="s">
        <v>2423</v>
      </c>
    </row>
    <row r="1055" spans="1:6">
      <c r="A1055" s="26">
        <v>1051</v>
      </c>
      <c r="B1055" s="338" t="s">
        <v>9590</v>
      </c>
      <c r="C1055" s="340" t="s">
        <v>1218</v>
      </c>
      <c r="D1055" s="340" t="s">
        <v>3964</v>
      </c>
      <c r="E1055" s="340" t="s">
        <v>2453</v>
      </c>
      <c r="F1055" s="340" t="s">
        <v>2423</v>
      </c>
    </row>
    <row r="1056" spans="1:6">
      <c r="A1056" s="26">
        <v>1052</v>
      </c>
      <c r="B1056" s="338" t="s">
        <v>9592</v>
      </c>
      <c r="C1056" s="340" t="s">
        <v>1197</v>
      </c>
      <c r="D1056" s="340" t="s">
        <v>3964</v>
      </c>
      <c r="E1056" s="340" t="s">
        <v>2453</v>
      </c>
      <c r="F1056" s="340" t="s">
        <v>2423</v>
      </c>
    </row>
    <row r="1057" spans="1:6">
      <c r="A1057" s="26">
        <v>1053</v>
      </c>
      <c r="B1057" s="338" t="s">
        <v>9636</v>
      </c>
      <c r="C1057" s="340" t="s">
        <v>1179</v>
      </c>
      <c r="D1057" s="340" t="s">
        <v>3964</v>
      </c>
      <c r="E1057" s="340" t="s">
        <v>2453</v>
      </c>
      <c r="F1057" s="340" t="s">
        <v>2423</v>
      </c>
    </row>
    <row r="1058" spans="1:6">
      <c r="A1058" s="26">
        <v>1054</v>
      </c>
      <c r="B1058" s="338" t="s">
        <v>9666</v>
      </c>
      <c r="C1058" s="340" t="s">
        <v>1174</v>
      </c>
      <c r="D1058" s="340" t="s">
        <v>3964</v>
      </c>
      <c r="E1058" s="340" t="s">
        <v>2453</v>
      </c>
      <c r="F1058" s="340" t="s">
        <v>2423</v>
      </c>
    </row>
    <row r="1059" spans="1:6">
      <c r="A1059" s="26">
        <v>1055</v>
      </c>
      <c r="B1059" s="338" t="s">
        <v>9672</v>
      </c>
      <c r="C1059" s="340" t="s">
        <v>3988</v>
      </c>
      <c r="D1059" s="340" t="s">
        <v>3964</v>
      </c>
      <c r="E1059" s="340" t="s">
        <v>2453</v>
      </c>
      <c r="F1059" s="340" t="s">
        <v>2423</v>
      </c>
    </row>
    <row r="1060" spans="1:6">
      <c r="A1060" s="26">
        <v>1056</v>
      </c>
      <c r="B1060" s="338" t="s">
        <v>9677</v>
      </c>
      <c r="C1060" s="340" t="s">
        <v>1171</v>
      </c>
      <c r="D1060" s="340" t="s">
        <v>3964</v>
      </c>
      <c r="E1060" s="340" t="s">
        <v>2453</v>
      </c>
      <c r="F1060" s="340" t="s">
        <v>2423</v>
      </c>
    </row>
    <row r="1061" spans="1:6">
      <c r="A1061" s="26">
        <v>1057</v>
      </c>
      <c r="B1061" s="338" t="s">
        <v>9776</v>
      </c>
      <c r="C1061" s="340" t="s">
        <v>1178</v>
      </c>
      <c r="D1061" s="340" t="s">
        <v>3964</v>
      </c>
      <c r="E1061" s="340" t="s">
        <v>2453</v>
      </c>
      <c r="F1061" s="340" t="s">
        <v>2423</v>
      </c>
    </row>
    <row r="1062" spans="1:6">
      <c r="A1062" s="26">
        <v>1058</v>
      </c>
      <c r="B1062" s="338" t="s">
        <v>9779</v>
      </c>
      <c r="C1062" s="340" t="s">
        <v>1184</v>
      </c>
      <c r="D1062" s="340" t="s">
        <v>3964</v>
      </c>
      <c r="E1062" s="340" t="s">
        <v>2453</v>
      </c>
      <c r="F1062" s="340" t="s">
        <v>2423</v>
      </c>
    </row>
    <row r="1063" spans="1:6">
      <c r="A1063" s="26">
        <v>1059</v>
      </c>
      <c r="B1063" s="338" t="s">
        <v>9789</v>
      </c>
      <c r="C1063" s="340" t="s">
        <v>1210</v>
      </c>
      <c r="D1063" s="340" t="s">
        <v>3964</v>
      </c>
      <c r="E1063" s="340" t="s">
        <v>2453</v>
      </c>
      <c r="F1063" s="340" t="s">
        <v>2423</v>
      </c>
    </row>
    <row r="1064" spans="1:6">
      <c r="A1064" s="26">
        <v>1060</v>
      </c>
      <c r="B1064" s="338" t="s">
        <v>9879</v>
      </c>
      <c r="C1064" s="340" t="s">
        <v>3984</v>
      </c>
      <c r="D1064" s="340" t="s">
        <v>3964</v>
      </c>
      <c r="E1064" s="340" t="s">
        <v>2453</v>
      </c>
      <c r="F1064" s="340" t="s">
        <v>2423</v>
      </c>
    </row>
    <row r="1065" spans="1:6">
      <c r="A1065" s="26">
        <v>1061</v>
      </c>
      <c r="B1065" s="338" t="s">
        <v>9911</v>
      </c>
      <c r="C1065" s="340" t="s">
        <v>3986</v>
      </c>
      <c r="D1065" s="340" t="s">
        <v>3964</v>
      </c>
      <c r="E1065" s="340" t="s">
        <v>2453</v>
      </c>
      <c r="F1065" s="340" t="s">
        <v>2423</v>
      </c>
    </row>
    <row r="1066" spans="1:6">
      <c r="A1066" s="26">
        <v>1062</v>
      </c>
      <c r="B1066" s="338" t="s">
        <v>9950</v>
      </c>
      <c r="C1066" s="340" t="s">
        <v>3965</v>
      </c>
      <c r="D1066" s="340" t="s">
        <v>3964</v>
      </c>
      <c r="E1066" s="340" t="s">
        <v>2422</v>
      </c>
      <c r="F1066" s="340" t="s">
        <v>2423</v>
      </c>
    </row>
    <row r="1067" spans="1:6">
      <c r="A1067" s="26">
        <v>1063</v>
      </c>
      <c r="B1067" s="338" t="s">
        <v>10063</v>
      </c>
      <c r="C1067" s="340" t="s">
        <v>3989</v>
      </c>
      <c r="D1067" s="340" t="s">
        <v>3964</v>
      </c>
      <c r="E1067" s="340" t="s">
        <v>2453</v>
      </c>
      <c r="F1067" s="340" t="s">
        <v>2423</v>
      </c>
    </row>
    <row r="1068" spans="1:6">
      <c r="A1068" s="26">
        <v>1064</v>
      </c>
      <c r="B1068" s="338" t="s">
        <v>9167</v>
      </c>
      <c r="C1068" s="340" t="s">
        <v>1270</v>
      </c>
      <c r="D1068" s="340" t="s">
        <v>3964</v>
      </c>
      <c r="E1068" s="340" t="s">
        <v>2422</v>
      </c>
      <c r="F1068" s="340" t="s">
        <v>2423</v>
      </c>
    </row>
    <row r="1069" spans="1:6">
      <c r="A1069" s="26">
        <v>1065</v>
      </c>
      <c r="B1069" s="338" t="s">
        <v>10213</v>
      </c>
      <c r="C1069" s="340" t="s">
        <v>3977</v>
      </c>
      <c r="D1069" s="340" t="s">
        <v>3964</v>
      </c>
      <c r="E1069" s="340" t="s">
        <v>2453</v>
      </c>
      <c r="F1069" s="340" t="s">
        <v>2423</v>
      </c>
    </row>
    <row r="1070" spans="1:6">
      <c r="A1070" s="26">
        <v>1066</v>
      </c>
      <c r="B1070" s="338" t="s">
        <v>10250</v>
      </c>
      <c r="C1070" s="340" t="s">
        <v>3972</v>
      </c>
      <c r="D1070" s="340" t="s">
        <v>3964</v>
      </c>
      <c r="E1070" s="340" t="s">
        <v>2453</v>
      </c>
      <c r="F1070" s="340" t="s">
        <v>2423</v>
      </c>
    </row>
    <row r="1071" spans="1:6">
      <c r="A1071" s="26">
        <v>1067</v>
      </c>
      <c r="B1071" s="338" t="s">
        <v>10259</v>
      </c>
      <c r="C1071" s="340" t="s">
        <v>3979</v>
      </c>
      <c r="D1071" s="340" t="s">
        <v>3964</v>
      </c>
      <c r="E1071" s="340" t="s">
        <v>2453</v>
      </c>
      <c r="F1071" s="340" t="s">
        <v>2423</v>
      </c>
    </row>
    <row r="1072" spans="1:6">
      <c r="A1072" s="26">
        <v>1068</v>
      </c>
      <c r="B1072" s="338" t="s">
        <v>10279</v>
      </c>
      <c r="C1072" s="340" t="s">
        <v>3974</v>
      </c>
      <c r="D1072" s="340" t="s">
        <v>3964</v>
      </c>
      <c r="E1072" s="340" t="s">
        <v>2453</v>
      </c>
      <c r="F1072" s="340" t="s">
        <v>2423</v>
      </c>
    </row>
    <row r="1073" spans="1:6">
      <c r="A1073" s="26">
        <v>1069</v>
      </c>
      <c r="B1073" s="338" t="s">
        <v>10316</v>
      </c>
      <c r="C1073" s="340" t="s">
        <v>1542</v>
      </c>
      <c r="D1073" s="340" t="s">
        <v>3964</v>
      </c>
      <c r="E1073" s="340" t="s">
        <v>2453</v>
      </c>
      <c r="F1073" s="340" t="s">
        <v>2423</v>
      </c>
    </row>
    <row r="1074" spans="1:6">
      <c r="A1074" s="26">
        <v>1070</v>
      </c>
      <c r="B1074" s="338" t="s">
        <v>10323</v>
      </c>
      <c r="C1074" s="340" t="s">
        <v>1539</v>
      </c>
      <c r="D1074" s="340" t="s">
        <v>3964</v>
      </c>
      <c r="E1074" s="340" t="s">
        <v>2453</v>
      </c>
      <c r="F1074" s="340" t="s">
        <v>2423</v>
      </c>
    </row>
    <row r="1075" spans="1:6">
      <c r="A1075" s="26">
        <v>1071</v>
      </c>
      <c r="B1075" s="338" t="s">
        <v>10329</v>
      </c>
      <c r="C1075" s="340" t="s">
        <v>1566</v>
      </c>
      <c r="D1075" s="340" t="s">
        <v>3964</v>
      </c>
      <c r="E1075" s="340" t="s">
        <v>2453</v>
      </c>
      <c r="F1075" s="340" t="s">
        <v>2423</v>
      </c>
    </row>
    <row r="1076" spans="1:6">
      <c r="A1076" s="26">
        <v>1072</v>
      </c>
      <c r="B1076" s="338" t="s">
        <v>10332</v>
      </c>
      <c r="C1076" s="340" t="s">
        <v>1565</v>
      </c>
      <c r="D1076" s="340" t="s">
        <v>3964</v>
      </c>
      <c r="E1076" s="340" t="s">
        <v>2453</v>
      </c>
      <c r="F1076" s="340" t="s">
        <v>2423</v>
      </c>
    </row>
    <row r="1077" spans="1:6">
      <c r="A1077" s="26">
        <v>1073</v>
      </c>
      <c r="B1077" s="338" t="s">
        <v>10337</v>
      </c>
      <c r="C1077" s="340" t="s">
        <v>3976</v>
      </c>
      <c r="D1077" s="340" t="s">
        <v>3964</v>
      </c>
      <c r="E1077" s="340" t="s">
        <v>2453</v>
      </c>
      <c r="F1077" s="340" t="s">
        <v>2423</v>
      </c>
    </row>
    <row r="1078" spans="1:6">
      <c r="A1078" s="26">
        <v>1074</v>
      </c>
      <c r="B1078" s="338" t="s">
        <v>10455</v>
      </c>
      <c r="C1078" s="340" t="s">
        <v>3048</v>
      </c>
      <c r="D1078" s="340" t="s">
        <v>3964</v>
      </c>
      <c r="E1078" s="340" t="s">
        <v>2453</v>
      </c>
      <c r="F1078" s="340" t="s">
        <v>2423</v>
      </c>
    </row>
    <row r="1079" spans="1:6">
      <c r="A1079" s="26">
        <v>1075</v>
      </c>
      <c r="B1079" s="338" t="s">
        <v>10688</v>
      </c>
      <c r="C1079" s="340" t="s">
        <v>3990</v>
      </c>
      <c r="D1079" s="340" t="s">
        <v>3964</v>
      </c>
      <c r="E1079" s="340" t="s">
        <v>2453</v>
      </c>
      <c r="F1079" s="340" t="s">
        <v>2423</v>
      </c>
    </row>
    <row r="1080" spans="1:6">
      <c r="A1080" s="26">
        <v>1076</v>
      </c>
      <c r="B1080" s="338" t="s">
        <v>10763</v>
      </c>
      <c r="C1080" s="340" t="s">
        <v>3994</v>
      </c>
      <c r="D1080" s="340" t="s">
        <v>3964</v>
      </c>
      <c r="E1080" s="340" t="s">
        <v>2453</v>
      </c>
      <c r="F1080" s="340" t="s">
        <v>2423</v>
      </c>
    </row>
    <row r="1081" spans="1:6">
      <c r="A1081" s="26">
        <v>1077</v>
      </c>
      <c r="B1081" s="338" t="s">
        <v>10871</v>
      </c>
      <c r="C1081" s="340" t="s">
        <v>3992</v>
      </c>
      <c r="D1081" s="340" t="s">
        <v>3964</v>
      </c>
      <c r="E1081" s="340" t="s">
        <v>2453</v>
      </c>
      <c r="F1081" s="340" t="s">
        <v>2423</v>
      </c>
    </row>
    <row r="1082" spans="1:6">
      <c r="A1082" s="26">
        <v>1078</v>
      </c>
      <c r="B1082" s="338" t="s">
        <v>10873</v>
      </c>
      <c r="C1082" s="340" t="s">
        <v>3995</v>
      </c>
      <c r="D1082" s="340" t="s">
        <v>3964</v>
      </c>
      <c r="E1082" s="340" t="s">
        <v>2453</v>
      </c>
      <c r="F1082" s="340" t="s">
        <v>2423</v>
      </c>
    </row>
    <row r="1083" spans="1:6">
      <c r="A1083" s="26">
        <v>1079</v>
      </c>
      <c r="B1083" s="338" t="s">
        <v>10884</v>
      </c>
      <c r="C1083" s="340" t="s">
        <v>3993</v>
      </c>
      <c r="D1083" s="340" t="s">
        <v>3964</v>
      </c>
      <c r="E1083" s="340" t="s">
        <v>2453</v>
      </c>
      <c r="F1083" s="340" t="s">
        <v>2423</v>
      </c>
    </row>
    <row r="1084" spans="1:6">
      <c r="A1084" s="26">
        <v>1080</v>
      </c>
      <c r="B1084" s="338" t="s">
        <v>10894</v>
      </c>
      <c r="C1084" s="340" t="s">
        <v>3996</v>
      </c>
      <c r="D1084" s="340" t="s">
        <v>3964</v>
      </c>
      <c r="E1084" s="340" t="s">
        <v>2453</v>
      </c>
      <c r="F1084" s="340" t="s">
        <v>2423</v>
      </c>
    </row>
    <row r="1085" spans="1:6">
      <c r="A1085" s="26">
        <v>1081</v>
      </c>
      <c r="B1085" s="338" t="s">
        <v>10982</v>
      </c>
      <c r="C1085" s="340" t="s">
        <v>3997</v>
      </c>
      <c r="D1085" s="340" t="s">
        <v>3964</v>
      </c>
      <c r="E1085" s="340" t="s">
        <v>2453</v>
      </c>
      <c r="F1085" s="340" t="s">
        <v>2423</v>
      </c>
    </row>
    <row r="1086" spans="1:6">
      <c r="A1086" s="26">
        <v>1082</v>
      </c>
      <c r="B1086" s="338" t="s">
        <v>11009</v>
      </c>
      <c r="C1086" s="340" t="s">
        <v>3998</v>
      </c>
      <c r="D1086" s="340" t="s">
        <v>3964</v>
      </c>
      <c r="E1086" s="340" t="s">
        <v>2453</v>
      </c>
      <c r="F1086" s="340" t="s">
        <v>2423</v>
      </c>
    </row>
    <row r="1087" spans="1:6">
      <c r="A1087" s="26">
        <v>1083</v>
      </c>
      <c r="B1087" s="338" t="s">
        <v>11030</v>
      </c>
      <c r="C1087" s="340" t="s">
        <v>3966</v>
      </c>
      <c r="D1087" s="340" t="s">
        <v>3964</v>
      </c>
      <c r="E1087" s="340" t="s">
        <v>2422</v>
      </c>
      <c r="F1087" s="340" t="s">
        <v>2423</v>
      </c>
    </row>
    <row r="1088" spans="1:6">
      <c r="A1088" s="26">
        <v>1084</v>
      </c>
      <c r="B1088" s="338" t="s">
        <v>11088</v>
      </c>
      <c r="C1088" s="340" t="s">
        <v>3980</v>
      </c>
      <c r="D1088" s="340" t="s">
        <v>3964</v>
      </c>
      <c r="E1088" s="340" t="s">
        <v>2453</v>
      </c>
      <c r="F1088" s="340" t="s">
        <v>2423</v>
      </c>
    </row>
    <row r="1089" spans="1:6">
      <c r="A1089" s="26">
        <v>1085</v>
      </c>
      <c r="B1089" s="338" t="s">
        <v>11106</v>
      </c>
      <c r="C1089" s="340" t="s">
        <v>3975</v>
      </c>
      <c r="D1089" s="340" t="s">
        <v>3964</v>
      </c>
      <c r="E1089" s="340" t="s">
        <v>2453</v>
      </c>
      <c r="F1089" s="340" t="s">
        <v>2423</v>
      </c>
    </row>
    <row r="1090" spans="1:6">
      <c r="A1090" s="26">
        <v>1086</v>
      </c>
      <c r="B1090" s="338" t="s">
        <v>11117</v>
      </c>
      <c r="C1090" s="340" t="s">
        <v>4004</v>
      </c>
      <c r="D1090" s="340" t="s">
        <v>3964</v>
      </c>
      <c r="E1090" s="340" t="s">
        <v>2453</v>
      </c>
      <c r="F1090" s="340" t="s">
        <v>2423</v>
      </c>
    </row>
    <row r="1091" spans="1:6">
      <c r="A1091" s="26">
        <v>1087</v>
      </c>
      <c r="B1091" s="338" t="s">
        <v>11182</v>
      </c>
      <c r="C1091" s="340" t="s">
        <v>3970</v>
      </c>
      <c r="D1091" s="340" t="s">
        <v>3964</v>
      </c>
      <c r="E1091" s="340" t="s">
        <v>2453</v>
      </c>
      <c r="F1091" s="340" t="s">
        <v>2423</v>
      </c>
    </row>
    <row r="1092" spans="1:6">
      <c r="A1092" s="26">
        <v>1088</v>
      </c>
      <c r="B1092" s="338" t="s">
        <v>11209</v>
      </c>
      <c r="C1092" s="340" t="s">
        <v>3978</v>
      </c>
      <c r="D1092" s="340" t="s">
        <v>3964</v>
      </c>
      <c r="E1092" s="340" t="s">
        <v>2453</v>
      </c>
      <c r="F1092" s="340" t="s">
        <v>2423</v>
      </c>
    </row>
    <row r="1093" spans="1:6">
      <c r="A1093" s="26">
        <v>1089</v>
      </c>
      <c r="B1093" s="338" t="s">
        <v>11224</v>
      </c>
      <c r="C1093" s="340" t="s">
        <v>3999</v>
      </c>
      <c r="D1093" s="340" t="s">
        <v>3964</v>
      </c>
      <c r="E1093" s="340" t="s">
        <v>2453</v>
      </c>
      <c r="F1093" s="340" t="s">
        <v>2423</v>
      </c>
    </row>
    <row r="1094" spans="1:6">
      <c r="A1094" s="26">
        <v>1090</v>
      </c>
      <c r="B1094" s="338" t="s">
        <v>11227</v>
      </c>
      <c r="C1094" s="340" t="s">
        <v>4000</v>
      </c>
      <c r="D1094" s="340" t="s">
        <v>3964</v>
      </c>
      <c r="E1094" s="340" t="s">
        <v>2453</v>
      </c>
      <c r="F1094" s="340" t="s">
        <v>2423</v>
      </c>
    </row>
    <row r="1095" spans="1:6">
      <c r="A1095" s="26">
        <v>1091</v>
      </c>
      <c r="B1095" s="338" t="s">
        <v>11256</v>
      </c>
      <c r="C1095" s="340" t="s">
        <v>4001</v>
      </c>
      <c r="D1095" s="340" t="s">
        <v>3964</v>
      </c>
      <c r="E1095" s="340" t="s">
        <v>2453</v>
      </c>
      <c r="F1095" s="340" t="s">
        <v>2423</v>
      </c>
    </row>
    <row r="1096" spans="1:6">
      <c r="A1096" s="26">
        <v>1092</v>
      </c>
      <c r="B1096" s="338" t="s">
        <v>11272</v>
      </c>
      <c r="C1096" s="340" t="s">
        <v>4005</v>
      </c>
      <c r="D1096" s="340" t="s">
        <v>3964</v>
      </c>
      <c r="E1096" s="340" t="s">
        <v>2453</v>
      </c>
      <c r="F1096" s="340" t="s">
        <v>2423</v>
      </c>
    </row>
    <row r="1097" spans="1:6">
      <c r="A1097" s="26">
        <v>1093</v>
      </c>
      <c r="B1097" s="338" t="s">
        <v>11337</v>
      </c>
      <c r="C1097" s="340" t="s">
        <v>4002</v>
      </c>
      <c r="D1097" s="340" t="s">
        <v>3964</v>
      </c>
      <c r="E1097" s="340" t="s">
        <v>2453</v>
      </c>
      <c r="F1097" s="340" t="s">
        <v>2423</v>
      </c>
    </row>
    <row r="1098" spans="1:6">
      <c r="A1098" s="26">
        <v>1094</v>
      </c>
      <c r="B1098" s="338" t="s">
        <v>11341</v>
      </c>
      <c r="C1098" s="340" t="s">
        <v>4003</v>
      </c>
      <c r="D1098" s="340" t="s">
        <v>3964</v>
      </c>
      <c r="E1098" s="340" t="s">
        <v>2453</v>
      </c>
      <c r="F1098" s="340" t="s">
        <v>2423</v>
      </c>
    </row>
    <row r="1099" spans="1:6">
      <c r="A1099" s="26">
        <v>1095</v>
      </c>
      <c r="B1099" s="338" t="s">
        <v>11357</v>
      </c>
      <c r="C1099" s="340" t="s">
        <v>3981</v>
      </c>
      <c r="D1099" s="340" t="s">
        <v>3964</v>
      </c>
      <c r="E1099" s="340" t="s">
        <v>2453</v>
      </c>
      <c r="F1099" s="340" t="s">
        <v>2423</v>
      </c>
    </row>
    <row r="1100" spans="1:6">
      <c r="A1100" s="26">
        <v>1096</v>
      </c>
      <c r="B1100" s="338" t="s">
        <v>11376</v>
      </c>
      <c r="C1100" s="340" t="s">
        <v>3982</v>
      </c>
      <c r="D1100" s="340" t="s">
        <v>3964</v>
      </c>
      <c r="E1100" s="340" t="s">
        <v>2453</v>
      </c>
      <c r="F1100" s="340" t="s">
        <v>2423</v>
      </c>
    </row>
    <row r="1101" spans="1:6">
      <c r="A1101" s="26">
        <v>1097</v>
      </c>
      <c r="B1101" s="338" t="s">
        <v>11379</v>
      </c>
      <c r="C1101" s="340" t="s">
        <v>3971</v>
      </c>
      <c r="D1101" s="340" t="s">
        <v>3964</v>
      </c>
      <c r="E1101" s="340" t="s">
        <v>2453</v>
      </c>
      <c r="F1101" s="340" t="s">
        <v>2423</v>
      </c>
    </row>
    <row r="1102" spans="1:6">
      <c r="A1102" s="26">
        <v>1098</v>
      </c>
      <c r="B1102" s="338" t="s">
        <v>11397</v>
      </c>
      <c r="C1102" s="340" t="s">
        <v>3969</v>
      </c>
      <c r="D1102" s="340" t="s">
        <v>3964</v>
      </c>
      <c r="E1102" s="340" t="s">
        <v>2453</v>
      </c>
      <c r="F1102" s="340" t="s">
        <v>2423</v>
      </c>
    </row>
    <row r="1103" spans="1:6">
      <c r="A1103" s="26">
        <v>1099</v>
      </c>
      <c r="B1103" s="338" t="s">
        <v>11416</v>
      </c>
      <c r="C1103" s="340" t="s">
        <v>3973</v>
      </c>
      <c r="D1103" s="340" t="s">
        <v>3964</v>
      </c>
      <c r="E1103" s="340" t="s">
        <v>2453</v>
      </c>
      <c r="F1103" s="340" t="s">
        <v>2423</v>
      </c>
    </row>
    <row r="1104" spans="1:6">
      <c r="A1104" s="26">
        <v>1100</v>
      </c>
      <c r="B1104" s="338" t="s">
        <v>11540</v>
      </c>
      <c r="C1104" s="340" t="s">
        <v>3967</v>
      </c>
      <c r="D1104" s="340" t="s">
        <v>3964</v>
      </c>
      <c r="E1104" s="340" t="s">
        <v>2453</v>
      </c>
      <c r="F1104" s="340" t="s">
        <v>2423</v>
      </c>
    </row>
    <row r="1105" spans="1:6">
      <c r="A1105" s="26">
        <v>1101</v>
      </c>
      <c r="B1105" s="338" t="s">
        <v>3963</v>
      </c>
      <c r="C1105" s="340" t="s">
        <v>1601</v>
      </c>
      <c r="D1105" s="340" t="s">
        <v>3964</v>
      </c>
      <c r="E1105" s="340" t="s">
        <v>2422</v>
      </c>
      <c r="F1105" s="340" t="s">
        <v>2423</v>
      </c>
    </row>
    <row r="1106" spans="1:6">
      <c r="A1106" s="26">
        <v>1102</v>
      </c>
      <c r="B1106" s="338" t="s">
        <v>11588</v>
      </c>
      <c r="C1106" s="340" t="s">
        <v>3968</v>
      </c>
      <c r="D1106" s="340" t="s">
        <v>3964</v>
      </c>
      <c r="E1106" s="340" t="s">
        <v>2453</v>
      </c>
      <c r="F1106" s="342" t="s">
        <v>2423</v>
      </c>
    </row>
    <row r="1107" spans="1:6">
      <c r="A1107" s="26">
        <v>1103</v>
      </c>
      <c r="B1107" s="338" t="s">
        <v>10693</v>
      </c>
      <c r="C1107" s="340" t="s">
        <v>3991</v>
      </c>
      <c r="D1107" s="340" t="s">
        <v>3964</v>
      </c>
      <c r="E1107" s="340" t="s">
        <v>2453</v>
      </c>
      <c r="F1107" s="340" t="s">
        <v>2893</v>
      </c>
    </row>
    <row r="1108" spans="1:6">
      <c r="A1108" s="26">
        <v>1104</v>
      </c>
      <c r="B1108" s="338" t="s">
        <v>9825</v>
      </c>
      <c r="C1108" s="340" t="s">
        <v>3983</v>
      </c>
      <c r="D1108" s="340" t="s">
        <v>3964</v>
      </c>
      <c r="E1108" s="340" t="s">
        <v>2453</v>
      </c>
      <c r="F1108" s="340" t="s">
        <v>2456</v>
      </c>
    </row>
    <row r="1109" spans="1:6">
      <c r="A1109" s="26">
        <v>1105</v>
      </c>
      <c r="B1109" s="27" t="s">
        <v>4509</v>
      </c>
      <c r="C1109" s="28" t="s">
        <v>4510</v>
      </c>
      <c r="D1109" s="28" t="s">
        <v>4007</v>
      </c>
      <c r="E1109" s="340" t="s">
        <v>2453</v>
      </c>
      <c r="F1109" s="340" t="s">
        <v>2423</v>
      </c>
    </row>
    <row r="1110" spans="1:6">
      <c r="A1110" s="26">
        <v>1106</v>
      </c>
      <c r="B1110" s="27" t="s">
        <v>4511</v>
      </c>
      <c r="C1110" s="28" t="s">
        <v>4512</v>
      </c>
      <c r="D1110" s="28" t="s">
        <v>4007</v>
      </c>
      <c r="E1110" s="340" t="s">
        <v>2453</v>
      </c>
      <c r="F1110" s="340" t="s">
        <v>2423</v>
      </c>
    </row>
    <row r="1111" spans="1:6">
      <c r="A1111" s="26">
        <v>1107</v>
      </c>
      <c r="B1111" s="338" t="s">
        <v>4586</v>
      </c>
      <c r="C1111" s="340" t="s">
        <v>4587</v>
      </c>
      <c r="D1111" s="340" t="s">
        <v>4007</v>
      </c>
      <c r="E1111" s="340" t="s">
        <v>2453</v>
      </c>
      <c r="F1111" s="340" t="s">
        <v>2423</v>
      </c>
    </row>
    <row r="1112" spans="1:6">
      <c r="A1112" s="26">
        <v>1108</v>
      </c>
      <c r="B1112" s="338" t="s">
        <v>4588</v>
      </c>
      <c r="C1112" s="340" t="s">
        <v>4589</v>
      </c>
      <c r="D1112" s="340" t="s">
        <v>4007</v>
      </c>
      <c r="E1112" s="340" t="s">
        <v>2453</v>
      </c>
      <c r="F1112" s="340" t="s">
        <v>2423</v>
      </c>
    </row>
    <row r="1113" spans="1:6">
      <c r="A1113" s="26">
        <v>1109</v>
      </c>
      <c r="B1113" s="338" t="s">
        <v>4659</v>
      </c>
      <c r="C1113" s="340" t="s">
        <v>4660</v>
      </c>
      <c r="D1113" s="340" t="s">
        <v>4007</v>
      </c>
      <c r="E1113" s="340" t="s">
        <v>2453</v>
      </c>
      <c r="F1113" s="340" t="s">
        <v>2423</v>
      </c>
    </row>
    <row r="1114" spans="1:6">
      <c r="A1114" s="26">
        <v>1110</v>
      </c>
      <c r="B1114" s="338" t="s">
        <v>4636</v>
      </c>
      <c r="C1114" s="340" t="s">
        <v>915</v>
      </c>
      <c r="D1114" s="340" t="s">
        <v>4007</v>
      </c>
      <c r="E1114" s="340" t="s">
        <v>2453</v>
      </c>
      <c r="F1114" s="340" t="s">
        <v>2423</v>
      </c>
    </row>
    <row r="1115" spans="1:6">
      <c r="A1115" s="26">
        <v>1111</v>
      </c>
      <c r="B1115" s="338" t="s">
        <v>4648</v>
      </c>
      <c r="C1115" s="340" t="s">
        <v>927</v>
      </c>
      <c r="D1115" s="340" t="s">
        <v>4007</v>
      </c>
      <c r="E1115" s="340" t="s">
        <v>2453</v>
      </c>
      <c r="F1115" s="340" t="s">
        <v>2423</v>
      </c>
    </row>
    <row r="1116" spans="1:6">
      <c r="A1116" s="26">
        <v>1112</v>
      </c>
      <c r="B1116" s="338" t="s">
        <v>4658</v>
      </c>
      <c r="C1116" s="340" t="s">
        <v>933</v>
      </c>
      <c r="D1116" s="340" t="s">
        <v>4007</v>
      </c>
      <c r="E1116" s="340" t="s">
        <v>2453</v>
      </c>
      <c r="F1116" s="340" t="s">
        <v>2423</v>
      </c>
    </row>
    <row r="1117" spans="1:6">
      <c r="A1117" s="26">
        <v>1113</v>
      </c>
      <c r="B1117" s="338" t="s">
        <v>4577</v>
      </c>
      <c r="C1117" s="340" t="s">
        <v>869</v>
      </c>
      <c r="D1117" s="340" t="s">
        <v>4007</v>
      </c>
      <c r="E1117" s="340" t="s">
        <v>2453</v>
      </c>
      <c r="F1117" s="340" t="s">
        <v>2423</v>
      </c>
    </row>
    <row r="1118" spans="1:6">
      <c r="A1118" s="26">
        <v>1114</v>
      </c>
      <c r="B1118" s="338" t="s">
        <v>9551</v>
      </c>
      <c r="C1118" s="340" t="s">
        <v>9552</v>
      </c>
      <c r="D1118" s="340" t="s">
        <v>4007</v>
      </c>
      <c r="E1118" s="340" t="s">
        <v>2422</v>
      </c>
      <c r="F1118" s="340" t="s">
        <v>2423</v>
      </c>
    </row>
    <row r="1119" spans="1:6">
      <c r="A1119" s="26">
        <v>1115</v>
      </c>
      <c r="B1119" s="338" t="s">
        <v>4551</v>
      </c>
      <c r="C1119" s="340" t="s">
        <v>4552</v>
      </c>
      <c r="D1119" s="340" t="s">
        <v>4007</v>
      </c>
      <c r="E1119" s="340" t="s">
        <v>2453</v>
      </c>
      <c r="F1119" s="340" t="s">
        <v>2423</v>
      </c>
    </row>
    <row r="1120" spans="1:6">
      <c r="A1120" s="26">
        <v>1116</v>
      </c>
      <c r="B1120" s="338" t="s">
        <v>4635</v>
      </c>
      <c r="C1120" s="340" t="s">
        <v>914</v>
      </c>
      <c r="D1120" s="340" t="s">
        <v>4007</v>
      </c>
      <c r="E1120" s="340" t="s">
        <v>2453</v>
      </c>
      <c r="F1120" s="340" t="s">
        <v>2423</v>
      </c>
    </row>
    <row r="1121" spans="1:6">
      <c r="A1121" s="26">
        <v>1117</v>
      </c>
      <c r="B1121" s="338" t="s">
        <v>4620</v>
      </c>
      <c r="C1121" s="340" t="s">
        <v>898</v>
      </c>
      <c r="D1121" s="340" t="s">
        <v>4007</v>
      </c>
      <c r="E1121" s="340" t="s">
        <v>2453</v>
      </c>
      <c r="F1121" s="340" t="s">
        <v>2423</v>
      </c>
    </row>
    <row r="1122" spans="1:6">
      <c r="A1122" s="26">
        <v>1118</v>
      </c>
      <c r="B1122" s="338" t="s">
        <v>4637</v>
      </c>
      <c r="C1122" s="340" t="s">
        <v>916</v>
      </c>
      <c r="D1122" s="340" t="s">
        <v>4007</v>
      </c>
      <c r="E1122" s="340" t="s">
        <v>2453</v>
      </c>
      <c r="F1122" s="340" t="s">
        <v>2423</v>
      </c>
    </row>
    <row r="1123" spans="1:6">
      <c r="A1123" s="26">
        <v>1119</v>
      </c>
      <c r="B1123" s="338" t="s">
        <v>4649</v>
      </c>
      <c r="C1123" s="340" t="s">
        <v>928</v>
      </c>
      <c r="D1123" s="340" t="s">
        <v>4007</v>
      </c>
      <c r="E1123" s="340" t="s">
        <v>2453</v>
      </c>
      <c r="F1123" s="340" t="s">
        <v>2423</v>
      </c>
    </row>
    <row r="1124" spans="1:6">
      <c r="A1124" s="26">
        <v>1120</v>
      </c>
      <c r="B1124" s="338" t="s">
        <v>4612</v>
      </c>
      <c r="C1124" s="340" t="s">
        <v>891</v>
      </c>
      <c r="D1124" s="340" t="s">
        <v>4007</v>
      </c>
      <c r="E1124" s="340" t="s">
        <v>2453</v>
      </c>
      <c r="F1124" s="340" t="s">
        <v>2423</v>
      </c>
    </row>
    <row r="1125" spans="1:6">
      <c r="A1125" s="26">
        <v>1121</v>
      </c>
      <c r="B1125" s="338" t="s">
        <v>4600</v>
      </c>
      <c r="C1125" s="340" t="s">
        <v>885</v>
      </c>
      <c r="D1125" s="340" t="s">
        <v>4007</v>
      </c>
      <c r="E1125" s="340" t="s">
        <v>2453</v>
      </c>
      <c r="F1125" s="340" t="s">
        <v>2423</v>
      </c>
    </row>
    <row r="1126" spans="1:6">
      <c r="A1126" s="26">
        <v>1122</v>
      </c>
      <c r="B1126" s="338" t="s">
        <v>4613</v>
      </c>
      <c r="C1126" s="340" t="s">
        <v>892</v>
      </c>
      <c r="D1126" s="340" t="s">
        <v>4007</v>
      </c>
      <c r="E1126" s="340" t="s">
        <v>2453</v>
      </c>
      <c r="F1126" s="340" t="s">
        <v>2423</v>
      </c>
    </row>
    <row r="1127" spans="1:6">
      <c r="A1127" s="26">
        <v>1123</v>
      </c>
      <c r="B1127" s="338" t="s">
        <v>4629</v>
      </c>
      <c r="C1127" s="340" t="s">
        <v>910</v>
      </c>
      <c r="D1127" s="340" t="s">
        <v>4007</v>
      </c>
      <c r="E1127" s="340" t="s">
        <v>2453</v>
      </c>
      <c r="F1127" s="340" t="s">
        <v>2423</v>
      </c>
    </row>
    <row r="1128" spans="1:6">
      <c r="A1128" s="26">
        <v>1124</v>
      </c>
      <c r="B1128" s="338" t="s">
        <v>4638</v>
      </c>
      <c r="C1128" s="340" t="s">
        <v>917</v>
      </c>
      <c r="D1128" s="340" t="s">
        <v>4007</v>
      </c>
      <c r="E1128" s="340" t="s">
        <v>2453</v>
      </c>
      <c r="F1128" s="340" t="s">
        <v>2423</v>
      </c>
    </row>
    <row r="1129" spans="1:6">
      <c r="A1129" s="26">
        <v>1125</v>
      </c>
      <c r="B1129" s="338" t="s">
        <v>4630</v>
      </c>
      <c r="C1129" s="340" t="s">
        <v>911</v>
      </c>
      <c r="D1129" s="340" t="s">
        <v>4007</v>
      </c>
      <c r="E1129" s="340" t="s">
        <v>2453</v>
      </c>
      <c r="F1129" s="340" t="s">
        <v>2423</v>
      </c>
    </row>
    <row r="1130" spans="1:6">
      <c r="A1130" s="26">
        <v>1126</v>
      </c>
      <c r="B1130" s="338" t="s">
        <v>4624</v>
      </c>
      <c r="C1130" s="340" t="s">
        <v>902</v>
      </c>
      <c r="D1130" s="340" t="s">
        <v>4007</v>
      </c>
      <c r="E1130" s="340" t="s">
        <v>2453</v>
      </c>
      <c r="F1130" s="340" t="s">
        <v>2423</v>
      </c>
    </row>
    <row r="1131" spans="1:6">
      <c r="A1131" s="26">
        <v>1127</v>
      </c>
      <c r="B1131" s="338" t="s">
        <v>4639</v>
      </c>
      <c r="C1131" s="340" t="s">
        <v>919</v>
      </c>
      <c r="D1131" s="340" t="s">
        <v>4007</v>
      </c>
      <c r="E1131" s="340" t="s">
        <v>2453</v>
      </c>
      <c r="F1131" s="340" t="s">
        <v>2423</v>
      </c>
    </row>
    <row r="1132" spans="1:6">
      <c r="A1132" s="26">
        <v>1128</v>
      </c>
      <c r="B1132" s="338" t="s">
        <v>4042</v>
      </c>
      <c r="C1132" s="340" t="s">
        <v>826</v>
      </c>
      <c r="D1132" s="340" t="s">
        <v>4007</v>
      </c>
      <c r="E1132" s="340" t="s">
        <v>2453</v>
      </c>
      <c r="F1132" s="340" t="s">
        <v>2423</v>
      </c>
    </row>
    <row r="1133" spans="1:6">
      <c r="A1133" s="26">
        <v>1129</v>
      </c>
      <c r="B1133" s="338" t="s">
        <v>4615</v>
      </c>
      <c r="C1133" s="340" t="s">
        <v>894</v>
      </c>
      <c r="D1133" s="340" t="s">
        <v>4007</v>
      </c>
      <c r="E1133" s="340" t="s">
        <v>2453</v>
      </c>
      <c r="F1133" s="340" t="s">
        <v>2423</v>
      </c>
    </row>
    <row r="1134" spans="1:6">
      <c r="A1134" s="26">
        <v>1130</v>
      </c>
      <c r="B1134" s="338" t="s">
        <v>4646</v>
      </c>
      <c r="C1134" s="340" t="s">
        <v>925</v>
      </c>
      <c r="D1134" s="340" t="s">
        <v>4007</v>
      </c>
      <c r="E1134" s="340" t="s">
        <v>2453</v>
      </c>
      <c r="F1134" s="340" t="s">
        <v>2423</v>
      </c>
    </row>
    <row r="1135" spans="1:6">
      <c r="A1135" s="26">
        <v>1131</v>
      </c>
      <c r="B1135" s="338" t="s">
        <v>4611</v>
      </c>
      <c r="C1135" s="340" t="s">
        <v>890</v>
      </c>
      <c r="D1135" s="340" t="s">
        <v>4007</v>
      </c>
      <c r="E1135" s="340" t="s">
        <v>2453</v>
      </c>
      <c r="F1135" s="340" t="s">
        <v>2423</v>
      </c>
    </row>
    <row r="1136" spans="1:6">
      <c r="A1136" s="26">
        <v>1132</v>
      </c>
      <c r="B1136" s="338" t="s">
        <v>4645</v>
      </c>
      <c r="C1136" s="340" t="s">
        <v>924</v>
      </c>
      <c r="D1136" s="340" t="s">
        <v>4007</v>
      </c>
      <c r="E1136" s="340" t="s">
        <v>2453</v>
      </c>
      <c r="F1136" s="340" t="s">
        <v>2423</v>
      </c>
    </row>
    <row r="1137" spans="1:6">
      <c r="A1137" s="26">
        <v>1133</v>
      </c>
      <c r="B1137" s="338" t="s">
        <v>4625</v>
      </c>
      <c r="C1137" s="340" t="s">
        <v>904</v>
      </c>
      <c r="D1137" s="340" t="s">
        <v>4007</v>
      </c>
      <c r="E1137" s="340" t="s">
        <v>2453</v>
      </c>
      <c r="F1137" s="340" t="s">
        <v>2423</v>
      </c>
    </row>
    <row r="1138" spans="1:6">
      <c r="A1138" s="26">
        <v>1134</v>
      </c>
      <c r="B1138" s="338" t="s">
        <v>4623</v>
      </c>
      <c r="C1138" s="340" t="s">
        <v>900</v>
      </c>
      <c r="D1138" s="340" t="s">
        <v>4007</v>
      </c>
      <c r="E1138" s="340" t="s">
        <v>2453</v>
      </c>
      <c r="F1138" s="340" t="s">
        <v>2423</v>
      </c>
    </row>
    <row r="1139" spans="1:6">
      <c r="A1139" s="26">
        <v>1135</v>
      </c>
      <c r="B1139" s="338" t="s">
        <v>4626</v>
      </c>
      <c r="C1139" s="340" t="s">
        <v>905</v>
      </c>
      <c r="D1139" s="340" t="s">
        <v>4007</v>
      </c>
      <c r="E1139" s="340" t="s">
        <v>2453</v>
      </c>
      <c r="F1139" s="340" t="s">
        <v>2423</v>
      </c>
    </row>
    <row r="1140" spans="1:6">
      <c r="A1140" s="26">
        <v>1136</v>
      </c>
      <c r="B1140" s="338" t="s">
        <v>4633</v>
      </c>
      <c r="C1140" s="340" t="s">
        <v>912</v>
      </c>
      <c r="D1140" s="340" t="s">
        <v>4007</v>
      </c>
      <c r="E1140" s="340" t="s">
        <v>2453</v>
      </c>
      <c r="F1140" s="340" t="s">
        <v>2423</v>
      </c>
    </row>
    <row r="1141" spans="1:6">
      <c r="A1141" s="26">
        <v>1137</v>
      </c>
      <c r="B1141" s="338" t="s">
        <v>4641</v>
      </c>
      <c r="C1141" s="340" t="s">
        <v>922</v>
      </c>
      <c r="D1141" s="340" t="s">
        <v>4007</v>
      </c>
      <c r="E1141" s="340" t="s">
        <v>2453</v>
      </c>
      <c r="F1141" s="340" t="s">
        <v>2423</v>
      </c>
    </row>
    <row r="1142" spans="1:6">
      <c r="A1142" s="26">
        <v>1138</v>
      </c>
      <c r="B1142" s="338" t="s">
        <v>4644</v>
      </c>
      <c r="C1142" s="340" t="s">
        <v>923</v>
      </c>
      <c r="D1142" s="340" t="s">
        <v>4007</v>
      </c>
      <c r="E1142" s="340" t="s">
        <v>2453</v>
      </c>
      <c r="F1142" s="340" t="s">
        <v>2423</v>
      </c>
    </row>
    <row r="1143" spans="1:6">
      <c r="A1143" s="26">
        <v>1139</v>
      </c>
      <c r="B1143" s="338" t="s">
        <v>4627</v>
      </c>
      <c r="C1143" s="340" t="s">
        <v>908</v>
      </c>
      <c r="D1143" s="340" t="s">
        <v>4007</v>
      </c>
      <c r="E1143" s="340" t="s">
        <v>2453</v>
      </c>
      <c r="F1143" s="340" t="s">
        <v>2423</v>
      </c>
    </row>
    <row r="1144" spans="1:6">
      <c r="A1144" s="26">
        <v>1140</v>
      </c>
      <c r="B1144" s="338" t="s">
        <v>4628</v>
      </c>
      <c r="C1144" s="340" t="s">
        <v>909</v>
      </c>
      <c r="D1144" s="340" t="s">
        <v>4007</v>
      </c>
      <c r="E1144" s="340" t="s">
        <v>2453</v>
      </c>
      <c r="F1144" s="340" t="s">
        <v>2423</v>
      </c>
    </row>
    <row r="1145" spans="1:6">
      <c r="A1145" s="26">
        <v>1141</v>
      </c>
      <c r="B1145" s="338" t="s">
        <v>4640</v>
      </c>
      <c r="C1145" s="340" t="s">
        <v>921</v>
      </c>
      <c r="D1145" s="340" t="s">
        <v>4007</v>
      </c>
      <c r="E1145" s="340" t="s">
        <v>2453</v>
      </c>
      <c r="F1145" s="340" t="s">
        <v>2423</v>
      </c>
    </row>
    <row r="1146" spans="1:6">
      <c r="A1146" s="26">
        <v>1142</v>
      </c>
      <c r="B1146" s="338" t="s">
        <v>4610</v>
      </c>
      <c r="C1146" s="340" t="s">
        <v>887</v>
      </c>
      <c r="D1146" s="340" t="s">
        <v>4007</v>
      </c>
      <c r="E1146" s="340" t="s">
        <v>2453</v>
      </c>
      <c r="F1146" s="340" t="s">
        <v>2423</v>
      </c>
    </row>
    <row r="1147" spans="1:6">
      <c r="A1147" s="26">
        <v>1143</v>
      </c>
      <c r="B1147" s="338" t="s">
        <v>4647</v>
      </c>
      <c r="C1147" s="340" t="s">
        <v>926</v>
      </c>
      <c r="D1147" s="340" t="s">
        <v>4007</v>
      </c>
      <c r="E1147" s="340" t="s">
        <v>2453</v>
      </c>
      <c r="F1147" s="340" t="s">
        <v>2423</v>
      </c>
    </row>
    <row r="1148" spans="1:6">
      <c r="A1148" s="26">
        <v>1144</v>
      </c>
      <c r="B1148" s="338" t="s">
        <v>4605</v>
      </c>
      <c r="C1148" s="340" t="s">
        <v>886</v>
      </c>
      <c r="D1148" s="340" t="s">
        <v>4007</v>
      </c>
      <c r="E1148" s="340" t="s">
        <v>2453</v>
      </c>
      <c r="F1148" s="340" t="s">
        <v>2423</v>
      </c>
    </row>
    <row r="1149" spans="1:6">
      <c r="A1149" s="26">
        <v>1145</v>
      </c>
      <c r="B1149" s="338" t="s">
        <v>4634</v>
      </c>
      <c r="C1149" s="340" t="s">
        <v>913</v>
      </c>
      <c r="D1149" s="340" t="s">
        <v>4007</v>
      </c>
      <c r="E1149" s="340" t="s">
        <v>2453</v>
      </c>
      <c r="F1149" s="340" t="s">
        <v>2423</v>
      </c>
    </row>
    <row r="1150" spans="1:6">
      <c r="A1150" s="26">
        <v>1146</v>
      </c>
      <c r="B1150" s="338" t="s">
        <v>4043</v>
      </c>
      <c r="C1150" s="340" t="s">
        <v>867</v>
      </c>
      <c r="D1150" s="340" t="s">
        <v>4007</v>
      </c>
      <c r="E1150" s="340" t="s">
        <v>2453</v>
      </c>
      <c r="F1150" s="340" t="s">
        <v>2423</v>
      </c>
    </row>
    <row r="1151" spans="1:6">
      <c r="A1151" s="26">
        <v>1147</v>
      </c>
      <c r="B1151" s="338" t="s">
        <v>4593</v>
      </c>
      <c r="C1151" s="340" t="s">
        <v>878</v>
      </c>
      <c r="D1151" s="340" t="s">
        <v>4007</v>
      </c>
      <c r="E1151" s="340" t="s">
        <v>2453</v>
      </c>
      <c r="F1151" s="340" t="s">
        <v>2423</v>
      </c>
    </row>
    <row r="1152" spans="1:6">
      <c r="A1152" s="26">
        <v>1148</v>
      </c>
      <c r="B1152" s="338" t="s">
        <v>4614</v>
      </c>
      <c r="C1152" s="340" t="s">
        <v>893</v>
      </c>
      <c r="D1152" s="340" t="s">
        <v>4007</v>
      </c>
      <c r="E1152" s="340" t="s">
        <v>2453</v>
      </c>
      <c r="F1152" s="340" t="s">
        <v>2423</v>
      </c>
    </row>
    <row r="1153" spans="1:6">
      <c r="A1153" s="26">
        <v>1149</v>
      </c>
      <c r="B1153" s="338" t="s">
        <v>4653</v>
      </c>
      <c r="C1153" s="340" t="s">
        <v>932</v>
      </c>
      <c r="D1153" s="340" t="s">
        <v>4007</v>
      </c>
      <c r="E1153" s="340" t="s">
        <v>2453</v>
      </c>
      <c r="F1153" s="340" t="s">
        <v>2423</v>
      </c>
    </row>
    <row r="1154" spans="1:6">
      <c r="A1154" s="26">
        <v>1150</v>
      </c>
      <c r="B1154" s="338" t="s">
        <v>4599</v>
      </c>
      <c r="C1154" s="340" t="s">
        <v>884</v>
      </c>
      <c r="D1154" s="340" t="s">
        <v>4007</v>
      </c>
      <c r="E1154" s="340" t="s">
        <v>2453</v>
      </c>
      <c r="F1154" s="340" t="s">
        <v>2423</v>
      </c>
    </row>
    <row r="1155" spans="1:6">
      <c r="A1155" s="26">
        <v>1151</v>
      </c>
      <c r="B1155" s="338" t="s">
        <v>4618</v>
      </c>
      <c r="C1155" s="340" t="s">
        <v>895</v>
      </c>
      <c r="D1155" s="340" t="s">
        <v>4007</v>
      </c>
      <c r="E1155" s="340" t="s">
        <v>2453</v>
      </c>
      <c r="F1155" s="340" t="s">
        <v>2423</v>
      </c>
    </row>
    <row r="1156" spans="1:6">
      <c r="A1156" s="26">
        <v>1152</v>
      </c>
      <c r="B1156" s="338" t="s">
        <v>4592</v>
      </c>
      <c r="C1156" s="340" t="s">
        <v>877</v>
      </c>
      <c r="D1156" s="340" t="s">
        <v>4007</v>
      </c>
      <c r="E1156" s="340" t="s">
        <v>2453</v>
      </c>
      <c r="F1156" s="340" t="s">
        <v>2423</v>
      </c>
    </row>
    <row r="1157" spans="1:6">
      <c r="A1157" s="26">
        <v>1153</v>
      </c>
      <c r="B1157" s="338" t="s">
        <v>4598</v>
      </c>
      <c r="C1157" s="340" t="s">
        <v>883</v>
      </c>
      <c r="D1157" s="340" t="s">
        <v>4007</v>
      </c>
      <c r="E1157" s="340" t="s">
        <v>2453</v>
      </c>
      <c r="F1157" s="340" t="s">
        <v>2423</v>
      </c>
    </row>
    <row r="1158" spans="1:6">
      <c r="A1158" s="26">
        <v>1154</v>
      </c>
      <c r="B1158" s="338" t="s">
        <v>9714</v>
      </c>
      <c r="C1158" s="340" t="s">
        <v>9715</v>
      </c>
      <c r="D1158" s="340" t="s">
        <v>4007</v>
      </c>
      <c r="E1158" s="340" t="s">
        <v>2422</v>
      </c>
      <c r="F1158" s="340" t="s">
        <v>2423</v>
      </c>
    </row>
    <row r="1159" spans="1:6">
      <c r="A1159" s="26">
        <v>1155</v>
      </c>
      <c r="B1159" s="338" t="s">
        <v>9719</v>
      </c>
      <c r="C1159" s="340" t="s">
        <v>9720</v>
      </c>
      <c r="D1159" s="340" t="s">
        <v>4007</v>
      </c>
      <c r="E1159" s="340" t="s">
        <v>2422</v>
      </c>
      <c r="F1159" s="340" t="s">
        <v>2423</v>
      </c>
    </row>
    <row r="1160" spans="1:6">
      <c r="A1160" s="26">
        <v>1156</v>
      </c>
      <c r="B1160" s="338" t="s">
        <v>9754</v>
      </c>
      <c r="C1160" s="340" t="s">
        <v>9755</v>
      </c>
      <c r="D1160" s="340" t="s">
        <v>4007</v>
      </c>
      <c r="E1160" s="340" t="s">
        <v>2422</v>
      </c>
      <c r="F1160" s="340" t="s">
        <v>2423</v>
      </c>
    </row>
    <row r="1161" spans="1:6">
      <c r="A1161" s="26">
        <v>1157</v>
      </c>
      <c r="B1161" s="338" t="s">
        <v>9756</v>
      </c>
      <c r="C1161" s="340" t="s">
        <v>9757</v>
      </c>
      <c r="D1161" s="340" t="s">
        <v>4007</v>
      </c>
      <c r="E1161" s="340" t="s">
        <v>2422</v>
      </c>
      <c r="F1161" s="340" t="s">
        <v>2423</v>
      </c>
    </row>
    <row r="1162" spans="1:6">
      <c r="A1162" s="26">
        <v>1158</v>
      </c>
      <c r="B1162" s="338" t="s">
        <v>4596</v>
      </c>
      <c r="C1162" s="340" t="s">
        <v>881</v>
      </c>
      <c r="D1162" s="340" t="s">
        <v>4007</v>
      </c>
      <c r="E1162" s="340" t="s">
        <v>2453</v>
      </c>
      <c r="F1162" s="340" t="s">
        <v>2423</v>
      </c>
    </row>
    <row r="1163" spans="1:6">
      <c r="A1163" s="26">
        <v>1159</v>
      </c>
      <c r="B1163" s="338" t="s">
        <v>4595</v>
      </c>
      <c r="C1163" s="340" t="s">
        <v>880</v>
      </c>
      <c r="D1163" s="340" t="s">
        <v>4007</v>
      </c>
      <c r="E1163" s="340" t="s">
        <v>2453</v>
      </c>
      <c r="F1163" s="340" t="s">
        <v>2423</v>
      </c>
    </row>
    <row r="1164" spans="1:6">
      <c r="A1164" s="26">
        <v>1160</v>
      </c>
      <c r="B1164" s="338" t="s">
        <v>4650</v>
      </c>
      <c r="C1164" s="340" t="s">
        <v>930</v>
      </c>
      <c r="D1164" s="340" t="s">
        <v>4007</v>
      </c>
      <c r="E1164" s="340" t="s">
        <v>2453</v>
      </c>
      <c r="F1164" s="340" t="s">
        <v>2423</v>
      </c>
    </row>
    <row r="1165" spans="1:6">
      <c r="A1165" s="26">
        <v>1161</v>
      </c>
      <c r="B1165" s="338" t="s">
        <v>4597</v>
      </c>
      <c r="C1165" s="340" t="s">
        <v>882</v>
      </c>
      <c r="D1165" s="340" t="s">
        <v>4007</v>
      </c>
      <c r="E1165" s="340" t="s">
        <v>2453</v>
      </c>
      <c r="F1165" s="340" t="s">
        <v>2423</v>
      </c>
    </row>
    <row r="1166" spans="1:6">
      <c r="A1166" s="26">
        <v>1162</v>
      </c>
      <c r="B1166" s="338" t="s">
        <v>4594</v>
      </c>
      <c r="C1166" s="340" t="s">
        <v>879</v>
      </c>
      <c r="D1166" s="340" t="s">
        <v>4007</v>
      </c>
      <c r="E1166" s="340" t="s">
        <v>2453</v>
      </c>
      <c r="F1166" s="340" t="s">
        <v>2423</v>
      </c>
    </row>
    <row r="1167" spans="1:6">
      <c r="A1167" s="26">
        <v>1163</v>
      </c>
      <c r="B1167" s="338" t="s">
        <v>4038</v>
      </c>
      <c r="C1167" s="340" t="s">
        <v>4039</v>
      </c>
      <c r="D1167" s="340" t="s">
        <v>4007</v>
      </c>
      <c r="E1167" s="340" t="s">
        <v>2453</v>
      </c>
      <c r="F1167" s="340" t="s">
        <v>2423</v>
      </c>
    </row>
    <row r="1168" spans="1:6">
      <c r="A1168" s="26">
        <v>1164</v>
      </c>
      <c r="B1168" s="338" t="s">
        <v>9808</v>
      </c>
      <c r="C1168" s="340" t="s">
        <v>9809</v>
      </c>
      <c r="D1168" s="340" t="s">
        <v>4007</v>
      </c>
      <c r="E1168" s="340" t="s">
        <v>2422</v>
      </c>
      <c r="F1168" s="340" t="s">
        <v>2423</v>
      </c>
    </row>
    <row r="1169" spans="1:6">
      <c r="A1169" s="26">
        <v>1165</v>
      </c>
      <c r="B1169" s="338" t="s">
        <v>4713</v>
      </c>
      <c r="C1169" s="340" t="s">
        <v>4714</v>
      </c>
      <c r="D1169" s="340" t="s">
        <v>4007</v>
      </c>
      <c r="E1169" s="340" t="s">
        <v>2453</v>
      </c>
      <c r="F1169" s="340" t="s">
        <v>2423</v>
      </c>
    </row>
    <row r="1170" spans="1:6">
      <c r="A1170" s="26">
        <v>1166</v>
      </c>
      <c r="B1170" s="338" t="s">
        <v>9811</v>
      </c>
      <c r="C1170" s="340" t="s">
        <v>9812</v>
      </c>
      <c r="D1170" s="340" t="s">
        <v>4007</v>
      </c>
      <c r="E1170" s="340" t="s">
        <v>2453</v>
      </c>
      <c r="F1170" s="340" t="s">
        <v>2423</v>
      </c>
    </row>
    <row r="1171" spans="1:6">
      <c r="A1171" s="26">
        <v>1167</v>
      </c>
      <c r="B1171" s="338" t="s">
        <v>4616</v>
      </c>
      <c r="C1171" s="340" t="s">
        <v>4617</v>
      </c>
      <c r="D1171" s="340" t="s">
        <v>4007</v>
      </c>
      <c r="E1171" s="340" t="s">
        <v>2453</v>
      </c>
      <c r="F1171" s="340" t="s">
        <v>2423</v>
      </c>
    </row>
    <row r="1172" spans="1:6">
      <c r="A1172" s="26">
        <v>1168</v>
      </c>
      <c r="B1172" s="338" t="s">
        <v>4537</v>
      </c>
      <c r="C1172" s="340" t="s">
        <v>4538</v>
      </c>
      <c r="D1172" s="340" t="s">
        <v>4007</v>
      </c>
      <c r="E1172" s="340" t="s">
        <v>2453</v>
      </c>
      <c r="F1172" s="340" t="s">
        <v>2423</v>
      </c>
    </row>
    <row r="1173" spans="1:6">
      <c r="A1173" s="26">
        <v>1169</v>
      </c>
      <c r="B1173" s="338" t="s">
        <v>4517</v>
      </c>
      <c r="C1173" s="340" t="s">
        <v>4518</v>
      </c>
      <c r="D1173" s="340" t="s">
        <v>4007</v>
      </c>
      <c r="E1173" s="340" t="s">
        <v>2453</v>
      </c>
      <c r="F1173" s="340" t="s">
        <v>2423</v>
      </c>
    </row>
    <row r="1174" spans="1:6">
      <c r="A1174" s="26">
        <v>1170</v>
      </c>
      <c r="B1174" s="338" t="s">
        <v>4559</v>
      </c>
      <c r="C1174" s="340" t="s">
        <v>4560</v>
      </c>
      <c r="D1174" s="340" t="s">
        <v>4007</v>
      </c>
      <c r="E1174" s="340" t="s">
        <v>2453</v>
      </c>
      <c r="F1174" s="340" t="s">
        <v>2423</v>
      </c>
    </row>
    <row r="1175" spans="1:6">
      <c r="A1175" s="26">
        <v>1171</v>
      </c>
      <c r="B1175" s="338" t="s">
        <v>4529</v>
      </c>
      <c r="C1175" s="340" t="s">
        <v>4530</v>
      </c>
      <c r="D1175" s="340" t="s">
        <v>4007</v>
      </c>
      <c r="E1175" s="340" t="s">
        <v>2453</v>
      </c>
      <c r="F1175" s="340" t="s">
        <v>2423</v>
      </c>
    </row>
    <row r="1176" spans="1:6">
      <c r="A1176" s="26">
        <v>1172</v>
      </c>
      <c r="B1176" s="338" t="s">
        <v>4519</v>
      </c>
      <c r="C1176" s="340" t="s">
        <v>4520</v>
      </c>
      <c r="D1176" s="340" t="s">
        <v>4007</v>
      </c>
      <c r="E1176" s="340" t="s">
        <v>2453</v>
      </c>
      <c r="F1176" s="340" t="s">
        <v>2423</v>
      </c>
    </row>
    <row r="1177" spans="1:6">
      <c r="A1177" s="26">
        <v>1173</v>
      </c>
      <c r="B1177" s="338" t="s">
        <v>4578</v>
      </c>
      <c r="C1177" s="340" t="s">
        <v>4579</v>
      </c>
      <c r="D1177" s="340" t="s">
        <v>4007</v>
      </c>
      <c r="E1177" s="340" t="s">
        <v>2453</v>
      </c>
      <c r="F1177" s="340" t="s">
        <v>2423</v>
      </c>
    </row>
    <row r="1178" spans="1:6">
      <c r="A1178" s="26">
        <v>1174</v>
      </c>
      <c r="B1178" s="338" t="s">
        <v>4525</v>
      </c>
      <c r="C1178" s="340" t="s">
        <v>4526</v>
      </c>
      <c r="D1178" s="340" t="s">
        <v>4007</v>
      </c>
      <c r="E1178" s="340" t="s">
        <v>2453</v>
      </c>
      <c r="F1178" s="340" t="s">
        <v>2423</v>
      </c>
    </row>
    <row r="1179" spans="1:6">
      <c r="A1179" s="26">
        <v>1175</v>
      </c>
      <c r="B1179" s="338" t="s">
        <v>4656</v>
      </c>
      <c r="C1179" s="340" t="s">
        <v>4657</v>
      </c>
      <c r="D1179" s="340" t="s">
        <v>4007</v>
      </c>
      <c r="E1179" s="340" t="s">
        <v>2453</v>
      </c>
      <c r="F1179" s="340" t="s">
        <v>2423</v>
      </c>
    </row>
    <row r="1180" spans="1:6">
      <c r="A1180" s="26">
        <v>1176</v>
      </c>
      <c r="B1180" s="338" t="s">
        <v>4569</v>
      </c>
      <c r="C1180" s="340" t="s">
        <v>4570</v>
      </c>
      <c r="D1180" s="340" t="s">
        <v>4007</v>
      </c>
      <c r="E1180" s="340" t="s">
        <v>2453</v>
      </c>
      <c r="F1180" s="340" t="s">
        <v>2423</v>
      </c>
    </row>
    <row r="1181" spans="1:6">
      <c r="A1181" s="26">
        <v>1177</v>
      </c>
      <c r="B1181" s="338" t="s">
        <v>4561</v>
      </c>
      <c r="C1181" s="340" t="s">
        <v>4562</v>
      </c>
      <c r="D1181" s="340" t="s">
        <v>4007</v>
      </c>
      <c r="E1181" s="340" t="s">
        <v>2453</v>
      </c>
      <c r="F1181" s="340" t="s">
        <v>2423</v>
      </c>
    </row>
    <row r="1182" spans="1:6">
      <c r="A1182" s="26">
        <v>1178</v>
      </c>
      <c r="B1182" s="338" t="s">
        <v>4575</v>
      </c>
      <c r="C1182" s="340" t="s">
        <v>4576</v>
      </c>
      <c r="D1182" s="340" t="s">
        <v>4007</v>
      </c>
      <c r="E1182" s="340" t="s">
        <v>2453</v>
      </c>
      <c r="F1182" s="340" t="s">
        <v>2423</v>
      </c>
    </row>
    <row r="1183" spans="1:6">
      <c r="A1183" s="26">
        <v>1179</v>
      </c>
      <c r="B1183" s="338" t="s">
        <v>4040</v>
      </c>
      <c r="C1183" s="340" t="s">
        <v>4041</v>
      </c>
      <c r="D1183" s="340" t="s">
        <v>4007</v>
      </c>
      <c r="E1183" s="340" t="s">
        <v>2453</v>
      </c>
      <c r="F1183" s="340" t="s">
        <v>2423</v>
      </c>
    </row>
    <row r="1184" spans="1:6">
      <c r="A1184" s="26">
        <v>1180</v>
      </c>
      <c r="B1184" s="338" t="s">
        <v>4557</v>
      </c>
      <c r="C1184" s="340" t="s">
        <v>4558</v>
      </c>
      <c r="D1184" s="340" t="s">
        <v>4007</v>
      </c>
      <c r="E1184" s="340" t="s">
        <v>2453</v>
      </c>
      <c r="F1184" s="340" t="s">
        <v>2423</v>
      </c>
    </row>
    <row r="1185" spans="1:6">
      <c r="A1185" s="26">
        <v>1181</v>
      </c>
      <c r="B1185" s="338" t="s">
        <v>4539</v>
      </c>
      <c r="C1185" s="340" t="s">
        <v>4540</v>
      </c>
      <c r="D1185" s="340" t="s">
        <v>4007</v>
      </c>
      <c r="E1185" s="340" t="s">
        <v>2453</v>
      </c>
      <c r="F1185" s="340" t="s">
        <v>2423</v>
      </c>
    </row>
    <row r="1186" spans="1:6">
      <c r="A1186" s="26">
        <v>1182</v>
      </c>
      <c r="B1186" s="338" t="s">
        <v>4533</v>
      </c>
      <c r="C1186" s="340" t="s">
        <v>4534</v>
      </c>
      <c r="D1186" s="340" t="s">
        <v>4007</v>
      </c>
      <c r="E1186" s="340" t="s">
        <v>2453</v>
      </c>
      <c r="F1186" s="340" t="s">
        <v>2423</v>
      </c>
    </row>
    <row r="1187" spans="1:6">
      <c r="A1187" s="26">
        <v>1183</v>
      </c>
      <c r="B1187" s="338" t="s">
        <v>4527</v>
      </c>
      <c r="C1187" s="340" t="s">
        <v>4528</v>
      </c>
      <c r="D1187" s="340" t="s">
        <v>4007</v>
      </c>
      <c r="E1187" s="340" t="s">
        <v>2453</v>
      </c>
      <c r="F1187" s="340" t="s">
        <v>2423</v>
      </c>
    </row>
    <row r="1188" spans="1:6">
      <c r="A1188" s="26">
        <v>1184</v>
      </c>
      <c r="B1188" s="338" t="s">
        <v>4631</v>
      </c>
      <c r="C1188" s="340" t="s">
        <v>4632</v>
      </c>
      <c r="D1188" s="340" t="s">
        <v>4007</v>
      </c>
      <c r="E1188" s="340" t="s">
        <v>2453</v>
      </c>
      <c r="F1188" s="340" t="s">
        <v>2423</v>
      </c>
    </row>
    <row r="1189" spans="1:6">
      <c r="A1189" s="26">
        <v>1185</v>
      </c>
      <c r="B1189" s="338" t="s">
        <v>4573</v>
      </c>
      <c r="C1189" s="340" t="s">
        <v>4574</v>
      </c>
      <c r="D1189" s="340" t="s">
        <v>4007</v>
      </c>
      <c r="E1189" s="340" t="s">
        <v>2453</v>
      </c>
      <c r="F1189" s="340" t="s">
        <v>2423</v>
      </c>
    </row>
    <row r="1190" spans="1:6">
      <c r="A1190" s="26">
        <v>1186</v>
      </c>
      <c r="B1190" s="338" t="s">
        <v>4654</v>
      </c>
      <c r="C1190" s="340" t="s">
        <v>4655</v>
      </c>
      <c r="D1190" s="340" t="s">
        <v>4007</v>
      </c>
      <c r="E1190" s="340" t="s">
        <v>2453</v>
      </c>
      <c r="F1190" s="340" t="s">
        <v>2423</v>
      </c>
    </row>
    <row r="1191" spans="1:6">
      <c r="A1191" s="26">
        <v>1187</v>
      </c>
      <c r="B1191" s="338" t="s">
        <v>4619</v>
      </c>
      <c r="C1191" s="340" t="s">
        <v>897</v>
      </c>
      <c r="D1191" s="340" t="s">
        <v>4007</v>
      </c>
      <c r="E1191" s="340" t="s">
        <v>2453</v>
      </c>
      <c r="F1191" s="340" t="s">
        <v>2423</v>
      </c>
    </row>
    <row r="1192" spans="1:6">
      <c r="A1192" s="26">
        <v>1188</v>
      </c>
      <c r="B1192" s="338" t="s">
        <v>4545</v>
      </c>
      <c r="C1192" s="340" t="s">
        <v>4546</v>
      </c>
      <c r="D1192" s="340" t="s">
        <v>4007</v>
      </c>
      <c r="E1192" s="340" t="s">
        <v>2453</v>
      </c>
      <c r="F1192" s="340" t="s">
        <v>2423</v>
      </c>
    </row>
    <row r="1193" spans="1:6">
      <c r="A1193" s="26">
        <v>1189</v>
      </c>
      <c r="B1193" s="338" t="s">
        <v>4513</v>
      </c>
      <c r="C1193" s="340" t="s">
        <v>4514</v>
      </c>
      <c r="D1193" s="340" t="s">
        <v>4007</v>
      </c>
      <c r="E1193" s="340" t="s">
        <v>2453</v>
      </c>
      <c r="F1193" s="340" t="s">
        <v>2423</v>
      </c>
    </row>
    <row r="1194" spans="1:6">
      <c r="A1194" s="26">
        <v>1190</v>
      </c>
      <c r="B1194" s="338" t="s">
        <v>4606</v>
      </c>
      <c r="C1194" s="340" t="s">
        <v>4607</v>
      </c>
      <c r="D1194" s="340" t="s">
        <v>4007</v>
      </c>
      <c r="E1194" s="340" t="s">
        <v>2453</v>
      </c>
      <c r="F1194" s="340" t="s">
        <v>2423</v>
      </c>
    </row>
    <row r="1195" spans="1:6">
      <c r="A1195" s="26">
        <v>1191</v>
      </c>
      <c r="B1195" s="338" t="s">
        <v>4563</v>
      </c>
      <c r="C1195" s="340" t="s">
        <v>4564</v>
      </c>
      <c r="D1195" s="340" t="s">
        <v>4007</v>
      </c>
      <c r="E1195" s="340" t="s">
        <v>2453</v>
      </c>
      <c r="F1195" s="340" t="s">
        <v>2423</v>
      </c>
    </row>
    <row r="1196" spans="1:6">
      <c r="A1196" s="26">
        <v>1192</v>
      </c>
      <c r="B1196" s="338" t="s">
        <v>4523</v>
      </c>
      <c r="C1196" s="340" t="s">
        <v>4524</v>
      </c>
      <c r="D1196" s="340" t="s">
        <v>4007</v>
      </c>
      <c r="E1196" s="340" t="s">
        <v>2453</v>
      </c>
      <c r="F1196" s="340" t="s">
        <v>2423</v>
      </c>
    </row>
    <row r="1197" spans="1:6">
      <c r="A1197" s="26">
        <v>1193</v>
      </c>
      <c r="B1197" s="338" t="s">
        <v>4535</v>
      </c>
      <c r="C1197" s="340" t="s">
        <v>4536</v>
      </c>
      <c r="D1197" s="340" t="s">
        <v>4007</v>
      </c>
      <c r="E1197" s="340" t="s">
        <v>2453</v>
      </c>
      <c r="F1197" s="340" t="s">
        <v>2423</v>
      </c>
    </row>
    <row r="1198" spans="1:6">
      <c r="A1198" s="26">
        <v>1194</v>
      </c>
      <c r="B1198" s="338" t="s">
        <v>4515</v>
      </c>
      <c r="C1198" s="340" t="s">
        <v>4516</v>
      </c>
      <c r="D1198" s="340" t="s">
        <v>4007</v>
      </c>
      <c r="E1198" s="340" t="s">
        <v>2453</v>
      </c>
      <c r="F1198" s="340" t="s">
        <v>2423</v>
      </c>
    </row>
    <row r="1199" spans="1:6">
      <c r="A1199" s="26">
        <v>1195</v>
      </c>
      <c r="B1199" s="338" t="s">
        <v>4543</v>
      </c>
      <c r="C1199" s="340" t="s">
        <v>4544</v>
      </c>
      <c r="D1199" s="340" t="s">
        <v>4007</v>
      </c>
      <c r="E1199" s="340" t="s">
        <v>2453</v>
      </c>
      <c r="F1199" s="340" t="s">
        <v>2423</v>
      </c>
    </row>
    <row r="1200" spans="1:6">
      <c r="A1200" s="26">
        <v>1196</v>
      </c>
      <c r="B1200" s="338" t="s">
        <v>4547</v>
      </c>
      <c r="C1200" s="340" t="s">
        <v>4548</v>
      </c>
      <c r="D1200" s="340" t="s">
        <v>4007</v>
      </c>
      <c r="E1200" s="340" t="s">
        <v>2453</v>
      </c>
      <c r="F1200" s="340" t="s">
        <v>2423</v>
      </c>
    </row>
    <row r="1201" spans="1:6">
      <c r="A1201" s="26">
        <v>1197</v>
      </c>
      <c r="B1201" s="338" t="s">
        <v>4590</v>
      </c>
      <c r="C1201" s="340" t="s">
        <v>4591</v>
      </c>
      <c r="D1201" s="340" t="s">
        <v>4007</v>
      </c>
      <c r="E1201" s="340" t="s">
        <v>2453</v>
      </c>
      <c r="F1201" s="340" t="s">
        <v>2423</v>
      </c>
    </row>
    <row r="1202" spans="1:6">
      <c r="A1202" s="26">
        <v>1198</v>
      </c>
      <c r="B1202" s="338" t="s">
        <v>4549</v>
      </c>
      <c r="C1202" s="340" t="s">
        <v>4550</v>
      </c>
      <c r="D1202" s="340" t="s">
        <v>4007</v>
      </c>
      <c r="E1202" s="340" t="s">
        <v>2453</v>
      </c>
      <c r="F1202" s="340" t="s">
        <v>2423</v>
      </c>
    </row>
    <row r="1203" spans="1:6">
      <c r="A1203" s="26">
        <v>1199</v>
      </c>
      <c r="B1203" s="338" t="s">
        <v>4553</v>
      </c>
      <c r="C1203" s="340" t="s">
        <v>4554</v>
      </c>
      <c r="D1203" s="340" t="s">
        <v>4007</v>
      </c>
      <c r="E1203" s="340" t="s">
        <v>2453</v>
      </c>
      <c r="F1203" s="340" t="s">
        <v>2423</v>
      </c>
    </row>
    <row r="1204" spans="1:6">
      <c r="A1204" s="26">
        <v>1200</v>
      </c>
      <c r="B1204" s="338" t="s">
        <v>4567</v>
      </c>
      <c r="C1204" s="340" t="s">
        <v>4568</v>
      </c>
      <c r="D1204" s="340" t="s">
        <v>4007</v>
      </c>
      <c r="E1204" s="340" t="s">
        <v>2453</v>
      </c>
      <c r="F1204" s="340" t="s">
        <v>2423</v>
      </c>
    </row>
    <row r="1205" spans="1:6">
      <c r="A1205" s="26">
        <v>1201</v>
      </c>
      <c r="B1205" s="338" t="s">
        <v>4582</v>
      </c>
      <c r="C1205" s="340" t="s">
        <v>4583</v>
      </c>
      <c r="D1205" s="340" t="s">
        <v>4007</v>
      </c>
      <c r="E1205" s="340" t="s">
        <v>2453</v>
      </c>
      <c r="F1205" s="340" t="s">
        <v>2423</v>
      </c>
    </row>
    <row r="1206" spans="1:6">
      <c r="A1206" s="26">
        <v>1202</v>
      </c>
      <c r="B1206" s="338" t="s">
        <v>4555</v>
      </c>
      <c r="C1206" s="340" t="s">
        <v>4556</v>
      </c>
      <c r="D1206" s="340" t="s">
        <v>4007</v>
      </c>
      <c r="E1206" s="340" t="s">
        <v>2453</v>
      </c>
      <c r="F1206" s="340" t="s">
        <v>2423</v>
      </c>
    </row>
    <row r="1207" spans="1:6">
      <c r="A1207" s="26">
        <v>1203</v>
      </c>
      <c r="B1207" s="338" t="s">
        <v>4580</v>
      </c>
      <c r="C1207" s="340" t="s">
        <v>4581</v>
      </c>
      <c r="D1207" s="340" t="s">
        <v>4007</v>
      </c>
      <c r="E1207" s="340" t="s">
        <v>2453</v>
      </c>
      <c r="F1207" s="340" t="s">
        <v>2423</v>
      </c>
    </row>
    <row r="1208" spans="1:6">
      <c r="A1208" s="26">
        <v>1204</v>
      </c>
      <c r="B1208" s="338" t="s">
        <v>4601</v>
      </c>
      <c r="C1208" s="340" t="s">
        <v>4602</v>
      </c>
      <c r="D1208" s="340" t="s">
        <v>4007</v>
      </c>
      <c r="E1208" s="340" t="s">
        <v>2453</v>
      </c>
      <c r="F1208" s="340" t="s">
        <v>2423</v>
      </c>
    </row>
    <row r="1209" spans="1:6">
      <c r="A1209" s="26">
        <v>1205</v>
      </c>
      <c r="B1209" s="338" t="s">
        <v>4584</v>
      </c>
      <c r="C1209" s="340" t="s">
        <v>4585</v>
      </c>
      <c r="D1209" s="340" t="s">
        <v>4007</v>
      </c>
      <c r="E1209" s="340" t="s">
        <v>2453</v>
      </c>
      <c r="F1209" s="340" t="s">
        <v>2423</v>
      </c>
    </row>
    <row r="1210" spans="1:6">
      <c r="A1210" s="26">
        <v>1206</v>
      </c>
      <c r="B1210" s="338" t="s">
        <v>4603</v>
      </c>
      <c r="C1210" s="340" t="s">
        <v>4604</v>
      </c>
      <c r="D1210" s="340" t="s">
        <v>4007</v>
      </c>
      <c r="E1210" s="340" t="s">
        <v>2453</v>
      </c>
      <c r="F1210" s="340" t="s">
        <v>2423</v>
      </c>
    </row>
    <row r="1211" spans="1:6">
      <c r="A1211" s="26">
        <v>1207</v>
      </c>
      <c r="B1211" s="338" t="s">
        <v>4651</v>
      </c>
      <c r="C1211" s="340" t="s">
        <v>4652</v>
      </c>
      <c r="D1211" s="340" t="s">
        <v>4007</v>
      </c>
      <c r="E1211" s="340" t="s">
        <v>2453</v>
      </c>
      <c r="F1211" s="340" t="s">
        <v>2423</v>
      </c>
    </row>
    <row r="1212" spans="1:6">
      <c r="A1212" s="26">
        <v>1208</v>
      </c>
      <c r="B1212" s="338" t="s">
        <v>4642</v>
      </c>
      <c r="C1212" s="340" t="s">
        <v>4643</v>
      </c>
      <c r="D1212" s="340" t="s">
        <v>4007</v>
      </c>
      <c r="E1212" s="340" t="s">
        <v>2453</v>
      </c>
      <c r="F1212" s="340" t="s">
        <v>2423</v>
      </c>
    </row>
    <row r="1213" spans="1:6">
      <c r="A1213" s="26">
        <v>1209</v>
      </c>
      <c r="B1213" s="338" t="s">
        <v>4608</v>
      </c>
      <c r="C1213" s="340" t="s">
        <v>4609</v>
      </c>
      <c r="D1213" s="340" t="s">
        <v>4007</v>
      </c>
      <c r="E1213" s="340" t="s">
        <v>2453</v>
      </c>
      <c r="F1213" s="340" t="s">
        <v>2423</v>
      </c>
    </row>
    <row r="1214" spans="1:6">
      <c r="A1214" s="26">
        <v>1210</v>
      </c>
      <c r="B1214" s="338" t="s">
        <v>4521</v>
      </c>
      <c r="C1214" s="340" t="s">
        <v>4522</v>
      </c>
      <c r="D1214" s="340" t="s">
        <v>4007</v>
      </c>
      <c r="E1214" s="340" t="s">
        <v>2453</v>
      </c>
      <c r="F1214" s="340" t="s">
        <v>2423</v>
      </c>
    </row>
    <row r="1215" spans="1:6">
      <c r="A1215" s="26">
        <v>1211</v>
      </c>
      <c r="B1215" s="338" t="s">
        <v>4571</v>
      </c>
      <c r="C1215" s="340" t="s">
        <v>4572</v>
      </c>
      <c r="D1215" s="340" t="s">
        <v>4007</v>
      </c>
      <c r="E1215" s="340" t="s">
        <v>2453</v>
      </c>
      <c r="F1215" s="340" t="s">
        <v>2423</v>
      </c>
    </row>
    <row r="1216" spans="1:6">
      <c r="A1216" s="26">
        <v>1212</v>
      </c>
      <c r="B1216" s="338" t="s">
        <v>4565</v>
      </c>
      <c r="C1216" s="340" t="s">
        <v>4566</v>
      </c>
      <c r="D1216" s="340" t="s">
        <v>4007</v>
      </c>
      <c r="E1216" s="340" t="s">
        <v>2453</v>
      </c>
      <c r="F1216" s="340" t="s">
        <v>2423</v>
      </c>
    </row>
    <row r="1217" spans="1:6">
      <c r="A1217" s="26">
        <v>1213</v>
      </c>
      <c r="B1217" s="338" t="s">
        <v>4541</v>
      </c>
      <c r="C1217" s="340" t="s">
        <v>4542</v>
      </c>
      <c r="D1217" s="340" t="s">
        <v>4007</v>
      </c>
      <c r="E1217" s="340" t="s">
        <v>2453</v>
      </c>
      <c r="F1217" s="340" t="s">
        <v>2423</v>
      </c>
    </row>
    <row r="1218" spans="1:6">
      <c r="A1218" s="26">
        <v>1214</v>
      </c>
      <c r="B1218" s="338" t="s">
        <v>9954</v>
      </c>
      <c r="C1218" s="340" t="s">
        <v>4030</v>
      </c>
      <c r="D1218" s="340" t="s">
        <v>4007</v>
      </c>
      <c r="E1218" s="340" t="s">
        <v>2422</v>
      </c>
      <c r="F1218" s="340" t="s">
        <v>2423</v>
      </c>
    </row>
    <row r="1219" spans="1:6">
      <c r="A1219" s="26">
        <v>1215</v>
      </c>
      <c r="B1219" s="338" t="s">
        <v>9974</v>
      </c>
      <c r="C1219" s="340" t="s">
        <v>4720</v>
      </c>
      <c r="D1219" s="340" t="s">
        <v>4007</v>
      </c>
      <c r="E1219" s="340" t="s">
        <v>2453</v>
      </c>
      <c r="F1219" s="340" t="s">
        <v>2423</v>
      </c>
    </row>
    <row r="1220" spans="1:6">
      <c r="A1220" s="26">
        <v>1216</v>
      </c>
      <c r="B1220" s="338" t="s">
        <v>9978</v>
      </c>
      <c r="C1220" s="340" t="s">
        <v>4717</v>
      </c>
      <c r="D1220" s="340" t="s">
        <v>4007</v>
      </c>
      <c r="E1220" s="340" t="s">
        <v>2453</v>
      </c>
      <c r="F1220" s="340" t="s">
        <v>2423</v>
      </c>
    </row>
    <row r="1221" spans="1:6">
      <c r="A1221" s="26">
        <v>1217</v>
      </c>
      <c r="B1221" s="338" t="s">
        <v>9982</v>
      </c>
      <c r="C1221" s="340" t="s">
        <v>4718</v>
      </c>
      <c r="D1221" s="340" t="s">
        <v>4007</v>
      </c>
      <c r="E1221" s="340" t="s">
        <v>2453</v>
      </c>
      <c r="F1221" s="340" t="s">
        <v>2423</v>
      </c>
    </row>
    <row r="1222" spans="1:6">
      <c r="A1222" s="26">
        <v>1218</v>
      </c>
      <c r="B1222" s="338" t="s">
        <v>9992</v>
      </c>
      <c r="C1222" s="340" t="s">
        <v>4716</v>
      </c>
      <c r="D1222" s="340" t="s">
        <v>4007</v>
      </c>
      <c r="E1222" s="340" t="s">
        <v>2453</v>
      </c>
      <c r="F1222" s="340" t="s">
        <v>2423</v>
      </c>
    </row>
    <row r="1223" spans="1:6">
      <c r="A1223" s="26">
        <v>1219</v>
      </c>
      <c r="B1223" s="338" t="s">
        <v>9999</v>
      </c>
      <c r="C1223" s="340" t="s">
        <v>4719</v>
      </c>
      <c r="D1223" s="340" t="s">
        <v>4007</v>
      </c>
      <c r="E1223" s="340" t="s">
        <v>2453</v>
      </c>
      <c r="F1223" s="340" t="s">
        <v>2423</v>
      </c>
    </row>
    <row r="1224" spans="1:6">
      <c r="A1224" s="26">
        <v>1220</v>
      </c>
      <c r="B1224" s="338" t="s">
        <v>10002</v>
      </c>
      <c r="C1224" s="340" t="s">
        <v>4722</v>
      </c>
      <c r="D1224" s="340" t="s">
        <v>4007</v>
      </c>
      <c r="E1224" s="340" t="s">
        <v>2453</v>
      </c>
      <c r="F1224" s="340" t="s">
        <v>2423</v>
      </c>
    </row>
    <row r="1225" spans="1:6">
      <c r="A1225" s="26">
        <v>1221</v>
      </c>
      <c r="B1225" s="338" t="s">
        <v>4148</v>
      </c>
      <c r="C1225" s="340" t="s">
        <v>4149</v>
      </c>
      <c r="D1225" s="340" t="s">
        <v>4007</v>
      </c>
      <c r="E1225" s="340" t="s">
        <v>2453</v>
      </c>
      <c r="F1225" s="340" t="s">
        <v>2423</v>
      </c>
    </row>
    <row r="1226" spans="1:6">
      <c r="A1226" s="26">
        <v>1222</v>
      </c>
      <c r="B1226" s="338" t="s">
        <v>4136</v>
      </c>
      <c r="C1226" s="340" t="s">
        <v>4137</v>
      </c>
      <c r="D1226" s="340" t="s">
        <v>4007</v>
      </c>
      <c r="E1226" s="340" t="s">
        <v>2453</v>
      </c>
      <c r="F1226" s="340" t="s">
        <v>2423</v>
      </c>
    </row>
    <row r="1227" spans="1:6">
      <c r="A1227" s="26">
        <v>1223</v>
      </c>
      <c r="B1227" s="338" t="s">
        <v>4150</v>
      </c>
      <c r="C1227" s="340" t="s">
        <v>4151</v>
      </c>
      <c r="D1227" s="340" t="s">
        <v>4007</v>
      </c>
      <c r="E1227" s="340" t="s">
        <v>2453</v>
      </c>
      <c r="F1227" s="340" t="s">
        <v>2423</v>
      </c>
    </row>
    <row r="1228" spans="1:6">
      <c r="A1228" s="26">
        <v>1224</v>
      </c>
      <c r="B1228" s="338" t="s">
        <v>10017</v>
      </c>
      <c r="C1228" s="340" t="s">
        <v>4031</v>
      </c>
      <c r="D1228" s="340" t="s">
        <v>4007</v>
      </c>
      <c r="E1228" s="340" t="s">
        <v>2422</v>
      </c>
      <c r="F1228" s="340" t="s">
        <v>2423</v>
      </c>
    </row>
    <row r="1229" spans="1:6">
      <c r="A1229" s="26">
        <v>1225</v>
      </c>
      <c r="B1229" s="338" t="s">
        <v>4015</v>
      </c>
      <c r="C1229" s="340" t="s">
        <v>4016</v>
      </c>
      <c r="D1229" s="340" t="s">
        <v>4007</v>
      </c>
      <c r="E1229" s="340" t="s">
        <v>2422</v>
      </c>
      <c r="F1229" s="340" t="s">
        <v>2423</v>
      </c>
    </row>
    <row r="1230" spans="1:6">
      <c r="A1230" s="26">
        <v>1226</v>
      </c>
      <c r="B1230" s="338" t="s">
        <v>4017</v>
      </c>
      <c r="C1230" s="340" t="s">
        <v>4018</v>
      </c>
      <c r="D1230" s="340" t="s">
        <v>4007</v>
      </c>
      <c r="E1230" s="340" t="s">
        <v>2422</v>
      </c>
      <c r="F1230" s="340" t="s">
        <v>2423</v>
      </c>
    </row>
    <row r="1231" spans="1:6">
      <c r="A1231" s="26">
        <v>1227</v>
      </c>
      <c r="B1231" s="338" t="s">
        <v>10025</v>
      </c>
      <c r="C1231" s="340" t="s">
        <v>4715</v>
      </c>
      <c r="D1231" s="340" t="s">
        <v>4007</v>
      </c>
      <c r="E1231" s="340" t="s">
        <v>2453</v>
      </c>
      <c r="F1231" s="340" t="s">
        <v>2423</v>
      </c>
    </row>
    <row r="1232" spans="1:6">
      <c r="A1232" s="26">
        <v>1228</v>
      </c>
      <c r="B1232" s="338" t="s">
        <v>4013</v>
      </c>
      <c r="C1232" s="340" t="s">
        <v>4014</v>
      </c>
      <c r="D1232" s="340" t="s">
        <v>4007</v>
      </c>
      <c r="E1232" s="340" t="s">
        <v>2422</v>
      </c>
      <c r="F1232" s="340" t="s">
        <v>2423</v>
      </c>
    </row>
    <row r="1233" spans="1:6">
      <c r="A1233" s="26">
        <v>1229</v>
      </c>
      <c r="B1233" s="338" t="s">
        <v>4142</v>
      </c>
      <c r="C1233" s="340" t="s">
        <v>4143</v>
      </c>
      <c r="D1233" s="340" t="s">
        <v>4007</v>
      </c>
      <c r="E1233" s="340" t="s">
        <v>2453</v>
      </c>
      <c r="F1233" s="340" t="s">
        <v>2423</v>
      </c>
    </row>
    <row r="1234" spans="1:6">
      <c r="A1234" s="26">
        <v>1230</v>
      </c>
      <c r="B1234" s="338" t="s">
        <v>4138</v>
      </c>
      <c r="C1234" s="340" t="s">
        <v>4139</v>
      </c>
      <c r="D1234" s="340" t="s">
        <v>4007</v>
      </c>
      <c r="E1234" s="340" t="s">
        <v>2453</v>
      </c>
      <c r="F1234" s="340" t="s">
        <v>2423</v>
      </c>
    </row>
    <row r="1235" spans="1:6">
      <c r="A1235" s="26">
        <v>1231</v>
      </c>
      <c r="B1235" s="338" t="s">
        <v>4140</v>
      </c>
      <c r="C1235" s="340" t="s">
        <v>4141</v>
      </c>
      <c r="D1235" s="340" t="s">
        <v>4007</v>
      </c>
      <c r="E1235" s="340" t="s">
        <v>2453</v>
      </c>
      <c r="F1235" s="340" t="s">
        <v>2423</v>
      </c>
    </row>
    <row r="1236" spans="1:6">
      <c r="A1236" s="26">
        <v>1232</v>
      </c>
      <c r="B1236" s="338" t="s">
        <v>4681</v>
      </c>
      <c r="C1236" s="340" t="s">
        <v>4682</v>
      </c>
      <c r="D1236" s="340" t="s">
        <v>4007</v>
      </c>
      <c r="E1236" s="340" t="s">
        <v>2453</v>
      </c>
      <c r="F1236" s="340" t="s">
        <v>2423</v>
      </c>
    </row>
    <row r="1237" spans="1:6">
      <c r="A1237" s="26">
        <v>1233</v>
      </c>
      <c r="B1237" s="338" t="s">
        <v>10031</v>
      </c>
      <c r="C1237" s="340" t="s">
        <v>10032</v>
      </c>
      <c r="D1237" s="340" t="s">
        <v>4007</v>
      </c>
      <c r="E1237" s="340" t="s">
        <v>2422</v>
      </c>
      <c r="F1237" s="340" t="s">
        <v>2423</v>
      </c>
    </row>
    <row r="1238" spans="1:6">
      <c r="A1238" s="26">
        <v>1234</v>
      </c>
      <c r="B1238" s="338" t="s">
        <v>4691</v>
      </c>
      <c r="C1238" s="340" t="s">
        <v>4692</v>
      </c>
      <c r="D1238" s="340" t="s">
        <v>4007</v>
      </c>
      <c r="E1238" s="340" t="s">
        <v>2453</v>
      </c>
      <c r="F1238" s="340" t="s">
        <v>2423</v>
      </c>
    </row>
    <row r="1239" spans="1:6">
      <c r="A1239" s="26">
        <v>1235</v>
      </c>
      <c r="B1239" s="338" t="s">
        <v>4663</v>
      </c>
      <c r="C1239" s="340" t="s">
        <v>4664</v>
      </c>
      <c r="D1239" s="340" t="s">
        <v>4007</v>
      </c>
      <c r="E1239" s="340" t="s">
        <v>2453</v>
      </c>
      <c r="F1239" s="340" t="s">
        <v>2423</v>
      </c>
    </row>
    <row r="1240" spans="1:6">
      <c r="A1240" s="26">
        <v>1236</v>
      </c>
      <c r="B1240" s="338" t="s">
        <v>4709</v>
      </c>
      <c r="C1240" s="340" t="s">
        <v>4710</v>
      </c>
      <c r="D1240" s="340" t="s">
        <v>4007</v>
      </c>
      <c r="E1240" s="340" t="s">
        <v>2453</v>
      </c>
      <c r="F1240" s="340" t="s">
        <v>2423</v>
      </c>
    </row>
    <row r="1241" spans="1:6">
      <c r="A1241" s="26">
        <v>1237</v>
      </c>
      <c r="B1241" s="338" t="s">
        <v>4701</v>
      </c>
      <c r="C1241" s="340" t="s">
        <v>4702</v>
      </c>
      <c r="D1241" s="340" t="s">
        <v>4007</v>
      </c>
      <c r="E1241" s="340" t="s">
        <v>2453</v>
      </c>
      <c r="F1241" s="340" t="s">
        <v>2423</v>
      </c>
    </row>
    <row r="1242" spans="1:6">
      <c r="A1242" s="26">
        <v>1238</v>
      </c>
      <c r="B1242" s="338" t="s">
        <v>4677</v>
      </c>
      <c r="C1242" s="340" t="s">
        <v>4678</v>
      </c>
      <c r="D1242" s="340" t="s">
        <v>4007</v>
      </c>
      <c r="E1242" s="340" t="s">
        <v>2453</v>
      </c>
      <c r="F1242" s="340" t="s">
        <v>2423</v>
      </c>
    </row>
    <row r="1243" spans="1:6">
      <c r="A1243" s="26">
        <v>1239</v>
      </c>
      <c r="B1243" s="338" t="s">
        <v>4693</v>
      </c>
      <c r="C1243" s="340" t="s">
        <v>4694</v>
      </c>
      <c r="D1243" s="340" t="s">
        <v>4007</v>
      </c>
      <c r="E1243" s="340" t="s">
        <v>2453</v>
      </c>
      <c r="F1243" s="340" t="s">
        <v>2423</v>
      </c>
    </row>
    <row r="1244" spans="1:6">
      <c r="A1244" s="26">
        <v>1240</v>
      </c>
      <c r="B1244" s="338" t="s">
        <v>4685</v>
      </c>
      <c r="C1244" s="340" t="s">
        <v>4686</v>
      </c>
      <c r="D1244" s="340" t="s">
        <v>4007</v>
      </c>
      <c r="E1244" s="340" t="s">
        <v>2453</v>
      </c>
      <c r="F1244" s="340" t="s">
        <v>2423</v>
      </c>
    </row>
    <row r="1245" spans="1:6">
      <c r="A1245" s="26">
        <v>1241</v>
      </c>
      <c r="B1245" s="338" t="s">
        <v>4695</v>
      </c>
      <c r="C1245" s="340" t="s">
        <v>4696</v>
      </c>
      <c r="D1245" s="340" t="s">
        <v>4007</v>
      </c>
      <c r="E1245" s="340" t="s">
        <v>2453</v>
      </c>
      <c r="F1245" s="340" t="s">
        <v>2423</v>
      </c>
    </row>
    <row r="1246" spans="1:6">
      <c r="A1246" s="26">
        <v>1242</v>
      </c>
      <c r="B1246" s="338" t="s">
        <v>4697</v>
      </c>
      <c r="C1246" s="340" t="s">
        <v>4698</v>
      </c>
      <c r="D1246" s="340" t="s">
        <v>4007</v>
      </c>
      <c r="E1246" s="340" t="s">
        <v>2453</v>
      </c>
      <c r="F1246" s="340" t="s">
        <v>2423</v>
      </c>
    </row>
    <row r="1247" spans="1:6">
      <c r="A1247" s="26">
        <v>1243</v>
      </c>
      <c r="B1247" s="338" t="s">
        <v>4665</v>
      </c>
      <c r="C1247" s="340" t="s">
        <v>4666</v>
      </c>
      <c r="D1247" s="340" t="s">
        <v>4007</v>
      </c>
      <c r="E1247" s="340" t="s">
        <v>2453</v>
      </c>
      <c r="F1247" s="340" t="s">
        <v>2423</v>
      </c>
    </row>
    <row r="1248" spans="1:6">
      <c r="A1248" s="26">
        <v>1244</v>
      </c>
      <c r="B1248" s="338" t="s">
        <v>4671</v>
      </c>
      <c r="C1248" s="340" t="s">
        <v>4672</v>
      </c>
      <c r="D1248" s="340" t="s">
        <v>4007</v>
      </c>
      <c r="E1248" s="340" t="s">
        <v>2453</v>
      </c>
      <c r="F1248" s="340" t="s">
        <v>2423</v>
      </c>
    </row>
    <row r="1249" spans="1:6">
      <c r="A1249" s="26">
        <v>1245</v>
      </c>
      <c r="B1249" s="338" t="s">
        <v>4021</v>
      </c>
      <c r="C1249" s="340" t="s">
        <v>4022</v>
      </c>
      <c r="D1249" s="340" t="s">
        <v>4007</v>
      </c>
      <c r="E1249" s="340" t="s">
        <v>2422</v>
      </c>
      <c r="F1249" s="340" t="s">
        <v>2423</v>
      </c>
    </row>
    <row r="1250" spans="1:6">
      <c r="A1250" s="26">
        <v>1246</v>
      </c>
      <c r="B1250" s="338" t="s">
        <v>4711</v>
      </c>
      <c r="C1250" s="340" t="s">
        <v>4712</v>
      </c>
      <c r="D1250" s="340" t="s">
        <v>4007</v>
      </c>
      <c r="E1250" s="340" t="s">
        <v>2453</v>
      </c>
      <c r="F1250" s="340" t="s">
        <v>2423</v>
      </c>
    </row>
    <row r="1251" spans="1:6">
      <c r="A1251" s="26">
        <v>1247</v>
      </c>
      <c r="B1251" s="338" t="s">
        <v>4025</v>
      </c>
      <c r="C1251" s="340" t="s">
        <v>4026</v>
      </c>
      <c r="D1251" s="340" t="s">
        <v>4007</v>
      </c>
      <c r="E1251" s="340" t="s">
        <v>2422</v>
      </c>
      <c r="F1251" s="340" t="s">
        <v>2423</v>
      </c>
    </row>
    <row r="1252" spans="1:6">
      <c r="A1252" s="26">
        <v>1248</v>
      </c>
      <c r="B1252" s="338" t="s">
        <v>10081</v>
      </c>
      <c r="C1252" s="340" t="s">
        <v>10082</v>
      </c>
      <c r="D1252" s="340" t="s">
        <v>4007</v>
      </c>
      <c r="E1252" s="340" t="s">
        <v>2422</v>
      </c>
      <c r="F1252" s="340" t="s">
        <v>2423</v>
      </c>
    </row>
    <row r="1253" spans="1:6">
      <c r="A1253" s="26">
        <v>1249</v>
      </c>
      <c r="B1253" s="338" t="s">
        <v>4023</v>
      </c>
      <c r="C1253" s="340" t="s">
        <v>4024</v>
      </c>
      <c r="D1253" s="340" t="s">
        <v>4007</v>
      </c>
      <c r="E1253" s="340" t="s">
        <v>2422</v>
      </c>
      <c r="F1253" s="340" t="s">
        <v>2423</v>
      </c>
    </row>
    <row r="1254" spans="1:6">
      <c r="A1254" s="26">
        <v>1250</v>
      </c>
      <c r="B1254" s="338" t="s">
        <v>4027</v>
      </c>
      <c r="C1254" s="340" t="s">
        <v>4028</v>
      </c>
      <c r="D1254" s="340" t="s">
        <v>4007</v>
      </c>
      <c r="E1254" s="340" t="s">
        <v>2422</v>
      </c>
      <c r="F1254" s="340" t="s">
        <v>2423</v>
      </c>
    </row>
    <row r="1255" spans="1:6">
      <c r="A1255" s="26">
        <v>1251</v>
      </c>
      <c r="B1255" s="338" t="s">
        <v>4661</v>
      </c>
      <c r="C1255" s="340" t="s">
        <v>4662</v>
      </c>
      <c r="D1255" s="340" t="s">
        <v>4007</v>
      </c>
      <c r="E1255" s="340" t="s">
        <v>2453</v>
      </c>
      <c r="F1255" s="340" t="s">
        <v>2423</v>
      </c>
    </row>
    <row r="1256" spans="1:6">
      <c r="A1256" s="26">
        <v>1252</v>
      </c>
      <c r="B1256" s="338" t="s">
        <v>4683</v>
      </c>
      <c r="C1256" s="340" t="s">
        <v>4684</v>
      </c>
      <c r="D1256" s="340" t="s">
        <v>4007</v>
      </c>
      <c r="E1256" s="340" t="s">
        <v>2453</v>
      </c>
      <c r="F1256" s="340" t="s">
        <v>2423</v>
      </c>
    </row>
    <row r="1257" spans="1:6">
      <c r="A1257" s="26">
        <v>1253</v>
      </c>
      <c r="B1257" s="338" t="s">
        <v>4687</v>
      </c>
      <c r="C1257" s="340" t="s">
        <v>4688</v>
      </c>
      <c r="D1257" s="340" t="s">
        <v>4007</v>
      </c>
      <c r="E1257" s="340" t="s">
        <v>2453</v>
      </c>
      <c r="F1257" s="340" t="s">
        <v>2423</v>
      </c>
    </row>
    <row r="1258" spans="1:6">
      <c r="A1258" s="26">
        <v>1254</v>
      </c>
      <c r="B1258" s="338" t="s">
        <v>4667</v>
      </c>
      <c r="C1258" s="340" t="s">
        <v>4668</v>
      </c>
      <c r="D1258" s="340" t="s">
        <v>4007</v>
      </c>
      <c r="E1258" s="340" t="s">
        <v>2453</v>
      </c>
      <c r="F1258" s="340" t="s">
        <v>2423</v>
      </c>
    </row>
    <row r="1259" spans="1:6">
      <c r="A1259" s="26">
        <v>1255</v>
      </c>
      <c r="B1259" s="338" t="s">
        <v>4675</v>
      </c>
      <c r="C1259" s="340" t="s">
        <v>4676</v>
      </c>
      <c r="D1259" s="340" t="s">
        <v>4007</v>
      </c>
      <c r="E1259" s="340" t="s">
        <v>2453</v>
      </c>
      <c r="F1259" s="340" t="s">
        <v>2423</v>
      </c>
    </row>
    <row r="1260" spans="1:6">
      <c r="A1260" s="26">
        <v>1256</v>
      </c>
      <c r="B1260" s="338" t="s">
        <v>10097</v>
      </c>
      <c r="C1260" s="340" t="s">
        <v>10098</v>
      </c>
      <c r="D1260" s="340" t="s">
        <v>4007</v>
      </c>
      <c r="E1260" s="340" t="s">
        <v>2422</v>
      </c>
      <c r="F1260" s="340" t="s">
        <v>2423</v>
      </c>
    </row>
    <row r="1261" spans="1:6">
      <c r="A1261" s="26">
        <v>1257</v>
      </c>
      <c r="B1261" s="338" t="s">
        <v>4679</v>
      </c>
      <c r="C1261" s="340" t="s">
        <v>4680</v>
      </c>
      <c r="D1261" s="340" t="s">
        <v>4007</v>
      </c>
      <c r="E1261" s="340" t="s">
        <v>2453</v>
      </c>
      <c r="F1261" s="340" t="s">
        <v>2423</v>
      </c>
    </row>
    <row r="1262" spans="1:6">
      <c r="A1262" s="26">
        <v>1258</v>
      </c>
      <c r="B1262" s="338" t="s">
        <v>4673</v>
      </c>
      <c r="C1262" s="340" t="s">
        <v>4674</v>
      </c>
      <c r="D1262" s="340" t="s">
        <v>4007</v>
      </c>
      <c r="E1262" s="340" t="s">
        <v>2453</v>
      </c>
      <c r="F1262" s="340" t="s">
        <v>2423</v>
      </c>
    </row>
    <row r="1263" spans="1:6">
      <c r="A1263" s="26">
        <v>1259</v>
      </c>
      <c r="B1263" s="338" t="s">
        <v>4669</v>
      </c>
      <c r="C1263" s="340" t="s">
        <v>4670</v>
      </c>
      <c r="D1263" s="340" t="s">
        <v>4007</v>
      </c>
      <c r="E1263" s="340" t="s">
        <v>2453</v>
      </c>
      <c r="F1263" s="340" t="s">
        <v>2423</v>
      </c>
    </row>
    <row r="1264" spans="1:6">
      <c r="A1264" s="26">
        <v>1260</v>
      </c>
      <c r="B1264" s="338" t="s">
        <v>4703</v>
      </c>
      <c r="C1264" s="340" t="s">
        <v>4704</v>
      </c>
      <c r="D1264" s="340" t="s">
        <v>4007</v>
      </c>
      <c r="E1264" s="340" t="s">
        <v>2453</v>
      </c>
      <c r="F1264" s="340" t="s">
        <v>2423</v>
      </c>
    </row>
    <row r="1265" spans="1:6">
      <c r="A1265" s="26">
        <v>1261</v>
      </c>
      <c r="B1265" s="338" t="s">
        <v>4689</v>
      </c>
      <c r="C1265" s="340" t="s">
        <v>4690</v>
      </c>
      <c r="D1265" s="340" t="s">
        <v>4007</v>
      </c>
      <c r="E1265" s="340" t="s">
        <v>2453</v>
      </c>
      <c r="F1265" s="340" t="s">
        <v>2423</v>
      </c>
    </row>
    <row r="1266" spans="1:6">
      <c r="A1266" s="26">
        <v>1262</v>
      </c>
      <c r="B1266" s="338" t="s">
        <v>9171</v>
      </c>
      <c r="C1266" s="340" t="s">
        <v>1276</v>
      </c>
      <c r="D1266" s="340" t="s">
        <v>4007</v>
      </c>
      <c r="E1266" s="340" t="s">
        <v>2422</v>
      </c>
      <c r="F1266" s="340" t="s">
        <v>2423</v>
      </c>
    </row>
    <row r="1267" spans="1:6">
      <c r="A1267" s="26">
        <v>1263</v>
      </c>
      <c r="B1267" s="338" t="s">
        <v>9177</v>
      </c>
      <c r="C1267" s="340" t="s">
        <v>1275</v>
      </c>
      <c r="D1267" s="340" t="s">
        <v>4007</v>
      </c>
      <c r="E1267" s="340" t="s">
        <v>2422</v>
      </c>
      <c r="F1267" s="340" t="s">
        <v>2423</v>
      </c>
    </row>
    <row r="1268" spans="1:6">
      <c r="A1268" s="26">
        <v>1264</v>
      </c>
      <c r="B1268" s="338" t="s">
        <v>9172</v>
      </c>
      <c r="C1268" s="340" t="s">
        <v>1277</v>
      </c>
      <c r="D1268" s="340" t="s">
        <v>4007</v>
      </c>
      <c r="E1268" s="340" t="s">
        <v>2422</v>
      </c>
      <c r="F1268" s="340" t="s">
        <v>2423</v>
      </c>
    </row>
    <row r="1269" spans="1:6">
      <c r="A1269" s="26">
        <v>1265</v>
      </c>
      <c r="B1269" s="338" t="s">
        <v>10163</v>
      </c>
      <c r="C1269" s="340" t="s">
        <v>4838</v>
      </c>
      <c r="D1269" s="340" t="s">
        <v>4007</v>
      </c>
      <c r="E1269" s="340" t="s">
        <v>2453</v>
      </c>
      <c r="F1269" s="340" t="s">
        <v>2423</v>
      </c>
    </row>
    <row r="1270" spans="1:6">
      <c r="A1270" s="26">
        <v>1266</v>
      </c>
      <c r="B1270" s="338" t="s">
        <v>10165</v>
      </c>
      <c r="C1270" s="340" t="s">
        <v>4822</v>
      </c>
      <c r="D1270" s="340" t="s">
        <v>4007</v>
      </c>
      <c r="E1270" s="340" t="s">
        <v>2453</v>
      </c>
      <c r="F1270" s="340" t="s">
        <v>2423</v>
      </c>
    </row>
    <row r="1271" spans="1:6">
      <c r="A1271" s="26">
        <v>1267</v>
      </c>
      <c r="B1271" s="338" t="s">
        <v>4466</v>
      </c>
      <c r="C1271" s="340" t="s">
        <v>4467</v>
      </c>
      <c r="D1271" s="340" t="s">
        <v>4007</v>
      </c>
      <c r="E1271" s="340" t="s">
        <v>2453</v>
      </c>
      <c r="F1271" s="340" t="s">
        <v>2423</v>
      </c>
    </row>
    <row r="1272" spans="1:6">
      <c r="A1272" s="26">
        <v>1268</v>
      </c>
      <c r="B1272" s="338" t="s">
        <v>4429</v>
      </c>
      <c r="C1272" s="340" t="s">
        <v>4430</v>
      </c>
      <c r="D1272" s="340" t="s">
        <v>4007</v>
      </c>
      <c r="E1272" s="340" t="s">
        <v>2453</v>
      </c>
      <c r="F1272" s="340" t="s">
        <v>2423</v>
      </c>
    </row>
    <row r="1273" spans="1:6">
      <c r="A1273" s="26">
        <v>1269</v>
      </c>
      <c r="B1273" s="338" t="s">
        <v>4399</v>
      </c>
      <c r="C1273" s="340" t="s">
        <v>4400</v>
      </c>
      <c r="D1273" s="340" t="s">
        <v>4007</v>
      </c>
      <c r="E1273" s="340" t="s">
        <v>2453</v>
      </c>
      <c r="F1273" s="340" t="s">
        <v>2423</v>
      </c>
    </row>
    <row r="1274" spans="1:6">
      <c r="A1274" s="26">
        <v>1270</v>
      </c>
      <c r="B1274" s="338" t="s">
        <v>4461</v>
      </c>
      <c r="C1274" s="340" t="s">
        <v>4462</v>
      </c>
      <c r="D1274" s="340" t="s">
        <v>4007</v>
      </c>
      <c r="E1274" s="340" t="s">
        <v>2453</v>
      </c>
      <c r="F1274" s="340" t="s">
        <v>2423</v>
      </c>
    </row>
    <row r="1275" spans="1:6">
      <c r="A1275" s="26">
        <v>1271</v>
      </c>
      <c r="B1275" s="338" t="s">
        <v>4288</v>
      </c>
      <c r="C1275" s="340" t="s">
        <v>4289</v>
      </c>
      <c r="D1275" s="340" t="s">
        <v>4007</v>
      </c>
      <c r="E1275" s="340" t="s">
        <v>2453</v>
      </c>
      <c r="F1275" s="340" t="s">
        <v>2423</v>
      </c>
    </row>
    <row r="1276" spans="1:6">
      <c r="A1276" s="26">
        <v>1272</v>
      </c>
      <c r="B1276" s="338" t="s">
        <v>4322</v>
      </c>
      <c r="C1276" s="340" t="s">
        <v>4323</v>
      </c>
      <c r="D1276" s="340" t="s">
        <v>4007</v>
      </c>
      <c r="E1276" s="340" t="s">
        <v>2453</v>
      </c>
      <c r="F1276" s="340" t="s">
        <v>2423</v>
      </c>
    </row>
    <row r="1277" spans="1:6">
      <c r="A1277" s="26">
        <v>1273</v>
      </c>
      <c r="B1277" s="338" t="s">
        <v>4182</v>
      </c>
      <c r="C1277" s="340" t="s">
        <v>4183</v>
      </c>
      <c r="D1277" s="340" t="s">
        <v>4007</v>
      </c>
      <c r="E1277" s="340" t="s">
        <v>2453</v>
      </c>
      <c r="F1277" s="340" t="s">
        <v>2423</v>
      </c>
    </row>
    <row r="1278" spans="1:6">
      <c r="A1278" s="26">
        <v>1274</v>
      </c>
      <c r="B1278" s="338" t="s">
        <v>4227</v>
      </c>
      <c r="C1278" s="340" t="s">
        <v>4228</v>
      </c>
      <c r="D1278" s="340" t="s">
        <v>4007</v>
      </c>
      <c r="E1278" s="340" t="s">
        <v>2453</v>
      </c>
      <c r="F1278" s="340" t="s">
        <v>2423</v>
      </c>
    </row>
    <row r="1279" spans="1:6">
      <c r="A1279" s="26">
        <v>1275</v>
      </c>
      <c r="B1279" s="338" t="s">
        <v>10173</v>
      </c>
      <c r="C1279" s="340" t="s">
        <v>4816</v>
      </c>
      <c r="D1279" s="340" t="s">
        <v>4007</v>
      </c>
      <c r="E1279" s="340" t="s">
        <v>2453</v>
      </c>
      <c r="F1279" s="340" t="s">
        <v>2423</v>
      </c>
    </row>
    <row r="1280" spans="1:6">
      <c r="A1280" s="26">
        <v>1276</v>
      </c>
      <c r="B1280" s="338" t="s">
        <v>10185</v>
      </c>
      <c r="C1280" s="340" t="s">
        <v>4797</v>
      </c>
      <c r="D1280" s="340" t="s">
        <v>4007</v>
      </c>
      <c r="E1280" s="340" t="s">
        <v>2453</v>
      </c>
      <c r="F1280" s="340" t="s">
        <v>2423</v>
      </c>
    </row>
    <row r="1281" spans="1:6">
      <c r="A1281" s="26">
        <v>1277</v>
      </c>
      <c r="B1281" s="338" t="s">
        <v>10186</v>
      </c>
      <c r="C1281" s="340" t="s">
        <v>4802</v>
      </c>
      <c r="D1281" s="340" t="s">
        <v>4007</v>
      </c>
      <c r="E1281" s="340" t="s">
        <v>2453</v>
      </c>
      <c r="F1281" s="340" t="s">
        <v>2423</v>
      </c>
    </row>
    <row r="1282" spans="1:6">
      <c r="A1282" s="26">
        <v>1278</v>
      </c>
      <c r="B1282" s="338" t="s">
        <v>10187</v>
      </c>
      <c r="C1282" s="340" t="s">
        <v>4814</v>
      </c>
      <c r="D1282" s="340" t="s">
        <v>4007</v>
      </c>
      <c r="E1282" s="340" t="s">
        <v>2453</v>
      </c>
      <c r="F1282" s="340" t="s">
        <v>2423</v>
      </c>
    </row>
    <row r="1283" spans="1:6">
      <c r="A1283" s="26">
        <v>1279</v>
      </c>
      <c r="B1283" s="338" t="s">
        <v>4271</v>
      </c>
      <c r="C1283" s="340" t="s">
        <v>1387</v>
      </c>
      <c r="D1283" s="340" t="s">
        <v>4007</v>
      </c>
      <c r="E1283" s="340" t="s">
        <v>2453</v>
      </c>
      <c r="F1283" s="340" t="s">
        <v>2423</v>
      </c>
    </row>
    <row r="1284" spans="1:6">
      <c r="A1284" s="26">
        <v>1280</v>
      </c>
      <c r="B1284" s="338" t="s">
        <v>4353</v>
      </c>
      <c r="C1284" s="340" t="s">
        <v>1392</v>
      </c>
      <c r="D1284" s="340" t="s">
        <v>4007</v>
      </c>
      <c r="E1284" s="340" t="s">
        <v>2453</v>
      </c>
      <c r="F1284" s="340" t="s">
        <v>2423</v>
      </c>
    </row>
    <row r="1285" spans="1:6">
      <c r="A1285" s="26">
        <v>1281</v>
      </c>
      <c r="B1285" s="338" t="s">
        <v>4362</v>
      </c>
      <c r="C1285" s="340" t="s">
        <v>1393</v>
      </c>
      <c r="D1285" s="340" t="s">
        <v>4007</v>
      </c>
      <c r="E1285" s="340" t="s">
        <v>2453</v>
      </c>
      <c r="F1285" s="340" t="s">
        <v>2423</v>
      </c>
    </row>
    <row r="1286" spans="1:6">
      <c r="A1286" s="26">
        <v>1282</v>
      </c>
      <c r="B1286" s="338" t="s">
        <v>4152</v>
      </c>
      <c r="C1286" s="340" t="s">
        <v>4153</v>
      </c>
      <c r="D1286" s="340" t="s">
        <v>4007</v>
      </c>
      <c r="E1286" s="340" t="s">
        <v>2453</v>
      </c>
      <c r="F1286" s="340" t="s">
        <v>2423</v>
      </c>
    </row>
    <row r="1287" spans="1:6">
      <c r="A1287" s="26">
        <v>1283</v>
      </c>
      <c r="B1287" s="338" t="s">
        <v>4154</v>
      </c>
      <c r="C1287" s="340" t="s">
        <v>4155</v>
      </c>
      <c r="D1287" s="340" t="s">
        <v>4007</v>
      </c>
      <c r="E1287" s="340" t="s">
        <v>2453</v>
      </c>
      <c r="F1287" s="340" t="s">
        <v>2423</v>
      </c>
    </row>
    <row r="1288" spans="1:6">
      <c r="A1288" s="26">
        <v>1284</v>
      </c>
      <c r="B1288" s="338" t="s">
        <v>4174</v>
      </c>
      <c r="C1288" s="340" t="s">
        <v>4175</v>
      </c>
      <c r="D1288" s="340" t="s">
        <v>4007</v>
      </c>
      <c r="E1288" s="340" t="s">
        <v>2453</v>
      </c>
      <c r="F1288" s="340" t="s">
        <v>2423</v>
      </c>
    </row>
    <row r="1289" spans="1:6">
      <c r="A1289" s="26">
        <v>1285</v>
      </c>
      <c r="B1289" s="338" t="s">
        <v>4156</v>
      </c>
      <c r="C1289" s="340" t="s">
        <v>4157</v>
      </c>
      <c r="D1289" s="340" t="s">
        <v>4007</v>
      </c>
      <c r="E1289" s="340" t="s">
        <v>2453</v>
      </c>
      <c r="F1289" s="340" t="s">
        <v>2423</v>
      </c>
    </row>
    <row r="1290" spans="1:6">
      <c r="A1290" s="26">
        <v>1286</v>
      </c>
      <c r="B1290" s="338" t="s">
        <v>4192</v>
      </c>
      <c r="C1290" s="340" t="s">
        <v>4193</v>
      </c>
      <c r="D1290" s="340" t="s">
        <v>4007</v>
      </c>
      <c r="E1290" s="340" t="s">
        <v>2453</v>
      </c>
      <c r="F1290" s="340" t="s">
        <v>2423</v>
      </c>
    </row>
    <row r="1291" spans="1:6">
      <c r="A1291" s="26">
        <v>1287</v>
      </c>
      <c r="B1291" s="338" t="s">
        <v>4302</v>
      </c>
      <c r="C1291" s="340" t="s">
        <v>4303</v>
      </c>
      <c r="D1291" s="340" t="s">
        <v>4007</v>
      </c>
      <c r="E1291" s="340" t="s">
        <v>2453</v>
      </c>
      <c r="F1291" s="340" t="s">
        <v>2423</v>
      </c>
    </row>
    <row r="1292" spans="1:6">
      <c r="A1292" s="26">
        <v>1288</v>
      </c>
      <c r="B1292" s="338" t="s">
        <v>4409</v>
      </c>
      <c r="C1292" s="340" t="s">
        <v>4410</v>
      </c>
      <c r="D1292" s="340" t="s">
        <v>4007</v>
      </c>
      <c r="E1292" s="340" t="s">
        <v>2453</v>
      </c>
      <c r="F1292" s="340" t="s">
        <v>2423</v>
      </c>
    </row>
    <row r="1293" spans="1:6">
      <c r="A1293" s="26">
        <v>1289</v>
      </c>
      <c r="B1293" s="338" t="s">
        <v>4178</v>
      </c>
      <c r="C1293" s="340" t="s">
        <v>4179</v>
      </c>
      <c r="D1293" s="340" t="s">
        <v>4007</v>
      </c>
      <c r="E1293" s="340" t="s">
        <v>2453</v>
      </c>
      <c r="F1293" s="340" t="s">
        <v>2423</v>
      </c>
    </row>
    <row r="1294" spans="1:6">
      <c r="A1294" s="26">
        <v>1290</v>
      </c>
      <c r="B1294" s="338" t="s">
        <v>4370</v>
      </c>
      <c r="C1294" s="340" t="s">
        <v>4371</v>
      </c>
      <c r="D1294" s="340" t="s">
        <v>4007</v>
      </c>
      <c r="E1294" s="340" t="s">
        <v>2453</v>
      </c>
      <c r="F1294" s="340" t="s">
        <v>2423</v>
      </c>
    </row>
    <row r="1295" spans="1:6">
      <c r="A1295" s="26">
        <v>1291</v>
      </c>
      <c r="B1295" s="338" t="s">
        <v>4241</v>
      </c>
      <c r="C1295" s="340" t="s">
        <v>4242</v>
      </c>
      <c r="D1295" s="340" t="s">
        <v>4007</v>
      </c>
      <c r="E1295" s="340" t="s">
        <v>2453</v>
      </c>
      <c r="F1295" s="340" t="s">
        <v>2423</v>
      </c>
    </row>
    <row r="1296" spans="1:6">
      <c r="A1296" s="26">
        <v>1292</v>
      </c>
      <c r="B1296" s="338" t="s">
        <v>4158</v>
      </c>
      <c r="C1296" s="340" t="s">
        <v>4159</v>
      </c>
      <c r="D1296" s="340" t="s">
        <v>4007</v>
      </c>
      <c r="E1296" s="340" t="s">
        <v>2453</v>
      </c>
      <c r="F1296" s="340" t="s">
        <v>2423</v>
      </c>
    </row>
    <row r="1297" spans="1:6">
      <c r="A1297" s="26">
        <v>1293</v>
      </c>
      <c r="B1297" s="338" t="s">
        <v>4412</v>
      </c>
      <c r="C1297" s="340" t="s">
        <v>4413</v>
      </c>
      <c r="D1297" s="340" t="s">
        <v>4007</v>
      </c>
      <c r="E1297" s="340" t="s">
        <v>2453</v>
      </c>
      <c r="F1297" s="340" t="s">
        <v>2423</v>
      </c>
    </row>
    <row r="1298" spans="1:6">
      <c r="A1298" s="26">
        <v>1294</v>
      </c>
      <c r="B1298" s="338" t="s">
        <v>10229</v>
      </c>
      <c r="C1298" s="340" t="s">
        <v>4813</v>
      </c>
      <c r="D1298" s="340" t="s">
        <v>4007</v>
      </c>
      <c r="E1298" s="340" t="s">
        <v>2453</v>
      </c>
      <c r="F1298" s="340" t="s">
        <v>2423</v>
      </c>
    </row>
    <row r="1299" spans="1:6">
      <c r="A1299" s="26">
        <v>1295</v>
      </c>
      <c r="B1299" s="338" t="s">
        <v>4382</v>
      </c>
      <c r="C1299" s="340" t="s">
        <v>4383</v>
      </c>
      <c r="D1299" s="340" t="s">
        <v>4007</v>
      </c>
      <c r="E1299" s="340" t="s">
        <v>2453</v>
      </c>
      <c r="F1299" s="340" t="s">
        <v>2423</v>
      </c>
    </row>
    <row r="1300" spans="1:6">
      <c r="A1300" s="26">
        <v>1296</v>
      </c>
      <c r="B1300" s="338" t="s">
        <v>4214</v>
      </c>
      <c r="C1300" s="340" t="s">
        <v>4215</v>
      </c>
      <c r="D1300" s="340" t="s">
        <v>4007</v>
      </c>
      <c r="E1300" s="340" t="s">
        <v>2453</v>
      </c>
      <c r="F1300" s="340" t="s">
        <v>2423</v>
      </c>
    </row>
    <row r="1301" spans="1:6">
      <c r="A1301" s="26">
        <v>1297</v>
      </c>
      <c r="B1301" s="338" t="s">
        <v>4390</v>
      </c>
      <c r="C1301" s="340" t="s">
        <v>4391</v>
      </c>
      <c r="D1301" s="340" t="s">
        <v>4007</v>
      </c>
      <c r="E1301" s="340" t="s">
        <v>2453</v>
      </c>
      <c r="F1301" s="340" t="s">
        <v>2423</v>
      </c>
    </row>
    <row r="1302" spans="1:6">
      <c r="A1302" s="26">
        <v>1298</v>
      </c>
      <c r="B1302" s="338" t="s">
        <v>4286</v>
      </c>
      <c r="C1302" s="340" t="s">
        <v>4287</v>
      </c>
      <c r="D1302" s="340" t="s">
        <v>4007</v>
      </c>
      <c r="E1302" s="340" t="s">
        <v>2453</v>
      </c>
      <c r="F1302" s="340" t="s">
        <v>2423</v>
      </c>
    </row>
    <row r="1303" spans="1:6">
      <c r="A1303" s="26">
        <v>1299</v>
      </c>
      <c r="B1303" s="338" t="s">
        <v>4243</v>
      </c>
      <c r="C1303" s="340" t="s">
        <v>4244</v>
      </c>
      <c r="D1303" s="340" t="s">
        <v>4007</v>
      </c>
      <c r="E1303" s="340" t="s">
        <v>2453</v>
      </c>
      <c r="F1303" s="340" t="s">
        <v>2423</v>
      </c>
    </row>
    <row r="1304" spans="1:6">
      <c r="A1304" s="26">
        <v>1300</v>
      </c>
      <c r="B1304" s="338" t="s">
        <v>4330</v>
      </c>
      <c r="C1304" s="340" t="s">
        <v>4331</v>
      </c>
      <c r="D1304" s="340" t="s">
        <v>4007</v>
      </c>
      <c r="E1304" s="340" t="s">
        <v>2453</v>
      </c>
      <c r="F1304" s="340" t="s">
        <v>2423</v>
      </c>
    </row>
    <row r="1305" spans="1:6">
      <c r="A1305" s="26">
        <v>1301</v>
      </c>
      <c r="B1305" s="338" t="s">
        <v>4320</v>
      </c>
      <c r="C1305" s="340" t="s">
        <v>4321</v>
      </c>
      <c r="D1305" s="340" t="s">
        <v>4007</v>
      </c>
      <c r="E1305" s="340" t="s">
        <v>2453</v>
      </c>
      <c r="F1305" s="340" t="s">
        <v>2423</v>
      </c>
    </row>
    <row r="1306" spans="1:6">
      <c r="A1306" s="26">
        <v>1302</v>
      </c>
      <c r="B1306" s="338" t="s">
        <v>4358</v>
      </c>
      <c r="C1306" s="340" t="s">
        <v>4359</v>
      </c>
      <c r="D1306" s="340" t="s">
        <v>4007</v>
      </c>
      <c r="E1306" s="340" t="s">
        <v>2453</v>
      </c>
      <c r="F1306" s="340" t="s">
        <v>2423</v>
      </c>
    </row>
    <row r="1307" spans="1:6">
      <c r="A1307" s="26">
        <v>1303</v>
      </c>
      <c r="B1307" s="338" t="s">
        <v>4166</v>
      </c>
      <c r="C1307" s="340" t="s">
        <v>4167</v>
      </c>
      <c r="D1307" s="340" t="s">
        <v>4007</v>
      </c>
      <c r="E1307" s="340" t="s">
        <v>2453</v>
      </c>
      <c r="F1307" s="340" t="s">
        <v>2423</v>
      </c>
    </row>
    <row r="1308" spans="1:6">
      <c r="A1308" s="26">
        <v>1304</v>
      </c>
      <c r="B1308" s="338" t="s">
        <v>4282</v>
      </c>
      <c r="C1308" s="340" t="s">
        <v>4283</v>
      </c>
      <c r="D1308" s="340" t="s">
        <v>4007</v>
      </c>
      <c r="E1308" s="340" t="s">
        <v>2453</v>
      </c>
      <c r="F1308" s="340" t="s">
        <v>2423</v>
      </c>
    </row>
    <row r="1309" spans="1:6">
      <c r="A1309" s="26">
        <v>1305</v>
      </c>
      <c r="B1309" s="338" t="s">
        <v>4284</v>
      </c>
      <c r="C1309" s="340" t="s">
        <v>4285</v>
      </c>
      <c r="D1309" s="340" t="s">
        <v>4007</v>
      </c>
      <c r="E1309" s="340" t="s">
        <v>2453</v>
      </c>
      <c r="F1309" s="340" t="s">
        <v>2423</v>
      </c>
    </row>
    <row r="1310" spans="1:6">
      <c r="A1310" s="26">
        <v>1306</v>
      </c>
      <c r="B1310" s="338" t="s">
        <v>4431</v>
      </c>
      <c r="C1310" s="340" t="s">
        <v>4432</v>
      </c>
      <c r="D1310" s="340" t="s">
        <v>4007</v>
      </c>
      <c r="E1310" s="340" t="s">
        <v>2453</v>
      </c>
      <c r="F1310" s="340" t="s">
        <v>2423</v>
      </c>
    </row>
    <row r="1311" spans="1:6">
      <c r="A1311" s="26">
        <v>1307</v>
      </c>
      <c r="B1311" s="338" t="s">
        <v>4446</v>
      </c>
      <c r="C1311" s="340" t="s">
        <v>4447</v>
      </c>
      <c r="D1311" s="340" t="s">
        <v>4007</v>
      </c>
      <c r="E1311" s="340" t="s">
        <v>2453</v>
      </c>
      <c r="F1311" s="340" t="s">
        <v>2423</v>
      </c>
    </row>
    <row r="1312" spans="1:6">
      <c r="A1312" s="26">
        <v>1308</v>
      </c>
      <c r="B1312" s="338" t="s">
        <v>4459</v>
      </c>
      <c r="C1312" s="340" t="s">
        <v>4460</v>
      </c>
      <c r="D1312" s="340" t="s">
        <v>4007</v>
      </c>
      <c r="E1312" s="340" t="s">
        <v>2453</v>
      </c>
      <c r="F1312" s="340" t="s">
        <v>2423</v>
      </c>
    </row>
    <row r="1313" spans="1:6">
      <c r="A1313" s="26">
        <v>1309</v>
      </c>
      <c r="B1313" s="338" t="s">
        <v>4164</v>
      </c>
      <c r="C1313" s="340" t="s">
        <v>4165</v>
      </c>
      <c r="D1313" s="340" t="s">
        <v>4007</v>
      </c>
      <c r="E1313" s="340" t="s">
        <v>2453</v>
      </c>
      <c r="F1313" s="340" t="s">
        <v>2423</v>
      </c>
    </row>
    <row r="1314" spans="1:6">
      <c r="A1314" s="26">
        <v>1310</v>
      </c>
      <c r="B1314" s="338" t="s">
        <v>4334</v>
      </c>
      <c r="C1314" s="340" t="s">
        <v>4335</v>
      </c>
      <c r="D1314" s="340" t="s">
        <v>4007</v>
      </c>
      <c r="E1314" s="340" t="s">
        <v>2453</v>
      </c>
      <c r="F1314" s="340" t="s">
        <v>2423</v>
      </c>
    </row>
    <row r="1315" spans="1:6">
      <c r="A1315" s="26">
        <v>1311</v>
      </c>
      <c r="B1315" s="338" t="s">
        <v>4247</v>
      </c>
      <c r="C1315" s="340" t="s">
        <v>4248</v>
      </c>
      <c r="D1315" s="340" t="s">
        <v>4007</v>
      </c>
      <c r="E1315" s="340" t="s">
        <v>2453</v>
      </c>
      <c r="F1315" s="340" t="s">
        <v>2423</v>
      </c>
    </row>
    <row r="1316" spans="1:6">
      <c r="A1316" s="26">
        <v>1312</v>
      </c>
      <c r="B1316" s="338" t="s">
        <v>4433</v>
      </c>
      <c r="C1316" s="340" t="s">
        <v>4434</v>
      </c>
      <c r="D1316" s="340" t="s">
        <v>4007</v>
      </c>
      <c r="E1316" s="340" t="s">
        <v>2453</v>
      </c>
      <c r="F1316" s="340" t="s">
        <v>2423</v>
      </c>
    </row>
    <row r="1317" spans="1:6">
      <c r="A1317" s="26">
        <v>1313</v>
      </c>
      <c r="B1317" s="338" t="s">
        <v>4328</v>
      </c>
      <c r="C1317" s="340" t="s">
        <v>4329</v>
      </c>
      <c r="D1317" s="340" t="s">
        <v>4007</v>
      </c>
      <c r="E1317" s="340" t="s">
        <v>2453</v>
      </c>
      <c r="F1317" s="340" t="s">
        <v>2423</v>
      </c>
    </row>
    <row r="1318" spans="1:6">
      <c r="A1318" s="26">
        <v>1314</v>
      </c>
      <c r="B1318" s="338" t="s">
        <v>4237</v>
      </c>
      <c r="C1318" s="340" t="s">
        <v>4238</v>
      </c>
      <c r="D1318" s="340" t="s">
        <v>4007</v>
      </c>
      <c r="E1318" s="340" t="s">
        <v>2453</v>
      </c>
      <c r="F1318" s="340" t="s">
        <v>2423</v>
      </c>
    </row>
    <row r="1319" spans="1:6">
      <c r="A1319" s="26">
        <v>1315</v>
      </c>
      <c r="B1319" s="338" t="s">
        <v>4294</v>
      </c>
      <c r="C1319" s="340" t="s">
        <v>4295</v>
      </c>
      <c r="D1319" s="340" t="s">
        <v>4007</v>
      </c>
      <c r="E1319" s="340" t="s">
        <v>2453</v>
      </c>
      <c r="F1319" s="340" t="s">
        <v>2423</v>
      </c>
    </row>
    <row r="1320" spans="1:6">
      <c r="A1320" s="26">
        <v>1316</v>
      </c>
      <c r="B1320" s="338" t="s">
        <v>4239</v>
      </c>
      <c r="C1320" s="340" t="s">
        <v>4240</v>
      </c>
      <c r="D1320" s="340" t="s">
        <v>4007</v>
      </c>
      <c r="E1320" s="340" t="s">
        <v>2453</v>
      </c>
      <c r="F1320" s="340" t="s">
        <v>2423</v>
      </c>
    </row>
    <row r="1321" spans="1:6">
      <c r="A1321" s="26">
        <v>1317</v>
      </c>
      <c r="B1321" s="338" t="s">
        <v>4312</v>
      </c>
      <c r="C1321" s="340" t="s">
        <v>4313</v>
      </c>
      <c r="D1321" s="340" t="s">
        <v>4007</v>
      </c>
      <c r="E1321" s="340" t="s">
        <v>2453</v>
      </c>
      <c r="F1321" s="340" t="s">
        <v>2423</v>
      </c>
    </row>
    <row r="1322" spans="1:6">
      <c r="A1322" s="26">
        <v>1318</v>
      </c>
      <c r="B1322" s="338" t="s">
        <v>4208</v>
      </c>
      <c r="C1322" s="340" t="s">
        <v>4209</v>
      </c>
      <c r="D1322" s="340" t="s">
        <v>4007</v>
      </c>
      <c r="E1322" s="340" t="s">
        <v>2453</v>
      </c>
      <c r="F1322" s="340" t="s">
        <v>2423</v>
      </c>
    </row>
    <row r="1323" spans="1:6">
      <c r="A1323" s="26">
        <v>1319</v>
      </c>
      <c r="B1323" s="338" t="s">
        <v>4194</v>
      </c>
      <c r="C1323" s="340" t="s">
        <v>4195</v>
      </c>
      <c r="D1323" s="340" t="s">
        <v>4007</v>
      </c>
      <c r="E1323" s="340" t="s">
        <v>2453</v>
      </c>
      <c r="F1323" s="340" t="s">
        <v>2423</v>
      </c>
    </row>
    <row r="1324" spans="1:6">
      <c r="A1324" s="26">
        <v>1320</v>
      </c>
      <c r="B1324" s="338" t="s">
        <v>4231</v>
      </c>
      <c r="C1324" s="340" t="s">
        <v>4232</v>
      </c>
      <c r="D1324" s="340" t="s">
        <v>4007</v>
      </c>
      <c r="E1324" s="340" t="s">
        <v>2453</v>
      </c>
      <c r="F1324" s="340" t="s">
        <v>2423</v>
      </c>
    </row>
    <row r="1325" spans="1:6">
      <c r="A1325" s="26">
        <v>1321</v>
      </c>
      <c r="B1325" s="338" t="s">
        <v>4168</v>
      </c>
      <c r="C1325" s="340" t="s">
        <v>4169</v>
      </c>
      <c r="D1325" s="340" t="s">
        <v>4007</v>
      </c>
      <c r="E1325" s="340" t="s">
        <v>2453</v>
      </c>
      <c r="F1325" s="340" t="s">
        <v>2423</v>
      </c>
    </row>
    <row r="1326" spans="1:6">
      <c r="A1326" s="26">
        <v>1322</v>
      </c>
      <c r="B1326" s="338" t="s">
        <v>4233</v>
      </c>
      <c r="C1326" s="340" t="s">
        <v>4234</v>
      </c>
      <c r="D1326" s="340" t="s">
        <v>4007</v>
      </c>
      <c r="E1326" s="340" t="s">
        <v>2453</v>
      </c>
      <c r="F1326" s="340" t="s">
        <v>2423</v>
      </c>
    </row>
    <row r="1327" spans="1:6">
      <c r="A1327" s="26">
        <v>1323</v>
      </c>
      <c r="B1327" s="338" t="s">
        <v>4229</v>
      </c>
      <c r="C1327" s="340" t="s">
        <v>4230</v>
      </c>
      <c r="D1327" s="340" t="s">
        <v>4007</v>
      </c>
      <c r="E1327" s="340" t="s">
        <v>2453</v>
      </c>
      <c r="F1327" s="340" t="s">
        <v>2423</v>
      </c>
    </row>
    <row r="1328" spans="1:6">
      <c r="A1328" s="26">
        <v>1324</v>
      </c>
      <c r="B1328" s="338" t="s">
        <v>4314</v>
      </c>
      <c r="C1328" s="340" t="s">
        <v>4315</v>
      </c>
      <c r="D1328" s="340" t="s">
        <v>4007</v>
      </c>
      <c r="E1328" s="340" t="s">
        <v>2453</v>
      </c>
      <c r="F1328" s="340" t="s">
        <v>2423</v>
      </c>
    </row>
    <row r="1329" spans="1:6">
      <c r="A1329" s="26">
        <v>1325</v>
      </c>
      <c r="B1329" s="338" t="s">
        <v>4170</v>
      </c>
      <c r="C1329" s="340" t="s">
        <v>4171</v>
      </c>
      <c r="D1329" s="340" t="s">
        <v>4007</v>
      </c>
      <c r="E1329" s="340" t="s">
        <v>2453</v>
      </c>
      <c r="F1329" s="340" t="s">
        <v>2423</v>
      </c>
    </row>
    <row r="1330" spans="1:6">
      <c r="A1330" s="26">
        <v>1326</v>
      </c>
      <c r="B1330" s="338" t="s">
        <v>4318</v>
      </c>
      <c r="C1330" s="340" t="s">
        <v>4319</v>
      </c>
      <c r="D1330" s="340" t="s">
        <v>4007</v>
      </c>
      <c r="E1330" s="340" t="s">
        <v>2453</v>
      </c>
      <c r="F1330" s="340" t="s">
        <v>2423</v>
      </c>
    </row>
    <row r="1331" spans="1:6">
      <c r="A1331" s="26">
        <v>1327</v>
      </c>
      <c r="B1331" s="338" t="s">
        <v>4274</v>
      </c>
      <c r="C1331" s="340" t="s">
        <v>4275</v>
      </c>
      <c r="D1331" s="340" t="s">
        <v>4007</v>
      </c>
      <c r="E1331" s="340" t="s">
        <v>2453</v>
      </c>
      <c r="F1331" s="340" t="s">
        <v>2423</v>
      </c>
    </row>
    <row r="1332" spans="1:6">
      <c r="A1332" s="26">
        <v>1328</v>
      </c>
      <c r="B1332" s="338" t="s">
        <v>10285</v>
      </c>
      <c r="C1332" s="340" t="s">
        <v>4815</v>
      </c>
      <c r="D1332" s="340" t="s">
        <v>4007</v>
      </c>
      <c r="E1332" s="340" t="s">
        <v>2453</v>
      </c>
      <c r="F1332" s="340" t="s">
        <v>2423</v>
      </c>
    </row>
    <row r="1333" spans="1:6">
      <c r="A1333" s="26">
        <v>1329</v>
      </c>
      <c r="B1333" s="338" t="s">
        <v>4245</v>
      </c>
      <c r="C1333" s="340" t="s">
        <v>4246</v>
      </c>
      <c r="D1333" s="340" t="s">
        <v>4007</v>
      </c>
      <c r="E1333" s="340" t="s">
        <v>2453</v>
      </c>
      <c r="F1333" s="340" t="s">
        <v>2423</v>
      </c>
    </row>
    <row r="1334" spans="1:6">
      <c r="A1334" s="26">
        <v>1330</v>
      </c>
      <c r="B1334" s="338" t="s">
        <v>4339</v>
      </c>
      <c r="C1334" s="340" t="s">
        <v>4340</v>
      </c>
      <c r="D1334" s="340" t="s">
        <v>4007</v>
      </c>
      <c r="E1334" s="340" t="s">
        <v>2453</v>
      </c>
      <c r="F1334" s="340" t="s">
        <v>2423</v>
      </c>
    </row>
    <row r="1335" spans="1:6">
      <c r="A1335" s="26">
        <v>1331</v>
      </c>
      <c r="B1335" s="338" t="s">
        <v>4160</v>
      </c>
      <c r="C1335" s="340" t="s">
        <v>4161</v>
      </c>
      <c r="D1335" s="340" t="s">
        <v>4007</v>
      </c>
      <c r="E1335" s="340" t="s">
        <v>2453</v>
      </c>
      <c r="F1335" s="340" t="s">
        <v>2423</v>
      </c>
    </row>
    <row r="1336" spans="1:6">
      <c r="A1336" s="26">
        <v>1332</v>
      </c>
      <c r="B1336" s="338" t="s">
        <v>4224</v>
      </c>
      <c r="C1336" s="340" t="s">
        <v>3528</v>
      </c>
      <c r="D1336" s="340" t="s">
        <v>4007</v>
      </c>
      <c r="E1336" s="340" t="s">
        <v>2453</v>
      </c>
      <c r="F1336" s="340" t="s">
        <v>2423</v>
      </c>
    </row>
    <row r="1337" spans="1:6">
      <c r="A1337" s="26">
        <v>1333</v>
      </c>
      <c r="B1337" s="338" t="s">
        <v>4332</v>
      </c>
      <c r="C1337" s="340" t="s">
        <v>4333</v>
      </c>
      <c r="D1337" s="340" t="s">
        <v>4007</v>
      </c>
      <c r="E1337" s="340" t="s">
        <v>2453</v>
      </c>
      <c r="F1337" s="340" t="s">
        <v>2423</v>
      </c>
    </row>
    <row r="1338" spans="1:6">
      <c r="A1338" s="26">
        <v>1334</v>
      </c>
      <c r="B1338" s="338" t="s">
        <v>4222</v>
      </c>
      <c r="C1338" s="340" t="s">
        <v>4223</v>
      </c>
      <c r="D1338" s="340" t="s">
        <v>4007</v>
      </c>
      <c r="E1338" s="340" t="s">
        <v>2453</v>
      </c>
      <c r="F1338" s="340" t="s">
        <v>2423</v>
      </c>
    </row>
    <row r="1339" spans="1:6">
      <c r="A1339" s="26">
        <v>1335</v>
      </c>
      <c r="B1339" s="338" t="s">
        <v>4269</v>
      </c>
      <c r="C1339" s="340" t="s">
        <v>4270</v>
      </c>
      <c r="D1339" s="340" t="s">
        <v>4007</v>
      </c>
      <c r="E1339" s="340" t="s">
        <v>2453</v>
      </c>
      <c r="F1339" s="340" t="s">
        <v>2423</v>
      </c>
    </row>
    <row r="1340" spans="1:6">
      <c r="A1340" s="26">
        <v>1336</v>
      </c>
      <c r="B1340" s="338" t="s">
        <v>4292</v>
      </c>
      <c r="C1340" s="340" t="s">
        <v>4293</v>
      </c>
      <c r="D1340" s="340" t="s">
        <v>4007</v>
      </c>
      <c r="E1340" s="340" t="s">
        <v>2453</v>
      </c>
      <c r="F1340" s="340" t="s">
        <v>2423</v>
      </c>
    </row>
    <row r="1341" spans="1:6">
      <c r="A1341" s="26">
        <v>1337</v>
      </c>
      <c r="B1341" s="338" t="s">
        <v>4034</v>
      </c>
      <c r="C1341" s="340" t="s">
        <v>4035</v>
      </c>
      <c r="D1341" s="340" t="s">
        <v>4007</v>
      </c>
      <c r="E1341" s="340" t="s">
        <v>2453</v>
      </c>
      <c r="F1341" s="340" t="s">
        <v>2423</v>
      </c>
    </row>
    <row r="1342" spans="1:6">
      <c r="A1342" s="26">
        <v>1338</v>
      </c>
      <c r="B1342" s="338" t="s">
        <v>4464</v>
      </c>
      <c r="C1342" s="340" t="s">
        <v>4465</v>
      </c>
      <c r="D1342" s="340" t="s">
        <v>4007</v>
      </c>
      <c r="E1342" s="340" t="s">
        <v>2453</v>
      </c>
      <c r="F1342" s="340" t="s">
        <v>2423</v>
      </c>
    </row>
    <row r="1343" spans="1:6">
      <c r="A1343" s="26">
        <v>1339</v>
      </c>
      <c r="B1343" s="338" t="s">
        <v>4486</v>
      </c>
      <c r="C1343" s="340" t="s">
        <v>1426</v>
      </c>
      <c r="D1343" s="340" t="s">
        <v>4007</v>
      </c>
      <c r="E1343" s="340" t="s">
        <v>2453</v>
      </c>
      <c r="F1343" s="340" t="s">
        <v>2423</v>
      </c>
    </row>
    <row r="1344" spans="1:6">
      <c r="A1344" s="26">
        <v>1340</v>
      </c>
      <c r="B1344" s="338" t="s">
        <v>4398</v>
      </c>
      <c r="C1344" s="340" t="s">
        <v>1404</v>
      </c>
      <c r="D1344" s="340" t="s">
        <v>4007</v>
      </c>
      <c r="E1344" s="340" t="s">
        <v>2453</v>
      </c>
      <c r="F1344" s="340" t="s">
        <v>2423</v>
      </c>
    </row>
    <row r="1345" spans="1:6">
      <c r="A1345" s="26">
        <v>1341</v>
      </c>
      <c r="B1345" s="338" t="s">
        <v>4445</v>
      </c>
      <c r="C1345" s="340" t="s">
        <v>1419</v>
      </c>
      <c r="D1345" s="340" t="s">
        <v>4007</v>
      </c>
      <c r="E1345" s="340" t="s">
        <v>2453</v>
      </c>
      <c r="F1345" s="340" t="s">
        <v>2423</v>
      </c>
    </row>
    <row r="1346" spans="1:6">
      <c r="A1346" s="26">
        <v>1342</v>
      </c>
      <c r="B1346" s="338" t="s">
        <v>4363</v>
      </c>
      <c r="C1346" s="340" t="s">
        <v>1394</v>
      </c>
      <c r="D1346" s="340" t="s">
        <v>4007</v>
      </c>
      <c r="E1346" s="340" t="s">
        <v>2453</v>
      </c>
      <c r="F1346" s="340" t="s">
        <v>2423</v>
      </c>
    </row>
    <row r="1347" spans="1:6">
      <c r="A1347" s="26">
        <v>1343</v>
      </c>
      <c r="B1347" s="338" t="s">
        <v>4350</v>
      </c>
      <c r="C1347" s="340" t="s">
        <v>1391</v>
      </c>
      <c r="D1347" s="340" t="s">
        <v>4007</v>
      </c>
      <c r="E1347" s="340" t="s">
        <v>2453</v>
      </c>
      <c r="F1347" s="340" t="s">
        <v>2423</v>
      </c>
    </row>
    <row r="1348" spans="1:6">
      <c r="A1348" s="26">
        <v>1344</v>
      </c>
      <c r="B1348" s="338" t="s">
        <v>4438</v>
      </c>
      <c r="C1348" s="340" t="s">
        <v>1415</v>
      </c>
      <c r="D1348" s="340" t="s">
        <v>4007</v>
      </c>
      <c r="E1348" s="340" t="s">
        <v>2453</v>
      </c>
      <c r="F1348" s="340" t="s">
        <v>2423</v>
      </c>
    </row>
    <row r="1349" spans="1:6">
      <c r="A1349" s="26">
        <v>1345</v>
      </c>
      <c r="B1349" s="338" t="s">
        <v>4338</v>
      </c>
      <c r="C1349" s="340" t="s">
        <v>1389</v>
      </c>
      <c r="D1349" s="340" t="s">
        <v>4007</v>
      </c>
      <c r="E1349" s="340" t="s">
        <v>2453</v>
      </c>
      <c r="F1349" s="340" t="s">
        <v>2423</v>
      </c>
    </row>
    <row r="1350" spans="1:6">
      <c r="A1350" s="26">
        <v>1346</v>
      </c>
      <c r="B1350" s="338" t="s">
        <v>4368</v>
      </c>
      <c r="C1350" s="340" t="s">
        <v>1397</v>
      </c>
      <c r="D1350" s="340" t="s">
        <v>4007</v>
      </c>
      <c r="E1350" s="340" t="s">
        <v>2453</v>
      </c>
      <c r="F1350" s="340" t="s">
        <v>2423</v>
      </c>
    </row>
    <row r="1351" spans="1:6">
      <c r="A1351" s="26">
        <v>1347</v>
      </c>
      <c r="B1351" s="338" t="s">
        <v>4367</v>
      </c>
      <c r="C1351" s="340" t="s">
        <v>1396</v>
      </c>
      <c r="D1351" s="340" t="s">
        <v>4007</v>
      </c>
      <c r="E1351" s="340" t="s">
        <v>2453</v>
      </c>
      <c r="F1351" s="340" t="s">
        <v>2423</v>
      </c>
    </row>
    <row r="1352" spans="1:6">
      <c r="A1352" s="26">
        <v>1348</v>
      </c>
      <c r="B1352" s="338" t="s">
        <v>4489</v>
      </c>
      <c r="C1352" s="340" t="s">
        <v>4490</v>
      </c>
      <c r="D1352" s="340" t="s">
        <v>4007</v>
      </c>
      <c r="E1352" s="340" t="s">
        <v>2453</v>
      </c>
      <c r="F1352" s="340" t="s">
        <v>2423</v>
      </c>
    </row>
    <row r="1353" spans="1:6">
      <c r="A1353" s="26">
        <v>1349</v>
      </c>
      <c r="B1353" s="338" t="s">
        <v>4364</v>
      </c>
      <c r="C1353" s="340" t="s">
        <v>1395</v>
      </c>
      <c r="D1353" s="340" t="s">
        <v>4007</v>
      </c>
      <c r="E1353" s="340" t="s">
        <v>2453</v>
      </c>
      <c r="F1353" s="340" t="s">
        <v>2423</v>
      </c>
    </row>
    <row r="1354" spans="1:6">
      <c r="A1354" s="26">
        <v>1350</v>
      </c>
      <c r="B1354" s="338" t="s">
        <v>4369</v>
      </c>
      <c r="C1354" s="340" t="s">
        <v>1398</v>
      </c>
      <c r="D1354" s="340" t="s">
        <v>4007</v>
      </c>
      <c r="E1354" s="340" t="s">
        <v>2453</v>
      </c>
      <c r="F1354" s="340" t="s">
        <v>2423</v>
      </c>
    </row>
    <row r="1355" spans="1:6">
      <c r="A1355" s="26">
        <v>1351</v>
      </c>
      <c r="B1355" s="338" t="s">
        <v>4375</v>
      </c>
      <c r="C1355" s="340" t="s">
        <v>1400</v>
      </c>
      <c r="D1355" s="340" t="s">
        <v>4007</v>
      </c>
      <c r="E1355" s="340" t="s">
        <v>2453</v>
      </c>
      <c r="F1355" s="340" t="s">
        <v>2423</v>
      </c>
    </row>
    <row r="1356" spans="1:6">
      <c r="A1356" s="26">
        <v>1352</v>
      </c>
      <c r="B1356" s="338" t="s">
        <v>4440</v>
      </c>
      <c r="C1356" s="340" t="s">
        <v>1417</v>
      </c>
      <c r="D1356" s="340" t="s">
        <v>4007</v>
      </c>
      <c r="E1356" s="340" t="s">
        <v>2453</v>
      </c>
      <c r="F1356" s="340" t="s">
        <v>2423</v>
      </c>
    </row>
    <row r="1357" spans="1:6">
      <c r="A1357" s="26">
        <v>1353</v>
      </c>
      <c r="B1357" s="338" t="s">
        <v>4372</v>
      </c>
      <c r="C1357" s="340" t="s">
        <v>1399</v>
      </c>
      <c r="D1357" s="340" t="s">
        <v>4007</v>
      </c>
      <c r="E1357" s="340" t="s">
        <v>2453</v>
      </c>
      <c r="F1357" s="340" t="s">
        <v>2423</v>
      </c>
    </row>
    <row r="1358" spans="1:6">
      <c r="A1358" s="26">
        <v>1354</v>
      </c>
      <c r="B1358" s="338" t="s">
        <v>4423</v>
      </c>
      <c r="C1358" s="340" t="s">
        <v>1407</v>
      </c>
      <c r="D1358" s="340" t="s">
        <v>4007</v>
      </c>
      <c r="E1358" s="340" t="s">
        <v>2453</v>
      </c>
      <c r="F1358" s="340" t="s">
        <v>2423</v>
      </c>
    </row>
    <row r="1359" spans="1:6">
      <c r="A1359" s="26">
        <v>1355</v>
      </c>
      <c r="B1359" s="338" t="s">
        <v>4036</v>
      </c>
      <c r="C1359" s="340" t="s">
        <v>1376</v>
      </c>
      <c r="D1359" s="340" t="s">
        <v>4007</v>
      </c>
      <c r="E1359" s="340" t="s">
        <v>2453</v>
      </c>
      <c r="F1359" s="340" t="s">
        <v>2423</v>
      </c>
    </row>
    <row r="1360" spans="1:6">
      <c r="A1360" s="26">
        <v>1356</v>
      </c>
      <c r="B1360" s="338" t="s">
        <v>4436</v>
      </c>
      <c r="C1360" s="340" t="s">
        <v>1412</v>
      </c>
      <c r="D1360" s="340" t="s">
        <v>4007</v>
      </c>
      <c r="E1360" s="340" t="s">
        <v>2453</v>
      </c>
      <c r="F1360" s="340" t="s">
        <v>2423</v>
      </c>
    </row>
    <row r="1361" spans="1:6">
      <c r="A1361" s="26">
        <v>1357</v>
      </c>
      <c r="B1361" s="338" t="s">
        <v>4458</v>
      </c>
      <c r="C1361" s="340" t="s">
        <v>1422</v>
      </c>
      <c r="D1361" s="340" t="s">
        <v>4007</v>
      </c>
      <c r="E1361" s="340" t="s">
        <v>2453</v>
      </c>
      <c r="F1361" s="340" t="s">
        <v>2423</v>
      </c>
    </row>
    <row r="1362" spans="1:6">
      <c r="A1362" s="26">
        <v>1358</v>
      </c>
      <c r="B1362" s="338" t="s">
        <v>4376</v>
      </c>
      <c r="C1362" s="340" t="s">
        <v>1401</v>
      </c>
      <c r="D1362" s="340" t="s">
        <v>4007</v>
      </c>
      <c r="E1362" s="340" t="s">
        <v>2453</v>
      </c>
      <c r="F1362" s="340" t="s">
        <v>2423</v>
      </c>
    </row>
    <row r="1363" spans="1:6">
      <c r="A1363" s="26">
        <v>1359</v>
      </c>
      <c r="B1363" s="338" t="s">
        <v>4451</v>
      </c>
      <c r="C1363" s="340" t="s">
        <v>1421</v>
      </c>
      <c r="D1363" s="340" t="s">
        <v>4007</v>
      </c>
      <c r="E1363" s="340" t="s">
        <v>2453</v>
      </c>
      <c r="F1363" s="340" t="s">
        <v>2423</v>
      </c>
    </row>
    <row r="1364" spans="1:6">
      <c r="A1364" s="26">
        <v>1360</v>
      </c>
      <c r="B1364" s="338" t="s">
        <v>4439</v>
      </c>
      <c r="C1364" s="340" t="s">
        <v>1416</v>
      </c>
      <c r="D1364" s="340" t="s">
        <v>4007</v>
      </c>
      <c r="E1364" s="340" t="s">
        <v>2453</v>
      </c>
      <c r="F1364" s="340" t="s">
        <v>2423</v>
      </c>
    </row>
    <row r="1365" spans="1:6">
      <c r="A1365" s="26">
        <v>1361</v>
      </c>
      <c r="B1365" s="338" t="s">
        <v>4416</v>
      </c>
      <c r="C1365" s="340" t="s">
        <v>1406</v>
      </c>
      <c r="D1365" s="340" t="s">
        <v>4007</v>
      </c>
      <c r="E1365" s="340" t="s">
        <v>2453</v>
      </c>
      <c r="F1365" s="340" t="s">
        <v>2423</v>
      </c>
    </row>
    <row r="1366" spans="1:6">
      <c r="A1366" s="26">
        <v>1362</v>
      </c>
      <c r="B1366" s="338" t="s">
        <v>4403</v>
      </c>
      <c r="C1366" s="340" t="s">
        <v>4404</v>
      </c>
      <c r="D1366" s="340" t="s">
        <v>4007</v>
      </c>
      <c r="E1366" s="340" t="s">
        <v>2453</v>
      </c>
      <c r="F1366" s="340" t="s">
        <v>2423</v>
      </c>
    </row>
    <row r="1367" spans="1:6">
      <c r="A1367" s="26">
        <v>1363</v>
      </c>
      <c r="B1367" s="338" t="s">
        <v>4336</v>
      </c>
      <c r="C1367" s="340" t="s">
        <v>4337</v>
      </c>
      <c r="D1367" s="340" t="s">
        <v>4007</v>
      </c>
      <c r="E1367" s="340" t="s">
        <v>2453</v>
      </c>
      <c r="F1367" s="340" t="s">
        <v>2423</v>
      </c>
    </row>
    <row r="1368" spans="1:6">
      <c r="A1368" s="26">
        <v>1364</v>
      </c>
      <c r="B1368" s="338" t="s">
        <v>4198</v>
      </c>
      <c r="C1368" s="340" t="s">
        <v>4199</v>
      </c>
      <c r="D1368" s="340" t="s">
        <v>4007</v>
      </c>
      <c r="E1368" s="340" t="s">
        <v>2453</v>
      </c>
      <c r="F1368" s="340" t="s">
        <v>2423</v>
      </c>
    </row>
    <row r="1369" spans="1:6">
      <c r="A1369" s="26">
        <v>1365</v>
      </c>
      <c r="B1369" s="338" t="s">
        <v>4365</v>
      </c>
      <c r="C1369" s="340" t="s">
        <v>4366</v>
      </c>
      <c r="D1369" s="340" t="s">
        <v>4007</v>
      </c>
      <c r="E1369" s="340" t="s">
        <v>2453</v>
      </c>
      <c r="F1369" s="340" t="s">
        <v>2423</v>
      </c>
    </row>
    <row r="1370" spans="1:6">
      <c r="A1370" s="26">
        <v>1366</v>
      </c>
      <c r="B1370" s="338" t="s">
        <v>10349</v>
      </c>
      <c r="C1370" s="340" t="s">
        <v>4820</v>
      </c>
      <c r="D1370" s="340" t="s">
        <v>4007</v>
      </c>
      <c r="E1370" s="340" t="s">
        <v>2453</v>
      </c>
      <c r="F1370" s="340" t="s">
        <v>2423</v>
      </c>
    </row>
    <row r="1371" spans="1:6">
      <c r="A1371" s="26">
        <v>1367</v>
      </c>
      <c r="B1371" s="338" t="s">
        <v>4394</v>
      </c>
      <c r="C1371" s="340" t="s">
        <v>4395</v>
      </c>
      <c r="D1371" s="340" t="s">
        <v>4007</v>
      </c>
      <c r="E1371" s="340" t="s">
        <v>2453</v>
      </c>
      <c r="F1371" s="340" t="s">
        <v>2423</v>
      </c>
    </row>
    <row r="1372" spans="1:6">
      <c r="A1372" s="26">
        <v>1368</v>
      </c>
      <c r="B1372" s="338" t="s">
        <v>10372</v>
      </c>
      <c r="C1372" s="340" t="s">
        <v>4812</v>
      </c>
      <c r="D1372" s="340" t="s">
        <v>4007</v>
      </c>
      <c r="E1372" s="340" t="s">
        <v>2453</v>
      </c>
      <c r="F1372" s="340" t="s">
        <v>2423</v>
      </c>
    </row>
    <row r="1373" spans="1:6">
      <c r="A1373" s="26">
        <v>1369</v>
      </c>
      <c r="B1373" s="338" t="s">
        <v>10379</v>
      </c>
      <c r="C1373" s="340" t="s">
        <v>4817</v>
      </c>
      <c r="D1373" s="340" t="s">
        <v>4007</v>
      </c>
      <c r="E1373" s="340" t="s">
        <v>2453</v>
      </c>
      <c r="F1373" s="340" t="s">
        <v>2423</v>
      </c>
    </row>
    <row r="1374" spans="1:6">
      <c r="A1374" s="26">
        <v>1370</v>
      </c>
      <c r="B1374" s="338" t="s">
        <v>4341</v>
      </c>
      <c r="C1374" s="340" t="s">
        <v>4342</v>
      </c>
      <c r="D1374" s="340" t="s">
        <v>4007</v>
      </c>
      <c r="E1374" s="340" t="s">
        <v>2453</v>
      </c>
      <c r="F1374" s="340" t="s">
        <v>2423</v>
      </c>
    </row>
    <row r="1375" spans="1:6">
      <c r="A1375" s="26">
        <v>1371</v>
      </c>
      <c r="B1375" s="338" t="s">
        <v>10380</v>
      </c>
      <c r="C1375" s="340" t="s">
        <v>10381</v>
      </c>
      <c r="D1375" s="340" t="s">
        <v>4007</v>
      </c>
      <c r="E1375" s="340" t="s">
        <v>2422</v>
      </c>
      <c r="F1375" s="340" t="s">
        <v>2423</v>
      </c>
    </row>
    <row r="1376" spans="1:6">
      <c r="A1376" s="26">
        <v>1372</v>
      </c>
      <c r="B1376" s="338" t="s">
        <v>4501</v>
      </c>
      <c r="C1376" s="340" t="s">
        <v>4502</v>
      </c>
      <c r="D1376" s="340" t="s">
        <v>4007</v>
      </c>
      <c r="E1376" s="340" t="s">
        <v>2453</v>
      </c>
      <c r="F1376" s="340" t="s">
        <v>2423</v>
      </c>
    </row>
    <row r="1377" spans="1:6">
      <c r="A1377" s="26">
        <v>1373</v>
      </c>
      <c r="B1377" s="338" t="s">
        <v>4482</v>
      </c>
      <c r="C1377" s="340" t="s">
        <v>4483</v>
      </c>
      <c r="D1377" s="340" t="s">
        <v>4007</v>
      </c>
      <c r="E1377" s="340" t="s">
        <v>2453</v>
      </c>
      <c r="F1377" s="340" t="s">
        <v>2423</v>
      </c>
    </row>
    <row r="1378" spans="1:6">
      <c r="A1378" s="26">
        <v>1374</v>
      </c>
      <c r="B1378" s="338" t="s">
        <v>4499</v>
      </c>
      <c r="C1378" s="340" t="s">
        <v>4500</v>
      </c>
      <c r="D1378" s="340" t="s">
        <v>4007</v>
      </c>
      <c r="E1378" s="340" t="s">
        <v>2453</v>
      </c>
      <c r="F1378" s="340" t="s">
        <v>2423</v>
      </c>
    </row>
    <row r="1379" spans="1:6">
      <c r="A1379" s="26">
        <v>1375</v>
      </c>
      <c r="B1379" s="338" t="s">
        <v>4347</v>
      </c>
      <c r="C1379" s="340" t="s">
        <v>1390</v>
      </c>
      <c r="D1379" s="340" t="s">
        <v>4007</v>
      </c>
      <c r="E1379" s="340" t="s">
        <v>2453</v>
      </c>
      <c r="F1379" s="340" t="s">
        <v>2423</v>
      </c>
    </row>
    <row r="1380" spans="1:6">
      <c r="A1380" s="26">
        <v>1376</v>
      </c>
      <c r="B1380" s="338" t="s">
        <v>10392</v>
      </c>
      <c r="C1380" s="340" t="s">
        <v>10393</v>
      </c>
      <c r="D1380" s="340" t="s">
        <v>4007</v>
      </c>
      <c r="E1380" s="340" t="s">
        <v>2422</v>
      </c>
      <c r="F1380" s="340" t="s">
        <v>2423</v>
      </c>
    </row>
    <row r="1381" spans="1:6">
      <c r="A1381" s="26">
        <v>1377</v>
      </c>
      <c r="B1381" s="338" t="s">
        <v>10394</v>
      </c>
      <c r="C1381" s="340" t="s">
        <v>4799</v>
      </c>
      <c r="D1381" s="340" t="s">
        <v>4007</v>
      </c>
      <c r="E1381" s="340" t="s">
        <v>2453</v>
      </c>
      <c r="F1381" s="340" t="s">
        <v>2423</v>
      </c>
    </row>
    <row r="1382" spans="1:6">
      <c r="A1382" s="26">
        <v>1378</v>
      </c>
      <c r="B1382" s="338" t="s">
        <v>4497</v>
      </c>
      <c r="C1382" s="340" t="s">
        <v>4498</v>
      </c>
      <c r="D1382" s="340" t="s">
        <v>4007</v>
      </c>
      <c r="E1382" s="340" t="s">
        <v>2453</v>
      </c>
      <c r="F1382" s="340" t="s">
        <v>2423</v>
      </c>
    </row>
    <row r="1383" spans="1:6">
      <c r="A1383" s="26">
        <v>1379</v>
      </c>
      <c r="B1383" s="338" t="s">
        <v>4210</v>
      </c>
      <c r="C1383" s="340" t="s">
        <v>4211</v>
      </c>
      <c r="D1383" s="340" t="s">
        <v>4007</v>
      </c>
      <c r="E1383" s="340" t="s">
        <v>2453</v>
      </c>
      <c r="F1383" s="340" t="s">
        <v>2423</v>
      </c>
    </row>
    <row r="1384" spans="1:6">
      <c r="A1384" s="26">
        <v>1380</v>
      </c>
      <c r="B1384" s="338" t="s">
        <v>4225</v>
      </c>
      <c r="C1384" s="340" t="s">
        <v>4226</v>
      </c>
      <c r="D1384" s="340" t="s">
        <v>4007</v>
      </c>
      <c r="E1384" s="340" t="s">
        <v>2453</v>
      </c>
      <c r="F1384" s="340" t="s">
        <v>2423</v>
      </c>
    </row>
    <row r="1385" spans="1:6">
      <c r="A1385" s="26">
        <v>1381</v>
      </c>
      <c r="B1385" s="338" t="s">
        <v>10402</v>
      </c>
      <c r="C1385" s="340" t="s">
        <v>10403</v>
      </c>
      <c r="D1385" s="340" t="s">
        <v>4007</v>
      </c>
      <c r="E1385" s="340" t="s">
        <v>2422</v>
      </c>
      <c r="F1385" s="340" t="s">
        <v>2423</v>
      </c>
    </row>
    <row r="1386" spans="1:6">
      <c r="A1386" s="26">
        <v>1382</v>
      </c>
      <c r="B1386" s="338" t="s">
        <v>4470</v>
      </c>
      <c r="C1386" s="340" t="s">
        <v>4471</v>
      </c>
      <c r="D1386" s="340" t="s">
        <v>4007</v>
      </c>
      <c r="E1386" s="340" t="s">
        <v>2453</v>
      </c>
      <c r="F1386" s="340" t="s">
        <v>2423</v>
      </c>
    </row>
    <row r="1387" spans="1:6">
      <c r="A1387" s="26">
        <v>1383</v>
      </c>
      <c r="B1387" s="338" t="s">
        <v>10414</v>
      </c>
      <c r="C1387" s="340" t="s">
        <v>10415</v>
      </c>
      <c r="D1387" s="340" t="s">
        <v>4007</v>
      </c>
      <c r="E1387" s="340" t="s">
        <v>2422</v>
      </c>
      <c r="F1387" s="340" t="s">
        <v>2423</v>
      </c>
    </row>
    <row r="1388" spans="1:6">
      <c r="A1388" s="26">
        <v>1384</v>
      </c>
      <c r="B1388" s="338" t="s">
        <v>4200</v>
      </c>
      <c r="C1388" s="340" t="s">
        <v>4201</v>
      </c>
      <c r="D1388" s="340" t="s">
        <v>4007</v>
      </c>
      <c r="E1388" s="340" t="s">
        <v>2453</v>
      </c>
      <c r="F1388" s="340" t="s">
        <v>2423</v>
      </c>
    </row>
    <row r="1389" spans="1:6">
      <c r="A1389" s="26">
        <v>1385</v>
      </c>
      <c r="B1389" s="338" t="s">
        <v>4186</v>
      </c>
      <c r="C1389" s="340" t="s">
        <v>4187</v>
      </c>
      <c r="D1389" s="340" t="s">
        <v>4007</v>
      </c>
      <c r="E1389" s="340" t="s">
        <v>2453</v>
      </c>
      <c r="F1389" s="340" t="s">
        <v>2423</v>
      </c>
    </row>
    <row r="1390" spans="1:6">
      <c r="A1390" s="26">
        <v>1386</v>
      </c>
      <c r="B1390" s="338" t="s">
        <v>10435</v>
      </c>
      <c r="C1390" s="340" t="s">
        <v>4821</v>
      </c>
      <c r="D1390" s="340" t="s">
        <v>4007</v>
      </c>
      <c r="E1390" s="340" t="s">
        <v>2453</v>
      </c>
      <c r="F1390" s="340" t="s">
        <v>2423</v>
      </c>
    </row>
    <row r="1391" spans="1:6">
      <c r="A1391" s="26">
        <v>1387</v>
      </c>
      <c r="B1391" s="338" t="s">
        <v>10436</v>
      </c>
      <c r="C1391" s="340" t="s">
        <v>10437</v>
      </c>
      <c r="D1391" s="340" t="s">
        <v>4007</v>
      </c>
      <c r="E1391" s="340" t="s">
        <v>2422</v>
      </c>
      <c r="F1391" s="340" t="s">
        <v>2423</v>
      </c>
    </row>
    <row r="1392" spans="1:6">
      <c r="A1392" s="26">
        <v>1388</v>
      </c>
      <c r="B1392" s="338" t="s">
        <v>4348</v>
      </c>
      <c r="C1392" s="340" t="s">
        <v>4349</v>
      </c>
      <c r="D1392" s="340" t="s">
        <v>4007</v>
      </c>
      <c r="E1392" s="340" t="s">
        <v>2453</v>
      </c>
      <c r="F1392" s="340" t="s">
        <v>2423</v>
      </c>
    </row>
    <row r="1393" spans="1:6">
      <c r="A1393" s="26">
        <v>1389</v>
      </c>
      <c r="B1393" s="338" t="s">
        <v>4373</v>
      </c>
      <c r="C1393" s="340" t="s">
        <v>4374</v>
      </c>
      <c r="D1393" s="340" t="s">
        <v>4007</v>
      </c>
      <c r="E1393" s="340" t="s">
        <v>2453</v>
      </c>
      <c r="F1393" s="340" t="s">
        <v>2423</v>
      </c>
    </row>
    <row r="1394" spans="1:6">
      <c r="A1394" s="26">
        <v>1390</v>
      </c>
      <c r="B1394" s="338" t="s">
        <v>4212</v>
      </c>
      <c r="C1394" s="340" t="s">
        <v>4213</v>
      </c>
      <c r="D1394" s="340" t="s">
        <v>4007</v>
      </c>
      <c r="E1394" s="340" t="s">
        <v>2453</v>
      </c>
      <c r="F1394" s="340" t="s">
        <v>2423</v>
      </c>
    </row>
    <row r="1395" spans="1:6">
      <c r="A1395" s="26">
        <v>1391</v>
      </c>
      <c r="B1395" s="338" t="s">
        <v>4196</v>
      </c>
      <c r="C1395" s="340" t="s">
        <v>4197</v>
      </c>
      <c r="D1395" s="340" t="s">
        <v>4007</v>
      </c>
      <c r="E1395" s="340" t="s">
        <v>2453</v>
      </c>
      <c r="F1395" s="340" t="s">
        <v>2423</v>
      </c>
    </row>
    <row r="1396" spans="1:6">
      <c r="A1396" s="26">
        <v>1392</v>
      </c>
      <c r="B1396" s="338" t="s">
        <v>4249</v>
      </c>
      <c r="C1396" s="340" t="s">
        <v>4250</v>
      </c>
      <c r="D1396" s="340" t="s">
        <v>4007</v>
      </c>
      <c r="E1396" s="340" t="s">
        <v>2453</v>
      </c>
      <c r="F1396" s="340" t="s">
        <v>2423</v>
      </c>
    </row>
    <row r="1397" spans="1:6">
      <c r="A1397" s="26">
        <v>1393</v>
      </c>
      <c r="B1397" s="338" t="s">
        <v>4204</v>
      </c>
      <c r="C1397" s="340" t="s">
        <v>4205</v>
      </c>
      <c r="D1397" s="340" t="s">
        <v>4007</v>
      </c>
      <c r="E1397" s="340" t="s">
        <v>2453</v>
      </c>
      <c r="F1397" s="340" t="s">
        <v>2423</v>
      </c>
    </row>
    <row r="1398" spans="1:6">
      <c r="A1398" s="26">
        <v>1394</v>
      </c>
      <c r="B1398" s="338" t="s">
        <v>4351</v>
      </c>
      <c r="C1398" s="340" t="s">
        <v>4352</v>
      </c>
      <c r="D1398" s="340" t="s">
        <v>4007</v>
      </c>
      <c r="E1398" s="340" t="s">
        <v>2453</v>
      </c>
      <c r="F1398" s="340" t="s">
        <v>2423</v>
      </c>
    </row>
    <row r="1399" spans="1:6">
      <c r="A1399" s="26">
        <v>1395</v>
      </c>
      <c r="B1399" s="338" t="s">
        <v>4441</v>
      </c>
      <c r="C1399" s="340" t="s">
        <v>4442</v>
      </c>
      <c r="D1399" s="340" t="s">
        <v>4007</v>
      </c>
      <c r="E1399" s="340" t="s">
        <v>2453</v>
      </c>
      <c r="F1399" s="340" t="s">
        <v>2423</v>
      </c>
    </row>
    <row r="1400" spans="1:6">
      <c r="A1400" s="26">
        <v>1396</v>
      </c>
      <c r="B1400" s="338" t="s">
        <v>4206</v>
      </c>
      <c r="C1400" s="340" t="s">
        <v>4207</v>
      </c>
      <c r="D1400" s="340" t="s">
        <v>4007</v>
      </c>
      <c r="E1400" s="340" t="s">
        <v>2453</v>
      </c>
      <c r="F1400" s="340" t="s">
        <v>2423</v>
      </c>
    </row>
    <row r="1401" spans="1:6">
      <c r="A1401" s="26">
        <v>1397</v>
      </c>
      <c r="B1401" s="338" t="s">
        <v>4290</v>
      </c>
      <c r="C1401" s="340" t="s">
        <v>4291</v>
      </c>
      <c r="D1401" s="340" t="s">
        <v>4007</v>
      </c>
      <c r="E1401" s="340" t="s">
        <v>2453</v>
      </c>
      <c r="F1401" s="340" t="s">
        <v>2423</v>
      </c>
    </row>
    <row r="1402" spans="1:6">
      <c r="A1402" s="26">
        <v>1398</v>
      </c>
      <c r="B1402" s="338" t="s">
        <v>4354</v>
      </c>
      <c r="C1402" s="340" t="s">
        <v>4355</v>
      </c>
      <c r="D1402" s="340" t="s">
        <v>4007</v>
      </c>
      <c r="E1402" s="340" t="s">
        <v>2453</v>
      </c>
      <c r="F1402" s="340" t="s">
        <v>2423</v>
      </c>
    </row>
    <row r="1403" spans="1:6">
      <c r="A1403" s="26">
        <v>1399</v>
      </c>
      <c r="B1403" s="338" t="s">
        <v>4267</v>
      </c>
      <c r="C1403" s="340" t="s">
        <v>4268</v>
      </c>
      <c r="D1403" s="340" t="s">
        <v>4007</v>
      </c>
      <c r="E1403" s="340" t="s">
        <v>2453</v>
      </c>
      <c r="F1403" s="340" t="s">
        <v>2423</v>
      </c>
    </row>
    <row r="1404" spans="1:6">
      <c r="A1404" s="26">
        <v>1400</v>
      </c>
      <c r="B1404" s="338" t="s">
        <v>4188</v>
      </c>
      <c r="C1404" s="340" t="s">
        <v>4189</v>
      </c>
      <c r="D1404" s="340" t="s">
        <v>4007</v>
      </c>
      <c r="E1404" s="340" t="s">
        <v>2453</v>
      </c>
      <c r="F1404" s="340" t="s">
        <v>2423</v>
      </c>
    </row>
    <row r="1405" spans="1:6">
      <c r="A1405" s="26">
        <v>1401</v>
      </c>
      <c r="B1405" s="338" t="s">
        <v>4202</v>
      </c>
      <c r="C1405" s="340" t="s">
        <v>4203</v>
      </c>
      <c r="D1405" s="340" t="s">
        <v>4007</v>
      </c>
      <c r="E1405" s="340" t="s">
        <v>2453</v>
      </c>
      <c r="F1405" s="340" t="s">
        <v>2423</v>
      </c>
    </row>
    <row r="1406" spans="1:6">
      <c r="A1406" s="26">
        <v>1402</v>
      </c>
      <c r="B1406" s="338" t="s">
        <v>4384</v>
      </c>
      <c r="C1406" s="340" t="s">
        <v>4385</v>
      </c>
      <c r="D1406" s="340" t="s">
        <v>4007</v>
      </c>
      <c r="E1406" s="340" t="s">
        <v>2453</v>
      </c>
      <c r="F1406" s="340" t="s">
        <v>2423</v>
      </c>
    </row>
    <row r="1407" spans="1:6">
      <c r="A1407" s="26">
        <v>1403</v>
      </c>
      <c r="B1407" s="338" t="s">
        <v>4405</v>
      </c>
      <c r="C1407" s="340" t="s">
        <v>4406</v>
      </c>
      <c r="D1407" s="340" t="s">
        <v>4007</v>
      </c>
      <c r="E1407" s="340" t="s">
        <v>2453</v>
      </c>
      <c r="F1407" s="340" t="s">
        <v>2423</v>
      </c>
    </row>
    <row r="1408" spans="1:6">
      <c r="A1408" s="26">
        <v>1404</v>
      </c>
      <c r="B1408" s="338" t="s">
        <v>4452</v>
      </c>
      <c r="C1408" s="340" t="s">
        <v>4453</v>
      </c>
      <c r="D1408" s="340" t="s">
        <v>4007</v>
      </c>
      <c r="E1408" s="340" t="s">
        <v>2453</v>
      </c>
      <c r="F1408" s="340" t="s">
        <v>2423</v>
      </c>
    </row>
    <row r="1409" spans="1:6">
      <c r="A1409" s="26">
        <v>1405</v>
      </c>
      <c r="B1409" s="338" t="s">
        <v>4421</v>
      </c>
      <c r="C1409" s="340" t="s">
        <v>4422</v>
      </c>
      <c r="D1409" s="340" t="s">
        <v>4007</v>
      </c>
      <c r="E1409" s="340" t="s">
        <v>2453</v>
      </c>
      <c r="F1409" s="340" t="s">
        <v>2423</v>
      </c>
    </row>
    <row r="1410" spans="1:6">
      <c r="A1410" s="26">
        <v>1406</v>
      </c>
      <c r="B1410" s="338" t="s">
        <v>4417</v>
      </c>
      <c r="C1410" s="340" t="s">
        <v>4418</v>
      </c>
      <c r="D1410" s="340" t="s">
        <v>4007</v>
      </c>
      <c r="E1410" s="340" t="s">
        <v>2453</v>
      </c>
      <c r="F1410" s="340" t="s">
        <v>2423</v>
      </c>
    </row>
    <row r="1411" spans="1:6">
      <c r="A1411" s="26">
        <v>1407</v>
      </c>
      <c r="B1411" s="338" t="s">
        <v>10459</v>
      </c>
      <c r="C1411" s="340" t="s">
        <v>10460</v>
      </c>
      <c r="D1411" s="340" t="s">
        <v>4007</v>
      </c>
      <c r="E1411" s="340" t="s">
        <v>2422</v>
      </c>
      <c r="F1411" s="340" t="s">
        <v>2423</v>
      </c>
    </row>
    <row r="1412" spans="1:6">
      <c r="A1412" s="26">
        <v>1408</v>
      </c>
      <c r="B1412" s="338" t="s">
        <v>4487</v>
      </c>
      <c r="C1412" s="340" t="s">
        <v>4488</v>
      </c>
      <c r="D1412" s="340" t="s">
        <v>4007</v>
      </c>
      <c r="E1412" s="340" t="s">
        <v>2453</v>
      </c>
      <c r="F1412" s="340" t="s">
        <v>2423</v>
      </c>
    </row>
    <row r="1413" spans="1:6">
      <c r="A1413" s="26">
        <v>1409</v>
      </c>
      <c r="B1413" s="338" t="s">
        <v>4257</v>
      </c>
      <c r="C1413" s="340" t="s">
        <v>4258</v>
      </c>
      <c r="D1413" s="340" t="s">
        <v>4007</v>
      </c>
      <c r="E1413" s="340" t="s">
        <v>2453</v>
      </c>
      <c r="F1413" s="340" t="s">
        <v>2423</v>
      </c>
    </row>
    <row r="1414" spans="1:6">
      <c r="A1414" s="26">
        <v>1410</v>
      </c>
      <c r="B1414" s="338" t="s">
        <v>4326</v>
      </c>
      <c r="C1414" s="340" t="s">
        <v>4327</v>
      </c>
      <c r="D1414" s="340" t="s">
        <v>4007</v>
      </c>
      <c r="E1414" s="340" t="s">
        <v>2453</v>
      </c>
      <c r="F1414" s="340" t="s">
        <v>2423</v>
      </c>
    </row>
    <row r="1415" spans="1:6">
      <c r="A1415" s="26">
        <v>1411</v>
      </c>
      <c r="B1415" s="338" t="s">
        <v>4480</v>
      </c>
      <c r="C1415" s="340" t="s">
        <v>4481</v>
      </c>
      <c r="D1415" s="340" t="s">
        <v>4007</v>
      </c>
      <c r="E1415" s="340" t="s">
        <v>2453</v>
      </c>
      <c r="F1415" s="340" t="s">
        <v>2423</v>
      </c>
    </row>
    <row r="1416" spans="1:6">
      <c r="A1416" s="26">
        <v>1412</v>
      </c>
      <c r="B1416" s="338" t="s">
        <v>10481</v>
      </c>
      <c r="C1416" s="340" t="s">
        <v>4837</v>
      </c>
      <c r="D1416" s="340" t="s">
        <v>4007</v>
      </c>
      <c r="E1416" s="340" t="s">
        <v>2453</v>
      </c>
      <c r="F1416" s="340" t="s">
        <v>2423</v>
      </c>
    </row>
    <row r="1417" spans="1:6">
      <c r="A1417" s="26">
        <v>1413</v>
      </c>
      <c r="B1417" s="338" t="s">
        <v>10484</v>
      </c>
      <c r="C1417" s="340" t="s">
        <v>4829</v>
      </c>
      <c r="D1417" s="340" t="s">
        <v>4007</v>
      </c>
      <c r="E1417" s="340" t="s">
        <v>2453</v>
      </c>
      <c r="F1417" s="340" t="s">
        <v>2423</v>
      </c>
    </row>
    <row r="1418" spans="1:6">
      <c r="A1418" s="26">
        <v>1414</v>
      </c>
      <c r="B1418" s="338" t="s">
        <v>10485</v>
      </c>
      <c r="C1418" s="340" t="s">
        <v>4823</v>
      </c>
      <c r="D1418" s="340" t="s">
        <v>4007</v>
      </c>
      <c r="E1418" s="340" t="s">
        <v>2453</v>
      </c>
      <c r="F1418" s="340" t="s">
        <v>2423</v>
      </c>
    </row>
    <row r="1419" spans="1:6">
      <c r="A1419" s="26">
        <v>1415</v>
      </c>
      <c r="B1419" s="338" t="s">
        <v>10501</v>
      </c>
      <c r="C1419" s="340" t="s">
        <v>4825</v>
      </c>
      <c r="D1419" s="340" t="s">
        <v>4007</v>
      </c>
      <c r="E1419" s="340" t="s">
        <v>2453</v>
      </c>
      <c r="F1419" s="340" t="s">
        <v>2423</v>
      </c>
    </row>
    <row r="1420" spans="1:6">
      <c r="A1420" s="26">
        <v>1416</v>
      </c>
      <c r="B1420" s="338" t="s">
        <v>10509</v>
      </c>
      <c r="C1420" s="340" t="s">
        <v>4827</v>
      </c>
      <c r="D1420" s="340" t="s">
        <v>4007</v>
      </c>
      <c r="E1420" s="340" t="s">
        <v>2453</v>
      </c>
      <c r="F1420" s="340" t="s">
        <v>2423</v>
      </c>
    </row>
    <row r="1421" spans="1:6">
      <c r="A1421" s="26">
        <v>1417</v>
      </c>
      <c r="B1421" s="338" t="s">
        <v>10510</v>
      </c>
      <c r="C1421" s="340" t="s">
        <v>4828</v>
      </c>
      <c r="D1421" s="340" t="s">
        <v>4007</v>
      </c>
      <c r="E1421" s="340" t="s">
        <v>2453</v>
      </c>
      <c r="F1421" s="340" t="s">
        <v>2423</v>
      </c>
    </row>
    <row r="1422" spans="1:6">
      <c r="A1422" s="26">
        <v>1418</v>
      </c>
      <c r="B1422" s="338" t="s">
        <v>10572</v>
      </c>
      <c r="C1422" s="340" t="s">
        <v>4834</v>
      </c>
      <c r="D1422" s="340" t="s">
        <v>4007</v>
      </c>
      <c r="E1422" s="340" t="s">
        <v>2453</v>
      </c>
      <c r="F1422" s="340" t="s">
        <v>2423</v>
      </c>
    </row>
    <row r="1423" spans="1:6">
      <c r="A1423" s="26">
        <v>1419</v>
      </c>
      <c r="B1423" s="338" t="s">
        <v>10578</v>
      </c>
      <c r="C1423" s="340" t="s">
        <v>4826</v>
      </c>
      <c r="D1423" s="340" t="s">
        <v>4007</v>
      </c>
      <c r="E1423" s="340" t="s">
        <v>2453</v>
      </c>
      <c r="F1423" s="340" t="s">
        <v>2423</v>
      </c>
    </row>
    <row r="1424" spans="1:6">
      <c r="A1424" s="26">
        <v>1420</v>
      </c>
      <c r="B1424" s="338" t="s">
        <v>10584</v>
      </c>
      <c r="C1424" s="340" t="s">
        <v>4839</v>
      </c>
      <c r="D1424" s="340" t="s">
        <v>4007</v>
      </c>
      <c r="E1424" s="340" t="s">
        <v>2453</v>
      </c>
      <c r="F1424" s="340" t="s">
        <v>2423</v>
      </c>
    </row>
    <row r="1425" spans="1:6">
      <c r="A1425" s="26">
        <v>1421</v>
      </c>
      <c r="B1425" s="338" t="s">
        <v>10586</v>
      </c>
      <c r="C1425" s="340" t="s">
        <v>4824</v>
      </c>
      <c r="D1425" s="340" t="s">
        <v>4007</v>
      </c>
      <c r="E1425" s="340" t="s">
        <v>2453</v>
      </c>
      <c r="F1425" s="340" t="s">
        <v>2423</v>
      </c>
    </row>
    <row r="1426" spans="1:6">
      <c r="A1426" s="26">
        <v>1422</v>
      </c>
      <c r="B1426" s="338" t="s">
        <v>10602</v>
      </c>
      <c r="C1426" s="340" t="s">
        <v>4835</v>
      </c>
      <c r="D1426" s="340" t="s">
        <v>4007</v>
      </c>
      <c r="E1426" s="340" t="s">
        <v>2453</v>
      </c>
      <c r="F1426" s="340" t="s">
        <v>2423</v>
      </c>
    </row>
    <row r="1427" spans="1:6">
      <c r="A1427" s="26">
        <v>1423</v>
      </c>
      <c r="B1427" s="338" t="s">
        <v>10628</v>
      </c>
      <c r="C1427" s="340" t="s">
        <v>4836</v>
      </c>
      <c r="D1427" s="340" t="s">
        <v>4007</v>
      </c>
      <c r="E1427" s="340" t="s">
        <v>2453</v>
      </c>
      <c r="F1427" s="340" t="s">
        <v>2423</v>
      </c>
    </row>
    <row r="1428" spans="1:6">
      <c r="A1428" s="26">
        <v>1424</v>
      </c>
      <c r="B1428" s="338" t="s">
        <v>10647</v>
      </c>
      <c r="C1428" s="340" t="s">
        <v>4830</v>
      </c>
      <c r="D1428" s="340" t="s">
        <v>4007</v>
      </c>
      <c r="E1428" s="340" t="s">
        <v>2453</v>
      </c>
      <c r="F1428" s="340" t="s">
        <v>2423</v>
      </c>
    </row>
    <row r="1429" spans="1:6">
      <c r="A1429" s="26">
        <v>1425</v>
      </c>
      <c r="B1429" s="338" t="s">
        <v>10671</v>
      </c>
      <c r="C1429" s="340" t="s">
        <v>4832</v>
      </c>
      <c r="D1429" s="340" t="s">
        <v>4007</v>
      </c>
      <c r="E1429" s="340" t="s">
        <v>2453</v>
      </c>
      <c r="F1429" s="340" t="s">
        <v>2423</v>
      </c>
    </row>
    <row r="1430" spans="1:6">
      <c r="A1430" s="26">
        <v>1426</v>
      </c>
      <c r="B1430" s="338" t="s">
        <v>10680</v>
      </c>
      <c r="C1430" s="340" t="s">
        <v>4833</v>
      </c>
      <c r="D1430" s="340" t="s">
        <v>4007</v>
      </c>
      <c r="E1430" s="340" t="s">
        <v>2453</v>
      </c>
      <c r="F1430" s="340" t="s">
        <v>2423</v>
      </c>
    </row>
    <row r="1431" spans="1:6">
      <c r="A1431" s="26">
        <v>1427</v>
      </c>
      <c r="B1431" s="338" t="s">
        <v>10685</v>
      </c>
      <c r="C1431" s="340" t="s">
        <v>10686</v>
      </c>
      <c r="D1431" s="340" t="s">
        <v>4007</v>
      </c>
      <c r="E1431" s="340" t="s">
        <v>2422</v>
      </c>
      <c r="F1431" s="340" t="s">
        <v>2423</v>
      </c>
    </row>
    <row r="1432" spans="1:6">
      <c r="A1432" s="26">
        <v>1428</v>
      </c>
      <c r="B1432" s="338" t="s">
        <v>10692</v>
      </c>
      <c r="C1432" s="340" t="s">
        <v>4736</v>
      </c>
      <c r="D1432" s="340" t="s">
        <v>4007</v>
      </c>
      <c r="E1432" s="340" t="s">
        <v>2453</v>
      </c>
      <c r="F1432" s="340" t="s">
        <v>2423</v>
      </c>
    </row>
    <row r="1433" spans="1:6">
      <c r="A1433" s="26">
        <v>1429</v>
      </c>
      <c r="B1433" s="338" t="s">
        <v>10696</v>
      </c>
      <c r="C1433" s="340" t="s">
        <v>4737</v>
      </c>
      <c r="D1433" s="340" t="s">
        <v>4007</v>
      </c>
      <c r="E1433" s="340" t="s">
        <v>2453</v>
      </c>
      <c r="F1433" s="340" t="s">
        <v>2423</v>
      </c>
    </row>
    <row r="1434" spans="1:6">
      <c r="A1434" s="26">
        <v>1430</v>
      </c>
      <c r="B1434" s="338" t="s">
        <v>10701</v>
      </c>
      <c r="C1434" s="340" t="s">
        <v>4776</v>
      </c>
      <c r="D1434" s="340" t="s">
        <v>4007</v>
      </c>
      <c r="E1434" s="340" t="s">
        <v>2453</v>
      </c>
      <c r="F1434" s="340" t="s">
        <v>2423</v>
      </c>
    </row>
    <row r="1435" spans="1:6">
      <c r="A1435" s="26">
        <v>1431</v>
      </c>
      <c r="B1435" s="338" t="s">
        <v>10704</v>
      </c>
      <c r="C1435" s="340" t="s">
        <v>4738</v>
      </c>
      <c r="D1435" s="340" t="s">
        <v>4007</v>
      </c>
      <c r="E1435" s="340" t="s">
        <v>2453</v>
      </c>
      <c r="F1435" s="340" t="s">
        <v>2423</v>
      </c>
    </row>
    <row r="1436" spans="1:6">
      <c r="A1436" s="26">
        <v>1432</v>
      </c>
      <c r="B1436" s="338" t="s">
        <v>10707</v>
      </c>
      <c r="C1436" s="340" t="s">
        <v>4739</v>
      </c>
      <c r="D1436" s="340" t="s">
        <v>4007</v>
      </c>
      <c r="E1436" s="340" t="s">
        <v>2453</v>
      </c>
      <c r="F1436" s="340" t="s">
        <v>2423</v>
      </c>
    </row>
    <row r="1437" spans="1:6">
      <c r="A1437" s="26">
        <v>1433</v>
      </c>
      <c r="B1437" s="338" t="s">
        <v>10708</v>
      </c>
      <c r="C1437" s="340" t="s">
        <v>4740</v>
      </c>
      <c r="D1437" s="340" t="s">
        <v>4007</v>
      </c>
      <c r="E1437" s="340" t="s">
        <v>2453</v>
      </c>
      <c r="F1437" s="340" t="s">
        <v>2423</v>
      </c>
    </row>
    <row r="1438" spans="1:6">
      <c r="A1438" s="26">
        <v>1434</v>
      </c>
      <c r="B1438" s="338" t="s">
        <v>10717</v>
      </c>
      <c r="C1438" s="340" t="s">
        <v>4803</v>
      </c>
      <c r="D1438" s="340" t="s">
        <v>4007</v>
      </c>
      <c r="E1438" s="340" t="s">
        <v>2453</v>
      </c>
      <c r="F1438" s="340" t="s">
        <v>2423</v>
      </c>
    </row>
    <row r="1439" spans="1:6">
      <c r="A1439" s="26">
        <v>1435</v>
      </c>
      <c r="B1439" s="338" t="s">
        <v>10719</v>
      </c>
      <c r="C1439" s="340" t="s">
        <v>4781</v>
      </c>
      <c r="D1439" s="340" t="s">
        <v>4007</v>
      </c>
      <c r="E1439" s="340" t="s">
        <v>2453</v>
      </c>
      <c r="F1439" s="340" t="s">
        <v>2423</v>
      </c>
    </row>
    <row r="1440" spans="1:6">
      <c r="A1440" s="26">
        <v>1436</v>
      </c>
      <c r="B1440" s="338" t="s">
        <v>10728</v>
      </c>
      <c r="C1440" s="340" t="s">
        <v>4782</v>
      </c>
      <c r="D1440" s="340" t="s">
        <v>4007</v>
      </c>
      <c r="E1440" s="340" t="s">
        <v>2453</v>
      </c>
      <c r="F1440" s="340" t="s">
        <v>2423</v>
      </c>
    </row>
    <row r="1441" spans="1:6">
      <c r="A1441" s="26">
        <v>1437</v>
      </c>
      <c r="B1441" s="338" t="s">
        <v>10733</v>
      </c>
      <c r="C1441" s="340" t="s">
        <v>4783</v>
      </c>
      <c r="D1441" s="340" t="s">
        <v>4007</v>
      </c>
      <c r="E1441" s="340" t="s">
        <v>2453</v>
      </c>
      <c r="F1441" s="340" t="s">
        <v>2423</v>
      </c>
    </row>
    <row r="1442" spans="1:6">
      <c r="A1442" s="26">
        <v>1438</v>
      </c>
      <c r="B1442" s="338" t="s">
        <v>10740</v>
      </c>
      <c r="C1442" s="340" t="s">
        <v>4731</v>
      </c>
      <c r="D1442" s="340" t="s">
        <v>4007</v>
      </c>
      <c r="E1442" s="340" t="s">
        <v>2453</v>
      </c>
      <c r="F1442" s="340" t="s">
        <v>2423</v>
      </c>
    </row>
    <row r="1443" spans="1:6">
      <c r="A1443" s="26">
        <v>1439</v>
      </c>
      <c r="B1443" s="338" t="s">
        <v>10744</v>
      </c>
      <c r="C1443" s="340" t="s">
        <v>4784</v>
      </c>
      <c r="D1443" s="340" t="s">
        <v>4007</v>
      </c>
      <c r="E1443" s="340" t="s">
        <v>2453</v>
      </c>
      <c r="F1443" s="340" t="s">
        <v>2423</v>
      </c>
    </row>
    <row r="1444" spans="1:6">
      <c r="A1444" s="26">
        <v>1440</v>
      </c>
      <c r="B1444" s="338" t="s">
        <v>10747</v>
      </c>
      <c r="C1444" s="340" t="s">
        <v>4741</v>
      </c>
      <c r="D1444" s="340" t="s">
        <v>4007</v>
      </c>
      <c r="E1444" s="340" t="s">
        <v>2453</v>
      </c>
      <c r="F1444" s="340" t="s">
        <v>2423</v>
      </c>
    </row>
    <row r="1445" spans="1:6">
      <c r="A1445" s="26">
        <v>1441</v>
      </c>
      <c r="B1445" s="338" t="s">
        <v>10750</v>
      </c>
      <c r="C1445" s="340" t="s">
        <v>4785</v>
      </c>
      <c r="D1445" s="340" t="s">
        <v>4007</v>
      </c>
      <c r="E1445" s="340" t="s">
        <v>2453</v>
      </c>
      <c r="F1445" s="340" t="s">
        <v>2423</v>
      </c>
    </row>
    <row r="1446" spans="1:6">
      <c r="A1446" s="26">
        <v>1442</v>
      </c>
      <c r="B1446" s="338" t="s">
        <v>10752</v>
      </c>
      <c r="C1446" s="340" t="s">
        <v>4809</v>
      </c>
      <c r="D1446" s="340" t="s">
        <v>4007</v>
      </c>
      <c r="E1446" s="340" t="s">
        <v>2453</v>
      </c>
      <c r="F1446" s="340" t="s">
        <v>2423</v>
      </c>
    </row>
    <row r="1447" spans="1:6">
      <c r="A1447" s="26">
        <v>1443</v>
      </c>
      <c r="B1447" s="338" t="s">
        <v>10753</v>
      </c>
      <c r="C1447" s="340" t="s">
        <v>4742</v>
      </c>
      <c r="D1447" s="340" t="s">
        <v>4007</v>
      </c>
      <c r="E1447" s="340" t="s">
        <v>2453</v>
      </c>
      <c r="F1447" s="340" t="s">
        <v>2423</v>
      </c>
    </row>
    <row r="1448" spans="1:6">
      <c r="A1448" s="26">
        <v>1444</v>
      </c>
      <c r="B1448" s="338" t="s">
        <v>10758</v>
      </c>
      <c r="C1448" s="340" t="s">
        <v>4811</v>
      </c>
      <c r="D1448" s="340" t="s">
        <v>4007</v>
      </c>
      <c r="E1448" s="340" t="s">
        <v>2453</v>
      </c>
      <c r="F1448" s="340" t="s">
        <v>2423</v>
      </c>
    </row>
    <row r="1449" spans="1:6">
      <c r="A1449" s="26">
        <v>1445</v>
      </c>
      <c r="B1449" s="338" t="s">
        <v>10774</v>
      </c>
      <c r="C1449" s="340" t="s">
        <v>4743</v>
      </c>
      <c r="D1449" s="340" t="s">
        <v>4007</v>
      </c>
      <c r="E1449" s="340" t="s">
        <v>2453</v>
      </c>
      <c r="F1449" s="340" t="s">
        <v>2423</v>
      </c>
    </row>
    <row r="1450" spans="1:6">
      <c r="A1450" s="26">
        <v>1446</v>
      </c>
      <c r="B1450" s="338" t="s">
        <v>10780</v>
      </c>
      <c r="C1450" s="340" t="s">
        <v>4804</v>
      </c>
      <c r="D1450" s="340" t="s">
        <v>4007</v>
      </c>
      <c r="E1450" s="340" t="s">
        <v>2453</v>
      </c>
      <c r="F1450" s="340" t="s">
        <v>2423</v>
      </c>
    </row>
    <row r="1451" spans="1:6">
      <c r="A1451" s="26">
        <v>1447</v>
      </c>
      <c r="B1451" s="338" t="s">
        <v>10790</v>
      </c>
      <c r="C1451" s="340" t="s">
        <v>4786</v>
      </c>
      <c r="D1451" s="340" t="s">
        <v>4007</v>
      </c>
      <c r="E1451" s="340" t="s">
        <v>2453</v>
      </c>
      <c r="F1451" s="340" t="s">
        <v>2423</v>
      </c>
    </row>
    <row r="1452" spans="1:6">
      <c r="A1452" s="26">
        <v>1448</v>
      </c>
      <c r="B1452" s="338" t="s">
        <v>10793</v>
      </c>
      <c r="C1452" s="340" t="s">
        <v>4796</v>
      </c>
      <c r="D1452" s="340" t="s">
        <v>4007</v>
      </c>
      <c r="E1452" s="340" t="s">
        <v>2453</v>
      </c>
      <c r="F1452" s="340" t="s">
        <v>2423</v>
      </c>
    </row>
    <row r="1453" spans="1:6">
      <c r="A1453" s="26">
        <v>1449</v>
      </c>
      <c r="B1453" s="338" t="s">
        <v>10795</v>
      </c>
      <c r="C1453" s="340" t="s">
        <v>4723</v>
      </c>
      <c r="D1453" s="340" t="s">
        <v>4007</v>
      </c>
      <c r="E1453" s="340" t="s">
        <v>2453</v>
      </c>
      <c r="F1453" s="340" t="s">
        <v>2423</v>
      </c>
    </row>
    <row r="1454" spans="1:6">
      <c r="A1454" s="26">
        <v>1450</v>
      </c>
      <c r="B1454" s="338" t="s">
        <v>10799</v>
      </c>
      <c r="C1454" s="340" t="s">
        <v>4787</v>
      </c>
      <c r="D1454" s="340" t="s">
        <v>4007</v>
      </c>
      <c r="E1454" s="340" t="s">
        <v>2453</v>
      </c>
      <c r="F1454" s="340" t="s">
        <v>2423</v>
      </c>
    </row>
    <row r="1455" spans="1:6">
      <c r="A1455" s="26">
        <v>1451</v>
      </c>
      <c r="B1455" s="338" t="s">
        <v>10803</v>
      </c>
      <c r="C1455" s="340" t="s">
        <v>4788</v>
      </c>
      <c r="D1455" s="340" t="s">
        <v>4007</v>
      </c>
      <c r="E1455" s="340" t="s">
        <v>2453</v>
      </c>
      <c r="F1455" s="340" t="s">
        <v>2423</v>
      </c>
    </row>
    <row r="1456" spans="1:6">
      <c r="A1456" s="26">
        <v>1452</v>
      </c>
      <c r="B1456" s="338" t="s">
        <v>10805</v>
      </c>
      <c r="C1456" s="340" t="s">
        <v>4789</v>
      </c>
      <c r="D1456" s="340" t="s">
        <v>4007</v>
      </c>
      <c r="E1456" s="340" t="s">
        <v>2453</v>
      </c>
      <c r="F1456" s="340" t="s">
        <v>2423</v>
      </c>
    </row>
    <row r="1457" spans="1:6">
      <c r="A1457" s="26">
        <v>1453</v>
      </c>
      <c r="B1457" s="338" t="s">
        <v>10806</v>
      </c>
      <c r="C1457" s="340" t="s">
        <v>4745</v>
      </c>
      <c r="D1457" s="340" t="s">
        <v>4007</v>
      </c>
      <c r="E1457" s="340" t="s">
        <v>2453</v>
      </c>
      <c r="F1457" s="340" t="s">
        <v>2423</v>
      </c>
    </row>
    <row r="1458" spans="1:6">
      <c r="A1458" s="26">
        <v>1454</v>
      </c>
      <c r="B1458" s="338" t="s">
        <v>10821</v>
      </c>
      <c r="C1458" s="340" t="s">
        <v>4746</v>
      </c>
      <c r="D1458" s="340" t="s">
        <v>4007</v>
      </c>
      <c r="E1458" s="340" t="s">
        <v>2453</v>
      </c>
      <c r="F1458" s="340" t="s">
        <v>2423</v>
      </c>
    </row>
    <row r="1459" spans="1:6">
      <c r="A1459" s="26">
        <v>1455</v>
      </c>
      <c r="B1459" s="338" t="s">
        <v>10836</v>
      </c>
      <c r="C1459" s="340" t="s">
        <v>4795</v>
      </c>
      <c r="D1459" s="340" t="s">
        <v>4007</v>
      </c>
      <c r="E1459" s="340" t="s">
        <v>2453</v>
      </c>
      <c r="F1459" s="340" t="s">
        <v>2423</v>
      </c>
    </row>
    <row r="1460" spans="1:6">
      <c r="A1460" s="26">
        <v>1456</v>
      </c>
      <c r="B1460" s="338" t="s">
        <v>10837</v>
      </c>
      <c r="C1460" s="340" t="s">
        <v>4725</v>
      </c>
      <c r="D1460" s="340" t="s">
        <v>4007</v>
      </c>
      <c r="E1460" s="340" t="s">
        <v>2453</v>
      </c>
      <c r="F1460" s="340" t="s">
        <v>2423</v>
      </c>
    </row>
    <row r="1461" spans="1:6">
      <c r="A1461" s="26">
        <v>1457</v>
      </c>
      <c r="B1461" s="338" t="s">
        <v>10840</v>
      </c>
      <c r="C1461" s="340" t="s">
        <v>4769</v>
      </c>
      <c r="D1461" s="340" t="s">
        <v>4007</v>
      </c>
      <c r="E1461" s="340" t="s">
        <v>2453</v>
      </c>
      <c r="F1461" s="340" t="s">
        <v>2423</v>
      </c>
    </row>
    <row r="1462" spans="1:6">
      <c r="A1462" s="26">
        <v>1458</v>
      </c>
      <c r="B1462" s="338" t="s">
        <v>10858</v>
      </c>
      <c r="C1462" s="340" t="s">
        <v>4800</v>
      </c>
      <c r="D1462" s="340" t="s">
        <v>4007</v>
      </c>
      <c r="E1462" s="340" t="s">
        <v>2453</v>
      </c>
      <c r="F1462" s="340" t="s">
        <v>2423</v>
      </c>
    </row>
    <row r="1463" spans="1:6">
      <c r="A1463" s="26">
        <v>1459</v>
      </c>
      <c r="B1463" s="338" t="s">
        <v>10863</v>
      </c>
      <c r="C1463" s="340" t="s">
        <v>4747</v>
      </c>
      <c r="D1463" s="340" t="s">
        <v>4007</v>
      </c>
      <c r="E1463" s="340" t="s">
        <v>2453</v>
      </c>
      <c r="F1463" s="340" t="s">
        <v>2423</v>
      </c>
    </row>
    <row r="1464" spans="1:6">
      <c r="A1464" s="26">
        <v>1460</v>
      </c>
      <c r="B1464" s="338" t="s">
        <v>10874</v>
      </c>
      <c r="C1464" s="340" t="s">
        <v>4749</v>
      </c>
      <c r="D1464" s="340" t="s">
        <v>4007</v>
      </c>
      <c r="E1464" s="340" t="s">
        <v>2453</v>
      </c>
      <c r="F1464" s="340" t="s">
        <v>2423</v>
      </c>
    </row>
    <row r="1465" spans="1:6">
      <c r="A1465" s="26">
        <v>1461</v>
      </c>
      <c r="B1465" s="338" t="s">
        <v>10877</v>
      </c>
      <c r="C1465" s="340" t="s">
        <v>4748</v>
      </c>
      <c r="D1465" s="340" t="s">
        <v>4007</v>
      </c>
      <c r="E1465" s="340" t="s">
        <v>2453</v>
      </c>
      <c r="F1465" s="340" t="s">
        <v>2423</v>
      </c>
    </row>
    <row r="1466" spans="1:6">
      <c r="A1466" s="26">
        <v>1462</v>
      </c>
      <c r="B1466" s="338" t="s">
        <v>10886</v>
      </c>
      <c r="C1466" s="340" t="s">
        <v>4750</v>
      </c>
      <c r="D1466" s="340" t="s">
        <v>4007</v>
      </c>
      <c r="E1466" s="340" t="s">
        <v>2453</v>
      </c>
      <c r="F1466" s="340" t="s">
        <v>2423</v>
      </c>
    </row>
    <row r="1467" spans="1:6">
      <c r="A1467" s="26">
        <v>1463</v>
      </c>
      <c r="B1467" s="338" t="s">
        <v>10887</v>
      </c>
      <c r="C1467" s="340" t="s">
        <v>4770</v>
      </c>
      <c r="D1467" s="340" t="s">
        <v>4007</v>
      </c>
      <c r="E1467" s="340" t="s">
        <v>2453</v>
      </c>
      <c r="F1467" s="340" t="s">
        <v>2423</v>
      </c>
    </row>
    <row r="1468" spans="1:6">
      <c r="A1468" s="26">
        <v>1464</v>
      </c>
      <c r="B1468" s="338" t="s">
        <v>10893</v>
      </c>
      <c r="C1468" s="340" t="s">
        <v>4751</v>
      </c>
      <c r="D1468" s="340" t="s">
        <v>4007</v>
      </c>
      <c r="E1468" s="340" t="s">
        <v>2453</v>
      </c>
      <c r="F1468" s="340" t="s">
        <v>2423</v>
      </c>
    </row>
    <row r="1469" spans="1:6">
      <c r="A1469" s="26">
        <v>1465</v>
      </c>
      <c r="B1469" s="338" t="s">
        <v>10898</v>
      </c>
      <c r="C1469" s="340" t="s">
        <v>4752</v>
      </c>
      <c r="D1469" s="340" t="s">
        <v>4007</v>
      </c>
      <c r="E1469" s="340" t="s">
        <v>2453</v>
      </c>
      <c r="F1469" s="340" t="s">
        <v>2423</v>
      </c>
    </row>
    <row r="1470" spans="1:6">
      <c r="A1470" s="26">
        <v>1466</v>
      </c>
      <c r="B1470" s="338" t="s">
        <v>10899</v>
      </c>
      <c r="C1470" s="340" t="s">
        <v>4727</v>
      </c>
      <c r="D1470" s="340" t="s">
        <v>4007</v>
      </c>
      <c r="E1470" s="340" t="s">
        <v>2453</v>
      </c>
      <c r="F1470" s="340" t="s">
        <v>2423</v>
      </c>
    </row>
    <row r="1471" spans="1:6">
      <c r="A1471" s="26">
        <v>1467</v>
      </c>
      <c r="B1471" s="338" t="s">
        <v>10909</v>
      </c>
      <c r="C1471" s="340" t="s">
        <v>4728</v>
      </c>
      <c r="D1471" s="340" t="s">
        <v>4007</v>
      </c>
      <c r="E1471" s="340" t="s">
        <v>2453</v>
      </c>
      <c r="F1471" s="340" t="s">
        <v>2423</v>
      </c>
    </row>
    <row r="1472" spans="1:6">
      <c r="A1472" s="26">
        <v>1468</v>
      </c>
      <c r="B1472" s="338" t="s">
        <v>10917</v>
      </c>
      <c r="C1472" s="340" t="s">
        <v>4771</v>
      </c>
      <c r="D1472" s="340" t="s">
        <v>4007</v>
      </c>
      <c r="E1472" s="340" t="s">
        <v>2453</v>
      </c>
      <c r="F1472" s="340" t="s">
        <v>2423</v>
      </c>
    </row>
    <row r="1473" spans="1:6">
      <c r="A1473" s="26">
        <v>1469</v>
      </c>
      <c r="B1473" s="338" t="s">
        <v>10918</v>
      </c>
      <c r="C1473" s="340" t="s">
        <v>4805</v>
      </c>
      <c r="D1473" s="340" t="s">
        <v>4007</v>
      </c>
      <c r="E1473" s="340" t="s">
        <v>2453</v>
      </c>
      <c r="F1473" s="340" t="s">
        <v>2423</v>
      </c>
    </row>
    <row r="1474" spans="1:6">
      <c r="A1474" s="26">
        <v>1470</v>
      </c>
      <c r="B1474" s="338" t="s">
        <v>10924</v>
      </c>
      <c r="C1474" s="340" t="s">
        <v>4729</v>
      </c>
      <c r="D1474" s="340" t="s">
        <v>4007</v>
      </c>
      <c r="E1474" s="340" t="s">
        <v>2453</v>
      </c>
      <c r="F1474" s="340" t="s">
        <v>2423</v>
      </c>
    </row>
    <row r="1475" spans="1:6">
      <c r="A1475" s="26">
        <v>1471</v>
      </c>
      <c r="B1475" s="338" t="s">
        <v>10928</v>
      </c>
      <c r="C1475" s="340" t="s">
        <v>4753</v>
      </c>
      <c r="D1475" s="340" t="s">
        <v>4007</v>
      </c>
      <c r="E1475" s="340" t="s">
        <v>2453</v>
      </c>
      <c r="F1475" s="340" t="s">
        <v>2423</v>
      </c>
    </row>
    <row r="1476" spans="1:6">
      <c r="A1476" s="26">
        <v>1472</v>
      </c>
      <c r="B1476" s="338" t="s">
        <v>10931</v>
      </c>
      <c r="C1476" s="340" t="s">
        <v>4754</v>
      </c>
      <c r="D1476" s="340" t="s">
        <v>4007</v>
      </c>
      <c r="E1476" s="340" t="s">
        <v>2453</v>
      </c>
      <c r="F1476" s="340" t="s">
        <v>2423</v>
      </c>
    </row>
    <row r="1477" spans="1:6">
      <c r="A1477" s="26">
        <v>1473</v>
      </c>
      <c r="B1477" s="338" t="s">
        <v>10932</v>
      </c>
      <c r="C1477" s="340" t="s">
        <v>4810</v>
      </c>
      <c r="D1477" s="340" t="s">
        <v>4007</v>
      </c>
      <c r="E1477" s="340" t="s">
        <v>2453</v>
      </c>
      <c r="F1477" s="340" t="s">
        <v>2423</v>
      </c>
    </row>
    <row r="1478" spans="1:6">
      <c r="A1478" s="26">
        <v>1474</v>
      </c>
      <c r="B1478" s="338" t="s">
        <v>10934</v>
      </c>
      <c r="C1478" s="340" t="s">
        <v>4755</v>
      </c>
      <c r="D1478" s="340" t="s">
        <v>4007</v>
      </c>
      <c r="E1478" s="340" t="s">
        <v>2453</v>
      </c>
      <c r="F1478" s="340" t="s">
        <v>2423</v>
      </c>
    </row>
    <row r="1479" spans="1:6">
      <c r="A1479" s="26">
        <v>1475</v>
      </c>
      <c r="B1479" s="338" t="s">
        <v>10935</v>
      </c>
      <c r="C1479" s="340" t="s">
        <v>4756</v>
      </c>
      <c r="D1479" s="340" t="s">
        <v>4007</v>
      </c>
      <c r="E1479" s="340" t="s">
        <v>2453</v>
      </c>
      <c r="F1479" s="340" t="s">
        <v>2423</v>
      </c>
    </row>
    <row r="1480" spans="1:6">
      <c r="A1480" s="26">
        <v>1476</v>
      </c>
      <c r="B1480" s="338" t="s">
        <v>10940</v>
      </c>
      <c r="C1480" s="340" t="s">
        <v>4757</v>
      </c>
      <c r="D1480" s="340" t="s">
        <v>4007</v>
      </c>
      <c r="E1480" s="340" t="s">
        <v>2453</v>
      </c>
      <c r="F1480" s="340" t="s">
        <v>2423</v>
      </c>
    </row>
    <row r="1481" spans="1:6">
      <c r="A1481" s="26">
        <v>1477</v>
      </c>
      <c r="B1481" s="338" t="s">
        <v>10941</v>
      </c>
      <c r="C1481" s="340" t="s">
        <v>4758</v>
      </c>
      <c r="D1481" s="340" t="s">
        <v>4007</v>
      </c>
      <c r="E1481" s="340" t="s">
        <v>2453</v>
      </c>
      <c r="F1481" s="340" t="s">
        <v>2423</v>
      </c>
    </row>
    <row r="1482" spans="1:6">
      <c r="A1482" s="26">
        <v>1478</v>
      </c>
      <c r="B1482" s="338" t="s">
        <v>10948</v>
      </c>
      <c r="C1482" s="340" t="s">
        <v>4772</v>
      </c>
      <c r="D1482" s="340" t="s">
        <v>4007</v>
      </c>
      <c r="E1482" s="340" t="s">
        <v>2453</v>
      </c>
      <c r="F1482" s="340" t="s">
        <v>2423</v>
      </c>
    </row>
    <row r="1483" spans="1:6">
      <c r="A1483" s="26">
        <v>1479</v>
      </c>
      <c r="B1483" s="338" t="s">
        <v>10950</v>
      </c>
      <c r="C1483" s="340" t="s">
        <v>4759</v>
      </c>
      <c r="D1483" s="340" t="s">
        <v>4007</v>
      </c>
      <c r="E1483" s="340" t="s">
        <v>2453</v>
      </c>
      <c r="F1483" s="340" t="s">
        <v>2423</v>
      </c>
    </row>
    <row r="1484" spans="1:6">
      <c r="A1484" s="26">
        <v>1480</v>
      </c>
      <c r="B1484" s="338" t="s">
        <v>10955</v>
      </c>
      <c r="C1484" s="340" t="s">
        <v>4760</v>
      </c>
      <c r="D1484" s="340" t="s">
        <v>4007</v>
      </c>
      <c r="E1484" s="340" t="s">
        <v>2453</v>
      </c>
      <c r="F1484" s="340" t="s">
        <v>2423</v>
      </c>
    </row>
    <row r="1485" spans="1:6">
      <c r="A1485" s="26">
        <v>1481</v>
      </c>
      <c r="B1485" s="338" t="s">
        <v>10956</v>
      </c>
      <c r="C1485" s="340" t="s">
        <v>4761</v>
      </c>
      <c r="D1485" s="340" t="s">
        <v>4007</v>
      </c>
      <c r="E1485" s="340" t="s">
        <v>2453</v>
      </c>
      <c r="F1485" s="340" t="s">
        <v>2423</v>
      </c>
    </row>
    <row r="1486" spans="1:6">
      <c r="A1486" s="26">
        <v>1482</v>
      </c>
      <c r="B1486" s="338" t="s">
        <v>10961</v>
      </c>
      <c r="C1486" s="340" t="s">
        <v>4762</v>
      </c>
      <c r="D1486" s="340" t="s">
        <v>4007</v>
      </c>
      <c r="E1486" s="340" t="s">
        <v>2453</v>
      </c>
      <c r="F1486" s="340" t="s">
        <v>2423</v>
      </c>
    </row>
    <row r="1487" spans="1:6">
      <c r="A1487" s="26">
        <v>1483</v>
      </c>
      <c r="B1487" s="338" t="s">
        <v>10962</v>
      </c>
      <c r="C1487" s="340" t="s">
        <v>4773</v>
      </c>
      <c r="D1487" s="340" t="s">
        <v>4007</v>
      </c>
      <c r="E1487" s="340" t="s">
        <v>2453</v>
      </c>
      <c r="F1487" s="340" t="s">
        <v>2423</v>
      </c>
    </row>
    <row r="1488" spans="1:6">
      <c r="A1488" s="26">
        <v>1484</v>
      </c>
      <c r="B1488" s="338" t="s">
        <v>10966</v>
      </c>
      <c r="C1488" s="340" t="s">
        <v>4774</v>
      </c>
      <c r="D1488" s="340" t="s">
        <v>4007</v>
      </c>
      <c r="E1488" s="340" t="s">
        <v>2453</v>
      </c>
      <c r="F1488" s="340" t="s">
        <v>2423</v>
      </c>
    </row>
    <row r="1489" spans="1:6">
      <c r="A1489" s="26">
        <v>1485</v>
      </c>
      <c r="B1489" s="338" t="s">
        <v>10976</v>
      </c>
      <c r="C1489" s="340" t="s">
        <v>4763</v>
      </c>
      <c r="D1489" s="340" t="s">
        <v>4007</v>
      </c>
      <c r="E1489" s="340" t="s">
        <v>2453</v>
      </c>
      <c r="F1489" s="340" t="s">
        <v>2423</v>
      </c>
    </row>
    <row r="1490" spans="1:6">
      <c r="A1490" s="26">
        <v>1486</v>
      </c>
      <c r="B1490" s="338" t="s">
        <v>10987</v>
      </c>
      <c r="C1490" s="340" t="s">
        <v>4764</v>
      </c>
      <c r="D1490" s="340" t="s">
        <v>4007</v>
      </c>
      <c r="E1490" s="340" t="s">
        <v>2453</v>
      </c>
      <c r="F1490" s="340" t="s">
        <v>2423</v>
      </c>
    </row>
    <row r="1491" spans="1:6">
      <c r="A1491" s="26">
        <v>1487</v>
      </c>
      <c r="B1491" s="338" t="s">
        <v>11001</v>
      </c>
      <c r="C1491" s="340" t="s">
        <v>4777</v>
      </c>
      <c r="D1491" s="340" t="s">
        <v>4007</v>
      </c>
      <c r="E1491" s="340" t="s">
        <v>2453</v>
      </c>
      <c r="F1491" s="340" t="s">
        <v>2423</v>
      </c>
    </row>
    <row r="1492" spans="1:6">
      <c r="A1492" s="26">
        <v>1488</v>
      </c>
      <c r="B1492" s="338" t="s">
        <v>11003</v>
      </c>
      <c r="C1492" s="340" t="s">
        <v>4778</v>
      </c>
      <c r="D1492" s="340" t="s">
        <v>4007</v>
      </c>
      <c r="E1492" s="340" t="s">
        <v>2453</v>
      </c>
      <c r="F1492" s="340" t="s">
        <v>2423</v>
      </c>
    </row>
    <row r="1493" spans="1:6">
      <c r="A1493" s="26">
        <v>1489</v>
      </c>
      <c r="B1493" s="338" t="s">
        <v>11004</v>
      </c>
      <c r="C1493" s="340" t="s">
        <v>4779</v>
      </c>
      <c r="D1493" s="340" t="s">
        <v>4007</v>
      </c>
      <c r="E1493" s="340" t="s">
        <v>2453</v>
      </c>
      <c r="F1493" s="340" t="s">
        <v>2423</v>
      </c>
    </row>
    <row r="1494" spans="1:6">
      <c r="A1494" s="26">
        <v>1490</v>
      </c>
      <c r="B1494" s="338" t="s">
        <v>11067</v>
      </c>
      <c r="C1494" s="340" t="s">
        <v>4818</v>
      </c>
      <c r="D1494" s="340" t="s">
        <v>4007</v>
      </c>
      <c r="E1494" s="340" t="s">
        <v>2453</v>
      </c>
      <c r="F1494" s="340" t="s">
        <v>2423</v>
      </c>
    </row>
    <row r="1495" spans="1:6">
      <c r="A1495" s="26">
        <v>1491</v>
      </c>
      <c r="B1495" s="338" t="s">
        <v>11069</v>
      </c>
      <c r="C1495" s="340" t="s">
        <v>4735</v>
      </c>
      <c r="D1495" s="340" t="s">
        <v>4007</v>
      </c>
      <c r="E1495" s="340" t="s">
        <v>2453</v>
      </c>
      <c r="F1495" s="340" t="s">
        <v>2423</v>
      </c>
    </row>
    <row r="1496" spans="1:6">
      <c r="A1496" s="26">
        <v>1492</v>
      </c>
      <c r="B1496" s="338" t="s">
        <v>11071</v>
      </c>
      <c r="C1496" s="340" t="s">
        <v>4794</v>
      </c>
      <c r="D1496" s="340" t="s">
        <v>4007</v>
      </c>
      <c r="E1496" s="340" t="s">
        <v>2453</v>
      </c>
      <c r="F1496" s="340" t="s">
        <v>2423</v>
      </c>
    </row>
    <row r="1497" spans="1:6">
      <c r="A1497" s="26">
        <v>1493</v>
      </c>
      <c r="B1497" s="338" t="s">
        <v>11074</v>
      </c>
      <c r="C1497" s="340" t="s">
        <v>4793</v>
      </c>
      <c r="D1497" s="340" t="s">
        <v>4007</v>
      </c>
      <c r="E1497" s="340" t="s">
        <v>2453</v>
      </c>
      <c r="F1497" s="340" t="s">
        <v>2423</v>
      </c>
    </row>
    <row r="1498" spans="1:6">
      <c r="A1498" s="26">
        <v>1494</v>
      </c>
      <c r="B1498" s="338" t="s">
        <v>11090</v>
      </c>
      <c r="C1498" s="340" t="s">
        <v>11091</v>
      </c>
      <c r="D1498" s="340" t="s">
        <v>4007</v>
      </c>
      <c r="E1498" s="340" t="s">
        <v>2422</v>
      </c>
      <c r="F1498" s="340" t="s">
        <v>2423</v>
      </c>
    </row>
    <row r="1499" spans="1:6">
      <c r="A1499" s="26">
        <v>1495</v>
      </c>
      <c r="B1499" s="338" t="s">
        <v>11095</v>
      </c>
      <c r="C1499" s="340" t="s">
        <v>4792</v>
      </c>
      <c r="D1499" s="340" t="s">
        <v>4007</v>
      </c>
      <c r="E1499" s="340" t="s">
        <v>2453</v>
      </c>
      <c r="F1499" s="340" t="s">
        <v>2423</v>
      </c>
    </row>
    <row r="1500" spans="1:6">
      <c r="A1500" s="26">
        <v>1496</v>
      </c>
      <c r="B1500" s="338" t="s">
        <v>11096</v>
      </c>
      <c r="C1500" s="340" t="s">
        <v>4732</v>
      </c>
      <c r="D1500" s="340" t="s">
        <v>4007</v>
      </c>
      <c r="E1500" s="340" t="s">
        <v>2453</v>
      </c>
      <c r="F1500" s="340" t="s">
        <v>2423</v>
      </c>
    </row>
    <row r="1501" spans="1:6">
      <c r="A1501" s="26">
        <v>1497</v>
      </c>
      <c r="B1501" s="338" t="s">
        <v>11099</v>
      </c>
      <c r="C1501" s="340" t="s">
        <v>4806</v>
      </c>
      <c r="D1501" s="340" t="s">
        <v>4007</v>
      </c>
      <c r="E1501" s="340" t="s">
        <v>2453</v>
      </c>
      <c r="F1501" s="340" t="s">
        <v>2423</v>
      </c>
    </row>
    <row r="1502" spans="1:6">
      <c r="A1502" s="26">
        <v>1498</v>
      </c>
      <c r="B1502" s="338" t="s">
        <v>4426</v>
      </c>
      <c r="C1502" s="340" t="s">
        <v>4427</v>
      </c>
      <c r="D1502" s="340" t="s">
        <v>4007</v>
      </c>
      <c r="E1502" s="340" t="s">
        <v>2453</v>
      </c>
      <c r="F1502" s="340" t="s">
        <v>2423</v>
      </c>
    </row>
    <row r="1503" spans="1:6">
      <c r="A1503" s="26">
        <v>1499</v>
      </c>
      <c r="B1503" s="338" t="s">
        <v>4456</v>
      </c>
      <c r="C1503" s="340" t="s">
        <v>4457</v>
      </c>
      <c r="D1503" s="340" t="s">
        <v>4007</v>
      </c>
      <c r="E1503" s="340" t="s">
        <v>2453</v>
      </c>
      <c r="F1503" s="340" t="s">
        <v>2423</v>
      </c>
    </row>
    <row r="1504" spans="1:6">
      <c r="A1504" s="26">
        <v>1500</v>
      </c>
      <c r="B1504" s="338" t="s">
        <v>4468</v>
      </c>
      <c r="C1504" s="340" t="s">
        <v>4469</v>
      </c>
      <c r="D1504" s="340" t="s">
        <v>4007</v>
      </c>
      <c r="E1504" s="340" t="s">
        <v>2453</v>
      </c>
      <c r="F1504" s="340" t="s">
        <v>2423</v>
      </c>
    </row>
    <row r="1505" spans="1:6">
      <c r="A1505" s="26">
        <v>1501</v>
      </c>
      <c r="B1505" s="338" t="s">
        <v>11121</v>
      </c>
      <c r="C1505" s="340" t="s">
        <v>4724</v>
      </c>
      <c r="D1505" s="340" t="s">
        <v>4007</v>
      </c>
      <c r="E1505" s="340" t="s">
        <v>2453</v>
      </c>
      <c r="F1505" s="340" t="s">
        <v>2423</v>
      </c>
    </row>
    <row r="1506" spans="1:6">
      <c r="A1506" s="26">
        <v>1502</v>
      </c>
      <c r="B1506" s="338" t="s">
        <v>4503</v>
      </c>
      <c r="C1506" s="340" t="s">
        <v>4504</v>
      </c>
      <c r="D1506" s="340" t="s">
        <v>4007</v>
      </c>
      <c r="E1506" s="340" t="s">
        <v>2453</v>
      </c>
      <c r="F1506" s="340" t="s">
        <v>2423</v>
      </c>
    </row>
    <row r="1507" spans="1:6">
      <c r="A1507" s="26">
        <v>1503</v>
      </c>
      <c r="B1507" s="338" t="s">
        <v>4450</v>
      </c>
      <c r="C1507" s="340" t="s">
        <v>1420</v>
      </c>
      <c r="D1507" s="340" t="s">
        <v>4007</v>
      </c>
      <c r="E1507" s="340" t="s">
        <v>2453</v>
      </c>
      <c r="F1507" s="340" t="s">
        <v>2423</v>
      </c>
    </row>
    <row r="1508" spans="1:6">
      <c r="A1508" s="26">
        <v>1504</v>
      </c>
      <c r="B1508" s="338" t="s">
        <v>4463</v>
      </c>
      <c r="C1508" s="340" t="s">
        <v>1423</v>
      </c>
      <c r="D1508" s="340" t="s">
        <v>4007</v>
      </c>
      <c r="E1508" s="340" t="s">
        <v>2453</v>
      </c>
      <c r="F1508" s="340" t="s">
        <v>2423</v>
      </c>
    </row>
    <row r="1509" spans="1:6">
      <c r="A1509" s="26">
        <v>1505</v>
      </c>
      <c r="B1509" s="338" t="s">
        <v>4037</v>
      </c>
      <c r="C1509" s="340" t="s">
        <v>11153</v>
      </c>
      <c r="D1509" s="340" t="s">
        <v>4007</v>
      </c>
      <c r="E1509" s="340" t="s">
        <v>2453</v>
      </c>
      <c r="F1509" s="340" t="s">
        <v>2423</v>
      </c>
    </row>
    <row r="1510" spans="1:6">
      <c r="A1510" s="26">
        <v>1506</v>
      </c>
      <c r="B1510" s="338" t="s">
        <v>4435</v>
      </c>
      <c r="C1510" s="340" t="s">
        <v>1411</v>
      </c>
      <c r="D1510" s="340" t="s">
        <v>4007</v>
      </c>
      <c r="E1510" s="340" t="s">
        <v>2453</v>
      </c>
      <c r="F1510" s="340" t="s">
        <v>2423</v>
      </c>
    </row>
    <row r="1511" spans="1:6">
      <c r="A1511" s="26">
        <v>1507</v>
      </c>
      <c r="B1511" s="338" t="s">
        <v>4505</v>
      </c>
      <c r="C1511" s="340" t="s">
        <v>4506</v>
      </c>
      <c r="D1511" s="340" t="s">
        <v>4007</v>
      </c>
      <c r="E1511" s="340" t="s">
        <v>2453</v>
      </c>
      <c r="F1511" s="340" t="s">
        <v>2423</v>
      </c>
    </row>
    <row r="1512" spans="1:6">
      <c r="A1512" s="26">
        <v>1508</v>
      </c>
      <c r="B1512" s="338" t="s">
        <v>4437</v>
      </c>
      <c r="C1512" s="340" t="s">
        <v>1413</v>
      </c>
      <c r="D1512" s="340" t="s">
        <v>4007</v>
      </c>
      <c r="E1512" s="340" t="s">
        <v>2453</v>
      </c>
      <c r="F1512" s="340" t="s">
        <v>2423</v>
      </c>
    </row>
    <row r="1513" spans="1:6">
      <c r="A1513" s="26">
        <v>1509</v>
      </c>
      <c r="B1513" s="338" t="s">
        <v>4428</v>
      </c>
      <c r="C1513" s="340" t="s">
        <v>1408</v>
      </c>
      <c r="D1513" s="340" t="s">
        <v>4007</v>
      </c>
      <c r="E1513" s="340" t="s">
        <v>2453</v>
      </c>
      <c r="F1513" s="340" t="s">
        <v>2423</v>
      </c>
    </row>
    <row r="1514" spans="1:6">
      <c r="A1514" s="26">
        <v>1510</v>
      </c>
      <c r="B1514" s="338" t="s">
        <v>11195</v>
      </c>
      <c r="C1514" s="340" t="s">
        <v>4819</v>
      </c>
      <c r="D1514" s="340" t="s">
        <v>4007</v>
      </c>
      <c r="E1514" s="340" t="s">
        <v>2453</v>
      </c>
      <c r="F1514" s="340" t="s">
        <v>2423</v>
      </c>
    </row>
    <row r="1515" spans="1:6">
      <c r="A1515" s="26">
        <v>1511</v>
      </c>
      <c r="B1515" s="338" t="s">
        <v>11201</v>
      </c>
      <c r="C1515" s="340" t="s">
        <v>4791</v>
      </c>
      <c r="D1515" s="340" t="s">
        <v>4007</v>
      </c>
      <c r="E1515" s="340" t="s">
        <v>2453</v>
      </c>
      <c r="F1515" s="340" t="s">
        <v>2423</v>
      </c>
    </row>
    <row r="1516" spans="1:6">
      <c r="A1516" s="26">
        <v>1512</v>
      </c>
      <c r="B1516" s="338" t="s">
        <v>4343</v>
      </c>
      <c r="C1516" s="340" t="s">
        <v>4344</v>
      </c>
      <c r="D1516" s="340" t="s">
        <v>4007</v>
      </c>
      <c r="E1516" s="340" t="s">
        <v>2453</v>
      </c>
      <c r="F1516" s="340" t="s">
        <v>2423</v>
      </c>
    </row>
    <row r="1517" spans="1:6">
      <c r="A1517" s="26">
        <v>1513</v>
      </c>
      <c r="B1517" s="338" t="s">
        <v>4484</v>
      </c>
      <c r="C1517" s="340" t="s">
        <v>4485</v>
      </c>
      <c r="D1517" s="340" t="s">
        <v>4007</v>
      </c>
      <c r="E1517" s="340" t="s">
        <v>2453</v>
      </c>
      <c r="F1517" s="340" t="s">
        <v>2423</v>
      </c>
    </row>
    <row r="1518" spans="1:6">
      <c r="A1518" s="26">
        <v>1514</v>
      </c>
      <c r="B1518" s="338" t="s">
        <v>4310</v>
      </c>
      <c r="C1518" s="340" t="s">
        <v>4311</v>
      </c>
      <c r="D1518" s="340" t="s">
        <v>4007</v>
      </c>
      <c r="E1518" s="340" t="s">
        <v>2453</v>
      </c>
      <c r="F1518" s="340" t="s">
        <v>2423</v>
      </c>
    </row>
    <row r="1519" spans="1:6">
      <c r="A1519" s="26">
        <v>1515</v>
      </c>
      <c r="B1519" s="338" t="s">
        <v>4263</v>
      </c>
      <c r="C1519" s="340" t="s">
        <v>4264</v>
      </c>
      <c r="D1519" s="340" t="s">
        <v>4007</v>
      </c>
      <c r="E1519" s="340" t="s">
        <v>2453</v>
      </c>
      <c r="F1519" s="340" t="s">
        <v>2423</v>
      </c>
    </row>
    <row r="1520" spans="1:6">
      <c r="A1520" s="26">
        <v>1516</v>
      </c>
      <c r="B1520" s="338" t="s">
        <v>4251</v>
      </c>
      <c r="C1520" s="340" t="s">
        <v>4252</v>
      </c>
      <c r="D1520" s="340" t="s">
        <v>4007</v>
      </c>
      <c r="E1520" s="340" t="s">
        <v>2453</v>
      </c>
      <c r="F1520" s="340" t="s">
        <v>2423</v>
      </c>
    </row>
    <row r="1521" spans="1:6">
      <c r="A1521" s="26">
        <v>1517</v>
      </c>
      <c r="B1521" s="338" t="s">
        <v>11221</v>
      </c>
      <c r="C1521" s="340" t="s">
        <v>4765</v>
      </c>
      <c r="D1521" s="340" t="s">
        <v>4007</v>
      </c>
      <c r="E1521" s="340" t="s">
        <v>2453</v>
      </c>
      <c r="F1521" s="340" t="s">
        <v>2423</v>
      </c>
    </row>
    <row r="1522" spans="1:6">
      <c r="A1522" s="26">
        <v>1518</v>
      </c>
      <c r="B1522" s="338" t="s">
        <v>11229</v>
      </c>
      <c r="C1522" s="340" t="s">
        <v>4790</v>
      </c>
      <c r="D1522" s="340" t="s">
        <v>4007</v>
      </c>
      <c r="E1522" s="340" t="s">
        <v>2453</v>
      </c>
      <c r="F1522" s="340" t="s">
        <v>2423</v>
      </c>
    </row>
    <row r="1523" spans="1:6">
      <c r="A1523" s="26">
        <v>1519</v>
      </c>
      <c r="B1523" s="338" t="s">
        <v>11234</v>
      </c>
      <c r="C1523" s="340" t="s">
        <v>4807</v>
      </c>
      <c r="D1523" s="340" t="s">
        <v>4007</v>
      </c>
      <c r="E1523" s="340" t="s">
        <v>2453</v>
      </c>
      <c r="F1523" s="340" t="s">
        <v>2423</v>
      </c>
    </row>
    <row r="1524" spans="1:6">
      <c r="A1524" s="26">
        <v>1520</v>
      </c>
      <c r="B1524" s="338" t="s">
        <v>11244</v>
      </c>
      <c r="C1524" s="340" t="s">
        <v>4733</v>
      </c>
      <c r="D1524" s="340" t="s">
        <v>4007</v>
      </c>
      <c r="E1524" s="340" t="s">
        <v>2453</v>
      </c>
      <c r="F1524" s="340" t="s">
        <v>2423</v>
      </c>
    </row>
    <row r="1525" spans="1:6">
      <c r="A1525" s="26">
        <v>1521</v>
      </c>
      <c r="B1525" s="338" t="s">
        <v>11245</v>
      </c>
      <c r="C1525" s="340" t="s">
        <v>4766</v>
      </c>
      <c r="D1525" s="340" t="s">
        <v>4007</v>
      </c>
      <c r="E1525" s="340" t="s">
        <v>2453</v>
      </c>
      <c r="F1525" s="340" t="s">
        <v>2423</v>
      </c>
    </row>
    <row r="1526" spans="1:6">
      <c r="A1526" s="26">
        <v>1522</v>
      </c>
      <c r="B1526" s="338" t="s">
        <v>11246</v>
      </c>
      <c r="C1526" s="340" t="s">
        <v>4734</v>
      </c>
      <c r="D1526" s="340" t="s">
        <v>4007</v>
      </c>
      <c r="E1526" s="340" t="s">
        <v>2453</v>
      </c>
      <c r="F1526" s="340" t="s">
        <v>2423</v>
      </c>
    </row>
    <row r="1527" spans="1:6">
      <c r="A1527" s="26">
        <v>1523</v>
      </c>
      <c r="B1527" s="338" t="s">
        <v>11267</v>
      </c>
      <c r="C1527" s="340" t="s">
        <v>4798</v>
      </c>
      <c r="D1527" s="340" t="s">
        <v>4007</v>
      </c>
      <c r="E1527" s="340" t="s">
        <v>2453</v>
      </c>
      <c r="F1527" s="340" t="s">
        <v>2423</v>
      </c>
    </row>
    <row r="1528" spans="1:6">
      <c r="A1528" s="26">
        <v>1524</v>
      </c>
      <c r="B1528" s="338" t="s">
        <v>11285</v>
      </c>
      <c r="C1528" s="340" t="s">
        <v>4767</v>
      </c>
      <c r="D1528" s="340" t="s">
        <v>4007</v>
      </c>
      <c r="E1528" s="340" t="s">
        <v>2453</v>
      </c>
      <c r="F1528" s="340" t="s">
        <v>2423</v>
      </c>
    </row>
    <row r="1529" spans="1:6">
      <c r="A1529" s="26">
        <v>1525</v>
      </c>
      <c r="B1529" s="338" t="s">
        <v>11286</v>
      </c>
      <c r="C1529" s="340" t="s">
        <v>4801</v>
      </c>
      <c r="D1529" s="340" t="s">
        <v>4007</v>
      </c>
      <c r="E1529" s="340" t="s">
        <v>2453</v>
      </c>
      <c r="F1529" s="340" t="s">
        <v>2423</v>
      </c>
    </row>
    <row r="1530" spans="1:6">
      <c r="A1530" s="26">
        <v>1526</v>
      </c>
      <c r="B1530" s="338" t="s">
        <v>11308</v>
      </c>
      <c r="C1530" s="340" t="s">
        <v>4768</v>
      </c>
      <c r="D1530" s="340" t="s">
        <v>4007</v>
      </c>
      <c r="E1530" s="340" t="s">
        <v>2453</v>
      </c>
      <c r="F1530" s="340" t="s">
        <v>2423</v>
      </c>
    </row>
    <row r="1531" spans="1:6">
      <c r="A1531" s="26">
        <v>1527</v>
      </c>
      <c r="B1531" s="338" t="s">
        <v>11323</v>
      </c>
      <c r="C1531" s="340" t="s">
        <v>4780</v>
      </c>
      <c r="D1531" s="340" t="s">
        <v>4007</v>
      </c>
      <c r="E1531" s="340" t="s">
        <v>2453</v>
      </c>
      <c r="F1531" s="340" t="s">
        <v>2423</v>
      </c>
    </row>
    <row r="1532" spans="1:6">
      <c r="A1532" s="26">
        <v>1528</v>
      </c>
      <c r="B1532" s="338" t="s">
        <v>11333</v>
      </c>
      <c r="C1532" s="340" t="s">
        <v>4775</v>
      </c>
      <c r="D1532" s="340" t="s">
        <v>4007</v>
      </c>
      <c r="E1532" s="340" t="s">
        <v>2453</v>
      </c>
      <c r="F1532" s="340" t="s">
        <v>2423</v>
      </c>
    </row>
    <row r="1533" spans="1:6">
      <c r="A1533" s="26">
        <v>1529</v>
      </c>
      <c r="B1533" s="338" t="s">
        <v>11349</v>
      </c>
      <c r="C1533" s="340" t="s">
        <v>4808</v>
      </c>
      <c r="D1533" s="340" t="s">
        <v>4007</v>
      </c>
      <c r="E1533" s="340" t="s">
        <v>2453</v>
      </c>
      <c r="F1533" s="340" t="s">
        <v>2423</v>
      </c>
    </row>
    <row r="1534" spans="1:6">
      <c r="A1534" s="26">
        <v>1530</v>
      </c>
      <c r="B1534" s="338" t="s">
        <v>4265</v>
      </c>
      <c r="C1534" s="340" t="s">
        <v>4266</v>
      </c>
      <c r="D1534" s="340" t="s">
        <v>4007</v>
      </c>
      <c r="E1534" s="340" t="s">
        <v>2453</v>
      </c>
      <c r="F1534" s="340" t="s">
        <v>2423</v>
      </c>
    </row>
    <row r="1535" spans="1:6">
      <c r="A1535" s="26">
        <v>1531</v>
      </c>
      <c r="B1535" s="338" t="s">
        <v>4176</v>
      </c>
      <c r="C1535" s="340" t="s">
        <v>4177</v>
      </c>
      <c r="D1535" s="340" t="s">
        <v>4007</v>
      </c>
      <c r="E1535" s="340" t="s">
        <v>2453</v>
      </c>
      <c r="F1535" s="340" t="s">
        <v>2423</v>
      </c>
    </row>
    <row r="1536" spans="1:6">
      <c r="A1536" s="26">
        <v>1532</v>
      </c>
      <c r="B1536" s="338" t="s">
        <v>4474</v>
      </c>
      <c r="C1536" s="340" t="s">
        <v>4475</v>
      </c>
      <c r="D1536" s="340" t="s">
        <v>4007</v>
      </c>
      <c r="E1536" s="340" t="s">
        <v>2453</v>
      </c>
      <c r="F1536" s="340" t="s">
        <v>2423</v>
      </c>
    </row>
    <row r="1537" spans="1:6">
      <c r="A1537" s="26">
        <v>1533</v>
      </c>
      <c r="B1537" s="338" t="s">
        <v>4476</v>
      </c>
      <c r="C1537" s="340" t="s">
        <v>4477</v>
      </c>
      <c r="D1537" s="340" t="s">
        <v>4007</v>
      </c>
      <c r="E1537" s="340" t="s">
        <v>2453</v>
      </c>
      <c r="F1537" s="340" t="s">
        <v>2423</v>
      </c>
    </row>
    <row r="1538" spans="1:6">
      <c r="A1538" s="26">
        <v>1534</v>
      </c>
      <c r="B1538" s="338" t="s">
        <v>4491</v>
      </c>
      <c r="C1538" s="340" t="s">
        <v>4492</v>
      </c>
      <c r="D1538" s="340" t="s">
        <v>4007</v>
      </c>
      <c r="E1538" s="340" t="s">
        <v>2453</v>
      </c>
      <c r="F1538" s="340" t="s">
        <v>2423</v>
      </c>
    </row>
    <row r="1539" spans="1:6">
      <c r="A1539" s="26">
        <v>1535</v>
      </c>
      <c r="B1539" s="338" t="s">
        <v>4472</v>
      </c>
      <c r="C1539" s="340" t="s">
        <v>4473</v>
      </c>
      <c r="D1539" s="340" t="s">
        <v>4007</v>
      </c>
      <c r="E1539" s="340" t="s">
        <v>2453</v>
      </c>
      <c r="F1539" s="340" t="s">
        <v>2423</v>
      </c>
    </row>
    <row r="1540" spans="1:6">
      <c r="A1540" s="26">
        <v>1536</v>
      </c>
      <c r="B1540" s="338" t="s">
        <v>4495</v>
      </c>
      <c r="C1540" s="340" t="s">
        <v>4496</v>
      </c>
      <c r="D1540" s="340" t="s">
        <v>4007</v>
      </c>
      <c r="E1540" s="340" t="s">
        <v>2453</v>
      </c>
      <c r="F1540" s="340" t="s">
        <v>2423</v>
      </c>
    </row>
    <row r="1541" spans="1:6">
      <c r="A1541" s="26">
        <v>1537</v>
      </c>
      <c r="B1541" s="338" t="s">
        <v>4180</v>
      </c>
      <c r="C1541" s="340" t="s">
        <v>4181</v>
      </c>
      <c r="D1541" s="340" t="s">
        <v>4007</v>
      </c>
      <c r="E1541" s="340" t="s">
        <v>2453</v>
      </c>
      <c r="F1541" s="340" t="s">
        <v>2423</v>
      </c>
    </row>
    <row r="1542" spans="1:6">
      <c r="A1542" s="26">
        <v>1538</v>
      </c>
      <c r="B1542" s="338" t="s">
        <v>4324</v>
      </c>
      <c r="C1542" s="340" t="s">
        <v>4325</v>
      </c>
      <c r="D1542" s="340" t="s">
        <v>4007</v>
      </c>
      <c r="E1542" s="340" t="s">
        <v>2453</v>
      </c>
      <c r="F1542" s="340" t="s">
        <v>2423</v>
      </c>
    </row>
    <row r="1543" spans="1:6">
      <c r="A1543" s="26">
        <v>1539</v>
      </c>
      <c r="B1543" s="338" t="s">
        <v>4184</v>
      </c>
      <c r="C1543" s="340" t="s">
        <v>4185</v>
      </c>
      <c r="D1543" s="340" t="s">
        <v>4007</v>
      </c>
      <c r="E1543" s="340" t="s">
        <v>2453</v>
      </c>
      <c r="F1543" s="340" t="s">
        <v>2423</v>
      </c>
    </row>
    <row r="1544" spans="1:6">
      <c r="A1544" s="26">
        <v>1540</v>
      </c>
      <c r="B1544" s="338" t="s">
        <v>4493</v>
      </c>
      <c r="C1544" s="340" t="s">
        <v>4494</v>
      </c>
      <c r="D1544" s="340" t="s">
        <v>4007</v>
      </c>
      <c r="E1544" s="340" t="s">
        <v>2453</v>
      </c>
      <c r="F1544" s="340" t="s">
        <v>2423</v>
      </c>
    </row>
    <row r="1545" spans="1:6">
      <c r="A1545" s="26">
        <v>1541</v>
      </c>
      <c r="B1545" s="338" t="s">
        <v>4162</v>
      </c>
      <c r="C1545" s="340" t="s">
        <v>4163</v>
      </c>
      <c r="D1545" s="340" t="s">
        <v>4007</v>
      </c>
      <c r="E1545" s="340" t="s">
        <v>2453</v>
      </c>
      <c r="F1545" s="340" t="s">
        <v>2423</v>
      </c>
    </row>
    <row r="1546" spans="1:6">
      <c r="A1546" s="26">
        <v>1542</v>
      </c>
      <c r="B1546" s="338" t="s">
        <v>4190</v>
      </c>
      <c r="C1546" s="340" t="s">
        <v>4191</v>
      </c>
      <c r="D1546" s="340" t="s">
        <v>4007</v>
      </c>
      <c r="E1546" s="340" t="s">
        <v>2453</v>
      </c>
      <c r="F1546" s="340" t="s">
        <v>2423</v>
      </c>
    </row>
    <row r="1547" spans="1:6">
      <c r="A1547" s="26">
        <v>1543</v>
      </c>
      <c r="B1547" s="338" t="s">
        <v>4280</v>
      </c>
      <c r="C1547" s="340" t="s">
        <v>4281</v>
      </c>
      <c r="D1547" s="340" t="s">
        <v>4007</v>
      </c>
      <c r="E1547" s="340" t="s">
        <v>2453</v>
      </c>
      <c r="F1547" s="340" t="s">
        <v>2423</v>
      </c>
    </row>
    <row r="1548" spans="1:6">
      <c r="A1548" s="26">
        <v>1544</v>
      </c>
      <c r="B1548" s="338" t="s">
        <v>4300</v>
      </c>
      <c r="C1548" s="340" t="s">
        <v>4301</v>
      </c>
      <c r="D1548" s="340" t="s">
        <v>4007</v>
      </c>
      <c r="E1548" s="340" t="s">
        <v>2453</v>
      </c>
      <c r="F1548" s="340" t="s">
        <v>2423</v>
      </c>
    </row>
    <row r="1549" spans="1:6">
      <c r="A1549" s="26">
        <v>1545</v>
      </c>
      <c r="B1549" s="338" t="s">
        <v>4296</v>
      </c>
      <c r="C1549" s="340" t="s">
        <v>4297</v>
      </c>
      <c r="D1549" s="340" t="s">
        <v>4007</v>
      </c>
      <c r="E1549" s="340" t="s">
        <v>2453</v>
      </c>
      <c r="F1549" s="340" t="s">
        <v>2423</v>
      </c>
    </row>
    <row r="1550" spans="1:6">
      <c r="A1550" s="26">
        <v>1546</v>
      </c>
      <c r="B1550" s="338" t="s">
        <v>4216</v>
      </c>
      <c r="C1550" s="340" t="s">
        <v>4217</v>
      </c>
      <c r="D1550" s="340" t="s">
        <v>4007</v>
      </c>
      <c r="E1550" s="340" t="s">
        <v>2453</v>
      </c>
      <c r="F1550" s="340" t="s">
        <v>2423</v>
      </c>
    </row>
    <row r="1551" spans="1:6">
      <c r="A1551" s="26">
        <v>1547</v>
      </c>
      <c r="B1551" s="338" t="s">
        <v>4259</v>
      </c>
      <c r="C1551" s="340" t="s">
        <v>4260</v>
      </c>
      <c r="D1551" s="340" t="s">
        <v>4007</v>
      </c>
      <c r="E1551" s="340" t="s">
        <v>2453</v>
      </c>
      <c r="F1551" s="340" t="s">
        <v>2423</v>
      </c>
    </row>
    <row r="1552" spans="1:6">
      <c r="A1552" s="26">
        <v>1548</v>
      </c>
      <c r="B1552" s="338" t="s">
        <v>4419</v>
      </c>
      <c r="C1552" s="340" t="s">
        <v>4420</v>
      </c>
      <c r="D1552" s="340" t="s">
        <v>4007</v>
      </c>
      <c r="E1552" s="340" t="s">
        <v>2453</v>
      </c>
      <c r="F1552" s="340" t="s">
        <v>2423</v>
      </c>
    </row>
    <row r="1553" spans="1:6">
      <c r="A1553" s="26">
        <v>1549</v>
      </c>
      <c r="B1553" s="338" t="s">
        <v>4276</v>
      </c>
      <c r="C1553" s="340" t="s">
        <v>4277</v>
      </c>
      <c r="D1553" s="340" t="s">
        <v>4007</v>
      </c>
      <c r="E1553" s="340" t="s">
        <v>2453</v>
      </c>
      <c r="F1553" s="340" t="s">
        <v>2423</v>
      </c>
    </row>
    <row r="1554" spans="1:6">
      <c r="A1554" s="26">
        <v>1550</v>
      </c>
      <c r="B1554" s="338" t="s">
        <v>4407</v>
      </c>
      <c r="C1554" s="340" t="s">
        <v>4408</v>
      </c>
      <c r="D1554" s="340" t="s">
        <v>4007</v>
      </c>
      <c r="E1554" s="340" t="s">
        <v>2453</v>
      </c>
      <c r="F1554" s="340" t="s">
        <v>2423</v>
      </c>
    </row>
    <row r="1555" spans="1:6">
      <c r="A1555" s="26">
        <v>1551</v>
      </c>
      <c r="B1555" s="338" t="s">
        <v>4272</v>
      </c>
      <c r="C1555" s="340" t="s">
        <v>4273</v>
      </c>
      <c r="D1555" s="340" t="s">
        <v>4007</v>
      </c>
      <c r="E1555" s="340" t="s">
        <v>2453</v>
      </c>
      <c r="F1555" s="340" t="s">
        <v>2423</v>
      </c>
    </row>
    <row r="1556" spans="1:6">
      <c r="A1556" s="26">
        <v>1552</v>
      </c>
      <c r="B1556" s="338" t="s">
        <v>4424</v>
      </c>
      <c r="C1556" s="340" t="s">
        <v>4425</v>
      </c>
      <c r="D1556" s="340" t="s">
        <v>4007</v>
      </c>
      <c r="E1556" s="340" t="s">
        <v>2453</v>
      </c>
      <c r="F1556" s="340" t="s">
        <v>2423</v>
      </c>
    </row>
    <row r="1557" spans="1:6">
      <c r="A1557" s="26">
        <v>1553</v>
      </c>
      <c r="B1557" s="338" t="s">
        <v>4388</v>
      </c>
      <c r="C1557" s="340" t="s">
        <v>4389</v>
      </c>
      <c r="D1557" s="340" t="s">
        <v>4007</v>
      </c>
      <c r="E1557" s="340" t="s">
        <v>2453</v>
      </c>
      <c r="F1557" s="340" t="s">
        <v>2423</v>
      </c>
    </row>
    <row r="1558" spans="1:6">
      <c r="A1558" s="26">
        <v>1554</v>
      </c>
      <c r="B1558" s="338" t="s">
        <v>4356</v>
      </c>
      <c r="C1558" s="340" t="s">
        <v>4357</v>
      </c>
      <c r="D1558" s="340" t="s">
        <v>4007</v>
      </c>
      <c r="E1558" s="340" t="s">
        <v>2453</v>
      </c>
      <c r="F1558" s="340" t="s">
        <v>2423</v>
      </c>
    </row>
    <row r="1559" spans="1:6">
      <c r="A1559" s="26">
        <v>1555</v>
      </c>
      <c r="B1559" s="338" t="s">
        <v>4345</v>
      </c>
      <c r="C1559" s="340" t="s">
        <v>4346</v>
      </c>
      <c r="D1559" s="340" t="s">
        <v>4007</v>
      </c>
      <c r="E1559" s="340" t="s">
        <v>2453</v>
      </c>
      <c r="F1559" s="340" t="s">
        <v>2423</v>
      </c>
    </row>
    <row r="1560" spans="1:6">
      <c r="A1560" s="26">
        <v>1556</v>
      </c>
      <c r="B1560" s="338" t="s">
        <v>4220</v>
      </c>
      <c r="C1560" s="340" t="s">
        <v>4221</v>
      </c>
      <c r="D1560" s="340" t="s">
        <v>4007</v>
      </c>
      <c r="E1560" s="340" t="s">
        <v>2453</v>
      </c>
      <c r="F1560" s="340" t="s">
        <v>2423</v>
      </c>
    </row>
    <row r="1561" spans="1:6">
      <c r="A1561" s="26">
        <v>1557</v>
      </c>
      <c r="B1561" s="338" t="s">
        <v>4235</v>
      </c>
      <c r="C1561" s="340" t="s">
        <v>4236</v>
      </c>
      <c r="D1561" s="340" t="s">
        <v>4007</v>
      </c>
      <c r="E1561" s="340" t="s">
        <v>2453</v>
      </c>
      <c r="F1561" s="340" t="s">
        <v>2423</v>
      </c>
    </row>
    <row r="1562" spans="1:6">
      <c r="A1562" s="26">
        <v>1558</v>
      </c>
      <c r="B1562" s="338" t="s">
        <v>4308</v>
      </c>
      <c r="C1562" s="340" t="s">
        <v>4309</v>
      </c>
      <c r="D1562" s="340" t="s">
        <v>4007</v>
      </c>
      <c r="E1562" s="340" t="s">
        <v>2453</v>
      </c>
      <c r="F1562" s="340" t="s">
        <v>2423</v>
      </c>
    </row>
    <row r="1563" spans="1:6">
      <c r="A1563" s="26">
        <v>1559</v>
      </c>
      <c r="B1563" s="338" t="s">
        <v>4218</v>
      </c>
      <c r="C1563" s="340" t="s">
        <v>4219</v>
      </c>
      <c r="D1563" s="340" t="s">
        <v>4007</v>
      </c>
      <c r="E1563" s="340" t="s">
        <v>2453</v>
      </c>
      <c r="F1563" s="340" t="s">
        <v>2423</v>
      </c>
    </row>
    <row r="1564" spans="1:6">
      <c r="A1564" s="26">
        <v>1560</v>
      </c>
      <c r="B1564" s="338" t="s">
        <v>4396</v>
      </c>
      <c r="C1564" s="340" t="s">
        <v>4397</v>
      </c>
      <c r="D1564" s="340" t="s">
        <v>4007</v>
      </c>
      <c r="E1564" s="340" t="s">
        <v>2453</v>
      </c>
      <c r="F1564" s="340" t="s">
        <v>2423</v>
      </c>
    </row>
    <row r="1565" spans="1:6">
      <c r="A1565" s="26">
        <v>1561</v>
      </c>
      <c r="B1565" s="338" t="s">
        <v>4172</v>
      </c>
      <c r="C1565" s="340" t="s">
        <v>4173</v>
      </c>
      <c r="D1565" s="340" t="s">
        <v>4007</v>
      </c>
      <c r="E1565" s="340" t="s">
        <v>2453</v>
      </c>
      <c r="F1565" s="340" t="s">
        <v>2423</v>
      </c>
    </row>
    <row r="1566" spans="1:6">
      <c r="A1566" s="26">
        <v>1562</v>
      </c>
      <c r="B1566" s="338" t="s">
        <v>4386</v>
      </c>
      <c r="C1566" s="340" t="s">
        <v>4387</v>
      </c>
      <c r="D1566" s="340" t="s">
        <v>4007</v>
      </c>
      <c r="E1566" s="340" t="s">
        <v>2453</v>
      </c>
      <c r="F1566" s="340" t="s">
        <v>2423</v>
      </c>
    </row>
    <row r="1567" spans="1:6">
      <c r="A1567" s="26">
        <v>1563</v>
      </c>
      <c r="B1567" s="338" t="s">
        <v>4392</v>
      </c>
      <c r="C1567" s="340" t="s">
        <v>4393</v>
      </c>
      <c r="D1567" s="340" t="s">
        <v>4007</v>
      </c>
      <c r="E1567" s="340" t="s">
        <v>2453</v>
      </c>
      <c r="F1567" s="340" t="s">
        <v>2423</v>
      </c>
    </row>
    <row r="1568" spans="1:6">
      <c r="A1568" s="26">
        <v>1564</v>
      </c>
      <c r="B1568" s="338" t="s">
        <v>4255</v>
      </c>
      <c r="C1568" s="340" t="s">
        <v>4256</v>
      </c>
      <c r="D1568" s="340" t="s">
        <v>4007</v>
      </c>
      <c r="E1568" s="340" t="s">
        <v>2453</v>
      </c>
      <c r="F1568" s="340" t="s">
        <v>2423</v>
      </c>
    </row>
    <row r="1569" spans="1:6">
      <c r="A1569" s="26">
        <v>1565</v>
      </c>
      <c r="B1569" s="338" t="s">
        <v>4448</v>
      </c>
      <c r="C1569" s="340" t="s">
        <v>4449</v>
      </c>
      <c r="D1569" s="340" t="s">
        <v>4007</v>
      </c>
      <c r="E1569" s="340" t="s">
        <v>2453</v>
      </c>
      <c r="F1569" s="340" t="s">
        <v>2423</v>
      </c>
    </row>
    <row r="1570" spans="1:6">
      <c r="A1570" s="26">
        <v>1566</v>
      </c>
      <c r="B1570" s="338" t="s">
        <v>4306</v>
      </c>
      <c r="C1570" s="340" t="s">
        <v>4307</v>
      </c>
      <c r="D1570" s="340" t="s">
        <v>4007</v>
      </c>
      <c r="E1570" s="340" t="s">
        <v>2453</v>
      </c>
      <c r="F1570" s="340" t="s">
        <v>2423</v>
      </c>
    </row>
    <row r="1571" spans="1:6">
      <c r="A1571" s="26">
        <v>1567</v>
      </c>
      <c r="B1571" s="338" t="s">
        <v>4454</v>
      </c>
      <c r="C1571" s="340" t="s">
        <v>4455</v>
      </c>
      <c r="D1571" s="340" t="s">
        <v>4007</v>
      </c>
      <c r="E1571" s="340" t="s">
        <v>2453</v>
      </c>
      <c r="F1571" s="340" t="s">
        <v>2423</v>
      </c>
    </row>
    <row r="1572" spans="1:6">
      <c r="A1572" s="26">
        <v>1568</v>
      </c>
      <c r="B1572" s="338" t="s">
        <v>4261</v>
      </c>
      <c r="C1572" s="340" t="s">
        <v>4262</v>
      </c>
      <c r="D1572" s="340" t="s">
        <v>4007</v>
      </c>
      <c r="E1572" s="340" t="s">
        <v>2453</v>
      </c>
      <c r="F1572" s="340" t="s">
        <v>2423</v>
      </c>
    </row>
    <row r="1573" spans="1:6">
      <c r="A1573" s="26">
        <v>1569</v>
      </c>
      <c r="B1573" s="338" t="s">
        <v>4298</v>
      </c>
      <c r="C1573" s="340" t="s">
        <v>4299</v>
      </c>
      <c r="D1573" s="340" t="s">
        <v>4007</v>
      </c>
      <c r="E1573" s="340" t="s">
        <v>2453</v>
      </c>
      <c r="F1573" s="340" t="s">
        <v>2423</v>
      </c>
    </row>
    <row r="1574" spans="1:6">
      <c r="A1574" s="26">
        <v>1570</v>
      </c>
      <c r="B1574" s="338" t="s">
        <v>4278</v>
      </c>
      <c r="C1574" s="340" t="s">
        <v>4279</v>
      </c>
      <c r="D1574" s="340" t="s">
        <v>4007</v>
      </c>
      <c r="E1574" s="340" t="s">
        <v>2453</v>
      </c>
      <c r="F1574" s="340" t="s">
        <v>2423</v>
      </c>
    </row>
    <row r="1575" spans="1:6">
      <c r="A1575" s="26">
        <v>1571</v>
      </c>
      <c r="B1575" s="338" t="s">
        <v>4304</v>
      </c>
      <c r="C1575" s="340" t="s">
        <v>4305</v>
      </c>
      <c r="D1575" s="340" t="s">
        <v>4007</v>
      </c>
      <c r="E1575" s="340" t="s">
        <v>2453</v>
      </c>
      <c r="F1575" s="340" t="s">
        <v>2423</v>
      </c>
    </row>
    <row r="1576" spans="1:6">
      <c r="A1576" s="26">
        <v>1572</v>
      </c>
      <c r="B1576" s="338" t="s">
        <v>4360</v>
      </c>
      <c r="C1576" s="340" t="s">
        <v>4361</v>
      </c>
      <c r="D1576" s="340" t="s">
        <v>4007</v>
      </c>
      <c r="E1576" s="340" t="s">
        <v>2453</v>
      </c>
      <c r="F1576" s="340" t="s">
        <v>2423</v>
      </c>
    </row>
    <row r="1577" spans="1:6">
      <c r="A1577" s="26">
        <v>1573</v>
      </c>
      <c r="B1577" s="338" t="s">
        <v>4378</v>
      </c>
      <c r="C1577" s="340" t="s">
        <v>4379</v>
      </c>
      <c r="D1577" s="340" t="s">
        <v>4007</v>
      </c>
      <c r="E1577" s="340" t="s">
        <v>2453</v>
      </c>
      <c r="F1577" s="340" t="s">
        <v>2423</v>
      </c>
    </row>
    <row r="1578" spans="1:6">
      <c r="A1578" s="26">
        <v>1574</v>
      </c>
      <c r="B1578" s="338" t="s">
        <v>4253</v>
      </c>
      <c r="C1578" s="340" t="s">
        <v>4254</v>
      </c>
      <c r="D1578" s="340" t="s">
        <v>4007</v>
      </c>
      <c r="E1578" s="340" t="s">
        <v>2453</v>
      </c>
      <c r="F1578" s="340" t="s">
        <v>2423</v>
      </c>
    </row>
    <row r="1579" spans="1:6">
      <c r="A1579" s="26">
        <v>1575</v>
      </c>
      <c r="B1579" s="338" t="s">
        <v>4443</v>
      </c>
      <c r="C1579" s="340" t="s">
        <v>4444</v>
      </c>
      <c r="D1579" s="340" t="s">
        <v>4007</v>
      </c>
      <c r="E1579" s="340" t="s">
        <v>2453</v>
      </c>
      <c r="F1579" s="340" t="s">
        <v>2423</v>
      </c>
    </row>
    <row r="1580" spans="1:6">
      <c r="A1580" s="26">
        <v>1576</v>
      </c>
      <c r="B1580" s="338" t="s">
        <v>11456</v>
      </c>
      <c r="C1580" s="340" t="s">
        <v>4843</v>
      </c>
      <c r="D1580" s="340" t="s">
        <v>4007</v>
      </c>
      <c r="E1580" s="340" t="s">
        <v>2453</v>
      </c>
      <c r="F1580" s="340" t="s">
        <v>2423</v>
      </c>
    </row>
    <row r="1581" spans="1:6">
      <c r="A1581" s="26">
        <v>1577</v>
      </c>
      <c r="B1581" s="338" t="s">
        <v>11489</v>
      </c>
      <c r="C1581" s="340" t="s">
        <v>4842</v>
      </c>
      <c r="D1581" s="340" t="s">
        <v>4007</v>
      </c>
      <c r="E1581" s="340" t="s">
        <v>2453</v>
      </c>
      <c r="F1581" s="340" t="s">
        <v>2423</v>
      </c>
    </row>
    <row r="1582" spans="1:6">
      <c r="A1582" s="26">
        <v>1578</v>
      </c>
      <c r="B1582" s="338" t="s">
        <v>11495</v>
      </c>
      <c r="C1582" s="340" t="s">
        <v>4831</v>
      </c>
      <c r="D1582" s="340" t="s">
        <v>4007</v>
      </c>
      <c r="E1582" s="340" t="s">
        <v>2453</v>
      </c>
      <c r="F1582" s="340" t="s">
        <v>2423</v>
      </c>
    </row>
    <row r="1583" spans="1:6">
      <c r="A1583" s="26">
        <v>1579</v>
      </c>
      <c r="B1583" s="338" t="s">
        <v>11517</v>
      </c>
      <c r="C1583" s="340" t="s">
        <v>4841</v>
      </c>
      <c r="D1583" s="340" t="s">
        <v>4007</v>
      </c>
      <c r="E1583" s="340" t="s">
        <v>2453</v>
      </c>
      <c r="F1583" s="340" t="s">
        <v>2423</v>
      </c>
    </row>
    <row r="1584" spans="1:6">
      <c r="A1584" s="26">
        <v>1580</v>
      </c>
      <c r="B1584" s="338" t="s">
        <v>11524</v>
      </c>
      <c r="C1584" s="340" t="s">
        <v>4840</v>
      </c>
      <c r="D1584" s="340" t="s">
        <v>4007</v>
      </c>
      <c r="E1584" s="340" t="s">
        <v>2453</v>
      </c>
      <c r="F1584" s="340" t="s">
        <v>2423</v>
      </c>
    </row>
    <row r="1585" spans="1:6">
      <c r="A1585" s="26">
        <v>1581</v>
      </c>
      <c r="B1585" s="338" t="s">
        <v>4060</v>
      </c>
      <c r="C1585" s="340" t="s">
        <v>4061</v>
      </c>
      <c r="D1585" s="340" t="s">
        <v>4007</v>
      </c>
      <c r="E1585" s="340" t="s">
        <v>2453</v>
      </c>
      <c r="F1585" s="340" t="s">
        <v>2423</v>
      </c>
    </row>
    <row r="1586" spans="1:6">
      <c r="A1586" s="26">
        <v>1582</v>
      </c>
      <c r="B1586" s="338" t="s">
        <v>4062</v>
      </c>
      <c r="C1586" s="340" t="s">
        <v>4063</v>
      </c>
      <c r="D1586" s="340" t="s">
        <v>4007</v>
      </c>
      <c r="E1586" s="340" t="s">
        <v>2453</v>
      </c>
      <c r="F1586" s="340" t="s">
        <v>2423</v>
      </c>
    </row>
    <row r="1587" spans="1:6">
      <c r="A1587" s="26">
        <v>1583</v>
      </c>
      <c r="B1587" s="338" t="s">
        <v>4102</v>
      </c>
      <c r="C1587" s="340" t="s">
        <v>4103</v>
      </c>
      <c r="D1587" s="340" t="s">
        <v>4007</v>
      </c>
      <c r="E1587" s="340" t="s">
        <v>2453</v>
      </c>
      <c r="F1587" s="340" t="s">
        <v>2423</v>
      </c>
    </row>
    <row r="1588" spans="1:6">
      <c r="A1588" s="26">
        <v>1584</v>
      </c>
      <c r="B1588" s="338" t="s">
        <v>4122</v>
      </c>
      <c r="C1588" s="340" t="s">
        <v>4123</v>
      </c>
      <c r="D1588" s="340" t="s">
        <v>4007</v>
      </c>
      <c r="E1588" s="340" t="s">
        <v>2453</v>
      </c>
      <c r="F1588" s="340" t="s">
        <v>2423</v>
      </c>
    </row>
    <row r="1589" spans="1:6">
      <c r="A1589" s="26">
        <v>1585</v>
      </c>
      <c r="B1589" s="338" t="s">
        <v>4069</v>
      </c>
      <c r="C1589" s="340" t="s">
        <v>4070</v>
      </c>
      <c r="D1589" s="340" t="s">
        <v>4007</v>
      </c>
      <c r="E1589" s="340" t="s">
        <v>2453</v>
      </c>
      <c r="F1589" s="340" t="s">
        <v>2423</v>
      </c>
    </row>
    <row r="1590" spans="1:6">
      <c r="A1590" s="26">
        <v>1586</v>
      </c>
      <c r="B1590" s="338" t="s">
        <v>4124</v>
      </c>
      <c r="C1590" s="340" t="s">
        <v>4125</v>
      </c>
      <c r="D1590" s="340" t="s">
        <v>4007</v>
      </c>
      <c r="E1590" s="340" t="s">
        <v>2453</v>
      </c>
      <c r="F1590" s="340" t="s">
        <v>2423</v>
      </c>
    </row>
    <row r="1591" spans="1:6">
      <c r="A1591" s="26">
        <v>1587</v>
      </c>
      <c r="B1591" s="338" t="s">
        <v>4134</v>
      </c>
      <c r="C1591" s="340" t="s">
        <v>4135</v>
      </c>
      <c r="D1591" s="340" t="s">
        <v>4007</v>
      </c>
      <c r="E1591" s="340" t="s">
        <v>2453</v>
      </c>
      <c r="F1591" s="340" t="s">
        <v>2423</v>
      </c>
    </row>
    <row r="1592" spans="1:6">
      <c r="A1592" s="26">
        <v>1588</v>
      </c>
      <c r="B1592" s="338" t="s">
        <v>4074</v>
      </c>
      <c r="C1592" s="340" t="s">
        <v>4075</v>
      </c>
      <c r="D1592" s="340" t="s">
        <v>4007</v>
      </c>
      <c r="E1592" s="340" t="s">
        <v>2453</v>
      </c>
      <c r="F1592" s="340" t="s">
        <v>2423</v>
      </c>
    </row>
    <row r="1593" spans="1:6">
      <c r="A1593" s="26">
        <v>1589</v>
      </c>
      <c r="B1593" s="338" t="s">
        <v>4082</v>
      </c>
      <c r="C1593" s="340" t="s">
        <v>4083</v>
      </c>
      <c r="D1593" s="340" t="s">
        <v>4007</v>
      </c>
      <c r="E1593" s="340" t="s">
        <v>2453</v>
      </c>
      <c r="F1593" s="340" t="s">
        <v>2423</v>
      </c>
    </row>
    <row r="1594" spans="1:6">
      <c r="A1594" s="26">
        <v>1590</v>
      </c>
      <c r="B1594" s="338" t="s">
        <v>4084</v>
      </c>
      <c r="C1594" s="340" t="s">
        <v>4085</v>
      </c>
      <c r="D1594" s="340" t="s">
        <v>4007</v>
      </c>
      <c r="E1594" s="340" t="s">
        <v>2453</v>
      </c>
      <c r="F1594" s="340" t="s">
        <v>2423</v>
      </c>
    </row>
    <row r="1595" spans="1:6">
      <c r="A1595" s="26">
        <v>1591</v>
      </c>
      <c r="B1595" s="338" t="s">
        <v>4032</v>
      </c>
      <c r="C1595" s="340" t="s">
        <v>4033</v>
      </c>
      <c r="D1595" s="340" t="s">
        <v>4007</v>
      </c>
      <c r="E1595" s="340" t="s">
        <v>2453</v>
      </c>
      <c r="F1595" s="340" t="s">
        <v>2423</v>
      </c>
    </row>
    <row r="1596" spans="1:6">
      <c r="A1596" s="26">
        <v>1592</v>
      </c>
      <c r="B1596" s="338" t="s">
        <v>4044</v>
      </c>
      <c r="C1596" s="340" t="s">
        <v>4045</v>
      </c>
      <c r="D1596" s="340" t="s">
        <v>4007</v>
      </c>
      <c r="E1596" s="340" t="s">
        <v>2453</v>
      </c>
      <c r="F1596" s="340" t="s">
        <v>2423</v>
      </c>
    </row>
    <row r="1597" spans="1:6">
      <c r="A1597" s="26">
        <v>1593</v>
      </c>
      <c r="B1597" s="338" t="s">
        <v>4118</v>
      </c>
      <c r="C1597" s="340" t="s">
        <v>4119</v>
      </c>
      <c r="D1597" s="340" t="s">
        <v>4007</v>
      </c>
      <c r="E1597" s="340" t="s">
        <v>2453</v>
      </c>
      <c r="F1597" s="340" t="s">
        <v>2423</v>
      </c>
    </row>
    <row r="1598" spans="1:6">
      <c r="A1598" s="26">
        <v>1594</v>
      </c>
      <c r="B1598" s="338" t="s">
        <v>4072</v>
      </c>
      <c r="C1598" s="340" t="s">
        <v>4073</v>
      </c>
      <c r="D1598" s="340" t="s">
        <v>4007</v>
      </c>
      <c r="E1598" s="340" t="s">
        <v>2453</v>
      </c>
      <c r="F1598" s="340" t="s">
        <v>2423</v>
      </c>
    </row>
    <row r="1599" spans="1:6">
      <c r="A1599" s="26">
        <v>1595</v>
      </c>
      <c r="B1599" s="338" t="s">
        <v>4130</v>
      </c>
      <c r="C1599" s="340" t="s">
        <v>4131</v>
      </c>
      <c r="D1599" s="340" t="s">
        <v>4007</v>
      </c>
      <c r="E1599" s="340" t="s">
        <v>2453</v>
      </c>
      <c r="F1599" s="340" t="s">
        <v>2423</v>
      </c>
    </row>
    <row r="1600" spans="1:6">
      <c r="A1600" s="26">
        <v>1596</v>
      </c>
      <c r="B1600" s="338" t="s">
        <v>4046</v>
      </c>
      <c r="C1600" s="340" t="s">
        <v>4047</v>
      </c>
      <c r="D1600" s="340" t="s">
        <v>4007</v>
      </c>
      <c r="E1600" s="340" t="s">
        <v>2453</v>
      </c>
      <c r="F1600" s="340" t="s">
        <v>2423</v>
      </c>
    </row>
    <row r="1601" spans="1:6">
      <c r="A1601" s="26">
        <v>1597</v>
      </c>
      <c r="B1601" s="338" t="s">
        <v>11569</v>
      </c>
      <c r="C1601" s="340" t="s">
        <v>4029</v>
      </c>
      <c r="D1601" s="340" t="s">
        <v>4007</v>
      </c>
      <c r="E1601" s="340" t="s">
        <v>2422</v>
      </c>
      <c r="F1601" s="340" t="s">
        <v>2423</v>
      </c>
    </row>
    <row r="1602" spans="1:6">
      <c r="A1602" s="26">
        <v>1598</v>
      </c>
      <c r="B1602" s="338" t="s">
        <v>4048</v>
      </c>
      <c r="C1602" s="340" t="s">
        <v>4049</v>
      </c>
      <c r="D1602" s="340" t="s">
        <v>4007</v>
      </c>
      <c r="E1602" s="340" t="s">
        <v>2453</v>
      </c>
      <c r="F1602" s="340" t="s">
        <v>2423</v>
      </c>
    </row>
    <row r="1603" spans="1:6">
      <c r="A1603" s="26">
        <v>1599</v>
      </c>
      <c r="B1603" s="338" t="s">
        <v>4078</v>
      </c>
      <c r="C1603" s="340" t="s">
        <v>4079</v>
      </c>
      <c r="D1603" s="340" t="s">
        <v>4007</v>
      </c>
      <c r="E1603" s="340" t="s">
        <v>2453</v>
      </c>
      <c r="F1603" s="340" t="s">
        <v>2423</v>
      </c>
    </row>
    <row r="1604" spans="1:6">
      <c r="A1604" s="26">
        <v>1600</v>
      </c>
      <c r="B1604" s="338" t="s">
        <v>4052</v>
      </c>
      <c r="C1604" s="340" t="s">
        <v>4053</v>
      </c>
      <c r="D1604" s="340" t="s">
        <v>4007</v>
      </c>
      <c r="E1604" s="340" t="s">
        <v>2453</v>
      </c>
      <c r="F1604" s="340" t="s">
        <v>2423</v>
      </c>
    </row>
    <row r="1605" spans="1:6">
      <c r="A1605" s="26">
        <v>1601</v>
      </c>
      <c r="B1605" s="338" t="s">
        <v>4100</v>
      </c>
      <c r="C1605" s="340" t="s">
        <v>4101</v>
      </c>
      <c r="D1605" s="340" t="s">
        <v>4007</v>
      </c>
      <c r="E1605" s="340" t="s">
        <v>2453</v>
      </c>
      <c r="F1605" s="340" t="s">
        <v>2423</v>
      </c>
    </row>
    <row r="1606" spans="1:6">
      <c r="A1606" s="26">
        <v>1602</v>
      </c>
      <c r="B1606" s="338" t="s">
        <v>4088</v>
      </c>
      <c r="C1606" s="340" t="s">
        <v>4089</v>
      </c>
      <c r="D1606" s="340" t="s">
        <v>4007</v>
      </c>
      <c r="E1606" s="340" t="s">
        <v>2453</v>
      </c>
      <c r="F1606" s="340" t="s">
        <v>2423</v>
      </c>
    </row>
    <row r="1607" spans="1:6">
      <c r="A1607" s="26">
        <v>1603</v>
      </c>
      <c r="B1607" s="338" t="s">
        <v>4054</v>
      </c>
      <c r="C1607" s="340" t="s">
        <v>4055</v>
      </c>
      <c r="D1607" s="340" t="s">
        <v>4007</v>
      </c>
      <c r="E1607" s="340" t="s">
        <v>2453</v>
      </c>
      <c r="F1607" s="340" t="s">
        <v>2423</v>
      </c>
    </row>
    <row r="1608" spans="1:6">
      <c r="A1608" s="26">
        <v>1604</v>
      </c>
      <c r="B1608" s="338" t="s">
        <v>4104</v>
      </c>
      <c r="C1608" s="340" t="s">
        <v>4105</v>
      </c>
      <c r="D1608" s="340" t="s">
        <v>4007</v>
      </c>
      <c r="E1608" s="340" t="s">
        <v>2453</v>
      </c>
      <c r="F1608" s="340" t="s">
        <v>2423</v>
      </c>
    </row>
    <row r="1609" spans="1:6">
      <c r="A1609" s="26">
        <v>1605</v>
      </c>
      <c r="B1609" s="338" t="s">
        <v>4067</v>
      </c>
      <c r="C1609" s="340" t="s">
        <v>4068</v>
      </c>
      <c r="D1609" s="340" t="s">
        <v>4007</v>
      </c>
      <c r="E1609" s="340" t="s">
        <v>2453</v>
      </c>
      <c r="F1609" s="340" t="s">
        <v>2423</v>
      </c>
    </row>
    <row r="1610" spans="1:6">
      <c r="A1610" s="26">
        <v>1606</v>
      </c>
      <c r="B1610" s="338" t="s">
        <v>4112</v>
      </c>
      <c r="C1610" s="340" t="s">
        <v>4113</v>
      </c>
      <c r="D1610" s="340" t="s">
        <v>4007</v>
      </c>
      <c r="E1610" s="340" t="s">
        <v>2453</v>
      </c>
      <c r="F1610" s="342" t="s">
        <v>2423</v>
      </c>
    </row>
    <row r="1611" spans="1:6">
      <c r="A1611" s="26">
        <v>1607</v>
      </c>
      <c r="B1611" s="338" t="s">
        <v>4090</v>
      </c>
      <c r="C1611" s="340" t="s">
        <v>4091</v>
      </c>
      <c r="D1611" s="340" t="s">
        <v>4007</v>
      </c>
      <c r="E1611" s="340" t="s">
        <v>2453</v>
      </c>
      <c r="F1611" s="342" t="s">
        <v>2423</v>
      </c>
    </row>
    <row r="1612" spans="1:6">
      <c r="A1612" s="26">
        <v>1608</v>
      </c>
      <c r="B1612" s="338" t="s">
        <v>4106</v>
      </c>
      <c r="C1612" s="340" t="s">
        <v>4107</v>
      </c>
      <c r="D1612" s="340" t="s">
        <v>4007</v>
      </c>
      <c r="E1612" s="340" t="s">
        <v>2453</v>
      </c>
      <c r="F1612" s="342" t="s">
        <v>2423</v>
      </c>
    </row>
    <row r="1613" spans="1:6">
      <c r="A1613" s="26">
        <v>1609</v>
      </c>
      <c r="B1613" s="338" t="s">
        <v>4132</v>
      </c>
      <c r="C1613" s="340" t="s">
        <v>4133</v>
      </c>
      <c r="D1613" s="340" t="s">
        <v>4007</v>
      </c>
      <c r="E1613" s="340" t="s">
        <v>2453</v>
      </c>
      <c r="F1613" s="342" t="s">
        <v>2423</v>
      </c>
    </row>
    <row r="1614" spans="1:6">
      <c r="A1614" s="26">
        <v>1610</v>
      </c>
      <c r="B1614" s="338" t="s">
        <v>4126</v>
      </c>
      <c r="C1614" s="340" t="s">
        <v>4127</v>
      </c>
      <c r="D1614" s="340" t="s">
        <v>4007</v>
      </c>
      <c r="E1614" s="340" t="s">
        <v>2453</v>
      </c>
      <c r="F1614" s="342" t="s">
        <v>2423</v>
      </c>
    </row>
    <row r="1615" spans="1:6">
      <c r="A1615" s="26">
        <v>1611</v>
      </c>
      <c r="B1615" s="338" t="s">
        <v>4094</v>
      </c>
      <c r="C1615" s="340" t="s">
        <v>4095</v>
      </c>
      <c r="D1615" s="340" t="s">
        <v>4007</v>
      </c>
      <c r="E1615" s="340" t="s">
        <v>2453</v>
      </c>
      <c r="F1615" s="342" t="s">
        <v>2423</v>
      </c>
    </row>
    <row r="1616" spans="1:6">
      <c r="A1616" s="26">
        <v>1612</v>
      </c>
      <c r="B1616" s="338" t="s">
        <v>4086</v>
      </c>
      <c r="C1616" s="340" t="s">
        <v>4087</v>
      </c>
      <c r="D1616" s="340" t="s">
        <v>4007</v>
      </c>
      <c r="E1616" s="340" t="s">
        <v>2453</v>
      </c>
      <c r="F1616" s="342" t="s">
        <v>2423</v>
      </c>
    </row>
    <row r="1617" spans="1:6">
      <c r="A1617" s="26">
        <v>1613</v>
      </c>
      <c r="B1617" s="338" t="s">
        <v>4076</v>
      </c>
      <c r="C1617" s="340" t="s">
        <v>4077</v>
      </c>
      <c r="D1617" s="340" t="s">
        <v>4007</v>
      </c>
      <c r="E1617" s="340" t="s">
        <v>2453</v>
      </c>
      <c r="F1617" s="342" t="s">
        <v>2423</v>
      </c>
    </row>
    <row r="1618" spans="1:6">
      <c r="A1618" s="26">
        <v>1614</v>
      </c>
      <c r="B1618" s="338" t="s">
        <v>4006</v>
      </c>
      <c r="C1618" s="340" t="s">
        <v>1589</v>
      </c>
      <c r="D1618" s="340" t="s">
        <v>4007</v>
      </c>
      <c r="E1618" s="340" t="s">
        <v>2422</v>
      </c>
      <c r="F1618" s="342" t="s">
        <v>2423</v>
      </c>
    </row>
    <row r="1619" spans="1:6">
      <c r="A1619" s="26">
        <v>1615</v>
      </c>
      <c r="B1619" s="338" t="s">
        <v>4050</v>
      </c>
      <c r="C1619" s="340" t="s">
        <v>4051</v>
      </c>
      <c r="D1619" s="340" t="s">
        <v>4007</v>
      </c>
      <c r="E1619" s="340" t="s">
        <v>2453</v>
      </c>
      <c r="F1619" s="342" t="s">
        <v>2423</v>
      </c>
    </row>
    <row r="1620" spans="1:6">
      <c r="A1620" s="26">
        <v>1616</v>
      </c>
      <c r="B1620" s="338" t="s">
        <v>4056</v>
      </c>
      <c r="C1620" s="340" t="s">
        <v>4057</v>
      </c>
      <c r="D1620" s="340" t="s">
        <v>4007</v>
      </c>
      <c r="E1620" s="340" t="s">
        <v>2453</v>
      </c>
      <c r="F1620" s="342" t="s">
        <v>2423</v>
      </c>
    </row>
    <row r="1621" spans="1:6">
      <c r="A1621" s="26">
        <v>1617</v>
      </c>
      <c r="B1621" s="338" t="s">
        <v>4008</v>
      </c>
      <c r="C1621" s="340" t="s">
        <v>1614</v>
      </c>
      <c r="D1621" s="340" t="s">
        <v>4007</v>
      </c>
      <c r="E1621" s="340" t="s">
        <v>2422</v>
      </c>
      <c r="F1621" s="342" t="s">
        <v>2423</v>
      </c>
    </row>
    <row r="1622" spans="1:6">
      <c r="A1622" s="26">
        <v>1618</v>
      </c>
      <c r="B1622" s="338" t="s">
        <v>11609</v>
      </c>
      <c r="C1622" s="340" t="s">
        <v>11610</v>
      </c>
      <c r="D1622" s="340" t="s">
        <v>4007</v>
      </c>
      <c r="E1622" s="340" t="s">
        <v>2453</v>
      </c>
      <c r="F1622" s="342" t="s">
        <v>2423</v>
      </c>
    </row>
    <row r="1623" spans="1:6">
      <c r="A1623" s="26">
        <v>1619</v>
      </c>
      <c r="B1623" s="338" t="s">
        <v>11611</v>
      </c>
      <c r="C1623" s="340" t="s">
        <v>11612</v>
      </c>
      <c r="D1623" s="340" t="s">
        <v>4007</v>
      </c>
      <c r="E1623" s="340" t="s">
        <v>2422</v>
      </c>
      <c r="F1623" s="342" t="s">
        <v>2423</v>
      </c>
    </row>
    <row r="1624" spans="1:6">
      <c r="A1624" s="26">
        <v>1620</v>
      </c>
      <c r="B1624" s="338" t="s">
        <v>4108</v>
      </c>
      <c r="C1624" s="340" t="s">
        <v>4109</v>
      </c>
      <c r="D1624" s="340" t="s">
        <v>4007</v>
      </c>
      <c r="E1624" s="340" t="s">
        <v>2453</v>
      </c>
      <c r="F1624" s="342" t="s">
        <v>2423</v>
      </c>
    </row>
    <row r="1625" spans="1:6">
      <c r="A1625" s="26">
        <v>1621</v>
      </c>
      <c r="B1625" s="338" t="s">
        <v>4098</v>
      </c>
      <c r="C1625" s="340" t="s">
        <v>4099</v>
      </c>
      <c r="D1625" s="340" t="s">
        <v>4007</v>
      </c>
      <c r="E1625" s="340" t="s">
        <v>2453</v>
      </c>
      <c r="F1625" s="342" t="s">
        <v>2423</v>
      </c>
    </row>
    <row r="1626" spans="1:6">
      <c r="A1626" s="26">
        <v>1622</v>
      </c>
      <c r="B1626" s="338" t="s">
        <v>4114</v>
      </c>
      <c r="C1626" s="340" t="s">
        <v>4115</v>
      </c>
      <c r="D1626" s="340" t="s">
        <v>4007</v>
      </c>
      <c r="E1626" s="340" t="s">
        <v>2453</v>
      </c>
      <c r="F1626" s="342" t="s">
        <v>2423</v>
      </c>
    </row>
    <row r="1627" spans="1:6">
      <c r="A1627" s="26">
        <v>1623</v>
      </c>
      <c r="B1627" s="338" t="s">
        <v>4009</v>
      </c>
      <c r="C1627" s="340" t="s">
        <v>4010</v>
      </c>
      <c r="D1627" s="340" t="s">
        <v>4007</v>
      </c>
      <c r="E1627" s="340" t="s">
        <v>2422</v>
      </c>
      <c r="F1627" s="342" t="s">
        <v>2423</v>
      </c>
    </row>
    <row r="1628" spans="1:6">
      <c r="A1628" s="26">
        <v>1624</v>
      </c>
      <c r="B1628" s="338" t="s">
        <v>4011</v>
      </c>
      <c r="C1628" s="340" t="s">
        <v>4012</v>
      </c>
      <c r="D1628" s="340" t="s">
        <v>4007</v>
      </c>
      <c r="E1628" s="340" t="s">
        <v>2422</v>
      </c>
      <c r="F1628" s="342" t="s">
        <v>2423</v>
      </c>
    </row>
    <row r="1629" spans="1:6">
      <c r="A1629" s="26">
        <v>1625</v>
      </c>
      <c r="B1629" s="338" t="s">
        <v>4110</v>
      </c>
      <c r="C1629" s="340" t="s">
        <v>4111</v>
      </c>
      <c r="D1629" s="340" t="s">
        <v>4007</v>
      </c>
      <c r="E1629" s="340" t="s">
        <v>2453</v>
      </c>
      <c r="F1629" s="342" t="s">
        <v>2423</v>
      </c>
    </row>
    <row r="1630" spans="1:6">
      <c r="A1630" s="26">
        <v>1626</v>
      </c>
      <c r="B1630" s="338" t="s">
        <v>4092</v>
      </c>
      <c r="C1630" s="340" t="s">
        <v>4093</v>
      </c>
      <c r="D1630" s="340" t="s">
        <v>4007</v>
      </c>
      <c r="E1630" s="340" t="s">
        <v>2453</v>
      </c>
      <c r="F1630" s="342" t="s">
        <v>2423</v>
      </c>
    </row>
    <row r="1631" spans="1:6">
      <c r="A1631" s="26">
        <v>1627</v>
      </c>
      <c r="B1631" s="338" t="s">
        <v>4058</v>
      </c>
      <c r="C1631" s="340" t="s">
        <v>4059</v>
      </c>
      <c r="D1631" s="340" t="s">
        <v>4007</v>
      </c>
      <c r="E1631" s="340" t="s">
        <v>2453</v>
      </c>
      <c r="F1631" s="342" t="s">
        <v>2423</v>
      </c>
    </row>
    <row r="1632" spans="1:6">
      <c r="A1632" s="26">
        <v>1628</v>
      </c>
      <c r="B1632" s="338" t="s">
        <v>4128</v>
      </c>
      <c r="C1632" s="340" t="s">
        <v>4129</v>
      </c>
      <c r="D1632" s="340" t="s">
        <v>4007</v>
      </c>
      <c r="E1632" s="340" t="s">
        <v>2453</v>
      </c>
      <c r="F1632" s="342" t="s">
        <v>2423</v>
      </c>
    </row>
    <row r="1633" spans="1:6">
      <c r="A1633" s="26">
        <v>1629</v>
      </c>
      <c r="B1633" s="338" t="s">
        <v>4120</v>
      </c>
      <c r="C1633" s="340" t="s">
        <v>4121</v>
      </c>
      <c r="D1633" s="340" t="s">
        <v>4007</v>
      </c>
      <c r="E1633" s="340" t="s">
        <v>2453</v>
      </c>
      <c r="F1633" s="342" t="s">
        <v>2423</v>
      </c>
    </row>
    <row r="1634" spans="1:6">
      <c r="A1634" s="26">
        <v>1630</v>
      </c>
      <c r="B1634" s="338" t="s">
        <v>4096</v>
      </c>
      <c r="C1634" s="340" t="s">
        <v>4097</v>
      </c>
      <c r="D1634" s="340" t="s">
        <v>4007</v>
      </c>
      <c r="E1634" s="340" t="s">
        <v>2453</v>
      </c>
      <c r="F1634" s="342" t="s">
        <v>2423</v>
      </c>
    </row>
    <row r="1635" spans="1:6">
      <c r="A1635" s="26">
        <v>1631</v>
      </c>
      <c r="B1635" s="338" t="s">
        <v>4080</v>
      </c>
      <c r="C1635" s="340" t="s">
        <v>4081</v>
      </c>
      <c r="D1635" s="340" t="s">
        <v>4007</v>
      </c>
      <c r="E1635" s="340" t="s">
        <v>2453</v>
      </c>
      <c r="F1635" s="342" t="s">
        <v>2423</v>
      </c>
    </row>
    <row r="1636" spans="1:6">
      <c r="A1636" s="26">
        <v>1632</v>
      </c>
      <c r="B1636" s="338" t="s">
        <v>4065</v>
      </c>
      <c r="C1636" s="340" t="s">
        <v>4066</v>
      </c>
      <c r="D1636" s="340" t="s">
        <v>4007</v>
      </c>
      <c r="E1636" s="340" t="s">
        <v>2453</v>
      </c>
      <c r="F1636" s="342" t="s">
        <v>2423</v>
      </c>
    </row>
    <row r="1637" spans="1:6">
      <c r="A1637" s="26">
        <v>1633</v>
      </c>
      <c r="B1637" s="338" t="s">
        <v>4621</v>
      </c>
      <c r="C1637" s="340" t="s">
        <v>4622</v>
      </c>
      <c r="D1637" s="340" t="s">
        <v>4007</v>
      </c>
      <c r="E1637" s="340" t="s">
        <v>2453</v>
      </c>
      <c r="F1637" s="340" t="s">
        <v>2438</v>
      </c>
    </row>
    <row r="1638" spans="1:6">
      <c r="A1638" s="26">
        <v>1634</v>
      </c>
      <c r="B1638" s="338" t="s">
        <v>9977</v>
      </c>
      <c r="C1638" s="340" t="s">
        <v>4721</v>
      </c>
      <c r="D1638" s="340" t="s">
        <v>4007</v>
      </c>
      <c r="E1638" s="340" t="s">
        <v>2453</v>
      </c>
      <c r="F1638" s="340" t="s">
        <v>2438</v>
      </c>
    </row>
    <row r="1639" spans="1:6">
      <c r="A1639" s="26">
        <v>1635</v>
      </c>
      <c r="B1639" s="338" t="s">
        <v>4146</v>
      </c>
      <c r="C1639" s="340" t="s">
        <v>4147</v>
      </c>
      <c r="D1639" s="340" t="s">
        <v>4007</v>
      </c>
      <c r="E1639" s="340" t="s">
        <v>2453</v>
      </c>
      <c r="F1639" s="340" t="s">
        <v>2438</v>
      </c>
    </row>
    <row r="1640" spans="1:6">
      <c r="A1640" s="26">
        <v>1636</v>
      </c>
      <c r="B1640" s="338" t="s">
        <v>4144</v>
      </c>
      <c r="C1640" s="340" t="s">
        <v>4145</v>
      </c>
      <c r="D1640" s="340" t="s">
        <v>4007</v>
      </c>
      <c r="E1640" s="340" t="s">
        <v>2453</v>
      </c>
      <c r="F1640" s="340" t="s">
        <v>2438</v>
      </c>
    </row>
    <row r="1641" spans="1:6">
      <c r="A1641" s="26">
        <v>1637</v>
      </c>
      <c r="B1641" s="338" t="s">
        <v>4705</v>
      </c>
      <c r="C1641" s="340" t="s">
        <v>4706</v>
      </c>
      <c r="D1641" s="340" t="s">
        <v>4007</v>
      </c>
      <c r="E1641" s="340" t="s">
        <v>2453</v>
      </c>
      <c r="F1641" s="340" t="s">
        <v>2438</v>
      </c>
    </row>
    <row r="1642" spans="1:6">
      <c r="A1642" s="26">
        <v>1638</v>
      </c>
      <c r="B1642" s="338" t="s">
        <v>4699</v>
      </c>
      <c r="C1642" s="340" t="s">
        <v>4700</v>
      </c>
      <c r="D1642" s="340" t="s">
        <v>4007</v>
      </c>
      <c r="E1642" s="340" t="s">
        <v>2453</v>
      </c>
      <c r="F1642" s="340" t="s">
        <v>2438</v>
      </c>
    </row>
    <row r="1643" spans="1:6">
      <c r="A1643" s="26">
        <v>1639</v>
      </c>
      <c r="B1643" s="338" t="s">
        <v>4019</v>
      </c>
      <c r="C1643" s="340" t="s">
        <v>4020</v>
      </c>
      <c r="D1643" s="340" t="s">
        <v>4007</v>
      </c>
      <c r="E1643" s="340" t="s">
        <v>2422</v>
      </c>
      <c r="F1643" s="340" t="s">
        <v>2438</v>
      </c>
    </row>
    <row r="1644" spans="1:6">
      <c r="A1644" s="26">
        <v>1640</v>
      </c>
      <c r="B1644" s="338" t="s">
        <v>10990</v>
      </c>
      <c r="C1644" s="340" t="s">
        <v>4730</v>
      </c>
      <c r="D1644" s="340" t="s">
        <v>4007</v>
      </c>
      <c r="E1644" s="340" t="s">
        <v>2453</v>
      </c>
      <c r="F1644" s="340" t="s">
        <v>2438</v>
      </c>
    </row>
    <row r="1645" spans="1:6">
      <c r="A1645" s="26">
        <v>1641</v>
      </c>
      <c r="B1645" s="338" t="s">
        <v>4377</v>
      </c>
      <c r="C1645" s="340" t="s">
        <v>1402</v>
      </c>
      <c r="D1645" s="340" t="s">
        <v>4007</v>
      </c>
      <c r="E1645" s="340" t="s">
        <v>2453</v>
      </c>
      <c r="F1645" s="340" t="s">
        <v>2438</v>
      </c>
    </row>
    <row r="1646" spans="1:6">
      <c r="A1646" s="26">
        <v>1642</v>
      </c>
      <c r="B1646" s="338" t="s">
        <v>4478</v>
      </c>
      <c r="C1646" s="340" t="s">
        <v>4479</v>
      </c>
      <c r="D1646" s="340" t="s">
        <v>4007</v>
      </c>
      <c r="E1646" s="340" t="s">
        <v>2453</v>
      </c>
      <c r="F1646" s="340" t="s">
        <v>2438</v>
      </c>
    </row>
    <row r="1647" spans="1:6">
      <c r="A1647" s="26">
        <v>1643</v>
      </c>
      <c r="B1647" s="338" t="s">
        <v>4064</v>
      </c>
      <c r="C1647" s="340" t="s">
        <v>4010</v>
      </c>
      <c r="D1647" s="340" t="s">
        <v>4007</v>
      </c>
      <c r="E1647" s="340" t="s">
        <v>2453</v>
      </c>
      <c r="F1647" s="342" t="s">
        <v>2438</v>
      </c>
    </row>
    <row r="1648" spans="1:6">
      <c r="A1648" s="26">
        <v>1644</v>
      </c>
      <c r="B1648" s="338" t="s">
        <v>4071</v>
      </c>
      <c r="C1648" s="340" t="s">
        <v>4012</v>
      </c>
      <c r="D1648" s="340" t="s">
        <v>4007</v>
      </c>
      <c r="E1648" s="340" t="s">
        <v>2453</v>
      </c>
      <c r="F1648" s="342" t="s">
        <v>2438</v>
      </c>
    </row>
    <row r="1649" spans="1:6">
      <c r="A1649" s="26">
        <v>1645</v>
      </c>
      <c r="B1649" s="338" t="s">
        <v>4507</v>
      </c>
      <c r="C1649" s="340" t="s">
        <v>4508</v>
      </c>
      <c r="D1649" s="340" t="s">
        <v>4007</v>
      </c>
      <c r="E1649" s="340" t="s">
        <v>2453</v>
      </c>
      <c r="F1649" s="340" t="s">
        <v>2893</v>
      </c>
    </row>
    <row r="1650" spans="1:6">
      <c r="A1650" s="26">
        <v>1646</v>
      </c>
      <c r="B1650" s="338" t="s">
        <v>4401</v>
      </c>
      <c r="C1650" s="340" t="s">
        <v>4402</v>
      </c>
      <c r="D1650" s="340" t="s">
        <v>4007</v>
      </c>
      <c r="E1650" s="340" t="s">
        <v>2453</v>
      </c>
      <c r="F1650" s="340" t="s">
        <v>2893</v>
      </c>
    </row>
    <row r="1651" spans="1:6">
      <c r="A1651" s="26">
        <v>1647</v>
      </c>
      <c r="B1651" s="338" t="s">
        <v>4380</v>
      </c>
      <c r="C1651" s="340" t="s">
        <v>4381</v>
      </c>
      <c r="D1651" s="340" t="s">
        <v>4007</v>
      </c>
      <c r="E1651" s="340" t="s">
        <v>2453</v>
      </c>
      <c r="F1651" s="340" t="s">
        <v>2893</v>
      </c>
    </row>
    <row r="1652" spans="1:6">
      <c r="A1652" s="26">
        <v>1648</v>
      </c>
      <c r="B1652" s="338" t="s">
        <v>10849</v>
      </c>
      <c r="C1652" s="340" t="s">
        <v>4726</v>
      </c>
      <c r="D1652" s="340" t="s">
        <v>4007</v>
      </c>
      <c r="E1652" s="340" t="s">
        <v>2453</v>
      </c>
      <c r="F1652" s="340" t="s">
        <v>2893</v>
      </c>
    </row>
    <row r="1653" spans="1:6">
      <c r="A1653" s="26">
        <v>1649</v>
      </c>
      <c r="B1653" s="338" t="s">
        <v>4531</v>
      </c>
      <c r="C1653" s="340" t="s">
        <v>4532</v>
      </c>
      <c r="D1653" s="340" t="s">
        <v>4007</v>
      </c>
      <c r="E1653" s="340" t="s">
        <v>2453</v>
      </c>
      <c r="F1653" s="340" t="s">
        <v>2456</v>
      </c>
    </row>
    <row r="1654" spans="1:6">
      <c r="A1654" s="26">
        <v>1650</v>
      </c>
      <c r="B1654" s="338" t="s">
        <v>4316</v>
      </c>
      <c r="C1654" s="340" t="s">
        <v>4317</v>
      </c>
      <c r="D1654" s="340" t="s">
        <v>4007</v>
      </c>
      <c r="E1654" s="340" t="s">
        <v>2453</v>
      </c>
      <c r="F1654" s="340" t="s">
        <v>2456</v>
      </c>
    </row>
    <row r="1655" spans="1:6">
      <c r="A1655" s="26">
        <v>1651</v>
      </c>
      <c r="B1655" s="338" t="s">
        <v>4411</v>
      </c>
      <c r="C1655" s="340" t="s">
        <v>1405</v>
      </c>
      <c r="D1655" s="340" t="s">
        <v>4007</v>
      </c>
      <c r="E1655" s="340" t="s">
        <v>2453</v>
      </c>
      <c r="F1655" s="340" t="s">
        <v>2456</v>
      </c>
    </row>
    <row r="1656" spans="1:6">
      <c r="A1656" s="26">
        <v>1652</v>
      </c>
      <c r="B1656" s="338" t="s">
        <v>4707</v>
      </c>
      <c r="C1656" s="340" t="s">
        <v>4708</v>
      </c>
      <c r="D1656" s="340" t="s">
        <v>4007</v>
      </c>
      <c r="E1656" s="340" t="s">
        <v>2453</v>
      </c>
      <c r="F1656" s="340" t="s">
        <v>2456</v>
      </c>
    </row>
    <row r="1657" spans="1:6">
      <c r="A1657" s="26">
        <v>1653</v>
      </c>
      <c r="B1657" s="338" t="s">
        <v>4414</v>
      </c>
      <c r="C1657" s="340" t="s">
        <v>4415</v>
      </c>
      <c r="D1657" s="340" t="s">
        <v>4007</v>
      </c>
      <c r="E1657" s="340" t="s">
        <v>2453</v>
      </c>
      <c r="F1657" s="340" t="s">
        <v>2456</v>
      </c>
    </row>
    <row r="1658" spans="1:6">
      <c r="A1658" s="26">
        <v>1654</v>
      </c>
      <c r="B1658" s="338" t="s">
        <v>10783</v>
      </c>
      <c r="C1658" s="340" t="s">
        <v>4744</v>
      </c>
      <c r="D1658" s="340" t="s">
        <v>4007</v>
      </c>
      <c r="E1658" s="340" t="s">
        <v>2453</v>
      </c>
      <c r="F1658" s="340" t="s">
        <v>2456</v>
      </c>
    </row>
    <row r="1659" spans="1:6">
      <c r="A1659" s="26">
        <v>1655</v>
      </c>
      <c r="B1659" s="338" t="s">
        <v>4116</v>
      </c>
      <c r="C1659" s="340" t="s">
        <v>4117</v>
      </c>
      <c r="D1659" s="340" t="s">
        <v>4007</v>
      </c>
      <c r="E1659" s="340" t="s">
        <v>2453</v>
      </c>
      <c r="F1659" s="342" t="s">
        <v>2456</v>
      </c>
    </row>
    <row r="1660" spans="1:6">
      <c r="A1660" s="26">
        <v>1656</v>
      </c>
      <c r="B1660" s="27" t="s">
        <v>5147</v>
      </c>
      <c r="C1660" s="28" t="s">
        <v>5148</v>
      </c>
      <c r="D1660" s="28" t="s">
        <v>4845</v>
      </c>
      <c r="E1660" s="340" t="s">
        <v>2453</v>
      </c>
      <c r="F1660" s="340" t="s">
        <v>2423</v>
      </c>
    </row>
    <row r="1661" spans="1:6">
      <c r="A1661" s="26">
        <v>1657</v>
      </c>
      <c r="B1661" s="27" t="s">
        <v>5139</v>
      </c>
      <c r="C1661" s="28" t="s">
        <v>5140</v>
      </c>
      <c r="D1661" s="28" t="s">
        <v>4845</v>
      </c>
      <c r="E1661" s="340" t="s">
        <v>2453</v>
      </c>
      <c r="F1661" s="340" t="s">
        <v>2423</v>
      </c>
    </row>
    <row r="1662" spans="1:6">
      <c r="A1662" s="26">
        <v>1658</v>
      </c>
      <c r="B1662" s="338" t="s">
        <v>5249</v>
      </c>
      <c r="C1662" s="340" t="s">
        <v>1004</v>
      </c>
      <c r="D1662" s="340" t="s">
        <v>4845</v>
      </c>
      <c r="E1662" s="340" t="s">
        <v>2453</v>
      </c>
      <c r="F1662" s="340" t="s">
        <v>2423</v>
      </c>
    </row>
    <row r="1663" spans="1:6">
      <c r="A1663" s="26">
        <v>1659</v>
      </c>
      <c r="B1663" s="338" t="s">
        <v>5229</v>
      </c>
      <c r="C1663" s="340" t="s">
        <v>986</v>
      </c>
      <c r="D1663" s="340" t="s">
        <v>4845</v>
      </c>
      <c r="E1663" s="340" t="s">
        <v>2453</v>
      </c>
      <c r="F1663" s="340" t="s">
        <v>2423</v>
      </c>
    </row>
    <row r="1664" spans="1:6">
      <c r="A1664" s="26">
        <v>1660</v>
      </c>
      <c r="B1664" s="338" t="s">
        <v>5236</v>
      </c>
      <c r="C1664" s="340" t="s">
        <v>993</v>
      </c>
      <c r="D1664" s="340" t="s">
        <v>4845</v>
      </c>
      <c r="E1664" s="340" t="s">
        <v>2453</v>
      </c>
      <c r="F1664" s="340" t="s">
        <v>2423</v>
      </c>
    </row>
    <row r="1665" spans="1:6">
      <c r="A1665" s="26">
        <v>1661</v>
      </c>
      <c r="B1665" s="338" t="s">
        <v>5155</v>
      </c>
      <c r="C1665" s="340" t="s">
        <v>945</v>
      </c>
      <c r="D1665" s="340" t="s">
        <v>4845</v>
      </c>
      <c r="E1665" s="340" t="s">
        <v>2453</v>
      </c>
      <c r="F1665" s="340" t="s">
        <v>2423</v>
      </c>
    </row>
    <row r="1666" spans="1:6">
      <c r="A1666" s="26">
        <v>1662</v>
      </c>
      <c r="B1666" s="338" t="s">
        <v>5250</v>
      </c>
      <c r="C1666" s="340" t="s">
        <v>1005</v>
      </c>
      <c r="D1666" s="340" t="s">
        <v>4845</v>
      </c>
      <c r="E1666" s="340" t="s">
        <v>2453</v>
      </c>
      <c r="F1666" s="340" t="s">
        <v>2423</v>
      </c>
    </row>
    <row r="1667" spans="1:6">
      <c r="A1667" s="26">
        <v>1663</v>
      </c>
      <c r="B1667" s="338" t="s">
        <v>5156</v>
      </c>
      <c r="C1667" s="340" t="s">
        <v>5157</v>
      </c>
      <c r="D1667" s="340" t="s">
        <v>4845</v>
      </c>
      <c r="E1667" s="340" t="s">
        <v>2453</v>
      </c>
      <c r="F1667" s="340" t="s">
        <v>2423</v>
      </c>
    </row>
    <row r="1668" spans="1:6">
      <c r="A1668" s="26">
        <v>1664</v>
      </c>
      <c r="B1668" s="338" t="s">
        <v>5170</v>
      </c>
      <c r="C1668" s="340" t="s">
        <v>5171</v>
      </c>
      <c r="D1668" s="340" t="s">
        <v>4845</v>
      </c>
      <c r="E1668" s="340" t="s">
        <v>2453</v>
      </c>
      <c r="F1668" s="340" t="s">
        <v>2423</v>
      </c>
    </row>
    <row r="1669" spans="1:6">
      <c r="A1669" s="26">
        <v>1665</v>
      </c>
      <c r="B1669" s="338" t="s">
        <v>5165</v>
      </c>
      <c r="C1669" s="340" t="s">
        <v>5166</v>
      </c>
      <c r="D1669" s="340" t="s">
        <v>4845</v>
      </c>
      <c r="E1669" s="340" t="s">
        <v>2453</v>
      </c>
      <c r="F1669" s="340" t="s">
        <v>2423</v>
      </c>
    </row>
    <row r="1670" spans="1:6">
      <c r="A1670" s="26">
        <v>1666</v>
      </c>
      <c r="B1670" s="338" t="s">
        <v>5175</v>
      </c>
      <c r="C1670" s="340" t="s">
        <v>5176</v>
      </c>
      <c r="D1670" s="340" t="s">
        <v>4845</v>
      </c>
      <c r="E1670" s="340" t="s">
        <v>2453</v>
      </c>
      <c r="F1670" s="340" t="s">
        <v>2423</v>
      </c>
    </row>
    <row r="1671" spans="1:6">
      <c r="A1671" s="26">
        <v>1667</v>
      </c>
      <c r="B1671" s="338" t="s">
        <v>5240</v>
      </c>
      <c r="C1671" s="340" t="s">
        <v>5241</v>
      </c>
      <c r="D1671" s="340" t="s">
        <v>4845</v>
      </c>
      <c r="E1671" s="340" t="s">
        <v>2453</v>
      </c>
      <c r="F1671" s="340" t="s">
        <v>2423</v>
      </c>
    </row>
    <row r="1672" spans="1:6">
      <c r="A1672" s="26">
        <v>1668</v>
      </c>
      <c r="B1672" s="338" t="s">
        <v>5202</v>
      </c>
      <c r="C1672" s="340" t="s">
        <v>967</v>
      </c>
      <c r="D1672" s="340" t="s">
        <v>4845</v>
      </c>
      <c r="E1672" s="340" t="s">
        <v>2453</v>
      </c>
      <c r="F1672" s="340" t="s">
        <v>2423</v>
      </c>
    </row>
    <row r="1673" spans="1:6">
      <c r="A1673" s="26">
        <v>1669</v>
      </c>
      <c r="B1673" s="338" t="s">
        <v>5193</v>
      </c>
      <c r="C1673" s="340" t="s">
        <v>958</v>
      </c>
      <c r="D1673" s="340" t="s">
        <v>4845</v>
      </c>
      <c r="E1673" s="340" t="s">
        <v>2453</v>
      </c>
      <c r="F1673" s="340" t="s">
        <v>2423</v>
      </c>
    </row>
    <row r="1674" spans="1:6">
      <c r="A1674" s="26">
        <v>1670</v>
      </c>
      <c r="B1674" s="338" t="s">
        <v>5244</v>
      </c>
      <c r="C1674" s="340" t="s">
        <v>999</v>
      </c>
      <c r="D1674" s="340" t="s">
        <v>4845</v>
      </c>
      <c r="E1674" s="340" t="s">
        <v>2453</v>
      </c>
      <c r="F1674" s="340" t="s">
        <v>2423</v>
      </c>
    </row>
    <row r="1675" spans="1:6">
      <c r="A1675" s="26">
        <v>1671</v>
      </c>
      <c r="B1675" s="338" t="s">
        <v>5221</v>
      </c>
      <c r="C1675" s="340" t="s">
        <v>980</v>
      </c>
      <c r="D1675" s="340" t="s">
        <v>4845</v>
      </c>
      <c r="E1675" s="340" t="s">
        <v>2453</v>
      </c>
      <c r="F1675" s="340" t="s">
        <v>2423</v>
      </c>
    </row>
    <row r="1676" spans="1:6">
      <c r="A1676" s="26">
        <v>1672</v>
      </c>
      <c r="B1676" s="338" t="s">
        <v>5247</v>
      </c>
      <c r="C1676" s="340" t="s">
        <v>1002</v>
      </c>
      <c r="D1676" s="340" t="s">
        <v>4845</v>
      </c>
      <c r="E1676" s="340" t="s">
        <v>2453</v>
      </c>
      <c r="F1676" s="340" t="s">
        <v>2423</v>
      </c>
    </row>
    <row r="1677" spans="1:6">
      <c r="A1677" s="26">
        <v>1673</v>
      </c>
      <c r="B1677" s="338" t="s">
        <v>5182</v>
      </c>
      <c r="C1677" s="340" t="s">
        <v>955</v>
      </c>
      <c r="D1677" s="340" t="s">
        <v>4845</v>
      </c>
      <c r="E1677" s="340" t="s">
        <v>2453</v>
      </c>
      <c r="F1677" s="340" t="s">
        <v>2423</v>
      </c>
    </row>
    <row r="1678" spans="1:6">
      <c r="A1678" s="26">
        <v>1674</v>
      </c>
      <c r="B1678" s="338" t="s">
        <v>5167</v>
      </c>
      <c r="C1678" s="340" t="s">
        <v>949</v>
      </c>
      <c r="D1678" s="340" t="s">
        <v>4845</v>
      </c>
      <c r="E1678" s="340" t="s">
        <v>2453</v>
      </c>
      <c r="F1678" s="340" t="s">
        <v>2423</v>
      </c>
    </row>
    <row r="1679" spans="1:6">
      <c r="A1679" s="26">
        <v>1675</v>
      </c>
      <c r="B1679" s="338" t="s">
        <v>5224</v>
      </c>
      <c r="C1679" s="340" t="s">
        <v>983</v>
      </c>
      <c r="D1679" s="340" t="s">
        <v>4845</v>
      </c>
      <c r="E1679" s="340" t="s">
        <v>2453</v>
      </c>
      <c r="F1679" s="340" t="s">
        <v>2423</v>
      </c>
    </row>
    <row r="1680" spans="1:6">
      <c r="A1680" s="26">
        <v>1676</v>
      </c>
      <c r="B1680" s="338" t="s">
        <v>5197</v>
      </c>
      <c r="C1680" s="340" t="s">
        <v>962</v>
      </c>
      <c r="D1680" s="340" t="s">
        <v>4845</v>
      </c>
      <c r="E1680" s="340" t="s">
        <v>2453</v>
      </c>
      <c r="F1680" s="340" t="s">
        <v>2423</v>
      </c>
    </row>
    <row r="1681" spans="1:6">
      <c r="A1681" s="26">
        <v>1677</v>
      </c>
      <c r="B1681" s="338" t="s">
        <v>5226</v>
      </c>
      <c r="C1681" s="340" t="s">
        <v>985</v>
      </c>
      <c r="D1681" s="340" t="s">
        <v>4845</v>
      </c>
      <c r="E1681" s="340" t="s">
        <v>2453</v>
      </c>
      <c r="F1681" s="340" t="s">
        <v>2423</v>
      </c>
    </row>
    <row r="1682" spans="1:6">
      <c r="A1682" s="26">
        <v>1678</v>
      </c>
      <c r="B1682" s="338" t="s">
        <v>5223</v>
      </c>
      <c r="C1682" s="340" t="s">
        <v>982</v>
      </c>
      <c r="D1682" s="340" t="s">
        <v>4845</v>
      </c>
      <c r="E1682" s="340" t="s">
        <v>2453</v>
      </c>
      <c r="F1682" s="340" t="s">
        <v>2423</v>
      </c>
    </row>
    <row r="1683" spans="1:6">
      <c r="A1683" s="26">
        <v>1679</v>
      </c>
      <c r="B1683" s="338" t="s">
        <v>5233</v>
      </c>
      <c r="C1683" s="340" t="s">
        <v>990</v>
      </c>
      <c r="D1683" s="340" t="s">
        <v>4845</v>
      </c>
      <c r="E1683" s="340" t="s">
        <v>2453</v>
      </c>
      <c r="F1683" s="340" t="s">
        <v>2423</v>
      </c>
    </row>
    <row r="1684" spans="1:6">
      <c r="A1684" s="26">
        <v>1680</v>
      </c>
      <c r="B1684" s="338" t="s">
        <v>5225</v>
      </c>
      <c r="C1684" s="340" t="s">
        <v>984</v>
      </c>
      <c r="D1684" s="340" t="s">
        <v>4845</v>
      </c>
      <c r="E1684" s="340" t="s">
        <v>2453</v>
      </c>
      <c r="F1684" s="340" t="s">
        <v>2423</v>
      </c>
    </row>
    <row r="1685" spans="1:6">
      <c r="A1685" s="26">
        <v>1681</v>
      </c>
      <c r="B1685" s="338" t="s">
        <v>5218</v>
      </c>
      <c r="C1685" s="340" t="s">
        <v>976</v>
      </c>
      <c r="D1685" s="340" t="s">
        <v>4845</v>
      </c>
      <c r="E1685" s="340" t="s">
        <v>2453</v>
      </c>
      <c r="F1685" s="340" t="s">
        <v>2423</v>
      </c>
    </row>
    <row r="1686" spans="1:6">
      <c r="A1686" s="26">
        <v>1682</v>
      </c>
      <c r="B1686" s="338" t="s">
        <v>5199</v>
      </c>
      <c r="C1686" s="340" t="s">
        <v>964</v>
      </c>
      <c r="D1686" s="340" t="s">
        <v>4845</v>
      </c>
      <c r="E1686" s="340" t="s">
        <v>2453</v>
      </c>
      <c r="F1686" s="340" t="s">
        <v>2423</v>
      </c>
    </row>
    <row r="1687" spans="1:6">
      <c r="A1687" s="26">
        <v>1683</v>
      </c>
      <c r="B1687" s="338" t="s">
        <v>5243</v>
      </c>
      <c r="C1687" s="340" t="s">
        <v>998</v>
      </c>
      <c r="D1687" s="340" t="s">
        <v>4845</v>
      </c>
      <c r="E1687" s="340" t="s">
        <v>2453</v>
      </c>
      <c r="F1687" s="340" t="s">
        <v>2423</v>
      </c>
    </row>
    <row r="1688" spans="1:6">
      <c r="A1688" s="26">
        <v>1684</v>
      </c>
      <c r="B1688" s="338" t="s">
        <v>5230</v>
      </c>
      <c r="C1688" s="340" t="s">
        <v>987</v>
      </c>
      <c r="D1688" s="340" t="s">
        <v>4845</v>
      </c>
      <c r="E1688" s="340" t="s">
        <v>2453</v>
      </c>
      <c r="F1688" s="340" t="s">
        <v>2423</v>
      </c>
    </row>
    <row r="1689" spans="1:6">
      <c r="A1689" s="26">
        <v>1685</v>
      </c>
      <c r="B1689" s="338" t="s">
        <v>5198</v>
      </c>
      <c r="C1689" s="340" t="s">
        <v>963</v>
      </c>
      <c r="D1689" s="340" t="s">
        <v>4845</v>
      </c>
      <c r="E1689" s="340" t="s">
        <v>2453</v>
      </c>
      <c r="F1689" s="340" t="s">
        <v>2423</v>
      </c>
    </row>
    <row r="1690" spans="1:6">
      <c r="A1690" s="26">
        <v>1686</v>
      </c>
      <c r="B1690" s="338" t="s">
        <v>5180</v>
      </c>
      <c r="C1690" s="340" t="s">
        <v>953</v>
      </c>
      <c r="D1690" s="340" t="s">
        <v>4845</v>
      </c>
      <c r="E1690" s="340" t="s">
        <v>2453</v>
      </c>
      <c r="F1690" s="340" t="s">
        <v>2423</v>
      </c>
    </row>
    <row r="1691" spans="1:6">
      <c r="A1691" s="26">
        <v>1687</v>
      </c>
      <c r="B1691" s="338" t="s">
        <v>5234</v>
      </c>
      <c r="C1691" s="340" t="s">
        <v>991</v>
      </c>
      <c r="D1691" s="340" t="s">
        <v>4845</v>
      </c>
      <c r="E1691" s="340" t="s">
        <v>2453</v>
      </c>
      <c r="F1691" s="340" t="s">
        <v>2423</v>
      </c>
    </row>
    <row r="1692" spans="1:6">
      <c r="A1692" s="26">
        <v>1688</v>
      </c>
      <c r="B1692" s="338" t="s">
        <v>5256</v>
      </c>
      <c r="C1692" s="340" t="s">
        <v>5257</v>
      </c>
      <c r="D1692" s="340" t="s">
        <v>4845</v>
      </c>
      <c r="E1692" s="340" t="s">
        <v>2453</v>
      </c>
      <c r="F1692" s="340" t="s">
        <v>2423</v>
      </c>
    </row>
    <row r="1693" spans="1:6">
      <c r="A1693" s="26">
        <v>1689</v>
      </c>
      <c r="B1693" s="338" t="s">
        <v>5160</v>
      </c>
      <c r="C1693" s="340" t="s">
        <v>946</v>
      </c>
      <c r="D1693" s="340" t="s">
        <v>4845</v>
      </c>
      <c r="E1693" s="340" t="s">
        <v>2453</v>
      </c>
      <c r="F1693" s="340" t="s">
        <v>2423</v>
      </c>
    </row>
    <row r="1694" spans="1:6">
      <c r="A1694" s="26">
        <v>1690</v>
      </c>
      <c r="B1694" s="338" t="s">
        <v>5195</v>
      </c>
      <c r="C1694" s="340" t="s">
        <v>960</v>
      </c>
      <c r="D1694" s="340" t="s">
        <v>4845</v>
      </c>
      <c r="E1694" s="340" t="s">
        <v>2453</v>
      </c>
      <c r="F1694" s="340" t="s">
        <v>2423</v>
      </c>
    </row>
    <row r="1695" spans="1:6">
      <c r="A1695" s="26">
        <v>1691</v>
      </c>
      <c r="B1695" s="338" t="s">
        <v>5235</v>
      </c>
      <c r="C1695" s="340" t="s">
        <v>992</v>
      </c>
      <c r="D1695" s="340" t="s">
        <v>4845</v>
      </c>
      <c r="E1695" s="340" t="s">
        <v>2453</v>
      </c>
      <c r="F1695" s="340" t="s">
        <v>2423</v>
      </c>
    </row>
    <row r="1696" spans="1:6">
      <c r="A1696" s="26">
        <v>1692</v>
      </c>
      <c r="B1696" s="338" t="s">
        <v>5164</v>
      </c>
      <c r="C1696" s="340" t="s">
        <v>948</v>
      </c>
      <c r="D1696" s="340" t="s">
        <v>4845</v>
      </c>
      <c r="E1696" s="340" t="s">
        <v>2453</v>
      </c>
      <c r="F1696" s="340" t="s">
        <v>2423</v>
      </c>
    </row>
    <row r="1697" spans="1:6">
      <c r="A1697" s="26">
        <v>1693</v>
      </c>
      <c r="B1697" s="338" t="s">
        <v>5215</v>
      </c>
      <c r="C1697" s="340" t="s">
        <v>975</v>
      </c>
      <c r="D1697" s="340" t="s">
        <v>4845</v>
      </c>
      <c r="E1697" s="340" t="s">
        <v>2453</v>
      </c>
      <c r="F1697" s="340" t="s">
        <v>2423</v>
      </c>
    </row>
    <row r="1698" spans="1:6">
      <c r="A1698" s="26">
        <v>1694</v>
      </c>
      <c r="B1698" s="338" t="s">
        <v>5222</v>
      </c>
      <c r="C1698" s="340" t="s">
        <v>981</v>
      </c>
      <c r="D1698" s="340" t="s">
        <v>4845</v>
      </c>
      <c r="E1698" s="340" t="s">
        <v>2453</v>
      </c>
      <c r="F1698" s="340" t="s">
        <v>2423</v>
      </c>
    </row>
    <row r="1699" spans="1:6">
      <c r="A1699" s="26">
        <v>1695</v>
      </c>
      <c r="B1699" s="338" t="s">
        <v>5220</v>
      </c>
      <c r="C1699" s="340" t="s">
        <v>979</v>
      </c>
      <c r="D1699" s="340" t="s">
        <v>4845</v>
      </c>
      <c r="E1699" s="340" t="s">
        <v>2453</v>
      </c>
      <c r="F1699" s="340" t="s">
        <v>2423</v>
      </c>
    </row>
    <row r="1700" spans="1:6">
      <c r="A1700" s="26">
        <v>1696</v>
      </c>
      <c r="B1700" s="338" t="s">
        <v>5237</v>
      </c>
      <c r="C1700" s="340" t="s">
        <v>994</v>
      </c>
      <c r="D1700" s="340" t="s">
        <v>4845</v>
      </c>
      <c r="E1700" s="340" t="s">
        <v>2453</v>
      </c>
      <c r="F1700" s="340" t="s">
        <v>2423</v>
      </c>
    </row>
    <row r="1701" spans="1:6">
      <c r="A1701" s="26">
        <v>1697</v>
      </c>
      <c r="B1701" s="338" t="s">
        <v>5212</v>
      </c>
      <c r="C1701" s="340" t="s">
        <v>971</v>
      </c>
      <c r="D1701" s="340" t="s">
        <v>4845</v>
      </c>
      <c r="E1701" s="340" t="s">
        <v>2453</v>
      </c>
      <c r="F1701" s="340" t="s">
        <v>2423</v>
      </c>
    </row>
    <row r="1702" spans="1:6">
      <c r="A1702" s="26">
        <v>1698</v>
      </c>
      <c r="B1702" s="338" t="s">
        <v>5213</v>
      </c>
      <c r="C1702" s="340" t="s">
        <v>972</v>
      </c>
      <c r="D1702" s="340" t="s">
        <v>4845</v>
      </c>
      <c r="E1702" s="340" t="s">
        <v>2453</v>
      </c>
      <c r="F1702" s="340" t="s">
        <v>2423</v>
      </c>
    </row>
    <row r="1703" spans="1:6">
      <c r="A1703" s="26">
        <v>1699</v>
      </c>
      <c r="B1703" s="338" t="s">
        <v>5174</v>
      </c>
      <c r="C1703" s="340" t="s">
        <v>951</v>
      </c>
      <c r="D1703" s="340" t="s">
        <v>4845</v>
      </c>
      <c r="E1703" s="340" t="s">
        <v>2453</v>
      </c>
      <c r="F1703" s="340" t="s">
        <v>2423</v>
      </c>
    </row>
    <row r="1704" spans="1:6">
      <c r="A1704" s="26">
        <v>1700</v>
      </c>
      <c r="B1704" s="338" t="s">
        <v>5231</v>
      </c>
      <c r="C1704" s="340" t="s">
        <v>988</v>
      </c>
      <c r="D1704" s="340" t="s">
        <v>4845</v>
      </c>
      <c r="E1704" s="340" t="s">
        <v>2453</v>
      </c>
      <c r="F1704" s="340" t="s">
        <v>2423</v>
      </c>
    </row>
    <row r="1705" spans="1:6">
      <c r="A1705" s="26">
        <v>1701</v>
      </c>
      <c r="B1705" s="338" t="s">
        <v>5239</v>
      </c>
      <c r="C1705" s="340" t="s">
        <v>996</v>
      </c>
      <c r="D1705" s="340" t="s">
        <v>4845</v>
      </c>
      <c r="E1705" s="340" t="s">
        <v>2453</v>
      </c>
      <c r="F1705" s="340" t="s">
        <v>2423</v>
      </c>
    </row>
    <row r="1706" spans="1:6">
      <c r="A1706" s="26">
        <v>1702</v>
      </c>
      <c r="B1706" s="338" t="s">
        <v>5190</v>
      </c>
      <c r="C1706" s="340" t="s">
        <v>957</v>
      </c>
      <c r="D1706" s="340" t="s">
        <v>4845</v>
      </c>
      <c r="E1706" s="340" t="s">
        <v>2453</v>
      </c>
      <c r="F1706" s="340" t="s">
        <v>2423</v>
      </c>
    </row>
    <row r="1707" spans="1:6">
      <c r="A1707" s="26">
        <v>1703</v>
      </c>
      <c r="B1707" s="338" t="s">
        <v>5211</v>
      </c>
      <c r="C1707" s="340" t="s">
        <v>970</v>
      </c>
      <c r="D1707" s="340" t="s">
        <v>4845</v>
      </c>
      <c r="E1707" s="340" t="s">
        <v>2453</v>
      </c>
      <c r="F1707" s="340" t="s">
        <v>2423</v>
      </c>
    </row>
    <row r="1708" spans="1:6">
      <c r="A1708" s="26">
        <v>1704</v>
      </c>
      <c r="B1708" s="338" t="s">
        <v>5206</v>
      </c>
      <c r="C1708" s="340" t="s">
        <v>5207</v>
      </c>
      <c r="D1708" s="340" t="s">
        <v>4845</v>
      </c>
      <c r="E1708" s="340" t="s">
        <v>2453</v>
      </c>
      <c r="F1708" s="340" t="s">
        <v>2423</v>
      </c>
    </row>
    <row r="1709" spans="1:6">
      <c r="A1709" s="26">
        <v>1705</v>
      </c>
      <c r="B1709" s="338" t="s">
        <v>5208</v>
      </c>
      <c r="C1709" s="340" t="s">
        <v>969</v>
      </c>
      <c r="D1709" s="340" t="s">
        <v>4845</v>
      </c>
      <c r="E1709" s="340" t="s">
        <v>2453</v>
      </c>
      <c r="F1709" s="340" t="s">
        <v>2423</v>
      </c>
    </row>
    <row r="1710" spans="1:6">
      <c r="A1710" s="26">
        <v>1706</v>
      </c>
      <c r="B1710" s="338" t="s">
        <v>5242</v>
      </c>
      <c r="C1710" s="340" t="s">
        <v>997</v>
      </c>
      <c r="D1710" s="340" t="s">
        <v>4845</v>
      </c>
      <c r="E1710" s="340" t="s">
        <v>2453</v>
      </c>
      <c r="F1710" s="340" t="s">
        <v>2423</v>
      </c>
    </row>
    <row r="1711" spans="1:6">
      <c r="A1711" s="26">
        <v>1707</v>
      </c>
      <c r="B1711" s="338" t="s">
        <v>5219</v>
      </c>
      <c r="C1711" s="340" t="s">
        <v>977</v>
      </c>
      <c r="D1711" s="340" t="s">
        <v>4845</v>
      </c>
      <c r="E1711" s="340" t="s">
        <v>2453</v>
      </c>
      <c r="F1711" s="340" t="s">
        <v>2423</v>
      </c>
    </row>
    <row r="1712" spans="1:6">
      <c r="A1712" s="26">
        <v>1708</v>
      </c>
      <c r="B1712" s="338" t="s">
        <v>5201</v>
      </c>
      <c r="C1712" s="340" t="s">
        <v>966</v>
      </c>
      <c r="D1712" s="340" t="s">
        <v>4845</v>
      </c>
      <c r="E1712" s="340" t="s">
        <v>2453</v>
      </c>
      <c r="F1712" s="340" t="s">
        <v>2423</v>
      </c>
    </row>
    <row r="1713" spans="1:6">
      <c r="A1713" s="26">
        <v>1709</v>
      </c>
      <c r="B1713" s="338" t="s">
        <v>5214</v>
      </c>
      <c r="C1713" s="340" t="s">
        <v>973</v>
      </c>
      <c r="D1713" s="340" t="s">
        <v>4845</v>
      </c>
      <c r="E1713" s="340" t="s">
        <v>2453</v>
      </c>
      <c r="F1713" s="340" t="s">
        <v>2423</v>
      </c>
    </row>
    <row r="1714" spans="1:6">
      <c r="A1714" s="26">
        <v>1710</v>
      </c>
      <c r="B1714" s="338" t="s">
        <v>5205</v>
      </c>
      <c r="C1714" s="340" t="s">
        <v>968</v>
      </c>
      <c r="D1714" s="340" t="s">
        <v>4845</v>
      </c>
      <c r="E1714" s="340" t="s">
        <v>2453</v>
      </c>
      <c r="F1714" s="340" t="s">
        <v>2423</v>
      </c>
    </row>
    <row r="1715" spans="1:6">
      <c r="A1715" s="26">
        <v>1711</v>
      </c>
      <c r="B1715" s="338" t="s">
        <v>5238</v>
      </c>
      <c r="C1715" s="340" t="s">
        <v>995</v>
      </c>
      <c r="D1715" s="340" t="s">
        <v>4845</v>
      </c>
      <c r="E1715" s="340" t="s">
        <v>2453</v>
      </c>
      <c r="F1715" s="340" t="s">
        <v>2423</v>
      </c>
    </row>
    <row r="1716" spans="1:6">
      <c r="A1716" s="26">
        <v>1712</v>
      </c>
      <c r="B1716" s="338" t="s">
        <v>5194</v>
      </c>
      <c r="C1716" s="340" t="s">
        <v>959</v>
      </c>
      <c r="D1716" s="340" t="s">
        <v>4845</v>
      </c>
      <c r="E1716" s="340" t="s">
        <v>2453</v>
      </c>
      <c r="F1716" s="340" t="s">
        <v>2423</v>
      </c>
    </row>
    <row r="1717" spans="1:6">
      <c r="A1717" s="26">
        <v>1713</v>
      </c>
      <c r="B1717" s="338" t="s">
        <v>5232</v>
      </c>
      <c r="C1717" s="340" t="s">
        <v>989</v>
      </c>
      <c r="D1717" s="340" t="s">
        <v>4845</v>
      </c>
      <c r="E1717" s="340" t="s">
        <v>2453</v>
      </c>
      <c r="F1717" s="340" t="s">
        <v>2423</v>
      </c>
    </row>
    <row r="1718" spans="1:6">
      <c r="A1718" s="26">
        <v>1714</v>
      </c>
      <c r="B1718" s="338" t="s">
        <v>5196</v>
      </c>
      <c r="C1718" s="340" t="s">
        <v>961</v>
      </c>
      <c r="D1718" s="340" t="s">
        <v>4845</v>
      </c>
      <c r="E1718" s="340" t="s">
        <v>2453</v>
      </c>
      <c r="F1718" s="340" t="s">
        <v>2423</v>
      </c>
    </row>
    <row r="1719" spans="1:6">
      <c r="A1719" s="26">
        <v>1715</v>
      </c>
      <c r="B1719" s="338" t="s">
        <v>9766</v>
      </c>
      <c r="C1719" s="340" t="s">
        <v>9767</v>
      </c>
      <c r="D1719" s="340" t="s">
        <v>4845</v>
      </c>
      <c r="E1719" s="340" t="s">
        <v>2422</v>
      </c>
      <c r="F1719" s="340" t="s">
        <v>2423</v>
      </c>
    </row>
    <row r="1720" spans="1:6">
      <c r="A1720" s="26">
        <v>1716</v>
      </c>
      <c r="B1720" s="338" t="s">
        <v>9770</v>
      </c>
      <c r="C1720" s="340" t="s">
        <v>9771</v>
      </c>
      <c r="D1720" s="340" t="s">
        <v>4845</v>
      </c>
      <c r="E1720" s="340" t="s">
        <v>2422</v>
      </c>
      <c r="F1720" s="340" t="s">
        <v>2423</v>
      </c>
    </row>
    <row r="1721" spans="1:6">
      <c r="A1721" s="26">
        <v>1717</v>
      </c>
      <c r="B1721" s="338" t="s">
        <v>5248</v>
      </c>
      <c r="C1721" s="340" t="s">
        <v>1003</v>
      </c>
      <c r="D1721" s="340" t="s">
        <v>4845</v>
      </c>
      <c r="E1721" s="340" t="s">
        <v>2453</v>
      </c>
      <c r="F1721" s="340" t="s">
        <v>2423</v>
      </c>
    </row>
    <row r="1722" spans="1:6">
      <c r="A1722" s="26">
        <v>1718</v>
      </c>
      <c r="B1722" s="338" t="s">
        <v>5200</v>
      </c>
      <c r="C1722" s="340" t="s">
        <v>965</v>
      </c>
      <c r="D1722" s="340" t="s">
        <v>4845</v>
      </c>
      <c r="E1722" s="340" t="s">
        <v>2453</v>
      </c>
      <c r="F1722" s="340" t="s">
        <v>2423</v>
      </c>
    </row>
    <row r="1723" spans="1:6">
      <c r="A1723" s="26">
        <v>1719</v>
      </c>
      <c r="B1723" s="338" t="s">
        <v>5181</v>
      </c>
      <c r="C1723" s="340" t="s">
        <v>954</v>
      </c>
      <c r="D1723" s="340" t="s">
        <v>4845</v>
      </c>
      <c r="E1723" s="340" t="s">
        <v>2453</v>
      </c>
      <c r="F1723" s="340" t="s">
        <v>2423</v>
      </c>
    </row>
    <row r="1724" spans="1:6">
      <c r="A1724" s="26">
        <v>1720</v>
      </c>
      <c r="B1724" s="338" t="s">
        <v>5245</v>
      </c>
      <c r="C1724" s="340" t="s">
        <v>1000</v>
      </c>
      <c r="D1724" s="340" t="s">
        <v>4845</v>
      </c>
      <c r="E1724" s="340" t="s">
        <v>2453</v>
      </c>
      <c r="F1724" s="340" t="s">
        <v>2423</v>
      </c>
    </row>
    <row r="1725" spans="1:6">
      <c r="A1725" s="26">
        <v>1721</v>
      </c>
      <c r="B1725" s="338" t="s">
        <v>5111</v>
      </c>
      <c r="C1725" s="340" t="s">
        <v>5112</v>
      </c>
      <c r="D1725" s="340" t="s">
        <v>4845</v>
      </c>
      <c r="E1725" s="340" t="s">
        <v>2453</v>
      </c>
      <c r="F1725" s="340" t="s">
        <v>2423</v>
      </c>
    </row>
    <row r="1726" spans="1:6">
      <c r="A1726" s="26">
        <v>1722</v>
      </c>
      <c r="B1726" s="338" t="s">
        <v>5183</v>
      </c>
      <c r="C1726" s="340" t="s">
        <v>5184</v>
      </c>
      <c r="D1726" s="340" t="s">
        <v>4845</v>
      </c>
      <c r="E1726" s="340" t="s">
        <v>2453</v>
      </c>
      <c r="F1726" s="340" t="s">
        <v>2423</v>
      </c>
    </row>
    <row r="1727" spans="1:6">
      <c r="A1727" s="26">
        <v>1723</v>
      </c>
      <c r="B1727" s="338" t="s">
        <v>5117</v>
      </c>
      <c r="C1727" s="340" t="s">
        <v>5118</v>
      </c>
      <c r="D1727" s="340" t="s">
        <v>4845</v>
      </c>
      <c r="E1727" s="340" t="s">
        <v>2453</v>
      </c>
      <c r="F1727" s="340" t="s">
        <v>2423</v>
      </c>
    </row>
    <row r="1728" spans="1:6">
      <c r="A1728" s="26">
        <v>1724</v>
      </c>
      <c r="B1728" s="338" t="s">
        <v>5304</v>
      </c>
      <c r="C1728" s="340" t="s">
        <v>5305</v>
      </c>
      <c r="D1728" s="340" t="s">
        <v>4845</v>
      </c>
      <c r="E1728" s="340" t="s">
        <v>2453</v>
      </c>
      <c r="F1728" s="340" t="s">
        <v>2423</v>
      </c>
    </row>
    <row r="1729" spans="1:6">
      <c r="A1729" s="26">
        <v>1725</v>
      </c>
      <c r="B1729" s="338" t="s">
        <v>5145</v>
      </c>
      <c r="C1729" s="340" t="s">
        <v>5146</v>
      </c>
      <c r="D1729" s="340" t="s">
        <v>4845</v>
      </c>
      <c r="E1729" s="340" t="s">
        <v>2453</v>
      </c>
      <c r="F1729" s="340" t="s">
        <v>2423</v>
      </c>
    </row>
    <row r="1730" spans="1:6">
      <c r="A1730" s="26">
        <v>1726</v>
      </c>
      <c r="B1730" s="338" t="s">
        <v>5185</v>
      </c>
      <c r="C1730" s="340" t="s">
        <v>5186</v>
      </c>
      <c r="D1730" s="340" t="s">
        <v>4845</v>
      </c>
      <c r="E1730" s="340" t="s">
        <v>2453</v>
      </c>
      <c r="F1730" s="340" t="s">
        <v>2423</v>
      </c>
    </row>
    <row r="1731" spans="1:6">
      <c r="A1731" s="26">
        <v>1727</v>
      </c>
      <c r="B1731" s="338" t="s">
        <v>5119</v>
      </c>
      <c r="C1731" s="340" t="s">
        <v>5120</v>
      </c>
      <c r="D1731" s="340" t="s">
        <v>4845</v>
      </c>
      <c r="E1731" s="340" t="s">
        <v>2453</v>
      </c>
      <c r="F1731" s="340" t="s">
        <v>2423</v>
      </c>
    </row>
    <row r="1732" spans="1:6">
      <c r="A1732" s="26">
        <v>1728</v>
      </c>
      <c r="B1732" s="338" t="s">
        <v>9835</v>
      </c>
      <c r="C1732" s="340" t="s">
        <v>9836</v>
      </c>
      <c r="D1732" s="340" t="s">
        <v>4845</v>
      </c>
      <c r="E1732" s="340" t="s">
        <v>2422</v>
      </c>
      <c r="F1732" s="340" t="s">
        <v>2423</v>
      </c>
    </row>
    <row r="1733" spans="1:6">
      <c r="A1733" s="26">
        <v>1729</v>
      </c>
      <c r="B1733" s="338" t="s">
        <v>5137</v>
      </c>
      <c r="C1733" s="340" t="s">
        <v>5138</v>
      </c>
      <c r="D1733" s="340" t="s">
        <v>4845</v>
      </c>
      <c r="E1733" s="340" t="s">
        <v>2453</v>
      </c>
      <c r="F1733" s="340" t="s">
        <v>2423</v>
      </c>
    </row>
    <row r="1734" spans="1:6">
      <c r="A1734" s="26">
        <v>1730</v>
      </c>
      <c r="B1734" s="338" t="s">
        <v>5129</v>
      </c>
      <c r="C1734" s="340" t="s">
        <v>5130</v>
      </c>
      <c r="D1734" s="340" t="s">
        <v>4845</v>
      </c>
      <c r="E1734" s="340" t="s">
        <v>2453</v>
      </c>
      <c r="F1734" s="340" t="s">
        <v>2423</v>
      </c>
    </row>
    <row r="1735" spans="1:6">
      <c r="A1735" s="26">
        <v>1731</v>
      </c>
      <c r="B1735" s="338" t="s">
        <v>5191</v>
      </c>
      <c r="C1735" s="340" t="s">
        <v>5192</v>
      </c>
      <c r="D1735" s="340" t="s">
        <v>4845</v>
      </c>
      <c r="E1735" s="340" t="s">
        <v>2453</v>
      </c>
      <c r="F1735" s="340" t="s">
        <v>2423</v>
      </c>
    </row>
    <row r="1736" spans="1:6">
      <c r="A1736" s="26">
        <v>1732</v>
      </c>
      <c r="B1736" s="338" t="s">
        <v>5105</v>
      </c>
      <c r="C1736" s="340" t="s">
        <v>5106</v>
      </c>
      <c r="D1736" s="340" t="s">
        <v>4845</v>
      </c>
      <c r="E1736" s="340" t="s">
        <v>2453</v>
      </c>
      <c r="F1736" s="340" t="s">
        <v>2423</v>
      </c>
    </row>
    <row r="1737" spans="1:6">
      <c r="A1737" s="26">
        <v>1733</v>
      </c>
      <c r="B1737" s="338" t="s">
        <v>5178</v>
      </c>
      <c r="C1737" s="340" t="s">
        <v>5179</v>
      </c>
      <c r="D1737" s="340" t="s">
        <v>4845</v>
      </c>
      <c r="E1737" s="340" t="s">
        <v>2453</v>
      </c>
      <c r="F1737" s="340" t="s">
        <v>2423</v>
      </c>
    </row>
    <row r="1738" spans="1:6">
      <c r="A1738" s="26">
        <v>1734</v>
      </c>
      <c r="B1738" s="338" t="s">
        <v>5158</v>
      </c>
      <c r="C1738" s="340" t="s">
        <v>5159</v>
      </c>
      <c r="D1738" s="340" t="s">
        <v>4845</v>
      </c>
      <c r="E1738" s="340" t="s">
        <v>2453</v>
      </c>
      <c r="F1738" s="340" t="s">
        <v>2423</v>
      </c>
    </row>
    <row r="1739" spans="1:6">
      <c r="A1739" s="26">
        <v>1735</v>
      </c>
      <c r="B1739" s="338" t="s">
        <v>5113</v>
      </c>
      <c r="C1739" s="340" t="s">
        <v>5114</v>
      </c>
      <c r="D1739" s="340" t="s">
        <v>4845</v>
      </c>
      <c r="E1739" s="340" t="s">
        <v>2453</v>
      </c>
      <c r="F1739" s="340" t="s">
        <v>2423</v>
      </c>
    </row>
    <row r="1740" spans="1:6">
      <c r="A1740" s="26">
        <v>1736</v>
      </c>
      <c r="B1740" s="338" t="s">
        <v>5115</v>
      </c>
      <c r="C1740" s="340" t="s">
        <v>5116</v>
      </c>
      <c r="D1740" s="340" t="s">
        <v>4845</v>
      </c>
      <c r="E1740" s="340" t="s">
        <v>2453</v>
      </c>
      <c r="F1740" s="340" t="s">
        <v>2423</v>
      </c>
    </row>
    <row r="1741" spans="1:6">
      <c r="A1741" s="26">
        <v>1737</v>
      </c>
      <c r="B1741" s="338" t="s">
        <v>5151</v>
      </c>
      <c r="C1741" s="340" t="s">
        <v>5152</v>
      </c>
      <c r="D1741" s="340" t="s">
        <v>4845</v>
      </c>
      <c r="E1741" s="340" t="s">
        <v>2453</v>
      </c>
      <c r="F1741" s="340" t="s">
        <v>2423</v>
      </c>
    </row>
    <row r="1742" spans="1:6">
      <c r="A1742" s="26">
        <v>1738</v>
      </c>
      <c r="B1742" s="338" t="s">
        <v>5109</v>
      </c>
      <c r="C1742" s="340" t="s">
        <v>5110</v>
      </c>
      <c r="D1742" s="340" t="s">
        <v>4845</v>
      </c>
      <c r="E1742" s="340" t="s">
        <v>2453</v>
      </c>
      <c r="F1742" s="340" t="s">
        <v>2423</v>
      </c>
    </row>
    <row r="1743" spans="1:6">
      <c r="A1743" s="26">
        <v>1739</v>
      </c>
      <c r="B1743" s="338" t="s">
        <v>5149</v>
      </c>
      <c r="C1743" s="340" t="s">
        <v>5150</v>
      </c>
      <c r="D1743" s="340" t="s">
        <v>4845</v>
      </c>
      <c r="E1743" s="340" t="s">
        <v>2453</v>
      </c>
      <c r="F1743" s="340" t="s">
        <v>2423</v>
      </c>
    </row>
    <row r="1744" spans="1:6">
      <c r="A1744" s="26">
        <v>1740</v>
      </c>
      <c r="B1744" s="338" t="s">
        <v>5203</v>
      </c>
      <c r="C1744" s="340" t="s">
        <v>5204</v>
      </c>
      <c r="D1744" s="340" t="s">
        <v>4845</v>
      </c>
      <c r="E1744" s="340" t="s">
        <v>2453</v>
      </c>
      <c r="F1744" s="340" t="s">
        <v>2423</v>
      </c>
    </row>
    <row r="1745" spans="1:6">
      <c r="A1745" s="26">
        <v>1741</v>
      </c>
      <c r="B1745" s="338" t="s">
        <v>5125</v>
      </c>
      <c r="C1745" s="340" t="s">
        <v>5126</v>
      </c>
      <c r="D1745" s="340" t="s">
        <v>4845</v>
      </c>
      <c r="E1745" s="340" t="s">
        <v>2453</v>
      </c>
      <c r="F1745" s="340" t="s">
        <v>2423</v>
      </c>
    </row>
    <row r="1746" spans="1:6">
      <c r="A1746" s="26">
        <v>1742</v>
      </c>
      <c r="B1746" s="338" t="s">
        <v>5251</v>
      </c>
      <c r="C1746" s="340" t="s">
        <v>1006</v>
      </c>
      <c r="D1746" s="340" t="s">
        <v>4845</v>
      </c>
      <c r="E1746" s="340" t="s">
        <v>2453</v>
      </c>
      <c r="F1746" s="340" t="s">
        <v>2423</v>
      </c>
    </row>
    <row r="1747" spans="1:6">
      <c r="A1747" s="26">
        <v>1743</v>
      </c>
      <c r="B1747" s="338" t="s">
        <v>5135</v>
      </c>
      <c r="C1747" s="340" t="s">
        <v>5136</v>
      </c>
      <c r="D1747" s="340" t="s">
        <v>4845</v>
      </c>
      <c r="E1747" s="340" t="s">
        <v>2453</v>
      </c>
      <c r="F1747" s="340" t="s">
        <v>2423</v>
      </c>
    </row>
    <row r="1748" spans="1:6">
      <c r="A1748" s="26">
        <v>1744</v>
      </c>
      <c r="B1748" s="338" t="s">
        <v>5254</v>
      </c>
      <c r="C1748" s="340" t="s">
        <v>5255</v>
      </c>
      <c r="D1748" s="340" t="s">
        <v>4845</v>
      </c>
      <c r="E1748" s="340" t="s">
        <v>2453</v>
      </c>
      <c r="F1748" s="340" t="s">
        <v>2423</v>
      </c>
    </row>
    <row r="1749" spans="1:6">
      <c r="A1749" s="26">
        <v>1745</v>
      </c>
      <c r="B1749" s="338" t="s">
        <v>5153</v>
      </c>
      <c r="C1749" s="340" t="s">
        <v>5154</v>
      </c>
      <c r="D1749" s="340" t="s">
        <v>4845</v>
      </c>
      <c r="E1749" s="340" t="s">
        <v>2453</v>
      </c>
      <c r="F1749" s="340" t="s">
        <v>2423</v>
      </c>
    </row>
    <row r="1750" spans="1:6">
      <c r="A1750" s="26">
        <v>1746</v>
      </c>
      <c r="B1750" s="338" t="s">
        <v>5143</v>
      </c>
      <c r="C1750" s="340" t="s">
        <v>5144</v>
      </c>
      <c r="D1750" s="340" t="s">
        <v>4845</v>
      </c>
      <c r="E1750" s="340" t="s">
        <v>2453</v>
      </c>
      <c r="F1750" s="340" t="s">
        <v>2423</v>
      </c>
    </row>
    <row r="1751" spans="1:6">
      <c r="A1751" s="26">
        <v>1747</v>
      </c>
      <c r="B1751" s="338" t="s">
        <v>5127</v>
      </c>
      <c r="C1751" s="340" t="s">
        <v>5128</v>
      </c>
      <c r="D1751" s="340" t="s">
        <v>4845</v>
      </c>
      <c r="E1751" s="340" t="s">
        <v>2453</v>
      </c>
      <c r="F1751" s="340" t="s">
        <v>2423</v>
      </c>
    </row>
    <row r="1752" spans="1:6">
      <c r="A1752" s="26">
        <v>1748</v>
      </c>
      <c r="B1752" s="338" t="s">
        <v>5168</v>
      </c>
      <c r="C1752" s="340" t="s">
        <v>5169</v>
      </c>
      <c r="D1752" s="340" t="s">
        <v>4845</v>
      </c>
      <c r="E1752" s="340" t="s">
        <v>2453</v>
      </c>
      <c r="F1752" s="340" t="s">
        <v>2423</v>
      </c>
    </row>
    <row r="1753" spans="1:6">
      <c r="A1753" s="26">
        <v>1749</v>
      </c>
      <c r="B1753" s="338" t="s">
        <v>5246</v>
      </c>
      <c r="C1753" s="340" t="s">
        <v>1001</v>
      </c>
      <c r="D1753" s="340" t="s">
        <v>4845</v>
      </c>
      <c r="E1753" s="340" t="s">
        <v>2453</v>
      </c>
      <c r="F1753" s="340" t="s">
        <v>2423</v>
      </c>
    </row>
    <row r="1754" spans="1:6">
      <c r="A1754" s="26">
        <v>1750</v>
      </c>
      <c r="B1754" s="338" t="s">
        <v>5216</v>
      </c>
      <c r="C1754" s="340" t="s">
        <v>5217</v>
      </c>
      <c r="D1754" s="340" t="s">
        <v>4845</v>
      </c>
      <c r="E1754" s="340" t="s">
        <v>2453</v>
      </c>
      <c r="F1754" s="340" t="s">
        <v>2423</v>
      </c>
    </row>
    <row r="1755" spans="1:6">
      <c r="A1755" s="26">
        <v>1751</v>
      </c>
      <c r="B1755" s="338" t="s">
        <v>5252</v>
      </c>
      <c r="C1755" s="340" t="s">
        <v>5253</v>
      </c>
      <c r="D1755" s="340" t="s">
        <v>4845</v>
      </c>
      <c r="E1755" s="340" t="s">
        <v>2453</v>
      </c>
      <c r="F1755" s="340" t="s">
        <v>2423</v>
      </c>
    </row>
    <row r="1756" spans="1:6">
      <c r="A1756" s="26">
        <v>1752</v>
      </c>
      <c r="B1756" s="338" t="s">
        <v>5141</v>
      </c>
      <c r="C1756" s="340" t="s">
        <v>5142</v>
      </c>
      <c r="D1756" s="340" t="s">
        <v>4845</v>
      </c>
      <c r="E1756" s="340" t="s">
        <v>2453</v>
      </c>
      <c r="F1756" s="340" t="s">
        <v>2423</v>
      </c>
    </row>
    <row r="1757" spans="1:6">
      <c r="A1757" s="26">
        <v>1753</v>
      </c>
      <c r="B1757" s="338" t="s">
        <v>5123</v>
      </c>
      <c r="C1757" s="340" t="s">
        <v>5124</v>
      </c>
      <c r="D1757" s="340" t="s">
        <v>4845</v>
      </c>
      <c r="E1757" s="340" t="s">
        <v>2453</v>
      </c>
      <c r="F1757" s="340" t="s">
        <v>2423</v>
      </c>
    </row>
    <row r="1758" spans="1:6">
      <c r="A1758" s="26">
        <v>1754</v>
      </c>
      <c r="B1758" s="338" t="s">
        <v>5161</v>
      </c>
      <c r="C1758" s="340" t="s">
        <v>5162</v>
      </c>
      <c r="D1758" s="340" t="s">
        <v>4845</v>
      </c>
      <c r="E1758" s="340" t="s">
        <v>2453</v>
      </c>
      <c r="F1758" s="340" t="s">
        <v>2423</v>
      </c>
    </row>
    <row r="1759" spans="1:6">
      <c r="A1759" s="26">
        <v>1755</v>
      </c>
      <c r="B1759" s="338" t="s">
        <v>5133</v>
      </c>
      <c r="C1759" s="340" t="s">
        <v>5134</v>
      </c>
      <c r="D1759" s="340" t="s">
        <v>4845</v>
      </c>
      <c r="E1759" s="340" t="s">
        <v>2453</v>
      </c>
      <c r="F1759" s="340" t="s">
        <v>2423</v>
      </c>
    </row>
    <row r="1760" spans="1:6">
      <c r="A1760" s="26">
        <v>1756</v>
      </c>
      <c r="B1760" s="338" t="s">
        <v>5121</v>
      </c>
      <c r="C1760" s="340" t="s">
        <v>5122</v>
      </c>
      <c r="D1760" s="340" t="s">
        <v>4845</v>
      </c>
      <c r="E1760" s="340" t="s">
        <v>2453</v>
      </c>
      <c r="F1760" s="340" t="s">
        <v>2423</v>
      </c>
    </row>
    <row r="1761" spans="1:6">
      <c r="A1761" s="26">
        <v>1757</v>
      </c>
      <c r="B1761" s="338" t="s">
        <v>5131</v>
      </c>
      <c r="C1761" s="340" t="s">
        <v>5132</v>
      </c>
      <c r="D1761" s="340" t="s">
        <v>4845</v>
      </c>
      <c r="E1761" s="340" t="s">
        <v>2453</v>
      </c>
      <c r="F1761" s="340" t="s">
        <v>2423</v>
      </c>
    </row>
    <row r="1762" spans="1:6">
      <c r="A1762" s="26">
        <v>1758</v>
      </c>
      <c r="B1762" s="338" t="s">
        <v>9946</v>
      </c>
      <c r="C1762" s="340" t="s">
        <v>4862</v>
      </c>
      <c r="D1762" s="340" t="s">
        <v>4845</v>
      </c>
      <c r="E1762" s="340" t="s">
        <v>2422</v>
      </c>
      <c r="F1762" s="340" t="s">
        <v>2423</v>
      </c>
    </row>
    <row r="1763" spans="1:6">
      <c r="A1763" s="26">
        <v>1759</v>
      </c>
      <c r="B1763" s="338" t="s">
        <v>9953</v>
      </c>
      <c r="C1763" s="340" t="s">
        <v>4860</v>
      </c>
      <c r="D1763" s="340" t="s">
        <v>4845</v>
      </c>
      <c r="E1763" s="340" t="s">
        <v>2422</v>
      </c>
      <c r="F1763" s="340" t="s">
        <v>2423</v>
      </c>
    </row>
    <row r="1764" spans="1:6">
      <c r="A1764" s="26">
        <v>1760</v>
      </c>
      <c r="B1764" s="338" t="s">
        <v>4950</v>
      </c>
      <c r="C1764" s="340" t="s">
        <v>4951</v>
      </c>
      <c r="D1764" s="340" t="s">
        <v>4845</v>
      </c>
      <c r="E1764" s="340" t="s">
        <v>2453</v>
      </c>
      <c r="F1764" s="340" t="s">
        <v>2423</v>
      </c>
    </row>
    <row r="1765" spans="1:6">
      <c r="A1765" s="26">
        <v>1761</v>
      </c>
      <c r="B1765" s="338" t="s">
        <v>9990</v>
      </c>
      <c r="C1765" s="340" t="s">
        <v>5306</v>
      </c>
      <c r="D1765" s="340" t="s">
        <v>4845</v>
      </c>
      <c r="E1765" s="340" t="s">
        <v>2453</v>
      </c>
      <c r="F1765" s="340" t="s">
        <v>2423</v>
      </c>
    </row>
    <row r="1766" spans="1:6">
      <c r="A1766" s="26">
        <v>1762</v>
      </c>
      <c r="B1766" s="338" t="s">
        <v>4851</v>
      </c>
      <c r="C1766" s="340" t="s">
        <v>4852</v>
      </c>
      <c r="D1766" s="340" t="s">
        <v>4845</v>
      </c>
      <c r="E1766" s="340" t="s">
        <v>2422</v>
      </c>
      <c r="F1766" s="340" t="s">
        <v>2423</v>
      </c>
    </row>
    <row r="1767" spans="1:6">
      <c r="A1767" s="26">
        <v>1763</v>
      </c>
      <c r="B1767" s="338" t="s">
        <v>5296</v>
      </c>
      <c r="C1767" s="340" t="s">
        <v>5297</v>
      </c>
      <c r="D1767" s="340" t="s">
        <v>4845</v>
      </c>
      <c r="E1767" s="340" t="s">
        <v>2453</v>
      </c>
      <c r="F1767" s="340" t="s">
        <v>2423</v>
      </c>
    </row>
    <row r="1768" spans="1:6">
      <c r="A1768" s="26">
        <v>1764</v>
      </c>
      <c r="B1768" s="338" t="s">
        <v>5300</v>
      </c>
      <c r="C1768" s="340" t="s">
        <v>5301</v>
      </c>
      <c r="D1768" s="340" t="s">
        <v>4845</v>
      </c>
      <c r="E1768" s="340" t="s">
        <v>2453</v>
      </c>
      <c r="F1768" s="340" t="s">
        <v>2423</v>
      </c>
    </row>
    <row r="1769" spans="1:6">
      <c r="A1769" s="26">
        <v>1765</v>
      </c>
      <c r="B1769" s="338" t="s">
        <v>5290</v>
      </c>
      <c r="C1769" s="340" t="s">
        <v>5291</v>
      </c>
      <c r="D1769" s="340" t="s">
        <v>4845</v>
      </c>
      <c r="E1769" s="340" t="s">
        <v>2453</v>
      </c>
      <c r="F1769" s="340" t="s">
        <v>2423</v>
      </c>
    </row>
    <row r="1770" spans="1:6">
      <c r="A1770" s="26">
        <v>1766</v>
      </c>
      <c r="B1770" s="338" t="s">
        <v>5270</v>
      </c>
      <c r="C1770" s="340" t="s">
        <v>5271</v>
      </c>
      <c r="D1770" s="340" t="s">
        <v>4845</v>
      </c>
      <c r="E1770" s="340" t="s">
        <v>2453</v>
      </c>
      <c r="F1770" s="340" t="s">
        <v>2423</v>
      </c>
    </row>
    <row r="1771" spans="1:6">
      <c r="A1771" s="26">
        <v>1767</v>
      </c>
      <c r="B1771" s="338" t="s">
        <v>5272</v>
      </c>
      <c r="C1771" s="340" t="s">
        <v>5273</v>
      </c>
      <c r="D1771" s="340" t="s">
        <v>4845</v>
      </c>
      <c r="E1771" s="340" t="s">
        <v>2453</v>
      </c>
      <c r="F1771" s="340" t="s">
        <v>2423</v>
      </c>
    </row>
    <row r="1772" spans="1:6">
      <c r="A1772" s="26">
        <v>1768</v>
      </c>
      <c r="B1772" s="338" t="s">
        <v>10057</v>
      </c>
      <c r="C1772" s="340" t="s">
        <v>10058</v>
      </c>
      <c r="D1772" s="340" t="s">
        <v>4845</v>
      </c>
      <c r="E1772" s="340" t="s">
        <v>2422</v>
      </c>
      <c r="F1772" s="340" t="s">
        <v>2423</v>
      </c>
    </row>
    <row r="1773" spans="1:6">
      <c r="A1773" s="26">
        <v>1769</v>
      </c>
      <c r="B1773" s="338" t="s">
        <v>5274</v>
      </c>
      <c r="C1773" s="340" t="s">
        <v>5275</v>
      </c>
      <c r="D1773" s="340" t="s">
        <v>4845</v>
      </c>
      <c r="E1773" s="340" t="s">
        <v>2453</v>
      </c>
      <c r="F1773" s="340" t="s">
        <v>2423</v>
      </c>
    </row>
    <row r="1774" spans="1:6">
      <c r="A1774" s="26">
        <v>1770</v>
      </c>
      <c r="B1774" s="338" t="s">
        <v>5294</v>
      </c>
      <c r="C1774" s="340" t="s">
        <v>5295</v>
      </c>
      <c r="D1774" s="340" t="s">
        <v>4845</v>
      </c>
      <c r="E1774" s="340" t="s">
        <v>2453</v>
      </c>
      <c r="F1774" s="340" t="s">
        <v>2423</v>
      </c>
    </row>
    <row r="1775" spans="1:6">
      <c r="A1775" s="26">
        <v>1771</v>
      </c>
      <c r="B1775" s="338" t="s">
        <v>10073</v>
      </c>
      <c r="C1775" s="340" t="s">
        <v>10074</v>
      </c>
      <c r="D1775" s="340" t="s">
        <v>4845</v>
      </c>
      <c r="E1775" s="340" t="s">
        <v>2422</v>
      </c>
      <c r="F1775" s="340" t="s">
        <v>2423</v>
      </c>
    </row>
    <row r="1776" spans="1:6">
      <c r="A1776" s="26">
        <v>1772</v>
      </c>
      <c r="B1776" s="338" t="s">
        <v>5266</v>
      </c>
      <c r="C1776" s="340" t="s">
        <v>5267</v>
      </c>
      <c r="D1776" s="340" t="s">
        <v>4845</v>
      </c>
      <c r="E1776" s="340" t="s">
        <v>2453</v>
      </c>
      <c r="F1776" s="340" t="s">
        <v>2423</v>
      </c>
    </row>
    <row r="1777" spans="1:6">
      <c r="A1777" s="26">
        <v>1773</v>
      </c>
      <c r="B1777" s="338" t="s">
        <v>5282</v>
      </c>
      <c r="C1777" s="340" t="s">
        <v>5283</v>
      </c>
      <c r="D1777" s="340" t="s">
        <v>4845</v>
      </c>
      <c r="E1777" s="340" t="s">
        <v>2453</v>
      </c>
      <c r="F1777" s="340" t="s">
        <v>2423</v>
      </c>
    </row>
    <row r="1778" spans="1:6">
      <c r="A1778" s="26">
        <v>1774</v>
      </c>
      <c r="B1778" s="338" t="s">
        <v>4855</v>
      </c>
      <c r="C1778" s="340" t="s">
        <v>4856</v>
      </c>
      <c r="D1778" s="340" t="s">
        <v>4845</v>
      </c>
      <c r="E1778" s="340" t="s">
        <v>2422</v>
      </c>
      <c r="F1778" s="340" t="s">
        <v>2423</v>
      </c>
    </row>
    <row r="1779" spans="1:6">
      <c r="A1779" s="26">
        <v>1775</v>
      </c>
      <c r="B1779" s="338" t="s">
        <v>5302</v>
      </c>
      <c r="C1779" s="340" t="s">
        <v>5303</v>
      </c>
      <c r="D1779" s="340" t="s">
        <v>4845</v>
      </c>
      <c r="E1779" s="340" t="s">
        <v>2453</v>
      </c>
      <c r="F1779" s="340" t="s">
        <v>2423</v>
      </c>
    </row>
    <row r="1780" spans="1:6">
      <c r="A1780" s="26">
        <v>1776</v>
      </c>
      <c r="B1780" s="338" t="s">
        <v>5260</v>
      </c>
      <c r="C1780" s="340" t="s">
        <v>5261</v>
      </c>
      <c r="D1780" s="340" t="s">
        <v>4845</v>
      </c>
      <c r="E1780" s="340" t="s">
        <v>2453</v>
      </c>
      <c r="F1780" s="340" t="s">
        <v>2423</v>
      </c>
    </row>
    <row r="1781" spans="1:6">
      <c r="A1781" s="26">
        <v>1777</v>
      </c>
      <c r="B1781" s="338" t="s">
        <v>5286</v>
      </c>
      <c r="C1781" s="340" t="s">
        <v>5287</v>
      </c>
      <c r="D1781" s="340" t="s">
        <v>4845</v>
      </c>
      <c r="E1781" s="340" t="s">
        <v>2453</v>
      </c>
      <c r="F1781" s="340" t="s">
        <v>2423</v>
      </c>
    </row>
    <row r="1782" spans="1:6">
      <c r="A1782" s="26">
        <v>1778</v>
      </c>
      <c r="B1782" s="338" t="s">
        <v>5292</v>
      </c>
      <c r="C1782" s="340" t="s">
        <v>5293</v>
      </c>
      <c r="D1782" s="340" t="s">
        <v>4845</v>
      </c>
      <c r="E1782" s="340" t="s">
        <v>2453</v>
      </c>
      <c r="F1782" s="340" t="s">
        <v>2423</v>
      </c>
    </row>
    <row r="1783" spans="1:6">
      <c r="A1783" s="26">
        <v>1779</v>
      </c>
      <c r="B1783" s="338" t="s">
        <v>4857</v>
      </c>
      <c r="C1783" s="340" t="s">
        <v>4858</v>
      </c>
      <c r="D1783" s="340" t="s">
        <v>4845</v>
      </c>
      <c r="E1783" s="340" t="s">
        <v>2422</v>
      </c>
      <c r="F1783" s="340" t="s">
        <v>2423</v>
      </c>
    </row>
    <row r="1784" spans="1:6">
      <c r="A1784" s="26">
        <v>1780</v>
      </c>
      <c r="B1784" s="338" t="s">
        <v>4853</v>
      </c>
      <c r="C1784" s="340" t="s">
        <v>4854</v>
      </c>
      <c r="D1784" s="340" t="s">
        <v>4845</v>
      </c>
      <c r="E1784" s="340" t="s">
        <v>2422</v>
      </c>
      <c r="F1784" s="340" t="s">
        <v>2423</v>
      </c>
    </row>
    <row r="1785" spans="1:6">
      <c r="A1785" s="26">
        <v>1781</v>
      </c>
      <c r="B1785" s="338" t="s">
        <v>5264</v>
      </c>
      <c r="C1785" s="340" t="s">
        <v>5265</v>
      </c>
      <c r="D1785" s="340" t="s">
        <v>4845</v>
      </c>
      <c r="E1785" s="340" t="s">
        <v>2453</v>
      </c>
      <c r="F1785" s="340" t="s">
        <v>2423</v>
      </c>
    </row>
    <row r="1786" spans="1:6">
      <c r="A1786" s="26">
        <v>1782</v>
      </c>
      <c r="B1786" s="338" t="s">
        <v>5258</v>
      </c>
      <c r="C1786" s="340" t="s">
        <v>5259</v>
      </c>
      <c r="D1786" s="340" t="s">
        <v>4845</v>
      </c>
      <c r="E1786" s="340" t="s">
        <v>2453</v>
      </c>
      <c r="F1786" s="340" t="s">
        <v>2423</v>
      </c>
    </row>
    <row r="1787" spans="1:6">
      <c r="A1787" s="26">
        <v>1783</v>
      </c>
      <c r="B1787" s="338" t="s">
        <v>5278</v>
      </c>
      <c r="C1787" s="340" t="s">
        <v>5279</v>
      </c>
      <c r="D1787" s="340" t="s">
        <v>4845</v>
      </c>
      <c r="E1787" s="340" t="s">
        <v>2453</v>
      </c>
      <c r="F1787" s="340" t="s">
        <v>2423</v>
      </c>
    </row>
    <row r="1788" spans="1:6">
      <c r="A1788" s="26">
        <v>1784</v>
      </c>
      <c r="B1788" s="338" t="s">
        <v>5276</v>
      </c>
      <c r="C1788" s="340" t="s">
        <v>5277</v>
      </c>
      <c r="D1788" s="340" t="s">
        <v>4845</v>
      </c>
      <c r="E1788" s="340" t="s">
        <v>2453</v>
      </c>
      <c r="F1788" s="340" t="s">
        <v>2423</v>
      </c>
    </row>
    <row r="1789" spans="1:6">
      <c r="A1789" s="26">
        <v>1785</v>
      </c>
      <c r="B1789" s="338" t="s">
        <v>10092</v>
      </c>
      <c r="C1789" s="340" t="s">
        <v>10093</v>
      </c>
      <c r="D1789" s="340" t="s">
        <v>4845</v>
      </c>
      <c r="E1789" s="340" t="s">
        <v>2453</v>
      </c>
      <c r="F1789" s="340" t="s">
        <v>2423</v>
      </c>
    </row>
    <row r="1790" spans="1:6">
      <c r="A1790" s="26">
        <v>1786</v>
      </c>
      <c r="B1790" s="338" t="s">
        <v>5268</v>
      </c>
      <c r="C1790" s="340" t="s">
        <v>5269</v>
      </c>
      <c r="D1790" s="340" t="s">
        <v>4845</v>
      </c>
      <c r="E1790" s="340" t="s">
        <v>2453</v>
      </c>
      <c r="F1790" s="340" t="s">
        <v>2423</v>
      </c>
    </row>
    <row r="1791" spans="1:6">
      <c r="A1791" s="26">
        <v>1787</v>
      </c>
      <c r="B1791" s="338" t="s">
        <v>5284</v>
      </c>
      <c r="C1791" s="340" t="s">
        <v>5285</v>
      </c>
      <c r="D1791" s="340" t="s">
        <v>4845</v>
      </c>
      <c r="E1791" s="340" t="s">
        <v>2453</v>
      </c>
      <c r="F1791" s="340" t="s">
        <v>2423</v>
      </c>
    </row>
    <row r="1792" spans="1:6">
      <c r="A1792" s="26">
        <v>1788</v>
      </c>
      <c r="B1792" s="338" t="s">
        <v>5298</v>
      </c>
      <c r="C1792" s="340" t="s">
        <v>5299</v>
      </c>
      <c r="D1792" s="340" t="s">
        <v>4845</v>
      </c>
      <c r="E1792" s="340" t="s">
        <v>2453</v>
      </c>
      <c r="F1792" s="340" t="s">
        <v>2423</v>
      </c>
    </row>
    <row r="1793" spans="1:6">
      <c r="A1793" s="26">
        <v>1789</v>
      </c>
      <c r="B1793" s="338" t="s">
        <v>5280</v>
      </c>
      <c r="C1793" s="340" t="s">
        <v>5281</v>
      </c>
      <c r="D1793" s="340" t="s">
        <v>4845</v>
      </c>
      <c r="E1793" s="340" t="s">
        <v>2453</v>
      </c>
      <c r="F1793" s="340" t="s">
        <v>2423</v>
      </c>
    </row>
    <row r="1794" spans="1:6">
      <c r="A1794" s="26">
        <v>1790</v>
      </c>
      <c r="B1794" s="338" t="s">
        <v>9190</v>
      </c>
      <c r="C1794" s="340" t="s">
        <v>1278</v>
      </c>
      <c r="D1794" s="340" t="s">
        <v>4845</v>
      </c>
      <c r="E1794" s="340" t="s">
        <v>2422</v>
      </c>
      <c r="F1794" s="340" t="s">
        <v>2423</v>
      </c>
    </row>
    <row r="1795" spans="1:6">
      <c r="A1795" s="26">
        <v>1791</v>
      </c>
      <c r="B1795" s="338" t="s">
        <v>9178</v>
      </c>
      <c r="C1795" s="340" t="s">
        <v>1279</v>
      </c>
      <c r="D1795" s="340" t="s">
        <v>4845</v>
      </c>
      <c r="E1795" s="340" t="s">
        <v>2422</v>
      </c>
      <c r="F1795" s="340" t="s">
        <v>2423</v>
      </c>
    </row>
    <row r="1796" spans="1:6">
      <c r="A1796" s="26">
        <v>1792</v>
      </c>
      <c r="B1796" s="338" t="s">
        <v>10119</v>
      </c>
      <c r="C1796" s="340" t="s">
        <v>4869</v>
      </c>
      <c r="D1796" s="340" t="s">
        <v>4845</v>
      </c>
      <c r="E1796" s="340" t="s">
        <v>2422</v>
      </c>
      <c r="F1796" s="340" t="s">
        <v>2423</v>
      </c>
    </row>
    <row r="1797" spans="1:6">
      <c r="A1797" s="26">
        <v>1793</v>
      </c>
      <c r="B1797" s="338" t="s">
        <v>10122</v>
      </c>
      <c r="C1797" s="340" t="s">
        <v>5367</v>
      </c>
      <c r="D1797" s="340" t="s">
        <v>4845</v>
      </c>
      <c r="E1797" s="340" t="s">
        <v>2453</v>
      </c>
      <c r="F1797" s="340" t="s">
        <v>2423</v>
      </c>
    </row>
    <row r="1798" spans="1:6">
      <c r="A1798" s="26">
        <v>1794</v>
      </c>
      <c r="B1798" s="338" t="s">
        <v>10152</v>
      </c>
      <c r="C1798" s="340" t="s">
        <v>5353</v>
      </c>
      <c r="D1798" s="340" t="s">
        <v>4845</v>
      </c>
      <c r="E1798" s="340" t="s">
        <v>2453</v>
      </c>
      <c r="F1798" s="340" t="s">
        <v>2423</v>
      </c>
    </row>
    <row r="1799" spans="1:6">
      <c r="A1799" s="26">
        <v>1795</v>
      </c>
      <c r="B1799" s="338" t="s">
        <v>10154</v>
      </c>
      <c r="C1799" s="340" t="s">
        <v>5364</v>
      </c>
      <c r="D1799" s="340" t="s">
        <v>4845</v>
      </c>
      <c r="E1799" s="340" t="s">
        <v>2453</v>
      </c>
      <c r="F1799" s="340" t="s">
        <v>2423</v>
      </c>
    </row>
    <row r="1800" spans="1:6">
      <c r="A1800" s="26">
        <v>1796</v>
      </c>
      <c r="B1800" s="338" t="s">
        <v>5029</v>
      </c>
      <c r="C1800" s="340" t="s">
        <v>5030</v>
      </c>
      <c r="D1800" s="340" t="s">
        <v>4845</v>
      </c>
      <c r="E1800" s="340" t="s">
        <v>2453</v>
      </c>
      <c r="F1800" s="340" t="s">
        <v>2423</v>
      </c>
    </row>
    <row r="1801" spans="1:6">
      <c r="A1801" s="26">
        <v>1797</v>
      </c>
      <c r="B1801" s="338" t="s">
        <v>10188</v>
      </c>
      <c r="C1801" s="340" t="s">
        <v>10189</v>
      </c>
      <c r="D1801" s="340" t="s">
        <v>4845</v>
      </c>
      <c r="E1801" s="340" t="s">
        <v>2422</v>
      </c>
      <c r="F1801" s="340" t="s">
        <v>2423</v>
      </c>
    </row>
    <row r="1802" spans="1:6">
      <c r="A1802" s="26">
        <v>1798</v>
      </c>
      <c r="B1802" s="338" t="s">
        <v>10195</v>
      </c>
      <c r="C1802" s="340" t="s">
        <v>4868</v>
      </c>
      <c r="D1802" s="340" t="s">
        <v>4845</v>
      </c>
      <c r="E1802" s="340" t="s">
        <v>2422</v>
      </c>
      <c r="F1802" s="340" t="s">
        <v>2423</v>
      </c>
    </row>
    <row r="1803" spans="1:6">
      <c r="A1803" s="26">
        <v>1799</v>
      </c>
      <c r="B1803" s="338" t="s">
        <v>5022</v>
      </c>
      <c r="C1803" s="340" t="s">
        <v>5023</v>
      </c>
      <c r="D1803" s="340" t="s">
        <v>4845</v>
      </c>
      <c r="E1803" s="340" t="s">
        <v>2453</v>
      </c>
      <c r="F1803" s="340" t="s">
        <v>2423</v>
      </c>
    </row>
    <row r="1804" spans="1:6">
      <c r="A1804" s="26">
        <v>1800</v>
      </c>
      <c r="B1804" s="338" t="s">
        <v>10218</v>
      </c>
      <c r="C1804" s="340" t="s">
        <v>5368</v>
      </c>
      <c r="D1804" s="340" t="s">
        <v>4845</v>
      </c>
      <c r="E1804" s="340" t="s">
        <v>2453</v>
      </c>
      <c r="F1804" s="340" t="s">
        <v>2423</v>
      </c>
    </row>
    <row r="1805" spans="1:6">
      <c r="A1805" s="26">
        <v>1801</v>
      </c>
      <c r="B1805" s="338" t="s">
        <v>10220</v>
      </c>
      <c r="C1805" s="340" t="s">
        <v>5309</v>
      </c>
      <c r="D1805" s="340" t="s">
        <v>4845</v>
      </c>
      <c r="E1805" s="340" t="s">
        <v>2453</v>
      </c>
      <c r="F1805" s="340" t="s">
        <v>2423</v>
      </c>
    </row>
    <row r="1806" spans="1:6">
      <c r="A1806" s="26">
        <v>1802</v>
      </c>
      <c r="B1806" s="338" t="s">
        <v>10221</v>
      </c>
      <c r="C1806" s="340" t="s">
        <v>5310</v>
      </c>
      <c r="D1806" s="340" t="s">
        <v>4845</v>
      </c>
      <c r="E1806" s="340" t="s">
        <v>2453</v>
      </c>
      <c r="F1806" s="340" t="s">
        <v>2423</v>
      </c>
    </row>
    <row r="1807" spans="1:6">
      <c r="A1807" s="26">
        <v>1803</v>
      </c>
      <c r="B1807" s="338" t="s">
        <v>5091</v>
      </c>
      <c r="C1807" s="340" t="s">
        <v>5092</v>
      </c>
      <c r="D1807" s="340" t="s">
        <v>4845</v>
      </c>
      <c r="E1807" s="340" t="s">
        <v>2453</v>
      </c>
      <c r="F1807" s="340" t="s">
        <v>2423</v>
      </c>
    </row>
    <row r="1808" spans="1:6">
      <c r="A1808" s="26">
        <v>1804</v>
      </c>
      <c r="B1808" s="338" t="s">
        <v>4993</v>
      </c>
      <c r="C1808" s="340" t="s">
        <v>4994</v>
      </c>
      <c r="D1808" s="340" t="s">
        <v>4845</v>
      </c>
      <c r="E1808" s="340" t="s">
        <v>2453</v>
      </c>
      <c r="F1808" s="340" t="s">
        <v>2423</v>
      </c>
    </row>
    <row r="1809" spans="1:6">
      <c r="A1809" s="26">
        <v>1805</v>
      </c>
      <c r="B1809" s="338" t="s">
        <v>5079</v>
      </c>
      <c r="C1809" s="340" t="s">
        <v>5080</v>
      </c>
      <c r="D1809" s="340" t="s">
        <v>4845</v>
      </c>
      <c r="E1809" s="340" t="s">
        <v>2453</v>
      </c>
      <c r="F1809" s="340" t="s">
        <v>2423</v>
      </c>
    </row>
    <row r="1810" spans="1:6">
      <c r="A1810" s="26">
        <v>1806</v>
      </c>
      <c r="B1810" s="338" t="s">
        <v>4991</v>
      </c>
      <c r="C1810" s="340" t="s">
        <v>4992</v>
      </c>
      <c r="D1810" s="340" t="s">
        <v>4845</v>
      </c>
      <c r="E1810" s="340" t="s">
        <v>2453</v>
      </c>
      <c r="F1810" s="340" t="s">
        <v>2423</v>
      </c>
    </row>
    <row r="1811" spans="1:6">
      <c r="A1811" s="26">
        <v>1807</v>
      </c>
      <c r="B1811" s="338" t="s">
        <v>4956</v>
      </c>
      <c r="C1811" s="340" t="s">
        <v>4957</v>
      </c>
      <c r="D1811" s="340" t="s">
        <v>4845</v>
      </c>
      <c r="E1811" s="340" t="s">
        <v>2453</v>
      </c>
      <c r="F1811" s="340" t="s">
        <v>2423</v>
      </c>
    </row>
    <row r="1812" spans="1:6">
      <c r="A1812" s="26">
        <v>1808</v>
      </c>
      <c r="B1812" s="338" t="s">
        <v>5003</v>
      </c>
      <c r="C1812" s="340" t="s">
        <v>5004</v>
      </c>
      <c r="D1812" s="340" t="s">
        <v>4845</v>
      </c>
      <c r="E1812" s="340" t="s">
        <v>2453</v>
      </c>
      <c r="F1812" s="340" t="s">
        <v>2423</v>
      </c>
    </row>
    <row r="1813" spans="1:6">
      <c r="A1813" s="26">
        <v>1809</v>
      </c>
      <c r="B1813" s="338" t="s">
        <v>4962</v>
      </c>
      <c r="C1813" s="340" t="s">
        <v>4963</v>
      </c>
      <c r="D1813" s="340" t="s">
        <v>4845</v>
      </c>
      <c r="E1813" s="340" t="s">
        <v>2453</v>
      </c>
      <c r="F1813" s="340" t="s">
        <v>2423</v>
      </c>
    </row>
    <row r="1814" spans="1:6">
      <c r="A1814" s="26">
        <v>1810</v>
      </c>
      <c r="B1814" s="338" t="s">
        <v>4976</v>
      </c>
      <c r="C1814" s="340" t="s">
        <v>4977</v>
      </c>
      <c r="D1814" s="340" t="s">
        <v>4845</v>
      </c>
      <c r="E1814" s="340" t="s">
        <v>2453</v>
      </c>
      <c r="F1814" s="340" t="s">
        <v>2423</v>
      </c>
    </row>
    <row r="1815" spans="1:6">
      <c r="A1815" s="26">
        <v>1811</v>
      </c>
      <c r="B1815" s="338" t="s">
        <v>4972</v>
      </c>
      <c r="C1815" s="340" t="s">
        <v>4973</v>
      </c>
      <c r="D1815" s="340" t="s">
        <v>4845</v>
      </c>
      <c r="E1815" s="340" t="s">
        <v>2453</v>
      </c>
      <c r="F1815" s="340" t="s">
        <v>2423</v>
      </c>
    </row>
    <row r="1816" spans="1:6">
      <c r="A1816" s="26">
        <v>1812</v>
      </c>
      <c r="B1816" s="338" t="s">
        <v>4966</v>
      </c>
      <c r="C1816" s="340" t="s">
        <v>4967</v>
      </c>
      <c r="D1816" s="340" t="s">
        <v>4845</v>
      </c>
      <c r="E1816" s="340" t="s">
        <v>2453</v>
      </c>
      <c r="F1816" s="340" t="s">
        <v>2423</v>
      </c>
    </row>
    <row r="1817" spans="1:6">
      <c r="A1817" s="26">
        <v>1813</v>
      </c>
      <c r="B1817" s="338" t="s">
        <v>5051</v>
      </c>
      <c r="C1817" s="340" t="s">
        <v>5052</v>
      </c>
      <c r="D1817" s="340" t="s">
        <v>4845</v>
      </c>
      <c r="E1817" s="340" t="s">
        <v>2453</v>
      </c>
      <c r="F1817" s="340" t="s">
        <v>2423</v>
      </c>
    </row>
    <row r="1818" spans="1:6">
      <c r="A1818" s="26">
        <v>1814</v>
      </c>
      <c r="B1818" s="338" t="s">
        <v>4970</v>
      </c>
      <c r="C1818" s="340" t="s">
        <v>4971</v>
      </c>
      <c r="D1818" s="340" t="s">
        <v>4845</v>
      </c>
      <c r="E1818" s="340" t="s">
        <v>2453</v>
      </c>
      <c r="F1818" s="340" t="s">
        <v>2423</v>
      </c>
    </row>
    <row r="1819" spans="1:6">
      <c r="A1819" s="26">
        <v>1815</v>
      </c>
      <c r="B1819" s="338" t="s">
        <v>5001</v>
      </c>
      <c r="C1819" s="340" t="s">
        <v>5002</v>
      </c>
      <c r="D1819" s="340" t="s">
        <v>4845</v>
      </c>
      <c r="E1819" s="340" t="s">
        <v>2453</v>
      </c>
      <c r="F1819" s="340" t="s">
        <v>2423</v>
      </c>
    </row>
    <row r="1820" spans="1:6">
      <c r="A1820" s="26">
        <v>1816</v>
      </c>
      <c r="B1820" s="338" t="s">
        <v>5010</v>
      </c>
      <c r="C1820" s="340" t="s">
        <v>5011</v>
      </c>
      <c r="D1820" s="340" t="s">
        <v>4845</v>
      </c>
      <c r="E1820" s="340" t="s">
        <v>2453</v>
      </c>
      <c r="F1820" s="340" t="s">
        <v>2423</v>
      </c>
    </row>
    <row r="1821" spans="1:6">
      <c r="A1821" s="26">
        <v>1817</v>
      </c>
      <c r="B1821" s="338" t="s">
        <v>5012</v>
      </c>
      <c r="C1821" s="340" t="s">
        <v>5013</v>
      </c>
      <c r="D1821" s="340" t="s">
        <v>4845</v>
      </c>
      <c r="E1821" s="340" t="s">
        <v>2453</v>
      </c>
      <c r="F1821" s="340" t="s">
        <v>2423</v>
      </c>
    </row>
    <row r="1822" spans="1:6">
      <c r="A1822" s="26">
        <v>1818</v>
      </c>
      <c r="B1822" s="338" t="s">
        <v>4960</v>
      </c>
      <c r="C1822" s="340" t="s">
        <v>4961</v>
      </c>
      <c r="D1822" s="340" t="s">
        <v>4845</v>
      </c>
      <c r="E1822" s="340" t="s">
        <v>2453</v>
      </c>
      <c r="F1822" s="340" t="s">
        <v>2423</v>
      </c>
    </row>
    <row r="1823" spans="1:6">
      <c r="A1823" s="26">
        <v>1819</v>
      </c>
      <c r="B1823" s="338" t="s">
        <v>5089</v>
      </c>
      <c r="C1823" s="340" t="s">
        <v>5090</v>
      </c>
      <c r="D1823" s="340" t="s">
        <v>4845</v>
      </c>
      <c r="E1823" s="340" t="s">
        <v>2453</v>
      </c>
      <c r="F1823" s="340" t="s">
        <v>2423</v>
      </c>
    </row>
    <row r="1824" spans="1:6">
      <c r="A1824" s="26">
        <v>1820</v>
      </c>
      <c r="B1824" s="338" t="s">
        <v>4995</v>
      </c>
      <c r="C1824" s="340" t="s">
        <v>4996</v>
      </c>
      <c r="D1824" s="340" t="s">
        <v>4845</v>
      </c>
      <c r="E1824" s="340" t="s">
        <v>2453</v>
      </c>
      <c r="F1824" s="340" t="s">
        <v>2423</v>
      </c>
    </row>
    <row r="1825" spans="1:6">
      <c r="A1825" s="26">
        <v>1821</v>
      </c>
      <c r="B1825" s="338" t="s">
        <v>4974</v>
      </c>
      <c r="C1825" s="340" t="s">
        <v>4975</v>
      </c>
      <c r="D1825" s="340" t="s">
        <v>4845</v>
      </c>
      <c r="E1825" s="340" t="s">
        <v>2453</v>
      </c>
      <c r="F1825" s="340" t="s">
        <v>2423</v>
      </c>
    </row>
    <row r="1826" spans="1:6">
      <c r="A1826" s="26">
        <v>1822</v>
      </c>
      <c r="B1826" s="338" t="s">
        <v>4958</v>
      </c>
      <c r="C1826" s="340" t="s">
        <v>4959</v>
      </c>
      <c r="D1826" s="340" t="s">
        <v>4845</v>
      </c>
      <c r="E1826" s="340" t="s">
        <v>2453</v>
      </c>
      <c r="F1826" s="340" t="s">
        <v>2423</v>
      </c>
    </row>
    <row r="1827" spans="1:6">
      <c r="A1827" s="26">
        <v>1823</v>
      </c>
      <c r="B1827" s="338" t="s">
        <v>4985</v>
      </c>
      <c r="C1827" s="340" t="s">
        <v>4986</v>
      </c>
      <c r="D1827" s="340" t="s">
        <v>4845</v>
      </c>
      <c r="E1827" s="340" t="s">
        <v>2453</v>
      </c>
      <c r="F1827" s="340" t="s">
        <v>2423</v>
      </c>
    </row>
    <row r="1828" spans="1:6">
      <c r="A1828" s="26">
        <v>1824</v>
      </c>
      <c r="B1828" s="338" t="s">
        <v>5037</v>
      </c>
      <c r="C1828" s="340" t="s">
        <v>5038</v>
      </c>
      <c r="D1828" s="340" t="s">
        <v>4845</v>
      </c>
      <c r="E1828" s="340" t="s">
        <v>2453</v>
      </c>
      <c r="F1828" s="340" t="s">
        <v>2423</v>
      </c>
    </row>
    <row r="1829" spans="1:6">
      <c r="A1829" s="26">
        <v>1825</v>
      </c>
      <c r="B1829" s="338" t="s">
        <v>4997</v>
      </c>
      <c r="C1829" s="340" t="s">
        <v>4998</v>
      </c>
      <c r="D1829" s="340" t="s">
        <v>4845</v>
      </c>
      <c r="E1829" s="340" t="s">
        <v>2453</v>
      </c>
      <c r="F1829" s="340" t="s">
        <v>2423</v>
      </c>
    </row>
    <row r="1830" spans="1:6">
      <c r="A1830" s="26">
        <v>1826</v>
      </c>
      <c r="B1830" s="338" t="s">
        <v>4982</v>
      </c>
      <c r="C1830" s="340" t="s">
        <v>3506</v>
      </c>
      <c r="D1830" s="340" t="s">
        <v>4845</v>
      </c>
      <c r="E1830" s="340" t="s">
        <v>2453</v>
      </c>
      <c r="F1830" s="340" t="s">
        <v>2423</v>
      </c>
    </row>
    <row r="1831" spans="1:6">
      <c r="A1831" s="26">
        <v>1827</v>
      </c>
      <c r="B1831" s="338" t="s">
        <v>4964</v>
      </c>
      <c r="C1831" s="340" t="s">
        <v>4965</v>
      </c>
      <c r="D1831" s="340" t="s">
        <v>4845</v>
      </c>
      <c r="E1831" s="340" t="s">
        <v>2453</v>
      </c>
      <c r="F1831" s="340" t="s">
        <v>2423</v>
      </c>
    </row>
    <row r="1832" spans="1:6">
      <c r="A1832" s="26">
        <v>1828</v>
      </c>
      <c r="B1832" s="338" t="s">
        <v>4978</v>
      </c>
      <c r="C1832" s="340" t="s">
        <v>4979</v>
      </c>
      <c r="D1832" s="340" t="s">
        <v>4845</v>
      </c>
      <c r="E1832" s="340" t="s">
        <v>2453</v>
      </c>
      <c r="F1832" s="340" t="s">
        <v>2423</v>
      </c>
    </row>
    <row r="1833" spans="1:6">
      <c r="A1833" s="26">
        <v>1829</v>
      </c>
      <c r="B1833" s="338" t="s">
        <v>4999</v>
      </c>
      <c r="C1833" s="340" t="s">
        <v>5000</v>
      </c>
      <c r="D1833" s="340" t="s">
        <v>4845</v>
      </c>
      <c r="E1833" s="340" t="s">
        <v>2453</v>
      </c>
      <c r="F1833" s="340" t="s">
        <v>2423</v>
      </c>
    </row>
    <row r="1834" spans="1:6">
      <c r="A1834" s="26">
        <v>1830</v>
      </c>
      <c r="B1834" s="338" t="s">
        <v>5005</v>
      </c>
      <c r="C1834" s="340" t="s">
        <v>5006</v>
      </c>
      <c r="D1834" s="340" t="s">
        <v>4845</v>
      </c>
      <c r="E1834" s="340" t="s">
        <v>2453</v>
      </c>
      <c r="F1834" s="340" t="s">
        <v>2423</v>
      </c>
    </row>
    <row r="1835" spans="1:6">
      <c r="A1835" s="26">
        <v>1831</v>
      </c>
      <c r="B1835" s="338" t="s">
        <v>5007</v>
      </c>
      <c r="C1835" s="340" t="s">
        <v>5008</v>
      </c>
      <c r="D1835" s="340" t="s">
        <v>4845</v>
      </c>
      <c r="E1835" s="340" t="s">
        <v>2453</v>
      </c>
      <c r="F1835" s="340" t="s">
        <v>2423</v>
      </c>
    </row>
    <row r="1836" spans="1:6">
      <c r="A1836" s="26">
        <v>1832</v>
      </c>
      <c r="B1836" s="338" t="s">
        <v>5055</v>
      </c>
      <c r="C1836" s="340" t="s">
        <v>5056</v>
      </c>
      <c r="D1836" s="340" t="s">
        <v>4845</v>
      </c>
      <c r="E1836" s="340" t="s">
        <v>2453</v>
      </c>
      <c r="F1836" s="340" t="s">
        <v>2423</v>
      </c>
    </row>
    <row r="1837" spans="1:6">
      <c r="A1837" s="26">
        <v>1833</v>
      </c>
      <c r="B1837" s="338" t="s">
        <v>5039</v>
      </c>
      <c r="C1837" s="340" t="s">
        <v>1440</v>
      </c>
      <c r="D1837" s="340" t="s">
        <v>4845</v>
      </c>
      <c r="E1837" s="340" t="s">
        <v>2453</v>
      </c>
      <c r="F1837" s="340" t="s">
        <v>2423</v>
      </c>
    </row>
    <row r="1838" spans="1:6">
      <c r="A1838" s="26">
        <v>1834</v>
      </c>
      <c r="B1838" s="338" t="s">
        <v>5061</v>
      </c>
      <c r="C1838" s="340" t="s">
        <v>1443</v>
      </c>
      <c r="D1838" s="340" t="s">
        <v>4845</v>
      </c>
      <c r="E1838" s="340" t="s">
        <v>2453</v>
      </c>
      <c r="F1838" s="340" t="s">
        <v>2423</v>
      </c>
    </row>
    <row r="1839" spans="1:6">
      <c r="A1839" s="26">
        <v>1835</v>
      </c>
      <c r="B1839" s="338" t="s">
        <v>5073</v>
      </c>
      <c r="C1839" s="340" t="s">
        <v>5074</v>
      </c>
      <c r="D1839" s="340" t="s">
        <v>4845</v>
      </c>
      <c r="E1839" s="340" t="s">
        <v>2453</v>
      </c>
      <c r="F1839" s="340" t="s">
        <v>2423</v>
      </c>
    </row>
    <row r="1840" spans="1:6">
      <c r="A1840" s="26">
        <v>1836</v>
      </c>
      <c r="B1840" s="338" t="s">
        <v>5034</v>
      </c>
      <c r="C1840" s="340" t="s">
        <v>1439</v>
      </c>
      <c r="D1840" s="340" t="s">
        <v>4845</v>
      </c>
      <c r="E1840" s="340" t="s">
        <v>2453</v>
      </c>
      <c r="F1840" s="340" t="s">
        <v>2423</v>
      </c>
    </row>
    <row r="1841" spans="1:6">
      <c r="A1841" s="26">
        <v>1837</v>
      </c>
      <c r="B1841" s="338" t="s">
        <v>5024</v>
      </c>
      <c r="C1841" s="340" t="s">
        <v>1331</v>
      </c>
      <c r="D1841" s="340" t="s">
        <v>4845</v>
      </c>
      <c r="E1841" s="340" t="s">
        <v>2453</v>
      </c>
      <c r="F1841" s="340" t="s">
        <v>2423</v>
      </c>
    </row>
    <row r="1842" spans="1:6">
      <c r="A1842" s="26">
        <v>1838</v>
      </c>
      <c r="B1842" s="338" t="s">
        <v>5044</v>
      </c>
      <c r="C1842" s="340" t="s">
        <v>1441</v>
      </c>
      <c r="D1842" s="340" t="s">
        <v>4845</v>
      </c>
      <c r="E1842" s="340" t="s">
        <v>2453</v>
      </c>
      <c r="F1842" s="340" t="s">
        <v>2423</v>
      </c>
    </row>
    <row r="1843" spans="1:6">
      <c r="A1843" s="26">
        <v>1839</v>
      </c>
      <c r="B1843" s="338" t="s">
        <v>5031</v>
      </c>
      <c r="C1843" s="340" t="s">
        <v>1438</v>
      </c>
      <c r="D1843" s="340" t="s">
        <v>4845</v>
      </c>
      <c r="E1843" s="340" t="s">
        <v>2453</v>
      </c>
      <c r="F1843" s="340" t="s">
        <v>2423</v>
      </c>
    </row>
    <row r="1844" spans="1:6">
      <c r="A1844" s="26">
        <v>1840</v>
      </c>
      <c r="B1844" s="338" t="s">
        <v>5009</v>
      </c>
      <c r="C1844" s="340" t="s">
        <v>1437</v>
      </c>
      <c r="D1844" s="340" t="s">
        <v>4845</v>
      </c>
      <c r="E1844" s="340" t="s">
        <v>2453</v>
      </c>
      <c r="F1844" s="340" t="s">
        <v>2423</v>
      </c>
    </row>
    <row r="1845" spans="1:6">
      <c r="A1845" s="26">
        <v>1841</v>
      </c>
      <c r="B1845" s="338" t="s">
        <v>5069</v>
      </c>
      <c r="C1845" s="340" t="s">
        <v>1448</v>
      </c>
      <c r="D1845" s="340" t="s">
        <v>4845</v>
      </c>
      <c r="E1845" s="340" t="s">
        <v>2453</v>
      </c>
      <c r="F1845" s="340" t="s">
        <v>2423</v>
      </c>
    </row>
    <row r="1846" spans="1:6">
      <c r="A1846" s="26">
        <v>1842</v>
      </c>
      <c r="B1846" s="338" t="s">
        <v>5064</v>
      </c>
      <c r="C1846" s="340" t="s">
        <v>5065</v>
      </c>
      <c r="D1846" s="340" t="s">
        <v>4845</v>
      </c>
      <c r="E1846" s="340" t="s">
        <v>2453</v>
      </c>
      <c r="F1846" s="340" t="s">
        <v>2423</v>
      </c>
    </row>
    <row r="1847" spans="1:6">
      <c r="A1847" s="26">
        <v>1843</v>
      </c>
      <c r="B1847" s="338" t="s">
        <v>4954</v>
      </c>
      <c r="C1847" s="340" t="s">
        <v>4955</v>
      </c>
      <c r="D1847" s="340" t="s">
        <v>4845</v>
      </c>
      <c r="E1847" s="340" t="s">
        <v>2453</v>
      </c>
      <c r="F1847" s="340" t="s">
        <v>2423</v>
      </c>
    </row>
    <row r="1848" spans="1:6">
      <c r="A1848" s="26">
        <v>1844</v>
      </c>
      <c r="B1848" s="338" t="s">
        <v>4968</v>
      </c>
      <c r="C1848" s="340" t="s">
        <v>4969</v>
      </c>
      <c r="D1848" s="340" t="s">
        <v>4845</v>
      </c>
      <c r="E1848" s="340" t="s">
        <v>2453</v>
      </c>
      <c r="F1848" s="340" t="s">
        <v>2423</v>
      </c>
    </row>
    <row r="1849" spans="1:6">
      <c r="A1849" s="26">
        <v>1845</v>
      </c>
      <c r="B1849" s="338" t="s">
        <v>10382</v>
      </c>
      <c r="C1849" s="340" t="s">
        <v>5311</v>
      </c>
      <c r="D1849" s="340" t="s">
        <v>4845</v>
      </c>
      <c r="E1849" s="340" t="s">
        <v>2453</v>
      </c>
      <c r="F1849" s="340" t="s">
        <v>2423</v>
      </c>
    </row>
    <row r="1850" spans="1:6">
      <c r="A1850" s="26">
        <v>1846</v>
      </c>
      <c r="B1850" s="338" t="s">
        <v>10385</v>
      </c>
      <c r="C1850" s="340" t="s">
        <v>5320</v>
      </c>
      <c r="D1850" s="340" t="s">
        <v>4845</v>
      </c>
      <c r="E1850" s="340" t="s">
        <v>2453</v>
      </c>
      <c r="F1850" s="340" t="s">
        <v>2423</v>
      </c>
    </row>
    <row r="1851" spans="1:6">
      <c r="A1851" s="26">
        <v>1847</v>
      </c>
      <c r="B1851" s="338" t="s">
        <v>5060</v>
      </c>
      <c r="C1851" s="340" t="s">
        <v>1442</v>
      </c>
      <c r="D1851" s="340" t="s">
        <v>4845</v>
      </c>
      <c r="E1851" s="340" t="s">
        <v>2453</v>
      </c>
      <c r="F1851" s="340" t="s">
        <v>2423</v>
      </c>
    </row>
    <row r="1852" spans="1:6">
      <c r="A1852" s="26">
        <v>1848</v>
      </c>
      <c r="B1852" s="338" t="s">
        <v>5071</v>
      </c>
      <c r="C1852" s="340" t="s">
        <v>5072</v>
      </c>
      <c r="D1852" s="340" t="s">
        <v>4845</v>
      </c>
      <c r="E1852" s="340" t="s">
        <v>2453</v>
      </c>
      <c r="F1852" s="340" t="s">
        <v>2423</v>
      </c>
    </row>
    <row r="1853" spans="1:6">
      <c r="A1853" s="26">
        <v>1849</v>
      </c>
      <c r="B1853" s="338" t="s">
        <v>5067</v>
      </c>
      <c r="C1853" s="340" t="s">
        <v>5068</v>
      </c>
      <c r="D1853" s="340" t="s">
        <v>4845</v>
      </c>
      <c r="E1853" s="340" t="s">
        <v>2453</v>
      </c>
      <c r="F1853" s="340" t="s">
        <v>2423</v>
      </c>
    </row>
    <row r="1854" spans="1:6">
      <c r="A1854" s="26">
        <v>1850</v>
      </c>
      <c r="B1854" s="338" t="s">
        <v>10412</v>
      </c>
      <c r="C1854" s="340" t="s">
        <v>10413</v>
      </c>
      <c r="D1854" s="340" t="s">
        <v>4845</v>
      </c>
      <c r="E1854" s="340" t="s">
        <v>2422</v>
      </c>
      <c r="F1854" s="340" t="s">
        <v>2423</v>
      </c>
    </row>
    <row r="1855" spans="1:6">
      <c r="A1855" s="26">
        <v>1851</v>
      </c>
      <c r="B1855" s="338" t="s">
        <v>5020</v>
      </c>
      <c r="C1855" s="340" t="s">
        <v>5021</v>
      </c>
      <c r="D1855" s="340" t="s">
        <v>4845</v>
      </c>
      <c r="E1855" s="340" t="s">
        <v>2453</v>
      </c>
      <c r="F1855" s="340" t="s">
        <v>2423</v>
      </c>
    </row>
    <row r="1856" spans="1:6">
      <c r="A1856" s="26">
        <v>1852</v>
      </c>
      <c r="B1856" s="338" t="s">
        <v>5027</v>
      </c>
      <c r="C1856" s="340" t="s">
        <v>5028</v>
      </c>
      <c r="D1856" s="340" t="s">
        <v>4845</v>
      </c>
      <c r="E1856" s="340" t="s">
        <v>2453</v>
      </c>
      <c r="F1856" s="340" t="s">
        <v>2423</v>
      </c>
    </row>
    <row r="1857" spans="1:6">
      <c r="A1857" s="26">
        <v>1853</v>
      </c>
      <c r="B1857" s="338" t="s">
        <v>5032</v>
      </c>
      <c r="C1857" s="340" t="s">
        <v>5033</v>
      </c>
      <c r="D1857" s="340" t="s">
        <v>4845</v>
      </c>
      <c r="E1857" s="340" t="s">
        <v>2453</v>
      </c>
      <c r="F1857" s="340" t="s">
        <v>2423</v>
      </c>
    </row>
    <row r="1858" spans="1:6">
      <c r="A1858" s="26">
        <v>1854</v>
      </c>
      <c r="B1858" s="338" t="s">
        <v>5087</v>
      </c>
      <c r="C1858" s="340" t="s">
        <v>5088</v>
      </c>
      <c r="D1858" s="340" t="s">
        <v>4845</v>
      </c>
      <c r="E1858" s="340" t="s">
        <v>2453</v>
      </c>
      <c r="F1858" s="340" t="s">
        <v>2423</v>
      </c>
    </row>
    <row r="1859" spans="1:6">
      <c r="A1859" s="26">
        <v>1855</v>
      </c>
      <c r="B1859" s="338" t="s">
        <v>10465</v>
      </c>
      <c r="C1859" s="340" t="s">
        <v>5343</v>
      </c>
      <c r="D1859" s="340" t="s">
        <v>4845</v>
      </c>
      <c r="E1859" s="340" t="s">
        <v>2453</v>
      </c>
      <c r="F1859" s="340" t="s">
        <v>2423</v>
      </c>
    </row>
    <row r="1860" spans="1:6">
      <c r="A1860" s="26">
        <v>1856</v>
      </c>
      <c r="B1860" s="338" t="s">
        <v>10471</v>
      </c>
      <c r="C1860" s="340" t="s">
        <v>5349</v>
      </c>
      <c r="D1860" s="340" t="s">
        <v>4845</v>
      </c>
      <c r="E1860" s="340" t="s">
        <v>2453</v>
      </c>
      <c r="F1860" s="340" t="s">
        <v>2423</v>
      </c>
    </row>
    <row r="1861" spans="1:6">
      <c r="A1861" s="26">
        <v>1857</v>
      </c>
      <c r="B1861" s="338" t="s">
        <v>10486</v>
      </c>
      <c r="C1861" s="340" t="s">
        <v>5339</v>
      </c>
      <c r="D1861" s="340" t="s">
        <v>4845</v>
      </c>
      <c r="E1861" s="340" t="s">
        <v>2453</v>
      </c>
      <c r="F1861" s="340" t="s">
        <v>2423</v>
      </c>
    </row>
    <row r="1862" spans="1:6">
      <c r="A1862" s="26">
        <v>1858</v>
      </c>
      <c r="B1862" s="338" t="s">
        <v>10493</v>
      </c>
      <c r="C1862" s="340" t="s">
        <v>5354</v>
      </c>
      <c r="D1862" s="340" t="s">
        <v>4845</v>
      </c>
      <c r="E1862" s="340" t="s">
        <v>2453</v>
      </c>
      <c r="F1862" s="340" t="s">
        <v>2423</v>
      </c>
    </row>
    <row r="1863" spans="1:6">
      <c r="A1863" s="26">
        <v>1859</v>
      </c>
      <c r="B1863" s="338" t="s">
        <v>10494</v>
      </c>
      <c r="C1863" s="340" t="s">
        <v>5338</v>
      </c>
      <c r="D1863" s="340" t="s">
        <v>4845</v>
      </c>
      <c r="E1863" s="340" t="s">
        <v>2453</v>
      </c>
      <c r="F1863" s="340" t="s">
        <v>2423</v>
      </c>
    </row>
    <row r="1864" spans="1:6">
      <c r="A1864" s="26">
        <v>1860</v>
      </c>
      <c r="B1864" s="338" t="s">
        <v>10504</v>
      </c>
      <c r="C1864" s="340" t="s">
        <v>5365</v>
      </c>
      <c r="D1864" s="340" t="s">
        <v>4845</v>
      </c>
      <c r="E1864" s="340" t="s">
        <v>2453</v>
      </c>
      <c r="F1864" s="340" t="s">
        <v>2423</v>
      </c>
    </row>
    <row r="1865" spans="1:6">
      <c r="A1865" s="26">
        <v>1861</v>
      </c>
      <c r="B1865" s="338" t="s">
        <v>10513</v>
      </c>
      <c r="C1865" s="340" t="s">
        <v>5345</v>
      </c>
      <c r="D1865" s="340" t="s">
        <v>4845</v>
      </c>
      <c r="E1865" s="340" t="s">
        <v>2453</v>
      </c>
      <c r="F1865" s="340" t="s">
        <v>2423</v>
      </c>
    </row>
    <row r="1866" spans="1:6">
      <c r="A1866" s="26">
        <v>1862</v>
      </c>
      <c r="B1866" s="338" t="s">
        <v>10519</v>
      </c>
      <c r="C1866" s="340" t="s">
        <v>5341</v>
      </c>
      <c r="D1866" s="340" t="s">
        <v>4845</v>
      </c>
      <c r="E1866" s="340" t="s">
        <v>2453</v>
      </c>
      <c r="F1866" s="340" t="s">
        <v>2423</v>
      </c>
    </row>
    <row r="1867" spans="1:6">
      <c r="A1867" s="26">
        <v>1863</v>
      </c>
      <c r="B1867" s="338" t="s">
        <v>10524</v>
      </c>
      <c r="C1867" s="340" t="s">
        <v>5346</v>
      </c>
      <c r="D1867" s="340" t="s">
        <v>4845</v>
      </c>
      <c r="E1867" s="340" t="s">
        <v>2453</v>
      </c>
      <c r="F1867" s="340" t="s">
        <v>2423</v>
      </c>
    </row>
    <row r="1868" spans="1:6">
      <c r="A1868" s="26">
        <v>1864</v>
      </c>
      <c r="B1868" s="338" t="s">
        <v>10528</v>
      </c>
      <c r="C1868" s="340" t="s">
        <v>5360</v>
      </c>
      <c r="D1868" s="340" t="s">
        <v>4845</v>
      </c>
      <c r="E1868" s="340" t="s">
        <v>2453</v>
      </c>
      <c r="F1868" s="340" t="s">
        <v>2423</v>
      </c>
    </row>
    <row r="1869" spans="1:6">
      <c r="A1869" s="26">
        <v>1865</v>
      </c>
      <c r="B1869" s="338" t="s">
        <v>10565</v>
      </c>
      <c r="C1869" s="340" t="s">
        <v>5358</v>
      </c>
      <c r="D1869" s="340" t="s">
        <v>4845</v>
      </c>
      <c r="E1869" s="340" t="s">
        <v>2453</v>
      </c>
      <c r="F1869" s="340" t="s">
        <v>2423</v>
      </c>
    </row>
    <row r="1870" spans="1:6">
      <c r="A1870" s="26">
        <v>1866</v>
      </c>
      <c r="B1870" s="338" t="s">
        <v>10571</v>
      </c>
      <c r="C1870" s="340" t="s">
        <v>5340</v>
      </c>
      <c r="D1870" s="340" t="s">
        <v>4845</v>
      </c>
      <c r="E1870" s="340" t="s">
        <v>2453</v>
      </c>
      <c r="F1870" s="340" t="s">
        <v>2423</v>
      </c>
    </row>
    <row r="1871" spans="1:6">
      <c r="A1871" s="26">
        <v>1867</v>
      </c>
      <c r="B1871" s="338" t="s">
        <v>10583</v>
      </c>
      <c r="C1871" s="340" t="s">
        <v>5350</v>
      </c>
      <c r="D1871" s="340" t="s">
        <v>4845</v>
      </c>
      <c r="E1871" s="340" t="s">
        <v>2453</v>
      </c>
      <c r="F1871" s="340" t="s">
        <v>2423</v>
      </c>
    </row>
    <row r="1872" spans="1:6">
      <c r="A1872" s="26">
        <v>1868</v>
      </c>
      <c r="B1872" s="338" t="s">
        <v>10591</v>
      </c>
      <c r="C1872" s="340" t="s">
        <v>5351</v>
      </c>
      <c r="D1872" s="340" t="s">
        <v>4845</v>
      </c>
      <c r="E1872" s="340" t="s">
        <v>2453</v>
      </c>
      <c r="F1872" s="340" t="s">
        <v>2423</v>
      </c>
    </row>
    <row r="1873" spans="1:6">
      <c r="A1873" s="26">
        <v>1869</v>
      </c>
      <c r="B1873" s="338" t="s">
        <v>10594</v>
      </c>
      <c r="C1873" s="340" t="s">
        <v>5344</v>
      </c>
      <c r="D1873" s="340" t="s">
        <v>4845</v>
      </c>
      <c r="E1873" s="340" t="s">
        <v>2453</v>
      </c>
      <c r="F1873" s="340" t="s">
        <v>2423</v>
      </c>
    </row>
    <row r="1874" spans="1:6">
      <c r="A1874" s="26">
        <v>1870</v>
      </c>
      <c r="B1874" s="338" t="s">
        <v>10607</v>
      </c>
      <c r="C1874" s="340" t="s">
        <v>5355</v>
      </c>
      <c r="D1874" s="340" t="s">
        <v>4845</v>
      </c>
      <c r="E1874" s="340" t="s">
        <v>2453</v>
      </c>
      <c r="F1874" s="340" t="s">
        <v>2423</v>
      </c>
    </row>
    <row r="1875" spans="1:6">
      <c r="A1875" s="26">
        <v>1871</v>
      </c>
      <c r="B1875" s="338" t="s">
        <v>10646</v>
      </c>
      <c r="C1875" s="340" t="s">
        <v>5356</v>
      </c>
      <c r="D1875" s="340" t="s">
        <v>4845</v>
      </c>
      <c r="E1875" s="340" t="s">
        <v>2453</v>
      </c>
      <c r="F1875" s="340" t="s">
        <v>2423</v>
      </c>
    </row>
    <row r="1876" spans="1:6">
      <c r="A1876" s="26">
        <v>1872</v>
      </c>
      <c r="B1876" s="338" t="s">
        <v>10652</v>
      </c>
      <c r="C1876" s="340" t="s">
        <v>5363</v>
      </c>
      <c r="D1876" s="340" t="s">
        <v>4845</v>
      </c>
      <c r="E1876" s="340" t="s">
        <v>2453</v>
      </c>
      <c r="F1876" s="340" t="s">
        <v>2423</v>
      </c>
    </row>
    <row r="1877" spans="1:6">
      <c r="A1877" s="26">
        <v>1873</v>
      </c>
      <c r="B1877" s="338" t="s">
        <v>10656</v>
      </c>
      <c r="C1877" s="340" t="s">
        <v>5357</v>
      </c>
      <c r="D1877" s="340" t="s">
        <v>4845</v>
      </c>
      <c r="E1877" s="340" t="s">
        <v>2453</v>
      </c>
      <c r="F1877" s="340" t="s">
        <v>2423</v>
      </c>
    </row>
    <row r="1878" spans="1:6">
      <c r="A1878" s="26">
        <v>1874</v>
      </c>
      <c r="B1878" s="338" t="s">
        <v>10665</v>
      </c>
      <c r="C1878" s="340" t="s">
        <v>5359</v>
      </c>
      <c r="D1878" s="340" t="s">
        <v>4845</v>
      </c>
      <c r="E1878" s="340" t="s">
        <v>2453</v>
      </c>
      <c r="F1878" s="340" t="s">
        <v>2423</v>
      </c>
    </row>
    <row r="1879" spans="1:6">
      <c r="A1879" s="26">
        <v>1875</v>
      </c>
      <c r="B1879" s="338" t="s">
        <v>10669</v>
      </c>
      <c r="C1879" s="340" t="s">
        <v>5361</v>
      </c>
      <c r="D1879" s="340" t="s">
        <v>4845</v>
      </c>
      <c r="E1879" s="340" t="s">
        <v>2453</v>
      </c>
      <c r="F1879" s="340" t="s">
        <v>2423</v>
      </c>
    </row>
    <row r="1880" spans="1:6">
      <c r="A1880" s="26">
        <v>1876</v>
      </c>
      <c r="B1880" s="338" t="s">
        <v>10694</v>
      </c>
      <c r="C1880" s="340" t="s">
        <v>5312</v>
      </c>
      <c r="D1880" s="340" t="s">
        <v>4845</v>
      </c>
      <c r="E1880" s="340" t="s">
        <v>2453</v>
      </c>
      <c r="F1880" s="340" t="s">
        <v>2423</v>
      </c>
    </row>
    <row r="1881" spans="1:6">
      <c r="A1881" s="26">
        <v>1877</v>
      </c>
      <c r="B1881" s="338" t="s">
        <v>10720</v>
      </c>
      <c r="C1881" s="340" t="s">
        <v>5313</v>
      </c>
      <c r="D1881" s="340" t="s">
        <v>4845</v>
      </c>
      <c r="E1881" s="340" t="s">
        <v>2453</v>
      </c>
      <c r="F1881" s="340" t="s">
        <v>2423</v>
      </c>
    </row>
    <row r="1882" spans="1:6">
      <c r="A1882" s="26">
        <v>1878</v>
      </c>
      <c r="B1882" s="338" t="s">
        <v>10726</v>
      </c>
      <c r="C1882" s="340" t="s">
        <v>5321</v>
      </c>
      <c r="D1882" s="340" t="s">
        <v>4845</v>
      </c>
      <c r="E1882" s="340" t="s">
        <v>2453</v>
      </c>
      <c r="F1882" s="340" t="s">
        <v>2423</v>
      </c>
    </row>
    <row r="1883" spans="1:6">
      <c r="A1883" s="26">
        <v>1879</v>
      </c>
      <c r="B1883" s="338" t="s">
        <v>10732</v>
      </c>
      <c r="C1883" s="340" t="s">
        <v>5314</v>
      </c>
      <c r="D1883" s="340" t="s">
        <v>4845</v>
      </c>
      <c r="E1883" s="340" t="s">
        <v>2453</v>
      </c>
      <c r="F1883" s="340" t="s">
        <v>2423</v>
      </c>
    </row>
    <row r="1884" spans="1:6">
      <c r="A1884" s="26">
        <v>1880</v>
      </c>
      <c r="B1884" s="338" t="s">
        <v>10748</v>
      </c>
      <c r="C1884" s="340" t="s">
        <v>5322</v>
      </c>
      <c r="D1884" s="340" t="s">
        <v>4845</v>
      </c>
      <c r="E1884" s="340" t="s">
        <v>2453</v>
      </c>
      <c r="F1884" s="340" t="s">
        <v>2423</v>
      </c>
    </row>
    <row r="1885" spans="1:6">
      <c r="A1885" s="26">
        <v>1881</v>
      </c>
      <c r="B1885" s="338" t="s">
        <v>10765</v>
      </c>
      <c r="C1885" s="340" t="s">
        <v>5323</v>
      </c>
      <c r="D1885" s="340" t="s">
        <v>4845</v>
      </c>
      <c r="E1885" s="340" t="s">
        <v>2453</v>
      </c>
      <c r="F1885" s="340" t="s">
        <v>2423</v>
      </c>
    </row>
    <row r="1886" spans="1:6">
      <c r="A1886" s="26">
        <v>1882</v>
      </c>
      <c r="B1886" s="338" t="s">
        <v>10791</v>
      </c>
      <c r="C1886" s="340" t="s">
        <v>5324</v>
      </c>
      <c r="D1886" s="340" t="s">
        <v>4845</v>
      </c>
      <c r="E1886" s="340" t="s">
        <v>2453</v>
      </c>
      <c r="F1886" s="340" t="s">
        <v>2423</v>
      </c>
    </row>
    <row r="1887" spans="1:6">
      <c r="A1887" s="26">
        <v>1883</v>
      </c>
      <c r="B1887" s="338" t="s">
        <v>10797</v>
      </c>
      <c r="C1887" s="340" t="s">
        <v>5325</v>
      </c>
      <c r="D1887" s="340" t="s">
        <v>4845</v>
      </c>
      <c r="E1887" s="340" t="s">
        <v>2453</v>
      </c>
      <c r="F1887" s="340" t="s">
        <v>2423</v>
      </c>
    </row>
    <row r="1888" spans="1:6">
      <c r="A1888" s="26">
        <v>1884</v>
      </c>
      <c r="B1888" s="338" t="s">
        <v>10802</v>
      </c>
      <c r="C1888" s="340" t="s">
        <v>5326</v>
      </c>
      <c r="D1888" s="340" t="s">
        <v>4845</v>
      </c>
      <c r="E1888" s="340" t="s">
        <v>2453</v>
      </c>
      <c r="F1888" s="340" t="s">
        <v>2423</v>
      </c>
    </row>
    <row r="1889" spans="1:6">
      <c r="A1889" s="26">
        <v>1885</v>
      </c>
      <c r="B1889" s="338" t="s">
        <v>10839</v>
      </c>
      <c r="C1889" s="340" t="s">
        <v>5315</v>
      </c>
      <c r="D1889" s="340" t="s">
        <v>4845</v>
      </c>
      <c r="E1889" s="340" t="s">
        <v>2453</v>
      </c>
      <c r="F1889" s="340" t="s">
        <v>2423</v>
      </c>
    </row>
    <row r="1890" spans="1:6">
      <c r="A1890" s="26">
        <v>1886</v>
      </c>
      <c r="B1890" s="338" t="s">
        <v>10859</v>
      </c>
      <c r="C1890" s="340" t="s">
        <v>5316</v>
      </c>
      <c r="D1890" s="340" t="s">
        <v>4845</v>
      </c>
      <c r="E1890" s="340" t="s">
        <v>2453</v>
      </c>
      <c r="F1890" s="340" t="s">
        <v>2423</v>
      </c>
    </row>
    <row r="1891" spans="1:6">
      <c r="A1891" s="26">
        <v>1887</v>
      </c>
      <c r="B1891" s="338" t="s">
        <v>10881</v>
      </c>
      <c r="C1891" s="340" t="s">
        <v>5327</v>
      </c>
      <c r="D1891" s="340" t="s">
        <v>4845</v>
      </c>
      <c r="E1891" s="340" t="s">
        <v>2453</v>
      </c>
      <c r="F1891" s="340" t="s">
        <v>2423</v>
      </c>
    </row>
    <row r="1892" spans="1:6">
      <c r="A1892" s="26">
        <v>1888</v>
      </c>
      <c r="B1892" s="338" t="s">
        <v>10883</v>
      </c>
      <c r="C1892" s="340" t="s">
        <v>5317</v>
      </c>
      <c r="D1892" s="340" t="s">
        <v>4845</v>
      </c>
      <c r="E1892" s="340" t="s">
        <v>2453</v>
      </c>
      <c r="F1892" s="340" t="s">
        <v>2423</v>
      </c>
    </row>
    <row r="1893" spans="1:6">
      <c r="A1893" s="26">
        <v>1889</v>
      </c>
      <c r="B1893" s="338" t="s">
        <v>10896</v>
      </c>
      <c r="C1893" s="340" t="s">
        <v>5328</v>
      </c>
      <c r="D1893" s="340" t="s">
        <v>4845</v>
      </c>
      <c r="E1893" s="340" t="s">
        <v>2453</v>
      </c>
      <c r="F1893" s="340" t="s">
        <v>2423</v>
      </c>
    </row>
    <row r="1894" spans="1:6">
      <c r="A1894" s="26">
        <v>1890</v>
      </c>
      <c r="B1894" s="338" t="s">
        <v>10897</v>
      </c>
      <c r="C1894" s="340" t="s">
        <v>5329</v>
      </c>
      <c r="D1894" s="340" t="s">
        <v>4845</v>
      </c>
      <c r="E1894" s="340" t="s">
        <v>2453</v>
      </c>
      <c r="F1894" s="340" t="s">
        <v>2423</v>
      </c>
    </row>
    <row r="1895" spans="1:6">
      <c r="A1895" s="26">
        <v>1891</v>
      </c>
      <c r="B1895" s="338" t="s">
        <v>10905</v>
      </c>
      <c r="C1895" s="340" t="s">
        <v>5330</v>
      </c>
      <c r="D1895" s="340" t="s">
        <v>4845</v>
      </c>
      <c r="E1895" s="340" t="s">
        <v>2453</v>
      </c>
      <c r="F1895" s="340" t="s">
        <v>2423</v>
      </c>
    </row>
    <row r="1896" spans="1:6">
      <c r="A1896" s="26">
        <v>1892</v>
      </c>
      <c r="B1896" s="338" t="s">
        <v>10910</v>
      </c>
      <c r="C1896" s="340" t="s">
        <v>5331</v>
      </c>
      <c r="D1896" s="340" t="s">
        <v>4845</v>
      </c>
      <c r="E1896" s="340" t="s">
        <v>2453</v>
      </c>
      <c r="F1896" s="340" t="s">
        <v>2423</v>
      </c>
    </row>
    <row r="1897" spans="1:6">
      <c r="A1897" s="26">
        <v>1893</v>
      </c>
      <c r="B1897" s="338" t="s">
        <v>10911</v>
      </c>
      <c r="C1897" s="340" t="s">
        <v>5332</v>
      </c>
      <c r="D1897" s="340" t="s">
        <v>4845</v>
      </c>
      <c r="E1897" s="340" t="s">
        <v>2453</v>
      </c>
      <c r="F1897" s="340" t="s">
        <v>2423</v>
      </c>
    </row>
    <row r="1898" spans="1:6">
      <c r="A1898" s="26">
        <v>1894</v>
      </c>
      <c r="B1898" s="338" t="s">
        <v>10930</v>
      </c>
      <c r="C1898" s="340" t="s">
        <v>5333</v>
      </c>
      <c r="D1898" s="340" t="s">
        <v>4845</v>
      </c>
      <c r="E1898" s="340" t="s">
        <v>2453</v>
      </c>
      <c r="F1898" s="340" t="s">
        <v>2423</v>
      </c>
    </row>
    <row r="1899" spans="1:6">
      <c r="A1899" s="26">
        <v>1895</v>
      </c>
      <c r="B1899" s="338" t="s">
        <v>10965</v>
      </c>
      <c r="C1899" s="340" t="s">
        <v>5318</v>
      </c>
      <c r="D1899" s="340" t="s">
        <v>4845</v>
      </c>
      <c r="E1899" s="340" t="s">
        <v>2453</v>
      </c>
      <c r="F1899" s="340" t="s">
        <v>2423</v>
      </c>
    </row>
    <row r="1900" spans="1:6">
      <c r="A1900" s="26">
        <v>1896</v>
      </c>
      <c r="B1900" s="338" t="s">
        <v>10999</v>
      </c>
      <c r="C1900" s="340" t="s">
        <v>5334</v>
      </c>
      <c r="D1900" s="340" t="s">
        <v>4845</v>
      </c>
      <c r="E1900" s="340" t="s">
        <v>2453</v>
      </c>
      <c r="F1900" s="340" t="s">
        <v>2423</v>
      </c>
    </row>
    <row r="1901" spans="1:6">
      <c r="A1901" s="26">
        <v>1897</v>
      </c>
      <c r="B1901" s="338" t="s">
        <v>11031</v>
      </c>
      <c r="C1901" s="340" t="s">
        <v>4866</v>
      </c>
      <c r="D1901" s="340" t="s">
        <v>4845</v>
      </c>
      <c r="E1901" s="340" t="s">
        <v>2422</v>
      </c>
      <c r="F1901" s="340" t="s">
        <v>2423</v>
      </c>
    </row>
    <row r="1902" spans="1:6">
      <c r="A1902" s="26">
        <v>1898</v>
      </c>
      <c r="B1902" s="338" t="s">
        <v>11039</v>
      </c>
      <c r="C1902" s="340" t="s">
        <v>4864</v>
      </c>
      <c r="D1902" s="340" t="s">
        <v>4845</v>
      </c>
      <c r="E1902" s="340" t="s">
        <v>2422</v>
      </c>
      <c r="F1902" s="340" t="s">
        <v>2423</v>
      </c>
    </row>
    <row r="1903" spans="1:6">
      <c r="A1903" s="26">
        <v>1899</v>
      </c>
      <c r="B1903" s="338" t="s">
        <v>11042</v>
      </c>
      <c r="C1903" s="340" t="s">
        <v>4867</v>
      </c>
      <c r="D1903" s="340" t="s">
        <v>4845</v>
      </c>
      <c r="E1903" s="340" t="s">
        <v>2422</v>
      </c>
      <c r="F1903" s="340" t="s">
        <v>2423</v>
      </c>
    </row>
    <row r="1904" spans="1:6">
      <c r="A1904" s="26">
        <v>1900</v>
      </c>
      <c r="B1904" s="338" t="s">
        <v>5075</v>
      </c>
      <c r="C1904" s="340" t="s">
        <v>5076</v>
      </c>
      <c r="D1904" s="340" t="s">
        <v>4845</v>
      </c>
      <c r="E1904" s="340" t="s">
        <v>2453</v>
      </c>
      <c r="F1904" s="340" t="s">
        <v>2423</v>
      </c>
    </row>
    <row r="1905" spans="1:6">
      <c r="A1905" s="26">
        <v>1901</v>
      </c>
      <c r="B1905" s="338" t="s">
        <v>5047</v>
      </c>
      <c r="C1905" s="340" t="s">
        <v>5048</v>
      </c>
      <c r="D1905" s="340" t="s">
        <v>4845</v>
      </c>
      <c r="E1905" s="340" t="s">
        <v>2453</v>
      </c>
      <c r="F1905" s="340" t="s">
        <v>2423</v>
      </c>
    </row>
    <row r="1906" spans="1:6">
      <c r="A1906" s="26">
        <v>1902</v>
      </c>
      <c r="B1906" s="338" t="s">
        <v>5083</v>
      </c>
      <c r="C1906" s="340" t="s">
        <v>1452</v>
      </c>
      <c r="D1906" s="340" t="s">
        <v>4845</v>
      </c>
      <c r="E1906" s="340" t="s">
        <v>2453</v>
      </c>
      <c r="F1906" s="340" t="s">
        <v>2423</v>
      </c>
    </row>
    <row r="1907" spans="1:6">
      <c r="A1907" s="26">
        <v>1903</v>
      </c>
      <c r="B1907" s="338" t="s">
        <v>8880</v>
      </c>
      <c r="C1907" s="340" t="s">
        <v>1447</v>
      </c>
      <c r="D1907" s="340" t="s">
        <v>4845</v>
      </c>
      <c r="E1907" s="340" t="s">
        <v>2453</v>
      </c>
      <c r="F1907" s="340" t="s">
        <v>2423</v>
      </c>
    </row>
    <row r="1908" spans="1:6">
      <c r="A1908" s="26">
        <v>1904</v>
      </c>
      <c r="B1908" s="338" t="s">
        <v>5062</v>
      </c>
      <c r="C1908" s="340" t="s">
        <v>1444</v>
      </c>
      <c r="D1908" s="340" t="s">
        <v>4845</v>
      </c>
      <c r="E1908" s="340" t="s">
        <v>2453</v>
      </c>
      <c r="F1908" s="340" t="s">
        <v>2423</v>
      </c>
    </row>
    <row r="1909" spans="1:6">
      <c r="A1909" s="26">
        <v>1905</v>
      </c>
      <c r="B1909" s="338" t="s">
        <v>5101</v>
      </c>
      <c r="C1909" s="340" t="s">
        <v>5102</v>
      </c>
      <c r="D1909" s="340" t="s">
        <v>4845</v>
      </c>
      <c r="E1909" s="340" t="s">
        <v>2453</v>
      </c>
      <c r="F1909" s="340" t="s">
        <v>2423</v>
      </c>
    </row>
    <row r="1910" spans="1:6">
      <c r="A1910" s="26">
        <v>1906</v>
      </c>
      <c r="B1910" s="338" t="s">
        <v>5066</v>
      </c>
      <c r="C1910" s="340" t="s">
        <v>1446</v>
      </c>
      <c r="D1910" s="340" t="s">
        <v>4845</v>
      </c>
      <c r="E1910" s="340" t="s">
        <v>2453</v>
      </c>
      <c r="F1910" s="340" t="s">
        <v>2423</v>
      </c>
    </row>
    <row r="1911" spans="1:6">
      <c r="A1911" s="26">
        <v>1907</v>
      </c>
      <c r="B1911" s="338" t="s">
        <v>5082</v>
      </c>
      <c r="C1911" s="340" t="s">
        <v>1451</v>
      </c>
      <c r="D1911" s="340" t="s">
        <v>4845</v>
      </c>
      <c r="E1911" s="340" t="s">
        <v>2453</v>
      </c>
      <c r="F1911" s="340" t="s">
        <v>2423</v>
      </c>
    </row>
    <row r="1912" spans="1:6">
      <c r="A1912" s="26">
        <v>1908</v>
      </c>
      <c r="B1912" s="338" t="s">
        <v>5097</v>
      </c>
      <c r="C1912" s="340" t="s">
        <v>5098</v>
      </c>
      <c r="D1912" s="340" t="s">
        <v>4845</v>
      </c>
      <c r="E1912" s="340" t="s">
        <v>2453</v>
      </c>
      <c r="F1912" s="340" t="s">
        <v>2423</v>
      </c>
    </row>
    <row r="1913" spans="1:6">
      <c r="A1913" s="26">
        <v>1909</v>
      </c>
      <c r="B1913" s="338" t="s">
        <v>5063</v>
      </c>
      <c r="C1913" s="340" t="s">
        <v>1445</v>
      </c>
      <c r="D1913" s="340" t="s">
        <v>4845</v>
      </c>
      <c r="E1913" s="340" t="s">
        <v>2453</v>
      </c>
      <c r="F1913" s="340" t="s">
        <v>2423</v>
      </c>
    </row>
    <row r="1914" spans="1:6">
      <c r="A1914" s="26">
        <v>1910</v>
      </c>
      <c r="B1914" s="338" t="s">
        <v>5081</v>
      </c>
      <c r="C1914" s="340" t="s">
        <v>1450</v>
      </c>
      <c r="D1914" s="340" t="s">
        <v>4845</v>
      </c>
      <c r="E1914" s="340" t="s">
        <v>2453</v>
      </c>
      <c r="F1914" s="340" t="s">
        <v>2423</v>
      </c>
    </row>
    <row r="1915" spans="1:6">
      <c r="A1915" s="26">
        <v>1911</v>
      </c>
      <c r="B1915" s="338" t="s">
        <v>5059</v>
      </c>
      <c r="C1915" s="340" t="s">
        <v>1324</v>
      </c>
      <c r="D1915" s="340" t="s">
        <v>4845</v>
      </c>
      <c r="E1915" s="340" t="s">
        <v>2453</v>
      </c>
      <c r="F1915" s="340" t="s">
        <v>2423</v>
      </c>
    </row>
    <row r="1916" spans="1:6">
      <c r="A1916" s="26">
        <v>1912</v>
      </c>
      <c r="B1916" s="338" t="s">
        <v>5093</v>
      </c>
      <c r="C1916" s="340" t="s">
        <v>5094</v>
      </c>
      <c r="D1916" s="340" t="s">
        <v>4845</v>
      </c>
      <c r="E1916" s="340" t="s">
        <v>2453</v>
      </c>
      <c r="F1916" s="340" t="s">
        <v>2423</v>
      </c>
    </row>
    <row r="1917" spans="1:6">
      <c r="A1917" s="26">
        <v>1913</v>
      </c>
      <c r="B1917" s="338" t="s">
        <v>5086</v>
      </c>
      <c r="C1917" s="340" t="s">
        <v>1453</v>
      </c>
      <c r="D1917" s="340" t="s">
        <v>4845</v>
      </c>
      <c r="E1917" s="340" t="s">
        <v>2453</v>
      </c>
      <c r="F1917" s="340" t="s">
        <v>2423</v>
      </c>
    </row>
    <row r="1918" spans="1:6">
      <c r="A1918" s="26">
        <v>1914</v>
      </c>
      <c r="B1918" s="338" t="s">
        <v>5070</v>
      </c>
      <c r="C1918" s="340" t="s">
        <v>1449</v>
      </c>
      <c r="D1918" s="340" t="s">
        <v>4845</v>
      </c>
      <c r="E1918" s="340" t="s">
        <v>2453</v>
      </c>
      <c r="F1918" s="340" t="s">
        <v>2423</v>
      </c>
    </row>
    <row r="1919" spans="1:6">
      <c r="A1919" s="26">
        <v>1915</v>
      </c>
      <c r="B1919" s="338" t="s">
        <v>5040</v>
      </c>
      <c r="C1919" s="340" t="s">
        <v>5041</v>
      </c>
      <c r="D1919" s="340" t="s">
        <v>4845</v>
      </c>
      <c r="E1919" s="340" t="s">
        <v>2453</v>
      </c>
      <c r="F1919" s="340" t="s">
        <v>2423</v>
      </c>
    </row>
    <row r="1920" spans="1:6">
      <c r="A1920" s="26">
        <v>1916</v>
      </c>
      <c r="B1920" s="338" t="s">
        <v>5057</v>
      </c>
      <c r="C1920" s="340" t="s">
        <v>5058</v>
      </c>
      <c r="D1920" s="340" t="s">
        <v>4845</v>
      </c>
      <c r="E1920" s="340" t="s">
        <v>2453</v>
      </c>
      <c r="F1920" s="340" t="s">
        <v>2423</v>
      </c>
    </row>
    <row r="1921" spans="1:6">
      <c r="A1921" s="26">
        <v>1917</v>
      </c>
      <c r="B1921" s="338" t="s">
        <v>11199</v>
      </c>
      <c r="C1921" s="340" t="s">
        <v>5319</v>
      </c>
      <c r="D1921" s="340" t="s">
        <v>4845</v>
      </c>
      <c r="E1921" s="340" t="s">
        <v>2453</v>
      </c>
      <c r="F1921" s="340" t="s">
        <v>2423</v>
      </c>
    </row>
    <row r="1922" spans="1:6">
      <c r="A1922" s="26">
        <v>1918</v>
      </c>
      <c r="B1922" s="338" t="s">
        <v>11273</v>
      </c>
      <c r="C1922" s="340" t="s">
        <v>5337</v>
      </c>
      <c r="D1922" s="340" t="s">
        <v>4845</v>
      </c>
      <c r="E1922" s="340" t="s">
        <v>2453</v>
      </c>
      <c r="F1922" s="340" t="s">
        <v>2423</v>
      </c>
    </row>
    <row r="1923" spans="1:6">
      <c r="A1923" s="26">
        <v>1919</v>
      </c>
      <c r="B1923" s="338" t="s">
        <v>11305</v>
      </c>
      <c r="C1923" s="340" t="s">
        <v>5335</v>
      </c>
      <c r="D1923" s="340" t="s">
        <v>4845</v>
      </c>
      <c r="E1923" s="340" t="s">
        <v>2453</v>
      </c>
      <c r="F1923" s="340" t="s">
        <v>2423</v>
      </c>
    </row>
    <row r="1924" spans="1:6">
      <c r="A1924" s="26">
        <v>1920</v>
      </c>
      <c r="B1924" s="338" t="s">
        <v>11312</v>
      </c>
      <c r="C1924" s="340" t="s">
        <v>5336</v>
      </c>
      <c r="D1924" s="340" t="s">
        <v>4845</v>
      </c>
      <c r="E1924" s="340" t="s">
        <v>2453</v>
      </c>
      <c r="F1924" s="340" t="s">
        <v>2423</v>
      </c>
    </row>
    <row r="1925" spans="1:6">
      <c r="A1925" s="26">
        <v>1921</v>
      </c>
      <c r="B1925" s="338" t="s">
        <v>5095</v>
      </c>
      <c r="C1925" s="340" t="s">
        <v>5096</v>
      </c>
      <c r="D1925" s="340" t="s">
        <v>4845</v>
      </c>
      <c r="E1925" s="340" t="s">
        <v>2453</v>
      </c>
      <c r="F1925" s="340" t="s">
        <v>2423</v>
      </c>
    </row>
    <row r="1926" spans="1:6">
      <c r="A1926" s="26">
        <v>1922</v>
      </c>
      <c r="B1926" s="338" t="s">
        <v>5099</v>
      </c>
      <c r="C1926" s="340" t="s">
        <v>5100</v>
      </c>
      <c r="D1926" s="340" t="s">
        <v>4845</v>
      </c>
      <c r="E1926" s="340" t="s">
        <v>2453</v>
      </c>
      <c r="F1926" s="340" t="s">
        <v>2423</v>
      </c>
    </row>
    <row r="1927" spans="1:6">
      <c r="A1927" s="26">
        <v>1923</v>
      </c>
      <c r="B1927" s="338" t="s">
        <v>5035</v>
      </c>
      <c r="C1927" s="340" t="s">
        <v>5036</v>
      </c>
      <c r="D1927" s="340" t="s">
        <v>4845</v>
      </c>
      <c r="E1927" s="340" t="s">
        <v>2453</v>
      </c>
      <c r="F1927" s="340" t="s">
        <v>2423</v>
      </c>
    </row>
    <row r="1928" spans="1:6">
      <c r="A1928" s="26">
        <v>1924</v>
      </c>
      <c r="B1928" s="338" t="s">
        <v>5053</v>
      </c>
      <c r="C1928" s="340" t="s">
        <v>5054</v>
      </c>
      <c r="D1928" s="340" t="s">
        <v>4845</v>
      </c>
      <c r="E1928" s="340" t="s">
        <v>2453</v>
      </c>
      <c r="F1928" s="340" t="s">
        <v>2423</v>
      </c>
    </row>
    <row r="1929" spans="1:6">
      <c r="A1929" s="26">
        <v>1925</v>
      </c>
      <c r="B1929" s="338" t="s">
        <v>5016</v>
      </c>
      <c r="C1929" s="340" t="s">
        <v>5017</v>
      </c>
      <c r="D1929" s="340" t="s">
        <v>4845</v>
      </c>
      <c r="E1929" s="340" t="s">
        <v>2453</v>
      </c>
      <c r="F1929" s="340" t="s">
        <v>2423</v>
      </c>
    </row>
    <row r="1930" spans="1:6">
      <c r="A1930" s="26">
        <v>1926</v>
      </c>
      <c r="B1930" s="338" t="s">
        <v>4989</v>
      </c>
      <c r="C1930" s="340" t="s">
        <v>4990</v>
      </c>
      <c r="D1930" s="340" t="s">
        <v>4845</v>
      </c>
      <c r="E1930" s="340" t="s">
        <v>2453</v>
      </c>
      <c r="F1930" s="340" t="s">
        <v>2423</v>
      </c>
    </row>
    <row r="1931" spans="1:6">
      <c r="A1931" s="26">
        <v>1927</v>
      </c>
      <c r="B1931" s="338" t="s">
        <v>5042</v>
      </c>
      <c r="C1931" s="340" t="s">
        <v>5043</v>
      </c>
      <c r="D1931" s="340" t="s">
        <v>4845</v>
      </c>
      <c r="E1931" s="340" t="s">
        <v>2453</v>
      </c>
      <c r="F1931" s="340" t="s">
        <v>2423</v>
      </c>
    </row>
    <row r="1932" spans="1:6">
      <c r="A1932" s="26">
        <v>1928</v>
      </c>
      <c r="B1932" s="338" t="s">
        <v>5025</v>
      </c>
      <c r="C1932" s="340" t="s">
        <v>5026</v>
      </c>
      <c r="D1932" s="340" t="s">
        <v>4845</v>
      </c>
      <c r="E1932" s="340" t="s">
        <v>2453</v>
      </c>
      <c r="F1932" s="340" t="s">
        <v>2423</v>
      </c>
    </row>
    <row r="1933" spans="1:6">
      <c r="A1933" s="26">
        <v>1929</v>
      </c>
      <c r="B1933" s="338" t="s">
        <v>5014</v>
      </c>
      <c r="C1933" s="340" t="s">
        <v>5015</v>
      </c>
      <c r="D1933" s="340" t="s">
        <v>4845</v>
      </c>
      <c r="E1933" s="340" t="s">
        <v>2453</v>
      </c>
      <c r="F1933" s="340" t="s">
        <v>2423</v>
      </c>
    </row>
    <row r="1934" spans="1:6">
      <c r="A1934" s="26">
        <v>1930</v>
      </c>
      <c r="B1934" s="338" t="s">
        <v>5018</v>
      </c>
      <c r="C1934" s="340" t="s">
        <v>5019</v>
      </c>
      <c r="D1934" s="340" t="s">
        <v>4845</v>
      </c>
      <c r="E1934" s="340" t="s">
        <v>2453</v>
      </c>
      <c r="F1934" s="340" t="s">
        <v>2423</v>
      </c>
    </row>
    <row r="1935" spans="1:6">
      <c r="A1935" s="26">
        <v>1931</v>
      </c>
      <c r="B1935" s="338" t="s">
        <v>4987</v>
      </c>
      <c r="C1935" s="340" t="s">
        <v>4988</v>
      </c>
      <c r="D1935" s="340" t="s">
        <v>4845</v>
      </c>
      <c r="E1935" s="340" t="s">
        <v>2453</v>
      </c>
      <c r="F1935" s="340" t="s">
        <v>2423</v>
      </c>
    </row>
    <row r="1936" spans="1:6">
      <c r="A1936" s="26">
        <v>1932</v>
      </c>
      <c r="B1936" s="338" t="s">
        <v>5045</v>
      </c>
      <c r="C1936" s="340" t="s">
        <v>5046</v>
      </c>
      <c r="D1936" s="340" t="s">
        <v>4845</v>
      </c>
      <c r="E1936" s="340" t="s">
        <v>2453</v>
      </c>
      <c r="F1936" s="340" t="s">
        <v>2423</v>
      </c>
    </row>
    <row r="1937" spans="1:6">
      <c r="A1937" s="26">
        <v>1933</v>
      </c>
      <c r="B1937" s="338" t="s">
        <v>11438</v>
      </c>
      <c r="C1937" s="340" t="s">
        <v>5366</v>
      </c>
      <c r="D1937" s="340" t="s">
        <v>4845</v>
      </c>
      <c r="E1937" s="340" t="s">
        <v>2453</v>
      </c>
      <c r="F1937" s="340" t="s">
        <v>2423</v>
      </c>
    </row>
    <row r="1938" spans="1:6">
      <c r="A1938" s="26">
        <v>1934</v>
      </c>
      <c r="B1938" s="338" t="s">
        <v>11441</v>
      </c>
      <c r="C1938" s="340" t="s">
        <v>5362</v>
      </c>
      <c r="D1938" s="340" t="s">
        <v>4845</v>
      </c>
      <c r="E1938" s="340" t="s">
        <v>2453</v>
      </c>
      <c r="F1938" s="340" t="s">
        <v>2423</v>
      </c>
    </row>
    <row r="1939" spans="1:6">
      <c r="A1939" s="26">
        <v>1935</v>
      </c>
      <c r="B1939" s="338" t="s">
        <v>11482</v>
      </c>
      <c r="C1939" s="340" t="s">
        <v>5347</v>
      </c>
      <c r="D1939" s="340" t="s">
        <v>4845</v>
      </c>
      <c r="E1939" s="340" t="s">
        <v>2453</v>
      </c>
      <c r="F1939" s="340" t="s">
        <v>2423</v>
      </c>
    </row>
    <row r="1940" spans="1:6">
      <c r="A1940" s="26">
        <v>1936</v>
      </c>
      <c r="B1940" s="338" t="s">
        <v>11484</v>
      </c>
      <c r="C1940" s="340" t="s">
        <v>5352</v>
      </c>
      <c r="D1940" s="340" t="s">
        <v>4845</v>
      </c>
      <c r="E1940" s="340" t="s">
        <v>2453</v>
      </c>
      <c r="F1940" s="340" t="s">
        <v>2423</v>
      </c>
    </row>
    <row r="1941" spans="1:6">
      <c r="A1941" s="26">
        <v>1937</v>
      </c>
      <c r="B1941" s="338" t="s">
        <v>11511</v>
      </c>
      <c r="C1941" s="340" t="s">
        <v>5342</v>
      </c>
      <c r="D1941" s="340" t="s">
        <v>4845</v>
      </c>
      <c r="E1941" s="340" t="s">
        <v>2453</v>
      </c>
      <c r="F1941" s="340" t="s">
        <v>2423</v>
      </c>
    </row>
    <row r="1942" spans="1:6">
      <c r="A1942" s="26">
        <v>1938</v>
      </c>
      <c r="B1942" s="338" t="s">
        <v>11513</v>
      </c>
      <c r="C1942" s="340" t="s">
        <v>5348</v>
      </c>
      <c r="D1942" s="340" t="s">
        <v>4845</v>
      </c>
      <c r="E1942" s="340" t="s">
        <v>2453</v>
      </c>
      <c r="F1942" s="340" t="s">
        <v>2423</v>
      </c>
    </row>
    <row r="1943" spans="1:6">
      <c r="A1943" s="26">
        <v>1939</v>
      </c>
      <c r="B1943" s="338" t="s">
        <v>4874</v>
      </c>
      <c r="C1943" s="340" t="s">
        <v>4875</v>
      </c>
      <c r="D1943" s="340" t="s">
        <v>4845</v>
      </c>
      <c r="E1943" s="340" t="s">
        <v>2453</v>
      </c>
      <c r="F1943" s="340" t="s">
        <v>2423</v>
      </c>
    </row>
    <row r="1944" spans="1:6">
      <c r="A1944" s="26">
        <v>1940</v>
      </c>
      <c r="B1944" s="338" t="s">
        <v>4934</v>
      </c>
      <c r="C1944" s="340" t="s">
        <v>4935</v>
      </c>
      <c r="D1944" s="340" t="s">
        <v>4845</v>
      </c>
      <c r="E1944" s="340" t="s">
        <v>2453</v>
      </c>
      <c r="F1944" s="340" t="s">
        <v>2423</v>
      </c>
    </row>
    <row r="1945" spans="1:6">
      <c r="A1945" s="26">
        <v>1941</v>
      </c>
      <c r="B1945" s="338" t="s">
        <v>4936</v>
      </c>
      <c r="C1945" s="340" t="s">
        <v>4937</v>
      </c>
      <c r="D1945" s="340" t="s">
        <v>4845</v>
      </c>
      <c r="E1945" s="340" t="s">
        <v>2453</v>
      </c>
      <c r="F1945" s="340" t="s">
        <v>2423</v>
      </c>
    </row>
    <row r="1946" spans="1:6">
      <c r="A1946" s="26">
        <v>1942</v>
      </c>
      <c r="B1946" s="338" t="s">
        <v>4896</v>
      </c>
      <c r="C1946" s="340" t="s">
        <v>4897</v>
      </c>
      <c r="D1946" s="340" t="s">
        <v>4845</v>
      </c>
      <c r="E1946" s="340" t="s">
        <v>2453</v>
      </c>
      <c r="F1946" s="340" t="s">
        <v>2423</v>
      </c>
    </row>
    <row r="1947" spans="1:6">
      <c r="A1947" s="26">
        <v>1943</v>
      </c>
      <c r="B1947" s="338" t="s">
        <v>4928</v>
      </c>
      <c r="C1947" s="340" t="s">
        <v>4929</v>
      </c>
      <c r="D1947" s="340" t="s">
        <v>4845</v>
      </c>
      <c r="E1947" s="340" t="s">
        <v>2453</v>
      </c>
      <c r="F1947" s="340" t="s">
        <v>2423</v>
      </c>
    </row>
    <row r="1948" spans="1:6">
      <c r="A1948" s="26">
        <v>1944</v>
      </c>
      <c r="B1948" s="338" t="s">
        <v>4844</v>
      </c>
      <c r="C1948" s="340" t="s">
        <v>1590</v>
      </c>
      <c r="D1948" s="340" t="s">
        <v>4845</v>
      </c>
      <c r="E1948" s="340" t="s">
        <v>2422</v>
      </c>
      <c r="F1948" s="340" t="s">
        <v>2423</v>
      </c>
    </row>
    <row r="1949" spans="1:6">
      <c r="A1949" s="26">
        <v>1945</v>
      </c>
      <c r="B1949" s="338" t="s">
        <v>4898</v>
      </c>
      <c r="C1949" s="340" t="s">
        <v>4899</v>
      </c>
      <c r="D1949" s="340" t="s">
        <v>4845</v>
      </c>
      <c r="E1949" s="340" t="s">
        <v>2453</v>
      </c>
      <c r="F1949" s="340" t="s">
        <v>2423</v>
      </c>
    </row>
    <row r="1950" spans="1:6">
      <c r="A1950" s="26">
        <v>1946</v>
      </c>
      <c r="B1950" s="338" t="s">
        <v>4940</v>
      </c>
      <c r="C1950" s="340" t="s">
        <v>4941</v>
      </c>
      <c r="D1950" s="340" t="s">
        <v>4845</v>
      </c>
      <c r="E1950" s="340" t="s">
        <v>2453</v>
      </c>
      <c r="F1950" s="340" t="s">
        <v>2423</v>
      </c>
    </row>
    <row r="1951" spans="1:6">
      <c r="A1951" s="26">
        <v>1947</v>
      </c>
      <c r="B1951" s="338" t="s">
        <v>11572</v>
      </c>
      <c r="C1951" s="340" t="s">
        <v>4859</v>
      </c>
      <c r="D1951" s="340" t="s">
        <v>4845</v>
      </c>
      <c r="E1951" s="340" t="s">
        <v>2422</v>
      </c>
      <c r="F1951" s="340" t="s">
        <v>2423</v>
      </c>
    </row>
    <row r="1952" spans="1:6">
      <c r="A1952" s="26">
        <v>1948</v>
      </c>
      <c r="B1952" s="338" t="s">
        <v>4872</v>
      </c>
      <c r="C1952" s="340" t="s">
        <v>4873</v>
      </c>
      <c r="D1952" s="340" t="s">
        <v>4845</v>
      </c>
      <c r="E1952" s="340" t="s">
        <v>2453</v>
      </c>
      <c r="F1952" s="340" t="s">
        <v>2423</v>
      </c>
    </row>
    <row r="1953" spans="1:6">
      <c r="A1953" s="26">
        <v>1949</v>
      </c>
      <c r="B1953" s="338" t="s">
        <v>4846</v>
      </c>
      <c r="C1953" s="340" t="s">
        <v>1604</v>
      </c>
      <c r="D1953" s="340" t="s">
        <v>4845</v>
      </c>
      <c r="E1953" s="340" t="s">
        <v>2422</v>
      </c>
      <c r="F1953" s="340" t="s">
        <v>2423</v>
      </c>
    </row>
    <row r="1954" spans="1:6">
      <c r="A1954" s="26">
        <v>1950</v>
      </c>
      <c r="B1954" s="338" t="s">
        <v>4892</v>
      </c>
      <c r="C1954" s="340" t="s">
        <v>4893</v>
      </c>
      <c r="D1954" s="340" t="s">
        <v>4845</v>
      </c>
      <c r="E1954" s="340" t="s">
        <v>2453</v>
      </c>
      <c r="F1954" s="340" t="s">
        <v>2423</v>
      </c>
    </row>
    <row r="1955" spans="1:6">
      <c r="A1955" s="26">
        <v>1951</v>
      </c>
      <c r="B1955" s="338" t="s">
        <v>4870</v>
      </c>
      <c r="C1955" s="340" t="s">
        <v>4871</v>
      </c>
      <c r="D1955" s="340" t="s">
        <v>4845</v>
      </c>
      <c r="E1955" s="340" t="s">
        <v>2453</v>
      </c>
      <c r="F1955" s="340" t="s">
        <v>2423</v>
      </c>
    </row>
    <row r="1956" spans="1:6">
      <c r="A1956" s="26">
        <v>1952</v>
      </c>
      <c r="B1956" s="338" t="s">
        <v>4908</v>
      </c>
      <c r="C1956" s="340" t="s">
        <v>4909</v>
      </c>
      <c r="D1956" s="340" t="s">
        <v>4845</v>
      </c>
      <c r="E1956" s="340" t="s">
        <v>2453</v>
      </c>
      <c r="F1956" s="340" t="s">
        <v>2423</v>
      </c>
    </row>
    <row r="1957" spans="1:6">
      <c r="A1957" s="26">
        <v>1953</v>
      </c>
      <c r="B1957" s="338" t="s">
        <v>4944</v>
      </c>
      <c r="C1957" s="340" t="s">
        <v>4945</v>
      </c>
      <c r="D1957" s="340" t="s">
        <v>4845</v>
      </c>
      <c r="E1957" s="340" t="s">
        <v>2453</v>
      </c>
      <c r="F1957" s="340" t="s">
        <v>2423</v>
      </c>
    </row>
    <row r="1958" spans="1:6">
      <c r="A1958" s="26">
        <v>1954</v>
      </c>
      <c r="B1958" s="338" t="s">
        <v>4938</v>
      </c>
      <c r="C1958" s="340" t="s">
        <v>4939</v>
      </c>
      <c r="D1958" s="340" t="s">
        <v>4845</v>
      </c>
      <c r="E1958" s="340" t="s">
        <v>2453</v>
      </c>
      <c r="F1958" s="342" t="s">
        <v>2423</v>
      </c>
    </row>
    <row r="1959" spans="1:6">
      <c r="A1959" s="26">
        <v>1955</v>
      </c>
      <c r="B1959" s="338" t="s">
        <v>4876</v>
      </c>
      <c r="C1959" s="340" t="s">
        <v>4877</v>
      </c>
      <c r="D1959" s="340" t="s">
        <v>4845</v>
      </c>
      <c r="E1959" s="340" t="s">
        <v>2453</v>
      </c>
      <c r="F1959" s="342" t="s">
        <v>2423</v>
      </c>
    </row>
    <row r="1960" spans="1:6">
      <c r="A1960" s="26">
        <v>1956</v>
      </c>
      <c r="B1960" s="338" t="s">
        <v>4906</v>
      </c>
      <c r="C1960" s="340" t="s">
        <v>4907</v>
      </c>
      <c r="D1960" s="340" t="s">
        <v>4845</v>
      </c>
      <c r="E1960" s="340" t="s">
        <v>2453</v>
      </c>
      <c r="F1960" s="342" t="s">
        <v>2423</v>
      </c>
    </row>
    <row r="1961" spans="1:6">
      <c r="A1961" s="26">
        <v>1957</v>
      </c>
      <c r="B1961" s="338" t="s">
        <v>4916</v>
      </c>
      <c r="C1961" s="340" t="s">
        <v>4917</v>
      </c>
      <c r="D1961" s="340" t="s">
        <v>4845</v>
      </c>
      <c r="E1961" s="340" t="s">
        <v>2453</v>
      </c>
      <c r="F1961" s="342" t="s">
        <v>2423</v>
      </c>
    </row>
    <row r="1962" spans="1:6">
      <c r="A1962" s="26">
        <v>1958</v>
      </c>
      <c r="B1962" s="338" t="s">
        <v>4918</v>
      </c>
      <c r="C1962" s="340" t="s">
        <v>4919</v>
      </c>
      <c r="D1962" s="340" t="s">
        <v>4845</v>
      </c>
      <c r="E1962" s="340" t="s">
        <v>2453</v>
      </c>
      <c r="F1962" s="342" t="s">
        <v>2423</v>
      </c>
    </row>
    <row r="1963" spans="1:6">
      <c r="A1963" s="26">
        <v>1959</v>
      </c>
      <c r="B1963" s="338" t="s">
        <v>4884</v>
      </c>
      <c r="C1963" s="340" t="s">
        <v>4885</v>
      </c>
      <c r="D1963" s="340" t="s">
        <v>4845</v>
      </c>
      <c r="E1963" s="340" t="s">
        <v>2453</v>
      </c>
      <c r="F1963" s="342" t="s">
        <v>2423</v>
      </c>
    </row>
    <row r="1964" spans="1:6">
      <c r="A1964" s="26">
        <v>1960</v>
      </c>
      <c r="B1964" s="338" t="s">
        <v>4886</v>
      </c>
      <c r="C1964" s="340" t="s">
        <v>4887</v>
      </c>
      <c r="D1964" s="340" t="s">
        <v>4845</v>
      </c>
      <c r="E1964" s="340" t="s">
        <v>2453</v>
      </c>
      <c r="F1964" s="342" t="s">
        <v>2423</v>
      </c>
    </row>
    <row r="1965" spans="1:6">
      <c r="A1965" s="26">
        <v>1961</v>
      </c>
      <c r="B1965" s="338" t="s">
        <v>4922</v>
      </c>
      <c r="C1965" s="340" t="s">
        <v>4923</v>
      </c>
      <c r="D1965" s="340" t="s">
        <v>4845</v>
      </c>
      <c r="E1965" s="340" t="s">
        <v>2453</v>
      </c>
      <c r="F1965" s="342" t="s">
        <v>2423</v>
      </c>
    </row>
    <row r="1966" spans="1:6">
      <c r="A1966" s="26">
        <v>1962</v>
      </c>
      <c r="B1966" s="338" t="s">
        <v>4946</v>
      </c>
      <c r="C1966" s="340" t="s">
        <v>4947</v>
      </c>
      <c r="D1966" s="340" t="s">
        <v>4845</v>
      </c>
      <c r="E1966" s="340" t="s">
        <v>2453</v>
      </c>
      <c r="F1966" s="342" t="s">
        <v>2423</v>
      </c>
    </row>
    <row r="1967" spans="1:6">
      <c r="A1967" s="26">
        <v>1963</v>
      </c>
      <c r="B1967" s="338" t="s">
        <v>4848</v>
      </c>
      <c r="C1967" s="340" t="s">
        <v>1621</v>
      </c>
      <c r="D1967" s="340" t="s">
        <v>4845</v>
      </c>
      <c r="E1967" s="340" t="s">
        <v>2422</v>
      </c>
      <c r="F1967" s="342" t="s">
        <v>2423</v>
      </c>
    </row>
    <row r="1968" spans="1:6">
      <c r="A1968" s="26">
        <v>1964</v>
      </c>
      <c r="B1968" s="338" t="s">
        <v>4894</v>
      </c>
      <c r="C1968" s="340" t="s">
        <v>4895</v>
      </c>
      <c r="D1968" s="340" t="s">
        <v>4845</v>
      </c>
      <c r="E1968" s="340" t="s">
        <v>2453</v>
      </c>
      <c r="F1968" s="342" t="s">
        <v>2423</v>
      </c>
    </row>
    <row r="1969" spans="1:6">
      <c r="A1969" s="26">
        <v>1965</v>
      </c>
      <c r="B1969" s="338" t="s">
        <v>4910</v>
      </c>
      <c r="C1969" s="340" t="s">
        <v>4911</v>
      </c>
      <c r="D1969" s="340" t="s">
        <v>4845</v>
      </c>
      <c r="E1969" s="340" t="s">
        <v>2453</v>
      </c>
      <c r="F1969" s="342" t="s">
        <v>2423</v>
      </c>
    </row>
    <row r="1970" spans="1:6">
      <c r="A1970" s="26">
        <v>1966</v>
      </c>
      <c r="B1970" s="338" t="s">
        <v>4890</v>
      </c>
      <c r="C1970" s="340" t="s">
        <v>4891</v>
      </c>
      <c r="D1970" s="340" t="s">
        <v>4845</v>
      </c>
      <c r="E1970" s="340" t="s">
        <v>2453</v>
      </c>
      <c r="F1970" s="342" t="s">
        <v>2423</v>
      </c>
    </row>
    <row r="1971" spans="1:6">
      <c r="A1971" s="26">
        <v>1967</v>
      </c>
      <c r="B1971" s="338" t="s">
        <v>4948</v>
      </c>
      <c r="C1971" s="340" t="s">
        <v>4949</v>
      </c>
      <c r="D1971" s="340" t="s">
        <v>4845</v>
      </c>
      <c r="E1971" s="340" t="s">
        <v>2453</v>
      </c>
      <c r="F1971" s="342" t="s">
        <v>2423</v>
      </c>
    </row>
    <row r="1972" spans="1:6">
      <c r="A1972" s="26">
        <v>1968</v>
      </c>
      <c r="B1972" s="338" t="s">
        <v>4942</v>
      </c>
      <c r="C1972" s="340" t="s">
        <v>4943</v>
      </c>
      <c r="D1972" s="340" t="s">
        <v>4845</v>
      </c>
      <c r="E1972" s="340" t="s">
        <v>2453</v>
      </c>
      <c r="F1972" s="342" t="s">
        <v>2423</v>
      </c>
    </row>
    <row r="1973" spans="1:6">
      <c r="A1973" s="26">
        <v>1969</v>
      </c>
      <c r="B1973" s="338" t="s">
        <v>4932</v>
      </c>
      <c r="C1973" s="340" t="s">
        <v>4933</v>
      </c>
      <c r="D1973" s="340" t="s">
        <v>4845</v>
      </c>
      <c r="E1973" s="340" t="s">
        <v>2453</v>
      </c>
      <c r="F1973" s="342" t="s">
        <v>2423</v>
      </c>
    </row>
    <row r="1974" spans="1:6">
      <c r="A1974" s="26">
        <v>1970</v>
      </c>
      <c r="B1974" s="338" t="s">
        <v>4926</v>
      </c>
      <c r="C1974" s="340" t="s">
        <v>4927</v>
      </c>
      <c r="D1974" s="340" t="s">
        <v>4845</v>
      </c>
      <c r="E1974" s="340" t="s">
        <v>2453</v>
      </c>
      <c r="F1974" s="342" t="s">
        <v>2423</v>
      </c>
    </row>
    <row r="1975" spans="1:6">
      <c r="A1975" s="26">
        <v>1971</v>
      </c>
      <c r="B1975" s="338" t="s">
        <v>4847</v>
      </c>
      <c r="C1975" s="340" t="s">
        <v>1608</v>
      </c>
      <c r="D1975" s="340" t="s">
        <v>4845</v>
      </c>
      <c r="E1975" s="340" t="s">
        <v>2422</v>
      </c>
      <c r="F1975" s="342" t="s">
        <v>2423</v>
      </c>
    </row>
    <row r="1976" spans="1:6">
      <c r="A1976" s="26">
        <v>1972</v>
      </c>
      <c r="B1976" s="338" t="s">
        <v>4902</v>
      </c>
      <c r="C1976" s="340" t="s">
        <v>4903</v>
      </c>
      <c r="D1976" s="340" t="s">
        <v>4845</v>
      </c>
      <c r="E1976" s="340" t="s">
        <v>2453</v>
      </c>
      <c r="F1976" s="342" t="s">
        <v>2423</v>
      </c>
    </row>
    <row r="1977" spans="1:6">
      <c r="A1977" s="26">
        <v>1973</v>
      </c>
      <c r="B1977" s="338" t="s">
        <v>4912</v>
      </c>
      <c r="C1977" s="340" t="s">
        <v>4913</v>
      </c>
      <c r="D1977" s="340" t="s">
        <v>4845</v>
      </c>
      <c r="E1977" s="340" t="s">
        <v>2453</v>
      </c>
      <c r="F1977" s="342" t="s">
        <v>2423</v>
      </c>
    </row>
    <row r="1978" spans="1:6">
      <c r="A1978" s="26">
        <v>1974</v>
      </c>
      <c r="B1978" s="338" t="s">
        <v>4880</v>
      </c>
      <c r="C1978" s="340" t="s">
        <v>4881</v>
      </c>
      <c r="D1978" s="340" t="s">
        <v>4845</v>
      </c>
      <c r="E1978" s="340" t="s">
        <v>2453</v>
      </c>
      <c r="F1978" s="342" t="s">
        <v>2423</v>
      </c>
    </row>
    <row r="1979" spans="1:6">
      <c r="A1979" s="26">
        <v>1975</v>
      </c>
      <c r="B1979" s="338" t="s">
        <v>4924</v>
      </c>
      <c r="C1979" s="340" t="s">
        <v>4925</v>
      </c>
      <c r="D1979" s="340" t="s">
        <v>4845</v>
      </c>
      <c r="E1979" s="340" t="s">
        <v>2453</v>
      </c>
      <c r="F1979" s="342" t="s">
        <v>2423</v>
      </c>
    </row>
    <row r="1980" spans="1:6">
      <c r="A1980" s="26">
        <v>1976</v>
      </c>
      <c r="B1980" s="338" t="s">
        <v>4930</v>
      </c>
      <c r="C1980" s="340" t="s">
        <v>4931</v>
      </c>
      <c r="D1980" s="340" t="s">
        <v>4845</v>
      </c>
      <c r="E1980" s="340" t="s">
        <v>2453</v>
      </c>
      <c r="F1980" s="342" t="s">
        <v>2423</v>
      </c>
    </row>
    <row r="1981" spans="1:6">
      <c r="A1981" s="26">
        <v>1977</v>
      </c>
      <c r="B1981" s="338" t="s">
        <v>4914</v>
      </c>
      <c r="C1981" s="340" t="s">
        <v>4915</v>
      </c>
      <c r="D1981" s="340" t="s">
        <v>4845</v>
      </c>
      <c r="E1981" s="340" t="s">
        <v>2453</v>
      </c>
      <c r="F1981" s="342" t="s">
        <v>2423</v>
      </c>
    </row>
    <row r="1982" spans="1:6">
      <c r="A1982" s="26">
        <v>1978</v>
      </c>
      <c r="B1982" s="338" t="s">
        <v>4849</v>
      </c>
      <c r="C1982" s="340" t="s">
        <v>4850</v>
      </c>
      <c r="D1982" s="340" t="s">
        <v>4845</v>
      </c>
      <c r="E1982" s="340" t="s">
        <v>2422</v>
      </c>
      <c r="F1982" s="342" t="s">
        <v>2423</v>
      </c>
    </row>
    <row r="1983" spans="1:6">
      <c r="A1983" s="26">
        <v>1979</v>
      </c>
      <c r="B1983" s="338" t="s">
        <v>4888</v>
      </c>
      <c r="C1983" s="340" t="s">
        <v>4889</v>
      </c>
      <c r="D1983" s="340" t="s">
        <v>4845</v>
      </c>
      <c r="E1983" s="340" t="s">
        <v>2453</v>
      </c>
      <c r="F1983" s="342" t="s">
        <v>2423</v>
      </c>
    </row>
    <row r="1984" spans="1:6">
      <c r="A1984" s="26">
        <v>1980</v>
      </c>
      <c r="B1984" s="338" t="s">
        <v>4900</v>
      </c>
      <c r="C1984" s="340" t="s">
        <v>4901</v>
      </c>
      <c r="D1984" s="340" t="s">
        <v>4845</v>
      </c>
      <c r="E1984" s="340" t="s">
        <v>2453</v>
      </c>
      <c r="F1984" s="342" t="s">
        <v>2423</v>
      </c>
    </row>
    <row r="1985" spans="1:6">
      <c r="A1985" s="26">
        <v>1981</v>
      </c>
      <c r="B1985" s="338" t="s">
        <v>4920</v>
      </c>
      <c r="C1985" s="340" t="s">
        <v>4921</v>
      </c>
      <c r="D1985" s="340" t="s">
        <v>4845</v>
      </c>
      <c r="E1985" s="340" t="s">
        <v>2453</v>
      </c>
      <c r="F1985" s="342" t="s">
        <v>2423</v>
      </c>
    </row>
    <row r="1986" spans="1:6">
      <c r="A1986" s="26">
        <v>1982</v>
      </c>
      <c r="B1986" s="338" t="s">
        <v>4904</v>
      </c>
      <c r="C1986" s="340" t="s">
        <v>4905</v>
      </c>
      <c r="D1986" s="340" t="s">
        <v>4845</v>
      </c>
      <c r="E1986" s="340" t="s">
        <v>2453</v>
      </c>
      <c r="F1986" s="342" t="s">
        <v>2423</v>
      </c>
    </row>
    <row r="1987" spans="1:6">
      <c r="A1987" s="26">
        <v>1983</v>
      </c>
      <c r="B1987" s="338" t="s">
        <v>4882</v>
      </c>
      <c r="C1987" s="340" t="s">
        <v>4883</v>
      </c>
      <c r="D1987" s="340" t="s">
        <v>4845</v>
      </c>
      <c r="E1987" s="340" t="s">
        <v>2453</v>
      </c>
      <c r="F1987" s="342" t="s">
        <v>2423</v>
      </c>
    </row>
    <row r="1988" spans="1:6">
      <c r="A1988" s="26">
        <v>1984</v>
      </c>
      <c r="B1988" s="27" t="s">
        <v>5227</v>
      </c>
      <c r="C1988" s="28" t="s">
        <v>5228</v>
      </c>
      <c r="D1988" s="28" t="s">
        <v>4845</v>
      </c>
      <c r="E1988" s="340" t="s">
        <v>2453</v>
      </c>
      <c r="F1988" s="340" t="s">
        <v>2438</v>
      </c>
    </row>
    <row r="1989" spans="1:6">
      <c r="A1989" s="26">
        <v>1985</v>
      </c>
      <c r="B1989" s="338" t="s">
        <v>5163</v>
      </c>
      <c r="C1989" s="340" t="s">
        <v>947</v>
      </c>
      <c r="D1989" s="340" t="s">
        <v>4845</v>
      </c>
      <c r="E1989" s="340" t="s">
        <v>2453</v>
      </c>
      <c r="F1989" s="340" t="s">
        <v>2438</v>
      </c>
    </row>
    <row r="1990" spans="1:6">
      <c r="A1990" s="26">
        <v>1986</v>
      </c>
      <c r="B1990" s="338" t="s">
        <v>5189</v>
      </c>
      <c r="C1990" s="340" t="s">
        <v>956</v>
      </c>
      <c r="D1990" s="340" t="s">
        <v>4845</v>
      </c>
      <c r="E1990" s="340" t="s">
        <v>2453</v>
      </c>
      <c r="F1990" s="340" t="s">
        <v>2438</v>
      </c>
    </row>
    <row r="1991" spans="1:6">
      <c r="A1991" s="26">
        <v>1987</v>
      </c>
      <c r="B1991" s="338" t="s">
        <v>5177</v>
      </c>
      <c r="C1991" s="340" t="s">
        <v>952</v>
      </c>
      <c r="D1991" s="340" t="s">
        <v>4845</v>
      </c>
      <c r="E1991" s="340" t="s">
        <v>2453</v>
      </c>
      <c r="F1991" s="340" t="s">
        <v>2438</v>
      </c>
    </row>
    <row r="1992" spans="1:6">
      <c r="A1992" s="26">
        <v>1988</v>
      </c>
      <c r="B1992" s="338" t="s">
        <v>9624</v>
      </c>
      <c r="C1992" s="340" t="s">
        <v>9625</v>
      </c>
      <c r="D1992" s="340" t="s">
        <v>4845</v>
      </c>
      <c r="E1992" s="340" t="s">
        <v>2422</v>
      </c>
      <c r="F1992" s="340" t="s">
        <v>2438</v>
      </c>
    </row>
    <row r="1993" spans="1:6">
      <c r="A1993" s="26">
        <v>1989</v>
      </c>
      <c r="B1993" s="338" t="s">
        <v>9837</v>
      </c>
      <c r="C1993" s="340" t="s">
        <v>9838</v>
      </c>
      <c r="D1993" s="340" t="s">
        <v>4845</v>
      </c>
      <c r="E1993" s="340" t="s">
        <v>2422</v>
      </c>
      <c r="F1993" s="340" t="s">
        <v>2438</v>
      </c>
    </row>
    <row r="1994" spans="1:6">
      <c r="A1994" s="26">
        <v>1990</v>
      </c>
      <c r="B1994" s="338" t="s">
        <v>5187</v>
      </c>
      <c r="C1994" s="340" t="s">
        <v>5188</v>
      </c>
      <c r="D1994" s="340" t="s">
        <v>4845</v>
      </c>
      <c r="E1994" s="340" t="s">
        <v>2453</v>
      </c>
      <c r="F1994" s="340" t="s">
        <v>2438</v>
      </c>
    </row>
    <row r="1995" spans="1:6">
      <c r="A1995" s="26">
        <v>1991</v>
      </c>
      <c r="B1995" s="338" t="s">
        <v>5103</v>
      </c>
      <c r="C1995" s="340" t="s">
        <v>5104</v>
      </c>
      <c r="D1995" s="340" t="s">
        <v>4845</v>
      </c>
      <c r="E1995" s="340" t="s">
        <v>2453</v>
      </c>
      <c r="F1995" s="340" t="s">
        <v>2438</v>
      </c>
    </row>
    <row r="1996" spans="1:6">
      <c r="A1996" s="26">
        <v>1992</v>
      </c>
      <c r="B1996" s="338" t="s">
        <v>5172</v>
      </c>
      <c r="C1996" s="340" t="s">
        <v>5173</v>
      </c>
      <c r="D1996" s="340" t="s">
        <v>4845</v>
      </c>
      <c r="E1996" s="340" t="s">
        <v>2453</v>
      </c>
      <c r="F1996" s="340" t="s">
        <v>2438</v>
      </c>
    </row>
    <row r="1997" spans="1:6">
      <c r="A1997" s="26">
        <v>1993</v>
      </c>
      <c r="B1997" s="338" t="s">
        <v>5107</v>
      </c>
      <c r="C1997" s="340" t="s">
        <v>5108</v>
      </c>
      <c r="D1997" s="340" t="s">
        <v>4845</v>
      </c>
      <c r="E1997" s="340" t="s">
        <v>2453</v>
      </c>
      <c r="F1997" s="340" t="s">
        <v>2438</v>
      </c>
    </row>
    <row r="1998" spans="1:6">
      <c r="A1998" s="26">
        <v>1994</v>
      </c>
      <c r="B1998" s="338" t="s">
        <v>9943</v>
      </c>
      <c r="C1998" s="340" t="s">
        <v>4863</v>
      </c>
      <c r="D1998" s="340" t="s">
        <v>4845</v>
      </c>
      <c r="E1998" s="340" t="s">
        <v>2422</v>
      </c>
      <c r="F1998" s="340" t="s">
        <v>2438</v>
      </c>
    </row>
    <row r="1999" spans="1:6">
      <c r="A1999" s="26">
        <v>1995</v>
      </c>
      <c r="B1999" s="338" t="s">
        <v>9957</v>
      </c>
      <c r="C1999" s="340" t="s">
        <v>4861</v>
      </c>
      <c r="D1999" s="340" t="s">
        <v>4845</v>
      </c>
      <c r="E1999" s="340" t="s">
        <v>2422</v>
      </c>
      <c r="F1999" s="340" t="s">
        <v>2438</v>
      </c>
    </row>
    <row r="2000" spans="1:6">
      <c r="A2000" s="26">
        <v>1996</v>
      </c>
      <c r="B2000" s="338" t="s">
        <v>4952</v>
      </c>
      <c r="C2000" s="340" t="s">
        <v>4953</v>
      </c>
      <c r="D2000" s="340" t="s">
        <v>4845</v>
      </c>
      <c r="E2000" s="340" t="s">
        <v>2453</v>
      </c>
      <c r="F2000" s="340" t="s">
        <v>2438</v>
      </c>
    </row>
    <row r="2001" spans="1:6">
      <c r="A2001" s="26">
        <v>1997</v>
      </c>
      <c r="B2001" s="338" t="s">
        <v>9995</v>
      </c>
      <c r="C2001" s="340" t="s">
        <v>5308</v>
      </c>
      <c r="D2001" s="340" t="s">
        <v>4845</v>
      </c>
      <c r="E2001" s="340" t="s">
        <v>2453</v>
      </c>
      <c r="F2001" s="340" t="s">
        <v>2438</v>
      </c>
    </row>
    <row r="2002" spans="1:6">
      <c r="A2002" s="26">
        <v>1998</v>
      </c>
      <c r="B2002" s="338" t="s">
        <v>10012</v>
      </c>
      <c r="C2002" s="340" t="s">
        <v>5307</v>
      </c>
      <c r="D2002" s="340" t="s">
        <v>4845</v>
      </c>
      <c r="E2002" s="340" t="s">
        <v>2453</v>
      </c>
      <c r="F2002" s="340" t="s">
        <v>2438</v>
      </c>
    </row>
    <row r="2003" spans="1:6">
      <c r="A2003" s="26">
        <v>1999</v>
      </c>
      <c r="B2003" s="338" t="s">
        <v>5288</v>
      </c>
      <c r="C2003" s="340" t="s">
        <v>5289</v>
      </c>
      <c r="D2003" s="340" t="s">
        <v>4845</v>
      </c>
      <c r="E2003" s="340" t="s">
        <v>2453</v>
      </c>
      <c r="F2003" s="340" t="s">
        <v>2438</v>
      </c>
    </row>
    <row r="2004" spans="1:6">
      <c r="A2004" s="26">
        <v>2000</v>
      </c>
      <c r="B2004" s="338" t="s">
        <v>4980</v>
      </c>
      <c r="C2004" s="340" t="s">
        <v>4981</v>
      </c>
      <c r="D2004" s="340" t="s">
        <v>4845</v>
      </c>
      <c r="E2004" s="340" t="s">
        <v>2453</v>
      </c>
      <c r="F2004" s="340" t="s">
        <v>2438</v>
      </c>
    </row>
    <row r="2005" spans="1:6">
      <c r="A2005" s="26">
        <v>2001</v>
      </c>
      <c r="B2005" s="338" t="s">
        <v>5049</v>
      </c>
      <c r="C2005" s="340" t="s">
        <v>5050</v>
      </c>
      <c r="D2005" s="340" t="s">
        <v>4845</v>
      </c>
      <c r="E2005" s="340" t="s">
        <v>2453</v>
      </c>
      <c r="F2005" s="340" t="s">
        <v>2438</v>
      </c>
    </row>
    <row r="2006" spans="1:6">
      <c r="A2006" s="26">
        <v>2002</v>
      </c>
      <c r="B2006" s="338" t="s">
        <v>11043</v>
      </c>
      <c r="C2006" s="340" t="s">
        <v>4865</v>
      </c>
      <c r="D2006" s="340" t="s">
        <v>4845</v>
      </c>
      <c r="E2006" s="340" t="s">
        <v>2422</v>
      </c>
      <c r="F2006" s="340" t="s">
        <v>2438</v>
      </c>
    </row>
    <row r="2007" spans="1:6">
      <c r="A2007" s="26">
        <v>2003</v>
      </c>
      <c r="B2007" s="338" t="s">
        <v>5084</v>
      </c>
      <c r="C2007" s="340" t="s">
        <v>5085</v>
      </c>
      <c r="D2007" s="340" t="s">
        <v>4845</v>
      </c>
      <c r="E2007" s="340" t="s">
        <v>2453</v>
      </c>
      <c r="F2007" s="340" t="s">
        <v>2438</v>
      </c>
    </row>
    <row r="2008" spans="1:6">
      <c r="A2008" s="26">
        <v>2004</v>
      </c>
      <c r="B2008" s="338" t="s">
        <v>5077</v>
      </c>
      <c r="C2008" s="340" t="s">
        <v>5078</v>
      </c>
      <c r="D2008" s="340" t="s">
        <v>4845</v>
      </c>
      <c r="E2008" s="340" t="s">
        <v>2453</v>
      </c>
      <c r="F2008" s="340" t="s">
        <v>2438</v>
      </c>
    </row>
    <row r="2009" spans="1:6">
      <c r="A2009" s="26">
        <v>2005</v>
      </c>
      <c r="B2009" s="338" t="s">
        <v>4878</v>
      </c>
      <c r="C2009" s="340" t="s">
        <v>4879</v>
      </c>
      <c r="D2009" s="340" t="s">
        <v>4845</v>
      </c>
      <c r="E2009" s="340" t="s">
        <v>2453</v>
      </c>
      <c r="F2009" s="342" t="s">
        <v>2438</v>
      </c>
    </row>
    <row r="2010" spans="1:6">
      <c r="A2010" s="26">
        <v>2006</v>
      </c>
      <c r="B2010" s="338" t="s">
        <v>4983</v>
      </c>
      <c r="C2010" s="340" t="s">
        <v>4984</v>
      </c>
      <c r="D2010" s="340" t="s">
        <v>4845</v>
      </c>
      <c r="E2010" s="340" t="s">
        <v>2453</v>
      </c>
      <c r="F2010" s="340" t="s">
        <v>3152</v>
      </c>
    </row>
    <row r="2011" spans="1:6">
      <c r="A2011" s="26">
        <v>2007</v>
      </c>
      <c r="B2011" s="338" t="s">
        <v>5209</v>
      </c>
      <c r="C2011" s="340" t="s">
        <v>5210</v>
      </c>
      <c r="D2011" s="340" t="s">
        <v>4845</v>
      </c>
      <c r="E2011" s="340" t="s">
        <v>2453</v>
      </c>
      <c r="F2011" s="340" t="s">
        <v>2456</v>
      </c>
    </row>
    <row r="2012" spans="1:6">
      <c r="A2012" s="26">
        <v>2008</v>
      </c>
      <c r="B2012" s="338" t="s">
        <v>5262</v>
      </c>
      <c r="C2012" s="340" t="s">
        <v>5263</v>
      </c>
      <c r="D2012" s="340" t="s">
        <v>4845</v>
      </c>
      <c r="E2012" s="340" t="s">
        <v>2453</v>
      </c>
      <c r="F2012" s="340" t="s">
        <v>2456</v>
      </c>
    </row>
    <row r="2013" spans="1:6">
      <c r="A2013" s="26">
        <v>2009</v>
      </c>
      <c r="B2013" s="27" t="s">
        <v>8977</v>
      </c>
      <c r="C2013" s="28" t="s">
        <v>8978</v>
      </c>
      <c r="D2013" s="28" t="s">
        <v>5370</v>
      </c>
      <c r="E2013" s="340" t="s">
        <v>2453</v>
      </c>
      <c r="F2013" s="340" t="s">
        <v>2423</v>
      </c>
    </row>
    <row r="2014" spans="1:6">
      <c r="A2014" s="26">
        <v>2010</v>
      </c>
      <c r="B2014" s="27" t="s">
        <v>5868</v>
      </c>
      <c r="C2014" s="28" t="s">
        <v>5869</v>
      </c>
      <c r="D2014" s="28" t="s">
        <v>5370</v>
      </c>
      <c r="E2014" s="340" t="s">
        <v>2453</v>
      </c>
      <c r="F2014" s="340" t="s">
        <v>2423</v>
      </c>
    </row>
    <row r="2015" spans="1:6">
      <c r="A2015" s="26">
        <v>2011</v>
      </c>
      <c r="B2015" s="338" t="s">
        <v>5923</v>
      </c>
      <c r="C2015" s="340" t="s">
        <v>1030</v>
      </c>
      <c r="D2015" s="340" t="s">
        <v>5370</v>
      </c>
      <c r="E2015" s="340" t="s">
        <v>2453</v>
      </c>
      <c r="F2015" s="340" t="s">
        <v>2423</v>
      </c>
    </row>
    <row r="2016" spans="1:6">
      <c r="A2016" s="26">
        <v>2012</v>
      </c>
      <c r="B2016" s="338" t="s">
        <v>5934</v>
      </c>
      <c r="C2016" s="340" t="s">
        <v>1041</v>
      </c>
      <c r="D2016" s="340" t="s">
        <v>5370</v>
      </c>
      <c r="E2016" s="340" t="s">
        <v>2453</v>
      </c>
      <c r="F2016" s="340" t="s">
        <v>2423</v>
      </c>
    </row>
    <row r="2017" spans="1:6">
      <c r="A2017" s="26">
        <v>2013</v>
      </c>
      <c r="B2017" s="338" t="s">
        <v>5953</v>
      </c>
      <c r="C2017" s="340" t="s">
        <v>1060</v>
      </c>
      <c r="D2017" s="340" t="s">
        <v>5370</v>
      </c>
      <c r="E2017" s="340" t="s">
        <v>2453</v>
      </c>
      <c r="F2017" s="340" t="s">
        <v>2423</v>
      </c>
    </row>
    <row r="2018" spans="1:6">
      <c r="A2018" s="26">
        <v>2014</v>
      </c>
      <c r="B2018" s="338" t="s">
        <v>5941</v>
      </c>
      <c r="C2018" s="340" t="s">
        <v>1048</v>
      </c>
      <c r="D2018" s="340" t="s">
        <v>5370</v>
      </c>
      <c r="E2018" s="340" t="s">
        <v>2453</v>
      </c>
      <c r="F2018" s="340" t="s">
        <v>2423</v>
      </c>
    </row>
    <row r="2019" spans="1:6">
      <c r="A2019" s="26">
        <v>2015</v>
      </c>
      <c r="B2019" s="338" t="s">
        <v>9514</v>
      </c>
      <c r="C2019" s="340" t="s">
        <v>9515</v>
      </c>
      <c r="D2019" s="340" t="s">
        <v>5370</v>
      </c>
      <c r="E2019" s="340" t="s">
        <v>2422</v>
      </c>
      <c r="F2019" s="340" t="s">
        <v>2423</v>
      </c>
    </row>
    <row r="2020" spans="1:6">
      <c r="A2020" s="26">
        <v>2016</v>
      </c>
      <c r="B2020" s="338" t="s">
        <v>5954</v>
      </c>
      <c r="C2020" s="340" t="s">
        <v>1061</v>
      </c>
      <c r="D2020" s="340" t="s">
        <v>5370</v>
      </c>
      <c r="E2020" s="340" t="s">
        <v>2453</v>
      </c>
      <c r="F2020" s="340" t="s">
        <v>2423</v>
      </c>
    </row>
    <row r="2021" spans="1:6">
      <c r="A2021" s="26">
        <v>2017</v>
      </c>
      <c r="B2021" s="338" t="s">
        <v>5949</v>
      </c>
      <c r="C2021" s="340" t="s">
        <v>1056</v>
      </c>
      <c r="D2021" s="340" t="s">
        <v>5370</v>
      </c>
      <c r="E2021" s="340" t="s">
        <v>2453</v>
      </c>
      <c r="F2021" s="340" t="s">
        <v>2423</v>
      </c>
    </row>
    <row r="2022" spans="1:6">
      <c r="A2022" s="26">
        <v>2018</v>
      </c>
      <c r="B2022" s="338" t="s">
        <v>5922</v>
      </c>
      <c r="C2022" s="340" t="s">
        <v>1029</v>
      </c>
      <c r="D2022" s="340" t="s">
        <v>5370</v>
      </c>
      <c r="E2022" s="340" t="s">
        <v>2453</v>
      </c>
      <c r="F2022" s="340" t="s">
        <v>2423</v>
      </c>
    </row>
    <row r="2023" spans="1:6">
      <c r="A2023" s="26">
        <v>2019</v>
      </c>
      <c r="B2023" s="338" t="s">
        <v>9539</v>
      </c>
      <c r="C2023" s="340" t="s">
        <v>1172</v>
      </c>
      <c r="D2023" s="340" t="s">
        <v>5370</v>
      </c>
      <c r="E2023" s="340" t="s">
        <v>2453</v>
      </c>
      <c r="F2023" s="340" t="s">
        <v>2423</v>
      </c>
    </row>
    <row r="2024" spans="1:6">
      <c r="A2024" s="26">
        <v>2020</v>
      </c>
      <c r="B2024" s="338" t="s">
        <v>5963</v>
      </c>
      <c r="C2024" s="340" t="s">
        <v>5964</v>
      </c>
      <c r="D2024" s="340" t="s">
        <v>5370</v>
      </c>
      <c r="E2024" s="340" t="s">
        <v>2453</v>
      </c>
      <c r="F2024" s="340" t="s">
        <v>2423</v>
      </c>
    </row>
    <row r="2025" spans="1:6">
      <c r="A2025" s="26">
        <v>2021</v>
      </c>
      <c r="B2025" s="338" t="s">
        <v>5961</v>
      </c>
      <c r="C2025" s="340" t="s">
        <v>5962</v>
      </c>
      <c r="D2025" s="340" t="s">
        <v>5370</v>
      </c>
      <c r="E2025" s="340" t="s">
        <v>2453</v>
      </c>
      <c r="F2025" s="340" t="s">
        <v>2423</v>
      </c>
    </row>
    <row r="2026" spans="1:6">
      <c r="A2026" s="26">
        <v>2022</v>
      </c>
      <c r="B2026" s="338" t="s">
        <v>9547</v>
      </c>
      <c r="C2026" s="340" t="s">
        <v>9548</v>
      </c>
      <c r="D2026" s="340" t="s">
        <v>5370</v>
      </c>
      <c r="E2026" s="340" t="s">
        <v>2422</v>
      </c>
      <c r="F2026" s="340" t="s">
        <v>2423</v>
      </c>
    </row>
    <row r="2027" spans="1:6">
      <c r="A2027" s="26">
        <v>2023</v>
      </c>
      <c r="B2027" s="338" t="s">
        <v>5929</v>
      </c>
      <c r="C2027" s="340" t="s">
        <v>1036</v>
      </c>
      <c r="D2027" s="340" t="s">
        <v>5370</v>
      </c>
      <c r="E2027" s="340" t="s">
        <v>2453</v>
      </c>
      <c r="F2027" s="340" t="s">
        <v>2423</v>
      </c>
    </row>
    <row r="2028" spans="1:6">
      <c r="A2028" s="26">
        <v>2024</v>
      </c>
      <c r="B2028" s="338" t="s">
        <v>5959</v>
      </c>
      <c r="C2028" s="340" t="s">
        <v>5960</v>
      </c>
      <c r="D2028" s="340" t="s">
        <v>5370</v>
      </c>
      <c r="E2028" s="340" t="s">
        <v>2453</v>
      </c>
      <c r="F2028" s="340" t="s">
        <v>2423</v>
      </c>
    </row>
    <row r="2029" spans="1:6">
      <c r="A2029" s="26">
        <v>2025</v>
      </c>
      <c r="B2029" s="338" t="s">
        <v>5930</v>
      </c>
      <c r="C2029" s="340" t="s">
        <v>1037</v>
      </c>
      <c r="D2029" s="340" t="s">
        <v>5370</v>
      </c>
      <c r="E2029" s="340" t="s">
        <v>2453</v>
      </c>
      <c r="F2029" s="340" t="s">
        <v>2423</v>
      </c>
    </row>
    <row r="2030" spans="1:6">
      <c r="A2030" s="26">
        <v>2026</v>
      </c>
      <c r="B2030" s="338" t="s">
        <v>5942</v>
      </c>
      <c r="C2030" s="340" t="s">
        <v>1049</v>
      </c>
      <c r="D2030" s="340" t="s">
        <v>5370</v>
      </c>
      <c r="E2030" s="340" t="s">
        <v>2453</v>
      </c>
      <c r="F2030" s="340" t="s">
        <v>2423</v>
      </c>
    </row>
    <row r="2031" spans="1:6">
      <c r="A2031" s="26">
        <v>2027</v>
      </c>
      <c r="B2031" s="338" t="s">
        <v>5928</v>
      </c>
      <c r="C2031" s="340" t="s">
        <v>1035</v>
      </c>
      <c r="D2031" s="340" t="s">
        <v>5370</v>
      </c>
      <c r="E2031" s="340" t="s">
        <v>2453</v>
      </c>
      <c r="F2031" s="340" t="s">
        <v>2423</v>
      </c>
    </row>
    <row r="2032" spans="1:6">
      <c r="A2032" s="26">
        <v>2028</v>
      </c>
      <c r="B2032" s="338" t="s">
        <v>5952</v>
      </c>
      <c r="C2032" s="340" t="s">
        <v>1059</v>
      </c>
      <c r="D2032" s="340" t="s">
        <v>5370</v>
      </c>
      <c r="E2032" s="340" t="s">
        <v>2453</v>
      </c>
      <c r="F2032" s="340" t="s">
        <v>2423</v>
      </c>
    </row>
    <row r="2033" spans="1:6">
      <c r="A2033" s="26">
        <v>2029</v>
      </c>
      <c r="B2033" s="338" t="s">
        <v>8982</v>
      </c>
      <c r="C2033" s="340" t="s">
        <v>8983</v>
      </c>
      <c r="D2033" s="340" t="s">
        <v>5370</v>
      </c>
      <c r="E2033" s="340" t="s">
        <v>2453</v>
      </c>
      <c r="F2033" s="340" t="s">
        <v>2423</v>
      </c>
    </row>
    <row r="2034" spans="1:6">
      <c r="A2034" s="26">
        <v>2030</v>
      </c>
      <c r="B2034" s="338" t="s">
        <v>5927</v>
      </c>
      <c r="C2034" s="340" t="s">
        <v>1034</v>
      </c>
      <c r="D2034" s="340" t="s">
        <v>5370</v>
      </c>
      <c r="E2034" s="340" t="s">
        <v>2453</v>
      </c>
      <c r="F2034" s="340" t="s">
        <v>2423</v>
      </c>
    </row>
    <row r="2035" spans="1:6">
      <c r="A2035" s="26">
        <v>2031</v>
      </c>
      <c r="B2035" s="338" t="s">
        <v>5902</v>
      </c>
      <c r="C2035" s="340" t="s">
        <v>1013</v>
      </c>
      <c r="D2035" s="340" t="s">
        <v>5370</v>
      </c>
      <c r="E2035" s="340" t="s">
        <v>2453</v>
      </c>
      <c r="F2035" s="340" t="s">
        <v>2423</v>
      </c>
    </row>
    <row r="2036" spans="1:6">
      <c r="A2036" s="26">
        <v>2032</v>
      </c>
      <c r="B2036" s="338" t="s">
        <v>5947</v>
      </c>
      <c r="C2036" s="340" t="s">
        <v>1054</v>
      </c>
      <c r="D2036" s="340" t="s">
        <v>5370</v>
      </c>
      <c r="E2036" s="340" t="s">
        <v>2453</v>
      </c>
      <c r="F2036" s="340" t="s">
        <v>2423</v>
      </c>
    </row>
    <row r="2037" spans="1:6">
      <c r="A2037" s="26">
        <v>2033</v>
      </c>
      <c r="B2037" s="338" t="s">
        <v>5951</v>
      </c>
      <c r="C2037" s="340" t="s">
        <v>1058</v>
      </c>
      <c r="D2037" s="340" t="s">
        <v>5370</v>
      </c>
      <c r="E2037" s="340" t="s">
        <v>2453</v>
      </c>
      <c r="F2037" s="340" t="s">
        <v>2423</v>
      </c>
    </row>
    <row r="2038" spans="1:6">
      <c r="A2038" s="26">
        <v>2034</v>
      </c>
      <c r="B2038" s="338" t="s">
        <v>5946</v>
      </c>
      <c r="C2038" s="340" t="s">
        <v>1053</v>
      </c>
      <c r="D2038" s="340" t="s">
        <v>5370</v>
      </c>
      <c r="E2038" s="340" t="s">
        <v>2453</v>
      </c>
      <c r="F2038" s="340" t="s">
        <v>2423</v>
      </c>
    </row>
    <row r="2039" spans="1:6">
      <c r="A2039" s="26">
        <v>2035</v>
      </c>
      <c r="B2039" s="338" t="s">
        <v>5955</v>
      </c>
      <c r="C2039" s="340" t="s">
        <v>1062</v>
      </c>
      <c r="D2039" s="340" t="s">
        <v>5370</v>
      </c>
      <c r="E2039" s="340" t="s">
        <v>2453</v>
      </c>
      <c r="F2039" s="340" t="s">
        <v>2423</v>
      </c>
    </row>
    <row r="2040" spans="1:6">
      <c r="A2040" s="26">
        <v>2036</v>
      </c>
      <c r="B2040" s="338" t="s">
        <v>5915</v>
      </c>
      <c r="C2040" s="340" t="s">
        <v>1020</v>
      </c>
      <c r="D2040" s="340" t="s">
        <v>5370</v>
      </c>
      <c r="E2040" s="340" t="s">
        <v>2453</v>
      </c>
      <c r="F2040" s="340" t="s">
        <v>2423</v>
      </c>
    </row>
    <row r="2041" spans="1:6">
      <c r="A2041" s="26">
        <v>2037</v>
      </c>
      <c r="B2041" s="338" t="s">
        <v>5936</v>
      </c>
      <c r="C2041" s="340" t="s">
        <v>1043</v>
      </c>
      <c r="D2041" s="340" t="s">
        <v>5370</v>
      </c>
      <c r="E2041" s="340" t="s">
        <v>2453</v>
      </c>
      <c r="F2041" s="340" t="s">
        <v>2423</v>
      </c>
    </row>
    <row r="2042" spans="1:6">
      <c r="A2042" s="26">
        <v>2038</v>
      </c>
      <c r="B2042" s="338" t="s">
        <v>5943</v>
      </c>
      <c r="C2042" s="340" t="s">
        <v>1050</v>
      </c>
      <c r="D2042" s="340" t="s">
        <v>5370</v>
      </c>
      <c r="E2042" s="340" t="s">
        <v>2453</v>
      </c>
      <c r="F2042" s="340" t="s">
        <v>2423</v>
      </c>
    </row>
    <row r="2043" spans="1:6">
      <c r="A2043" s="26">
        <v>2039</v>
      </c>
      <c r="B2043" s="338" t="s">
        <v>5917</v>
      </c>
      <c r="C2043" s="340" t="s">
        <v>1022</v>
      </c>
      <c r="D2043" s="340" t="s">
        <v>5370</v>
      </c>
      <c r="E2043" s="340" t="s">
        <v>2453</v>
      </c>
      <c r="F2043" s="340" t="s">
        <v>2423</v>
      </c>
    </row>
    <row r="2044" spans="1:6">
      <c r="A2044" s="26">
        <v>2040</v>
      </c>
      <c r="B2044" s="338" t="s">
        <v>5926</v>
      </c>
      <c r="C2044" s="340" t="s">
        <v>1033</v>
      </c>
      <c r="D2044" s="340" t="s">
        <v>5370</v>
      </c>
      <c r="E2044" s="340" t="s">
        <v>2453</v>
      </c>
      <c r="F2044" s="340" t="s">
        <v>2423</v>
      </c>
    </row>
    <row r="2045" spans="1:6">
      <c r="A2045" s="26">
        <v>2041</v>
      </c>
      <c r="B2045" s="338" t="s">
        <v>5932</v>
      </c>
      <c r="C2045" s="340" t="s">
        <v>1039</v>
      </c>
      <c r="D2045" s="340" t="s">
        <v>5370</v>
      </c>
      <c r="E2045" s="340" t="s">
        <v>2453</v>
      </c>
      <c r="F2045" s="340" t="s">
        <v>2423</v>
      </c>
    </row>
    <row r="2046" spans="1:6">
      <c r="A2046" s="26">
        <v>2042</v>
      </c>
      <c r="B2046" s="338" t="s">
        <v>5925</v>
      </c>
      <c r="C2046" s="340" t="s">
        <v>1032</v>
      </c>
      <c r="D2046" s="340" t="s">
        <v>5370</v>
      </c>
      <c r="E2046" s="340" t="s">
        <v>2453</v>
      </c>
      <c r="F2046" s="340" t="s">
        <v>2423</v>
      </c>
    </row>
    <row r="2047" spans="1:6">
      <c r="A2047" s="26">
        <v>2043</v>
      </c>
      <c r="B2047" s="338" t="s">
        <v>5939</v>
      </c>
      <c r="C2047" s="340" t="s">
        <v>1046</v>
      </c>
      <c r="D2047" s="340" t="s">
        <v>5370</v>
      </c>
      <c r="E2047" s="340" t="s">
        <v>2453</v>
      </c>
      <c r="F2047" s="340" t="s">
        <v>2423</v>
      </c>
    </row>
    <row r="2048" spans="1:6">
      <c r="A2048" s="26">
        <v>2044</v>
      </c>
      <c r="B2048" s="338" t="s">
        <v>5914</v>
      </c>
      <c r="C2048" s="340" t="s">
        <v>1019</v>
      </c>
      <c r="D2048" s="340" t="s">
        <v>5370</v>
      </c>
      <c r="E2048" s="340" t="s">
        <v>2453</v>
      </c>
      <c r="F2048" s="340" t="s">
        <v>2423</v>
      </c>
    </row>
    <row r="2049" spans="1:6">
      <c r="A2049" s="26">
        <v>2045</v>
      </c>
      <c r="B2049" s="338" t="s">
        <v>5909</v>
      </c>
      <c r="C2049" s="340" t="s">
        <v>1018</v>
      </c>
      <c r="D2049" s="340" t="s">
        <v>5370</v>
      </c>
      <c r="E2049" s="340" t="s">
        <v>2453</v>
      </c>
      <c r="F2049" s="340" t="s">
        <v>2423</v>
      </c>
    </row>
    <row r="2050" spans="1:6">
      <c r="A2050" s="26">
        <v>2046</v>
      </c>
      <c r="B2050" s="338" t="s">
        <v>9620</v>
      </c>
      <c r="C2050" s="340" t="s">
        <v>9621</v>
      </c>
      <c r="D2050" s="340" t="s">
        <v>5370</v>
      </c>
      <c r="E2050" s="340" t="s">
        <v>2422</v>
      </c>
      <c r="F2050" s="340" t="s">
        <v>2423</v>
      </c>
    </row>
    <row r="2051" spans="1:6">
      <c r="A2051" s="26">
        <v>2047</v>
      </c>
      <c r="B2051" s="338" t="s">
        <v>5958</v>
      </c>
      <c r="C2051" s="340" t="s">
        <v>1065</v>
      </c>
      <c r="D2051" s="340" t="s">
        <v>5370</v>
      </c>
      <c r="E2051" s="340" t="s">
        <v>2453</v>
      </c>
      <c r="F2051" s="340" t="s">
        <v>2423</v>
      </c>
    </row>
    <row r="2052" spans="1:6">
      <c r="A2052" s="26">
        <v>2048</v>
      </c>
      <c r="B2052" s="338" t="s">
        <v>5944</v>
      </c>
      <c r="C2052" s="340" t="s">
        <v>1051</v>
      </c>
      <c r="D2052" s="340" t="s">
        <v>5370</v>
      </c>
      <c r="E2052" s="340" t="s">
        <v>2453</v>
      </c>
      <c r="F2052" s="340" t="s">
        <v>2423</v>
      </c>
    </row>
    <row r="2053" spans="1:6">
      <c r="A2053" s="26">
        <v>2049</v>
      </c>
      <c r="B2053" s="338" t="s">
        <v>5938</v>
      </c>
      <c r="C2053" s="340" t="s">
        <v>1045</v>
      </c>
      <c r="D2053" s="340" t="s">
        <v>5370</v>
      </c>
      <c r="E2053" s="340" t="s">
        <v>2453</v>
      </c>
      <c r="F2053" s="340" t="s">
        <v>2423</v>
      </c>
    </row>
    <row r="2054" spans="1:6">
      <c r="A2054" s="26">
        <v>2050</v>
      </c>
      <c r="B2054" s="338" t="s">
        <v>5948</v>
      </c>
      <c r="C2054" s="340" t="s">
        <v>1055</v>
      </c>
      <c r="D2054" s="340" t="s">
        <v>5370</v>
      </c>
      <c r="E2054" s="340" t="s">
        <v>2453</v>
      </c>
      <c r="F2054" s="340" t="s">
        <v>2423</v>
      </c>
    </row>
    <row r="2055" spans="1:6">
      <c r="A2055" s="26">
        <v>2051</v>
      </c>
      <c r="B2055" s="338" t="s">
        <v>5950</v>
      </c>
      <c r="C2055" s="340" t="s">
        <v>1057</v>
      </c>
      <c r="D2055" s="340" t="s">
        <v>5370</v>
      </c>
      <c r="E2055" s="340" t="s">
        <v>2453</v>
      </c>
      <c r="F2055" s="340" t="s">
        <v>2423</v>
      </c>
    </row>
    <row r="2056" spans="1:6">
      <c r="A2056" s="26">
        <v>2052</v>
      </c>
      <c r="B2056" s="338" t="s">
        <v>5945</v>
      </c>
      <c r="C2056" s="340" t="s">
        <v>1052</v>
      </c>
      <c r="D2056" s="340" t="s">
        <v>5370</v>
      </c>
      <c r="E2056" s="340" t="s">
        <v>2453</v>
      </c>
      <c r="F2056" s="340" t="s">
        <v>2423</v>
      </c>
    </row>
    <row r="2057" spans="1:6">
      <c r="A2057" s="26">
        <v>2053</v>
      </c>
      <c r="B2057" s="338" t="s">
        <v>5935</v>
      </c>
      <c r="C2057" s="340" t="s">
        <v>1042</v>
      </c>
      <c r="D2057" s="340" t="s">
        <v>5370</v>
      </c>
      <c r="E2057" s="340" t="s">
        <v>2453</v>
      </c>
      <c r="F2057" s="340" t="s">
        <v>2423</v>
      </c>
    </row>
    <row r="2058" spans="1:6">
      <c r="A2058" s="26">
        <v>2054</v>
      </c>
      <c r="B2058" s="338" t="s">
        <v>5933</v>
      </c>
      <c r="C2058" s="340" t="s">
        <v>1040</v>
      </c>
      <c r="D2058" s="340" t="s">
        <v>5370</v>
      </c>
      <c r="E2058" s="340" t="s">
        <v>2453</v>
      </c>
      <c r="F2058" s="340" t="s">
        <v>2423</v>
      </c>
    </row>
    <row r="2059" spans="1:6">
      <c r="A2059" s="26">
        <v>2055</v>
      </c>
      <c r="B2059" s="338" t="s">
        <v>5937</v>
      </c>
      <c r="C2059" s="340" t="s">
        <v>1044</v>
      </c>
      <c r="D2059" s="340" t="s">
        <v>5370</v>
      </c>
      <c r="E2059" s="340" t="s">
        <v>2453</v>
      </c>
      <c r="F2059" s="340" t="s">
        <v>2423</v>
      </c>
    </row>
    <row r="2060" spans="1:6">
      <c r="A2060" s="26">
        <v>2056</v>
      </c>
      <c r="B2060" s="338" t="s">
        <v>5907</v>
      </c>
      <c r="C2060" s="340" t="s">
        <v>5908</v>
      </c>
      <c r="D2060" s="340" t="s">
        <v>5370</v>
      </c>
      <c r="E2060" s="340" t="s">
        <v>2453</v>
      </c>
      <c r="F2060" s="340" t="s">
        <v>2423</v>
      </c>
    </row>
    <row r="2061" spans="1:6">
      <c r="A2061" s="26">
        <v>2057</v>
      </c>
      <c r="B2061" s="338" t="s">
        <v>5919</v>
      </c>
      <c r="C2061" s="340" t="s">
        <v>1025</v>
      </c>
      <c r="D2061" s="340" t="s">
        <v>5370</v>
      </c>
      <c r="E2061" s="340" t="s">
        <v>2453</v>
      </c>
      <c r="F2061" s="340" t="s">
        <v>2423</v>
      </c>
    </row>
    <row r="2062" spans="1:6">
      <c r="A2062" s="26">
        <v>2058</v>
      </c>
      <c r="B2062" s="338" t="s">
        <v>5896</v>
      </c>
      <c r="C2062" s="340" t="s">
        <v>1009</v>
      </c>
      <c r="D2062" s="340" t="s">
        <v>5370</v>
      </c>
      <c r="E2062" s="340" t="s">
        <v>2453</v>
      </c>
      <c r="F2062" s="340" t="s">
        <v>2423</v>
      </c>
    </row>
    <row r="2063" spans="1:6">
      <c r="A2063" s="26">
        <v>2059</v>
      </c>
      <c r="B2063" s="338" t="s">
        <v>5916</v>
      </c>
      <c r="C2063" s="340" t="s">
        <v>1021</v>
      </c>
      <c r="D2063" s="340" t="s">
        <v>5370</v>
      </c>
      <c r="E2063" s="340" t="s">
        <v>2453</v>
      </c>
      <c r="F2063" s="340" t="s">
        <v>2423</v>
      </c>
    </row>
    <row r="2064" spans="1:6">
      <c r="A2064" s="26">
        <v>2060</v>
      </c>
      <c r="B2064" s="338" t="s">
        <v>5903</v>
      </c>
      <c r="C2064" s="340" t="s">
        <v>1014</v>
      </c>
      <c r="D2064" s="340" t="s">
        <v>5370</v>
      </c>
      <c r="E2064" s="340" t="s">
        <v>2453</v>
      </c>
      <c r="F2064" s="340" t="s">
        <v>2423</v>
      </c>
    </row>
    <row r="2065" spans="1:6">
      <c r="A2065" s="26">
        <v>2061</v>
      </c>
      <c r="B2065" s="338" t="s">
        <v>5899</v>
      </c>
      <c r="C2065" s="340" t="s">
        <v>1010</v>
      </c>
      <c r="D2065" s="340" t="s">
        <v>5370</v>
      </c>
      <c r="E2065" s="340" t="s">
        <v>2453</v>
      </c>
      <c r="F2065" s="340" t="s">
        <v>2423</v>
      </c>
    </row>
    <row r="2066" spans="1:6">
      <c r="A2066" s="26">
        <v>2062</v>
      </c>
      <c r="B2066" s="338" t="s">
        <v>9670</v>
      </c>
      <c r="C2066" s="340" t="s">
        <v>9671</v>
      </c>
      <c r="D2066" s="340" t="s">
        <v>5370</v>
      </c>
      <c r="E2066" s="340" t="s">
        <v>2422</v>
      </c>
      <c r="F2066" s="340" t="s">
        <v>2423</v>
      </c>
    </row>
    <row r="2067" spans="1:6">
      <c r="A2067" s="26">
        <v>2063</v>
      </c>
      <c r="B2067" s="338" t="s">
        <v>5901</v>
      </c>
      <c r="C2067" s="340" t="s">
        <v>1012</v>
      </c>
      <c r="D2067" s="340" t="s">
        <v>5370</v>
      </c>
      <c r="E2067" s="340" t="s">
        <v>2453</v>
      </c>
      <c r="F2067" s="340" t="s">
        <v>2423</v>
      </c>
    </row>
    <row r="2068" spans="1:6">
      <c r="A2068" s="26">
        <v>2064</v>
      </c>
      <c r="B2068" s="338" t="s">
        <v>5906</v>
      </c>
      <c r="C2068" s="340" t="s">
        <v>1017</v>
      </c>
      <c r="D2068" s="340" t="s">
        <v>5370</v>
      </c>
      <c r="E2068" s="340" t="s">
        <v>2453</v>
      </c>
      <c r="F2068" s="340" t="s">
        <v>2423</v>
      </c>
    </row>
    <row r="2069" spans="1:6">
      <c r="A2069" s="26">
        <v>2065</v>
      </c>
      <c r="B2069" s="338" t="s">
        <v>5957</v>
      </c>
      <c r="C2069" s="340" t="s">
        <v>1064</v>
      </c>
      <c r="D2069" s="340" t="s">
        <v>5370</v>
      </c>
      <c r="E2069" s="340" t="s">
        <v>2453</v>
      </c>
      <c r="F2069" s="340" t="s">
        <v>2423</v>
      </c>
    </row>
    <row r="2070" spans="1:6">
      <c r="A2070" s="26">
        <v>2066</v>
      </c>
      <c r="B2070" s="338" t="s">
        <v>5905</v>
      </c>
      <c r="C2070" s="340" t="s">
        <v>1016</v>
      </c>
      <c r="D2070" s="340" t="s">
        <v>5370</v>
      </c>
      <c r="E2070" s="340" t="s">
        <v>2453</v>
      </c>
      <c r="F2070" s="340" t="s">
        <v>2423</v>
      </c>
    </row>
    <row r="2071" spans="1:6">
      <c r="A2071" s="26">
        <v>2067</v>
      </c>
      <c r="B2071" s="338" t="s">
        <v>5904</v>
      </c>
      <c r="C2071" s="340" t="s">
        <v>1015</v>
      </c>
      <c r="D2071" s="340" t="s">
        <v>5370</v>
      </c>
      <c r="E2071" s="340" t="s">
        <v>2453</v>
      </c>
      <c r="F2071" s="340" t="s">
        <v>2423</v>
      </c>
    </row>
    <row r="2072" spans="1:6">
      <c r="A2072" s="26">
        <v>2068</v>
      </c>
      <c r="B2072" s="338" t="s">
        <v>5931</v>
      </c>
      <c r="C2072" s="340" t="s">
        <v>1038</v>
      </c>
      <c r="D2072" s="340" t="s">
        <v>5370</v>
      </c>
      <c r="E2072" s="340" t="s">
        <v>2453</v>
      </c>
      <c r="F2072" s="340" t="s">
        <v>2423</v>
      </c>
    </row>
    <row r="2073" spans="1:6">
      <c r="A2073" s="26">
        <v>2069</v>
      </c>
      <c r="B2073" s="338" t="s">
        <v>5921</v>
      </c>
      <c r="C2073" s="340" t="s">
        <v>1027</v>
      </c>
      <c r="D2073" s="340" t="s">
        <v>5370</v>
      </c>
      <c r="E2073" s="340" t="s">
        <v>2453</v>
      </c>
      <c r="F2073" s="340" t="s">
        <v>2423</v>
      </c>
    </row>
    <row r="2074" spans="1:6">
      <c r="A2074" s="26">
        <v>2070</v>
      </c>
      <c r="B2074" s="338" t="s">
        <v>9721</v>
      </c>
      <c r="C2074" s="340" t="s">
        <v>9722</v>
      </c>
      <c r="D2074" s="340" t="s">
        <v>5370</v>
      </c>
      <c r="E2074" s="340" t="s">
        <v>2422</v>
      </c>
      <c r="F2074" s="340" t="s">
        <v>2423</v>
      </c>
    </row>
    <row r="2075" spans="1:6">
      <c r="A2075" s="26">
        <v>2071</v>
      </c>
      <c r="B2075" s="338" t="s">
        <v>9738</v>
      </c>
      <c r="C2075" s="340" t="s">
        <v>9739</v>
      </c>
      <c r="D2075" s="340" t="s">
        <v>5370</v>
      </c>
      <c r="E2075" s="340" t="s">
        <v>2422</v>
      </c>
      <c r="F2075" s="340" t="s">
        <v>2423</v>
      </c>
    </row>
    <row r="2076" spans="1:6">
      <c r="A2076" s="26">
        <v>2072</v>
      </c>
      <c r="B2076" s="338" t="s">
        <v>9741</v>
      </c>
      <c r="C2076" s="340" t="s">
        <v>9742</v>
      </c>
      <c r="D2076" s="340" t="s">
        <v>5370</v>
      </c>
      <c r="E2076" s="340" t="s">
        <v>2422</v>
      </c>
      <c r="F2076" s="340" t="s">
        <v>2423</v>
      </c>
    </row>
    <row r="2077" spans="1:6">
      <c r="A2077" s="26">
        <v>2073</v>
      </c>
      <c r="B2077" s="338" t="s">
        <v>9749</v>
      </c>
      <c r="C2077" s="340" t="s">
        <v>9750</v>
      </c>
      <c r="D2077" s="340" t="s">
        <v>5370</v>
      </c>
      <c r="E2077" s="340" t="s">
        <v>2422</v>
      </c>
      <c r="F2077" s="340" t="s">
        <v>2423</v>
      </c>
    </row>
    <row r="2078" spans="1:6">
      <c r="A2078" s="26">
        <v>2074</v>
      </c>
      <c r="B2078" s="338" t="s">
        <v>9752</v>
      </c>
      <c r="C2078" s="340" t="s">
        <v>9753</v>
      </c>
      <c r="D2078" s="340" t="s">
        <v>5370</v>
      </c>
      <c r="E2078" s="340" t="s">
        <v>2422</v>
      </c>
      <c r="F2078" s="340" t="s">
        <v>2423</v>
      </c>
    </row>
    <row r="2079" spans="1:6">
      <c r="A2079" s="26">
        <v>2075</v>
      </c>
      <c r="B2079" s="338" t="s">
        <v>9760</v>
      </c>
      <c r="C2079" s="340" t="s">
        <v>9761</v>
      </c>
      <c r="D2079" s="340" t="s">
        <v>5370</v>
      </c>
      <c r="E2079" s="340" t="s">
        <v>2422</v>
      </c>
      <c r="F2079" s="340" t="s">
        <v>2423</v>
      </c>
    </row>
    <row r="2080" spans="1:6">
      <c r="A2080" s="26">
        <v>2076</v>
      </c>
      <c r="B2080" s="338" t="s">
        <v>9764</v>
      </c>
      <c r="C2080" s="340" t="s">
        <v>9765</v>
      </c>
      <c r="D2080" s="340" t="s">
        <v>5370</v>
      </c>
      <c r="E2080" s="340" t="s">
        <v>2422</v>
      </c>
      <c r="F2080" s="340" t="s">
        <v>2423</v>
      </c>
    </row>
    <row r="2081" spans="1:6">
      <c r="A2081" s="26">
        <v>2077</v>
      </c>
      <c r="B2081" s="338" t="s">
        <v>8992</v>
      </c>
      <c r="C2081" s="340" t="s">
        <v>1024</v>
      </c>
      <c r="D2081" s="340" t="s">
        <v>5370</v>
      </c>
      <c r="E2081" s="340" t="s">
        <v>2453</v>
      </c>
      <c r="F2081" s="340" t="s">
        <v>2423</v>
      </c>
    </row>
    <row r="2082" spans="1:6">
      <c r="A2082" s="26">
        <v>2078</v>
      </c>
      <c r="B2082" s="338" t="s">
        <v>5940</v>
      </c>
      <c r="C2082" s="340" t="s">
        <v>1047</v>
      </c>
      <c r="D2082" s="340" t="s">
        <v>5370</v>
      </c>
      <c r="E2082" s="340" t="s">
        <v>2453</v>
      </c>
      <c r="F2082" s="340" t="s">
        <v>2423</v>
      </c>
    </row>
    <row r="2083" spans="1:6">
      <c r="A2083" s="26">
        <v>2079</v>
      </c>
      <c r="B2083" s="338" t="s">
        <v>5920</v>
      </c>
      <c r="C2083" s="340" t="s">
        <v>1026</v>
      </c>
      <c r="D2083" s="340" t="s">
        <v>5370</v>
      </c>
      <c r="E2083" s="340" t="s">
        <v>2453</v>
      </c>
      <c r="F2083" s="340" t="s">
        <v>2423</v>
      </c>
    </row>
    <row r="2084" spans="1:6">
      <c r="A2084" s="26">
        <v>2080</v>
      </c>
      <c r="B2084" s="338" t="s">
        <v>5956</v>
      </c>
      <c r="C2084" s="340" t="s">
        <v>1063</v>
      </c>
      <c r="D2084" s="340" t="s">
        <v>5370</v>
      </c>
      <c r="E2084" s="340" t="s">
        <v>2453</v>
      </c>
      <c r="F2084" s="340" t="s">
        <v>2423</v>
      </c>
    </row>
    <row r="2085" spans="1:6">
      <c r="A2085" s="26">
        <v>2081</v>
      </c>
      <c r="B2085" s="338" t="s">
        <v>5394</v>
      </c>
      <c r="C2085" s="340" t="s">
        <v>5395</v>
      </c>
      <c r="D2085" s="340" t="s">
        <v>5370</v>
      </c>
      <c r="E2085" s="340" t="s">
        <v>2422</v>
      </c>
      <c r="F2085" s="340" t="s">
        <v>2423</v>
      </c>
    </row>
    <row r="2086" spans="1:6">
      <c r="A2086" s="26">
        <v>2082</v>
      </c>
      <c r="B2086" s="338" t="s">
        <v>5396</v>
      </c>
      <c r="C2086" s="340" t="s">
        <v>5397</v>
      </c>
      <c r="D2086" s="340" t="s">
        <v>5370</v>
      </c>
      <c r="E2086" s="340" t="s">
        <v>2422</v>
      </c>
      <c r="F2086" s="340" t="s">
        <v>2423</v>
      </c>
    </row>
    <row r="2087" spans="1:6">
      <c r="A2087" s="26">
        <v>2083</v>
      </c>
      <c r="B2087" s="338" t="s">
        <v>5985</v>
      </c>
      <c r="C2087" s="340" t="s">
        <v>5986</v>
      </c>
      <c r="D2087" s="340" t="s">
        <v>5370</v>
      </c>
      <c r="E2087" s="340" t="s">
        <v>2453</v>
      </c>
      <c r="F2087" s="340" t="s">
        <v>2423</v>
      </c>
    </row>
    <row r="2088" spans="1:6">
      <c r="A2088" s="26">
        <v>2084</v>
      </c>
      <c r="B2088" s="338" t="s">
        <v>5965</v>
      </c>
      <c r="C2088" s="340" t="s">
        <v>5966</v>
      </c>
      <c r="D2088" s="340" t="s">
        <v>5370</v>
      </c>
      <c r="E2088" s="340" t="s">
        <v>2453</v>
      </c>
      <c r="F2088" s="340" t="s">
        <v>2423</v>
      </c>
    </row>
    <row r="2089" spans="1:6">
      <c r="A2089" s="26">
        <v>2085</v>
      </c>
      <c r="B2089" s="338" t="s">
        <v>5910</v>
      </c>
      <c r="C2089" s="340" t="s">
        <v>5911</v>
      </c>
      <c r="D2089" s="340" t="s">
        <v>5370</v>
      </c>
      <c r="E2089" s="340" t="s">
        <v>2453</v>
      </c>
      <c r="F2089" s="340" t="s">
        <v>2423</v>
      </c>
    </row>
    <row r="2090" spans="1:6">
      <c r="A2090" s="26">
        <v>2086</v>
      </c>
      <c r="B2090" s="338" t="s">
        <v>5880</v>
      </c>
      <c r="C2090" s="340" t="s">
        <v>5881</v>
      </c>
      <c r="D2090" s="340" t="s">
        <v>5370</v>
      </c>
      <c r="E2090" s="340" t="s">
        <v>2453</v>
      </c>
      <c r="F2090" s="340" t="s">
        <v>2423</v>
      </c>
    </row>
    <row r="2091" spans="1:6">
      <c r="A2091" s="26">
        <v>2087</v>
      </c>
      <c r="B2091" s="338" t="s">
        <v>5890</v>
      </c>
      <c r="C2091" s="340" t="s">
        <v>5891</v>
      </c>
      <c r="D2091" s="340" t="s">
        <v>5370</v>
      </c>
      <c r="E2091" s="340" t="s">
        <v>2453</v>
      </c>
      <c r="F2091" s="340" t="s">
        <v>2423</v>
      </c>
    </row>
    <row r="2092" spans="1:6">
      <c r="A2092" s="26">
        <v>2088</v>
      </c>
      <c r="B2092" s="338" t="s">
        <v>5874</v>
      </c>
      <c r="C2092" s="340" t="s">
        <v>5875</v>
      </c>
      <c r="D2092" s="340" t="s">
        <v>5370</v>
      </c>
      <c r="E2092" s="340" t="s">
        <v>2453</v>
      </c>
      <c r="F2092" s="340" t="s">
        <v>2423</v>
      </c>
    </row>
    <row r="2093" spans="1:6">
      <c r="A2093" s="26">
        <v>2089</v>
      </c>
      <c r="B2093" s="338" t="s">
        <v>5876</v>
      </c>
      <c r="C2093" s="340" t="s">
        <v>5877</v>
      </c>
      <c r="D2093" s="340" t="s">
        <v>5370</v>
      </c>
      <c r="E2093" s="340" t="s">
        <v>2453</v>
      </c>
      <c r="F2093" s="340" t="s">
        <v>2423</v>
      </c>
    </row>
    <row r="2094" spans="1:6">
      <c r="A2094" s="26">
        <v>2090</v>
      </c>
      <c r="B2094" s="338" t="s">
        <v>5882</v>
      </c>
      <c r="C2094" s="340" t="s">
        <v>5883</v>
      </c>
      <c r="D2094" s="340" t="s">
        <v>5370</v>
      </c>
      <c r="E2094" s="340" t="s">
        <v>2453</v>
      </c>
      <c r="F2094" s="340" t="s">
        <v>2423</v>
      </c>
    </row>
    <row r="2095" spans="1:6">
      <c r="A2095" s="26">
        <v>2091</v>
      </c>
      <c r="B2095" s="338" t="s">
        <v>5912</v>
      </c>
      <c r="C2095" s="340" t="s">
        <v>5913</v>
      </c>
      <c r="D2095" s="340" t="s">
        <v>5370</v>
      </c>
      <c r="E2095" s="340" t="s">
        <v>2453</v>
      </c>
      <c r="F2095" s="340" t="s">
        <v>2423</v>
      </c>
    </row>
    <row r="2096" spans="1:6">
      <c r="A2096" s="26">
        <v>2092</v>
      </c>
      <c r="B2096" s="338" t="s">
        <v>5888</v>
      </c>
      <c r="C2096" s="340" t="s">
        <v>5889</v>
      </c>
      <c r="D2096" s="340" t="s">
        <v>5370</v>
      </c>
      <c r="E2096" s="340" t="s">
        <v>2453</v>
      </c>
      <c r="F2096" s="340" t="s">
        <v>2423</v>
      </c>
    </row>
    <row r="2097" spans="1:6">
      <c r="A2097" s="26">
        <v>2093</v>
      </c>
      <c r="B2097" s="338" t="s">
        <v>5884</v>
      </c>
      <c r="C2097" s="340" t="s">
        <v>5885</v>
      </c>
      <c r="D2097" s="340" t="s">
        <v>5370</v>
      </c>
      <c r="E2097" s="340" t="s">
        <v>2453</v>
      </c>
      <c r="F2097" s="340" t="s">
        <v>2423</v>
      </c>
    </row>
    <row r="2098" spans="1:6">
      <c r="A2098" s="26">
        <v>2094</v>
      </c>
      <c r="B2098" s="338" t="s">
        <v>5894</v>
      </c>
      <c r="C2098" s="340" t="s">
        <v>5895</v>
      </c>
      <c r="D2098" s="340" t="s">
        <v>5370</v>
      </c>
      <c r="E2098" s="340" t="s">
        <v>2453</v>
      </c>
      <c r="F2098" s="340" t="s">
        <v>2423</v>
      </c>
    </row>
    <row r="2099" spans="1:6">
      <c r="A2099" s="26">
        <v>2095</v>
      </c>
      <c r="B2099" s="338" t="s">
        <v>9863</v>
      </c>
      <c r="C2099" s="340" t="s">
        <v>9864</v>
      </c>
      <c r="D2099" s="340" t="s">
        <v>5370</v>
      </c>
      <c r="E2099" s="340" t="s">
        <v>2422</v>
      </c>
      <c r="F2099" s="340" t="s">
        <v>2423</v>
      </c>
    </row>
    <row r="2100" spans="1:6">
      <c r="A2100" s="26">
        <v>2096</v>
      </c>
      <c r="B2100" s="338" t="s">
        <v>8993</v>
      </c>
      <c r="C2100" s="340" t="s">
        <v>1028</v>
      </c>
      <c r="D2100" s="340" t="s">
        <v>5370</v>
      </c>
      <c r="E2100" s="340" t="s">
        <v>2453</v>
      </c>
      <c r="F2100" s="340" t="s">
        <v>2423</v>
      </c>
    </row>
    <row r="2101" spans="1:6">
      <c r="A2101" s="26">
        <v>2097</v>
      </c>
      <c r="B2101" s="338" t="s">
        <v>5866</v>
      </c>
      <c r="C2101" s="340" t="s">
        <v>5867</v>
      </c>
      <c r="D2101" s="340" t="s">
        <v>5370</v>
      </c>
      <c r="E2101" s="340" t="s">
        <v>2453</v>
      </c>
      <c r="F2101" s="340" t="s">
        <v>2423</v>
      </c>
    </row>
    <row r="2102" spans="1:6">
      <c r="A2102" s="26">
        <v>2098</v>
      </c>
      <c r="B2102" s="338" t="s">
        <v>5886</v>
      </c>
      <c r="C2102" s="340" t="s">
        <v>5887</v>
      </c>
      <c r="D2102" s="340" t="s">
        <v>5370</v>
      </c>
      <c r="E2102" s="340" t="s">
        <v>2453</v>
      </c>
      <c r="F2102" s="340" t="s">
        <v>2423</v>
      </c>
    </row>
    <row r="2103" spans="1:6">
      <c r="A2103" s="26">
        <v>2099</v>
      </c>
      <c r="B2103" s="338" t="s">
        <v>9885</v>
      </c>
      <c r="C2103" s="340" t="s">
        <v>9886</v>
      </c>
      <c r="D2103" s="340" t="s">
        <v>5370</v>
      </c>
      <c r="E2103" s="340" t="s">
        <v>2422</v>
      </c>
      <c r="F2103" s="340" t="s">
        <v>2423</v>
      </c>
    </row>
    <row r="2104" spans="1:6">
      <c r="A2104" s="26">
        <v>2100</v>
      </c>
      <c r="B2104" s="338" t="s">
        <v>5924</v>
      </c>
      <c r="C2104" s="340" t="s">
        <v>1031</v>
      </c>
      <c r="D2104" s="340" t="s">
        <v>5370</v>
      </c>
      <c r="E2104" s="340" t="s">
        <v>2453</v>
      </c>
      <c r="F2104" s="340" t="s">
        <v>2423</v>
      </c>
    </row>
    <row r="2105" spans="1:6">
      <c r="A2105" s="26">
        <v>2101</v>
      </c>
      <c r="B2105" s="338" t="s">
        <v>5892</v>
      </c>
      <c r="C2105" s="340" t="s">
        <v>5893</v>
      </c>
      <c r="D2105" s="340" t="s">
        <v>5370</v>
      </c>
      <c r="E2105" s="340" t="s">
        <v>2453</v>
      </c>
      <c r="F2105" s="340" t="s">
        <v>2423</v>
      </c>
    </row>
    <row r="2106" spans="1:6">
      <c r="A2106" s="26">
        <v>2102</v>
      </c>
      <c r="B2106" s="338" t="s">
        <v>5897</v>
      </c>
      <c r="C2106" s="340" t="s">
        <v>5898</v>
      </c>
      <c r="D2106" s="340" t="s">
        <v>5370</v>
      </c>
      <c r="E2106" s="340" t="s">
        <v>2453</v>
      </c>
      <c r="F2106" s="340" t="s">
        <v>2423</v>
      </c>
    </row>
    <row r="2107" spans="1:6">
      <c r="A2107" s="26">
        <v>2103</v>
      </c>
      <c r="B2107" s="338" t="s">
        <v>5591</v>
      </c>
      <c r="C2107" s="340" t="s">
        <v>5592</v>
      </c>
      <c r="D2107" s="340" t="s">
        <v>5370</v>
      </c>
      <c r="E2107" s="340" t="s">
        <v>2453</v>
      </c>
      <c r="F2107" s="340" t="s">
        <v>2423</v>
      </c>
    </row>
    <row r="2108" spans="1:6">
      <c r="A2108" s="26">
        <v>2104</v>
      </c>
      <c r="B2108" s="338" t="s">
        <v>5599</v>
      </c>
      <c r="C2108" s="340" t="s">
        <v>5600</v>
      </c>
      <c r="D2108" s="340" t="s">
        <v>5370</v>
      </c>
      <c r="E2108" s="340" t="s">
        <v>2453</v>
      </c>
      <c r="F2108" s="340" t="s">
        <v>2423</v>
      </c>
    </row>
    <row r="2109" spans="1:6">
      <c r="A2109" s="26">
        <v>2105</v>
      </c>
      <c r="B2109" s="338" t="s">
        <v>5595</v>
      </c>
      <c r="C2109" s="340" t="s">
        <v>5596</v>
      </c>
      <c r="D2109" s="340" t="s">
        <v>5370</v>
      </c>
      <c r="E2109" s="340" t="s">
        <v>2453</v>
      </c>
      <c r="F2109" s="340" t="s">
        <v>2423</v>
      </c>
    </row>
    <row r="2110" spans="1:6">
      <c r="A2110" s="26">
        <v>2106</v>
      </c>
      <c r="B2110" s="338" t="s">
        <v>5597</v>
      </c>
      <c r="C2110" s="340" t="s">
        <v>5598</v>
      </c>
      <c r="D2110" s="340" t="s">
        <v>5370</v>
      </c>
      <c r="E2110" s="340" t="s">
        <v>2453</v>
      </c>
      <c r="F2110" s="340" t="s">
        <v>2423</v>
      </c>
    </row>
    <row r="2111" spans="1:6">
      <c r="A2111" s="26">
        <v>2107</v>
      </c>
      <c r="B2111" s="338" t="s">
        <v>5587</v>
      </c>
      <c r="C2111" s="340" t="s">
        <v>5588</v>
      </c>
      <c r="D2111" s="340" t="s">
        <v>5370</v>
      </c>
      <c r="E2111" s="340" t="s">
        <v>2453</v>
      </c>
      <c r="F2111" s="340" t="s">
        <v>2423</v>
      </c>
    </row>
    <row r="2112" spans="1:6">
      <c r="A2112" s="26">
        <v>2108</v>
      </c>
      <c r="B2112" s="338" t="s">
        <v>9967</v>
      </c>
      <c r="C2112" s="340" t="s">
        <v>6002</v>
      </c>
      <c r="D2112" s="340" t="s">
        <v>5370</v>
      </c>
      <c r="E2112" s="340" t="s">
        <v>2453</v>
      </c>
      <c r="F2112" s="340" t="s">
        <v>2423</v>
      </c>
    </row>
    <row r="2113" spans="1:6">
      <c r="A2113" s="26">
        <v>2109</v>
      </c>
      <c r="B2113" s="338" t="s">
        <v>9988</v>
      </c>
      <c r="C2113" s="340" t="s">
        <v>5987</v>
      </c>
      <c r="D2113" s="340" t="s">
        <v>5370</v>
      </c>
      <c r="E2113" s="340" t="s">
        <v>2453</v>
      </c>
      <c r="F2113" s="340" t="s">
        <v>2423</v>
      </c>
    </row>
    <row r="2114" spans="1:6">
      <c r="A2114" s="26">
        <v>2110</v>
      </c>
      <c r="B2114" s="338" t="s">
        <v>9989</v>
      </c>
      <c r="C2114" s="340" t="s">
        <v>6010</v>
      </c>
      <c r="D2114" s="340" t="s">
        <v>5370</v>
      </c>
      <c r="E2114" s="340" t="s">
        <v>2453</v>
      </c>
      <c r="F2114" s="340" t="s">
        <v>2423</v>
      </c>
    </row>
    <row r="2115" spans="1:6">
      <c r="A2115" s="26">
        <v>2111</v>
      </c>
      <c r="B2115" s="338" t="s">
        <v>9996</v>
      </c>
      <c r="C2115" s="340" t="s">
        <v>5988</v>
      </c>
      <c r="D2115" s="340" t="s">
        <v>5370</v>
      </c>
      <c r="E2115" s="340" t="s">
        <v>2453</v>
      </c>
      <c r="F2115" s="340" t="s">
        <v>2423</v>
      </c>
    </row>
    <row r="2116" spans="1:6">
      <c r="A2116" s="26">
        <v>2112</v>
      </c>
      <c r="B2116" s="338" t="s">
        <v>9998</v>
      </c>
      <c r="C2116" s="340" t="s">
        <v>5989</v>
      </c>
      <c r="D2116" s="340" t="s">
        <v>5370</v>
      </c>
      <c r="E2116" s="340" t="s">
        <v>2453</v>
      </c>
      <c r="F2116" s="340" t="s">
        <v>2423</v>
      </c>
    </row>
    <row r="2117" spans="1:6">
      <c r="A2117" s="26">
        <v>2113</v>
      </c>
      <c r="B2117" s="338" t="s">
        <v>10001</v>
      </c>
      <c r="C2117" s="340" t="s">
        <v>5990</v>
      </c>
      <c r="D2117" s="340" t="s">
        <v>5370</v>
      </c>
      <c r="E2117" s="340" t="s">
        <v>2453</v>
      </c>
      <c r="F2117" s="340" t="s">
        <v>2423</v>
      </c>
    </row>
    <row r="2118" spans="1:6">
      <c r="A2118" s="26">
        <v>2114</v>
      </c>
      <c r="B2118" s="338" t="s">
        <v>10003</v>
      </c>
      <c r="C2118" s="340" t="s">
        <v>5991</v>
      </c>
      <c r="D2118" s="340" t="s">
        <v>5370</v>
      </c>
      <c r="E2118" s="340" t="s">
        <v>2453</v>
      </c>
      <c r="F2118" s="340" t="s">
        <v>2423</v>
      </c>
    </row>
    <row r="2119" spans="1:6">
      <c r="A2119" s="26">
        <v>2115</v>
      </c>
      <c r="B2119" s="338" t="s">
        <v>5607</v>
      </c>
      <c r="C2119" s="340" t="s">
        <v>5608</v>
      </c>
      <c r="D2119" s="340" t="s">
        <v>5370</v>
      </c>
      <c r="E2119" s="340" t="s">
        <v>2453</v>
      </c>
      <c r="F2119" s="340" t="s">
        <v>2423</v>
      </c>
    </row>
    <row r="2120" spans="1:6">
      <c r="A2120" s="26">
        <v>2116</v>
      </c>
      <c r="B2120" s="338" t="s">
        <v>10005</v>
      </c>
      <c r="C2120" s="340" t="s">
        <v>10006</v>
      </c>
      <c r="D2120" s="340" t="s">
        <v>5370</v>
      </c>
      <c r="E2120" s="340" t="s">
        <v>2453</v>
      </c>
      <c r="F2120" s="340" t="s">
        <v>2423</v>
      </c>
    </row>
    <row r="2121" spans="1:6">
      <c r="A2121" s="26">
        <v>2117</v>
      </c>
      <c r="B2121" s="338" t="s">
        <v>10010</v>
      </c>
      <c r="C2121" s="340" t="s">
        <v>5992</v>
      </c>
      <c r="D2121" s="340" t="s">
        <v>5370</v>
      </c>
      <c r="E2121" s="340" t="s">
        <v>2453</v>
      </c>
      <c r="F2121" s="340" t="s">
        <v>2423</v>
      </c>
    </row>
    <row r="2122" spans="1:6">
      <c r="A2122" s="26">
        <v>2118</v>
      </c>
      <c r="B2122" s="338" t="s">
        <v>5605</v>
      </c>
      <c r="C2122" s="340" t="s">
        <v>5606</v>
      </c>
      <c r="D2122" s="340" t="s">
        <v>5370</v>
      </c>
      <c r="E2122" s="340" t="s">
        <v>2453</v>
      </c>
      <c r="F2122" s="340" t="s">
        <v>2423</v>
      </c>
    </row>
    <row r="2123" spans="1:6">
      <c r="A2123" s="26">
        <v>2119</v>
      </c>
      <c r="B2123" s="338" t="s">
        <v>5603</v>
      </c>
      <c r="C2123" s="340" t="s">
        <v>5604</v>
      </c>
      <c r="D2123" s="340" t="s">
        <v>5370</v>
      </c>
      <c r="E2123" s="340" t="s">
        <v>2453</v>
      </c>
      <c r="F2123" s="340" t="s">
        <v>2423</v>
      </c>
    </row>
    <row r="2124" spans="1:6">
      <c r="A2124" s="26">
        <v>2120</v>
      </c>
      <c r="B2124" s="338" t="s">
        <v>10013</v>
      </c>
      <c r="C2124" s="340" t="s">
        <v>5993</v>
      </c>
      <c r="D2124" s="340" t="s">
        <v>5370</v>
      </c>
      <c r="E2124" s="340" t="s">
        <v>2453</v>
      </c>
      <c r="F2124" s="340" t="s">
        <v>2423</v>
      </c>
    </row>
    <row r="2125" spans="1:6">
      <c r="A2125" s="26">
        <v>2121</v>
      </c>
      <c r="B2125" s="338" t="s">
        <v>10014</v>
      </c>
      <c r="C2125" s="340" t="s">
        <v>5994</v>
      </c>
      <c r="D2125" s="340" t="s">
        <v>5370</v>
      </c>
      <c r="E2125" s="340" t="s">
        <v>2453</v>
      </c>
      <c r="F2125" s="340" t="s">
        <v>2423</v>
      </c>
    </row>
    <row r="2126" spans="1:6">
      <c r="A2126" s="26">
        <v>2122</v>
      </c>
      <c r="B2126" s="338" t="s">
        <v>5593</v>
      </c>
      <c r="C2126" s="340" t="s">
        <v>5594</v>
      </c>
      <c r="D2126" s="340" t="s">
        <v>5370</v>
      </c>
      <c r="E2126" s="340" t="s">
        <v>2453</v>
      </c>
      <c r="F2126" s="340" t="s">
        <v>2423</v>
      </c>
    </row>
    <row r="2127" spans="1:6">
      <c r="A2127" s="26">
        <v>2123</v>
      </c>
      <c r="B2127" s="338" t="s">
        <v>10018</v>
      </c>
      <c r="C2127" s="340" t="s">
        <v>6006</v>
      </c>
      <c r="D2127" s="340" t="s">
        <v>5370</v>
      </c>
      <c r="E2127" s="340" t="s">
        <v>2453</v>
      </c>
      <c r="F2127" s="340" t="s">
        <v>2423</v>
      </c>
    </row>
    <row r="2128" spans="1:6">
      <c r="A2128" s="26">
        <v>2124</v>
      </c>
      <c r="B2128" s="338" t="s">
        <v>10024</v>
      </c>
      <c r="C2128" s="340" t="s">
        <v>5995</v>
      </c>
      <c r="D2128" s="340" t="s">
        <v>5370</v>
      </c>
      <c r="E2128" s="340" t="s">
        <v>2453</v>
      </c>
      <c r="F2128" s="340" t="s">
        <v>2423</v>
      </c>
    </row>
    <row r="2129" spans="1:6">
      <c r="A2129" s="26">
        <v>2125</v>
      </c>
      <c r="B2129" s="338" t="s">
        <v>5585</v>
      </c>
      <c r="C2129" s="340" t="s">
        <v>5586</v>
      </c>
      <c r="D2129" s="340" t="s">
        <v>5370</v>
      </c>
      <c r="E2129" s="340" t="s">
        <v>2453</v>
      </c>
      <c r="F2129" s="340" t="s">
        <v>2423</v>
      </c>
    </row>
    <row r="2130" spans="1:6">
      <c r="A2130" s="26">
        <v>2126</v>
      </c>
      <c r="B2130" s="338" t="s">
        <v>5589</v>
      </c>
      <c r="C2130" s="340" t="s">
        <v>5590</v>
      </c>
      <c r="D2130" s="340" t="s">
        <v>5370</v>
      </c>
      <c r="E2130" s="340" t="s">
        <v>2453</v>
      </c>
      <c r="F2130" s="340" t="s">
        <v>2423</v>
      </c>
    </row>
    <row r="2131" spans="1:6">
      <c r="A2131" s="26">
        <v>2127</v>
      </c>
      <c r="B2131" s="338" t="s">
        <v>5583</v>
      </c>
      <c r="C2131" s="340" t="s">
        <v>5584</v>
      </c>
      <c r="D2131" s="340" t="s">
        <v>5370</v>
      </c>
      <c r="E2131" s="340" t="s">
        <v>2453</v>
      </c>
      <c r="F2131" s="340" t="s">
        <v>2423</v>
      </c>
    </row>
    <row r="2132" spans="1:6">
      <c r="A2132" s="26">
        <v>2128</v>
      </c>
      <c r="B2132" s="338" t="s">
        <v>5378</v>
      </c>
      <c r="C2132" s="340" t="s">
        <v>5379</v>
      </c>
      <c r="D2132" s="340" t="s">
        <v>5370</v>
      </c>
      <c r="E2132" s="340" t="s">
        <v>2422</v>
      </c>
      <c r="F2132" s="340" t="s">
        <v>2423</v>
      </c>
    </row>
    <row r="2133" spans="1:6">
      <c r="A2133" s="26">
        <v>2129</v>
      </c>
      <c r="B2133" s="338" t="s">
        <v>5981</v>
      </c>
      <c r="C2133" s="340" t="s">
        <v>5982</v>
      </c>
      <c r="D2133" s="340" t="s">
        <v>5370</v>
      </c>
      <c r="E2133" s="340" t="s">
        <v>2453</v>
      </c>
      <c r="F2133" s="340" t="s">
        <v>2423</v>
      </c>
    </row>
    <row r="2134" spans="1:6">
      <c r="A2134" s="26">
        <v>2130</v>
      </c>
      <c r="B2134" s="338" t="s">
        <v>5382</v>
      </c>
      <c r="C2134" s="340" t="s">
        <v>5383</v>
      </c>
      <c r="D2134" s="340" t="s">
        <v>5370</v>
      </c>
      <c r="E2134" s="340" t="s">
        <v>2422</v>
      </c>
      <c r="F2134" s="340" t="s">
        <v>2423</v>
      </c>
    </row>
    <row r="2135" spans="1:6">
      <c r="A2135" s="26">
        <v>2131</v>
      </c>
      <c r="B2135" s="338" t="s">
        <v>5979</v>
      </c>
      <c r="C2135" s="340" t="s">
        <v>5980</v>
      </c>
      <c r="D2135" s="340" t="s">
        <v>5370</v>
      </c>
      <c r="E2135" s="340" t="s">
        <v>2453</v>
      </c>
      <c r="F2135" s="340" t="s">
        <v>2423</v>
      </c>
    </row>
    <row r="2136" spans="1:6">
      <c r="A2136" s="26">
        <v>2132</v>
      </c>
      <c r="B2136" s="338" t="s">
        <v>10068</v>
      </c>
      <c r="C2136" s="340" t="s">
        <v>10069</v>
      </c>
      <c r="D2136" s="340" t="s">
        <v>5370</v>
      </c>
      <c r="E2136" s="340" t="s">
        <v>2422</v>
      </c>
      <c r="F2136" s="340" t="s">
        <v>2423</v>
      </c>
    </row>
    <row r="2137" spans="1:6">
      <c r="A2137" s="26">
        <v>2133</v>
      </c>
      <c r="B2137" s="338" t="s">
        <v>5971</v>
      </c>
      <c r="C2137" s="340" t="s">
        <v>5972</v>
      </c>
      <c r="D2137" s="340" t="s">
        <v>5370</v>
      </c>
      <c r="E2137" s="340" t="s">
        <v>2453</v>
      </c>
      <c r="F2137" s="340" t="s">
        <v>2423</v>
      </c>
    </row>
    <row r="2138" spans="1:6">
      <c r="A2138" s="26">
        <v>2134</v>
      </c>
      <c r="B2138" s="338" t="s">
        <v>5975</v>
      </c>
      <c r="C2138" s="340" t="s">
        <v>5976</v>
      </c>
      <c r="D2138" s="340" t="s">
        <v>5370</v>
      </c>
      <c r="E2138" s="340" t="s">
        <v>2453</v>
      </c>
      <c r="F2138" s="340" t="s">
        <v>2423</v>
      </c>
    </row>
    <row r="2139" spans="1:6">
      <c r="A2139" s="26">
        <v>2135</v>
      </c>
      <c r="B2139" s="338" t="s">
        <v>5977</v>
      </c>
      <c r="C2139" s="340" t="s">
        <v>5978</v>
      </c>
      <c r="D2139" s="340" t="s">
        <v>5370</v>
      </c>
      <c r="E2139" s="340" t="s">
        <v>2453</v>
      </c>
      <c r="F2139" s="340" t="s">
        <v>2423</v>
      </c>
    </row>
    <row r="2140" spans="1:6">
      <c r="A2140" s="26">
        <v>2136</v>
      </c>
      <c r="B2140" s="338" t="s">
        <v>5390</v>
      </c>
      <c r="C2140" s="340" t="s">
        <v>5391</v>
      </c>
      <c r="D2140" s="340" t="s">
        <v>5370</v>
      </c>
      <c r="E2140" s="340" t="s">
        <v>2422</v>
      </c>
      <c r="F2140" s="340" t="s">
        <v>2423</v>
      </c>
    </row>
    <row r="2141" spans="1:6">
      <c r="A2141" s="26">
        <v>2137</v>
      </c>
      <c r="B2141" s="338" t="s">
        <v>5384</v>
      </c>
      <c r="C2141" s="340" t="s">
        <v>5385</v>
      </c>
      <c r="D2141" s="340" t="s">
        <v>5370</v>
      </c>
      <c r="E2141" s="340" t="s">
        <v>2422</v>
      </c>
      <c r="F2141" s="340" t="s">
        <v>2423</v>
      </c>
    </row>
    <row r="2142" spans="1:6">
      <c r="A2142" s="26">
        <v>2138</v>
      </c>
      <c r="B2142" s="338" t="s">
        <v>5392</v>
      </c>
      <c r="C2142" s="340" t="s">
        <v>5393</v>
      </c>
      <c r="D2142" s="340" t="s">
        <v>5370</v>
      </c>
      <c r="E2142" s="340" t="s">
        <v>2422</v>
      </c>
      <c r="F2142" s="340" t="s">
        <v>2423</v>
      </c>
    </row>
    <row r="2143" spans="1:6">
      <c r="A2143" s="26">
        <v>2139</v>
      </c>
      <c r="B2143" s="338" t="s">
        <v>5388</v>
      </c>
      <c r="C2143" s="340" t="s">
        <v>5389</v>
      </c>
      <c r="D2143" s="340" t="s">
        <v>5370</v>
      </c>
      <c r="E2143" s="340" t="s">
        <v>2422</v>
      </c>
      <c r="F2143" s="340" t="s">
        <v>2423</v>
      </c>
    </row>
    <row r="2144" spans="1:6">
      <c r="A2144" s="26">
        <v>2140</v>
      </c>
      <c r="B2144" s="338" t="s">
        <v>5386</v>
      </c>
      <c r="C2144" s="340" t="s">
        <v>5387</v>
      </c>
      <c r="D2144" s="340" t="s">
        <v>5370</v>
      </c>
      <c r="E2144" s="340" t="s">
        <v>2422</v>
      </c>
      <c r="F2144" s="340" t="s">
        <v>2423</v>
      </c>
    </row>
    <row r="2145" spans="1:6">
      <c r="A2145" s="26">
        <v>2141</v>
      </c>
      <c r="B2145" s="338" t="s">
        <v>5967</v>
      </c>
      <c r="C2145" s="340" t="s">
        <v>5968</v>
      </c>
      <c r="D2145" s="340" t="s">
        <v>5370</v>
      </c>
      <c r="E2145" s="340" t="s">
        <v>2453</v>
      </c>
      <c r="F2145" s="340" t="s">
        <v>2423</v>
      </c>
    </row>
    <row r="2146" spans="1:6">
      <c r="A2146" s="26">
        <v>2142</v>
      </c>
      <c r="B2146" s="338" t="s">
        <v>10086</v>
      </c>
      <c r="C2146" s="340" t="s">
        <v>10087</v>
      </c>
      <c r="D2146" s="340" t="s">
        <v>5370</v>
      </c>
      <c r="E2146" s="340" t="s">
        <v>2422</v>
      </c>
      <c r="F2146" s="340" t="s">
        <v>2423</v>
      </c>
    </row>
    <row r="2147" spans="1:6">
      <c r="A2147" s="26">
        <v>2143</v>
      </c>
      <c r="B2147" s="338" t="s">
        <v>5380</v>
      </c>
      <c r="C2147" s="340" t="s">
        <v>5381</v>
      </c>
      <c r="D2147" s="340" t="s">
        <v>5370</v>
      </c>
      <c r="E2147" s="340" t="s">
        <v>2422</v>
      </c>
      <c r="F2147" s="340" t="s">
        <v>2423</v>
      </c>
    </row>
    <row r="2148" spans="1:6">
      <c r="A2148" s="26">
        <v>2144</v>
      </c>
      <c r="B2148" s="338" t="s">
        <v>5983</v>
      </c>
      <c r="C2148" s="340" t="s">
        <v>5984</v>
      </c>
      <c r="D2148" s="340" t="s">
        <v>5370</v>
      </c>
      <c r="E2148" s="340" t="s">
        <v>2453</v>
      </c>
      <c r="F2148" s="340" t="s">
        <v>2423</v>
      </c>
    </row>
    <row r="2149" spans="1:6">
      <c r="A2149" s="26">
        <v>2145</v>
      </c>
      <c r="B2149" s="338" t="s">
        <v>5973</v>
      </c>
      <c r="C2149" s="340" t="s">
        <v>5974</v>
      </c>
      <c r="D2149" s="340" t="s">
        <v>5370</v>
      </c>
      <c r="E2149" s="340" t="s">
        <v>2453</v>
      </c>
      <c r="F2149" s="340" t="s">
        <v>2423</v>
      </c>
    </row>
    <row r="2150" spans="1:6">
      <c r="A2150" s="26">
        <v>2146</v>
      </c>
      <c r="B2150" s="338" t="s">
        <v>5969</v>
      </c>
      <c r="C2150" s="340" t="s">
        <v>5970</v>
      </c>
      <c r="D2150" s="340" t="s">
        <v>5370</v>
      </c>
      <c r="E2150" s="340" t="s">
        <v>2453</v>
      </c>
      <c r="F2150" s="340" t="s">
        <v>2423</v>
      </c>
    </row>
    <row r="2151" spans="1:6">
      <c r="A2151" s="26">
        <v>2147</v>
      </c>
      <c r="B2151" s="338" t="s">
        <v>9181</v>
      </c>
      <c r="C2151" s="340" t="s">
        <v>1282</v>
      </c>
      <c r="D2151" s="340" t="s">
        <v>5370</v>
      </c>
      <c r="E2151" s="340" t="s">
        <v>2422</v>
      </c>
      <c r="F2151" s="340" t="s">
        <v>2423</v>
      </c>
    </row>
    <row r="2152" spans="1:6">
      <c r="A2152" s="26">
        <v>2148</v>
      </c>
      <c r="B2152" s="338" t="s">
        <v>9180</v>
      </c>
      <c r="C2152" s="340" t="s">
        <v>1281</v>
      </c>
      <c r="D2152" s="340" t="s">
        <v>5370</v>
      </c>
      <c r="E2152" s="340" t="s">
        <v>2422</v>
      </c>
      <c r="F2152" s="340" t="s">
        <v>2423</v>
      </c>
    </row>
    <row r="2153" spans="1:6">
      <c r="A2153" s="26">
        <v>2149</v>
      </c>
      <c r="B2153" s="338" t="s">
        <v>10115</v>
      </c>
      <c r="C2153" s="340" t="s">
        <v>6132</v>
      </c>
      <c r="D2153" s="340" t="s">
        <v>5370</v>
      </c>
      <c r="E2153" s="340" t="s">
        <v>2453</v>
      </c>
      <c r="F2153" s="340" t="s">
        <v>2423</v>
      </c>
    </row>
    <row r="2154" spans="1:6">
      <c r="A2154" s="26">
        <v>2150</v>
      </c>
      <c r="B2154" s="338" t="s">
        <v>10128</v>
      </c>
      <c r="C2154" s="340" t="s">
        <v>5408</v>
      </c>
      <c r="D2154" s="340" t="s">
        <v>5370</v>
      </c>
      <c r="E2154" s="340" t="s">
        <v>2422</v>
      </c>
      <c r="F2154" s="340" t="s">
        <v>2423</v>
      </c>
    </row>
    <row r="2155" spans="1:6">
      <c r="A2155" s="26">
        <v>2151</v>
      </c>
      <c r="B2155" s="338" t="s">
        <v>10157</v>
      </c>
      <c r="C2155" s="340" t="s">
        <v>6117</v>
      </c>
      <c r="D2155" s="340" t="s">
        <v>5370</v>
      </c>
      <c r="E2155" s="340" t="s">
        <v>2453</v>
      </c>
      <c r="F2155" s="340" t="s">
        <v>2423</v>
      </c>
    </row>
    <row r="2156" spans="1:6">
      <c r="A2156" s="26">
        <v>2152</v>
      </c>
      <c r="B2156" s="338" t="s">
        <v>10160</v>
      </c>
      <c r="C2156" s="340" t="s">
        <v>6104</v>
      </c>
      <c r="D2156" s="340" t="s">
        <v>5370</v>
      </c>
      <c r="E2156" s="340" t="s">
        <v>2453</v>
      </c>
      <c r="F2156" s="340" t="s">
        <v>2423</v>
      </c>
    </row>
    <row r="2157" spans="1:6">
      <c r="A2157" s="26">
        <v>2153</v>
      </c>
      <c r="B2157" s="338" t="s">
        <v>10162</v>
      </c>
      <c r="C2157" s="340" t="s">
        <v>6111</v>
      </c>
      <c r="D2157" s="340" t="s">
        <v>5370</v>
      </c>
      <c r="E2157" s="340" t="s">
        <v>2453</v>
      </c>
      <c r="F2157" s="340" t="s">
        <v>2423</v>
      </c>
    </row>
    <row r="2158" spans="1:6">
      <c r="A2158" s="26">
        <v>2154</v>
      </c>
      <c r="B2158" s="338" t="s">
        <v>10164</v>
      </c>
      <c r="C2158" s="340" t="s">
        <v>6108</v>
      </c>
      <c r="D2158" s="340" t="s">
        <v>5370</v>
      </c>
      <c r="E2158" s="340" t="s">
        <v>2453</v>
      </c>
      <c r="F2158" s="340" t="s">
        <v>2423</v>
      </c>
    </row>
    <row r="2159" spans="1:6">
      <c r="A2159" s="26">
        <v>2155</v>
      </c>
      <c r="B2159" s="338" t="s">
        <v>5797</v>
      </c>
      <c r="C2159" s="340" t="s">
        <v>5798</v>
      </c>
      <c r="D2159" s="340" t="s">
        <v>5370</v>
      </c>
      <c r="E2159" s="340" t="s">
        <v>2453</v>
      </c>
      <c r="F2159" s="340" t="s">
        <v>2423</v>
      </c>
    </row>
    <row r="2160" spans="1:6">
      <c r="A2160" s="26">
        <v>2156</v>
      </c>
      <c r="B2160" s="338" t="s">
        <v>5705</v>
      </c>
      <c r="C2160" s="340" t="s">
        <v>5706</v>
      </c>
      <c r="D2160" s="340" t="s">
        <v>5370</v>
      </c>
      <c r="E2160" s="340" t="s">
        <v>2453</v>
      </c>
      <c r="F2160" s="340" t="s">
        <v>2423</v>
      </c>
    </row>
    <row r="2161" spans="1:6">
      <c r="A2161" s="26">
        <v>2157</v>
      </c>
      <c r="B2161" s="338" t="s">
        <v>10172</v>
      </c>
      <c r="C2161" s="340" t="s">
        <v>6025</v>
      </c>
      <c r="D2161" s="340" t="s">
        <v>5370</v>
      </c>
      <c r="E2161" s="340" t="s">
        <v>2453</v>
      </c>
      <c r="F2161" s="340" t="s">
        <v>2423</v>
      </c>
    </row>
    <row r="2162" spans="1:6">
      <c r="A2162" s="26">
        <v>2158</v>
      </c>
      <c r="B2162" s="338" t="s">
        <v>10176</v>
      </c>
      <c r="C2162" s="340" t="s">
        <v>6101</v>
      </c>
      <c r="D2162" s="340" t="s">
        <v>5370</v>
      </c>
      <c r="E2162" s="340" t="s">
        <v>2453</v>
      </c>
      <c r="F2162" s="340" t="s">
        <v>2423</v>
      </c>
    </row>
    <row r="2163" spans="1:6">
      <c r="A2163" s="26">
        <v>2159</v>
      </c>
      <c r="B2163" s="338" t="s">
        <v>5641</v>
      </c>
      <c r="C2163" s="340" t="s">
        <v>5642</v>
      </c>
      <c r="D2163" s="340" t="s">
        <v>5370</v>
      </c>
      <c r="E2163" s="340" t="s">
        <v>2453</v>
      </c>
      <c r="F2163" s="340" t="s">
        <v>2423</v>
      </c>
    </row>
    <row r="2164" spans="1:6">
      <c r="A2164" s="26">
        <v>2160</v>
      </c>
      <c r="B2164" s="338" t="s">
        <v>5673</v>
      </c>
      <c r="C2164" s="340" t="s">
        <v>5674</v>
      </c>
      <c r="D2164" s="340" t="s">
        <v>5370</v>
      </c>
      <c r="E2164" s="340" t="s">
        <v>2453</v>
      </c>
      <c r="F2164" s="340" t="s">
        <v>2423</v>
      </c>
    </row>
    <row r="2165" spans="1:6">
      <c r="A2165" s="26">
        <v>2161</v>
      </c>
      <c r="B2165" s="338" t="s">
        <v>5647</v>
      </c>
      <c r="C2165" s="340" t="s">
        <v>5648</v>
      </c>
      <c r="D2165" s="340" t="s">
        <v>5370</v>
      </c>
      <c r="E2165" s="340" t="s">
        <v>2453</v>
      </c>
      <c r="F2165" s="340" t="s">
        <v>2423</v>
      </c>
    </row>
    <row r="2166" spans="1:6">
      <c r="A2166" s="26">
        <v>2162</v>
      </c>
      <c r="B2166" s="338" t="s">
        <v>5699</v>
      </c>
      <c r="C2166" s="340" t="s">
        <v>5700</v>
      </c>
      <c r="D2166" s="340" t="s">
        <v>5370</v>
      </c>
      <c r="E2166" s="340" t="s">
        <v>2453</v>
      </c>
      <c r="F2166" s="340" t="s">
        <v>2423</v>
      </c>
    </row>
    <row r="2167" spans="1:6">
      <c r="A2167" s="26">
        <v>2163</v>
      </c>
      <c r="B2167" s="338" t="s">
        <v>5709</v>
      </c>
      <c r="C2167" s="340" t="s">
        <v>5710</v>
      </c>
      <c r="D2167" s="340" t="s">
        <v>5370</v>
      </c>
      <c r="E2167" s="340" t="s">
        <v>2453</v>
      </c>
      <c r="F2167" s="340" t="s">
        <v>2423</v>
      </c>
    </row>
    <row r="2168" spans="1:6">
      <c r="A2168" s="26">
        <v>2164</v>
      </c>
      <c r="B2168" s="338" t="s">
        <v>10225</v>
      </c>
      <c r="C2168" s="340" t="s">
        <v>6098</v>
      </c>
      <c r="D2168" s="340" t="s">
        <v>5370</v>
      </c>
      <c r="E2168" s="340" t="s">
        <v>2453</v>
      </c>
      <c r="F2168" s="340" t="s">
        <v>2423</v>
      </c>
    </row>
    <row r="2169" spans="1:6">
      <c r="A2169" s="26">
        <v>2165</v>
      </c>
      <c r="B2169" s="338" t="s">
        <v>5627</v>
      </c>
      <c r="C2169" s="340" t="s">
        <v>5628</v>
      </c>
      <c r="D2169" s="340" t="s">
        <v>5370</v>
      </c>
      <c r="E2169" s="340" t="s">
        <v>2453</v>
      </c>
      <c r="F2169" s="340" t="s">
        <v>2423</v>
      </c>
    </row>
    <row r="2170" spans="1:6">
      <c r="A2170" s="26">
        <v>2166</v>
      </c>
      <c r="B2170" s="338" t="s">
        <v>10227</v>
      </c>
      <c r="C2170" s="340" t="s">
        <v>6100</v>
      </c>
      <c r="D2170" s="340" t="s">
        <v>5370</v>
      </c>
      <c r="E2170" s="340" t="s">
        <v>2453</v>
      </c>
      <c r="F2170" s="340" t="s">
        <v>2423</v>
      </c>
    </row>
    <row r="2171" spans="1:6">
      <c r="A2171" s="26">
        <v>2167</v>
      </c>
      <c r="B2171" s="338" t="s">
        <v>10228</v>
      </c>
      <c r="C2171" s="340" t="s">
        <v>6102</v>
      </c>
      <c r="D2171" s="340" t="s">
        <v>5370</v>
      </c>
      <c r="E2171" s="340" t="s">
        <v>2453</v>
      </c>
      <c r="F2171" s="340" t="s">
        <v>2423</v>
      </c>
    </row>
    <row r="2172" spans="1:6">
      <c r="A2172" s="26">
        <v>2168</v>
      </c>
      <c r="B2172" s="338" t="s">
        <v>5621</v>
      </c>
      <c r="C2172" s="340" t="s">
        <v>5622</v>
      </c>
      <c r="D2172" s="340" t="s">
        <v>5370</v>
      </c>
      <c r="E2172" s="340" t="s">
        <v>2453</v>
      </c>
      <c r="F2172" s="340" t="s">
        <v>2423</v>
      </c>
    </row>
    <row r="2173" spans="1:6">
      <c r="A2173" s="26">
        <v>2169</v>
      </c>
      <c r="B2173" s="338" t="s">
        <v>5783</v>
      </c>
      <c r="C2173" s="340" t="s">
        <v>5784</v>
      </c>
      <c r="D2173" s="340" t="s">
        <v>5370</v>
      </c>
      <c r="E2173" s="340" t="s">
        <v>2453</v>
      </c>
      <c r="F2173" s="340" t="s">
        <v>2423</v>
      </c>
    </row>
    <row r="2174" spans="1:6">
      <c r="A2174" s="26">
        <v>2170</v>
      </c>
      <c r="B2174" s="338" t="s">
        <v>5755</v>
      </c>
      <c r="C2174" s="340" t="s">
        <v>5756</v>
      </c>
      <c r="D2174" s="340" t="s">
        <v>5370</v>
      </c>
      <c r="E2174" s="340" t="s">
        <v>2453</v>
      </c>
      <c r="F2174" s="340" t="s">
        <v>2423</v>
      </c>
    </row>
    <row r="2175" spans="1:6">
      <c r="A2175" s="26">
        <v>2171</v>
      </c>
      <c r="B2175" s="338" t="s">
        <v>5745</v>
      </c>
      <c r="C2175" s="340" t="s">
        <v>5746</v>
      </c>
      <c r="D2175" s="340" t="s">
        <v>5370</v>
      </c>
      <c r="E2175" s="340" t="s">
        <v>2453</v>
      </c>
      <c r="F2175" s="340" t="s">
        <v>2423</v>
      </c>
    </row>
    <row r="2176" spans="1:6">
      <c r="A2176" s="26">
        <v>2172</v>
      </c>
      <c r="B2176" s="338" t="s">
        <v>5657</v>
      </c>
      <c r="C2176" s="340" t="s">
        <v>5658</v>
      </c>
      <c r="D2176" s="340" t="s">
        <v>5370</v>
      </c>
      <c r="E2176" s="340" t="s">
        <v>2453</v>
      </c>
      <c r="F2176" s="340" t="s">
        <v>2423</v>
      </c>
    </row>
    <row r="2177" spans="1:6">
      <c r="A2177" s="26">
        <v>2173</v>
      </c>
      <c r="B2177" s="338" t="s">
        <v>5749</v>
      </c>
      <c r="C2177" s="340" t="s">
        <v>5750</v>
      </c>
      <c r="D2177" s="340" t="s">
        <v>5370</v>
      </c>
      <c r="E2177" s="340" t="s">
        <v>2453</v>
      </c>
      <c r="F2177" s="340" t="s">
        <v>2423</v>
      </c>
    </row>
    <row r="2178" spans="1:6">
      <c r="A2178" s="26">
        <v>2174</v>
      </c>
      <c r="B2178" s="338" t="s">
        <v>5775</v>
      </c>
      <c r="C2178" s="340" t="s">
        <v>5776</v>
      </c>
      <c r="D2178" s="340" t="s">
        <v>5370</v>
      </c>
      <c r="E2178" s="340" t="s">
        <v>2453</v>
      </c>
      <c r="F2178" s="340" t="s">
        <v>2423</v>
      </c>
    </row>
    <row r="2179" spans="1:6">
      <c r="A2179" s="26">
        <v>2175</v>
      </c>
      <c r="B2179" s="338" t="s">
        <v>5731</v>
      </c>
      <c r="C2179" s="340" t="s">
        <v>5732</v>
      </c>
      <c r="D2179" s="340" t="s">
        <v>5370</v>
      </c>
      <c r="E2179" s="340" t="s">
        <v>2453</v>
      </c>
      <c r="F2179" s="340" t="s">
        <v>2423</v>
      </c>
    </row>
    <row r="2180" spans="1:6">
      <c r="A2180" s="26">
        <v>2176</v>
      </c>
      <c r="B2180" s="338" t="s">
        <v>5725</v>
      </c>
      <c r="C2180" s="340" t="s">
        <v>5726</v>
      </c>
      <c r="D2180" s="340" t="s">
        <v>5370</v>
      </c>
      <c r="E2180" s="340" t="s">
        <v>2453</v>
      </c>
      <c r="F2180" s="340" t="s">
        <v>2423</v>
      </c>
    </row>
    <row r="2181" spans="1:6">
      <c r="A2181" s="26">
        <v>2177</v>
      </c>
      <c r="B2181" s="338" t="s">
        <v>5785</v>
      </c>
      <c r="C2181" s="340" t="s">
        <v>5786</v>
      </c>
      <c r="D2181" s="340" t="s">
        <v>5370</v>
      </c>
      <c r="E2181" s="340" t="s">
        <v>2453</v>
      </c>
      <c r="F2181" s="340" t="s">
        <v>2423</v>
      </c>
    </row>
    <row r="2182" spans="1:6">
      <c r="A2182" s="26">
        <v>2178</v>
      </c>
      <c r="B2182" s="338" t="s">
        <v>5649</v>
      </c>
      <c r="C2182" s="340" t="s">
        <v>5650</v>
      </c>
      <c r="D2182" s="340" t="s">
        <v>5370</v>
      </c>
      <c r="E2182" s="340" t="s">
        <v>2453</v>
      </c>
      <c r="F2182" s="340" t="s">
        <v>2423</v>
      </c>
    </row>
    <row r="2183" spans="1:6">
      <c r="A2183" s="26">
        <v>2179</v>
      </c>
      <c r="B2183" s="338" t="s">
        <v>5609</v>
      </c>
      <c r="C2183" s="340" t="s">
        <v>5610</v>
      </c>
      <c r="D2183" s="340" t="s">
        <v>5370</v>
      </c>
      <c r="E2183" s="340" t="s">
        <v>2453</v>
      </c>
      <c r="F2183" s="340" t="s">
        <v>2423</v>
      </c>
    </row>
    <row r="2184" spans="1:6">
      <c r="A2184" s="26">
        <v>2180</v>
      </c>
      <c r="B2184" s="338" t="s">
        <v>5637</v>
      </c>
      <c r="C2184" s="340" t="s">
        <v>5638</v>
      </c>
      <c r="D2184" s="340" t="s">
        <v>5370</v>
      </c>
      <c r="E2184" s="340" t="s">
        <v>2453</v>
      </c>
      <c r="F2184" s="340" t="s">
        <v>2423</v>
      </c>
    </row>
    <row r="2185" spans="1:6">
      <c r="A2185" s="26">
        <v>2181</v>
      </c>
      <c r="B2185" s="338" t="s">
        <v>5645</v>
      </c>
      <c r="C2185" s="340" t="s">
        <v>5646</v>
      </c>
      <c r="D2185" s="340" t="s">
        <v>5370</v>
      </c>
      <c r="E2185" s="340" t="s">
        <v>2453</v>
      </c>
      <c r="F2185" s="340" t="s">
        <v>2423</v>
      </c>
    </row>
    <row r="2186" spans="1:6">
      <c r="A2186" s="26">
        <v>2182</v>
      </c>
      <c r="B2186" s="338" t="s">
        <v>5715</v>
      </c>
      <c r="C2186" s="340" t="s">
        <v>5716</v>
      </c>
      <c r="D2186" s="340" t="s">
        <v>5370</v>
      </c>
      <c r="E2186" s="340" t="s">
        <v>2453</v>
      </c>
      <c r="F2186" s="340" t="s">
        <v>2423</v>
      </c>
    </row>
    <row r="2187" spans="1:6">
      <c r="A2187" s="26">
        <v>2183</v>
      </c>
      <c r="B2187" s="338" t="s">
        <v>5757</v>
      </c>
      <c r="C2187" s="340" t="s">
        <v>5758</v>
      </c>
      <c r="D2187" s="340" t="s">
        <v>5370</v>
      </c>
      <c r="E2187" s="340" t="s">
        <v>2453</v>
      </c>
      <c r="F2187" s="340" t="s">
        <v>2423</v>
      </c>
    </row>
    <row r="2188" spans="1:6">
      <c r="A2188" s="26">
        <v>2184</v>
      </c>
      <c r="B2188" s="338" t="s">
        <v>5663</v>
      </c>
      <c r="C2188" s="340" t="s">
        <v>5664</v>
      </c>
      <c r="D2188" s="340" t="s">
        <v>5370</v>
      </c>
      <c r="E2188" s="340" t="s">
        <v>2453</v>
      </c>
      <c r="F2188" s="340" t="s">
        <v>2423</v>
      </c>
    </row>
    <row r="2189" spans="1:6">
      <c r="A2189" s="26">
        <v>2185</v>
      </c>
      <c r="B2189" s="338" t="s">
        <v>5615</v>
      </c>
      <c r="C2189" s="340" t="s">
        <v>5616</v>
      </c>
      <c r="D2189" s="340" t="s">
        <v>5370</v>
      </c>
      <c r="E2189" s="340" t="s">
        <v>2453</v>
      </c>
      <c r="F2189" s="340" t="s">
        <v>2423</v>
      </c>
    </row>
    <row r="2190" spans="1:6">
      <c r="A2190" s="26">
        <v>2186</v>
      </c>
      <c r="B2190" s="338" t="s">
        <v>5639</v>
      </c>
      <c r="C2190" s="340" t="s">
        <v>5640</v>
      </c>
      <c r="D2190" s="340" t="s">
        <v>5370</v>
      </c>
      <c r="E2190" s="340" t="s">
        <v>2453</v>
      </c>
      <c r="F2190" s="340" t="s">
        <v>2423</v>
      </c>
    </row>
    <row r="2191" spans="1:6">
      <c r="A2191" s="26">
        <v>2187</v>
      </c>
      <c r="B2191" s="338" t="s">
        <v>5661</v>
      </c>
      <c r="C2191" s="340" t="s">
        <v>5662</v>
      </c>
      <c r="D2191" s="340" t="s">
        <v>5370</v>
      </c>
      <c r="E2191" s="340" t="s">
        <v>2453</v>
      </c>
      <c r="F2191" s="340" t="s">
        <v>2423</v>
      </c>
    </row>
    <row r="2192" spans="1:6">
      <c r="A2192" s="26">
        <v>2188</v>
      </c>
      <c r="B2192" s="338" t="s">
        <v>5777</v>
      </c>
      <c r="C2192" s="340" t="s">
        <v>5778</v>
      </c>
      <c r="D2192" s="340" t="s">
        <v>5370</v>
      </c>
      <c r="E2192" s="340" t="s">
        <v>2453</v>
      </c>
      <c r="F2192" s="340" t="s">
        <v>2423</v>
      </c>
    </row>
    <row r="2193" spans="1:6">
      <c r="A2193" s="26">
        <v>2189</v>
      </c>
      <c r="B2193" s="338" t="s">
        <v>5733</v>
      </c>
      <c r="C2193" s="340" t="s">
        <v>5734</v>
      </c>
      <c r="D2193" s="340" t="s">
        <v>5370</v>
      </c>
      <c r="E2193" s="340" t="s">
        <v>2453</v>
      </c>
      <c r="F2193" s="340" t="s">
        <v>2423</v>
      </c>
    </row>
    <row r="2194" spans="1:6">
      <c r="A2194" s="26">
        <v>2190</v>
      </c>
      <c r="B2194" s="338" t="s">
        <v>5763</v>
      </c>
      <c r="C2194" s="340" t="s">
        <v>5764</v>
      </c>
      <c r="D2194" s="340" t="s">
        <v>5370</v>
      </c>
      <c r="E2194" s="340" t="s">
        <v>2453</v>
      </c>
      <c r="F2194" s="340" t="s">
        <v>2423</v>
      </c>
    </row>
    <row r="2195" spans="1:6">
      <c r="A2195" s="26">
        <v>2191</v>
      </c>
      <c r="B2195" s="338" t="s">
        <v>5769</v>
      </c>
      <c r="C2195" s="340" t="s">
        <v>5770</v>
      </c>
      <c r="D2195" s="340" t="s">
        <v>5370</v>
      </c>
      <c r="E2195" s="340" t="s">
        <v>2453</v>
      </c>
      <c r="F2195" s="340" t="s">
        <v>2423</v>
      </c>
    </row>
    <row r="2196" spans="1:6">
      <c r="A2196" s="26">
        <v>2192</v>
      </c>
      <c r="B2196" s="338" t="s">
        <v>5611</v>
      </c>
      <c r="C2196" s="340" t="s">
        <v>5612</v>
      </c>
      <c r="D2196" s="340" t="s">
        <v>5370</v>
      </c>
      <c r="E2196" s="340" t="s">
        <v>2453</v>
      </c>
      <c r="F2196" s="340" t="s">
        <v>2423</v>
      </c>
    </row>
    <row r="2197" spans="1:6">
      <c r="A2197" s="26">
        <v>2193</v>
      </c>
      <c r="B2197" s="338" t="s">
        <v>5739</v>
      </c>
      <c r="C2197" s="340" t="s">
        <v>5740</v>
      </c>
      <c r="D2197" s="340" t="s">
        <v>5370</v>
      </c>
      <c r="E2197" s="340" t="s">
        <v>2453</v>
      </c>
      <c r="F2197" s="340" t="s">
        <v>2423</v>
      </c>
    </row>
    <row r="2198" spans="1:6">
      <c r="A2198" s="26">
        <v>2194</v>
      </c>
      <c r="B2198" s="338" t="s">
        <v>5619</v>
      </c>
      <c r="C2198" s="340" t="s">
        <v>5620</v>
      </c>
      <c r="D2198" s="340" t="s">
        <v>5370</v>
      </c>
      <c r="E2198" s="340" t="s">
        <v>2453</v>
      </c>
      <c r="F2198" s="340" t="s">
        <v>2423</v>
      </c>
    </row>
    <row r="2199" spans="1:6">
      <c r="A2199" s="26">
        <v>2195</v>
      </c>
      <c r="B2199" s="338" t="s">
        <v>5737</v>
      </c>
      <c r="C2199" s="340" t="s">
        <v>5738</v>
      </c>
      <c r="D2199" s="340" t="s">
        <v>5370</v>
      </c>
      <c r="E2199" s="340" t="s">
        <v>2453</v>
      </c>
      <c r="F2199" s="340" t="s">
        <v>2423</v>
      </c>
    </row>
    <row r="2200" spans="1:6">
      <c r="A2200" s="26">
        <v>2196</v>
      </c>
      <c r="B2200" s="338" t="s">
        <v>5743</v>
      </c>
      <c r="C2200" s="340" t="s">
        <v>5744</v>
      </c>
      <c r="D2200" s="340" t="s">
        <v>5370</v>
      </c>
      <c r="E2200" s="340" t="s">
        <v>2453</v>
      </c>
      <c r="F2200" s="340" t="s">
        <v>2423</v>
      </c>
    </row>
    <row r="2201" spans="1:6">
      <c r="A2201" s="26">
        <v>2197</v>
      </c>
      <c r="B2201" s="338" t="s">
        <v>5713</v>
      </c>
      <c r="C2201" s="340" t="s">
        <v>5714</v>
      </c>
      <c r="D2201" s="340" t="s">
        <v>5370</v>
      </c>
      <c r="E2201" s="340" t="s">
        <v>2453</v>
      </c>
      <c r="F2201" s="340" t="s">
        <v>2423</v>
      </c>
    </row>
    <row r="2202" spans="1:6">
      <c r="A2202" s="26">
        <v>2198</v>
      </c>
      <c r="B2202" s="338" t="s">
        <v>5703</v>
      </c>
      <c r="C2202" s="340" t="s">
        <v>5704</v>
      </c>
      <c r="D2202" s="340" t="s">
        <v>5370</v>
      </c>
      <c r="E2202" s="340" t="s">
        <v>2453</v>
      </c>
      <c r="F2202" s="340" t="s">
        <v>2423</v>
      </c>
    </row>
    <row r="2203" spans="1:6">
      <c r="A2203" s="26">
        <v>2199</v>
      </c>
      <c r="B2203" s="338" t="s">
        <v>5793</v>
      </c>
      <c r="C2203" s="340" t="s">
        <v>5794</v>
      </c>
      <c r="D2203" s="340" t="s">
        <v>5370</v>
      </c>
      <c r="E2203" s="340" t="s">
        <v>2453</v>
      </c>
      <c r="F2203" s="340" t="s">
        <v>2423</v>
      </c>
    </row>
    <row r="2204" spans="1:6">
      <c r="A2204" s="26">
        <v>2200</v>
      </c>
      <c r="B2204" s="338" t="s">
        <v>5791</v>
      </c>
      <c r="C2204" s="340" t="s">
        <v>5792</v>
      </c>
      <c r="D2204" s="340" t="s">
        <v>5370</v>
      </c>
      <c r="E2204" s="340" t="s">
        <v>2453</v>
      </c>
      <c r="F2204" s="340" t="s">
        <v>2423</v>
      </c>
    </row>
    <row r="2205" spans="1:6">
      <c r="A2205" s="26">
        <v>2201</v>
      </c>
      <c r="B2205" s="338" t="s">
        <v>5669</v>
      </c>
      <c r="C2205" s="340" t="s">
        <v>5670</v>
      </c>
      <c r="D2205" s="340" t="s">
        <v>5370</v>
      </c>
      <c r="E2205" s="340" t="s">
        <v>2453</v>
      </c>
      <c r="F2205" s="340" t="s">
        <v>2423</v>
      </c>
    </row>
    <row r="2206" spans="1:6">
      <c r="A2206" s="26">
        <v>2202</v>
      </c>
      <c r="B2206" s="338" t="s">
        <v>5643</v>
      </c>
      <c r="C2206" s="340" t="s">
        <v>5644</v>
      </c>
      <c r="D2206" s="340" t="s">
        <v>5370</v>
      </c>
      <c r="E2206" s="340" t="s">
        <v>2453</v>
      </c>
      <c r="F2206" s="340" t="s">
        <v>2423</v>
      </c>
    </row>
    <row r="2207" spans="1:6">
      <c r="A2207" s="26">
        <v>2203</v>
      </c>
      <c r="B2207" s="338" t="s">
        <v>5808</v>
      </c>
      <c r="C2207" s="340" t="s">
        <v>1457</v>
      </c>
      <c r="D2207" s="340" t="s">
        <v>5370</v>
      </c>
      <c r="E2207" s="340" t="s">
        <v>2453</v>
      </c>
      <c r="F2207" s="340" t="s">
        <v>2423</v>
      </c>
    </row>
    <row r="2208" spans="1:6">
      <c r="A2208" s="26">
        <v>2204</v>
      </c>
      <c r="B2208" s="338" t="s">
        <v>5816</v>
      </c>
      <c r="C2208" s="340" t="s">
        <v>1461</v>
      </c>
      <c r="D2208" s="340" t="s">
        <v>5370</v>
      </c>
      <c r="E2208" s="340" t="s">
        <v>2453</v>
      </c>
      <c r="F2208" s="340" t="s">
        <v>2423</v>
      </c>
    </row>
    <row r="2209" spans="1:6">
      <c r="A2209" s="26">
        <v>2205</v>
      </c>
      <c r="B2209" s="338" t="s">
        <v>5834</v>
      </c>
      <c r="C2209" s="340" t="s">
        <v>1480</v>
      </c>
      <c r="D2209" s="340" t="s">
        <v>5370</v>
      </c>
      <c r="E2209" s="340" t="s">
        <v>2453</v>
      </c>
      <c r="F2209" s="340" t="s">
        <v>2423</v>
      </c>
    </row>
    <row r="2210" spans="1:6">
      <c r="A2210" s="26">
        <v>2206</v>
      </c>
      <c r="B2210" s="338" t="s">
        <v>5832</v>
      </c>
      <c r="C2210" s="340" t="s">
        <v>1478</v>
      </c>
      <c r="D2210" s="340" t="s">
        <v>5370</v>
      </c>
      <c r="E2210" s="340" t="s">
        <v>2453</v>
      </c>
      <c r="F2210" s="340" t="s">
        <v>2423</v>
      </c>
    </row>
    <row r="2211" spans="1:6">
      <c r="A2211" s="26">
        <v>2207</v>
      </c>
      <c r="B2211" s="338" t="s">
        <v>5826</v>
      </c>
      <c r="C2211" s="340" t="s">
        <v>1472</v>
      </c>
      <c r="D2211" s="340" t="s">
        <v>5370</v>
      </c>
      <c r="E2211" s="340" t="s">
        <v>2453</v>
      </c>
      <c r="F2211" s="340" t="s">
        <v>2423</v>
      </c>
    </row>
    <row r="2212" spans="1:6">
      <c r="A2212" s="26">
        <v>2208</v>
      </c>
      <c r="B2212" s="338" t="s">
        <v>5805</v>
      </c>
      <c r="C2212" s="340" t="s">
        <v>1456</v>
      </c>
      <c r="D2212" s="340" t="s">
        <v>5370</v>
      </c>
      <c r="E2212" s="340" t="s">
        <v>2453</v>
      </c>
      <c r="F2212" s="340" t="s">
        <v>2423</v>
      </c>
    </row>
    <row r="2213" spans="1:6">
      <c r="A2213" s="26">
        <v>2209</v>
      </c>
      <c r="B2213" s="338" t="s">
        <v>5840</v>
      </c>
      <c r="C2213" s="340" t="s">
        <v>1484</v>
      </c>
      <c r="D2213" s="340" t="s">
        <v>5370</v>
      </c>
      <c r="E2213" s="340" t="s">
        <v>2453</v>
      </c>
      <c r="F2213" s="340" t="s">
        <v>2423</v>
      </c>
    </row>
    <row r="2214" spans="1:6">
      <c r="A2214" s="26">
        <v>2210</v>
      </c>
      <c r="B2214" s="338" t="s">
        <v>5827</v>
      </c>
      <c r="C2214" s="340" t="s">
        <v>1473</v>
      </c>
      <c r="D2214" s="340" t="s">
        <v>5370</v>
      </c>
      <c r="E2214" s="340" t="s">
        <v>2453</v>
      </c>
      <c r="F2214" s="340" t="s">
        <v>2423</v>
      </c>
    </row>
    <row r="2215" spans="1:6">
      <c r="A2215" s="26">
        <v>2211</v>
      </c>
      <c r="B2215" s="338" t="s">
        <v>5829</v>
      </c>
      <c r="C2215" s="340" t="s">
        <v>1475</v>
      </c>
      <c r="D2215" s="340" t="s">
        <v>5370</v>
      </c>
      <c r="E2215" s="340" t="s">
        <v>2453</v>
      </c>
      <c r="F2215" s="340" t="s">
        <v>2423</v>
      </c>
    </row>
    <row r="2216" spans="1:6">
      <c r="A2216" s="26">
        <v>2212</v>
      </c>
      <c r="B2216" s="338" t="s">
        <v>5843</v>
      </c>
      <c r="C2216" s="340" t="s">
        <v>1487</v>
      </c>
      <c r="D2216" s="340" t="s">
        <v>5370</v>
      </c>
      <c r="E2216" s="340" t="s">
        <v>2453</v>
      </c>
      <c r="F2216" s="340" t="s">
        <v>2423</v>
      </c>
    </row>
    <row r="2217" spans="1:6">
      <c r="A2217" s="26">
        <v>2213</v>
      </c>
      <c r="B2217" s="338" t="s">
        <v>5729</v>
      </c>
      <c r="C2217" s="340" t="s">
        <v>5730</v>
      </c>
      <c r="D2217" s="340" t="s">
        <v>5370</v>
      </c>
      <c r="E2217" s="340" t="s">
        <v>2453</v>
      </c>
      <c r="F2217" s="340" t="s">
        <v>2423</v>
      </c>
    </row>
    <row r="2218" spans="1:6">
      <c r="A2218" s="26">
        <v>2214</v>
      </c>
      <c r="B2218" s="338" t="s">
        <v>5625</v>
      </c>
      <c r="C2218" s="340" t="s">
        <v>5626</v>
      </c>
      <c r="D2218" s="340" t="s">
        <v>5370</v>
      </c>
      <c r="E2218" s="340" t="s">
        <v>2453</v>
      </c>
      <c r="F2218" s="340" t="s">
        <v>2423</v>
      </c>
    </row>
    <row r="2219" spans="1:6">
      <c r="A2219" s="26">
        <v>2215</v>
      </c>
      <c r="B2219" s="338" t="s">
        <v>5723</v>
      </c>
      <c r="C2219" s="340" t="s">
        <v>5724</v>
      </c>
      <c r="D2219" s="340" t="s">
        <v>5370</v>
      </c>
      <c r="E2219" s="340" t="s">
        <v>2453</v>
      </c>
      <c r="F2219" s="340" t="s">
        <v>2423</v>
      </c>
    </row>
    <row r="2220" spans="1:6">
      <c r="A2220" s="26">
        <v>2216</v>
      </c>
      <c r="B2220" s="338" t="s">
        <v>5659</v>
      </c>
      <c r="C2220" s="340" t="s">
        <v>5660</v>
      </c>
      <c r="D2220" s="340" t="s">
        <v>5370</v>
      </c>
      <c r="E2220" s="340" t="s">
        <v>2453</v>
      </c>
      <c r="F2220" s="340" t="s">
        <v>2423</v>
      </c>
    </row>
    <row r="2221" spans="1:6">
      <c r="A2221" s="26">
        <v>2217</v>
      </c>
      <c r="B2221" s="338" t="s">
        <v>10362</v>
      </c>
      <c r="C2221" s="340" t="s">
        <v>6097</v>
      </c>
      <c r="D2221" s="340" t="s">
        <v>5370</v>
      </c>
      <c r="E2221" s="340" t="s">
        <v>2453</v>
      </c>
      <c r="F2221" s="340" t="s">
        <v>2423</v>
      </c>
    </row>
    <row r="2222" spans="1:6">
      <c r="A2222" s="26">
        <v>2218</v>
      </c>
      <c r="B2222" s="338" t="s">
        <v>10369</v>
      </c>
      <c r="C2222" s="340" t="s">
        <v>6099</v>
      </c>
      <c r="D2222" s="340" t="s">
        <v>5370</v>
      </c>
      <c r="E2222" s="340" t="s">
        <v>2453</v>
      </c>
      <c r="F2222" s="340" t="s">
        <v>2423</v>
      </c>
    </row>
    <row r="2223" spans="1:6">
      <c r="A2223" s="26">
        <v>2219</v>
      </c>
      <c r="B2223" s="338" t="s">
        <v>10374</v>
      </c>
      <c r="C2223" s="340" t="s">
        <v>6011</v>
      </c>
      <c r="D2223" s="340" t="s">
        <v>5370</v>
      </c>
      <c r="E2223" s="340" t="s">
        <v>2453</v>
      </c>
      <c r="F2223" s="340" t="s">
        <v>2423</v>
      </c>
    </row>
    <row r="2224" spans="1:6">
      <c r="A2224" s="26">
        <v>2220</v>
      </c>
      <c r="B2224" s="338" t="s">
        <v>10383</v>
      </c>
      <c r="C2224" s="340" t="s">
        <v>6012</v>
      </c>
      <c r="D2224" s="340" t="s">
        <v>5370</v>
      </c>
      <c r="E2224" s="340" t="s">
        <v>2453</v>
      </c>
      <c r="F2224" s="340" t="s">
        <v>2423</v>
      </c>
    </row>
    <row r="2225" spans="1:6">
      <c r="A2225" s="26">
        <v>2221</v>
      </c>
      <c r="B2225" s="338" t="s">
        <v>10384</v>
      </c>
      <c r="C2225" s="340" t="s">
        <v>6048</v>
      </c>
      <c r="D2225" s="340" t="s">
        <v>5370</v>
      </c>
      <c r="E2225" s="340" t="s">
        <v>2453</v>
      </c>
      <c r="F2225" s="340" t="s">
        <v>2423</v>
      </c>
    </row>
    <row r="2226" spans="1:6">
      <c r="A2226" s="26">
        <v>2222</v>
      </c>
      <c r="B2226" s="338" t="s">
        <v>5613</v>
      </c>
      <c r="C2226" s="340" t="s">
        <v>5614</v>
      </c>
      <c r="D2226" s="340" t="s">
        <v>5370</v>
      </c>
      <c r="E2226" s="340" t="s">
        <v>2453</v>
      </c>
      <c r="F2226" s="340" t="s">
        <v>2423</v>
      </c>
    </row>
    <row r="2227" spans="1:6">
      <c r="A2227" s="26">
        <v>2223</v>
      </c>
      <c r="B2227" s="338" t="s">
        <v>5851</v>
      </c>
      <c r="C2227" s="340" t="s">
        <v>5852</v>
      </c>
      <c r="D2227" s="340" t="s">
        <v>5370</v>
      </c>
      <c r="E2227" s="340" t="s">
        <v>2453</v>
      </c>
      <c r="F2227" s="340" t="s">
        <v>2423</v>
      </c>
    </row>
    <row r="2228" spans="1:6">
      <c r="A2228" s="26">
        <v>2224</v>
      </c>
      <c r="B2228" s="338" t="s">
        <v>5701</v>
      </c>
      <c r="C2228" s="340" t="s">
        <v>5702</v>
      </c>
      <c r="D2228" s="340" t="s">
        <v>5370</v>
      </c>
      <c r="E2228" s="340" t="s">
        <v>2453</v>
      </c>
      <c r="F2228" s="340" t="s">
        <v>2423</v>
      </c>
    </row>
    <row r="2229" spans="1:6">
      <c r="A2229" s="26">
        <v>2225</v>
      </c>
      <c r="B2229" s="338" t="s">
        <v>10408</v>
      </c>
      <c r="C2229" s="340" t="s">
        <v>6106</v>
      </c>
      <c r="D2229" s="340" t="s">
        <v>5370</v>
      </c>
      <c r="E2229" s="340" t="s">
        <v>2453</v>
      </c>
      <c r="F2229" s="340" t="s">
        <v>2423</v>
      </c>
    </row>
    <row r="2230" spans="1:6">
      <c r="A2230" s="26">
        <v>2226</v>
      </c>
      <c r="B2230" s="338" t="s">
        <v>10418</v>
      </c>
      <c r="C2230" s="340" t="s">
        <v>10419</v>
      </c>
      <c r="D2230" s="340" t="s">
        <v>5370</v>
      </c>
      <c r="E2230" s="340" t="s">
        <v>2422</v>
      </c>
      <c r="F2230" s="340" t="s">
        <v>2423</v>
      </c>
    </row>
    <row r="2231" spans="1:6">
      <c r="A2231" s="26">
        <v>2227</v>
      </c>
      <c r="B2231" s="338" t="s">
        <v>5653</v>
      </c>
      <c r="C2231" s="340" t="s">
        <v>5654</v>
      </c>
      <c r="D2231" s="340" t="s">
        <v>5370</v>
      </c>
      <c r="E2231" s="340" t="s">
        <v>2453</v>
      </c>
      <c r="F2231" s="340" t="s">
        <v>2423</v>
      </c>
    </row>
    <row r="2232" spans="1:6">
      <c r="A2232" s="26">
        <v>2228</v>
      </c>
      <c r="B2232" s="338" t="s">
        <v>5767</v>
      </c>
      <c r="C2232" s="340" t="s">
        <v>5768</v>
      </c>
      <c r="D2232" s="340" t="s">
        <v>5370</v>
      </c>
      <c r="E2232" s="340" t="s">
        <v>2453</v>
      </c>
      <c r="F2232" s="340" t="s">
        <v>2423</v>
      </c>
    </row>
    <row r="2233" spans="1:6">
      <c r="A2233" s="26">
        <v>2229</v>
      </c>
      <c r="B2233" s="338" t="s">
        <v>5747</v>
      </c>
      <c r="C2233" s="340" t="s">
        <v>5748</v>
      </c>
      <c r="D2233" s="340" t="s">
        <v>5370</v>
      </c>
      <c r="E2233" s="340" t="s">
        <v>2453</v>
      </c>
      <c r="F2233" s="340" t="s">
        <v>2423</v>
      </c>
    </row>
    <row r="2234" spans="1:6">
      <c r="A2234" s="26">
        <v>2230</v>
      </c>
      <c r="B2234" s="338" t="s">
        <v>5711</v>
      </c>
      <c r="C2234" s="340" t="s">
        <v>5712</v>
      </c>
      <c r="D2234" s="340" t="s">
        <v>5370</v>
      </c>
      <c r="E2234" s="340" t="s">
        <v>2453</v>
      </c>
      <c r="F2234" s="340" t="s">
        <v>2423</v>
      </c>
    </row>
    <row r="2235" spans="1:6">
      <c r="A2235" s="26">
        <v>2231</v>
      </c>
      <c r="B2235" s="338" t="s">
        <v>5707</v>
      </c>
      <c r="C2235" s="340" t="s">
        <v>5708</v>
      </c>
      <c r="D2235" s="340" t="s">
        <v>5370</v>
      </c>
      <c r="E2235" s="340" t="s">
        <v>2453</v>
      </c>
      <c r="F2235" s="340" t="s">
        <v>2423</v>
      </c>
    </row>
    <row r="2236" spans="1:6">
      <c r="A2236" s="26">
        <v>2232</v>
      </c>
      <c r="B2236" s="338" t="s">
        <v>5806</v>
      </c>
      <c r="C2236" s="340" t="s">
        <v>5807</v>
      </c>
      <c r="D2236" s="340" t="s">
        <v>5370</v>
      </c>
      <c r="E2236" s="340" t="s">
        <v>2453</v>
      </c>
      <c r="F2236" s="340" t="s">
        <v>2423</v>
      </c>
    </row>
    <row r="2237" spans="1:6">
      <c r="A2237" s="26">
        <v>2233</v>
      </c>
      <c r="B2237" s="338" t="s">
        <v>5633</v>
      </c>
      <c r="C2237" s="340" t="s">
        <v>5634</v>
      </c>
      <c r="D2237" s="340" t="s">
        <v>5370</v>
      </c>
      <c r="E2237" s="340" t="s">
        <v>2453</v>
      </c>
      <c r="F2237" s="340" t="s">
        <v>2423</v>
      </c>
    </row>
    <row r="2238" spans="1:6">
      <c r="A2238" s="26">
        <v>2234</v>
      </c>
      <c r="B2238" s="338" t="s">
        <v>5617</v>
      </c>
      <c r="C2238" s="340" t="s">
        <v>5618</v>
      </c>
      <c r="D2238" s="340" t="s">
        <v>5370</v>
      </c>
      <c r="E2238" s="340" t="s">
        <v>2453</v>
      </c>
      <c r="F2238" s="340" t="s">
        <v>2423</v>
      </c>
    </row>
    <row r="2239" spans="1:6">
      <c r="A2239" s="26">
        <v>2235</v>
      </c>
      <c r="B2239" s="338" t="s">
        <v>10444</v>
      </c>
      <c r="C2239" s="340" t="s">
        <v>10445</v>
      </c>
      <c r="D2239" s="340" t="s">
        <v>5370</v>
      </c>
      <c r="E2239" s="340" t="s">
        <v>2422</v>
      </c>
      <c r="F2239" s="340" t="s">
        <v>2423</v>
      </c>
    </row>
    <row r="2240" spans="1:6">
      <c r="A2240" s="26">
        <v>2236</v>
      </c>
      <c r="B2240" s="338" t="s">
        <v>5741</v>
      </c>
      <c r="C2240" s="340" t="s">
        <v>5742</v>
      </c>
      <c r="D2240" s="340" t="s">
        <v>5370</v>
      </c>
      <c r="E2240" s="340" t="s">
        <v>2453</v>
      </c>
      <c r="F2240" s="340" t="s">
        <v>2423</v>
      </c>
    </row>
    <row r="2241" spans="1:6">
      <c r="A2241" s="26">
        <v>2237</v>
      </c>
      <c r="B2241" s="338" t="s">
        <v>5761</v>
      </c>
      <c r="C2241" s="340" t="s">
        <v>5762</v>
      </c>
      <c r="D2241" s="340" t="s">
        <v>5370</v>
      </c>
      <c r="E2241" s="340" t="s">
        <v>2453</v>
      </c>
      <c r="F2241" s="340" t="s">
        <v>2423</v>
      </c>
    </row>
    <row r="2242" spans="1:6">
      <c r="A2242" s="26">
        <v>2238</v>
      </c>
      <c r="B2242" s="338" t="s">
        <v>5789</v>
      </c>
      <c r="C2242" s="340" t="s">
        <v>5790</v>
      </c>
      <c r="D2242" s="340" t="s">
        <v>5370</v>
      </c>
      <c r="E2242" s="340" t="s">
        <v>2453</v>
      </c>
      <c r="F2242" s="340" t="s">
        <v>2423</v>
      </c>
    </row>
    <row r="2243" spans="1:6">
      <c r="A2243" s="26">
        <v>2239</v>
      </c>
      <c r="B2243" s="338" t="s">
        <v>5759</v>
      </c>
      <c r="C2243" s="340" t="s">
        <v>5760</v>
      </c>
      <c r="D2243" s="340" t="s">
        <v>5370</v>
      </c>
      <c r="E2243" s="340" t="s">
        <v>2453</v>
      </c>
      <c r="F2243" s="340" t="s">
        <v>2423</v>
      </c>
    </row>
    <row r="2244" spans="1:6">
      <c r="A2244" s="26">
        <v>2240</v>
      </c>
      <c r="B2244" s="338" t="s">
        <v>5773</v>
      </c>
      <c r="C2244" s="340" t="s">
        <v>5774</v>
      </c>
      <c r="D2244" s="340" t="s">
        <v>5370</v>
      </c>
      <c r="E2244" s="340" t="s">
        <v>2453</v>
      </c>
      <c r="F2244" s="340" t="s">
        <v>2423</v>
      </c>
    </row>
    <row r="2245" spans="1:6">
      <c r="A2245" s="26">
        <v>2241</v>
      </c>
      <c r="B2245" s="338" t="s">
        <v>10463</v>
      </c>
      <c r="C2245" s="340" t="s">
        <v>6127</v>
      </c>
      <c r="D2245" s="340" t="s">
        <v>5370</v>
      </c>
      <c r="E2245" s="340" t="s">
        <v>2453</v>
      </c>
      <c r="F2245" s="340" t="s">
        <v>2423</v>
      </c>
    </row>
    <row r="2246" spans="1:6">
      <c r="A2246" s="26">
        <v>2242</v>
      </c>
      <c r="B2246" s="338" t="s">
        <v>10470</v>
      </c>
      <c r="C2246" s="340" t="s">
        <v>6121</v>
      </c>
      <c r="D2246" s="340" t="s">
        <v>5370</v>
      </c>
      <c r="E2246" s="340" t="s">
        <v>2453</v>
      </c>
      <c r="F2246" s="340" t="s">
        <v>2423</v>
      </c>
    </row>
    <row r="2247" spans="1:6">
      <c r="A2247" s="26">
        <v>2243</v>
      </c>
      <c r="B2247" s="338" t="s">
        <v>10495</v>
      </c>
      <c r="C2247" s="340" t="s">
        <v>6118</v>
      </c>
      <c r="D2247" s="340" t="s">
        <v>5370</v>
      </c>
      <c r="E2247" s="340" t="s">
        <v>2453</v>
      </c>
      <c r="F2247" s="340" t="s">
        <v>2423</v>
      </c>
    </row>
    <row r="2248" spans="1:6">
      <c r="A2248" s="26">
        <v>2244</v>
      </c>
      <c r="B2248" s="338" t="s">
        <v>10517</v>
      </c>
      <c r="C2248" s="340" t="s">
        <v>6105</v>
      </c>
      <c r="D2248" s="340" t="s">
        <v>5370</v>
      </c>
      <c r="E2248" s="340" t="s">
        <v>2453</v>
      </c>
      <c r="F2248" s="340" t="s">
        <v>2423</v>
      </c>
    </row>
    <row r="2249" spans="1:6">
      <c r="A2249" s="26">
        <v>2245</v>
      </c>
      <c r="B2249" s="338" t="s">
        <v>10523</v>
      </c>
      <c r="C2249" s="340" t="s">
        <v>6114</v>
      </c>
      <c r="D2249" s="340" t="s">
        <v>5370</v>
      </c>
      <c r="E2249" s="340" t="s">
        <v>2453</v>
      </c>
      <c r="F2249" s="340" t="s">
        <v>2423</v>
      </c>
    </row>
    <row r="2250" spans="1:6">
      <c r="A2250" s="26">
        <v>2246</v>
      </c>
      <c r="B2250" s="338" t="s">
        <v>10534</v>
      </c>
      <c r="C2250" s="340" t="s">
        <v>6123</v>
      </c>
      <c r="D2250" s="340" t="s">
        <v>5370</v>
      </c>
      <c r="E2250" s="340" t="s">
        <v>2453</v>
      </c>
      <c r="F2250" s="340" t="s">
        <v>2423</v>
      </c>
    </row>
    <row r="2251" spans="1:6">
      <c r="A2251" s="26">
        <v>2247</v>
      </c>
      <c r="B2251" s="338" t="s">
        <v>10545</v>
      </c>
      <c r="C2251" s="340" t="s">
        <v>6130</v>
      </c>
      <c r="D2251" s="340" t="s">
        <v>5370</v>
      </c>
      <c r="E2251" s="340" t="s">
        <v>2453</v>
      </c>
      <c r="F2251" s="340" t="s">
        <v>2423</v>
      </c>
    </row>
    <row r="2252" spans="1:6">
      <c r="A2252" s="26">
        <v>2248</v>
      </c>
      <c r="B2252" s="338" t="s">
        <v>10562</v>
      </c>
      <c r="C2252" s="340" t="s">
        <v>6129</v>
      </c>
      <c r="D2252" s="340" t="s">
        <v>5370</v>
      </c>
      <c r="E2252" s="340" t="s">
        <v>2453</v>
      </c>
      <c r="F2252" s="340" t="s">
        <v>2423</v>
      </c>
    </row>
    <row r="2253" spans="1:6">
      <c r="A2253" s="26">
        <v>2249</v>
      </c>
      <c r="B2253" s="338" t="s">
        <v>10567</v>
      </c>
      <c r="C2253" s="340" t="s">
        <v>6109</v>
      </c>
      <c r="D2253" s="340" t="s">
        <v>5370</v>
      </c>
      <c r="E2253" s="340" t="s">
        <v>2453</v>
      </c>
      <c r="F2253" s="340" t="s">
        <v>2423</v>
      </c>
    </row>
    <row r="2254" spans="1:6">
      <c r="A2254" s="26">
        <v>2250</v>
      </c>
      <c r="B2254" s="338" t="s">
        <v>10615</v>
      </c>
      <c r="C2254" s="340" t="s">
        <v>6119</v>
      </c>
      <c r="D2254" s="340" t="s">
        <v>5370</v>
      </c>
      <c r="E2254" s="340" t="s">
        <v>2453</v>
      </c>
      <c r="F2254" s="340" t="s">
        <v>2423</v>
      </c>
    </row>
    <row r="2255" spans="1:6">
      <c r="A2255" s="26">
        <v>2251</v>
      </c>
      <c r="B2255" s="338" t="s">
        <v>10618</v>
      </c>
      <c r="C2255" s="340" t="s">
        <v>6103</v>
      </c>
      <c r="D2255" s="340" t="s">
        <v>5370</v>
      </c>
      <c r="E2255" s="340" t="s">
        <v>2453</v>
      </c>
      <c r="F2255" s="340" t="s">
        <v>2423</v>
      </c>
    </row>
    <row r="2256" spans="1:6">
      <c r="A2256" s="26">
        <v>2252</v>
      </c>
      <c r="B2256" s="338" t="s">
        <v>10629</v>
      </c>
      <c r="C2256" s="340" t="s">
        <v>6113</v>
      </c>
      <c r="D2256" s="340" t="s">
        <v>5370</v>
      </c>
      <c r="E2256" s="340" t="s">
        <v>2453</v>
      </c>
      <c r="F2256" s="340" t="s">
        <v>2423</v>
      </c>
    </row>
    <row r="2257" spans="1:6">
      <c r="A2257" s="26">
        <v>2253</v>
      </c>
      <c r="B2257" s="338" t="s">
        <v>10630</v>
      </c>
      <c r="C2257" s="340" t="s">
        <v>6128</v>
      </c>
      <c r="D2257" s="340" t="s">
        <v>5370</v>
      </c>
      <c r="E2257" s="340" t="s">
        <v>2453</v>
      </c>
      <c r="F2257" s="340" t="s">
        <v>2423</v>
      </c>
    </row>
    <row r="2258" spans="1:6">
      <c r="A2258" s="26">
        <v>2254</v>
      </c>
      <c r="B2258" s="338" t="s">
        <v>10641</v>
      </c>
      <c r="C2258" s="340" t="s">
        <v>10642</v>
      </c>
      <c r="D2258" s="340" t="s">
        <v>5370</v>
      </c>
      <c r="E2258" s="340" t="s">
        <v>2453</v>
      </c>
      <c r="F2258" s="340" t="s">
        <v>2423</v>
      </c>
    </row>
    <row r="2259" spans="1:6">
      <c r="A2259" s="26">
        <v>2255</v>
      </c>
      <c r="B2259" s="338" t="s">
        <v>10643</v>
      </c>
      <c r="C2259" s="340" t="s">
        <v>6126</v>
      </c>
      <c r="D2259" s="340" t="s">
        <v>5370</v>
      </c>
      <c r="E2259" s="340" t="s">
        <v>2453</v>
      </c>
      <c r="F2259" s="340" t="s">
        <v>2423</v>
      </c>
    </row>
    <row r="2260" spans="1:6">
      <c r="A2260" s="26">
        <v>2256</v>
      </c>
      <c r="B2260" s="338" t="s">
        <v>10645</v>
      </c>
      <c r="C2260" s="340" t="s">
        <v>6115</v>
      </c>
      <c r="D2260" s="340" t="s">
        <v>5370</v>
      </c>
      <c r="E2260" s="340" t="s">
        <v>2453</v>
      </c>
      <c r="F2260" s="340" t="s">
        <v>2423</v>
      </c>
    </row>
    <row r="2261" spans="1:6">
      <c r="A2261" s="26">
        <v>2257</v>
      </c>
      <c r="B2261" s="338" t="s">
        <v>10648</v>
      </c>
      <c r="C2261" s="340" t="s">
        <v>6116</v>
      </c>
      <c r="D2261" s="340" t="s">
        <v>5370</v>
      </c>
      <c r="E2261" s="340" t="s">
        <v>2453</v>
      </c>
      <c r="F2261" s="340" t="s">
        <v>2423</v>
      </c>
    </row>
    <row r="2262" spans="1:6">
      <c r="A2262" s="26">
        <v>2258</v>
      </c>
      <c r="B2262" s="338" t="s">
        <v>10653</v>
      </c>
      <c r="C2262" s="340" t="s">
        <v>10654</v>
      </c>
      <c r="D2262" s="340" t="s">
        <v>5370</v>
      </c>
      <c r="E2262" s="340" t="s">
        <v>2453</v>
      </c>
      <c r="F2262" s="340" t="s">
        <v>2423</v>
      </c>
    </row>
    <row r="2263" spans="1:6">
      <c r="A2263" s="26">
        <v>2259</v>
      </c>
      <c r="B2263" s="338" t="s">
        <v>10663</v>
      </c>
      <c r="C2263" s="340" t="s">
        <v>6122</v>
      </c>
      <c r="D2263" s="340" t="s">
        <v>5370</v>
      </c>
      <c r="E2263" s="340" t="s">
        <v>2453</v>
      </c>
      <c r="F2263" s="340" t="s">
        <v>2423</v>
      </c>
    </row>
    <row r="2264" spans="1:6">
      <c r="A2264" s="26">
        <v>2260</v>
      </c>
      <c r="B2264" s="338" t="s">
        <v>10677</v>
      </c>
      <c r="C2264" s="340" t="s">
        <v>6107</v>
      </c>
      <c r="D2264" s="340" t="s">
        <v>5370</v>
      </c>
      <c r="E2264" s="340" t="s">
        <v>2453</v>
      </c>
      <c r="F2264" s="340" t="s">
        <v>2423</v>
      </c>
    </row>
    <row r="2265" spans="1:6">
      <c r="A2265" s="26">
        <v>2261</v>
      </c>
      <c r="B2265" s="338" t="s">
        <v>10681</v>
      </c>
      <c r="C2265" s="340" t="s">
        <v>6110</v>
      </c>
      <c r="D2265" s="340" t="s">
        <v>5370</v>
      </c>
      <c r="E2265" s="340" t="s">
        <v>2453</v>
      </c>
      <c r="F2265" s="340" t="s">
        <v>2423</v>
      </c>
    </row>
    <row r="2266" spans="1:6">
      <c r="A2266" s="26">
        <v>2262</v>
      </c>
      <c r="B2266" s="338" t="s">
        <v>10699</v>
      </c>
      <c r="C2266" s="340" t="s">
        <v>6037</v>
      </c>
      <c r="D2266" s="340" t="s">
        <v>5370</v>
      </c>
      <c r="E2266" s="340" t="s">
        <v>2453</v>
      </c>
      <c r="F2266" s="340" t="s">
        <v>2423</v>
      </c>
    </row>
    <row r="2267" spans="1:6">
      <c r="A2267" s="26">
        <v>2263</v>
      </c>
      <c r="B2267" s="338" t="s">
        <v>10705</v>
      </c>
      <c r="C2267" s="340" t="s">
        <v>6038</v>
      </c>
      <c r="D2267" s="340" t="s">
        <v>5370</v>
      </c>
      <c r="E2267" s="340" t="s">
        <v>2453</v>
      </c>
      <c r="F2267" s="340" t="s">
        <v>2423</v>
      </c>
    </row>
    <row r="2268" spans="1:6">
      <c r="A2268" s="26">
        <v>2264</v>
      </c>
      <c r="B2268" s="338" t="s">
        <v>10709</v>
      </c>
      <c r="C2268" s="340" t="s">
        <v>6039</v>
      </c>
      <c r="D2268" s="340" t="s">
        <v>5370</v>
      </c>
      <c r="E2268" s="340" t="s">
        <v>2453</v>
      </c>
      <c r="F2268" s="340" t="s">
        <v>2423</v>
      </c>
    </row>
    <row r="2269" spans="1:6">
      <c r="A2269" s="26">
        <v>2265</v>
      </c>
      <c r="B2269" s="338" t="s">
        <v>10710</v>
      </c>
      <c r="C2269" s="340" t="s">
        <v>6013</v>
      </c>
      <c r="D2269" s="340" t="s">
        <v>5370</v>
      </c>
      <c r="E2269" s="340" t="s">
        <v>2453</v>
      </c>
      <c r="F2269" s="340" t="s">
        <v>2423</v>
      </c>
    </row>
    <row r="2270" spans="1:6">
      <c r="A2270" s="26">
        <v>2266</v>
      </c>
      <c r="B2270" s="338" t="s">
        <v>10716</v>
      </c>
      <c r="C2270" s="340" t="s">
        <v>6040</v>
      </c>
      <c r="D2270" s="340" t="s">
        <v>5370</v>
      </c>
      <c r="E2270" s="340" t="s">
        <v>2453</v>
      </c>
      <c r="F2270" s="340" t="s">
        <v>2423</v>
      </c>
    </row>
    <row r="2271" spans="1:6">
      <c r="A2271" s="26">
        <v>2267</v>
      </c>
      <c r="B2271" s="338" t="s">
        <v>10724</v>
      </c>
      <c r="C2271" s="340" t="s">
        <v>6014</v>
      </c>
      <c r="D2271" s="340" t="s">
        <v>5370</v>
      </c>
      <c r="E2271" s="340" t="s">
        <v>2453</v>
      </c>
      <c r="F2271" s="340" t="s">
        <v>2423</v>
      </c>
    </row>
    <row r="2272" spans="1:6">
      <c r="A2272" s="26">
        <v>2268</v>
      </c>
      <c r="B2272" s="338" t="s">
        <v>10727</v>
      </c>
      <c r="C2272" s="340" t="s">
        <v>6016</v>
      </c>
      <c r="D2272" s="340" t="s">
        <v>5370</v>
      </c>
      <c r="E2272" s="340" t="s">
        <v>2453</v>
      </c>
      <c r="F2272" s="340" t="s">
        <v>2423</v>
      </c>
    </row>
    <row r="2273" spans="1:6">
      <c r="A2273" s="26">
        <v>2269</v>
      </c>
      <c r="B2273" s="338" t="s">
        <v>10736</v>
      </c>
      <c r="C2273" s="340" t="s">
        <v>6041</v>
      </c>
      <c r="D2273" s="340" t="s">
        <v>5370</v>
      </c>
      <c r="E2273" s="340" t="s">
        <v>2453</v>
      </c>
      <c r="F2273" s="340" t="s">
        <v>2423</v>
      </c>
    </row>
    <row r="2274" spans="1:6">
      <c r="A2274" s="26">
        <v>2270</v>
      </c>
      <c r="B2274" s="338" t="s">
        <v>10737</v>
      </c>
      <c r="C2274" s="340" t="s">
        <v>6042</v>
      </c>
      <c r="D2274" s="340" t="s">
        <v>5370</v>
      </c>
      <c r="E2274" s="340" t="s">
        <v>2453</v>
      </c>
      <c r="F2274" s="340" t="s">
        <v>2423</v>
      </c>
    </row>
    <row r="2275" spans="1:6">
      <c r="A2275" s="26">
        <v>2271</v>
      </c>
      <c r="B2275" s="338" t="s">
        <v>10756</v>
      </c>
      <c r="C2275" s="340" t="s">
        <v>6043</v>
      </c>
      <c r="D2275" s="340" t="s">
        <v>5370</v>
      </c>
      <c r="E2275" s="340" t="s">
        <v>2453</v>
      </c>
      <c r="F2275" s="340" t="s">
        <v>2423</v>
      </c>
    </row>
    <row r="2276" spans="1:6">
      <c r="A2276" s="26">
        <v>2272</v>
      </c>
      <c r="B2276" s="338" t="s">
        <v>10762</v>
      </c>
      <c r="C2276" s="340" t="s">
        <v>6015</v>
      </c>
      <c r="D2276" s="340" t="s">
        <v>5370</v>
      </c>
      <c r="E2276" s="340" t="s">
        <v>2453</v>
      </c>
      <c r="F2276" s="340" t="s">
        <v>2423</v>
      </c>
    </row>
    <row r="2277" spans="1:6">
      <c r="A2277" s="26">
        <v>2273</v>
      </c>
      <c r="B2277" s="338" t="s">
        <v>10764</v>
      </c>
      <c r="C2277" s="340" t="s">
        <v>6017</v>
      </c>
      <c r="D2277" s="340" t="s">
        <v>5370</v>
      </c>
      <c r="E2277" s="340" t="s">
        <v>2453</v>
      </c>
      <c r="F2277" s="340" t="s">
        <v>2423</v>
      </c>
    </row>
    <row r="2278" spans="1:6">
      <c r="A2278" s="26">
        <v>2274</v>
      </c>
      <c r="B2278" s="338" t="s">
        <v>10770</v>
      </c>
      <c r="C2278" s="340" t="s">
        <v>6045</v>
      </c>
      <c r="D2278" s="340" t="s">
        <v>5370</v>
      </c>
      <c r="E2278" s="340" t="s">
        <v>2453</v>
      </c>
      <c r="F2278" s="340" t="s">
        <v>2423</v>
      </c>
    </row>
    <row r="2279" spans="1:6">
      <c r="A2279" s="26">
        <v>2275</v>
      </c>
      <c r="B2279" s="338" t="s">
        <v>10778</v>
      </c>
      <c r="C2279" s="340" t="s">
        <v>6018</v>
      </c>
      <c r="D2279" s="340" t="s">
        <v>5370</v>
      </c>
      <c r="E2279" s="340" t="s">
        <v>2453</v>
      </c>
      <c r="F2279" s="340" t="s">
        <v>2423</v>
      </c>
    </row>
    <row r="2280" spans="1:6">
      <c r="A2280" s="26">
        <v>2276</v>
      </c>
      <c r="B2280" s="338" t="s">
        <v>10779</v>
      </c>
      <c r="C2280" s="340" t="s">
        <v>6019</v>
      </c>
      <c r="D2280" s="340" t="s">
        <v>5370</v>
      </c>
      <c r="E2280" s="340" t="s">
        <v>2453</v>
      </c>
      <c r="F2280" s="340" t="s">
        <v>2423</v>
      </c>
    </row>
    <row r="2281" spans="1:6">
      <c r="A2281" s="26">
        <v>2277</v>
      </c>
      <c r="B2281" s="338" t="s">
        <v>10781</v>
      </c>
      <c r="C2281" s="340" t="s">
        <v>6046</v>
      </c>
      <c r="D2281" s="340" t="s">
        <v>5370</v>
      </c>
      <c r="E2281" s="340" t="s">
        <v>2453</v>
      </c>
      <c r="F2281" s="340" t="s">
        <v>2423</v>
      </c>
    </row>
    <row r="2282" spans="1:6">
      <c r="A2282" s="26">
        <v>2278</v>
      </c>
      <c r="B2282" s="338" t="s">
        <v>10787</v>
      </c>
      <c r="C2282" s="340" t="s">
        <v>6020</v>
      </c>
      <c r="D2282" s="340" t="s">
        <v>5370</v>
      </c>
      <c r="E2282" s="340" t="s">
        <v>2453</v>
      </c>
      <c r="F2282" s="340" t="s">
        <v>2423</v>
      </c>
    </row>
    <row r="2283" spans="1:6">
      <c r="A2283" s="26">
        <v>2279</v>
      </c>
      <c r="B2283" s="338" t="s">
        <v>10789</v>
      </c>
      <c r="C2283" s="340" t="s">
        <v>6047</v>
      </c>
      <c r="D2283" s="340" t="s">
        <v>5370</v>
      </c>
      <c r="E2283" s="340" t="s">
        <v>2453</v>
      </c>
      <c r="F2283" s="340" t="s">
        <v>2423</v>
      </c>
    </row>
    <row r="2284" spans="1:6">
      <c r="A2284" s="26">
        <v>2280</v>
      </c>
      <c r="B2284" s="338" t="s">
        <v>10800</v>
      </c>
      <c r="C2284" s="340" t="s">
        <v>6049</v>
      </c>
      <c r="D2284" s="340" t="s">
        <v>5370</v>
      </c>
      <c r="E2284" s="340" t="s">
        <v>2453</v>
      </c>
      <c r="F2284" s="340" t="s">
        <v>2423</v>
      </c>
    </row>
    <row r="2285" spans="1:6">
      <c r="A2285" s="26">
        <v>2281</v>
      </c>
      <c r="B2285" s="338" t="s">
        <v>10801</v>
      </c>
      <c r="C2285" s="340" t="s">
        <v>6022</v>
      </c>
      <c r="D2285" s="340" t="s">
        <v>5370</v>
      </c>
      <c r="E2285" s="340" t="s">
        <v>2453</v>
      </c>
      <c r="F2285" s="340" t="s">
        <v>2423</v>
      </c>
    </row>
    <row r="2286" spans="1:6">
      <c r="A2286" s="26">
        <v>2282</v>
      </c>
      <c r="B2286" s="338" t="s">
        <v>10808</v>
      </c>
      <c r="C2286" s="340" t="s">
        <v>6050</v>
      </c>
      <c r="D2286" s="340" t="s">
        <v>5370</v>
      </c>
      <c r="E2286" s="340" t="s">
        <v>2453</v>
      </c>
      <c r="F2286" s="340" t="s">
        <v>2423</v>
      </c>
    </row>
    <row r="2287" spans="1:6">
      <c r="A2287" s="26">
        <v>2283</v>
      </c>
      <c r="B2287" s="338" t="s">
        <v>10813</v>
      </c>
      <c r="C2287" s="340" t="s">
        <v>6023</v>
      </c>
      <c r="D2287" s="340" t="s">
        <v>5370</v>
      </c>
      <c r="E2287" s="340" t="s">
        <v>2453</v>
      </c>
      <c r="F2287" s="340" t="s">
        <v>2423</v>
      </c>
    </row>
    <row r="2288" spans="1:6">
      <c r="A2288" s="26">
        <v>2284</v>
      </c>
      <c r="B2288" s="338" t="s">
        <v>10815</v>
      </c>
      <c r="C2288" s="340" t="s">
        <v>6051</v>
      </c>
      <c r="D2288" s="340" t="s">
        <v>5370</v>
      </c>
      <c r="E2288" s="340" t="s">
        <v>2453</v>
      </c>
      <c r="F2288" s="340" t="s">
        <v>2423</v>
      </c>
    </row>
    <row r="2289" spans="1:6">
      <c r="A2289" s="26">
        <v>2285</v>
      </c>
      <c r="B2289" s="338" t="s">
        <v>10817</v>
      </c>
      <c r="C2289" s="340" t="s">
        <v>6052</v>
      </c>
      <c r="D2289" s="340" t="s">
        <v>5370</v>
      </c>
      <c r="E2289" s="340" t="s">
        <v>2453</v>
      </c>
      <c r="F2289" s="340" t="s">
        <v>2423</v>
      </c>
    </row>
    <row r="2290" spans="1:6">
      <c r="A2290" s="26">
        <v>2286</v>
      </c>
      <c r="B2290" s="338" t="s">
        <v>10820</v>
      </c>
      <c r="C2290" s="340" t="s">
        <v>6024</v>
      </c>
      <c r="D2290" s="340" t="s">
        <v>5370</v>
      </c>
      <c r="E2290" s="340" t="s">
        <v>2453</v>
      </c>
      <c r="F2290" s="340" t="s">
        <v>2423</v>
      </c>
    </row>
    <row r="2291" spans="1:6">
      <c r="A2291" s="26">
        <v>2287</v>
      </c>
      <c r="B2291" s="338" t="s">
        <v>10822</v>
      </c>
      <c r="C2291" s="340" t="s">
        <v>6053</v>
      </c>
      <c r="D2291" s="340" t="s">
        <v>5370</v>
      </c>
      <c r="E2291" s="340" t="s">
        <v>2453</v>
      </c>
      <c r="F2291" s="340" t="s">
        <v>2423</v>
      </c>
    </row>
    <row r="2292" spans="1:6">
      <c r="A2292" s="26">
        <v>2288</v>
      </c>
      <c r="B2292" s="338" t="s">
        <v>10835</v>
      </c>
      <c r="C2292" s="340" t="s">
        <v>6054</v>
      </c>
      <c r="D2292" s="340" t="s">
        <v>5370</v>
      </c>
      <c r="E2292" s="340" t="s">
        <v>2453</v>
      </c>
      <c r="F2292" s="340" t="s">
        <v>2423</v>
      </c>
    </row>
    <row r="2293" spans="1:6">
      <c r="A2293" s="26">
        <v>2289</v>
      </c>
      <c r="B2293" s="338" t="s">
        <v>10841</v>
      </c>
      <c r="C2293" s="340" t="s">
        <v>6021</v>
      </c>
      <c r="D2293" s="340" t="s">
        <v>5370</v>
      </c>
      <c r="E2293" s="340" t="s">
        <v>2453</v>
      </c>
      <c r="F2293" s="340" t="s">
        <v>2423</v>
      </c>
    </row>
    <row r="2294" spans="1:6">
      <c r="A2294" s="26">
        <v>2290</v>
      </c>
      <c r="B2294" s="338" t="s">
        <v>10842</v>
      </c>
      <c r="C2294" s="340" t="s">
        <v>6055</v>
      </c>
      <c r="D2294" s="340" t="s">
        <v>5370</v>
      </c>
      <c r="E2294" s="340" t="s">
        <v>2453</v>
      </c>
      <c r="F2294" s="340" t="s">
        <v>2423</v>
      </c>
    </row>
    <row r="2295" spans="1:6">
      <c r="A2295" s="26">
        <v>2291</v>
      </c>
      <c r="B2295" s="338" t="s">
        <v>10848</v>
      </c>
      <c r="C2295" s="340" t="s">
        <v>6057</v>
      </c>
      <c r="D2295" s="340" t="s">
        <v>5370</v>
      </c>
      <c r="E2295" s="340" t="s">
        <v>2453</v>
      </c>
      <c r="F2295" s="340" t="s">
        <v>2423</v>
      </c>
    </row>
    <row r="2296" spans="1:6">
      <c r="A2296" s="26">
        <v>2292</v>
      </c>
      <c r="B2296" s="338" t="s">
        <v>10865</v>
      </c>
      <c r="C2296" s="340" t="s">
        <v>6058</v>
      </c>
      <c r="D2296" s="340" t="s">
        <v>5370</v>
      </c>
      <c r="E2296" s="340" t="s">
        <v>2453</v>
      </c>
      <c r="F2296" s="340" t="s">
        <v>2423</v>
      </c>
    </row>
    <row r="2297" spans="1:6">
      <c r="A2297" s="26">
        <v>2293</v>
      </c>
      <c r="B2297" s="338" t="s">
        <v>10867</v>
      </c>
      <c r="C2297" s="340" t="s">
        <v>6093</v>
      </c>
      <c r="D2297" s="340" t="s">
        <v>5370</v>
      </c>
      <c r="E2297" s="340" t="s">
        <v>2453</v>
      </c>
      <c r="F2297" s="340" t="s">
        <v>2423</v>
      </c>
    </row>
    <row r="2298" spans="1:6">
      <c r="A2298" s="26">
        <v>2294</v>
      </c>
      <c r="B2298" s="338" t="s">
        <v>10868</v>
      </c>
      <c r="C2298" s="340" t="s">
        <v>6026</v>
      </c>
      <c r="D2298" s="340" t="s">
        <v>5370</v>
      </c>
      <c r="E2298" s="340" t="s">
        <v>2453</v>
      </c>
      <c r="F2298" s="340" t="s">
        <v>2423</v>
      </c>
    </row>
    <row r="2299" spans="1:6">
      <c r="A2299" s="26">
        <v>2295</v>
      </c>
      <c r="B2299" s="338" t="s">
        <v>10870</v>
      </c>
      <c r="C2299" s="340" t="s">
        <v>6027</v>
      </c>
      <c r="D2299" s="340" t="s">
        <v>5370</v>
      </c>
      <c r="E2299" s="340" t="s">
        <v>2453</v>
      </c>
      <c r="F2299" s="340" t="s">
        <v>2423</v>
      </c>
    </row>
    <row r="2300" spans="1:6">
      <c r="A2300" s="26">
        <v>2296</v>
      </c>
      <c r="B2300" s="338" t="s">
        <v>10875</v>
      </c>
      <c r="C2300" s="340" t="s">
        <v>6060</v>
      </c>
      <c r="D2300" s="340" t="s">
        <v>5370</v>
      </c>
      <c r="E2300" s="340" t="s">
        <v>2453</v>
      </c>
      <c r="F2300" s="340" t="s">
        <v>2423</v>
      </c>
    </row>
    <row r="2301" spans="1:6">
      <c r="A2301" s="26">
        <v>2297</v>
      </c>
      <c r="B2301" s="338" t="s">
        <v>10879</v>
      </c>
      <c r="C2301" s="340" t="s">
        <v>6059</v>
      </c>
      <c r="D2301" s="340" t="s">
        <v>5370</v>
      </c>
      <c r="E2301" s="340" t="s">
        <v>2453</v>
      </c>
      <c r="F2301" s="340" t="s">
        <v>2423</v>
      </c>
    </row>
    <row r="2302" spans="1:6">
      <c r="A2302" s="26">
        <v>2298</v>
      </c>
      <c r="B2302" s="338" t="s">
        <v>10888</v>
      </c>
      <c r="C2302" s="340" t="s">
        <v>6061</v>
      </c>
      <c r="D2302" s="340" t="s">
        <v>5370</v>
      </c>
      <c r="E2302" s="340" t="s">
        <v>2453</v>
      </c>
      <c r="F2302" s="340" t="s">
        <v>2423</v>
      </c>
    </row>
    <row r="2303" spans="1:6">
      <c r="A2303" s="26">
        <v>2299</v>
      </c>
      <c r="B2303" s="338" t="s">
        <v>10890</v>
      </c>
      <c r="C2303" s="340" t="s">
        <v>6062</v>
      </c>
      <c r="D2303" s="340" t="s">
        <v>5370</v>
      </c>
      <c r="E2303" s="340" t="s">
        <v>2453</v>
      </c>
      <c r="F2303" s="340" t="s">
        <v>2423</v>
      </c>
    </row>
    <row r="2304" spans="1:6">
      <c r="A2304" s="26">
        <v>2300</v>
      </c>
      <c r="B2304" s="338" t="s">
        <v>10892</v>
      </c>
      <c r="C2304" s="340" t="s">
        <v>6028</v>
      </c>
      <c r="D2304" s="340" t="s">
        <v>5370</v>
      </c>
      <c r="E2304" s="340" t="s">
        <v>2453</v>
      </c>
      <c r="F2304" s="340" t="s">
        <v>2423</v>
      </c>
    </row>
    <row r="2305" spans="1:6">
      <c r="A2305" s="26">
        <v>2301</v>
      </c>
      <c r="B2305" s="338" t="s">
        <v>10900</v>
      </c>
      <c r="C2305" s="340" t="s">
        <v>6063</v>
      </c>
      <c r="D2305" s="340" t="s">
        <v>5370</v>
      </c>
      <c r="E2305" s="340" t="s">
        <v>2453</v>
      </c>
      <c r="F2305" s="340" t="s">
        <v>2423</v>
      </c>
    </row>
    <row r="2306" spans="1:6">
      <c r="A2306" s="26">
        <v>2302</v>
      </c>
      <c r="B2306" s="338" t="s">
        <v>10901</v>
      </c>
      <c r="C2306" s="340" t="s">
        <v>6064</v>
      </c>
      <c r="D2306" s="340" t="s">
        <v>5370</v>
      </c>
      <c r="E2306" s="340" t="s">
        <v>2453</v>
      </c>
      <c r="F2306" s="340" t="s">
        <v>2423</v>
      </c>
    </row>
    <row r="2307" spans="1:6">
      <c r="A2307" s="26">
        <v>2303</v>
      </c>
      <c r="B2307" s="338" t="s">
        <v>10903</v>
      </c>
      <c r="C2307" s="340" t="s">
        <v>6065</v>
      </c>
      <c r="D2307" s="340" t="s">
        <v>5370</v>
      </c>
      <c r="E2307" s="340" t="s">
        <v>2453</v>
      </c>
      <c r="F2307" s="340" t="s">
        <v>2423</v>
      </c>
    </row>
    <row r="2308" spans="1:6">
      <c r="A2308" s="26">
        <v>2304</v>
      </c>
      <c r="B2308" s="338" t="s">
        <v>10906</v>
      </c>
      <c r="C2308" s="340" t="s">
        <v>6029</v>
      </c>
      <c r="D2308" s="340" t="s">
        <v>5370</v>
      </c>
      <c r="E2308" s="340" t="s">
        <v>2453</v>
      </c>
      <c r="F2308" s="340" t="s">
        <v>2423</v>
      </c>
    </row>
    <row r="2309" spans="1:6">
      <c r="A2309" s="26">
        <v>2305</v>
      </c>
      <c r="B2309" s="338" t="s">
        <v>10907</v>
      </c>
      <c r="C2309" s="340" t="s">
        <v>6030</v>
      </c>
      <c r="D2309" s="340" t="s">
        <v>5370</v>
      </c>
      <c r="E2309" s="340" t="s">
        <v>2453</v>
      </c>
      <c r="F2309" s="340" t="s">
        <v>2423</v>
      </c>
    </row>
    <row r="2310" spans="1:6">
      <c r="A2310" s="26">
        <v>2306</v>
      </c>
      <c r="B2310" s="338" t="s">
        <v>10908</v>
      </c>
      <c r="C2310" s="340" t="s">
        <v>6066</v>
      </c>
      <c r="D2310" s="340" t="s">
        <v>5370</v>
      </c>
      <c r="E2310" s="340" t="s">
        <v>2453</v>
      </c>
      <c r="F2310" s="340" t="s">
        <v>2423</v>
      </c>
    </row>
    <row r="2311" spans="1:6">
      <c r="A2311" s="26">
        <v>2307</v>
      </c>
      <c r="B2311" s="338" t="s">
        <v>10914</v>
      </c>
      <c r="C2311" s="340" t="s">
        <v>6067</v>
      </c>
      <c r="D2311" s="340" t="s">
        <v>5370</v>
      </c>
      <c r="E2311" s="340" t="s">
        <v>2453</v>
      </c>
      <c r="F2311" s="340" t="s">
        <v>2423</v>
      </c>
    </row>
    <row r="2312" spans="1:6">
      <c r="A2312" s="26">
        <v>2308</v>
      </c>
      <c r="B2312" s="338" t="s">
        <v>10915</v>
      </c>
      <c r="C2312" s="340" t="s">
        <v>6031</v>
      </c>
      <c r="D2312" s="340" t="s">
        <v>5370</v>
      </c>
      <c r="E2312" s="340" t="s">
        <v>2453</v>
      </c>
      <c r="F2312" s="340" t="s">
        <v>2423</v>
      </c>
    </row>
    <row r="2313" spans="1:6">
      <c r="A2313" s="26">
        <v>2309</v>
      </c>
      <c r="B2313" s="338" t="s">
        <v>10923</v>
      </c>
      <c r="C2313" s="340" t="s">
        <v>6032</v>
      </c>
      <c r="D2313" s="340" t="s">
        <v>5370</v>
      </c>
      <c r="E2313" s="340" t="s">
        <v>2453</v>
      </c>
      <c r="F2313" s="340" t="s">
        <v>2423</v>
      </c>
    </row>
    <row r="2314" spans="1:6">
      <c r="A2314" s="26">
        <v>2310</v>
      </c>
      <c r="B2314" s="338" t="s">
        <v>10927</v>
      </c>
      <c r="C2314" s="340" t="s">
        <v>6068</v>
      </c>
      <c r="D2314" s="340" t="s">
        <v>5370</v>
      </c>
      <c r="E2314" s="340" t="s">
        <v>2453</v>
      </c>
      <c r="F2314" s="340" t="s">
        <v>2423</v>
      </c>
    </row>
    <row r="2315" spans="1:6">
      <c r="A2315" s="26">
        <v>2311</v>
      </c>
      <c r="B2315" s="338" t="s">
        <v>10929</v>
      </c>
      <c r="C2315" s="340" t="s">
        <v>6033</v>
      </c>
      <c r="D2315" s="340" t="s">
        <v>5370</v>
      </c>
      <c r="E2315" s="340" t="s">
        <v>2453</v>
      </c>
      <c r="F2315" s="340" t="s">
        <v>2423</v>
      </c>
    </row>
    <row r="2316" spans="1:6">
      <c r="A2316" s="26">
        <v>2312</v>
      </c>
      <c r="B2316" s="338" t="s">
        <v>10942</v>
      </c>
      <c r="C2316" s="340" t="s">
        <v>6069</v>
      </c>
      <c r="D2316" s="340" t="s">
        <v>5370</v>
      </c>
      <c r="E2316" s="340" t="s">
        <v>2453</v>
      </c>
      <c r="F2316" s="340" t="s">
        <v>2423</v>
      </c>
    </row>
    <row r="2317" spans="1:6">
      <c r="A2317" s="26">
        <v>2313</v>
      </c>
      <c r="B2317" s="338" t="s">
        <v>10943</v>
      </c>
      <c r="C2317" s="340" t="s">
        <v>6034</v>
      </c>
      <c r="D2317" s="340" t="s">
        <v>5370</v>
      </c>
      <c r="E2317" s="340" t="s">
        <v>2453</v>
      </c>
      <c r="F2317" s="340" t="s">
        <v>2423</v>
      </c>
    </row>
    <row r="2318" spans="1:6">
      <c r="A2318" s="26">
        <v>2314</v>
      </c>
      <c r="B2318" s="338" t="s">
        <v>10944</v>
      </c>
      <c r="C2318" s="340" t="s">
        <v>6070</v>
      </c>
      <c r="D2318" s="340" t="s">
        <v>5370</v>
      </c>
      <c r="E2318" s="340" t="s">
        <v>2453</v>
      </c>
      <c r="F2318" s="340" t="s">
        <v>2423</v>
      </c>
    </row>
    <row r="2319" spans="1:6">
      <c r="A2319" s="26">
        <v>2315</v>
      </c>
      <c r="B2319" s="338" t="s">
        <v>10952</v>
      </c>
      <c r="C2319" s="340" t="s">
        <v>6071</v>
      </c>
      <c r="D2319" s="340" t="s">
        <v>5370</v>
      </c>
      <c r="E2319" s="340" t="s">
        <v>2453</v>
      </c>
      <c r="F2319" s="340" t="s">
        <v>2423</v>
      </c>
    </row>
    <row r="2320" spans="1:6">
      <c r="A2320" s="26">
        <v>2316</v>
      </c>
      <c r="B2320" s="338" t="s">
        <v>10972</v>
      </c>
      <c r="C2320" s="340" t="s">
        <v>6072</v>
      </c>
      <c r="D2320" s="340" t="s">
        <v>5370</v>
      </c>
      <c r="E2320" s="340" t="s">
        <v>2453</v>
      </c>
      <c r="F2320" s="340" t="s">
        <v>2423</v>
      </c>
    </row>
    <row r="2321" spans="1:6">
      <c r="A2321" s="26">
        <v>2317</v>
      </c>
      <c r="B2321" s="338" t="s">
        <v>10973</v>
      </c>
      <c r="C2321" s="340" t="s">
        <v>6073</v>
      </c>
      <c r="D2321" s="340" t="s">
        <v>5370</v>
      </c>
      <c r="E2321" s="340" t="s">
        <v>2453</v>
      </c>
      <c r="F2321" s="340" t="s">
        <v>2423</v>
      </c>
    </row>
    <row r="2322" spans="1:6">
      <c r="A2322" s="26">
        <v>2318</v>
      </c>
      <c r="B2322" s="338" t="s">
        <v>10975</v>
      </c>
      <c r="C2322" s="340" t="s">
        <v>6074</v>
      </c>
      <c r="D2322" s="340" t="s">
        <v>5370</v>
      </c>
      <c r="E2322" s="340" t="s">
        <v>2453</v>
      </c>
      <c r="F2322" s="340" t="s">
        <v>2423</v>
      </c>
    </row>
    <row r="2323" spans="1:6">
      <c r="A2323" s="26">
        <v>2319</v>
      </c>
      <c r="B2323" s="338" t="s">
        <v>10978</v>
      </c>
      <c r="C2323" s="340" t="s">
        <v>6075</v>
      </c>
      <c r="D2323" s="340" t="s">
        <v>5370</v>
      </c>
      <c r="E2323" s="340" t="s">
        <v>2453</v>
      </c>
      <c r="F2323" s="340" t="s">
        <v>2423</v>
      </c>
    </row>
    <row r="2324" spans="1:6">
      <c r="A2324" s="26">
        <v>2320</v>
      </c>
      <c r="B2324" s="338" t="s">
        <v>10986</v>
      </c>
      <c r="C2324" s="340" t="s">
        <v>6076</v>
      </c>
      <c r="D2324" s="340" t="s">
        <v>5370</v>
      </c>
      <c r="E2324" s="340" t="s">
        <v>2453</v>
      </c>
      <c r="F2324" s="340" t="s">
        <v>2423</v>
      </c>
    </row>
    <row r="2325" spans="1:6">
      <c r="A2325" s="26">
        <v>2321</v>
      </c>
      <c r="B2325" s="338" t="s">
        <v>10988</v>
      </c>
      <c r="C2325" s="340" t="s">
        <v>6077</v>
      </c>
      <c r="D2325" s="340" t="s">
        <v>5370</v>
      </c>
      <c r="E2325" s="340" t="s">
        <v>2453</v>
      </c>
      <c r="F2325" s="340" t="s">
        <v>2423</v>
      </c>
    </row>
    <row r="2326" spans="1:6">
      <c r="A2326" s="26">
        <v>2322</v>
      </c>
      <c r="B2326" s="338" t="s">
        <v>11013</v>
      </c>
      <c r="C2326" s="340" t="s">
        <v>6078</v>
      </c>
      <c r="D2326" s="340" t="s">
        <v>5370</v>
      </c>
      <c r="E2326" s="340" t="s">
        <v>2453</v>
      </c>
      <c r="F2326" s="340" t="s">
        <v>2423</v>
      </c>
    </row>
    <row r="2327" spans="1:6">
      <c r="A2327" s="26">
        <v>2323</v>
      </c>
      <c r="B2327" s="338" t="s">
        <v>11020</v>
      </c>
      <c r="C2327" s="340" t="s">
        <v>6079</v>
      </c>
      <c r="D2327" s="340" t="s">
        <v>5370</v>
      </c>
      <c r="E2327" s="340" t="s">
        <v>2453</v>
      </c>
      <c r="F2327" s="340" t="s">
        <v>2423</v>
      </c>
    </row>
    <row r="2328" spans="1:6">
      <c r="A2328" s="26">
        <v>2324</v>
      </c>
      <c r="B2328" s="338" t="s">
        <v>11027</v>
      </c>
      <c r="C2328" s="340" t="s">
        <v>5406</v>
      </c>
      <c r="D2328" s="340" t="s">
        <v>5370</v>
      </c>
      <c r="E2328" s="340" t="s">
        <v>2422</v>
      </c>
      <c r="F2328" s="340" t="s">
        <v>2423</v>
      </c>
    </row>
    <row r="2329" spans="1:6">
      <c r="A2329" s="26">
        <v>2325</v>
      </c>
      <c r="B2329" s="338" t="s">
        <v>11029</v>
      </c>
      <c r="C2329" s="340" t="s">
        <v>5407</v>
      </c>
      <c r="D2329" s="340" t="s">
        <v>5370</v>
      </c>
      <c r="E2329" s="340" t="s">
        <v>2422</v>
      </c>
      <c r="F2329" s="340" t="s">
        <v>2423</v>
      </c>
    </row>
    <row r="2330" spans="1:6">
      <c r="A2330" s="26">
        <v>2326</v>
      </c>
      <c r="B2330" s="338" t="s">
        <v>11037</v>
      </c>
      <c r="C2330" s="340" t="s">
        <v>5403</v>
      </c>
      <c r="D2330" s="340" t="s">
        <v>5370</v>
      </c>
      <c r="E2330" s="340" t="s">
        <v>2422</v>
      </c>
      <c r="F2330" s="340" t="s">
        <v>2423</v>
      </c>
    </row>
    <row r="2331" spans="1:6">
      <c r="A2331" s="26">
        <v>2327</v>
      </c>
      <c r="B2331" s="338" t="s">
        <v>11040</v>
      </c>
      <c r="C2331" s="340" t="s">
        <v>5404</v>
      </c>
      <c r="D2331" s="340" t="s">
        <v>5370</v>
      </c>
      <c r="E2331" s="340" t="s">
        <v>2422</v>
      </c>
      <c r="F2331" s="340" t="s">
        <v>2423</v>
      </c>
    </row>
    <row r="2332" spans="1:6">
      <c r="A2332" s="26">
        <v>2328</v>
      </c>
      <c r="B2332" s="338" t="s">
        <v>11052</v>
      </c>
      <c r="C2332" s="340" t="s">
        <v>5405</v>
      </c>
      <c r="D2332" s="340" t="s">
        <v>5370</v>
      </c>
      <c r="E2332" s="340" t="s">
        <v>2422</v>
      </c>
      <c r="F2332" s="340" t="s">
        <v>2423</v>
      </c>
    </row>
    <row r="2333" spans="1:6">
      <c r="A2333" s="26">
        <v>2329</v>
      </c>
      <c r="B2333" s="338" t="s">
        <v>11056</v>
      </c>
      <c r="C2333" s="340" t="s">
        <v>6124</v>
      </c>
      <c r="D2333" s="340" t="s">
        <v>5370</v>
      </c>
      <c r="E2333" s="340" t="s">
        <v>2453</v>
      </c>
      <c r="F2333" s="340" t="s">
        <v>2423</v>
      </c>
    </row>
    <row r="2334" spans="1:6">
      <c r="A2334" s="26">
        <v>2330</v>
      </c>
      <c r="B2334" s="338" t="s">
        <v>11076</v>
      </c>
      <c r="C2334" s="340" t="s">
        <v>6094</v>
      </c>
      <c r="D2334" s="340" t="s">
        <v>5370</v>
      </c>
      <c r="E2334" s="340" t="s">
        <v>2453</v>
      </c>
      <c r="F2334" s="340" t="s">
        <v>2423</v>
      </c>
    </row>
    <row r="2335" spans="1:6">
      <c r="A2335" s="26">
        <v>2331</v>
      </c>
      <c r="B2335" s="338" t="s">
        <v>5753</v>
      </c>
      <c r="C2335" s="340" t="s">
        <v>5754</v>
      </c>
      <c r="D2335" s="340" t="s">
        <v>5370</v>
      </c>
      <c r="E2335" s="340" t="s">
        <v>2453</v>
      </c>
      <c r="F2335" s="340" t="s">
        <v>2423</v>
      </c>
    </row>
    <row r="2336" spans="1:6">
      <c r="A2336" s="26">
        <v>2332</v>
      </c>
      <c r="B2336" s="338" t="s">
        <v>11097</v>
      </c>
      <c r="C2336" s="340" t="s">
        <v>6080</v>
      </c>
      <c r="D2336" s="340" t="s">
        <v>5370</v>
      </c>
      <c r="E2336" s="340" t="s">
        <v>2453</v>
      </c>
      <c r="F2336" s="340" t="s">
        <v>2423</v>
      </c>
    </row>
    <row r="2337" spans="1:6">
      <c r="A2337" s="26">
        <v>2333</v>
      </c>
      <c r="B2337" s="338" t="s">
        <v>11102</v>
      </c>
      <c r="C2337" s="340" t="s">
        <v>11103</v>
      </c>
      <c r="D2337" s="340" t="s">
        <v>5370</v>
      </c>
      <c r="E2337" s="340" t="s">
        <v>2453</v>
      </c>
      <c r="F2337" s="340" t="s">
        <v>2423</v>
      </c>
    </row>
    <row r="2338" spans="1:6">
      <c r="A2338" s="26">
        <v>2334</v>
      </c>
      <c r="B2338" s="338" t="s">
        <v>5751</v>
      </c>
      <c r="C2338" s="340" t="s">
        <v>5752</v>
      </c>
      <c r="D2338" s="340" t="s">
        <v>5370</v>
      </c>
      <c r="E2338" s="340" t="s">
        <v>2453</v>
      </c>
      <c r="F2338" s="340" t="s">
        <v>2423</v>
      </c>
    </row>
    <row r="2339" spans="1:6">
      <c r="A2339" s="26">
        <v>2335</v>
      </c>
      <c r="B2339" s="338" t="s">
        <v>5830</v>
      </c>
      <c r="C2339" s="340" t="s">
        <v>1476</v>
      </c>
      <c r="D2339" s="340" t="s">
        <v>5370</v>
      </c>
      <c r="E2339" s="340" t="s">
        <v>2453</v>
      </c>
      <c r="F2339" s="340" t="s">
        <v>2423</v>
      </c>
    </row>
    <row r="2340" spans="1:6">
      <c r="A2340" s="26">
        <v>2336</v>
      </c>
      <c r="B2340" s="338" t="s">
        <v>5821</v>
      </c>
      <c r="C2340" s="340" t="s">
        <v>1466</v>
      </c>
      <c r="D2340" s="340" t="s">
        <v>5370</v>
      </c>
      <c r="E2340" s="340" t="s">
        <v>2453</v>
      </c>
      <c r="F2340" s="340" t="s">
        <v>2423</v>
      </c>
    </row>
    <row r="2341" spans="1:6">
      <c r="A2341" s="26">
        <v>2337</v>
      </c>
      <c r="B2341" s="338" t="s">
        <v>5853</v>
      </c>
      <c r="C2341" s="340" t="s">
        <v>5854</v>
      </c>
      <c r="D2341" s="340" t="s">
        <v>5370</v>
      </c>
      <c r="E2341" s="340" t="s">
        <v>2453</v>
      </c>
      <c r="F2341" s="340" t="s">
        <v>2423</v>
      </c>
    </row>
    <row r="2342" spans="1:6">
      <c r="A2342" s="26">
        <v>2338</v>
      </c>
      <c r="B2342" s="338" t="s">
        <v>5846</v>
      </c>
      <c r="C2342" s="340" t="s">
        <v>1488</v>
      </c>
      <c r="D2342" s="340" t="s">
        <v>5370</v>
      </c>
      <c r="E2342" s="340" t="s">
        <v>2453</v>
      </c>
      <c r="F2342" s="340" t="s">
        <v>2423</v>
      </c>
    </row>
    <row r="2343" spans="1:6">
      <c r="A2343" s="26">
        <v>2339</v>
      </c>
      <c r="B2343" s="338" t="s">
        <v>5820</v>
      </c>
      <c r="C2343" s="340" t="s">
        <v>1465</v>
      </c>
      <c r="D2343" s="340" t="s">
        <v>5370</v>
      </c>
      <c r="E2343" s="340" t="s">
        <v>2453</v>
      </c>
      <c r="F2343" s="340" t="s">
        <v>2423</v>
      </c>
    </row>
    <row r="2344" spans="1:6">
      <c r="A2344" s="26">
        <v>2340</v>
      </c>
      <c r="B2344" s="338" t="s">
        <v>5809</v>
      </c>
      <c r="C2344" s="340" t="s">
        <v>1458</v>
      </c>
      <c r="D2344" s="340" t="s">
        <v>5370</v>
      </c>
      <c r="E2344" s="340" t="s">
        <v>2453</v>
      </c>
      <c r="F2344" s="340" t="s">
        <v>2423</v>
      </c>
    </row>
    <row r="2345" spans="1:6">
      <c r="A2345" s="26">
        <v>2341</v>
      </c>
      <c r="B2345" s="338" t="s">
        <v>5849</v>
      </c>
      <c r="C2345" s="340" t="s">
        <v>5850</v>
      </c>
      <c r="D2345" s="340" t="s">
        <v>5370</v>
      </c>
      <c r="E2345" s="340" t="s">
        <v>2453</v>
      </c>
      <c r="F2345" s="340" t="s">
        <v>2423</v>
      </c>
    </row>
    <row r="2346" spans="1:6">
      <c r="A2346" s="26">
        <v>2342</v>
      </c>
      <c r="B2346" s="338" t="s">
        <v>5861</v>
      </c>
      <c r="C2346" s="340" t="s">
        <v>11137</v>
      </c>
      <c r="D2346" s="340" t="s">
        <v>5370</v>
      </c>
      <c r="E2346" s="340" t="s">
        <v>2453</v>
      </c>
      <c r="F2346" s="340" t="s">
        <v>2423</v>
      </c>
    </row>
    <row r="2347" spans="1:6">
      <c r="A2347" s="26">
        <v>2343</v>
      </c>
      <c r="B2347" s="338" t="s">
        <v>5823</v>
      </c>
      <c r="C2347" s="340" t="s">
        <v>1469</v>
      </c>
      <c r="D2347" s="340" t="s">
        <v>5370</v>
      </c>
      <c r="E2347" s="340" t="s">
        <v>2453</v>
      </c>
      <c r="F2347" s="340" t="s">
        <v>2423</v>
      </c>
    </row>
    <row r="2348" spans="1:6">
      <c r="A2348" s="26">
        <v>2344</v>
      </c>
      <c r="B2348" s="338" t="s">
        <v>5835</v>
      </c>
      <c r="C2348" s="340" t="s">
        <v>5836</v>
      </c>
      <c r="D2348" s="340" t="s">
        <v>5370</v>
      </c>
      <c r="E2348" s="340" t="s">
        <v>2453</v>
      </c>
      <c r="F2348" s="340" t="s">
        <v>2423</v>
      </c>
    </row>
    <row r="2349" spans="1:6">
      <c r="A2349" s="26">
        <v>2345</v>
      </c>
      <c r="B2349" s="338" t="s">
        <v>5838</v>
      </c>
      <c r="C2349" s="340" t="s">
        <v>1482</v>
      </c>
      <c r="D2349" s="340" t="s">
        <v>5370</v>
      </c>
      <c r="E2349" s="340" t="s">
        <v>2453</v>
      </c>
      <c r="F2349" s="340" t="s">
        <v>2423</v>
      </c>
    </row>
    <row r="2350" spans="1:6">
      <c r="A2350" s="26">
        <v>2346</v>
      </c>
      <c r="B2350" s="338" t="s">
        <v>5833</v>
      </c>
      <c r="C2350" s="340" t="s">
        <v>1479</v>
      </c>
      <c r="D2350" s="340" t="s">
        <v>5370</v>
      </c>
      <c r="E2350" s="340" t="s">
        <v>2453</v>
      </c>
      <c r="F2350" s="340" t="s">
        <v>2423</v>
      </c>
    </row>
    <row r="2351" spans="1:6">
      <c r="A2351" s="26">
        <v>2347</v>
      </c>
      <c r="B2351" s="338" t="s">
        <v>5842</v>
      </c>
      <c r="C2351" s="340" t="s">
        <v>1486</v>
      </c>
      <c r="D2351" s="340" t="s">
        <v>5370</v>
      </c>
      <c r="E2351" s="340" t="s">
        <v>2453</v>
      </c>
      <c r="F2351" s="340" t="s">
        <v>2423</v>
      </c>
    </row>
    <row r="2352" spans="1:6">
      <c r="A2352" s="26">
        <v>2348</v>
      </c>
      <c r="B2352" s="338" t="s">
        <v>5841</v>
      </c>
      <c r="C2352" s="340" t="s">
        <v>1485</v>
      </c>
      <c r="D2352" s="340" t="s">
        <v>5370</v>
      </c>
      <c r="E2352" s="340" t="s">
        <v>2453</v>
      </c>
      <c r="F2352" s="340" t="s">
        <v>2423</v>
      </c>
    </row>
    <row r="2353" spans="1:6">
      <c r="A2353" s="26">
        <v>2349</v>
      </c>
      <c r="B2353" s="338" t="s">
        <v>5810</v>
      </c>
      <c r="C2353" s="340" t="s">
        <v>1459</v>
      </c>
      <c r="D2353" s="340" t="s">
        <v>5370</v>
      </c>
      <c r="E2353" s="340" t="s">
        <v>2453</v>
      </c>
      <c r="F2353" s="340" t="s">
        <v>2423</v>
      </c>
    </row>
    <row r="2354" spans="1:6">
      <c r="A2354" s="26">
        <v>2350</v>
      </c>
      <c r="B2354" s="338" t="s">
        <v>5818</v>
      </c>
      <c r="C2354" s="340" t="s">
        <v>1463</v>
      </c>
      <c r="D2354" s="340" t="s">
        <v>5370</v>
      </c>
      <c r="E2354" s="340" t="s">
        <v>2453</v>
      </c>
      <c r="F2354" s="340" t="s">
        <v>2423</v>
      </c>
    </row>
    <row r="2355" spans="1:6">
      <c r="A2355" s="26">
        <v>2351</v>
      </c>
      <c r="B2355" s="338" t="s">
        <v>5801</v>
      </c>
      <c r="C2355" s="340" t="s">
        <v>1454</v>
      </c>
      <c r="D2355" s="340" t="s">
        <v>5370</v>
      </c>
      <c r="E2355" s="340" t="s">
        <v>2453</v>
      </c>
      <c r="F2355" s="340" t="s">
        <v>2423</v>
      </c>
    </row>
    <row r="2356" spans="1:6">
      <c r="A2356" s="26">
        <v>2352</v>
      </c>
      <c r="B2356" s="338" t="s">
        <v>5811</v>
      </c>
      <c r="C2356" s="340" t="s">
        <v>5812</v>
      </c>
      <c r="D2356" s="340" t="s">
        <v>5370</v>
      </c>
      <c r="E2356" s="340" t="s">
        <v>2453</v>
      </c>
      <c r="F2356" s="340" t="s">
        <v>2423</v>
      </c>
    </row>
    <row r="2357" spans="1:6">
      <c r="A2357" s="26">
        <v>2353</v>
      </c>
      <c r="B2357" s="338" t="s">
        <v>8969</v>
      </c>
      <c r="C2357" s="340" t="s">
        <v>8970</v>
      </c>
      <c r="D2357" s="340" t="s">
        <v>5370</v>
      </c>
      <c r="E2357" s="340" t="s">
        <v>2453</v>
      </c>
      <c r="F2357" s="340" t="s">
        <v>2423</v>
      </c>
    </row>
    <row r="2358" spans="1:6">
      <c r="A2358" s="26">
        <v>2354</v>
      </c>
      <c r="B2358" s="338" t="s">
        <v>5817</v>
      </c>
      <c r="C2358" s="340" t="s">
        <v>1462</v>
      </c>
      <c r="D2358" s="340" t="s">
        <v>5370</v>
      </c>
      <c r="E2358" s="340" t="s">
        <v>2453</v>
      </c>
      <c r="F2358" s="340" t="s">
        <v>2423</v>
      </c>
    </row>
    <row r="2359" spans="1:6">
      <c r="A2359" s="26">
        <v>2355</v>
      </c>
      <c r="B2359" s="338" t="s">
        <v>5857</v>
      </c>
      <c r="C2359" s="340" t="s">
        <v>5858</v>
      </c>
      <c r="D2359" s="340" t="s">
        <v>5370</v>
      </c>
      <c r="E2359" s="340" t="s">
        <v>2453</v>
      </c>
      <c r="F2359" s="340" t="s">
        <v>2423</v>
      </c>
    </row>
    <row r="2360" spans="1:6">
      <c r="A2360" s="26">
        <v>2356</v>
      </c>
      <c r="B2360" s="338" t="s">
        <v>5815</v>
      </c>
      <c r="C2360" s="340" t="s">
        <v>1460</v>
      </c>
      <c r="D2360" s="340" t="s">
        <v>5370</v>
      </c>
      <c r="E2360" s="340" t="s">
        <v>2453</v>
      </c>
      <c r="F2360" s="340" t="s">
        <v>2423</v>
      </c>
    </row>
    <row r="2361" spans="1:6">
      <c r="A2361" s="26">
        <v>2357</v>
      </c>
      <c r="B2361" s="338" t="s">
        <v>5831</v>
      </c>
      <c r="C2361" s="340" t="s">
        <v>1477</v>
      </c>
      <c r="D2361" s="340" t="s">
        <v>5370</v>
      </c>
      <c r="E2361" s="340" t="s">
        <v>2453</v>
      </c>
      <c r="F2361" s="340" t="s">
        <v>2423</v>
      </c>
    </row>
    <row r="2362" spans="1:6">
      <c r="A2362" s="26">
        <v>2358</v>
      </c>
      <c r="B2362" s="338" t="s">
        <v>5837</v>
      </c>
      <c r="C2362" s="340" t="s">
        <v>1481</v>
      </c>
      <c r="D2362" s="340" t="s">
        <v>5370</v>
      </c>
      <c r="E2362" s="340" t="s">
        <v>2453</v>
      </c>
      <c r="F2362" s="340" t="s">
        <v>2423</v>
      </c>
    </row>
    <row r="2363" spans="1:6">
      <c r="A2363" s="26">
        <v>2359</v>
      </c>
      <c r="B2363" s="338" t="s">
        <v>5819</v>
      </c>
      <c r="C2363" s="340" t="s">
        <v>1464</v>
      </c>
      <c r="D2363" s="340" t="s">
        <v>5370</v>
      </c>
      <c r="E2363" s="340" t="s">
        <v>2453</v>
      </c>
      <c r="F2363" s="340" t="s">
        <v>2423</v>
      </c>
    </row>
    <row r="2364" spans="1:6">
      <c r="A2364" s="26">
        <v>2360</v>
      </c>
      <c r="B2364" s="338" t="s">
        <v>5825</v>
      </c>
      <c r="C2364" s="340" t="s">
        <v>1471</v>
      </c>
      <c r="D2364" s="340" t="s">
        <v>5370</v>
      </c>
      <c r="E2364" s="340" t="s">
        <v>2453</v>
      </c>
      <c r="F2364" s="340" t="s">
        <v>2423</v>
      </c>
    </row>
    <row r="2365" spans="1:6">
      <c r="A2365" s="26">
        <v>2361</v>
      </c>
      <c r="B2365" s="338" t="s">
        <v>11167</v>
      </c>
      <c r="C2365" s="340" t="s">
        <v>11168</v>
      </c>
      <c r="D2365" s="340" t="s">
        <v>5370</v>
      </c>
      <c r="E2365" s="340" t="s">
        <v>2453</v>
      </c>
      <c r="F2365" s="340" t="s">
        <v>2423</v>
      </c>
    </row>
    <row r="2366" spans="1:6">
      <c r="A2366" s="26">
        <v>2362</v>
      </c>
      <c r="B2366" s="338" t="s">
        <v>5822</v>
      </c>
      <c r="C2366" s="340" t="s">
        <v>1467</v>
      </c>
      <c r="D2366" s="340" t="s">
        <v>5370</v>
      </c>
      <c r="E2366" s="340" t="s">
        <v>2453</v>
      </c>
      <c r="F2366" s="340" t="s">
        <v>2423</v>
      </c>
    </row>
    <row r="2367" spans="1:6">
      <c r="A2367" s="26">
        <v>2363</v>
      </c>
      <c r="B2367" s="338" t="s">
        <v>5804</v>
      </c>
      <c r="C2367" s="340" t="s">
        <v>1455</v>
      </c>
      <c r="D2367" s="340" t="s">
        <v>5370</v>
      </c>
      <c r="E2367" s="340" t="s">
        <v>2453</v>
      </c>
      <c r="F2367" s="340" t="s">
        <v>2423</v>
      </c>
    </row>
    <row r="2368" spans="1:6">
      <c r="A2368" s="26">
        <v>2364</v>
      </c>
      <c r="B2368" s="338" t="s">
        <v>5839</v>
      </c>
      <c r="C2368" s="340" t="s">
        <v>1483</v>
      </c>
      <c r="D2368" s="340" t="s">
        <v>5370</v>
      </c>
      <c r="E2368" s="340" t="s">
        <v>2453</v>
      </c>
      <c r="F2368" s="340" t="s">
        <v>2423</v>
      </c>
    </row>
    <row r="2369" spans="1:6">
      <c r="A2369" s="26">
        <v>2365</v>
      </c>
      <c r="B2369" s="338" t="s">
        <v>5828</v>
      </c>
      <c r="C2369" s="340" t="s">
        <v>1474</v>
      </c>
      <c r="D2369" s="340" t="s">
        <v>5370</v>
      </c>
      <c r="E2369" s="340" t="s">
        <v>2453</v>
      </c>
      <c r="F2369" s="340" t="s">
        <v>2423</v>
      </c>
    </row>
    <row r="2370" spans="1:6">
      <c r="A2370" s="26">
        <v>2366</v>
      </c>
      <c r="B2370" s="338" t="s">
        <v>5847</v>
      </c>
      <c r="C2370" s="340" t="s">
        <v>5848</v>
      </c>
      <c r="D2370" s="340" t="s">
        <v>5370</v>
      </c>
      <c r="E2370" s="340" t="s">
        <v>2453</v>
      </c>
      <c r="F2370" s="340" t="s">
        <v>2423</v>
      </c>
    </row>
    <row r="2371" spans="1:6">
      <c r="A2371" s="26">
        <v>2367</v>
      </c>
      <c r="B2371" s="338" t="s">
        <v>5651</v>
      </c>
      <c r="C2371" s="340" t="s">
        <v>5652</v>
      </c>
      <c r="D2371" s="340" t="s">
        <v>5370</v>
      </c>
      <c r="E2371" s="340" t="s">
        <v>2453</v>
      </c>
      <c r="F2371" s="340" t="s">
        <v>2423</v>
      </c>
    </row>
    <row r="2372" spans="1:6">
      <c r="A2372" s="26">
        <v>2368</v>
      </c>
      <c r="B2372" s="338" t="s">
        <v>11194</v>
      </c>
      <c r="C2372" s="340" t="s">
        <v>6081</v>
      </c>
      <c r="D2372" s="340" t="s">
        <v>5370</v>
      </c>
      <c r="E2372" s="340" t="s">
        <v>2453</v>
      </c>
      <c r="F2372" s="340" t="s">
        <v>2423</v>
      </c>
    </row>
    <row r="2373" spans="1:6">
      <c r="A2373" s="26">
        <v>2369</v>
      </c>
      <c r="B2373" s="338" t="s">
        <v>11197</v>
      </c>
      <c r="C2373" s="340" t="s">
        <v>6095</v>
      </c>
      <c r="D2373" s="340" t="s">
        <v>5370</v>
      </c>
      <c r="E2373" s="340" t="s">
        <v>2453</v>
      </c>
      <c r="F2373" s="340" t="s">
        <v>2423</v>
      </c>
    </row>
    <row r="2374" spans="1:6">
      <c r="A2374" s="26">
        <v>2370</v>
      </c>
      <c r="B2374" s="338" t="s">
        <v>11203</v>
      </c>
      <c r="C2374" s="340" t="s">
        <v>6082</v>
      </c>
      <c r="D2374" s="340" t="s">
        <v>5370</v>
      </c>
      <c r="E2374" s="340" t="s">
        <v>2453</v>
      </c>
      <c r="F2374" s="340" t="s">
        <v>2423</v>
      </c>
    </row>
    <row r="2375" spans="1:6">
      <c r="A2375" s="26">
        <v>2371</v>
      </c>
      <c r="B2375" s="338" t="s">
        <v>5683</v>
      </c>
      <c r="C2375" s="340" t="s">
        <v>5684</v>
      </c>
      <c r="D2375" s="340" t="s">
        <v>5370</v>
      </c>
      <c r="E2375" s="340" t="s">
        <v>2453</v>
      </c>
      <c r="F2375" s="340" t="s">
        <v>2423</v>
      </c>
    </row>
    <row r="2376" spans="1:6">
      <c r="A2376" s="26">
        <v>2372</v>
      </c>
      <c r="B2376" s="338" t="s">
        <v>11225</v>
      </c>
      <c r="C2376" s="340" t="s">
        <v>6083</v>
      </c>
      <c r="D2376" s="340" t="s">
        <v>5370</v>
      </c>
      <c r="E2376" s="340" t="s">
        <v>2453</v>
      </c>
      <c r="F2376" s="340" t="s">
        <v>2423</v>
      </c>
    </row>
    <row r="2377" spans="1:6">
      <c r="A2377" s="26">
        <v>2373</v>
      </c>
      <c r="B2377" s="338" t="s">
        <v>11228</v>
      </c>
      <c r="C2377" s="340" t="s">
        <v>6084</v>
      </c>
      <c r="D2377" s="340" t="s">
        <v>5370</v>
      </c>
      <c r="E2377" s="340" t="s">
        <v>2453</v>
      </c>
      <c r="F2377" s="340" t="s">
        <v>2423</v>
      </c>
    </row>
    <row r="2378" spans="1:6">
      <c r="A2378" s="26">
        <v>2374</v>
      </c>
      <c r="B2378" s="338" t="s">
        <v>11231</v>
      </c>
      <c r="C2378" s="340" t="s">
        <v>6035</v>
      </c>
      <c r="D2378" s="340" t="s">
        <v>5370</v>
      </c>
      <c r="E2378" s="340" t="s">
        <v>2453</v>
      </c>
      <c r="F2378" s="340" t="s">
        <v>2423</v>
      </c>
    </row>
    <row r="2379" spans="1:6">
      <c r="A2379" s="26">
        <v>2375</v>
      </c>
      <c r="B2379" s="338" t="s">
        <v>11232</v>
      </c>
      <c r="C2379" s="340" t="s">
        <v>6085</v>
      </c>
      <c r="D2379" s="340" t="s">
        <v>5370</v>
      </c>
      <c r="E2379" s="340" t="s">
        <v>2453</v>
      </c>
      <c r="F2379" s="340" t="s">
        <v>2423</v>
      </c>
    </row>
    <row r="2380" spans="1:6">
      <c r="A2380" s="26">
        <v>2376</v>
      </c>
      <c r="B2380" s="338" t="s">
        <v>11235</v>
      </c>
      <c r="C2380" s="340" t="s">
        <v>6086</v>
      </c>
      <c r="D2380" s="340" t="s">
        <v>5370</v>
      </c>
      <c r="E2380" s="340" t="s">
        <v>2453</v>
      </c>
      <c r="F2380" s="340" t="s">
        <v>2423</v>
      </c>
    </row>
    <row r="2381" spans="1:6">
      <c r="A2381" s="26">
        <v>2377</v>
      </c>
      <c r="B2381" s="338" t="s">
        <v>11238</v>
      </c>
      <c r="C2381" s="340" t="s">
        <v>6087</v>
      </c>
      <c r="D2381" s="340" t="s">
        <v>5370</v>
      </c>
      <c r="E2381" s="340" t="s">
        <v>2453</v>
      </c>
      <c r="F2381" s="340" t="s">
        <v>2423</v>
      </c>
    </row>
    <row r="2382" spans="1:6">
      <c r="A2382" s="26">
        <v>2378</v>
      </c>
      <c r="B2382" s="338" t="s">
        <v>11240</v>
      </c>
      <c r="C2382" s="340" t="s">
        <v>6088</v>
      </c>
      <c r="D2382" s="340" t="s">
        <v>5370</v>
      </c>
      <c r="E2382" s="340" t="s">
        <v>2453</v>
      </c>
      <c r="F2382" s="340" t="s">
        <v>2423</v>
      </c>
    </row>
    <row r="2383" spans="1:6">
      <c r="A2383" s="26">
        <v>2379</v>
      </c>
      <c r="B2383" s="338" t="s">
        <v>11266</v>
      </c>
      <c r="C2383" s="340" t="s">
        <v>6089</v>
      </c>
      <c r="D2383" s="340" t="s">
        <v>5370</v>
      </c>
      <c r="E2383" s="340" t="s">
        <v>2453</v>
      </c>
      <c r="F2383" s="340" t="s">
        <v>2423</v>
      </c>
    </row>
    <row r="2384" spans="1:6">
      <c r="A2384" s="26">
        <v>2380</v>
      </c>
      <c r="B2384" s="338" t="s">
        <v>11270</v>
      </c>
      <c r="C2384" s="340" t="s">
        <v>6090</v>
      </c>
      <c r="D2384" s="340" t="s">
        <v>5370</v>
      </c>
      <c r="E2384" s="340" t="s">
        <v>2453</v>
      </c>
      <c r="F2384" s="340" t="s">
        <v>2423</v>
      </c>
    </row>
    <row r="2385" spans="1:6">
      <c r="A2385" s="26">
        <v>2381</v>
      </c>
      <c r="B2385" s="338" t="s">
        <v>11274</v>
      </c>
      <c r="C2385" s="340" t="s">
        <v>6091</v>
      </c>
      <c r="D2385" s="340" t="s">
        <v>5370</v>
      </c>
      <c r="E2385" s="340" t="s">
        <v>2453</v>
      </c>
      <c r="F2385" s="340" t="s">
        <v>2423</v>
      </c>
    </row>
    <row r="2386" spans="1:6">
      <c r="A2386" s="26">
        <v>2382</v>
      </c>
      <c r="B2386" s="338" t="s">
        <v>11276</v>
      </c>
      <c r="C2386" s="340" t="s">
        <v>11277</v>
      </c>
      <c r="D2386" s="340" t="s">
        <v>5370</v>
      </c>
      <c r="E2386" s="340" t="s">
        <v>2453</v>
      </c>
      <c r="F2386" s="340" t="s">
        <v>2423</v>
      </c>
    </row>
    <row r="2387" spans="1:6">
      <c r="A2387" s="26">
        <v>2383</v>
      </c>
      <c r="B2387" s="338" t="s">
        <v>11278</v>
      </c>
      <c r="C2387" s="340" t="s">
        <v>11279</v>
      </c>
      <c r="D2387" s="340" t="s">
        <v>5370</v>
      </c>
      <c r="E2387" s="340" t="s">
        <v>2453</v>
      </c>
      <c r="F2387" s="340" t="s">
        <v>2423</v>
      </c>
    </row>
    <row r="2388" spans="1:6">
      <c r="A2388" s="26">
        <v>2384</v>
      </c>
      <c r="B2388" s="338" t="s">
        <v>11283</v>
      </c>
      <c r="C2388" s="340" t="s">
        <v>11284</v>
      </c>
      <c r="D2388" s="340" t="s">
        <v>5370</v>
      </c>
      <c r="E2388" s="340" t="s">
        <v>2453</v>
      </c>
      <c r="F2388" s="340" t="s">
        <v>2423</v>
      </c>
    </row>
    <row r="2389" spans="1:6">
      <c r="A2389" s="26">
        <v>2385</v>
      </c>
      <c r="B2389" s="338" t="s">
        <v>11287</v>
      </c>
      <c r="C2389" s="340" t="s">
        <v>11288</v>
      </c>
      <c r="D2389" s="340" t="s">
        <v>5370</v>
      </c>
      <c r="E2389" s="340" t="s">
        <v>2453</v>
      </c>
      <c r="F2389" s="340" t="s">
        <v>2423</v>
      </c>
    </row>
    <row r="2390" spans="1:6">
      <c r="A2390" s="26">
        <v>2386</v>
      </c>
      <c r="B2390" s="338" t="s">
        <v>11289</v>
      </c>
      <c r="C2390" s="340" t="s">
        <v>11290</v>
      </c>
      <c r="D2390" s="340" t="s">
        <v>5370</v>
      </c>
      <c r="E2390" s="340" t="s">
        <v>2453</v>
      </c>
      <c r="F2390" s="340" t="s">
        <v>2423</v>
      </c>
    </row>
    <row r="2391" spans="1:6">
      <c r="A2391" s="26">
        <v>2387</v>
      </c>
      <c r="B2391" s="338" t="s">
        <v>11291</v>
      </c>
      <c r="C2391" s="340" t="s">
        <v>11292</v>
      </c>
      <c r="D2391" s="340" t="s">
        <v>5370</v>
      </c>
      <c r="E2391" s="340" t="s">
        <v>2453</v>
      </c>
      <c r="F2391" s="340" t="s">
        <v>2423</v>
      </c>
    </row>
    <row r="2392" spans="1:6">
      <c r="A2392" s="26">
        <v>2388</v>
      </c>
      <c r="B2392" s="338" t="s">
        <v>11295</v>
      </c>
      <c r="C2392" s="340" t="s">
        <v>6096</v>
      </c>
      <c r="D2392" s="340" t="s">
        <v>5370</v>
      </c>
      <c r="E2392" s="340" t="s">
        <v>2453</v>
      </c>
      <c r="F2392" s="340" t="s">
        <v>2423</v>
      </c>
    </row>
    <row r="2393" spans="1:6">
      <c r="A2393" s="26">
        <v>2389</v>
      </c>
      <c r="B2393" s="338" t="s">
        <v>11296</v>
      </c>
      <c r="C2393" s="340" t="s">
        <v>11297</v>
      </c>
      <c r="D2393" s="340" t="s">
        <v>5370</v>
      </c>
      <c r="E2393" s="340" t="s">
        <v>2453</v>
      </c>
      <c r="F2393" s="340" t="s">
        <v>2423</v>
      </c>
    </row>
    <row r="2394" spans="1:6">
      <c r="A2394" s="26">
        <v>2390</v>
      </c>
      <c r="B2394" s="338" t="s">
        <v>11300</v>
      </c>
      <c r="C2394" s="340" t="s">
        <v>11301</v>
      </c>
      <c r="D2394" s="340" t="s">
        <v>5370</v>
      </c>
      <c r="E2394" s="340" t="s">
        <v>2453</v>
      </c>
      <c r="F2394" s="340" t="s">
        <v>2423</v>
      </c>
    </row>
    <row r="2395" spans="1:6">
      <c r="A2395" s="26">
        <v>2391</v>
      </c>
      <c r="B2395" s="338" t="s">
        <v>11313</v>
      </c>
      <c r="C2395" s="340" t="s">
        <v>11314</v>
      </c>
      <c r="D2395" s="340" t="s">
        <v>5370</v>
      </c>
      <c r="E2395" s="340" t="s">
        <v>2453</v>
      </c>
      <c r="F2395" s="340" t="s">
        <v>2423</v>
      </c>
    </row>
    <row r="2396" spans="1:6">
      <c r="A2396" s="26">
        <v>2392</v>
      </c>
      <c r="B2396" s="338" t="s">
        <v>11317</v>
      </c>
      <c r="C2396" s="340" t="s">
        <v>11318</v>
      </c>
      <c r="D2396" s="340" t="s">
        <v>5370</v>
      </c>
      <c r="E2396" s="340" t="s">
        <v>2453</v>
      </c>
      <c r="F2396" s="340" t="s">
        <v>2423</v>
      </c>
    </row>
    <row r="2397" spans="1:6">
      <c r="A2397" s="26">
        <v>2393</v>
      </c>
      <c r="B2397" s="338" t="s">
        <v>11319</v>
      </c>
      <c r="C2397" s="340" t="s">
        <v>11320</v>
      </c>
      <c r="D2397" s="340" t="s">
        <v>5370</v>
      </c>
      <c r="E2397" s="340" t="s">
        <v>2453</v>
      </c>
      <c r="F2397" s="340" t="s">
        <v>2423</v>
      </c>
    </row>
    <row r="2398" spans="1:6">
      <c r="A2398" s="26">
        <v>2394</v>
      </c>
      <c r="B2398" s="338" t="s">
        <v>11326</v>
      </c>
      <c r="C2398" s="340" t="s">
        <v>11327</v>
      </c>
      <c r="D2398" s="340" t="s">
        <v>5370</v>
      </c>
      <c r="E2398" s="340" t="s">
        <v>2453</v>
      </c>
      <c r="F2398" s="340" t="s">
        <v>2423</v>
      </c>
    </row>
    <row r="2399" spans="1:6">
      <c r="A2399" s="26">
        <v>2395</v>
      </c>
      <c r="B2399" s="338" t="s">
        <v>11334</v>
      </c>
      <c r="C2399" s="340" t="s">
        <v>11335</v>
      </c>
      <c r="D2399" s="340" t="s">
        <v>5370</v>
      </c>
      <c r="E2399" s="340" t="s">
        <v>2453</v>
      </c>
      <c r="F2399" s="340" t="s">
        <v>2423</v>
      </c>
    </row>
    <row r="2400" spans="1:6">
      <c r="A2400" s="26">
        <v>2396</v>
      </c>
      <c r="B2400" s="338" t="s">
        <v>11344</v>
      </c>
      <c r="C2400" s="340" t="s">
        <v>6092</v>
      </c>
      <c r="D2400" s="340" t="s">
        <v>5370</v>
      </c>
      <c r="E2400" s="340" t="s">
        <v>2453</v>
      </c>
      <c r="F2400" s="340" t="s">
        <v>2423</v>
      </c>
    </row>
    <row r="2401" spans="1:6">
      <c r="A2401" s="26">
        <v>2397</v>
      </c>
      <c r="B2401" s="338" t="s">
        <v>11348</v>
      </c>
      <c r="C2401" s="340" t="s">
        <v>9089</v>
      </c>
      <c r="D2401" s="340" t="s">
        <v>5370</v>
      </c>
      <c r="E2401" s="340" t="s">
        <v>2453</v>
      </c>
      <c r="F2401" s="340" t="s">
        <v>2423</v>
      </c>
    </row>
    <row r="2402" spans="1:6">
      <c r="A2402" s="26">
        <v>2398</v>
      </c>
      <c r="B2402" s="338" t="s">
        <v>5855</v>
      </c>
      <c r="C2402" s="340" t="s">
        <v>5856</v>
      </c>
      <c r="D2402" s="340" t="s">
        <v>5370</v>
      </c>
      <c r="E2402" s="340" t="s">
        <v>2453</v>
      </c>
      <c r="F2402" s="340" t="s">
        <v>2423</v>
      </c>
    </row>
    <row r="2403" spans="1:6">
      <c r="A2403" s="26">
        <v>2399</v>
      </c>
      <c r="B2403" s="338" t="s">
        <v>5813</v>
      </c>
      <c r="C2403" s="340" t="s">
        <v>5814</v>
      </c>
      <c r="D2403" s="340" t="s">
        <v>5370</v>
      </c>
      <c r="E2403" s="340" t="s">
        <v>2453</v>
      </c>
      <c r="F2403" s="340" t="s">
        <v>2423</v>
      </c>
    </row>
    <row r="2404" spans="1:6">
      <c r="A2404" s="26">
        <v>2400</v>
      </c>
      <c r="B2404" s="338" t="s">
        <v>5844</v>
      </c>
      <c r="C2404" s="340" t="s">
        <v>5845</v>
      </c>
      <c r="D2404" s="340" t="s">
        <v>5370</v>
      </c>
      <c r="E2404" s="340" t="s">
        <v>2453</v>
      </c>
      <c r="F2404" s="340" t="s">
        <v>2423</v>
      </c>
    </row>
    <row r="2405" spans="1:6">
      <c r="A2405" s="26">
        <v>2401</v>
      </c>
      <c r="B2405" s="338" t="s">
        <v>5859</v>
      </c>
      <c r="C2405" s="340" t="s">
        <v>5860</v>
      </c>
      <c r="D2405" s="340" t="s">
        <v>5370</v>
      </c>
      <c r="E2405" s="340" t="s">
        <v>2453</v>
      </c>
      <c r="F2405" s="340" t="s">
        <v>2423</v>
      </c>
    </row>
    <row r="2406" spans="1:6">
      <c r="A2406" s="26">
        <v>2402</v>
      </c>
      <c r="B2406" s="338" t="s">
        <v>5671</v>
      </c>
      <c r="C2406" s="340" t="s">
        <v>5672</v>
      </c>
      <c r="D2406" s="340" t="s">
        <v>5370</v>
      </c>
      <c r="E2406" s="340" t="s">
        <v>2453</v>
      </c>
      <c r="F2406" s="340" t="s">
        <v>2423</v>
      </c>
    </row>
    <row r="2407" spans="1:6">
      <c r="A2407" s="26">
        <v>2403</v>
      </c>
      <c r="B2407" s="338" t="s">
        <v>5693</v>
      </c>
      <c r="C2407" s="340" t="s">
        <v>5694</v>
      </c>
      <c r="D2407" s="340" t="s">
        <v>5370</v>
      </c>
      <c r="E2407" s="340" t="s">
        <v>2453</v>
      </c>
      <c r="F2407" s="340" t="s">
        <v>2423</v>
      </c>
    </row>
    <row r="2408" spans="1:6">
      <c r="A2408" s="26">
        <v>2404</v>
      </c>
      <c r="B2408" s="338" t="s">
        <v>5675</v>
      </c>
      <c r="C2408" s="340" t="s">
        <v>5676</v>
      </c>
      <c r="D2408" s="340" t="s">
        <v>5370</v>
      </c>
      <c r="E2408" s="340" t="s">
        <v>2453</v>
      </c>
      <c r="F2408" s="340" t="s">
        <v>2423</v>
      </c>
    </row>
    <row r="2409" spans="1:6">
      <c r="A2409" s="26">
        <v>2405</v>
      </c>
      <c r="B2409" s="338" t="s">
        <v>5635</v>
      </c>
      <c r="C2409" s="340" t="s">
        <v>5636</v>
      </c>
      <c r="D2409" s="340" t="s">
        <v>5370</v>
      </c>
      <c r="E2409" s="340" t="s">
        <v>2453</v>
      </c>
      <c r="F2409" s="340" t="s">
        <v>2423</v>
      </c>
    </row>
    <row r="2410" spans="1:6">
      <c r="A2410" s="26">
        <v>2406</v>
      </c>
      <c r="B2410" s="338" t="s">
        <v>5691</v>
      </c>
      <c r="C2410" s="340" t="s">
        <v>5692</v>
      </c>
      <c r="D2410" s="340" t="s">
        <v>5370</v>
      </c>
      <c r="E2410" s="340" t="s">
        <v>2453</v>
      </c>
      <c r="F2410" s="340" t="s">
        <v>2423</v>
      </c>
    </row>
    <row r="2411" spans="1:6">
      <c r="A2411" s="26">
        <v>2407</v>
      </c>
      <c r="B2411" s="338" t="s">
        <v>5667</v>
      </c>
      <c r="C2411" s="340" t="s">
        <v>5668</v>
      </c>
      <c r="D2411" s="340" t="s">
        <v>5370</v>
      </c>
      <c r="E2411" s="340" t="s">
        <v>2453</v>
      </c>
      <c r="F2411" s="340" t="s">
        <v>2423</v>
      </c>
    </row>
    <row r="2412" spans="1:6">
      <c r="A2412" s="26">
        <v>2408</v>
      </c>
      <c r="B2412" s="338" t="s">
        <v>5679</v>
      </c>
      <c r="C2412" s="340" t="s">
        <v>5680</v>
      </c>
      <c r="D2412" s="340" t="s">
        <v>5370</v>
      </c>
      <c r="E2412" s="340" t="s">
        <v>2453</v>
      </c>
      <c r="F2412" s="340" t="s">
        <v>2423</v>
      </c>
    </row>
    <row r="2413" spans="1:6">
      <c r="A2413" s="26">
        <v>2409</v>
      </c>
      <c r="B2413" s="338" t="s">
        <v>5689</v>
      </c>
      <c r="C2413" s="340" t="s">
        <v>5690</v>
      </c>
      <c r="D2413" s="340" t="s">
        <v>5370</v>
      </c>
      <c r="E2413" s="340" t="s">
        <v>2453</v>
      </c>
      <c r="F2413" s="340" t="s">
        <v>2423</v>
      </c>
    </row>
    <row r="2414" spans="1:6">
      <c r="A2414" s="26">
        <v>2410</v>
      </c>
      <c r="B2414" s="338" t="s">
        <v>5719</v>
      </c>
      <c r="C2414" s="340" t="s">
        <v>5720</v>
      </c>
      <c r="D2414" s="340" t="s">
        <v>5370</v>
      </c>
      <c r="E2414" s="340" t="s">
        <v>2453</v>
      </c>
      <c r="F2414" s="340" t="s">
        <v>2423</v>
      </c>
    </row>
    <row r="2415" spans="1:6">
      <c r="A2415" s="26">
        <v>2411</v>
      </c>
      <c r="B2415" s="338" t="s">
        <v>5655</v>
      </c>
      <c r="C2415" s="340" t="s">
        <v>5656</v>
      </c>
      <c r="D2415" s="340" t="s">
        <v>5370</v>
      </c>
      <c r="E2415" s="340" t="s">
        <v>2453</v>
      </c>
      <c r="F2415" s="340" t="s">
        <v>2423</v>
      </c>
    </row>
    <row r="2416" spans="1:6">
      <c r="A2416" s="26">
        <v>2412</v>
      </c>
      <c r="B2416" s="338" t="s">
        <v>5685</v>
      </c>
      <c r="C2416" s="340" t="s">
        <v>5686</v>
      </c>
      <c r="D2416" s="340" t="s">
        <v>5370</v>
      </c>
      <c r="E2416" s="340" t="s">
        <v>2453</v>
      </c>
      <c r="F2416" s="340" t="s">
        <v>2423</v>
      </c>
    </row>
    <row r="2417" spans="1:6">
      <c r="A2417" s="26">
        <v>2413</v>
      </c>
      <c r="B2417" s="338" t="s">
        <v>5695</v>
      </c>
      <c r="C2417" s="340" t="s">
        <v>5696</v>
      </c>
      <c r="D2417" s="340" t="s">
        <v>5370</v>
      </c>
      <c r="E2417" s="340" t="s">
        <v>2453</v>
      </c>
      <c r="F2417" s="340" t="s">
        <v>2423</v>
      </c>
    </row>
    <row r="2418" spans="1:6">
      <c r="A2418" s="26">
        <v>2414</v>
      </c>
      <c r="B2418" s="338" t="s">
        <v>5717</v>
      </c>
      <c r="C2418" s="340" t="s">
        <v>5718</v>
      </c>
      <c r="D2418" s="340" t="s">
        <v>5370</v>
      </c>
      <c r="E2418" s="340" t="s">
        <v>2453</v>
      </c>
      <c r="F2418" s="340" t="s">
        <v>2423</v>
      </c>
    </row>
    <row r="2419" spans="1:6">
      <c r="A2419" s="26">
        <v>2415</v>
      </c>
      <c r="B2419" s="338" t="s">
        <v>5665</v>
      </c>
      <c r="C2419" s="340" t="s">
        <v>5666</v>
      </c>
      <c r="D2419" s="340" t="s">
        <v>5370</v>
      </c>
      <c r="E2419" s="340" t="s">
        <v>2453</v>
      </c>
      <c r="F2419" s="340" t="s">
        <v>2423</v>
      </c>
    </row>
    <row r="2420" spans="1:6">
      <c r="A2420" s="26">
        <v>2416</v>
      </c>
      <c r="B2420" s="338" t="s">
        <v>5697</v>
      </c>
      <c r="C2420" s="340" t="s">
        <v>5698</v>
      </c>
      <c r="D2420" s="340" t="s">
        <v>5370</v>
      </c>
      <c r="E2420" s="340" t="s">
        <v>2453</v>
      </c>
      <c r="F2420" s="340" t="s">
        <v>2423</v>
      </c>
    </row>
    <row r="2421" spans="1:6">
      <c r="A2421" s="26">
        <v>2417</v>
      </c>
      <c r="B2421" s="338" t="s">
        <v>5687</v>
      </c>
      <c r="C2421" s="340" t="s">
        <v>5688</v>
      </c>
      <c r="D2421" s="340" t="s">
        <v>5370</v>
      </c>
      <c r="E2421" s="340" t="s">
        <v>2453</v>
      </c>
      <c r="F2421" s="340" t="s">
        <v>2423</v>
      </c>
    </row>
    <row r="2422" spans="1:6">
      <c r="A2422" s="26">
        <v>2418</v>
      </c>
      <c r="B2422" s="338" t="s">
        <v>5677</v>
      </c>
      <c r="C2422" s="340" t="s">
        <v>5678</v>
      </c>
      <c r="D2422" s="340" t="s">
        <v>5370</v>
      </c>
      <c r="E2422" s="340" t="s">
        <v>2453</v>
      </c>
      <c r="F2422" s="340" t="s">
        <v>2423</v>
      </c>
    </row>
    <row r="2423" spans="1:6">
      <c r="A2423" s="26">
        <v>2419</v>
      </c>
      <c r="B2423" s="338" t="s">
        <v>5862</v>
      </c>
      <c r="C2423" s="340" t="s">
        <v>5863</v>
      </c>
      <c r="D2423" s="340" t="s">
        <v>5370</v>
      </c>
      <c r="E2423" s="340" t="s">
        <v>2453</v>
      </c>
      <c r="F2423" s="340" t="s">
        <v>2423</v>
      </c>
    </row>
    <row r="2424" spans="1:6">
      <c r="A2424" s="26">
        <v>2420</v>
      </c>
      <c r="B2424" s="338" t="s">
        <v>5681</v>
      </c>
      <c r="C2424" s="340" t="s">
        <v>5682</v>
      </c>
      <c r="D2424" s="340" t="s">
        <v>5370</v>
      </c>
      <c r="E2424" s="340" t="s">
        <v>2453</v>
      </c>
      <c r="F2424" s="340" t="s">
        <v>2423</v>
      </c>
    </row>
    <row r="2425" spans="1:6">
      <c r="A2425" s="26">
        <v>2421</v>
      </c>
      <c r="B2425" s="338" t="s">
        <v>5795</v>
      </c>
      <c r="C2425" s="340" t="s">
        <v>5796</v>
      </c>
      <c r="D2425" s="340" t="s">
        <v>5370</v>
      </c>
      <c r="E2425" s="340" t="s">
        <v>2453</v>
      </c>
      <c r="F2425" s="340" t="s">
        <v>2423</v>
      </c>
    </row>
    <row r="2426" spans="1:6">
      <c r="A2426" s="26">
        <v>2422</v>
      </c>
      <c r="B2426" s="338" t="s">
        <v>5787</v>
      </c>
      <c r="C2426" s="340" t="s">
        <v>5788</v>
      </c>
      <c r="D2426" s="340" t="s">
        <v>5370</v>
      </c>
      <c r="E2426" s="340" t="s">
        <v>2453</v>
      </c>
      <c r="F2426" s="340" t="s">
        <v>2423</v>
      </c>
    </row>
    <row r="2427" spans="1:6">
      <c r="A2427" s="26">
        <v>2423</v>
      </c>
      <c r="B2427" s="338" t="s">
        <v>5802</v>
      </c>
      <c r="C2427" s="340" t="s">
        <v>5803</v>
      </c>
      <c r="D2427" s="340" t="s">
        <v>5370</v>
      </c>
      <c r="E2427" s="340" t="s">
        <v>2453</v>
      </c>
      <c r="F2427" s="340" t="s">
        <v>2423</v>
      </c>
    </row>
    <row r="2428" spans="1:6">
      <c r="A2428" s="26">
        <v>2424</v>
      </c>
      <c r="B2428" s="338" t="s">
        <v>5771</v>
      </c>
      <c r="C2428" s="340" t="s">
        <v>5772</v>
      </c>
      <c r="D2428" s="340" t="s">
        <v>5370</v>
      </c>
      <c r="E2428" s="340" t="s">
        <v>2453</v>
      </c>
      <c r="F2428" s="340" t="s">
        <v>2423</v>
      </c>
    </row>
    <row r="2429" spans="1:6">
      <c r="A2429" s="26">
        <v>2425</v>
      </c>
      <c r="B2429" s="338" t="s">
        <v>5721</v>
      </c>
      <c r="C2429" s="340" t="s">
        <v>5722</v>
      </c>
      <c r="D2429" s="340" t="s">
        <v>5370</v>
      </c>
      <c r="E2429" s="340" t="s">
        <v>2453</v>
      </c>
      <c r="F2429" s="340" t="s">
        <v>2423</v>
      </c>
    </row>
    <row r="2430" spans="1:6">
      <c r="A2430" s="26">
        <v>2426</v>
      </c>
      <c r="B2430" s="338" t="s">
        <v>11430</v>
      </c>
      <c r="C2430" s="340" t="s">
        <v>6131</v>
      </c>
      <c r="D2430" s="340" t="s">
        <v>5370</v>
      </c>
      <c r="E2430" s="340" t="s">
        <v>2453</v>
      </c>
      <c r="F2430" s="340" t="s">
        <v>2423</v>
      </c>
    </row>
    <row r="2431" spans="1:6">
      <c r="A2431" s="26">
        <v>2427</v>
      </c>
      <c r="B2431" s="338" t="s">
        <v>11444</v>
      </c>
      <c r="C2431" s="340" t="s">
        <v>6125</v>
      </c>
      <c r="D2431" s="340" t="s">
        <v>5370</v>
      </c>
      <c r="E2431" s="340" t="s">
        <v>2453</v>
      </c>
      <c r="F2431" s="340" t="s">
        <v>2423</v>
      </c>
    </row>
    <row r="2432" spans="1:6">
      <c r="A2432" s="26">
        <v>2428</v>
      </c>
      <c r="B2432" s="338" t="s">
        <v>11483</v>
      </c>
      <c r="C2432" s="340" t="s">
        <v>6112</v>
      </c>
      <c r="D2432" s="340" t="s">
        <v>5370</v>
      </c>
      <c r="E2432" s="340" t="s">
        <v>2453</v>
      </c>
      <c r="F2432" s="340" t="s">
        <v>2423</v>
      </c>
    </row>
    <row r="2433" spans="1:6">
      <c r="A2433" s="26">
        <v>2429</v>
      </c>
      <c r="B2433" s="338" t="s">
        <v>11523</v>
      </c>
      <c r="C2433" s="340" t="s">
        <v>6120</v>
      </c>
      <c r="D2433" s="340" t="s">
        <v>5370</v>
      </c>
      <c r="E2433" s="340" t="s">
        <v>2453</v>
      </c>
      <c r="F2433" s="340" t="s">
        <v>2423</v>
      </c>
    </row>
    <row r="2434" spans="1:6">
      <c r="A2434" s="26">
        <v>2430</v>
      </c>
      <c r="B2434" s="338" t="s">
        <v>5475</v>
      </c>
      <c r="C2434" s="340" t="s">
        <v>5476</v>
      </c>
      <c r="D2434" s="340" t="s">
        <v>5370</v>
      </c>
      <c r="E2434" s="340" t="s">
        <v>2453</v>
      </c>
      <c r="F2434" s="340" t="s">
        <v>2423</v>
      </c>
    </row>
    <row r="2435" spans="1:6">
      <c r="A2435" s="26">
        <v>2431</v>
      </c>
      <c r="B2435" s="338" t="s">
        <v>5409</v>
      </c>
      <c r="C2435" s="340" t="s">
        <v>5410</v>
      </c>
      <c r="D2435" s="340" t="s">
        <v>5370</v>
      </c>
      <c r="E2435" s="340" t="s">
        <v>2453</v>
      </c>
      <c r="F2435" s="340" t="s">
        <v>2423</v>
      </c>
    </row>
    <row r="2436" spans="1:6">
      <c r="A2436" s="26">
        <v>2432</v>
      </c>
      <c r="B2436" s="338" t="s">
        <v>5439</v>
      </c>
      <c r="C2436" s="340" t="s">
        <v>5440</v>
      </c>
      <c r="D2436" s="340" t="s">
        <v>5370</v>
      </c>
      <c r="E2436" s="340" t="s">
        <v>2453</v>
      </c>
      <c r="F2436" s="340" t="s">
        <v>2423</v>
      </c>
    </row>
    <row r="2437" spans="1:6">
      <c r="A2437" s="26">
        <v>2433</v>
      </c>
      <c r="B2437" s="338" t="s">
        <v>5477</v>
      </c>
      <c r="C2437" s="340" t="s">
        <v>5478</v>
      </c>
      <c r="D2437" s="340" t="s">
        <v>5370</v>
      </c>
      <c r="E2437" s="340" t="s">
        <v>2453</v>
      </c>
      <c r="F2437" s="340" t="s">
        <v>2423</v>
      </c>
    </row>
    <row r="2438" spans="1:6">
      <c r="A2438" s="26">
        <v>2434</v>
      </c>
      <c r="B2438" s="338" t="s">
        <v>5369</v>
      </c>
      <c r="C2438" s="340" t="s">
        <v>1586</v>
      </c>
      <c r="D2438" s="340" t="s">
        <v>5370</v>
      </c>
      <c r="E2438" s="340" t="s">
        <v>2422</v>
      </c>
      <c r="F2438" s="340" t="s">
        <v>2423</v>
      </c>
    </row>
    <row r="2439" spans="1:6">
      <c r="A2439" s="26">
        <v>2435</v>
      </c>
      <c r="B2439" s="338" t="s">
        <v>5559</v>
      </c>
      <c r="C2439" s="340" t="s">
        <v>5560</v>
      </c>
      <c r="D2439" s="340" t="s">
        <v>5370</v>
      </c>
      <c r="E2439" s="340" t="s">
        <v>2453</v>
      </c>
      <c r="F2439" s="340" t="s">
        <v>2423</v>
      </c>
    </row>
    <row r="2440" spans="1:6">
      <c r="A2440" s="26">
        <v>2436</v>
      </c>
      <c r="B2440" s="338" t="s">
        <v>5427</v>
      </c>
      <c r="C2440" s="340" t="s">
        <v>5428</v>
      </c>
      <c r="D2440" s="340" t="s">
        <v>5370</v>
      </c>
      <c r="E2440" s="340" t="s">
        <v>2453</v>
      </c>
      <c r="F2440" s="340" t="s">
        <v>2423</v>
      </c>
    </row>
    <row r="2441" spans="1:6">
      <c r="A2441" s="26">
        <v>2437</v>
      </c>
      <c r="B2441" s="338" t="s">
        <v>5497</v>
      </c>
      <c r="C2441" s="340" t="s">
        <v>5498</v>
      </c>
      <c r="D2441" s="340" t="s">
        <v>5370</v>
      </c>
      <c r="E2441" s="340" t="s">
        <v>2453</v>
      </c>
      <c r="F2441" s="340" t="s">
        <v>2423</v>
      </c>
    </row>
    <row r="2442" spans="1:6">
      <c r="A2442" s="26">
        <v>2438</v>
      </c>
      <c r="B2442" s="338" t="s">
        <v>5479</v>
      </c>
      <c r="C2442" s="340" t="s">
        <v>5480</v>
      </c>
      <c r="D2442" s="340" t="s">
        <v>5370</v>
      </c>
      <c r="E2442" s="340" t="s">
        <v>2453</v>
      </c>
      <c r="F2442" s="340" t="s">
        <v>2423</v>
      </c>
    </row>
    <row r="2443" spans="1:6">
      <c r="A2443" s="26">
        <v>2439</v>
      </c>
      <c r="B2443" s="338" t="s">
        <v>5371</v>
      </c>
      <c r="C2443" s="340" t="s">
        <v>1600</v>
      </c>
      <c r="D2443" s="340" t="s">
        <v>5370</v>
      </c>
      <c r="E2443" s="340" t="s">
        <v>2422</v>
      </c>
      <c r="F2443" s="340" t="s">
        <v>2423</v>
      </c>
    </row>
    <row r="2444" spans="1:6">
      <c r="A2444" s="26">
        <v>2440</v>
      </c>
      <c r="B2444" s="338" t="s">
        <v>5545</v>
      </c>
      <c r="C2444" s="340" t="s">
        <v>5546</v>
      </c>
      <c r="D2444" s="340" t="s">
        <v>5370</v>
      </c>
      <c r="E2444" s="340" t="s">
        <v>2453</v>
      </c>
      <c r="F2444" s="340" t="s">
        <v>2423</v>
      </c>
    </row>
    <row r="2445" spans="1:6">
      <c r="A2445" s="26">
        <v>2441</v>
      </c>
      <c r="B2445" s="338" t="s">
        <v>5451</v>
      </c>
      <c r="C2445" s="340" t="s">
        <v>5452</v>
      </c>
      <c r="D2445" s="340" t="s">
        <v>5370</v>
      </c>
      <c r="E2445" s="340" t="s">
        <v>2453</v>
      </c>
      <c r="F2445" s="340" t="s">
        <v>2423</v>
      </c>
    </row>
    <row r="2446" spans="1:6">
      <c r="A2446" s="26">
        <v>2442</v>
      </c>
      <c r="B2446" s="338" t="s">
        <v>5573</v>
      </c>
      <c r="C2446" s="340" t="s">
        <v>5574</v>
      </c>
      <c r="D2446" s="340" t="s">
        <v>5370</v>
      </c>
      <c r="E2446" s="340" t="s">
        <v>2453</v>
      </c>
      <c r="F2446" s="340" t="s">
        <v>2423</v>
      </c>
    </row>
    <row r="2447" spans="1:6">
      <c r="A2447" s="26">
        <v>2443</v>
      </c>
      <c r="B2447" s="338" t="s">
        <v>5417</v>
      </c>
      <c r="C2447" s="340" t="s">
        <v>5418</v>
      </c>
      <c r="D2447" s="340" t="s">
        <v>5370</v>
      </c>
      <c r="E2447" s="340" t="s">
        <v>2453</v>
      </c>
      <c r="F2447" s="340" t="s">
        <v>2423</v>
      </c>
    </row>
    <row r="2448" spans="1:6">
      <c r="A2448" s="26">
        <v>2444</v>
      </c>
      <c r="B2448" s="338" t="s">
        <v>5507</v>
      </c>
      <c r="C2448" s="340" t="s">
        <v>5508</v>
      </c>
      <c r="D2448" s="340" t="s">
        <v>5370</v>
      </c>
      <c r="E2448" s="340" t="s">
        <v>2453</v>
      </c>
      <c r="F2448" s="340" t="s">
        <v>2423</v>
      </c>
    </row>
    <row r="2449" spans="1:6">
      <c r="A2449" s="26">
        <v>2445</v>
      </c>
      <c r="B2449" s="338" t="s">
        <v>5447</v>
      </c>
      <c r="C2449" s="340" t="s">
        <v>5448</v>
      </c>
      <c r="D2449" s="340" t="s">
        <v>5370</v>
      </c>
      <c r="E2449" s="340" t="s">
        <v>2453</v>
      </c>
      <c r="F2449" s="340" t="s">
        <v>2423</v>
      </c>
    </row>
    <row r="2450" spans="1:6">
      <c r="A2450" s="26">
        <v>2446</v>
      </c>
      <c r="B2450" s="338" t="s">
        <v>5517</v>
      </c>
      <c r="C2450" s="340" t="s">
        <v>5518</v>
      </c>
      <c r="D2450" s="340" t="s">
        <v>5370</v>
      </c>
      <c r="E2450" s="340" t="s">
        <v>2453</v>
      </c>
      <c r="F2450" s="340" t="s">
        <v>2423</v>
      </c>
    </row>
    <row r="2451" spans="1:6">
      <c r="A2451" s="26">
        <v>2447</v>
      </c>
      <c r="B2451" s="338" t="s">
        <v>5563</v>
      </c>
      <c r="C2451" s="340" t="s">
        <v>5564</v>
      </c>
      <c r="D2451" s="340" t="s">
        <v>5370</v>
      </c>
      <c r="E2451" s="340" t="s">
        <v>2453</v>
      </c>
      <c r="F2451" s="340" t="s">
        <v>2423</v>
      </c>
    </row>
    <row r="2452" spans="1:6">
      <c r="A2452" s="26">
        <v>2448</v>
      </c>
      <c r="B2452" s="338" t="s">
        <v>5581</v>
      </c>
      <c r="C2452" s="340" t="s">
        <v>5582</v>
      </c>
      <c r="D2452" s="340" t="s">
        <v>5370</v>
      </c>
      <c r="E2452" s="340" t="s">
        <v>2453</v>
      </c>
      <c r="F2452" s="340" t="s">
        <v>2423</v>
      </c>
    </row>
    <row r="2453" spans="1:6">
      <c r="A2453" s="26">
        <v>2449</v>
      </c>
      <c r="B2453" s="338" t="s">
        <v>5543</v>
      </c>
      <c r="C2453" s="340" t="s">
        <v>5544</v>
      </c>
      <c r="D2453" s="340" t="s">
        <v>5370</v>
      </c>
      <c r="E2453" s="340" t="s">
        <v>2453</v>
      </c>
      <c r="F2453" s="340" t="s">
        <v>2423</v>
      </c>
    </row>
    <row r="2454" spans="1:6">
      <c r="A2454" s="26">
        <v>2450</v>
      </c>
      <c r="B2454" s="338" t="s">
        <v>5529</v>
      </c>
      <c r="C2454" s="340" t="s">
        <v>5530</v>
      </c>
      <c r="D2454" s="340" t="s">
        <v>5370</v>
      </c>
      <c r="E2454" s="340" t="s">
        <v>2453</v>
      </c>
      <c r="F2454" s="340" t="s">
        <v>2423</v>
      </c>
    </row>
    <row r="2455" spans="1:6">
      <c r="A2455" s="26">
        <v>2451</v>
      </c>
      <c r="B2455" s="338" t="s">
        <v>5473</v>
      </c>
      <c r="C2455" s="340" t="s">
        <v>5474</v>
      </c>
      <c r="D2455" s="340" t="s">
        <v>5370</v>
      </c>
      <c r="E2455" s="340" t="s">
        <v>2453</v>
      </c>
      <c r="F2455" s="340" t="s">
        <v>2423</v>
      </c>
    </row>
    <row r="2456" spans="1:6">
      <c r="A2456" s="26">
        <v>2452</v>
      </c>
      <c r="B2456" s="338" t="s">
        <v>5485</v>
      </c>
      <c r="C2456" s="340" t="s">
        <v>5486</v>
      </c>
      <c r="D2456" s="340" t="s">
        <v>5370</v>
      </c>
      <c r="E2456" s="340" t="s">
        <v>2453</v>
      </c>
      <c r="F2456" s="340" t="s">
        <v>2423</v>
      </c>
    </row>
    <row r="2457" spans="1:6">
      <c r="A2457" s="26">
        <v>2453</v>
      </c>
      <c r="B2457" s="338" t="s">
        <v>5537</v>
      </c>
      <c r="C2457" s="340" t="s">
        <v>5538</v>
      </c>
      <c r="D2457" s="340" t="s">
        <v>5370</v>
      </c>
      <c r="E2457" s="340" t="s">
        <v>2453</v>
      </c>
      <c r="F2457" s="340" t="s">
        <v>2423</v>
      </c>
    </row>
    <row r="2458" spans="1:6">
      <c r="A2458" s="26">
        <v>2454</v>
      </c>
      <c r="B2458" s="338" t="s">
        <v>5539</v>
      </c>
      <c r="C2458" s="340" t="s">
        <v>5540</v>
      </c>
      <c r="D2458" s="340" t="s">
        <v>5370</v>
      </c>
      <c r="E2458" s="340" t="s">
        <v>2453</v>
      </c>
      <c r="F2458" s="340" t="s">
        <v>2423</v>
      </c>
    </row>
    <row r="2459" spans="1:6">
      <c r="A2459" s="26">
        <v>2455</v>
      </c>
      <c r="B2459" s="338" t="s">
        <v>5535</v>
      </c>
      <c r="C2459" s="340" t="s">
        <v>5536</v>
      </c>
      <c r="D2459" s="340" t="s">
        <v>5370</v>
      </c>
      <c r="E2459" s="340" t="s">
        <v>2453</v>
      </c>
      <c r="F2459" s="340" t="s">
        <v>2423</v>
      </c>
    </row>
    <row r="2460" spans="1:6">
      <c r="A2460" s="26">
        <v>2456</v>
      </c>
      <c r="B2460" s="338" t="s">
        <v>5459</v>
      </c>
      <c r="C2460" s="340" t="s">
        <v>5460</v>
      </c>
      <c r="D2460" s="340" t="s">
        <v>5370</v>
      </c>
      <c r="E2460" s="340" t="s">
        <v>2453</v>
      </c>
      <c r="F2460" s="340" t="s">
        <v>2423</v>
      </c>
    </row>
    <row r="2461" spans="1:6">
      <c r="A2461" s="26">
        <v>2457</v>
      </c>
      <c r="B2461" s="338" t="s">
        <v>11564</v>
      </c>
      <c r="C2461" s="340" t="s">
        <v>5398</v>
      </c>
      <c r="D2461" s="340" t="s">
        <v>5370</v>
      </c>
      <c r="E2461" s="340" t="s">
        <v>2422</v>
      </c>
      <c r="F2461" s="340" t="s">
        <v>2423</v>
      </c>
    </row>
    <row r="2462" spans="1:6">
      <c r="A2462" s="26">
        <v>2458</v>
      </c>
      <c r="B2462" s="338" t="s">
        <v>11568</v>
      </c>
      <c r="C2462" s="340" t="s">
        <v>5399</v>
      </c>
      <c r="D2462" s="340" t="s">
        <v>5370</v>
      </c>
      <c r="E2462" s="340" t="s">
        <v>2422</v>
      </c>
      <c r="F2462" s="340" t="s">
        <v>2423</v>
      </c>
    </row>
    <row r="2463" spans="1:6">
      <c r="A2463" s="26">
        <v>2459</v>
      </c>
      <c r="B2463" s="338" t="s">
        <v>5571</v>
      </c>
      <c r="C2463" s="340" t="s">
        <v>5572</v>
      </c>
      <c r="D2463" s="340" t="s">
        <v>5370</v>
      </c>
      <c r="E2463" s="340" t="s">
        <v>2453</v>
      </c>
      <c r="F2463" s="340" t="s">
        <v>2423</v>
      </c>
    </row>
    <row r="2464" spans="1:6">
      <c r="A2464" s="26">
        <v>2460</v>
      </c>
      <c r="B2464" s="338" t="s">
        <v>5372</v>
      </c>
      <c r="C2464" s="340" t="s">
        <v>1606</v>
      </c>
      <c r="D2464" s="340" t="s">
        <v>5370</v>
      </c>
      <c r="E2464" s="340" t="s">
        <v>2422</v>
      </c>
      <c r="F2464" s="340" t="s">
        <v>2423</v>
      </c>
    </row>
    <row r="2465" spans="1:6">
      <c r="A2465" s="26">
        <v>2461</v>
      </c>
      <c r="B2465" s="338" t="s">
        <v>5483</v>
      </c>
      <c r="C2465" s="340" t="s">
        <v>5484</v>
      </c>
      <c r="D2465" s="340" t="s">
        <v>5370</v>
      </c>
      <c r="E2465" s="340" t="s">
        <v>2453</v>
      </c>
      <c r="F2465" s="340" t="s">
        <v>2423</v>
      </c>
    </row>
    <row r="2466" spans="1:6">
      <c r="A2466" s="26">
        <v>2462</v>
      </c>
      <c r="B2466" s="338" t="s">
        <v>5569</v>
      </c>
      <c r="C2466" s="340" t="s">
        <v>5570</v>
      </c>
      <c r="D2466" s="340" t="s">
        <v>5370</v>
      </c>
      <c r="E2466" s="340" t="s">
        <v>2453</v>
      </c>
      <c r="F2466" s="340" t="s">
        <v>2423</v>
      </c>
    </row>
    <row r="2467" spans="1:6">
      <c r="A2467" s="26">
        <v>2463</v>
      </c>
      <c r="B2467" s="338" t="s">
        <v>5505</v>
      </c>
      <c r="C2467" s="340" t="s">
        <v>5506</v>
      </c>
      <c r="D2467" s="340" t="s">
        <v>5370</v>
      </c>
      <c r="E2467" s="340" t="s">
        <v>2453</v>
      </c>
      <c r="F2467" s="340" t="s">
        <v>2423</v>
      </c>
    </row>
    <row r="2468" spans="1:6">
      <c r="A2468" s="26">
        <v>2464</v>
      </c>
      <c r="B2468" s="338" t="s">
        <v>5443</v>
      </c>
      <c r="C2468" s="340" t="s">
        <v>5444</v>
      </c>
      <c r="D2468" s="340" t="s">
        <v>5370</v>
      </c>
      <c r="E2468" s="340" t="s">
        <v>2453</v>
      </c>
      <c r="F2468" s="340" t="s">
        <v>2423</v>
      </c>
    </row>
    <row r="2469" spans="1:6">
      <c r="A2469" s="26">
        <v>2465</v>
      </c>
      <c r="B2469" s="338" t="s">
        <v>5445</v>
      </c>
      <c r="C2469" s="340" t="s">
        <v>5446</v>
      </c>
      <c r="D2469" s="340" t="s">
        <v>5370</v>
      </c>
      <c r="E2469" s="340" t="s">
        <v>2453</v>
      </c>
      <c r="F2469" s="340" t="s">
        <v>2423</v>
      </c>
    </row>
    <row r="2470" spans="1:6">
      <c r="A2470" s="26">
        <v>2466</v>
      </c>
      <c r="B2470" s="338" t="s">
        <v>5457</v>
      </c>
      <c r="C2470" s="340" t="s">
        <v>5458</v>
      </c>
      <c r="D2470" s="340" t="s">
        <v>5370</v>
      </c>
      <c r="E2470" s="340" t="s">
        <v>2453</v>
      </c>
      <c r="F2470" s="340" t="s">
        <v>2423</v>
      </c>
    </row>
    <row r="2471" spans="1:6">
      <c r="A2471" s="26">
        <v>2467</v>
      </c>
      <c r="B2471" s="338" t="s">
        <v>5511</v>
      </c>
      <c r="C2471" s="340" t="s">
        <v>5512</v>
      </c>
      <c r="D2471" s="340" t="s">
        <v>5370</v>
      </c>
      <c r="E2471" s="340" t="s">
        <v>2453</v>
      </c>
      <c r="F2471" s="340" t="s">
        <v>2423</v>
      </c>
    </row>
    <row r="2472" spans="1:6">
      <c r="A2472" s="26">
        <v>2468</v>
      </c>
      <c r="B2472" s="338" t="s">
        <v>5413</v>
      </c>
      <c r="C2472" s="340" t="s">
        <v>5414</v>
      </c>
      <c r="D2472" s="340" t="s">
        <v>5370</v>
      </c>
      <c r="E2472" s="340" t="s">
        <v>2453</v>
      </c>
      <c r="F2472" s="340" t="s">
        <v>2423</v>
      </c>
    </row>
    <row r="2473" spans="1:6">
      <c r="A2473" s="26">
        <v>2469</v>
      </c>
      <c r="B2473" s="338" t="s">
        <v>5565</v>
      </c>
      <c r="C2473" s="340" t="s">
        <v>5566</v>
      </c>
      <c r="D2473" s="340" t="s">
        <v>5370</v>
      </c>
      <c r="E2473" s="340" t="s">
        <v>2453</v>
      </c>
      <c r="F2473" s="340" t="s">
        <v>2423</v>
      </c>
    </row>
    <row r="2474" spans="1:6">
      <c r="A2474" s="26">
        <v>2470</v>
      </c>
      <c r="B2474" s="338" t="s">
        <v>5463</v>
      </c>
      <c r="C2474" s="340" t="s">
        <v>5464</v>
      </c>
      <c r="D2474" s="340" t="s">
        <v>5370</v>
      </c>
      <c r="E2474" s="340" t="s">
        <v>2453</v>
      </c>
      <c r="F2474" s="340" t="s">
        <v>2423</v>
      </c>
    </row>
    <row r="2475" spans="1:6">
      <c r="A2475" s="26">
        <v>2471</v>
      </c>
      <c r="B2475" s="338" t="s">
        <v>5411</v>
      </c>
      <c r="C2475" s="340" t="s">
        <v>5412</v>
      </c>
      <c r="D2475" s="340" t="s">
        <v>5370</v>
      </c>
      <c r="E2475" s="340" t="s">
        <v>2453</v>
      </c>
      <c r="F2475" s="340" t="s">
        <v>2423</v>
      </c>
    </row>
    <row r="2476" spans="1:6">
      <c r="A2476" s="26">
        <v>2472</v>
      </c>
      <c r="B2476" s="338" t="s">
        <v>5515</v>
      </c>
      <c r="C2476" s="340" t="s">
        <v>5516</v>
      </c>
      <c r="D2476" s="340" t="s">
        <v>5370</v>
      </c>
      <c r="E2476" s="340" t="s">
        <v>2453</v>
      </c>
      <c r="F2476" s="340" t="s">
        <v>2423</v>
      </c>
    </row>
    <row r="2477" spans="1:6">
      <c r="A2477" s="26">
        <v>2473</v>
      </c>
      <c r="B2477" s="338" t="s">
        <v>5551</v>
      </c>
      <c r="C2477" s="340" t="s">
        <v>5552</v>
      </c>
      <c r="D2477" s="340" t="s">
        <v>5370</v>
      </c>
      <c r="E2477" s="340" t="s">
        <v>2453</v>
      </c>
      <c r="F2477" s="340" t="s">
        <v>2423</v>
      </c>
    </row>
    <row r="2478" spans="1:6">
      <c r="A2478" s="26">
        <v>2474</v>
      </c>
      <c r="B2478" s="338" t="s">
        <v>5575</v>
      </c>
      <c r="C2478" s="340" t="s">
        <v>5576</v>
      </c>
      <c r="D2478" s="340" t="s">
        <v>5370</v>
      </c>
      <c r="E2478" s="340" t="s">
        <v>2453</v>
      </c>
      <c r="F2478" s="340" t="s">
        <v>2423</v>
      </c>
    </row>
    <row r="2479" spans="1:6">
      <c r="A2479" s="26">
        <v>2475</v>
      </c>
      <c r="B2479" s="338" t="s">
        <v>5501</v>
      </c>
      <c r="C2479" s="340" t="s">
        <v>5502</v>
      </c>
      <c r="D2479" s="340" t="s">
        <v>5370</v>
      </c>
      <c r="E2479" s="340" t="s">
        <v>2453</v>
      </c>
      <c r="F2479" s="340" t="s">
        <v>2423</v>
      </c>
    </row>
    <row r="2480" spans="1:6">
      <c r="A2480" s="26">
        <v>2476</v>
      </c>
      <c r="B2480" s="338" t="s">
        <v>5449</v>
      </c>
      <c r="C2480" s="340" t="s">
        <v>5450</v>
      </c>
      <c r="D2480" s="340" t="s">
        <v>5370</v>
      </c>
      <c r="E2480" s="340" t="s">
        <v>2453</v>
      </c>
      <c r="F2480" s="342" t="s">
        <v>2423</v>
      </c>
    </row>
    <row r="2481" spans="1:6">
      <c r="A2481" s="26">
        <v>2477</v>
      </c>
      <c r="B2481" s="338" t="s">
        <v>5489</v>
      </c>
      <c r="C2481" s="340" t="s">
        <v>5490</v>
      </c>
      <c r="D2481" s="340" t="s">
        <v>5370</v>
      </c>
      <c r="E2481" s="340" t="s">
        <v>2453</v>
      </c>
      <c r="F2481" s="342" t="s">
        <v>2423</v>
      </c>
    </row>
    <row r="2482" spans="1:6">
      <c r="A2482" s="26">
        <v>2478</v>
      </c>
      <c r="B2482" s="338" t="s">
        <v>5455</v>
      </c>
      <c r="C2482" s="340" t="s">
        <v>5456</v>
      </c>
      <c r="D2482" s="340" t="s">
        <v>5370</v>
      </c>
      <c r="E2482" s="340" t="s">
        <v>2453</v>
      </c>
      <c r="F2482" s="342" t="s">
        <v>2423</v>
      </c>
    </row>
    <row r="2483" spans="1:6">
      <c r="A2483" s="26">
        <v>2479</v>
      </c>
      <c r="B2483" s="338" t="s">
        <v>5467</v>
      </c>
      <c r="C2483" s="340" t="s">
        <v>5468</v>
      </c>
      <c r="D2483" s="340" t="s">
        <v>5370</v>
      </c>
      <c r="E2483" s="340" t="s">
        <v>2453</v>
      </c>
      <c r="F2483" s="342" t="s">
        <v>2423</v>
      </c>
    </row>
    <row r="2484" spans="1:6">
      <c r="A2484" s="26">
        <v>2480</v>
      </c>
      <c r="B2484" s="338" t="s">
        <v>5491</v>
      </c>
      <c r="C2484" s="340" t="s">
        <v>5492</v>
      </c>
      <c r="D2484" s="340" t="s">
        <v>5370</v>
      </c>
      <c r="E2484" s="340" t="s">
        <v>2453</v>
      </c>
      <c r="F2484" s="342" t="s">
        <v>2423</v>
      </c>
    </row>
    <row r="2485" spans="1:6">
      <c r="A2485" s="26">
        <v>2481</v>
      </c>
      <c r="B2485" s="338" t="s">
        <v>5419</v>
      </c>
      <c r="C2485" s="340" t="s">
        <v>5420</v>
      </c>
      <c r="D2485" s="340" t="s">
        <v>5370</v>
      </c>
      <c r="E2485" s="340" t="s">
        <v>2453</v>
      </c>
      <c r="F2485" s="342" t="s">
        <v>2423</v>
      </c>
    </row>
    <row r="2486" spans="1:6">
      <c r="A2486" s="26">
        <v>2482</v>
      </c>
      <c r="B2486" s="338" t="s">
        <v>5471</v>
      </c>
      <c r="C2486" s="340" t="s">
        <v>5472</v>
      </c>
      <c r="D2486" s="340" t="s">
        <v>5370</v>
      </c>
      <c r="E2486" s="340" t="s">
        <v>2453</v>
      </c>
      <c r="F2486" s="342" t="s">
        <v>2423</v>
      </c>
    </row>
    <row r="2487" spans="1:6">
      <c r="A2487" s="26">
        <v>2483</v>
      </c>
      <c r="B2487" s="338" t="s">
        <v>5523</v>
      </c>
      <c r="C2487" s="340" t="s">
        <v>5524</v>
      </c>
      <c r="D2487" s="340" t="s">
        <v>5370</v>
      </c>
      <c r="E2487" s="340" t="s">
        <v>2453</v>
      </c>
      <c r="F2487" s="342" t="s">
        <v>2423</v>
      </c>
    </row>
    <row r="2488" spans="1:6">
      <c r="A2488" s="26">
        <v>2484</v>
      </c>
      <c r="B2488" s="338" t="s">
        <v>5469</v>
      </c>
      <c r="C2488" s="340" t="s">
        <v>5470</v>
      </c>
      <c r="D2488" s="340" t="s">
        <v>5370</v>
      </c>
      <c r="E2488" s="340" t="s">
        <v>2453</v>
      </c>
      <c r="F2488" s="342" t="s">
        <v>2423</v>
      </c>
    </row>
    <row r="2489" spans="1:6">
      <c r="A2489" s="26">
        <v>2485</v>
      </c>
      <c r="B2489" s="338" t="s">
        <v>5453</v>
      </c>
      <c r="C2489" s="340" t="s">
        <v>5454</v>
      </c>
      <c r="D2489" s="340" t="s">
        <v>5370</v>
      </c>
      <c r="E2489" s="340" t="s">
        <v>2453</v>
      </c>
      <c r="F2489" s="342" t="s">
        <v>2423</v>
      </c>
    </row>
    <row r="2490" spans="1:6">
      <c r="A2490" s="26">
        <v>2486</v>
      </c>
      <c r="B2490" s="338" t="s">
        <v>5493</v>
      </c>
      <c r="C2490" s="340" t="s">
        <v>5494</v>
      </c>
      <c r="D2490" s="340" t="s">
        <v>5370</v>
      </c>
      <c r="E2490" s="340" t="s">
        <v>2453</v>
      </c>
      <c r="F2490" s="342" t="s">
        <v>2423</v>
      </c>
    </row>
    <row r="2491" spans="1:6">
      <c r="A2491" s="26">
        <v>2487</v>
      </c>
      <c r="B2491" s="338" t="s">
        <v>5525</v>
      </c>
      <c r="C2491" s="340" t="s">
        <v>5526</v>
      </c>
      <c r="D2491" s="340" t="s">
        <v>5370</v>
      </c>
      <c r="E2491" s="340" t="s">
        <v>2453</v>
      </c>
      <c r="F2491" s="342" t="s">
        <v>2423</v>
      </c>
    </row>
    <row r="2492" spans="1:6">
      <c r="A2492" s="26">
        <v>2488</v>
      </c>
      <c r="B2492" s="338" t="s">
        <v>5431</v>
      </c>
      <c r="C2492" s="340" t="s">
        <v>5432</v>
      </c>
      <c r="D2492" s="340" t="s">
        <v>5370</v>
      </c>
      <c r="E2492" s="340" t="s">
        <v>2453</v>
      </c>
      <c r="F2492" s="342" t="s">
        <v>2423</v>
      </c>
    </row>
    <row r="2493" spans="1:6">
      <c r="A2493" s="26">
        <v>2489</v>
      </c>
      <c r="B2493" s="338" t="s">
        <v>5567</v>
      </c>
      <c r="C2493" s="340" t="s">
        <v>5568</v>
      </c>
      <c r="D2493" s="340" t="s">
        <v>5370</v>
      </c>
      <c r="E2493" s="340" t="s">
        <v>2453</v>
      </c>
      <c r="F2493" s="342" t="s">
        <v>2423</v>
      </c>
    </row>
    <row r="2494" spans="1:6">
      <c r="A2494" s="26">
        <v>2490</v>
      </c>
      <c r="B2494" s="338" t="s">
        <v>5579</v>
      </c>
      <c r="C2494" s="340" t="s">
        <v>5580</v>
      </c>
      <c r="D2494" s="340" t="s">
        <v>5370</v>
      </c>
      <c r="E2494" s="340" t="s">
        <v>2453</v>
      </c>
      <c r="F2494" s="342" t="s">
        <v>2423</v>
      </c>
    </row>
    <row r="2495" spans="1:6">
      <c r="A2495" s="26">
        <v>2491</v>
      </c>
      <c r="B2495" s="338" t="s">
        <v>5561</v>
      </c>
      <c r="C2495" s="340" t="s">
        <v>5562</v>
      </c>
      <c r="D2495" s="340" t="s">
        <v>5370</v>
      </c>
      <c r="E2495" s="340" t="s">
        <v>2453</v>
      </c>
      <c r="F2495" s="342" t="s">
        <v>2423</v>
      </c>
    </row>
    <row r="2496" spans="1:6">
      <c r="A2496" s="26">
        <v>2492</v>
      </c>
      <c r="B2496" s="338" t="s">
        <v>5423</v>
      </c>
      <c r="C2496" s="340" t="s">
        <v>5424</v>
      </c>
      <c r="D2496" s="340" t="s">
        <v>5370</v>
      </c>
      <c r="E2496" s="340" t="s">
        <v>2453</v>
      </c>
      <c r="F2496" s="342" t="s">
        <v>2423</v>
      </c>
    </row>
    <row r="2497" spans="1:6">
      <c r="A2497" s="26">
        <v>2493</v>
      </c>
      <c r="B2497" s="338" t="s">
        <v>5373</v>
      </c>
      <c r="C2497" s="340" t="s">
        <v>1613</v>
      </c>
      <c r="D2497" s="340" t="s">
        <v>5370</v>
      </c>
      <c r="E2497" s="340" t="s">
        <v>2422</v>
      </c>
      <c r="F2497" s="342" t="s">
        <v>2423</v>
      </c>
    </row>
    <row r="2498" spans="1:6">
      <c r="A2498" s="26">
        <v>2494</v>
      </c>
      <c r="B2498" s="338" t="s">
        <v>5374</v>
      </c>
      <c r="C2498" s="340" t="s">
        <v>1619</v>
      </c>
      <c r="D2498" s="340" t="s">
        <v>5370</v>
      </c>
      <c r="E2498" s="340" t="s">
        <v>2422</v>
      </c>
      <c r="F2498" s="342" t="s">
        <v>2423</v>
      </c>
    </row>
    <row r="2499" spans="1:6">
      <c r="A2499" s="26">
        <v>2495</v>
      </c>
      <c r="B2499" s="338" t="s">
        <v>5547</v>
      </c>
      <c r="C2499" s="340" t="s">
        <v>5548</v>
      </c>
      <c r="D2499" s="340" t="s">
        <v>5370</v>
      </c>
      <c r="E2499" s="340" t="s">
        <v>2453</v>
      </c>
      <c r="F2499" s="342" t="s">
        <v>2423</v>
      </c>
    </row>
    <row r="2500" spans="1:6">
      <c r="A2500" s="26">
        <v>2496</v>
      </c>
      <c r="B2500" s="338" t="s">
        <v>5481</v>
      </c>
      <c r="C2500" s="340" t="s">
        <v>5482</v>
      </c>
      <c r="D2500" s="340" t="s">
        <v>5370</v>
      </c>
      <c r="E2500" s="340" t="s">
        <v>2453</v>
      </c>
      <c r="F2500" s="342" t="s">
        <v>2423</v>
      </c>
    </row>
    <row r="2501" spans="1:6">
      <c r="A2501" s="26">
        <v>2497</v>
      </c>
      <c r="B2501" s="338" t="s">
        <v>5509</v>
      </c>
      <c r="C2501" s="340" t="s">
        <v>5510</v>
      </c>
      <c r="D2501" s="340" t="s">
        <v>5370</v>
      </c>
      <c r="E2501" s="340" t="s">
        <v>2453</v>
      </c>
      <c r="F2501" s="342" t="s">
        <v>2423</v>
      </c>
    </row>
    <row r="2502" spans="1:6">
      <c r="A2502" s="26">
        <v>2498</v>
      </c>
      <c r="B2502" s="338" t="s">
        <v>5557</v>
      </c>
      <c r="C2502" s="340" t="s">
        <v>5558</v>
      </c>
      <c r="D2502" s="340" t="s">
        <v>5370</v>
      </c>
      <c r="E2502" s="340" t="s">
        <v>2453</v>
      </c>
      <c r="F2502" s="342" t="s">
        <v>2423</v>
      </c>
    </row>
    <row r="2503" spans="1:6">
      <c r="A2503" s="26">
        <v>2499</v>
      </c>
      <c r="B2503" s="338" t="s">
        <v>5376</v>
      </c>
      <c r="C2503" s="340" t="s">
        <v>5377</v>
      </c>
      <c r="D2503" s="340" t="s">
        <v>5370</v>
      </c>
      <c r="E2503" s="340" t="s">
        <v>2422</v>
      </c>
      <c r="F2503" s="342" t="s">
        <v>2423</v>
      </c>
    </row>
    <row r="2504" spans="1:6">
      <c r="A2504" s="26">
        <v>2500</v>
      </c>
      <c r="B2504" s="338" t="s">
        <v>5533</v>
      </c>
      <c r="C2504" s="340" t="s">
        <v>5534</v>
      </c>
      <c r="D2504" s="340" t="s">
        <v>5370</v>
      </c>
      <c r="E2504" s="340" t="s">
        <v>2453</v>
      </c>
      <c r="F2504" s="342" t="s">
        <v>2423</v>
      </c>
    </row>
    <row r="2505" spans="1:6">
      <c r="A2505" s="26">
        <v>2501</v>
      </c>
      <c r="B2505" s="338" t="s">
        <v>5503</v>
      </c>
      <c r="C2505" s="340" t="s">
        <v>5504</v>
      </c>
      <c r="D2505" s="340" t="s">
        <v>5370</v>
      </c>
      <c r="E2505" s="340" t="s">
        <v>2453</v>
      </c>
      <c r="F2505" s="342" t="s">
        <v>2423</v>
      </c>
    </row>
    <row r="2506" spans="1:6">
      <c r="A2506" s="26">
        <v>2502</v>
      </c>
      <c r="B2506" s="338" t="s">
        <v>5553</v>
      </c>
      <c r="C2506" s="340" t="s">
        <v>5554</v>
      </c>
      <c r="D2506" s="340" t="s">
        <v>5370</v>
      </c>
      <c r="E2506" s="340" t="s">
        <v>2453</v>
      </c>
      <c r="F2506" s="342" t="s">
        <v>2423</v>
      </c>
    </row>
    <row r="2507" spans="1:6">
      <c r="A2507" s="26">
        <v>2503</v>
      </c>
      <c r="B2507" s="338" t="s">
        <v>5549</v>
      </c>
      <c r="C2507" s="340" t="s">
        <v>5550</v>
      </c>
      <c r="D2507" s="340" t="s">
        <v>5370</v>
      </c>
      <c r="E2507" s="340" t="s">
        <v>2453</v>
      </c>
      <c r="F2507" s="342" t="s">
        <v>2423</v>
      </c>
    </row>
    <row r="2508" spans="1:6">
      <c r="A2508" s="26">
        <v>2504</v>
      </c>
      <c r="B2508" s="338" t="s">
        <v>5495</v>
      </c>
      <c r="C2508" s="340" t="s">
        <v>5496</v>
      </c>
      <c r="D2508" s="340" t="s">
        <v>5370</v>
      </c>
      <c r="E2508" s="340" t="s">
        <v>2453</v>
      </c>
      <c r="F2508" s="342" t="s">
        <v>2423</v>
      </c>
    </row>
    <row r="2509" spans="1:6">
      <c r="A2509" s="26">
        <v>2505</v>
      </c>
      <c r="B2509" s="338" t="s">
        <v>5499</v>
      </c>
      <c r="C2509" s="340" t="s">
        <v>5500</v>
      </c>
      <c r="D2509" s="340" t="s">
        <v>5370</v>
      </c>
      <c r="E2509" s="340" t="s">
        <v>2453</v>
      </c>
      <c r="F2509" s="342" t="s">
        <v>2423</v>
      </c>
    </row>
    <row r="2510" spans="1:6">
      <c r="A2510" s="26">
        <v>2506</v>
      </c>
      <c r="B2510" s="338" t="s">
        <v>5421</v>
      </c>
      <c r="C2510" s="340" t="s">
        <v>5422</v>
      </c>
      <c r="D2510" s="340" t="s">
        <v>5370</v>
      </c>
      <c r="E2510" s="340" t="s">
        <v>2453</v>
      </c>
      <c r="F2510" s="342" t="s">
        <v>2423</v>
      </c>
    </row>
    <row r="2511" spans="1:6">
      <c r="A2511" s="26">
        <v>2507</v>
      </c>
      <c r="B2511" s="338" t="s">
        <v>5415</v>
      </c>
      <c r="C2511" s="340" t="s">
        <v>5416</v>
      </c>
      <c r="D2511" s="340" t="s">
        <v>5370</v>
      </c>
      <c r="E2511" s="340" t="s">
        <v>2453</v>
      </c>
      <c r="F2511" s="342" t="s">
        <v>2423</v>
      </c>
    </row>
    <row r="2512" spans="1:6">
      <c r="A2512" s="26">
        <v>2508</v>
      </c>
      <c r="B2512" s="338" t="s">
        <v>5527</v>
      </c>
      <c r="C2512" s="340" t="s">
        <v>5528</v>
      </c>
      <c r="D2512" s="340" t="s">
        <v>5370</v>
      </c>
      <c r="E2512" s="340" t="s">
        <v>2453</v>
      </c>
      <c r="F2512" s="342" t="s">
        <v>2423</v>
      </c>
    </row>
    <row r="2513" spans="1:6">
      <c r="A2513" s="26">
        <v>2509</v>
      </c>
      <c r="B2513" s="338" t="s">
        <v>5375</v>
      </c>
      <c r="C2513" s="340" t="s">
        <v>1623</v>
      </c>
      <c r="D2513" s="340" t="s">
        <v>5370</v>
      </c>
      <c r="E2513" s="340" t="s">
        <v>2422</v>
      </c>
      <c r="F2513" s="342" t="s">
        <v>2423</v>
      </c>
    </row>
    <row r="2514" spans="1:6">
      <c r="A2514" s="26">
        <v>2510</v>
      </c>
      <c r="B2514" s="338" t="s">
        <v>5487</v>
      </c>
      <c r="C2514" s="340" t="s">
        <v>5488</v>
      </c>
      <c r="D2514" s="340" t="s">
        <v>5370</v>
      </c>
      <c r="E2514" s="340" t="s">
        <v>2453</v>
      </c>
      <c r="F2514" s="342" t="s">
        <v>2423</v>
      </c>
    </row>
    <row r="2515" spans="1:6">
      <c r="A2515" s="26">
        <v>2511</v>
      </c>
      <c r="B2515" s="338" t="s">
        <v>5435</v>
      </c>
      <c r="C2515" s="340" t="s">
        <v>5436</v>
      </c>
      <c r="D2515" s="340" t="s">
        <v>5370</v>
      </c>
      <c r="E2515" s="340" t="s">
        <v>2453</v>
      </c>
      <c r="F2515" s="342" t="s">
        <v>2423</v>
      </c>
    </row>
    <row r="2516" spans="1:6">
      <c r="A2516" s="26">
        <v>2512</v>
      </c>
      <c r="B2516" s="338" t="s">
        <v>5577</v>
      </c>
      <c r="C2516" s="340" t="s">
        <v>5578</v>
      </c>
      <c r="D2516" s="340" t="s">
        <v>5370</v>
      </c>
      <c r="E2516" s="340" t="s">
        <v>2453</v>
      </c>
      <c r="F2516" s="342" t="s">
        <v>2423</v>
      </c>
    </row>
    <row r="2517" spans="1:6">
      <c r="A2517" s="26">
        <v>2513</v>
      </c>
      <c r="B2517" s="338" t="s">
        <v>5465</v>
      </c>
      <c r="C2517" s="340" t="s">
        <v>5466</v>
      </c>
      <c r="D2517" s="340" t="s">
        <v>5370</v>
      </c>
      <c r="E2517" s="340" t="s">
        <v>2453</v>
      </c>
      <c r="F2517" s="342" t="s">
        <v>2423</v>
      </c>
    </row>
    <row r="2518" spans="1:6">
      <c r="A2518" s="26">
        <v>2514</v>
      </c>
      <c r="B2518" s="338" t="s">
        <v>5441</v>
      </c>
      <c r="C2518" s="340" t="s">
        <v>5442</v>
      </c>
      <c r="D2518" s="340" t="s">
        <v>5370</v>
      </c>
      <c r="E2518" s="340" t="s">
        <v>2453</v>
      </c>
      <c r="F2518" s="342" t="s">
        <v>2423</v>
      </c>
    </row>
    <row r="2519" spans="1:6">
      <c r="A2519" s="26">
        <v>2515</v>
      </c>
      <c r="B2519" s="338" t="s">
        <v>5425</v>
      </c>
      <c r="C2519" s="340" t="s">
        <v>5426</v>
      </c>
      <c r="D2519" s="340" t="s">
        <v>5370</v>
      </c>
      <c r="E2519" s="340" t="s">
        <v>2453</v>
      </c>
      <c r="F2519" s="342" t="s">
        <v>2423</v>
      </c>
    </row>
    <row r="2520" spans="1:6">
      <c r="A2520" s="26">
        <v>2516</v>
      </c>
      <c r="B2520" s="338" t="s">
        <v>5429</v>
      </c>
      <c r="C2520" s="340" t="s">
        <v>5430</v>
      </c>
      <c r="D2520" s="340" t="s">
        <v>5370</v>
      </c>
      <c r="E2520" s="340" t="s">
        <v>2453</v>
      </c>
      <c r="F2520" s="342" t="s">
        <v>2423</v>
      </c>
    </row>
    <row r="2521" spans="1:6">
      <c r="A2521" s="26">
        <v>2517</v>
      </c>
      <c r="B2521" s="338" t="s">
        <v>5521</v>
      </c>
      <c r="C2521" s="340" t="s">
        <v>5522</v>
      </c>
      <c r="D2521" s="340" t="s">
        <v>5370</v>
      </c>
      <c r="E2521" s="340" t="s">
        <v>2453</v>
      </c>
      <c r="F2521" s="342" t="s">
        <v>2423</v>
      </c>
    </row>
    <row r="2522" spans="1:6">
      <c r="A2522" s="26">
        <v>2518</v>
      </c>
      <c r="B2522" s="338" t="s">
        <v>5461</v>
      </c>
      <c r="C2522" s="340" t="s">
        <v>5462</v>
      </c>
      <c r="D2522" s="340" t="s">
        <v>5370</v>
      </c>
      <c r="E2522" s="340" t="s">
        <v>2453</v>
      </c>
      <c r="F2522" s="342" t="s">
        <v>2423</v>
      </c>
    </row>
    <row r="2523" spans="1:6">
      <c r="A2523" s="26">
        <v>2519</v>
      </c>
      <c r="B2523" s="338" t="s">
        <v>5433</v>
      </c>
      <c r="C2523" s="340" t="s">
        <v>5434</v>
      </c>
      <c r="D2523" s="340" t="s">
        <v>5370</v>
      </c>
      <c r="E2523" s="340" t="s">
        <v>2453</v>
      </c>
      <c r="F2523" s="342" t="s">
        <v>2423</v>
      </c>
    </row>
    <row r="2524" spans="1:6">
      <c r="A2524" s="26">
        <v>2520</v>
      </c>
      <c r="B2524" s="338" t="s">
        <v>5541</v>
      </c>
      <c r="C2524" s="340" t="s">
        <v>5542</v>
      </c>
      <c r="D2524" s="340" t="s">
        <v>5370</v>
      </c>
      <c r="E2524" s="340" t="s">
        <v>2453</v>
      </c>
      <c r="F2524" s="342" t="s">
        <v>2423</v>
      </c>
    </row>
    <row r="2525" spans="1:6">
      <c r="A2525" s="26">
        <v>2521</v>
      </c>
      <c r="B2525" s="338" t="s">
        <v>5900</v>
      </c>
      <c r="C2525" s="340" t="s">
        <v>1011</v>
      </c>
      <c r="D2525" s="340" t="s">
        <v>5370</v>
      </c>
      <c r="E2525" s="340" t="s">
        <v>2453</v>
      </c>
      <c r="F2525" s="340" t="s">
        <v>2438</v>
      </c>
    </row>
    <row r="2526" spans="1:6">
      <c r="A2526" s="26">
        <v>2522</v>
      </c>
      <c r="B2526" s="338" t="s">
        <v>8998</v>
      </c>
      <c r="C2526" s="340" t="s">
        <v>8999</v>
      </c>
      <c r="D2526" s="340" t="s">
        <v>5370</v>
      </c>
      <c r="E2526" s="340" t="s">
        <v>2453</v>
      </c>
      <c r="F2526" s="340" t="s">
        <v>2438</v>
      </c>
    </row>
    <row r="2527" spans="1:6">
      <c r="A2527" s="26">
        <v>2523</v>
      </c>
      <c r="B2527" s="338" t="s">
        <v>8994</v>
      </c>
      <c r="C2527" s="340" t="s">
        <v>8995</v>
      </c>
      <c r="D2527" s="340" t="s">
        <v>5370</v>
      </c>
      <c r="E2527" s="340" t="s">
        <v>2453</v>
      </c>
      <c r="F2527" s="340" t="s">
        <v>2438</v>
      </c>
    </row>
    <row r="2528" spans="1:6">
      <c r="A2528" s="26">
        <v>2524</v>
      </c>
      <c r="B2528" s="338" t="s">
        <v>8986</v>
      </c>
      <c r="C2528" s="340" t="s">
        <v>8987</v>
      </c>
      <c r="D2528" s="340" t="s">
        <v>5370</v>
      </c>
      <c r="E2528" s="340" t="s">
        <v>2453</v>
      </c>
      <c r="F2528" s="340" t="s">
        <v>2438</v>
      </c>
    </row>
    <row r="2529" spans="1:6">
      <c r="A2529" s="26">
        <v>2525</v>
      </c>
      <c r="B2529" s="338" t="s">
        <v>8996</v>
      </c>
      <c r="C2529" s="340" t="s">
        <v>8997</v>
      </c>
      <c r="D2529" s="340" t="s">
        <v>5370</v>
      </c>
      <c r="E2529" s="340" t="s">
        <v>2453</v>
      </c>
      <c r="F2529" s="340" t="s">
        <v>2438</v>
      </c>
    </row>
    <row r="2530" spans="1:6">
      <c r="A2530" s="26">
        <v>2526</v>
      </c>
      <c r="B2530" s="338" t="s">
        <v>9859</v>
      </c>
      <c r="C2530" s="340" t="s">
        <v>9860</v>
      </c>
      <c r="D2530" s="340" t="s">
        <v>5370</v>
      </c>
      <c r="E2530" s="340" t="s">
        <v>2422</v>
      </c>
      <c r="F2530" s="340" t="s">
        <v>2438</v>
      </c>
    </row>
    <row r="2531" spans="1:6">
      <c r="A2531" s="26">
        <v>2527</v>
      </c>
      <c r="B2531" s="338" t="s">
        <v>9933</v>
      </c>
      <c r="C2531" s="340" t="s">
        <v>5402</v>
      </c>
      <c r="D2531" s="340" t="s">
        <v>5370</v>
      </c>
      <c r="E2531" s="340" t="s">
        <v>2422</v>
      </c>
      <c r="F2531" s="340" t="s">
        <v>2438</v>
      </c>
    </row>
    <row r="2532" spans="1:6">
      <c r="A2532" s="26">
        <v>2528</v>
      </c>
      <c r="B2532" s="338" t="s">
        <v>9952</v>
      </c>
      <c r="C2532" s="340" t="s">
        <v>5400</v>
      </c>
      <c r="D2532" s="340" t="s">
        <v>5370</v>
      </c>
      <c r="E2532" s="340" t="s">
        <v>2422</v>
      </c>
      <c r="F2532" s="340" t="s">
        <v>2438</v>
      </c>
    </row>
    <row r="2533" spans="1:6">
      <c r="A2533" s="26">
        <v>2529</v>
      </c>
      <c r="B2533" s="338" t="s">
        <v>9956</v>
      </c>
      <c r="C2533" s="340" t="s">
        <v>5401</v>
      </c>
      <c r="D2533" s="340" t="s">
        <v>5370</v>
      </c>
      <c r="E2533" s="340" t="s">
        <v>2422</v>
      </c>
      <c r="F2533" s="340" t="s">
        <v>2438</v>
      </c>
    </row>
    <row r="2534" spans="1:6">
      <c r="A2534" s="26">
        <v>2530</v>
      </c>
      <c r="B2534" s="338" t="s">
        <v>9964</v>
      </c>
      <c r="C2534" s="340" t="s">
        <v>6004</v>
      </c>
      <c r="D2534" s="340" t="s">
        <v>5370</v>
      </c>
      <c r="E2534" s="340" t="s">
        <v>2453</v>
      </c>
      <c r="F2534" s="340" t="s">
        <v>2438</v>
      </c>
    </row>
    <row r="2535" spans="1:6">
      <c r="A2535" s="26">
        <v>2531</v>
      </c>
      <c r="B2535" s="338" t="s">
        <v>9968</v>
      </c>
      <c r="C2535" s="340" t="s">
        <v>5997</v>
      </c>
      <c r="D2535" s="340" t="s">
        <v>5370</v>
      </c>
      <c r="E2535" s="340" t="s">
        <v>2453</v>
      </c>
      <c r="F2535" s="340" t="s">
        <v>2438</v>
      </c>
    </row>
    <row r="2536" spans="1:6">
      <c r="A2536" s="26">
        <v>2532</v>
      </c>
      <c r="B2536" s="338" t="s">
        <v>9969</v>
      </c>
      <c r="C2536" s="340" t="s">
        <v>6003</v>
      </c>
      <c r="D2536" s="340" t="s">
        <v>5370</v>
      </c>
      <c r="E2536" s="340" t="s">
        <v>2453</v>
      </c>
      <c r="F2536" s="340" t="s">
        <v>2438</v>
      </c>
    </row>
    <row r="2537" spans="1:6">
      <c r="A2537" s="26">
        <v>2533</v>
      </c>
      <c r="B2537" s="338" t="s">
        <v>9971</v>
      </c>
      <c r="C2537" s="340" t="s">
        <v>5998</v>
      </c>
      <c r="D2537" s="340" t="s">
        <v>5370</v>
      </c>
      <c r="E2537" s="340" t="s">
        <v>2453</v>
      </c>
      <c r="F2537" s="340" t="s">
        <v>2438</v>
      </c>
    </row>
    <row r="2538" spans="1:6">
      <c r="A2538" s="26">
        <v>2534</v>
      </c>
      <c r="B2538" s="338" t="s">
        <v>9972</v>
      </c>
      <c r="C2538" s="340" t="s">
        <v>6001</v>
      </c>
      <c r="D2538" s="340" t="s">
        <v>5370</v>
      </c>
      <c r="E2538" s="340" t="s">
        <v>2453</v>
      </c>
      <c r="F2538" s="340" t="s">
        <v>2438</v>
      </c>
    </row>
    <row r="2539" spans="1:6">
      <c r="A2539" s="26">
        <v>2535</v>
      </c>
      <c r="B2539" s="338" t="s">
        <v>9973</v>
      </c>
      <c r="C2539" s="340" t="s">
        <v>5999</v>
      </c>
      <c r="D2539" s="340" t="s">
        <v>5370</v>
      </c>
      <c r="E2539" s="340" t="s">
        <v>2453</v>
      </c>
      <c r="F2539" s="340" t="s">
        <v>2438</v>
      </c>
    </row>
    <row r="2540" spans="1:6">
      <c r="A2540" s="26">
        <v>2536</v>
      </c>
      <c r="B2540" s="338" t="s">
        <v>9981</v>
      </c>
      <c r="C2540" s="340" t="s">
        <v>5996</v>
      </c>
      <c r="D2540" s="340" t="s">
        <v>5370</v>
      </c>
      <c r="E2540" s="340" t="s">
        <v>2453</v>
      </c>
      <c r="F2540" s="340" t="s">
        <v>2438</v>
      </c>
    </row>
    <row r="2541" spans="1:6">
      <c r="A2541" s="26">
        <v>2537</v>
      </c>
      <c r="B2541" s="338" t="s">
        <v>9983</v>
      </c>
      <c r="C2541" s="340" t="s">
        <v>6005</v>
      </c>
      <c r="D2541" s="340" t="s">
        <v>5370</v>
      </c>
      <c r="E2541" s="340" t="s">
        <v>2453</v>
      </c>
      <c r="F2541" s="340" t="s">
        <v>2438</v>
      </c>
    </row>
    <row r="2542" spans="1:6">
      <c r="A2542" s="26">
        <v>2538</v>
      </c>
      <c r="B2542" s="338" t="s">
        <v>9986</v>
      </c>
      <c r="C2542" s="340" t="s">
        <v>6000</v>
      </c>
      <c r="D2542" s="340" t="s">
        <v>5370</v>
      </c>
      <c r="E2542" s="340" t="s">
        <v>2453</v>
      </c>
      <c r="F2542" s="340" t="s">
        <v>2438</v>
      </c>
    </row>
    <row r="2543" spans="1:6">
      <c r="A2543" s="26">
        <v>2539</v>
      </c>
      <c r="B2543" s="338" t="s">
        <v>10004</v>
      </c>
      <c r="C2543" s="340" t="s">
        <v>6009</v>
      </c>
      <c r="D2543" s="340" t="s">
        <v>5370</v>
      </c>
      <c r="E2543" s="340" t="s">
        <v>2453</v>
      </c>
      <c r="F2543" s="340" t="s">
        <v>2438</v>
      </c>
    </row>
    <row r="2544" spans="1:6">
      <c r="A2544" s="26">
        <v>2540</v>
      </c>
      <c r="B2544" s="338" t="s">
        <v>10011</v>
      </c>
      <c r="C2544" s="340" t="s">
        <v>6007</v>
      </c>
      <c r="D2544" s="340" t="s">
        <v>5370</v>
      </c>
      <c r="E2544" s="340" t="s">
        <v>2453</v>
      </c>
      <c r="F2544" s="340" t="s">
        <v>2438</v>
      </c>
    </row>
    <row r="2545" spans="1:6">
      <c r="A2545" s="26">
        <v>2541</v>
      </c>
      <c r="B2545" s="338" t="s">
        <v>10019</v>
      </c>
      <c r="C2545" s="340" t="s">
        <v>6008</v>
      </c>
      <c r="D2545" s="340" t="s">
        <v>5370</v>
      </c>
      <c r="E2545" s="340" t="s">
        <v>2453</v>
      </c>
      <c r="F2545" s="340" t="s">
        <v>2438</v>
      </c>
    </row>
    <row r="2546" spans="1:6">
      <c r="A2546" s="26">
        <v>2542</v>
      </c>
      <c r="B2546" s="338" t="s">
        <v>5765</v>
      </c>
      <c r="C2546" s="340" t="s">
        <v>5766</v>
      </c>
      <c r="D2546" s="340" t="s">
        <v>5370</v>
      </c>
      <c r="E2546" s="340" t="s">
        <v>2453</v>
      </c>
      <c r="F2546" s="340" t="s">
        <v>2438</v>
      </c>
    </row>
    <row r="2547" spans="1:6">
      <c r="A2547" s="26">
        <v>2543</v>
      </c>
      <c r="B2547" s="338" t="s">
        <v>5781</v>
      </c>
      <c r="C2547" s="340" t="s">
        <v>5782</v>
      </c>
      <c r="D2547" s="340" t="s">
        <v>5370</v>
      </c>
      <c r="E2547" s="340" t="s">
        <v>2453</v>
      </c>
      <c r="F2547" s="340" t="s">
        <v>2438</v>
      </c>
    </row>
    <row r="2548" spans="1:6">
      <c r="A2548" s="26">
        <v>2544</v>
      </c>
      <c r="B2548" s="338" t="s">
        <v>10757</v>
      </c>
      <c r="C2548" s="340" t="s">
        <v>6044</v>
      </c>
      <c r="D2548" s="340" t="s">
        <v>5370</v>
      </c>
      <c r="E2548" s="340" t="s">
        <v>2453</v>
      </c>
      <c r="F2548" s="340" t="s">
        <v>2438</v>
      </c>
    </row>
    <row r="2549" spans="1:6">
      <c r="A2549" s="26">
        <v>2545</v>
      </c>
      <c r="B2549" s="338" t="s">
        <v>10847</v>
      </c>
      <c r="C2549" s="340" t="s">
        <v>6056</v>
      </c>
      <c r="D2549" s="340" t="s">
        <v>5370</v>
      </c>
      <c r="E2549" s="340" t="s">
        <v>2453</v>
      </c>
      <c r="F2549" s="340" t="s">
        <v>2438</v>
      </c>
    </row>
    <row r="2550" spans="1:6">
      <c r="A2550" s="26">
        <v>2546</v>
      </c>
      <c r="B2550" s="338" t="s">
        <v>5824</v>
      </c>
      <c r="C2550" s="340" t="s">
        <v>1470</v>
      </c>
      <c r="D2550" s="340" t="s">
        <v>5370</v>
      </c>
      <c r="E2550" s="340" t="s">
        <v>2453</v>
      </c>
      <c r="F2550" s="340" t="s">
        <v>2438</v>
      </c>
    </row>
    <row r="2551" spans="1:6">
      <c r="A2551" s="26">
        <v>2547</v>
      </c>
      <c r="B2551" s="338" t="s">
        <v>5799</v>
      </c>
      <c r="C2551" s="340" t="s">
        <v>5800</v>
      </c>
      <c r="D2551" s="340" t="s">
        <v>5370</v>
      </c>
      <c r="E2551" s="340" t="s">
        <v>2453</v>
      </c>
      <c r="F2551" s="340" t="s">
        <v>2438</v>
      </c>
    </row>
    <row r="2552" spans="1:6">
      <c r="A2552" s="26">
        <v>2548</v>
      </c>
      <c r="B2552" s="338" t="s">
        <v>5631</v>
      </c>
      <c r="C2552" s="340" t="s">
        <v>5632</v>
      </c>
      <c r="D2552" s="340" t="s">
        <v>5370</v>
      </c>
      <c r="E2552" s="340" t="s">
        <v>2453</v>
      </c>
      <c r="F2552" s="340" t="s">
        <v>2438</v>
      </c>
    </row>
    <row r="2553" spans="1:6">
      <c r="A2553" s="26">
        <v>2549</v>
      </c>
      <c r="B2553" s="338" t="s">
        <v>5531</v>
      </c>
      <c r="C2553" s="340" t="s">
        <v>5532</v>
      </c>
      <c r="D2553" s="340" t="s">
        <v>5370</v>
      </c>
      <c r="E2553" s="340" t="s">
        <v>2453</v>
      </c>
      <c r="F2553" s="342" t="s">
        <v>2438</v>
      </c>
    </row>
    <row r="2554" spans="1:6">
      <c r="A2554" s="26">
        <v>2550</v>
      </c>
      <c r="B2554" s="338" t="s">
        <v>5601</v>
      </c>
      <c r="C2554" s="340" t="s">
        <v>5602</v>
      </c>
      <c r="D2554" s="340" t="s">
        <v>5370</v>
      </c>
      <c r="E2554" s="340" t="s">
        <v>2453</v>
      </c>
      <c r="F2554" s="340" t="s">
        <v>2893</v>
      </c>
    </row>
    <row r="2555" spans="1:6">
      <c r="A2555" s="26">
        <v>2551</v>
      </c>
      <c r="B2555" s="338" t="s">
        <v>5779</v>
      </c>
      <c r="C2555" s="340" t="s">
        <v>5780</v>
      </c>
      <c r="D2555" s="340" t="s">
        <v>5370</v>
      </c>
      <c r="E2555" s="340" t="s">
        <v>2453</v>
      </c>
      <c r="F2555" s="340" t="s">
        <v>2893</v>
      </c>
    </row>
    <row r="2556" spans="1:6">
      <c r="A2556" s="26">
        <v>2552</v>
      </c>
      <c r="B2556" s="338" t="s">
        <v>5519</v>
      </c>
      <c r="C2556" s="340" t="s">
        <v>5520</v>
      </c>
      <c r="D2556" s="340" t="s">
        <v>5370</v>
      </c>
      <c r="E2556" s="340" t="s">
        <v>2453</v>
      </c>
      <c r="F2556" s="342" t="s">
        <v>2893</v>
      </c>
    </row>
    <row r="2557" spans="1:6">
      <c r="A2557" s="26">
        <v>2553</v>
      </c>
      <c r="B2557" s="338" t="s">
        <v>5872</v>
      </c>
      <c r="C2557" s="340" t="s">
        <v>5873</v>
      </c>
      <c r="D2557" s="340" t="s">
        <v>5370</v>
      </c>
      <c r="E2557" s="340" t="s">
        <v>2453</v>
      </c>
      <c r="F2557" s="340" t="s">
        <v>2456</v>
      </c>
    </row>
    <row r="2558" spans="1:6">
      <c r="A2558" s="26">
        <v>2554</v>
      </c>
      <c r="B2558" s="338" t="s">
        <v>5878</v>
      </c>
      <c r="C2558" s="340" t="s">
        <v>5879</v>
      </c>
      <c r="D2558" s="340" t="s">
        <v>5370</v>
      </c>
      <c r="E2558" s="340" t="s">
        <v>2453</v>
      </c>
      <c r="F2558" s="340" t="s">
        <v>2456</v>
      </c>
    </row>
    <row r="2559" spans="1:6">
      <c r="A2559" s="26">
        <v>2555</v>
      </c>
      <c r="B2559" s="338" t="s">
        <v>5870</v>
      </c>
      <c r="C2559" s="340" t="s">
        <v>5871</v>
      </c>
      <c r="D2559" s="340" t="s">
        <v>5370</v>
      </c>
      <c r="E2559" s="340" t="s">
        <v>2453</v>
      </c>
      <c r="F2559" s="340" t="s">
        <v>2456</v>
      </c>
    </row>
    <row r="2560" spans="1:6">
      <c r="A2560" s="26">
        <v>2556</v>
      </c>
      <c r="B2560" s="338" t="s">
        <v>5864</v>
      </c>
      <c r="C2560" s="340" t="s">
        <v>5865</v>
      </c>
      <c r="D2560" s="340" t="s">
        <v>5370</v>
      </c>
      <c r="E2560" s="340" t="s">
        <v>2453</v>
      </c>
      <c r="F2560" s="340" t="s">
        <v>2456</v>
      </c>
    </row>
    <row r="2561" spans="1:6">
      <c r="A2561" s="26">
        <v>2557</v>
      </c>
      <c r="B2561" s="338" t="s">
        <v>5918</v>
      </c>
      <c r="C2561" s="340" t="s">
        <v>1023</v>
      </c>
      <c r="D2561" s="340" t="s">
        <v>5370</v>
      </c>
      <c r="E2561" s="340" t="s">
        <v>2453</v>
      </c>
      <c r="F2561" s="340" t="s">
        <v>2456</v>
      </c>
    </row>
    <row r="2562" spans="1:6">
      <c r="A2562" s="26">
        <v>2558</v>
      </c>
      <c r="B2562" s="338" t="s">
        <v>5623</v>
      </c>
      <c r="C2562" s="340" t="s">
        <v>5624</v>
      </c>
      <c r="D2562" s="340" t="s">
        <v>5370</v>
      </c>
      <c r="E2562" s="340" t="s">
        <v>2453</v>
      </c>
      <c r="F2562" s="340" t="s">
        <v>2456</v>
      </c>
    </row>
    <row r="2563" spans="1:6">
      <c r="A2563" s="26">
        <v>2559</v>
      </c>
      <c r="B2563" s="338" t="s">
        <v>5727</v>
      </c>
      <c r="C2563" s="340" t="s">
        <v>5728</v>
      </c>
      <c r="D2563" s="340" t="s">
        <v>5370</v>
      </c>
      <c r="E2563" s="340" t="s">
        <v>2453</v>
      </c>
      <c r="F2563" s="340" t="s">
        <v>2456</v>
      </c>
    </row>
    <row r="2564" spans="1:6">
      <c r="A2564" s="26">
        <v>2560</v>
      </c>
      <c r="B2564" s="338" t="s">
        <v>5735</v>
      </c>
      <c r="C2564" s="340" t="s">
        <v>5736</v>
      </c>
      <c r="D2564" s="340" t="s">
        <v>5370</v>
      </c>
      <c r="E2564" s="340" t="s">
        <v>2453</v>
      </c>
      <c r="F2564" s="340" t="s">
        <v>2456</v>
      </c>
    </row>
    <row r="2565" spans="1:6">
      <c r="A2565" s="26">
        <v>2561</v>
      </c>
      <c r="B2565" s="338" t="s">
        <v>11190</v>
      </c>
      <c r="C2565" s="340" t="s">
        <v>6036</v>
      </c>
      <c r="D2565" s="340" t="s">
        <v>5370</v>
      </c>
      <c r="E2565" s="340" t="s">
        <v>2453</v>
      </c>
      <c r="F2565" s="340" t="s">
        <v>2456</v>
      </c>
    </row>
    <row r="2566" spans="1:6">
      <c r="A2566" s="26">
        <v>2562</v>
      </c>
      <c r="B2566" s="338" t="s">
        <v>11293</v>
      </c>
      <c r="C2566" s="340" t="s">
        <v>11294</v>
      </c>
      <c r="D2566" s="340" t="s">
        <v>5370</v>
      </c>
      <c r="E2566" s="340" t="s">
        <v>2453</v>
      </c>
      <c r="F2566" s="340" t="s">
        <v>2456</v>
      </c>
    </row>
    <row r="2567" spans="1:6">
      <c r="A2567" s="26">
        <v>2563</v>
      </c>
      <c r="B2567" s="338" t="s">
        <v>11302</v>
      </c>
      <c r="C2567" s="340" t="s">
        <v>11303</v>
      </c>
      <c r="D2567" s="340" t="s">
        <v>5370</v>
      </c>
      <c r="E2567" s="340" t="s">
        <v>2453</v>
      </c>
      <c r="F2567" s="340" t="s">
        <v>2456</v>
      </c>
    </row>
    <row r="2568" spans="1:6">
      <c r="A2568" s="26">
        <v>2564</v>
      </c>
      <c r="B2568" s="338" t="s">
        <v>5629</v>
      </c>
      <c r="C2568" s="340" t="s">
        <v>5630</v>
      </c>
      <c r="D2568" s="340" t="s">
        <v>5370</v>
      </c>
      <c r="E2568" s="340" t="s">
        <v>2453</v>
      </c>
      <c r="F2568" s="340" t="s">
        <v>2456</v>
      </c>
    </row>
    <row r="2569" spans="1:6">
      <c r="A2569" s="26">
        <v>2565</v>
      </c>
      <c r="B2569" s="338" t="s">
        <v>5555</v>
      </c>
      <c r="C2569" s="340" t="s">
        <v>5556</v>
      </c>
      <c r="D2569" s="340" t="s">
        <v>5370</v>
      </c>
      <c r="E2569" s="340" t="s">
        <v>2453</v>
      </c>
      <c r="F2569" s="340" t="s">
        <v>2456</v>
      </c>
    </row>
    <row r="2570" spans="1:6">
      <c r="A2570" s="26">
        <v>2566</v>
      </c>
      <c r="B2570" s="338" t="s">
        <v>5513</v>
      </c>
      <c r="C2570" s="340" t="s">
        <v>5514</v>
      </c>
      <c r="D2570" s="340" t="s">
        <v>5370</v>
      </c>
      <c r="E2570" s="340" t="s">
        <v>2453</v>
      </c>
      <c r="F2570" s="342" t="s">
        <v>2456</v>
      </c>
    </row>
    <row r="2571" spans="1:6">
      <c r="A2571" s="26">
        <v>2567</v>
      </c>
      <c r="B2571" s="338" t="s">
        <v>9529</v>
      </c>
      <c r="C2571" s="340" t="s">
        <v>6169</v>
      </c>
      <c r="D2571" s="340" t="s">
        <v>6134</v>
      </c>
      <c r="E2571" s="340" t="s">
        <v>2453</v>
      </c>
      <c r="F2571" s="340" t="s">
        <v>2423</v>
      </c>
    </row>
    <row r="2572" spans="1:6">
      <c r="A2572" s="26">
        <v>2568</v>
      </c>
      <c r="B2572" s="338" t="s">
        <v>9541</v>
      </c>
      <c r="C2572" s="340" t="s">
        <v>1233</v>
      </c>
      <c r="D2572" s="340" t="s">
        <v>6134</v>
      </c>
      <c r="E2572" s="340" t="s">
        <v>2453</v>
      </c>
      <c r="F2572" s="340" t="s">
        <v>2423</v>
      </c>
    </row>
    <row r="2573" spans="1:6">
      <c r="A2573" s="26">
        <v>2569</v>
      </c>
      <c r="B2573" s="338" t="s">
        <v>9546</v>
      </c>
      <c r="C2573" s="340" t="s">
        <v>6178</v>
      </c>
      <c r="D2573" s="340" t="s">
        <v>6134</v>
      </c>
      <c r="E2573" s="340" t="s">
        <v>2453</v>
      </c>
      <c r="F2573" s="340" t="s">
        <v>2423</v>
      </c>
    </row>
    <row r="2574" spans="1:6">
      <c r="A2574" s="26">
        <v>2570</v>
      </c>
      <c r="B2574" s="338" t="s">
        <v>9557</v>
      </c>
      <c r="C2574" s="340" t="s">
        <v>1229</v>
      </c>
      <c r="D2574" s="340" t="s">
        <v>6134</v>
      </c>
      <c r="E2574" s="340" t="s">
        <v>2453</v>
      </c>
      <c r="F2574" s="340" t="s">
        <v>2423</v>
      </c>
    </row>
    <row r="2575" spans="1:6">
      <c r="A2575" s="26">
        <v>2571</v>
      </c>
      <c r="B2575" s="338" t="s">
        <v>9613</v>
      </c>
      <c r="C2575" s="340" t="s">
        <v>6177</v>
      </c>
      <c r="D2575" s="340" t="s">
        <v>6134</v>
      </c>
      <c r="E2575" s="340" t="s">
        <v>2453</v>
      </c>
      <c r="F2575" s="340" t="s">
        <v>2423</v>
      </c>
    </row>
    <row r="2576" spans="1:6">
      <c r="A2576" s="26">
        <v>2572</v>
      </c>
      <c r="B2576" s="338" t="s">
        <v>9648</v>
      </c>
      <c r="C2576" s="340" t="s">
        <v>1227</v>
      </c>
      <c r="D2576" s="340" t="s">
        <v>6134</v>
      </c>
      <c r="E2576" s="340" t="s">
        <v>2453</v>
      </c>
      <c r="F2576" s="340" t="s">
        <v>2423</v>
      </c>
    </row>
    <row r="2577" spans="1:6">
      <c r="A2577" s="26">
        <v>2573</v>
      </c>
      <c r="B2577" s="338" t="s">
        <v>9649</v>
      </c>
      <c r="C2577" s="340" t="s">
        <v>1244</v>
      </c>
      <c r="D2577" s="340" t="s">
        <v>6134</v>
      </c>
      <c r="E2577" s="340" t="s">
        <v>2453</v>
      </c>
      <c r="F2577" s="340" t="s">
        <v>2423</v>
      </c>
    </row>
    <row r="2578" spans="1:6">
      <c r="A2578" s="26">
        <v>2574</v>
      </c>
      <c r="B2578" s="338" t="s">
        <v>9665</v>
      </c>
      <c r="C2578" s="340" t="s">
        <v>1226</v>
      </c>
      <c r="D2578" s="340" t="s">
        <v>6134</v>
      </c>
      <c r="E2578" s="340" t="s">
        <v>2453</v>
      </c>
      <c r="F2578" s="340" t="s">
        <v>2423</v>
      </c>
    </row>
    <row r="2579" spans="1:6">
      <c r="A2579" s="26">
        <v>2575</v>
      </c>
      <c r="B2579" s="338" t="s">
        <v>9668</v>
      </c>
      <c r="C2579" s="340" t="s">
        <v>1245</v>
      </c>
      <c r="D2579" s="340" t="s">
        <v>6134</v>
      </c>
      <c r="E2579" s="340" t="s">
        <v>2453</v>
      </c>
      <c r="F2579" s="340" t="s">
        <v>2423</v>
      </c>
    </row>
    <row r="2580" spans="1:6">
      <c r="A2580" s="26">
        <v>2576</v>
      </c>
      <c r="B2580" s="338" t="s">
        <v>9727</v>
      </c>
      <c r="C2580" s="340" t="s">
        <v>9728</v>
      </c>
      <c r="D2580" s="340" t="s">
        <v>6134</v>
      </c>
      <c r="E2580" s="340" t="s">
        <v>2422</v>
      </c>
      <c r="F2580" s="340" t="s">
        <v>2423</v>
      </c>
    </row>
    <row r="2581" spans="1:6">
      <c r="A2581" s="26">
        <v>2577</v>
      </c>
      <c r="B2581" s="338" t="s">
        <v>9772</v>
      </c>
      <c r="C2581" s="340" t="s">
        <v>9773</v>
      </c>
      <c r="D2581" s="340" t="s">
        <v>6134</v>
      </c>
      <c r="E2581" s="340" t="s">
        <v>2422</v>
      </c>
      <c r="F2581" s="340" t="s">
        <v>2423</v>
      </c>
    </row>
    <row r="2582" spans="1:6">
      <c r="A2582" s="26">
        <v>2578</v>
      </c>
      <c r="B2582" s="338" t="s">
        <v>9802</v>
      </c>
      <c r="C2582" s="340" t="s">
        <v>6166</v>
      </c>
      <c r="D2582" s="340" t="s">
        <v>6134</v>
      </c>
      <c r="E2582" s="340" t="s">
        <v>2453</v>
      </c>
      <c r="F2582" s="340" t="s">
        <v>2423</v>
      </c>
    </row>
    <row r="2583" spans="1:6">
      <c r="A2583" s="26">
        <v>2579</v>
      </c>
      <c r="B2583" s="338" t="s">
        <v>9815</v>
      </c>
      <c r="C2583" s="340" t="s">
        <v>6173</v>
      </c>
      <c r="D2583" s="340" t="s">
        <v>6134</v>
      </c>
      <c r="E2583" s="340" t="s">
        <v>2453</v>
      </c>
      <c r="F2583" s="340" t="s">
        <v>2423</v>
      </c>
    </row>
    <row r="2584" spans="1:6">
      <c r="A2584" s="26">
        <v>2580</v>
      </c>
      <c r="B2584" s="338" t="s">
        <v>9823</v>
      </c>
      <c r="C2584" s="340" t="s">
        <v>6175</v>
      </c>
      <c r="D2584" s="340" t="s">
        <v>6134</v>
      </c>
      <c r="E2584" s="340" t="s">
        <v>2453</v>
      </c>
      <c r="F2584" s="340" t="s">
        <v>2423</v>
      </c>
    </row>
    <row r="2585" spans="1:6">
      <c r="A2585" s="26">
        <v>2581</v>
      </c>
      <c r="B2585" s="338" t="s">
        <v>9827</v>
      </c>
      <c r="C2585" s="340" t="s">
        <v>6164</v>
      </c>
      <c r="D2585" s="340" t="s">
        <v>6134</v>
      </c>
      <c r="E2585" s="340" t="s">
        <v>2453</v>
      </c>
      <c r="F2585" s="340" t="s">
        <v>2423</v>
      </c>
    </row>
    <row r="2586" spans="1:6">
      <c r="A2586" s="26">
        <v>2582</v>
      </c>
      <c r="B2586" s="338" t="s">
        <v>9865</v>
      </c>
      <c r="C2586" s="340" t="s">
        <v>6171</v>
      </c>
      <c r="D2586" s="340" t="s">
        <v>6134</v>
      </c>
      <c r="E2586" s="340" t="s">
        <v>2453</v>
      </c>
      <c r="F2586" s="340" t="s">
        <v>2423</v>
      </c>
    </row>
    <row r="2587" spans="1:6">
      <c r="A2587" s="26">
        <v>2583</v>
      </c>
      <c r="B2587" s="338" t="s">
        <v>9871</v>
      </c>
      <c r="C2587" s="340" t="s">
        <v>6165</v>
      </c>
      <c r="D2587" s="340" t="s">
        <v>6134</v>
      </c>
      <c r="E2587" s="340" t="s">
        <v>2453</v>
      </c>
      <c r="F2587" s="340" t="s">
        <v>2423</v>
      </c>
    </row>
    <row r="2588" spans="1:6">
      <c r="A2588" s="26">
        <v>2584</v>
      </c>
      <c r="B2588" s="338" t="s">
        <v>9876</v>
      </c>
      <c r="C2588" s="340" t="s">
        <v>6167</v>
      </c>
      <c r="D2588" s="340" t="s">
        <v>6134</v>
      </c>
      <c r="E2588" s="340" t="s">
        <v>2453</v>
      </c>
      <c r="F2588" s="340" t="s">
        <v>2423</v>
      </c>
    </row>
    <row r="2589" spans="1:6">
      <c r="A2589" s="26">
        <v>2585</v>
      </c>
      <c r="B2589" s="338" t="s">
        <v>9908</v>
      </c>
      <c r="C2589" s="340" t="s">
        <v>6176</v>
      </c>
      <c r="D2589" s="340" t="s">
        <v>6134</v>
      </c>
      <c r="E2589" s="340" t="s">
        <v>2453</v>
      </c>
      <c r="F2589" s="340" t="s">
        <v>2423</v>
      </c>
    </row>
    <row r="2590" spans="1:6">
      <c r="A2590" s="26">
        <v>2586</v>
      </c>
      <c r="B2590" s="338" t="s">
        <v>9916</v>
      </c>
      <c r="C2590" s="340" t="s">
        <v>6170</v>
      </c>
      <c r="D2590" s="340" t="s">
        <v>6134</v>
      </c>
      <c r="E2590" s="340" t="s">
        <v>2453</v>
      </c>
      <c r="F2590" s="340" t="s">
        <v>2423</v>
      </c>
    </row>
    <row r="2591" spans="1:6">
      <c r="A2591" s="26">
        <v>2587</v>
      </c>
      <c r="B2591" s="338" t="s">
        <v>9942</v>
      </c>
      <c r="C2591" s="340" t="s">
        <v>6141</v>
      </c>
      <c r="D2591" s="340" t="s">
        <v>6134</v>
      </c>
      <c r="E2591" s="340" t="s">
        <v>2422</v>
      </c>
      <c r="F2591" s="340" t="s">
        <v>2423</v>
      </c>
    </row>
    <row r="2592" spans="1:6">
      <c r="A2592" s="26">
        <v>2588</v>
      </c>
      <c r="B2592" s="338" t="s">
        <v>9960</v>
      </c>
      <c r="C2592" s="340" t="s">
        <v>6147</v>
      </c>
      <c r="D2592" s="340" t="s">
        <v>6134</v>
      </c>
      <c r="E2592" s="340" t="s">
        <v>2453</v>
      </c>
      <c r="F2592" s="340" t="s">
        <v>2423</v>
      </c>
    </row>
    <row r="2593" spans="1:6">
      <c r="A2593" s="26">
        <v>2589</v>
      </c>
      <c r="B2593" s="338" t="s">
        <v>6139</v>
      </c>
      <c r="C2593" s="340" t="s">
        <v>6140</v>
      </c>
      <c r="D2593" s="340" t="s">
        <v>6134</v>
      </c>
      <c r="E2593" s="340" t="s">
        <v>2422</v>
      </c>
      <c r="F2593" s="340" t="s">
        <v>2423</v>
      </c>
    </row>
    <row r="2594" spans="1:6">
      <c r="A2594" s="26">
        <v>2590</v>
      </c>
      <c r="B2594" s="338" t="s">
        <v>6135</v>
      </c>
      <c r="C2594" s="340" t="s">
        <v>6136</v>
      </c>
      <c r="D2594" s="340" t="s">
        <v>6134</v>
      </c>
      <c r="E2594" s="340" t="s">
        <v>2422</v>
      </c>
      <c r="F2594" s="340" t="s">
        <v>2423</v>
      </c>
    </row>
    <row r="2595" spans="1:6">
      <c r="A2595" s="26">
        <v>2591</v>
      </c>
      <c r="B2595" s="338" t="s">
        <v>6137</v>
      </c>
      <c r="C2595" s="340" t="s">
        <v>6138</v>
      </c>
      <c r="D2595" s="340" t="s">
        <v>6134</v>
      </c>
      <c r="E2595" s="340" t="s">
        <v>2422</v>
      </c>
      <c r="F2595" s="340" t="s">
        <v>2423</v>
      </c>
    </row>
    <row r="2596" spans="1:6">
      <c r="A2596" s="26">
        <v>2592</v>
      </c>
      <c r="B2596" s="338" t="s">
        <v>10090</v>
      </c>
      <c r="C2596" s="340" t="s">
        <v>6180</v>
      </c>
      <c r="D2596" s="340" t="s">
        <v>6134</v>
      </c>
      <c r="E2596" s="340" t="s">
        <v>2453</v>
      </c>
      <c r="F2596" s="340" t="s">
        <v>2423</v>
      </c>
    </row>
    <row r="2597" spans="1:6">
      <c r="A2597" s="26">
        <v>2593</v>
      </c>
      <c r="B2597" s="338" t="s">
        <v>10103</v>
      </c>
      <c r="C2597" s="340" t="s">
        <v>6179</v>
      </c>
      <c r="D2597" s="340" t="s">
        <v>6134</v>
      </c>
      <c r="E2597" s="340" t="s">
        <v>2453</v>
      </c>
      <c r="F2597" s="340" t="s">
        <v>2423</v>
      </c>
    </row>
    <row r="2598" spans="1:6">
      <c r="A2598" s="26">
        <v>2594</v>
      </c>
      <c r="B2598" s="338" t="s">
        <v>9184</v>
      </c>
      <c r="C2598" s="340" t="s">
        <v>1286</v>
      </c>
      <c r="D2598" s="340" t="s">
        <v>6134</v>
      </c>
      <c r="E2598" s="340" t="s">
        <v>2422</v>
      </c>
      <c r="F2598" s="340" t="s">
        <v>2423</v>
      </c>
    </row>
    <row r="2599" spans="1:6">
      <c r="A2599" s="26">
        <v>2595</v>
      </c>
      <c r="B2599" s="338" t="s">
        <v>10130</v>
      </c>
      <c r="C2599" s="340" t="s">
        <v>6191</v>
      </c>
      <c r="D2599" s="340" t="s">
        <v>6134</v>
      </c>
      <c r="E2599" s="340" t="s">
        <v>2453</v>
      </c>
      <c r="F2599" s="340" t="s">
        <v>2423</v>
      </c>
    </row>
    <row r="2600" spans="1:6">
      <c r="A2600" s="26">
        <v>2596</v>
      </c>
      <c r="B2600" s="338" t="s">
        <v>10140</v>
      </c>
      <c r="C2600" s="340" t="s">
        <v>6204</v>
      </c>
      <c r="D2600" s="340" t="s">
        <v>6134</v>
      </c>
      <c r="E2600" s="340" t="s">
        <v>2453</v>
      </c>
      <c r="F2600" s="340" t="s">
        <v>2423</v>
      </c>
    </row>
    <row r="2601" spans="1:6">
      <c r="A2601" s="26">
        <v>2597</v>
      </c>
      <c r="B2601" s="338" t="s">
        <v>10168</v>
      </c>
      <c r="C2601" s="340" t="s">
        <v>6162</v>
      </c>
      <c r="D2601" s="340" t="s">
        <v>6134</v>
      </c>
      <c r="E2601" s="340" t="s">
        <v>2453</v>
      </c>
      <c r="F2601" s="340" t="s">
        <v>2423</v>
      </c>
    </row>
    <row r="2602" spans="1:6">
      <c r="A2602" s="26">
        <v>2598</v>
      </c>
      <c r="B2602" s="338" t="s">
        <v>10170</v>
      </c>
      <c r="C2602" s="340" t="s">
        <v>6163</v>
      </c>
      <c r="D2602" s="340" t="s">
        <v>6134</v>
      </c>
      <c r="E2602" s="340" t="s">
        <v>2453</v>
      </c>
      <c r="F2602" s="340" t="s">
        <v>2423</v>
      </c>
    </row>
    <row r="2603" spans="1:6">
      <c r="A2603" s="26">
        <v>2599</v>
      </c>
      <c r="B2603" s="338" t="s">
        <v>10236</v>
      </c>
      <c r="C2603" s="340" t="s">
        <v>6151</v>
      </c>
      <c r="D2603" s="340" t="s">
        <v>6134</v>
      </c>
      <c r="E2603" s="340" t="s">
        <v>2453</v>
      </c>
      <c r="F2603" s="340" t="s">
        <v>2423</v>
      </c>
    </row>
    <row r="2604" spans="1:6">
      <c r="A2604" s="26">
        <v>2600</v>
      </c>
      <c r="B2604" s="338" t="s">
        <v>10248</v>
      </c>
      <c r="C2604" s="340" t="s">
        <v>6153</v>
      </c>
      <c r="D2604" s="340" t="s">
        <v>6134</v>
      </c>
      <c r="E2604" s="340" t="s">
        <v>2453</v>
      </c>
      <c r="F2604" s="340" t="s">
        <v>2423</v>
      </c>
    </row>
    <row r="2605" spans="1:6">
      <c r="A2605" s="26">
        <v>2601</v>
      </c>
      <c r="B2605" s="338" t="s">
        <v>10261</v>
      </c>
      <c r="C2605" s="340" t="s">
        <v>6157</v>
      </c>
      <c r="D2605" s="340" t="s">
        <v>6134</v>
      </c>
      <c r="E2605" s="340" t="s">
        <v>2453</v>
      </c>
      <c r="F2605" s="340" t="s">
        <v>2423</v>
      </c>
    </row>
    <row r="2606" spans="1:6">
      <c r="A2606" s="26">
        <v>2602</v>
      </c>
      <c r="B2606" s="338" t="s">
        <v>10274</v>
      </c>
      <c r="C2606" s="340" t="s">
        <v>6148</v>
      </c>
      <c r="D2606" s="340" t="s">
        <v>6134</v>
      </c>
      <c r="E2606" s="340" t="s">
        <v>2453</v>
      </c>
      <c r="F2606" s="340" t="s">
        <v>2423</v>
      </c>
    </row>
    <row r="2607" spans="1:6">
      <c r="A2607" s="26">
        <v>2603</v>
      </c>
      <c r="B2607" s="338" t="s">
        <v>10290</v>
      </c>
      <c r="C2607" s="340" t="s">
        <v>5744</v>
      </c>
      <c r="D2607" s="340" t="s">
        <v>6134</v>
      </c>
      <c r="E2607" s="340" t="s">
        <v>2453</v>
      </c>
      <c r="F2607" s="340" t="s">
        <v>2423</v>
      </c>
    </row>
    <row r="2608" spans="1:6">
      <c r="A2608" s="26">
        <v>2604</v>
      </c>
      <c r="B2608" s="338" t="s">
        <v>10306</v>
      </c>
      <c r="C2608" s="340" t="s">
        <v>6150</v>
      </c>
      <c r="D2608" s="340" t="s">
        <v>6134</v>
      </c>
      <c r="E2608" s="340" t="s">
        <v>2453</v>
      </c>
      <c r="F2608" s="340" t="s">
        <v>2423</v>
      </c>
    </row>
    <row r="2609" spans="1:6">
      <c r="A2609" s="26">
        <v>2605</v>
      </c>
      <c r="B2609" s="338" t="s">
        <v>10433</v>
      </c>
      <c r="C2609" s="340" t="s">
        <v>6154</v>
      </c>
      <c r="D2609" s="340" t="s">
        <v>6134</v>
      </c>
      <c r="E2609" s="340" t="s">
        <v>2453</v>
      </c>
      <c r="F2609" s="340" t="s">
        <v>2423</v>
      </c>
    </row>
    <row r="2610" spans="1:6">
      <c r="A2610" s="26">
        <v>2606</v>
      </c>
      <c r="B2610" s="338" t="s">
        <v>10483</v>
      </c>
      <c r="C2610" s="340" t="s">
        <v>6195</v>
      </c>
      <c r="D2610" s="340" t="s">
        <v>6134</v>
      </c>
      <c r="E2610" s="340" t="s">
        <v>2453</v>
      </c>
      <c r="F2610" s="340" t="s">
        <v>2423</v>
      </c>
    </row>
    <row r="2611" spans="1:6">
      <c r="A2611" s="26">
        <v>2607</v>
      </c>
      <c r="B2611" s="338" t="s">
        <v>10492</v>
      </c>
      <c r="C2611" s="340" t="s">
        <v>6196</v>
      </c>
      <c r="D2611" s="340" t="s">
        <v>6134</v>
      </c>
      <c r="E2611" s="340" t="s">
        <v>2453</v>
      </c>
      <c r="F2611" s="340" t="s">
        <v>2423</v>
      </c>
    </row>
    <row r="2612" spans="1:6">
      <c r="A2612" s="26">
        <v>2608</v>
      </c>
      <c r="B2612" s="338" t="s">
        <v>10507</v>
      </c>
      <c r="C2612" s="340" t="s">
        <v>6198</v>
      </c>
      <c r="D2612" s="340" t="s">
        <v>6134</v>
      </c>
      <c r="E2612" s="340" t="s">
        <v>2453</v>
      </c>
      <c r="F2612" s="340" t="s">
        <v>2423</v>
      </c>
    </row>
    <row r="2613" spans="1:6">
      <c r="A2613" s="26">
        <v>2609</v>
      </c>
      <c r="B2613" s="338" t="s">
        <v>10521</v>
      </c>
      <c r="C2613" s="340" t="s">
        <v>6192</v>
      </c>
      <c r="D2613" s="340" t="s">
        <v>6134</v>
      </c>
      <c r="E2613" s="340" t="s">
        <v>2453</v>
      </c>
      <c r="F2613" s="340" t="s">
        <v>2423</v>
      </c>
    </row>
    <row r="2614" spans="1:6">
      <c r="A2614" s="26">
        <v>2610</v>
      </c>
      <c r="B2614" s="338" t="s">
        <v>10547</v>
      </c>
      <c r="C2614" s="340" t="s">
        <v>6200</v>
      </c>
      <c r="D2614" s="340" t="s">
        <v>6134</v>
      </c>
      <c r="E2614" s="340" t="s">
        <v>2453</v>
      </c>
      <c r="F2614" s="340" t="s">
        <v>2423</v>
      </c>
    </row>
    <row r="2615" spans="1:6">
      <c r="A2615" s="26">
        <v>2611</v>
      </c>
      <c r="B2615" s="338" t="s">
        <v>10550</v>
      </c>
      <c r="C2615" s="340" t="s">
        <v>6201</v>
      </c>
      <c r="D2615" s="340" t="s">
        <v>6134</v>
      </c>
      <c r="E2615" s="340" t="s">
        <v>2453</v>
      </c>
      <c r="F2615" s="340" t="s">
        <v>2423</v>
      </c>
    </row>
    <row r="2616" spans="1:6">
      <c r="A2616" s="26">
        <v>2612</v>
      </c>
      <c r="B2616" s="338" t="s">
        <v>10557</v>
      </c>
      <c r="C2616" s="340" t="s">
        <v>6205</v>
      </c>
      <c r="D2616" s="340" t="s">
        <v>6134</v>
      </c>
      <c r="E2616" s="340" t="s">
        <v>2453</v>
      </c>
      <c r="F2616" s="340" t="s">
        <v>2423</v>
      </c>
    </row>
    <row r="2617" spans="1:6">
      <c r="A2617" s="26">
        <v>2613</v>
      </c>
      <c r="B2617" s="338" t="s">
        <v>10580</v>
      </c>
      <c r="C2617" s="340" t="s">
        <v>6193</v>
      </c>
      <c r="D2617" s="340" t="s">
        <v>6134</v>
      </c>
      <c r="E2617" s="340" t="s">
        <v>2453</v>
      </c>
      <c r="F2617" s="340" t="s">
        <v>2423</v>
      </c>
    </row>
    <row r="2618" spans="1:6">
      <c r="A2618" s="26">
        <v>2614</v>
      </c>
      <c r="B2618" s="338" t="s">
        <v>10587</v>
      </c>
      <c r="C2618" s="340" t="s">
        <v>6199</v>
      </c>
      <c r="D2618" s="340" t="s">
        <v>6134</v>
      </c>
      <c r="E2618" s="340" t="s">
        <v>2453</v>
      </c>
      <c r="F2618" s="340" t="s">
        <v>2423</v>
      </c>
    </row>
    <row r="2619" spans="1:6">
      <c r="A2619" s="26">
        <v>2615</v>
      </c>
      <c r="B2619" s="338" t="s">
        <v>10626</v>
      </c>
      <c r="C2619" s="340" t="s">
        <v>6194</v>
      </c>
      <c r="D2619" s="340" t="s">
        <v>6134</v>
      </c>
      <c r="E2619" s="340" t="s">
        <v>2453</v>
      </c>
      <c r="F2619" s="340" t="s">
        <v>2423</v>
      </c>
    </row>
    <row r="2620" spans="1:6">
      <c r="A2620" s="26">
        <v>2616</v>
      </c>
      <c r="B2620" s="338" t="s">
        <v>10684</v>
      </c>
      <c r="C2620" s="340" t="s">
        <v>6197</v>
      </c>
      <c r="D2620" s="340" t="s">
        <v>6134</v>
      </c>
      <c r="E2620" s="340" t="s">
        <v>2453</v>
      </c>
      <c r="F2620" s="340" t="s">
        <v>2423</v>
      </c>
    </row>
    <row r="2621" spans="1:6">
      <c r="A2621" s="26">
        <v>2617</v>
      </c>
      <c r="B2621" s="338" t="s">
        <v>10718</v>
      </c>
      <c r="C2621" s="340" t="s">
        <v>6185</v>
      </c>
      <c r="D2621" s="340" t="s">
        <v>6134</v>
      </c>
      <c r="E2621" s="340" t="s">
        <v>2453</v>
      </c>
      <c r="F2621" s="340" t="s">
        <v>2423</v>
      </c>
    </row>
    <row r="2622" spans="1:6">
      <c r="A2622" s="26">
        <v>2618</v>
      </c>
      <c r="B2622" s="338" t="s">
        <v>10872</v>
      </c>
      <c r="C2622" s="340" t="s">
        <v>6186</v>
      </c>
      <c r="D2622" s="340" t="s">
        <v>6134</v>
      </c>
      <c r="E2622" s="340" t="s">
        <v>2453</v>
      </c>
      <c r="F2622" s="340" t="s">
        <v>2423</v>
      </c>
    </row>
    <row r="2623" spans="1:6">
      <c r="A2623" s="26">
        <v>2619</v>
      </c>
      <c r="B2623" s="338" t="s">
        <v>10885</v>
      </c>
      <c r="C2623" s="340" t="s">
        <v>6184</v>
      </c>
      <c r="D2623" s="340" t="s">
        <v>6134</v>
      </c>
      <c r="E2623" s="340" t="s">
        <v>2453</v>
      </c>
      <c r="F2623" s="340" t="s">
        <v>2423</v>
      </c>
    </row>
    <row r="2624" spans="1:6">
      <c r="A2624" s="26">
        <v>2620</v>
      </c>
      <c r="B2624" s="338" t="s">
        <v>10970</v>
      </c>
      <c r="C2624" s="340" t="s">
        <v>6187</v>
      </c>
      <c r="D2624" s="340" t="s">
        <v>6134</v>
      </c>
      <c r="E2624" s="340" t="s">
        <v>2453</v>
      </c>
      <c r="F2624" s="340" t="s">
        <v>2423</v>
      </c>
    </row>
    <row r="2625" spans="1:6">
      <c r="A2625" s="26">
        <v>2621</v>
      </c>
      <c r="B2625" s="338" t="s">
        <v>11125</v>
      </c>
      <c r="C2625" s="340" t="s">
        <v>6155</v>
      </c>
      <c r="D2625" s="340" t="s">
        <v>6134</v>
      </c>
      <c r="E2625" s="340" t="s">
        <v>2453</v>
      </c>
      <c r="F2625" s="340" t="s">
        <v>2423</v>
      </c>
    </row>
    <row r="2626" spans="1:6">
      <c r="A2626" s="26">
        <v>2622</v>
      </c>
      <c r="B2626" s="338" t="s">
        <v>11126</v>
      </c>
      <c r="C2626" s="340" t="s">
        <v>6207</v>
      </c>
      <c r="D2626" s="340" t="s">
        <v>6134</v>
      </c>
      <c r="E2626" s="340" t="s">
        <v>2453</v>
      </c>
      <c r="F2626" s="340" t="s">
        <v>2423</v>
      </c>
    </row>
    <row r="2627" spans="1:6">
      <c r="A2627" s="26">
        <v>2623</v>
      </c>
      <c r="B2627" s="338" t="s">
        <v>11146</v>
      </c>
      <c r="C2627" s="340" t="s">
        <v>1574</v>
      </c>
      <c r="D2627" s="340" t="s">
        <v>6134</v>
      </c>
      <c r="E2627" s="340" t="s">
        <v>2453</v>
      </c>
      <c r="F2627" s="340" t="s">
        <v>2423</v>
      </c>
    </row>
    <row r="2628" spans="1:6">
      <c r="A2628" s="26">
        <v>2624</v>
      </c>
      <c r="B2628" s="338" t="s">
        <v>11175</v>
      </c>
      <c r="C2628" s="340" t="s">
        <v>1576</v>
      </c>
      <c r="D2628" s="340" t="s">
        <v>6134</v>
      </c>
      <c r="E2628" s="340" t="s">
        <v>2453</v>
      </c>
      <c r="F2628" s="340" t="s">
        <v>2423</v>
      </c>
    </row>
    <row r="2629" spans="1:6">
      <c r="A2629" s="26">
        <v>2625</v>
      </c>
      <c r="B2629" s="338" t="s">
        <v>11204</v>
      </c>
      <c r="C2629" s="340" t="s">
        <v>6188</v>
      </c>
      <c r="D2629" s="340" t="s">
        <v>6134</v>
      </c>
      <c r="E2629" s="340" t="s">
        <v>2453</v>
      </c>
      <c r="F2629" s="340" t="s">
        <v>2423</v>
      </c>
    </row>
    <row r="2630" spans="1:6">
      <c r="A2630" s="26">
        <v>2626</v>
      </c>
      <c r="B2630" s="338" t="s">
        <v>11268</v>
      </c>
      <c r="C2630" s="340" t="s">
        <v>6189</v>
      </c>
      <c r="D2630" s="340" t="s">
        <v>6134</v>
      </c>
      <c r="E2630" s="340" t="s">
        <v>2453</v>
      </c>
      <c r="F2630" s="340" t="s">
        <v>2423</v>
      </c>
    </row>
    <row r="2631" spans="1:6">
      <c r="A2631" s="26">
        <v>2627</v>
      </c>
      <c r="B2631" s="338" t="s">
        <v>11329</v>
      </c>
      <c r="C2631" s="340" t="s">
        <v>6190</v>
      </c>
      <c r="D2631" s="340" t="s">
        <v>6134</v>
      </c>
      <c r="E2631" s="340" t="s">
        <v>2453</v>
      </c>
      <c r="F2631" s="340" t="s">
        <v>2423</v>
      </c>
    </row>
    <row r="2632" spans="1:6">
      <c r="A2632" s="26">
        <v>2628</v>
      </c>
      <c r="B2632" s="338" t="s">
        <v>11372</v>
      </c>
      <c r="C2632" s="340" t="s">
        <v>6158</v>
      </c>
      <c r="D2632" s="340" t="s">
        <v>6134</v>
      </c>
      <c r="E2632" s="340" t="s">
        <v>2453</v>
      </c>
      <c r="F2632" s="340" t="s">
        <v>2423</v>
      </c>
    </row>
    <row r="2633" spans="1:6">
      <c r="A2633" s="26">
        <v>2629</v>
      </c>
      <c r="B2633" s="338" t="s">
        <v>11382</v>
      </c>
      <c r="C2633" s="340" t="s">
        <v>6161</v>
      </c>
      <c r="D2633" s="340" t="s">
        <v>6134</v>
      </c>
      <c r="E2633" s="340" t="s">
        <v>2453</v>
      </c>
      <c r="F2633" s="340" t="s">
        <v>2423</v>
      </c>
    </row>
    <row r="2634" spans="1:6">
      <c r="A2634" s="26">
        <v>2630</v>
      </c>
      <c r="B2634" s="338" t="s">
        <v>11385</v>
      </c>
      <c r="C2634" s="340" t="s">
        <v>6156</v>
      </c>
      <c r="D2634" s="340" t="s">
        <v>6134</v>
      </c>
      <c r="E2634" s="340" t="s">
        <v>2453</v>
      </c>
      <c r="F2634" s="340" t="s">
        <v>2423</v>
      </c>
    </row>
    <row r="2635" spans="1:6">
      <c r="A2635" s="26">
        <v>2631</v>
      </c>
      <c r="B2635" s="338" t="s">
        <v>11391</v>
      </c>
      <c r="C2635" s="340" t="s">
        <v>6160</v>
      </c>
      <c r="D2635" s="340" t="s">
        <v>6134</v>
      </c>
      <c r="E2635" s="340" t="s">
        <v>2453</v>
      </c>
      <c r="F2635" s="340" t="s">
        <v>2423</v>
      </c>
    </row>
    <row r="2636" spans="1:6">
      <c r="A2636" s="26">
        <v>2632</v>
      </c>
      <c r="B2636" s="338" t="s">
        <v>11418</v>
      </c>
      <c r="C2636" s="340" t="s">
        <v>6152</v>
      </c>
      <c r="D2636" s="340" t="s">
        <v>6134</v>
      </c>
      <c r="E2636" s="340" t="s">
        <v>2453</v>
      </c>
      <c r="F2636" s="340" t="s">
        <v>2423</v>
      </c>
    </row>
    <row r="2637" spans="1:6">
      <c r="A2637" s="26">
        <v>2633</v>
      </c>
      <c r="B2637" s="338" t="s">
        <v>11427</v>
      </c>
      <c r="C2637" s="340" t="s">
        <v>6159</v>
      </c>
      <c r="D2637" s="340" t="s">
        <v>6134</v>
      </c>
      <c r="E2637" s="340" t="s">
        <v>2453</v>
      </c>
      <c r="F2637" s="340" t="s">
        <v>2423</v>
      </c>
    </row>
    <row r="2638" spans="1:6">
      <c r="A2638" s="26">
        <v>2634</v>
      </c>
      <c r="B2638" s="338" t="s">
        <v>11432</v>
      </c>
      <c r="C2638" s="340" t="s">
        <v>6206</v>
      </c>
      <c r="D2638" s="340" t="s">
        <v>6134</v>
      </c>
      <c r="E2638" s="340" t="s">
        <v>2453</v>
      </c>
      <c r="F2638" s="340" t="s">
        <v>2423</v>
      </c>
    </row>
    <row r="2639" spans="1:6">
      <c r="A2639" s="26">
        <v>2635</v>
      </c>
      <c r="B2639" s="338" t="s">
        <v>11488</v>
      </c>
      <c r="C2639" s="340" t="s">
        <v>6202</v>
      </c>
      <c r="D2639" s="340" t="s">
        <v>6134</v>
      </c>
      <c r="E2639" s="340" t="s">
        <v>2453</v>
      </c>
      <c r="F2639" s="340" t="s">
        <v>2423</v>
      </c>
    </row>
    <row r="2640" spans="1:6">
      <c r="A2640" s="26">
        <v>2636</v>
      </c>
      <c r="B2640" s="338" t="s">
        <v>11577</v>
      </c>
      <c r="C2640" s="340" t="s">
        <v>6145</v>
      </c>
      <c r="D2640" s="340" t="s">
        <v>6134</v>
      </c>
      <c r="E2640" s="340" t="s">
        <v>2453</v>
      </c>
      <c r="F2640" s="340" t="s">
        <v>2423</v>
      </c>
    </row>
    <row r="2641" spans="1:6">
      <c r="A2641" s="26">
        <v>2637</v>
      </c>
      <c r="B2641" s="338" t="s">
        <v>11593</v>
      </c>
      <c r="C2641" s="340" t="s">
        <v>6144</v>
      </c>
      <c r="D2641" s="340" t="s">
        <v>6134</v>
      </c>
      <c r="E2641" s="340" t="s">
        <v>2453</v>
      </c>
      <c r="F2641" s="342" t="s">
        <v>2423</v>
      </c>
    </row>
    <row r="2642" spans="1:6">
      <c r="A2642" s="26">
        <v>2638</v>
      </c>
      <c r="B2642" s="338" t="s">
        <v>11598</v>
      </c>
      <c r="C2642" s="340" t="s">
        <v>6146</v>
      </c>
      <c r="D2642" s="340" t="s">
        <v>6134</v>
      </c>
      <c r="E2642" s="340" t="s">
        <v>2453</v>
      </c>
      <c r="F2642" s="342" t="s">
        <v>2423</v>
      </c>
    </row>
    <row r="2643" spans="1:6">
      <c r="A2643" s="26">
        <v>2639</v>
      </c>
      <c r="B2643" s="338" t="s">
        <v>11605</v>
      </c>
      <c r="C2643" s="340" t="s">
        <v>6143</v>
      </c>
      <c r="D2643" s="340" t="s">
        <v>6134</v>
      </c>
      <c r="E2643" s="340" t="s">
        <v>2453</v>
      </c>
      <c r="F2643" s="342" t="s">
        <v>2423</v>
      </c>
    </row>
    <row r="2644" spans="1:6">
      <c r="A2644" s="26">
        <v>2640</v>
      </c>
      <c r="B2644" s="338" t="s">
        <v>6133</v>
      </c>
      <c r="C2644" s="340" t="s">
        <v>1603</v>
      </c>
      <c r="D2644" s="340" t="s">
        <v>6134</v>
      </c>
      <c r="E2644" s="340" t="s">
        <v>2422</v>
      </c>
      <c r="F2644" s="342" t="s">
        <v>2423</v>
      </c>
    </row>
    <row r="2645" spans="1:6">
      <c r="A2645" s="26">
        <v>2641</v>
      </c>
      <c r="B2645" s="338" t="s">
        <v>9527</v>
      </c>
      <c r="C2645" s="340" t="s">
        <v>6168</v>
      </c>
      <c r="D2645" s="340" t="s">
        <v>6134</v>
      </c>
      <c r="E2645" s="340" t="s">
        <v>2453</v>
      </c>
      <c r="F2645" s="340" t="s">
        <v>2438</v>
      </c>
    </row>
    <row r="2646" spans="1:6">
      <c r="A2646" s="26">
        <v>2642</v>
      </c>
      <c r="B2646" s="338" t="s">
        <v>10000</v>
      </c>
      <c r="C2646" s="340" t="s">
        <v>6183</v>
      </c>
      <c r="D2646" s="340" t="s">
        <v>6134</v>
      </c>
      <c r="E2646" s="340" t="s">
        <v>2453</v>
      </c>
      <c r="F2646" s="340" t="s">
        <v>2438</v>
      </c>
    </row>
    <row r="2647" spans="1:6">
      <c r="A2647" s="26">
        <v>2643</v>
      </c>
      <c r="B2647" s="338" t="s">
        <v>10075</v>
      </c>
      <c r="C2647" s="340" t="s">
        <v>6181</v>
      </c>
      <c r="D2647" s="340" t="s">
        <v>6134</v>
      </c>
      <c r="E2647" s="340" t="s">
        <v>2453</v>
      </c>
      <c r="F2647" s="340" t="s">
        <v>2438</v>
      </c>
    </row>
    <row r="2648" spans="1:6">
      <c r="A2648" s="26">
        <v>2644</v>
      </c>
      <c r="B2648" s="338" t="s">
        <v>10102</v>
      </c>
      <c r="C2648" s="340" t="s">
        <v>6182</v>
      </c>
      <c r="D2648" s="340" t="s">
        <v>6134</v>
      </c>
      <c r="E2648" s="340" t="s">
        <v>2453</v>
      </c>
      <c r="F2648" s="340" t="s">
        <v>2438</v>
      </c>
    </row>
    <row r="2649" spans="1:6">
      <c r="A2649" s="26">
        <v>2645</v>
      </c>
      <c r="B2649" s="338" t="s">
        <v>11041</v>
      </c>
      <c r="C2649" s="340" t="s">
        <v>6142</v>
      </c>
      <c r="D2649" s="340" t="s">
        <v>6134</v>
      </c>
      <c r="E2649" s="340" t="s">
        <v>2422</v>
      </c>
      <c r="F2649" s="340" t="s">
        <v>2438</v>
      </c>
    </row>
    <row r="2650" spans="1:6">
      <c r="A2650" s="26">
        <v>2646</v>
      </c>
      <c r="B2650" s="338" t="s">
        <v>11388</v>
      </c>
      <c r="C2650" s="340" t="s">
        <v>6149</v>
      </c>
      <c r="D2650" s="340" t="s">
        <v>6134</v>
      </c>
      <c r="E2650" s="340" t="s">
        <v>2453</v>
      </c>
      <c r="F2650" s="340" t="s">
        <v>2438</v>
      </c>
    </row>
    <row r="2651" spans="1:6">
      <c r="A2651" s="26">
        <v>2647</v>
      </c>
      <c r="B2651" s="27" t="s">
        <v>9496</v>
      </c>
      <c r="C2651" s="28" t="s">
        <v>6174</v>
      </c>
      <c r="D2651" s="28" t="s">
        <v>6134</v>
      </c>
      <c r="E2651" s="340" t="s">
        <v>2453</v>
      </c>
      <c r="F2651" s="340" t="s">
        <v>2456</v>
      </c>
    </row>
    <row r="2652" spans="1:6">
      <c r="A2652" s="26">
        <v>2648</v>
      </c>
      <c r="B2652" s="338" t="s">
        <v>9867</v>
      </c>
      <c r="C2652" s="340" t="s">
        <v>6172</v>
      </c>
      <c r="D2652" s="340" t="s">
        <v>6134</v>
      </c>
      <c r="E2652" s="340" t="s">
        <v>2453</v>
      </c>
      <c r="F2652" s="340" t="s">
        <v>2456</v>
      </c>
    </row>
    <row r="2653" spans="1:6">
      <c r="A2653" s="26">
        <v>2649</v>
      </c>
      <c r="B2653" s="338" t="s">
        <v>11473</v>
      </c>
      <c r="C2653" s="340" t="s">
        <v>6203</v>
      </c>
      <c r="D2653" s="340" t="s">
        <v>6134</v>
      </c>
      <c r="E2653" s="340" t="s">
        <v>2453</v>
      </c>
      <c r="F2653" s="340" t="s">
        <v>2456</v>
      </c>
    </row>
    <row r="2654" spans="1:6">
      <c r="A2654" s="26">
        <v>2650</v>
      </c>
      <c r="B2654" s="338" t="s">
        <v>9507</v>
      </c>
      <c r="C2654" s="340" t="s">
        <v>1246</v>
      </c>
      <c r="D2654" s="340" t="s">
        <v>6209</v>
      </c>
      <c r="E2654" s="340" t="s">
        <v>2453</v>
      </c>
      <c r="F2654" s="340" t="s">
        <v>2423</v>
      </c>
    </row>
    <row r="2655" spans="1:6">
      <c r="A2655" s="26">
        <v>2651</v>
      </c>
      <c r="B2655" s="338" t="s">
        <v>9534</v>
      </c>
      <c r="C2655" s="340" t="s">
        <v>6240</v>
      </c>
      <c r="D2655" s="340" t="s">
        <v>6209</v>
      </c>
      <c r="E2655" s="340" t="s">
        <v>2453</v>
      </c>
      <c r="F2655" s="340" t="s">
        <v>2423</v>
      </c>
    </row>
    <row r="2656" spans="1:6">
      <c r="A2656" s="26">
        <v>2652</v>
      </c>
      <c r="B2656" s="338" t="s">
        <v>9555</v>
      </c>
      <c r="C2656" s="340" t="s">
        <v>1241</v>
      </c>
      <c r="D2656" s="340" t="s">
        <v>6209</v>
      </c>
      <c r="E2656" s="340" t="s">
        <v>2453</v>
      </c>
      <c r="F2656" s="340" t="s">
        <v>2423</v>
      </c>
    </row>
    <row r="2657" spans="1:6">
      <c r="A2657" s="26">
        <v>2653</v>
      </c>
      <c r="B2657" s="338" t="s">
        <v>9564</v>
      </c>
      <c r="C2657" s="340" t="s">
        <v>1239</v>
      </c>
      <c r="D2657" s="340" t="s">
        <v>6209</v>
      </c>
      <c r="E2657" s="340" t="s">
        <v>2453</v>
      </c>
      <c r="F2657" s="340" t="s">
        <v>2423</v>
      </c>
    </row>
    <row r="2658" spans="1:6">
      <c r="A2658" s="26">
        <v>2654</v>
      </c>
      <c r="B2658" s="338" t="s">
        <v>9565</v>
      </c>
      <c r="C2658" s="340" t="s">
        <v>1240</v>
      </c>
      <c r="D2658" s="340" t="s">
        <v>6209</v>
      </c>
      <c r="E2658" s="340" t="s">
        <v>2453</v>
      </c>
      <c r="F2658" s="340" t="s">
        <v>2423</v>
      </c>
    </row>
    <row r="2659" spans="1:6">
      <c r="A2659" s="26">
        <v>2655</v>
      </c>
      <c r="B2659" s="338" t="s">
        <v>9573</v>
      </c>
      <c r="C2659" s="340" t="s">
        <v>1224</v>
      </c>
      <c r="D2659" s="340" t="s">
        <v>6209</v>
      </c>
      <c r="E2659" s="340" t="s">
        <v>2453</v>
      </c>
      <c r="F2659" s="340" t="s">
        <v>2423</v>
      </c>
    </row>
    <row r="2660" spans="1:6">
      <c r="A2660" s="26">
        <v>2656</v>
      </c>
      <c r="B2660" s="338" t="s">
        <v>9645</v>
      </c>
      <c r="C2660" s="340" t="s">
        <v>1225</v>
      </c>
      <c r="D2660" s="340" t="s">
        <v>6209</v>
      </c>
      <c r="E2660" s="340" t="s">
        <v>2453</v>
      </c>
      <c r="F2660" s="340" t="s">
        <v>2423</v>
      </c>
    </row>
    <row r="2661" spans="1:6">
      <c r="A2661" s="26">
        <v>2657</v>
      </c>
      <c r="B2661" s="338" t="s">
        <v>9657</v>
      </c>
      <c r="C2661" s="340" t="s">
        <v>1243</v>
      </c>
      <c r="D2661" s="340" t="s">
        <v>6209</v>
      </c>
      <c r="E2661" s="340" t="s">
        <v>2453</v>
      </c>
      <c r="F2661" s="340" t="s">
        <v>2423</v>
      </c>
    </row>
    <row r="2662" spans="1:6">
      <c r="A2662" s="26">
        <v>2658</v>
      </c>
      <c r="B2662" s="338" t="s">
        <v>9675</v>
      </c>
      <c r="C2662" s="340" t="s">
        <v>1248</v>
      </c>
      <c r="D2662" s="340" t="s">
        <v>6209</v>
      </c>
      <c r="E2662" s="340" t="s">
        <v>2453</v>
      </c>
      <c r="F2662" s="340" t="s">
        <v>2423</v>
      </c>
    </row>
    <row r="2663" spans="1:6">
      <c r="A2663" s="26">
        <v>2659</v>
      </c>
      <c r="B2663" s="338" t="s">
        <v>9685</v>
      </c>
      <c r="C2663" s="340" t="s">
        <v>1247</v>
      </c>
      <c r="D2663" s="340" t="s">
        <v>6209</v>
      </c>
      <c r="E2663" s="340" t="s">
        <v>2453</v>
      </c>
      <c r="F2663" s="340" t="s">
        <v>2423</v>
      </c>
    </row>
    <row r="2664" spans="1:6">
      <c r="A2664" s="26">
        <v>2660</v>
      </c>
      <c r="B2664" s="338" t="s">
        <v>9693</v>
      </c>
      <c r="C2664" s="340" t="s">
        <v>9694</v>
      </c>
      <c r="D2664" s="340" t="s">
        <v>6209</v>
      </c>
      <c r="E2664" s="340" t="s">
        <v>2422</v>
      </c>
      <c r="F2664" s="340" t="s">
        <v>2423</v>
      </c>
    </row>
    <row r="2665" spans="1:6">
      <c r="A2665" s="26">
        <v>2661</v>
      </c>
      <c r="B2665" s="338" t="s">
        <v>9697</v>
      </c>
      <c r="C2665" s="340" t="s">
        <v>1228</v>
      </c>
      <c r="D2665" s="340" t="s">
        <v>6209</v>
      </c>
      <c r="E2665" s="340" t="s">
        <v>2453</v>
      </c>
      <c r="F2665" s="340" t="s">
        <v>2423</v>
      </c>
    </row>
    <row r="2666" spans="1:6">
      <c r="A2666" s="26">
        <v>2662</v>
      </c>
      <c r="B2666" s="338" t="s">
        <v>9831</v>
      </c>
      <c r="C2666" s="340" t="s">
        <v>6236</v>
      </c>
      <c r="D2666" s="340" t="s">
        <v>6209</v>
      </c>
      <c r="E2666" s="340" t="s">
        <v>2453</v>
      </c>
      <c r="F2666" s="340" t="s">
        <v>2423</v>
      </c>
    </row>
    <row r="2667" spans="1:6">
      <c r="A2667" s="26">
        <v>2663</v>
      </c>
      <c r="B2667" s="338" t="s">
        <v>9847</v>
      </c>
      <c r="C2667" s="340" t="s">
        <v>6238</v>
      </c>
      <c r="D2667" s="340" t="s">
        <v>6209</v>
      </c>
      <c r="E2667" s="340" t="s">
        <v>2453</v>
      </c>
      <c r="F2667" s="340" t="s">
        <v>2423</v>
      </c>
    </row>
    <row r="2668" spans="1:6">
      <c r="A2668" s="26">
        <v>2664</v>
      </c>
      <c r="B2668" s="338" t="s">
        <v>9892</v>
      </c>
      <c r="C2668" s="340" t="s">
        <v>6233</v>
      </c>
      <c r="D2668" s="340" t="s">
        <v>6209</v>
      </c>
      <c r="E2668" s="340" t="s">
        <v>2453</v>
      </c>
      <c r="F2668" s="340" t="s">
        <v>2423</v>
      </c>
    </row>
    <row r="2669" spans="1:6">
      <c r="A2669" s="26">
        <v>2665</v>
      </c>
      <c r="B2669" s="338" t="s">
        <v>9906</v>
      </c>
      <c r="C2669" s="340" t="s">
        <v>1242</v>
      </c>
      <c r="D2669" s="340" t="s">
        <v>6209</v>
      </c>
      <c r="E2669" s="340" t="s">
        <v>2453</v>
      </c>
      <c r="F2669" s="340" t="s">
        <v>2423</v>
      </c>
    </row>
    <row r="2670" spans="1:6">
      <c r="A2670" s="26">
        <v>2666</v>
      </c>
      <c r="B2670" s="338" t="s">
        <v>9923</v>
      </c>
      <c r="C2670" s="340" t="s">
        <v>6239</v>
      </c>
      <c r="D2670" s="340" t="s">
        <v>6209</v>
      </c>
      <c r="E2670" s="340" t="s">
        <v>2453</v>
      </c>
      <c r="F2670" s="340" t="s">
        <v>2423</v>
      </c>
    </row>
    <row r="2671" spans="1:6">
      <c r="A2671" s="26">
        <v>2667</v>
      </c>
      <c r="B2671" s="338" t="s">
        <v>9928</v>
      </c>
      <c r="C2671" s="340" t="s">
        <v>6214</v>
      </c>
      <c r="D2671" s="340" t="s">
        <v>6209</v>
      </c>
      <c r="E2671" s="340" t="s">
        <v>2422</v>
      </c>
      <c r="F2671" s="340" t="s">
        <v>2423</v>
      </c>
    </row>
    <row r="2672" spans="1:6">
      <c r="A2672" s="26">
        <v>2668</v>
      </c>
      <c r="B2672" s="338" t="s">
        <v>10045</v>
      </c>
      <c r="C2672" s="340" t="s">
        <v>10046</v>
      </c>
      <c r="D2672" s="340" t="s">
        <v>6209</v>
      </c>
      <c r="E2672" s="340" t="s">
        <v>2453</v>
      </c>
      <c r="F2672" s="340" t="s">
        <v>2423</v>
      </c>
    </row>
    <row r="2673" spans="1:6">
      <c r="A2673" s="26">
        <v>2669</v>
      </c>
      <c r="B2673" s="338" t="s">
        <v>10052</v>
      </c>
      <c r="C2673" s="340" t="s">
        <v>6244</v>
      </c>
      <c r="D2673" s="340" t="s">
        <v>6209</v>
      </c>
      <c r="E2673" s="340" t="s">
        <v>2453</v>
      </c>
      <c r="F2673" s="340" t="s">
        <v>2423</v>
      </c>
    </row>
    <row r="2674" spans="1:6">
      <c r="A2674" s="26">
        <v>2670</v>
      </c>
      <c r="B2674" s="338" t="s">
        <v>10062</v>
      </c>
      <c r="C2674" s="340" t="s">
        <v>6242</v>
      </c>
      <c r="D2674" s="340" t="s">
        <v>6209</v>
      </c>
      <c r="E2674" s="340" t="s">
        <v>2453</v>
      </c>
      <c r="F2674" s="340" t="s">
        <v>2423</v>
      </c>
    </row>
    <row r="2675" spans="1:6">
      <c r="A2675" s="26">
        <v>2671</v>
      </c>
      <c r="B2675" s="338" t="s">
        <v>10078</v>
      </c>
      <c r="C2675" s="340" t="s">
        <v>6241</v>
      </c>
      <c r="D2675" s="340" t="s">
        <v>6209</v>
      </c>
      <c r="E2675" s="340" t="s">
        <v>2453</v>
      </c>
      <c r="F2675" s="340" t="s">
        <v>2423</v>
      </c>
    </row>
    <row r="2676" spans="1:6">
      <c r="A2676" s="26">
        <v>2672</v>
      </c>
      <c r="B2676" s="338" t="s">
        <v>6210</v>
      </c>
      <c r="C2676" s="340" t="s">
        <v>6211</v>
      </c>
      <c r="D2676" s="340" t="s">
        <v>6209</v>
      </c>
      <c r="E2676" s="340" t="s">
        <v>2422</v>
      </c>
      <c r="F2676" s="340" t="s">
        <v>2423</v>
      </c>
    </row>
    <row r="2677" spans="1:6">
      <c r="A2677" s="26">
        <v>2673</v>
      </c>
      <c r="B2677" s="338" t="s">
        <v>6212</v>
      </c>
      <c r="C2677" s="340" t="s">
        <v>6213</v>
      </c>
      <c r="D2677" s="340" t="s">
        <v>6209</v>
      </c>
      <c r="E2677" s="340" t="s">
        <v>2422</v>
      </c>
      <c r="F2677" s="340" t="s">
        <v>2423</v>
      </c>
    </row>
    <row r="2678" spans="1:6">
      <c r="A2678" s="26">
        <v>2674</v>
      </c>
      <c r="B2678" s="338" t="s">
        <v>10099</v>
      </c>
      <c r="C2678" s="340" t="s">
        <v>6243</v>
      </c>
      <c r="D2678" s="340" t="s">
        <v>6209</v>
      </c>
      <c r="E2678" s="340" t="s">
        <v>2453</v>
      </c>
      <c r="F2678" s="340" t="s">
        <v>2423</v>
      </c>
    </row>
    <row r="2679" spans="1:6">
      <c r="A2679" s="26">
        <v>2675</v>
      </c>
      <c r="B2679" s="338" t="s">
        <v>10105</v>
      </c>
      <c r="C2679" s="340" t="s">
        <v>10106</v>
      </c>
      <c r="D2679" s="340" t="s">
        <v>6209</v>
      </c>
      <c r="E2679" s="340" t="s">
        <v>2453</v>
      </c>
      <c r="F2679" s="340" t="s">
        <v>2423</v>
      </c>
    </row>
    <row r="2680" spans="1:6">
      <c r="A2680" s="26">
        <v>2676</v>
      </c>
      <c r="B2680" s="338" t="s">
        <v>9174</v>
      </c>
      <c r="C2680" s="340" t="s">
        <v>1287</v>
      </c>
      <c r="D2680" s="340" t="s">
        <v>6209</v>
      </c>
      <c r="E2680" s="340" t="s">
        <v>2422</v>
      </c>
      <c r="F2680" s="340" t="s">
        <v>2423</v>
      </c>
    </row>
    <row r="2681" spans="1:6">
      <c r="A2681" s="26">
        <v>2677</v>
      </c>
      <c r="B2681" s="338" t="s">
        <v>10190</v>
      </c>
      <c r="C2681" s="340" t="s">
        <v>6232</v>
      </c>
      <c r="D2681" s="340" t="s">
        <v>6209</v>
      </c>
      <c r="E2681" s="340" t="s">
        <v>2453</v>
      </c>
      <c r="F2681" s="340" t="s">
        <v>2423</v>
      </c>
    </row>
    <row r="2682" spans="1:6">
      <c r="A2682" s="26">
        <v>2678</v>
      </c>
      <c r="B2682" s="338" t="s">
        <v>10199</v>
      </c>
      <c r="C2682" s="340" t="s">
        <v>6226</v>
      </c>
      <c r="D2682" s="340" t="s">
        <v>6209</v>
      </c>
      <c r="E2682" s="340" t="s">
        <v>2453</v>
      </c>
      <c r="F2682" s="340" t="s">
        <v>2423</v>
      </c>
    </row>
    <row r="2683" spans="1:6">
      <c r="A2683" s="26">
        <v>2679</v>
      </c>
      <c r="B2683" s="338" t="s">
        <v>10214</v>
      </c>
      <c r="C2683" s="340" t="s">
        <v>6230</v>
      </c>
      <c r="D2683" s="340" t="s">
        <v>6209</v>
      </c>
      <c r="E2683" s="340" t="s">
        <v>2453</v>
      </c>
      <c r="F2683" s="340" t="s">
        <v>2423</v>
      </c>
    </row>
    <row r="2684" spans="1:6">
      <c r="A2684" s="26">
        <v>2680</v>
      </c>
      <c r="B2684" s="338" t="s">
        <v>10247</v>
      </c>
      <c r="C2684" s="340" t="s">
        <v>6218</v>
      </c>
      <c r="D2684" s="340" t="s">
        <v>6209</v>
      </c>
      <c r="E2684" s="340" t="s">
        <v>2453</v>
      </c>
      <c r="F2684" s="340" t="s">
        <v>2423</v>
      </c>
    </row>
    <row r="2685" spans="1:6">
      <c r="A2685" s="26">
        <v>2681</v>
      </c>
      <c r="B2685" s="338" t="s">
        <v>10262</v>
      </c>
      <c r="C2685" s="340" t="s">
        <v>6222</v>
      </c>
      <c r="D2685" s="340" t="s">
        <v>6209</v>
      </c>
      <c r="E2685" s="340" t="s">
        <v>2453</v>
      </c>
      <c r="F2685" s="340" t="s">
        <v>2423</v>
      </c>
    </row>
    <row r="2686" spans="1:6">
      <c r="A2686" s="26">
        <v>2682</v>
      </c>
      <c r="B2686" s="338" t="s">
        <v>10268</v>
      </c>
      <c r="C2686" s="340" t="s">
        <v>6224</v>
      </c>
      <c r="D2686" s="340" t="s">
        <v>6209</v>
      </c>
      <c r="E2686" s="340" t="s">
        <v>2453</v>
      </c>
      <c r="F2686" s="340" t="s">
        <v>2423</v>
      </c>
    </row>
    <row r="2687" spans="1:6">
      <c r="A2687" s="26">
        <v>2683</v>
      </c>
      <c r="B2687" s="338" t="s">
        <v>10307</v>
      </c>
      <c r="C2687" s="340" t="s">
        <v>6221</v>
      </c>
      <c r="D2687" s="340" t="s">
        <v>6209</v>
      </c>
      <c r="E2687" s="340" t="s">
        <v>2453</v>
      </c>
      <c r="F2687" s="340" t="s">
        <v>2423</v>
      </c>
    </row>
    <row r="2688" spans="1:6">
      <c r="A2688" s="26">
        <v>2684</v>
      </c>
      <c r="B2688" s="338" t="s">
        <v>10317</v>
      </c>
      <c r="C2688" s="340" t="s">
        <v>1567</v>
      </c>
      <c r="D2688" s="340" t="s">
        <v>6209</v>
      </c>
      <c r="E2688" s="340" t="s">
        <v>2453</v>
      </c>
      <c r="F2688" s="340" t="s">
        <v>2423</v>
      </c>
    </row>
    <row r="2689" spans="1:6">
      <c r="A2689" s="26">
        <v>2685</v>
      </c>
      <c r="B2689" s="338" t="s">
        <v>10350</v>
      </c>
      <c r="C2689" s="340" t="s">
        <v>6228</v>
      </c>
      <c r="D2689" s="340" t="s">
        <v>6209</v>
      </c>
      <c r="E2689" s="340" t="s">
        <v>2453</v>
      </c>
      <c r="F2689" s="340" t="s">
        <v>2423</v>
      </c>
    </row>
    <row r="2690" spans="1:6">
      <c r="A2690" s="26">
        <v>2686</v>
      </c>
      <c r="B2690" s="338" t="s">
        <v>10357</v>
      </c>
      <c r="C2690" s="340" t="s">
        <v>6245</v>
      </c>
      <c r="D2690" s="340" t="s">
        <v>6209</v>
      </c>
      <c r="E2690" s="340" t="s">
        <v>2453</v>
      </c>
      <c r="F2690" s="340" t="s">
        <v>2423</v>
      </c>
    </row>
    <row r="2691" spans="1:6">
      <c r="A2691" s="26">
        <v>2687</v>
      </c>
      <c r="B2691" s="338" t="s">
        <v>10497</v>
      </c>
      <c r="C2691" s="340" t="s">
        <v>6255</v>
      </c>
      <c r="D2691" s="340" t="s">
        <v>6209</v>
      </c>
      <c r="E2691" s="340" t="s">
        <v>2453</v>
      </c>
      <c r="F2691" s="340" t="s">
        <v>2423</v>
      </c>
    </row>
    <row r="2692" spans="1:6">
      <c r="A2692" s="26">
        <v>2688</v>
      </c>
      <c r="B2692" s="338" t="s">
        <v>10529</v>
      </c>
      <c r="C2692" s="340" t="s">
        <v>6254</v>
      </c>
      <c r="D2692" s="340" t="s">
        <v>6209</v>
      </c>
      <c r="E2692" s="340" t="s">
        <v>2453</v>
      </c>
      <c r="F2692" s="340" t="s">
        <v>2423</v>
      </c>
    </row>
    <row r="2693" spans="1:6">
      <c r="A2693" s="26">
        <v>2689</v>
      </c>
      <c r="B2693" s="338" t="s">
        <v>10595</v>
      </c>
      <c r="C2693" s="340" t="s">
        <v>6256</v>
      </c>
      <c r="D2693" s="340" t="s">
        <v>6209</v>
      </c>
      <c r="E2693" s="340" t="s">
        <v>2453</v>
      </c>
      <c r="F2693" s="340" t="s">
        <v>2423</v>
      </c>
    </row>
    <row r="2694" spans="1:6">
      <c r="A2694" s="26">
        <v>2690</v>
      </c>
      <c r="B2694" s="338" t="s">
        <v>10706</v>
      </c>
      <c r="C2694" s="340" t="s">
        <v>6246</v>
      </c>
      <c r="D2694" s="340" t="s">
        <v>6209</v>
      </c>
      <c r="E2694" s="340" t="s">
        <v>2453</v>
      </c>
      <c r="F2694" s="340" t="s">
        <v>2423</v>
      </c>
    </row>
    <row r="2695" spans="1:6">
      <c r="A2695" s="26">
        <v>2691</v>
      </c>
      <c r="B2695" s="338" t="s">
        <v>10731</v>
      </c>
      <c r="C2695" s="340" t="s">
        <v>6247</v>
      </c>
      <c r="D2695" s="340" t="s">
        <v>6209</v>
      </c>
      <c r="E2695" s="340" t="s">
        <v>2453</v>
      </c>
      <c r="F2695" s="340" t="s">
        <v>2423</v>
      </c>
    </row>
    <row r="2696" spans="1:6">
      <c r="A2696" s="26">
        <v>2692</v>
      </c>
      <c r="B2696" s="338" t="s">
        <v>10761</v>
      </c>
      <c r="C2696" s="340" t="s">
        <v>6248</v>
      </c>
      <c r="D2696" s="340" t="s">
        <v>6209</v>
      </c>
      <c r="E2696" s="340" t="s">
        <v>2453</v>
      </c>
      <c r="F2696" s="340" t="s">
        <v>2423</v>
      </c>
    </row>
    <row r="2697" spans="1:6">
      <c r="A2697" s="26">
        <v>2693</v>
      </c>
      <c r="B2697" s="338" t="s">
        <v>10814</v>
      </c>
      <c r="C2697" s="340" t="s">
        <v>6250</v>
      </c>
      <c r="D2697" s="340" t="s">
        <v>6209</v>
      </c>
      <c r="E2697" s="340" t="s">
        <v>2453</v>
      </c>
      <c r="F2697" s="340" t="s">
        <v>2423</v>
      </c>
    </row>
    <row r="2698" spans="1:6">
      <c r="A2698" s="26">
        <v>2694</v>
      </c>
      <c r="B2698" s="338" t="s">
        <v>10819</v>
      </c>
      <c r="C2698" s="340" t="s">
        <v>6251</v>
      </c>
      <c r="D2698" s="340" t="s">
        <v>6209</v>
      </c>
      <c r="E2698" s="340" t="s">
        <v>2453</v>
      </c>
      <c r="F2698" s="340" t="s">
        <v>2423</v>
      </c>
    </row>
    <row r="2699" spans="1:6">
      <c r="A2699" s="26">
        <v>2695</v>
      </c>
      <c r="B2699" s="338" t="s">
        <v>10946</v>
      </c>
      <c r="C2699" s="340" t="s">
        <v>6252</v>
      </c>
      <c r="D2699" s="340" t="s">
        <v>6209</v>
      </c>
      <c r="E2699" s="340" t="s">
        <v>2453</v>
      </c>
      <c r="F2699" s="340" t="s">
        <v>2423</v>
      </c>
    </row>
    <row r="2700" spans="1:6">
      <c r="A2700" s="26">
        <v>2696</v>
      </c>
      <c r="B2700" s="338" t="s">
        <v>11086</v>
      </c>
      <c r="C2700" s="340" t="s">
        <v>6219</v>
      </c>
      <c r="D2700" s="340" t="s">
        <v>6209</v>
      </c>
      <c r="E2700" s="340" t="s">
        <v>2453</v>
      </c>
      <c r="F2700" s="340" t="s">
        <v>2423</v>
      </c>
    </row>
    <row r="2701" spans="1:6">
      <c r="A2701" s="26">
        <v>2697</v>
      </c>
      <c r="B2701" s="338" t="s">
        <v>11135</v>
      </c>
      <c r="C2701" s="340" t="s">
        <v>1572</v>
      </c>
      <c r="D2701" s="340" t="s">
        <v>6209</v>
      </c>
      <c r="E2701" s="340" t="s">
        <v>2453</v>
      </c>
      <c r="F2701" s="340" t="s">
        <v>2423</v>
      </c>
    </row>
    <row r="2702" spans="1:6">
      <c r="A2702" s="26">
        <v>2698</v>
      </c>
      <c r="B2702" s="338" t="s">
        <v>11145</v>
      </c>
      <c r="C2702" s="340" t="s">
        <v>1570</v>
      </c>
      <c r="D2702" s="340" t="s">
        <v>6209</v>
      </c>
      <c r="E2702" s="340" t="s">
        <v>2453</v>
      </c>
      <c r="F2702" s="340" t="s">
        <v>2423</v>
      </c>
    </row>
    <row r="2703" spans="1:6">
      <c r="A2703" s="26">
        <v>2699</v>
      </c>
      <c r="B2703" s="338" t="s">
        <v>11154</v>
      </c>
      <c r="C2703" s="340" t="s">
        <v>1568</v>
      </c>
      <c r="D2703" s="340" t="s">
        <v>6209</v>
      </c>
      <c r="E2703" s="340" t="s">
        <v>2453</v>
      </c>
      <c r="F2703" s="340" t="s">
        <v>2423</v>
      </c>
    </row>
    <row r="2704" spans="1:6">
      <c r="A2704" s="26">
        <v>2700</v>
      </c>
      <c r="B2704" s="338" t="s">
        <v>11169</v>
      </c>
      <c r="C2704" s="340" t="s">
        <v>1573</v>
      </c>
      <c r="D2704" s="340" t="s">
        <v>6209</v>
      </c>
      <c r="E2704" s="340" t="s">
        <v>2453</v>
      </c>
      <c r="F2704" s="340" t="s">
        <v>2423</v>
      </c>
    </row>
    <row r="2705" spans="1:6">
      <c r="A2705" s="26">
        <v>2701</v>
      </c>
      <c r="B2705" s="338" t="s">
        <v>11170</v>
      </c>
      <c r="C2705" s="340" t="s">
        <v>1569</v>
      </c>
      <c r="D2705" s="340" t="s">
        <v>6209</v>
      </c>
      <c r="E2705" s="340" t="s">
        <v>2453</v>
      </c>
      <c r="F2705" s="340" t="s">
        <v>2423</v>
      </c>
    </row>
    <row r="2706" spans="1:6">
      <c r="A2706" s="26">
        <v>2702</v>
      </c>
      <c r="B2706" s="338" t="s">
        <v>11180</v>
      </c>
      <c r="C2706" s="340" t="s">
        <v>6220</v>
      </c>
      <c r="D2706" s="340" t="s">
        <v>6209</v>
      </c>
      <c r="E2706" s="340" t="s">
        <v>2453</v>
      </c>
      <c r="F2706" s="340" t="s">
        <v>2423</v>
      </c>
    </row>
    <row r="2707" spans="1:6">
      <c r="A2707" s="26">
        <v>2703</v>
      </c>
      <c r="B2707" s="338" t="s">
        <v>11254</v>
      </c>
      <c r="C2707" s="340" t="s">
        <v>6249</v>
      </c>
      <c r="D2707" s="340" t="s">
        <v>6209</v>
      </c>
      <c r="E2707" s="340" t="s">
        <v>2453</v>
      </c>
      <c r="F2707" s="340" t="s">
        <v>2423</v>
      </c>
    </row>
    <row r="2708" spans="1:6">
      <c r="A2708" s="26">
        <v>2704</v>
      </c>
      <c r="B2708" s="338" t="s">
        <v>11255</v>
      </c>
      <c r="C2708" s="340" t="s">
        <v>6253</v>
      </c>
      <c r="D2708" s="340" t="s">
        <v>6209</v>
      </c>
      <c r="E2708" s="340" t="s">
        <v>2453</v>
      </c>
      <c r="F2708" s="340" t="s">
        <v>2423</v>
      </c>
    </row>
    <row r="2709" spans="1:6">
      <c r="A2709" s="26">
        <v>2705</v>
      </c>
      <c r="B2709" s="338" t="s">
        <v>11384</v>
      </c>
      <c r="C2709" s="340" t="s">
        <v>6231</v>
      </c>
      <c r="D2709" s="340" t="s">
        <v>6209</v>
      </c>
      <c r="E2709" s="340" t="s">
        <v>2453</v>
      </c>
      <c r="F2709" s="340" t="s">
        <v>2423</v>
      </c>
    </row>
    <row r="2710" spans="1:6">
      <c r="A2710" s="26">
        <v>2706</v>
      </c>
      <c r="B2710" s="338" t="s">
        <v>11387</v>
      </c>
      <c r="C2710" s="340" t="s">
        <v>6223</v>
      </c>
      <c r="D2710" s="340" t="s">
        <v>6209</v>
      </c>
      <c r="E2710" s="340" t="s">
        <v>2453</v>
      </c>
      <c r="F2710" s="340" t="s">
        <v>2423</v>
      </c>
    </row>
    <row r="2711" spans="1:6">
      <c r="A2711" s="26">
        <v>2707</v>
      </c>
      <c r="B2711" s="338" t="s">
        <v>11403</v>
      </c>
      <c r="C2711" s="340" t="s">
        <v>6227</v>
      </c>
      <c r="D2711" s="340" t="s">
        <v>6209</v>
      </c>
      <c r="E2711" s="340" t="s">
        <v>2453</v>
      </c>
      <c r="F2711" s="340" t="s">
        <v>2423</v>
      </c>
    </row>
    <row r="2712" spans="1:6">
      <c r="A2712" s="26">
        <v>2708</v>
      </c>
      <c r="B2712" s="338" t="s">
        <v>11411</v>
      </c>
      <c r="C2712" s="340" t="s">
        <v>6229</v>
      </c>
      <c r="D2712" s="340" t="s">
        <v>6209</v>
      </c>
      <c r="E2712" s="340" t="s">
        <v>2453</v>
      </c>
      <c r="F2712" s="340" t="s">
        <v>2423</v>
      </c>
    </row>
    <row r="2713" spans="1:6">
      <c r="A2713" s="26">
        <v>2709</v>
      </c>
      <c r="B2713" s="338" t="s">
        <v>11533</v>
      </c>
      <c r="C2713" s="340" t="s">
        <v>6215</v>
      </c>
      <c r="D2713" s="340" t="s">
        <v>6209</v>
      </c>
      <c r="E2713" s="340" t="s">
        <v>2453</v>
      </c>
      <c r="F2713" s="340" t="s">
        <v>2423</v>
      </c>
    </row>
    <row r="2714" spans="1:6">
      <c r="A2714" s="26">
        <v>2710</v>
      </c>
      <c r="B2714" s="338" t="s">
        <v>11560</v>
      </c>
      <c r="C2714" s="340" t="s">
        <v>6216</v>
      </c>
      <c r="D2714" s="340" t="s">
        <v>6209</v>
      </c>
      <c r="E2714" s="340" t="s">
        <v>2453</v>
      </c>
      <c r="F2714" s="340" t="s">
        <v>2423</v>
      </c>
    </row>
    <row r="2715" spans="1:6">
      <c r="A2715" s="26">
        <v>2711</v>
      </c>
      <c r="B2715" s="338" t="s">
        <v>6208</v>
      </c>
      <c r="C2715" s="340" t="s">
        <v>1592</v>
      </c>
      <c r="D2715" s="340" t="s">
        <v>6209</v>
      </c>
      <c r="E2715" s="340" t="s">
        <v>2422</v>
      </c>
      <c r="F2715" s="340" t="s">
        <v>2423</v>
      </c>
    </row>
    <row r="2716" spans="1:6">
      <c r="A2716" s="26">
        <v>2712</v>
      </c>
      <c r="B2716" s="338" t="s">
        <v>11599</v>
      </c>
      <c r="C2716" s="340" t="s">
        <v>6217</v>
      </c>
      <c r="D2716" s="340" t="s">
        <v>6209</v>
      </c>
      <c r="E2716" s="340" t="s">
        <v>2453</v>
      </c>
      <c r="F2716" s="342" t="s">
        <v>2423</v>
      </c>
    </row>
    <row r="2717" spans="1:6">
      <c r="A2717" s="26">
        <v>2713</v>
      </c>
      <c r="B2717" s="338" t="s">
        <v>9659</v>
      </c>
      <c r="C2717" s="340" t="s">
        <v>6237</v>
      </c>
      <c r="D2717" s="340" t="s">
        <v>6209</v>
      </c>
      <c r="E2717" s="340" t="s">
        <v>2453</v>
      </c>
      <c r="F2717" s="340" t="s">
        <v>2438</v>
      </c>
    </row>
    <row r="2718" spans="1:6">
      <c r="A2718" s="26">
        <v>2714</v>
      </c>
      <c r="B2718" s="338" t="s">
        <v>9596</v>
      </c>
      <c r="C2718" s="340" t="s">
        <v>1221</v>
      </c>
      <c r="D2718" s="340" t="s">
        <v>6209</v>
      </c>
      <c r="E2718" s="340" t="s">
        <v>2453</v>
      </c>
      <c r="F2718" s="340" t="s">
        <v>2893</v>
      </c>
    </row>
    <row r="2719" spans="1:6">
      <c r="A2719" s="26">
        <v>2715</v>
      </c>
      <c r="B2719" s="338" t="s">
        <v>9543</v>
      </c>
      <c r="C2719" s="340" t="s">
        <v>6235</v>
      </c>
      <c r="D2719" s="340" t="s">
        <v>6209</v>
      </c>
      <c r="E2719" s="340" t="s">
        <v>2453</v>
      </c>
      <c r="F2719" s="340" t="s">
        <v>2456</v>
      </c>
    </row>
    <row r="2720" spans="1:6">
      <c r="A2720" s="26">
        <v>2716</v>
      </c>
      <c r="B2720" s="338" t="s">
        <v>9824</v>
      </c>
      <c r="C2720" s="340" t="s">
        <v>6234</v>
      </c>
      <c r="D2720" s="340" t="s">
        <v>6209</v>
      </c>
      <c r="E2720" s="340" t="s">
        <v>2453</v>
      </c>
      <c r="F2720" s="340" t="s">
        <v>2456</v>
      </c>
    </row>
    <row r="2721" spans="1:6">
      <c r="A2721" s="26">
        <v>2717</v>
      </c>
      <c r="B2721" s="338" t="s">
        <v>10166</v>
      </c>
      <c r="C2721" s="340" t="s">
        <v>6225</v>
      </c>
      <c r="D2721" s="340" t="s">
        <v>6209</v>
      </c>
      <c r="E2721" s="340" t="s">
        <v>2453</v>
      </c>
      <c r="F2721" s="340" t="s">
        <v>2456</v>
      </c>
    </row>
    <row r="2722" spans="1:6">
      <c r="A2722" s="26">
        <v>2718</v>
      </c>
      <c r="B2722" s="338" t="s">
        <v>9566</v>
      </c>
      <c r="C2722" s="340" t="s">
        <v>1230</v>
      </c>
      <c r="D2722" s="340" t="s">
        <v>6258</v>
      </c>
      <c r="E2722" s="340" t="s">
        <v>2453</v>
      </c>
      <c r="F2722" s="340" t="s">
        <v>2423</v>
      </c>
    </row>
    <row r="2723" spans="1:6">
      <c r="A2723" s="26">
        <v>2719</v>
      </c>
      <c r="B2723" s="338" t="s">
        <v>9608</v>
      </c>
      <c r="C2723" s="340" t="s">
        <v>1237</v>
      </c>
      <c r="D2723" s="340" t="s">
        <v>6258</v>
      </c>
      <c r="E2723" s="340" t="s">
        <v>2453</v>
      </c>
      <c r="F2723" s="340" t="s">
        <v>2423</v>
      </c>
    </row>
    <row r="2724" spans="1:6">
      <c r="A2724" s="26">
        <v>2720</v>
      </c>
      <c r="B2724" s="338" t="s">
        <v>9725</v>
      </c>
      <c r="C2724" s="340" t="s">
        <v>9726</v>
      </c>
      <c r="D2724" s="340" t="s">
        <v>6258</v>
      </c>
      <c r="E2724" s="340" t="s">
        <v>2422</v>
      </c>
      <c r="F2724" s="340" t="s">
        <v>2423</v>
      </c>
    </row>
    <row r="2725" spans="1:6">
      <c r="A2725" s="26">
        <v>2721</v>
      </c>
      <c r="B2725" s="338" t="s">
        <v>9733</v>
      </c>
      <c r="C2725" s="340" t="s">
        <v>9734</v>
      </c>
      <c r="D2725" s="340" t="s">
        <v>6258</v>
      </c>
      <c r="E2725" s="340" t="s">
        <v>2422</v>
      </c>
      <c r="F2725" s="340" t="s">
        <v>2423</v>
      </c>
    </row>
    <row r="2726" spans="1:6">
      <c r="A2726" s="26">
        <v>2722</v>
      </c>
      <c r="B2726" s="338" t="s">
        <v>10080</v>
      </c>
      <c r="C2726" s="340" t="s">
        <v>6290</v>
      </c>
      <c r="D2726" s="340" t="s">
        <v>6258</v>
      </c>
      <c r="E2726" s="340" t="s">
        <v>2453</v>
      </c>
      <c r="F2726" s="340" t="s">
        <v>2423</v>
      </c>
    </row>
    <row r="2727" spans="1:6">
      <c r="A2727" s="26">
        <v>2723</v>
      </c>
      <c r="B2727" s="338" t="s">
        <v>9160</v>
      </c>
      <c r="C2727" s="340" t="s">
        <v>1288</v>
      </c>
      <c r="D2727" s="340" t="s">
        <v>6258</v>
      </c>
      <c r="E2727" s="340" t="s">
        <v>2422</v>
      </c>
      <c r="F2727" s="340" t="s">
        <v>2423</v>
      </c>
    </row>
    <row r="2728" spans="1:6">
      <c r="A2728" s="26">
        <v>2724</v>
      </c>
      <c r="B2728" s="338" t="s">
        <v>10127</v>
      </c>
      <c r="C2728" s="340" t="s">
        <v>6262</v>
      </c>
      <c r="D2728" s="340" t="s">
        <v>6258</v>
      </c>
      <c r="E2728" s="340" t="s">
        <v>2422</v>
      </c>
      <c r="F2728" s="340" t="s">
        <v>2423</v>
      </c>
    </row>
    <row r="2729" spans="1:6">
      <c r="A2729" s="26">
        <v>2725</v>
      </c>
      <c r="B2729" s="338" t="s">
        <v>10240</v>
      </c>
      <c r="C2729" s="340" t="s">
        <v>6278</v>
      </c>
      <c r="D2729" s="340" t="s">
        <v>6258</v>
      </c>
      <c r="E2729" s="340" t="s">
        <v>2453</v>
      </c>
      <c r="F2729" s="340" t="s">
        <v>2423</v>
      </c>
    </row>
    <row r="2730" spans="1:6">
      <c r="A2730" s="26">
        <v>2726</v>
      </c>
      <c r="B2730" s="338" t="s">
        <v>10254</v>
      </c>
      <c r="C2730" s="340" t="s">
        <v>6273</v>
      </c>
      <c r="D2730" s="340" t="s">
        <v>6258</v>
      </c>
      <c r="E2730" s="340" t="s">
        <v>2453</v>
      </c>
      <c r="F2730" s="340" t="s">
        <v>2423</v>
      </c>
    </row>
    <row r="2731" spans="1:6">
      <c r="A2731" s="26">
        <v>2727</v>
      </c>
      <c r="B2731" s="338" t="s">
        <v>10258</v>
      </c>
      <c r="C2731" s="340" t="s">
        <v>6274</v>
      </c>
      <c r="D2731" s="340" t="s">
        <v>6258</v>
      </c>
      <c r="E2731" s="340" t="s">
        <v>2453</v>
      </c>
      <c r="F2731" s="340" t="s">
        <v>2423</v>
      </c>
    </row>
    <row r="2732" spans="1:6">
      <c r="A2732" s="26">
        <v>2728</v>
      </c>
      <c r="B2732" s="338" t="s">
        <v>10267</v>
      </c>
      <c r="C2732" s="340" t="s">
        <v>6268</v>
      </c>
      <c r="D2732" s="340" t="s">
        <v>6258</v>
      </c>
      <c r="E2732" s="340" t="s">
        <v>2453</v>
      </c>
      <c r="F2732" s="340" t="s">
        <v>2423</v>
      </c>
    </row>
    <row r="2733" spans="1:6">
      <c r="A2733" s="26">
        <v>2729</v>
      </c>
      <c r="B2733" s="338" t="s">
        <v>10281</v>
      </c>
      <c r="C2733" s="340" t="s">
        <v>6270</v>
      </c>
      <c r="D2733" s="340" t="s">
        <v>6258</v>
      </c>
      <c r="E2733" s="340" t="s">
        <v>2453</v>
      </c>
      <c r="F2733" s="340" t="s">
        <v>2423</v>
      </c>
    </row>
    <row r="2734" spans="1:6">
      <c r="A2734" s="26">
        <v>2730</v>
      </c>
      <c r="B2734" s="338" t="s">
        <v>10297</v>
      </c>
      <c r="C2734" s="340" t="s">
        <v>6271</v>
      </c>
      <c r="D2734" s="340" t="s">
        <v>6258</v>
      </c>
      <c r="E2734" s="340" t="s">
        <v>2453</v>
      </c>
      <c r="F2734" s="340" t="s">
        <v>2423</v>
      </c>
    </row>
    <row r="2735" spans="1:6">
      <c r="A2735" s="26">
        <v>2731</v>
      </c>
      <c r="B2735" s="338" t="s">
        <v>10298</v>
      </c>
      <c r="C2735" s="340" t="s">
        <v>6282</v>
      </c>
      <c r="D2735" s="340" t="s">
        <v>6258</v>
      </c>
      <c r="E2735" s="340" t="s">
        <v>2453</v>
      </c>
      <c r="F2735" s="340" t="s">
        <v>2423</v>
      </c>
    </row>
    <row r="2736" spans="1:6">
      <c r="A2736" s="26">
        <v>2732</v>
      </c>
      <c r="B2736" s="338" t="s">
        <v>10308</v>
      </c>
      <c r="C2736" s="340" t="s">
        <v>6269</v>
      </c>
      <c r="D2736" s="340" t="s">
        <v>6258</v>
      </c>
      <c r="E2736" s="340" t="s">
        <v>2453</v>
      </c>
      <c r="F2736" s="340" t="s">
        <v>2423</v>
      </c>
    </row>
    <row r="2737" spans="1:6">
      <c r="A2737" s="26">
        <v>2733</v>
      </c>
      <c r="B2737" s="338" t="s">
        <v>10348</v>
      </c>
      <c r="C2737" s="340" t="s">
        <v>6280</v>
      </c>
      <c r="D2737" s="340" t="s">
        <v>6258</v>
      </c>
      <c r="E2737" s="340" t="s">
        <v>2453</v>
      </c>
      <c r="F2737" s="340" t="s">
        <v>2423</v>
      </c>
    </row>
    <row r="2738" spans="1:6">
      <c r="A2738" s="26">
        <v>2734</v>
      </c>
      <c r="B2738" s="338" t="s">
        <v>10514</v>
      </c>
      <c r="C2738" s="340" t="s">
        <v>6294</v>
      </c>
      <c r="D2738" s="340" t="s">
        <v>6258</v>
      </c>
      <c r="E2738" s="340" t="s">
        <v>2453</v>
      </c>
      <c r="F2738" s="340" t="s">
        <v>2423</v>
      </c>
    </row>
    <row r="2739" spans="1:6">
      <c r="A2739" s="26">
        <v>2735</v>
      </c>
      <c r="B2739" s="338" t="s">
        <v>10739</v>
      </c>
      <c r="C2739" s="340" t="s">
        <v>6291</v>
      </c>
      <c r="D2739" s="340" t="s">
        <v>6258</v>
      </c>
      <c r="E2739" s="340" t="s">
        <v>2453</v>
      </c>
      <c r="F2739" s="340" t="s">
        <v>2423</v>
      </c>
    </row>
    <row r="2740" spans="1:6">
      <c r="A2740" s="26">
        <v>2736</v>
      </c>
      <c r="B2740" s="338" t="s">
        <v>10860</v>
      </c>
      <c r="C2740" s="340" t="s">
        <v>6292</v>
      </c>
      <c r="D2740" s="340" t="s">
        <v>6258</v>
      </c>
      <c r="E2740" s="340" t="s">
        <v>2453</v>
      </c>
      <c r="F2740" s="340" t="s">
        <v>2423</v>
      </c>
    </row>
    <row r="2741" spans="1:6">
      <c r="A2741" s="26">
        <v>2737</v>
      </c>
      <c r="B2741" s="338" t="s">
        <v>10963</v>
      </c>
      <c r="C2741" s="340" t="s">
        <v>6293</v>
      </c>
      <c r="D2741" s="340" t="s">
        <v>6258</v>
      </c>
      <c r="E2741" s="340" t="s">
        <v>2453</v>
      </c>
      <c r="F2741" s="340" t="s">
        <v>2423</v>
      </c>
    </row>
    <row r="2742" spans="1:6">
      <c r="A2742" s="26">
        <v>2738</v>
      </c>
      <c r="B2742" s="338" t="s">
        <v>11035</v>
      </c>
      <c r="C2742" s="340" t="s">
        <v>6260</v>
      </c>
      <c r="D2742" s="340" t="s">
        <v>6258</v>
      </c>
      <c r="E2742" s="340" t="s">
        <v>2422</v>
      </c>
      <c r="F2742" s="340" t="s">
        <v>2423</v>
      </c>
    </row>
    <row r="2743" spans="1:6">
      <c r="A2743" s="26">
        <v>2739</v>
      </c>
      <c r="B2743" s="338" t="s">
        <v>11060</v>
      </c>
      <c r="C2743" s="340" t="s">
        <v>6261</v>
      </c>
      <c r="D2743" s="340" t="s">
        <v>6258</v>
      </c>
      <c r="E2743" s="340" t="s">
        <v>2422</v>
      </c>
      <c r="F2743" s="340" t="s">
        <v>2423</v>
      </c>
    </row>
    <row r="2744" spans="1:6">
      <c r="A2744" s="26">
        <v>2740</v>
      </c>
      <c r="B2744" s="338" t="s">
        <v>11120</v>
      </c>
      <c r="C2744" s="340" t="s">
        <v>6279</v>
      </c>
      <c r="D2744" s="340" t="s">
        <v>6258</v>
      </c>
      <c r="E2744" s="340" t="s">
        <v>2453</v>
      </c>
      <c r="F2744" s="340" t="s">
        <v>2423</v>
      </c>
    </row>
    <row r="2745" spans="1:6">
      <c r="A2745" s="26">
        <v>2741</v>
      </c>
      <c r="B2745" s="338" t="s">
        <v>11131</v>
      </c>
      <c r="C2745" s="340" t="s">
        <v>6284</v>
      </c>
      <c r="D2745" s="340" t="s">
        <v>6258</v>
      </c>
      <c r="E2745" s="340" t="s">
        <v>2453</v>
      </c>
      <c r="F2745" s="340" t="s">
        <v>2423</v>
      </c>
    </row>
    <row r="2746" spans="1:6">
      <c r="A2746" s="26">
        <v>2742</v>
      </c>
      <c r="B2746" s="338" t="s">
        <v>11140</v>
      </c>
      <c r="C2746" s="340" t="s">
        <v>6283</v>
      </c>
      <c r="D2746" s="340" t="s">
        <v>6258</v>
      </c>
      <c r="E2746" s="340" t="s">
        <v>2453</v>
      </c>
      <c r="F2746" s="340" t="s">
        <v>2423</v>
      </c>
    </row>
    <row r="2747" spans="1:6">
      <c r="A2747" s="26">
        <v>2743</v>
      </c>
      <c r="B2747" s="338" t="s">
        <v>11186</v>
      </c>
      <c r="C2747" s="340" t="s">
        <v>6295</v>
      </c>
      <c r="D2747" s="340" t="s">
        <v>6258</v>
      </c>
      <c r="E2747" s="340" t="s">
        <v>2453</v>
      </c>
      <c r="F2747" s="340" t="s">
        <v>2423</v>
      </c>
    </row>
    <row r="2748" spans="1:6">
      <c r="A2748" s="26">
        <v>2744</v>
      </c>
      <c r="B2748" s="338" t="s">
        <v>11377</v>
      </c>
      <c r="C2748" s="340" t="s">
        <v>6272</v>
      </c>
      <c r="D2748" s="340" t="s">
        <v>6258</v>
      </c>
      <c r="E2748" s="340" t="s">
        <v>2453</v>
      </c>
      <c r="F2748" s="340" t="s">
        <v>2423</v>
      </c>
    </row>
    <row r="2749" spans="1:6">
      <c r="A2749" s="26">
        <v>2745</v>
      </c>
      <c r="B2749" s="338" t="s">
        <v>11417</v>
      </c>
      <c r="C2749" s="340" t="s">
        <v>6281</v>
      </c>
      <c r="D2749" s="340" t="s">
        <v>6258</v>
      </c>
      <c r="E2749" s="340" t="s">
        <v>2453</v>
      </c>
      <c r="F2749" s="340" t="s">
        <v>2423</v>
      </c>
    </row>
    <row r="2750" spans="1:6">
      <c r="A2750" s="26">
        <v>2746</v>
      </c>
      <c r="B2750" s="338" t="s">
        <v>11536</v>
      </c>
      <c r="C2750" s="340" t="s">
        <v>6266</v>
      </c>
      <c r="D2750" s="340" t="s">
        <v>6258</v>
      </c>
      <c r="E2750" s="340" t="s">
        <v>2453</v>
      </c>
      <c r="F2750" s="340" t="s">
        <v>2423</v>
      </c>
    </row>
    <row r="2751" spans="1:6">
      <c r="A2751" s="26">
        <v>2747</v>
      </c>
      <c r="B2751" s="338" t="s">
        <v>11547</v>
      </c>
      <c r="C2751" s="340" t="s">
        <v>6267</v>
      </c>
      <c r="D2751" s="340" t="s">
        <v>6258</v>
      </c>
      <c r="E2751" s="340" t="s">
        <v>2453</v>
      </c>
      <c r="F2751" s="340" t="s">
        <v>2423</v>
      </c>
    </row>
    <row r="2752" spans="1:6">
      <c r="A2752" s="26">
        <v>2748</v>
      </c>
      <c r="B2752" s="338" t="s">
        <v>11581</v>
      </c>
      <c r="C2752" s="340" t="s">
        <v>6264</v>
      </c>
      <c r="D2752" s="340" t="s">
        <v>6258</v>
      </c>
      <c r="E2752" s="340" t="s">
        <v>2453</v>
      </c>
      <c r="F2752" s="340" t="s">
        <v>2423</v>
      </c>
    </row>
    <row r="2753" spans="1:6">
      <c r="A2753" s="26">
        <v>2749</v>
      </c>
      <c r="B2753" s="338" t="s">
        <v>11592</v>
      </c>
      <c r="C2753" s="340" t="s">
        <v>6263</v>
      </c>
      <c r="D2753" s="340" t="s">
        <v>6258</v>
      </c>
      <c r="E2753" s="340" t="s">
        <v>2453</v>
      </c>
      <c r="F2753" s="342" t="s">
        <v>2423</v>
      </c>
    </row>
    <row r="2754" spans="1:6">
      <c r="A2754" s="26">
        <v>2750</v>
      </c>
      <c r="B2754" s="338" t="s">
        <v>6257</v>
      </c>
      <c r="C2754" s="340" t="s">
        <v>1605</v>
      </c>
      <c r="D2754" s="340" t="s">
        <v>6258</v>
      </c>
      <c r="E2754" s="340" t="s">
        <v>2422</v>
      </c>
      <c r="F2754" s="342" t="s">
        <v>2423</v>
      </c>
    </row>
    <row r="2755" spans="1:6">
      <c r="A2755" s="26">
        <v>2751</v>
      </c>
      <c r="B2755" s="338" t="s">
        <v>11613</v>
      </c>
      <c r="C2755" s="340" t="s">
        <v>6265</v>
      </c>
      <c r="D2755" s="340" t="s">
        <v>6258</v>
      </c>
      <c r="E2755" s="340" t="s">
        <v>2453</v>
      </c>
      <c r="F2755" s="342" t="s">
        <v>2423</v>
      </c>
    </row>
    <row r="2756" spans="1:6">
      <c r="A2756" s="26">
        <v>2752</v>
      </c>
      <c r="B2756" s="338" t="s">
        <v>9787</v>
      </c>
      <c r="C2756" s="340" t="s">
        <v>6288</v>
      </c>
      <c r="D2756" s="340" t="s">
        <v>6258</v>
      </c>
      <c r="E2756" s="340" t="s">
        <v>2453</v>
      </c>
      <c r="F2756" s="340" t="s">
        <v>2438</v>
      </c>
    </row>
    <row r="2757" spans="1:6">
      <c r="A2757" s="26">
        <v>2753</v>
      </c>
      <c r="B2757" s="338" t="s">
        <v>9939</v>
      </c>
      <c r="C2757" s="340" t="s">
        <v>6259</v>
      </c>
      <c r="D2757" s="340" t="s">
        <v>6258</v>
      </c>
      <c r="E2757" s="340" t="s">
        <v>2422</v>
      </c>
      <c r="F2757" s="340" t="s">
        <v>2438</v>
      </c>
    </row>
    <row r="2758" spans="1:6">
      <c r="A2758" s="26">
        <v>2754</v>
      </c>
      <c r="B2758" s="338" t="s">
        <v>9826</v>
      </c>
      <c r="C2758" s="340" t="s">
        <v>6285</v>
      </c>
      <c r="D2758" s="340" t="s">
        <v>6258</v>
      </c>
      <c r="E2758" s="340" t="s">
        <v>2453</v>
      </c>
      <c r="F2758" s="340" t="s">
        <v>2456</v>
      </c>
    </row>
    <row r="2759" spans="1:6">
      <c r="A2759" s="26">
        <v>2755</v>
      </c>
      <c r="B2759" s="338" t="s">
        <v>9891</v>
      </c>
      <c r="C2759" s="340" t="s">
        <v>6287</v>
      </c>
      <c r="D2759" s="340" t="s">
        <v>6258</v>
      </c>
      <c r="E2759" s="340" t="s">
        <v>2453</v>
      </c>
      <c r="F2759" s="340" t="s">
        <v>2456</v>
      </c>
    </row>
    <row r="2760" spans="1:6">
      <c r="A2760" s="26">
        <v>2756</v>
      </c>
      <c r="B2760" s="338" t="s">
        <v>9925</v>
      </c>
      <c r="C2760" s="340" t="s">
        <v>6286</v>
      </c>
      <c r="D2760" s="340" t="s">
        <v>6258</v>
      </c>
      <c r="E2760" s="340" t="s">
        <v>2453</v>
      </c>
      <c r="F2760" s="340" t="s">
        <v>2456</v>
      </c>
    </row>
    <row r="2761" spans="1:6">
      <c r="A2761" s="26">
        <v>2757</v>
      </c>
      <c r="B2761" s="338" t="s">
        <v>10044</v>
      </c>
      <c r="C2761" s="340" t="s">
        <v>6289</v>
      </c>
      <c r="D2761" s="340" t="s">
        <v>6258</v>
      </c>
      <c r="E2761" s="340" t="s">
        <v>2453</v>
      </c>
      <c r="F2761" s="340" t="s">
        <v>2456</v>
      </c>
    </row>
    <row r="2762" spans="1:6">
      <c r="A2762" s="26">
        <v>2758</v>
      </c>
      <c r="B2762" s="338" t="s">
        <v>10226</v>
      </c>
      <c r="C2762" s="340" t="s">
        <v>6276</v>
      </c>
      <c r="D2762" s="340" t="s">
        <v>6258</v>
      </c>
      <c r="E2762" s="340" t="s">
        <v>2453</v>
      </c>
      <c r="F2762" s="340" t="s">
        <v>2456</v>
      </c>
    </row>
    <row r="2763" spans="1:6">
      <c r="A2763" s="26">
        <v>2759</v>
      </c>
      <c r="B2763" s="338" t="s">
        <v>10352</v>
      </c>
      <c r="C2763" s="340" t="s">
        <v>6275</v>
      </c>
      <c r="D2763" s="340" t="s">
        <v>6258</v>
      </c>
      <c r="E2763" s="340" t="s">
        <v>2453</v>
      </c>
      <c r="F2763" s="340" t="s">
        <v>2456</v>
      </c>
    </row>
    <row r="2764" spans="1:6">
      <c r="A2764" s="26">
        <v>2760</v>
      </c>
      <c r="B2764" s="338" t="s">
        <v>10434</v>
      </c>
      <c r="C2764" s="340" t="s">
        <v>6277</v>
      </c>
      <c r="D2764" s="340" t="s">
        <v>6258</v>
      </c>
      <c r="E2764" s="340" t="s">
        <v>2453</v>
      </c>
      <c r="F2764" s="340" t="s">
        <v>2456</v>
      </c>
    </row>
    <row r="2765" spans="1:6">
      <c r="A2765" s="26">
        <v>2761</v>
      </c>
      <c r="B2765" s="338" t="s">
        <v>9519</v>
      </c>
      <c r="C2765" s="340" t="s">
        <v>6349</v>
      </c>
      <c r="D2765" s="340" t="s">
        <v>6297</v>
      </c>
      <c r="E2765" s="340" t="s">
        <v>2453</v>
      </c>
      <c r="F2765" s="340" t="s">
        <v>2423</v>
      </c>
    </row>
    <row r="2766" spans="1:6">
      <c r="A2766" s="26">
        <v>2762</v>
      </c>
      <c r="B2766" s="338" t="s">
        <v>9520</v>
      </c>
      <c r="C2766" s="340" t="s">
        <v>6350</v>
      </c>
      <c r="D2766" s="340" t="s">
        <v>6297</v>
      </c>
      <c r="E2766" s="340" t="s">
        <v>2453</v>
      </c>
      <c r="F2766" s="340" t="s">
        <v>2423</v>
      </c>
    </row>
    <row r="2767" spans="1:6">
      <c r="A2767" s="26">
        <v>2763</v>
      </c>
      <c r="B2767" s="338" t="s">
        <v>9525</v>
      </c>
      <c r="C2767" s="340" t="s">
        <v>6359</v>
      </c>
      <c r="D2767" s="340" t="s">
        <v>6297</v>
      </c>
      <c r="E2767" s="340" t="s">
        <v>2453</v>
      </c>
      <c r="F2767" s="340" t="s">
        <v>2423</v>
      </c>
    </row>
    <row r="2768" spans="1:6">
      <c r="A2768" s="26">
        <v>2764</v>
      </c>
      <c r="B2768" s="338" t="s">
        <v>9540</v>
      </c>
      <c r="C2768" s="340" t="s">
        <v>1220</v>
      </c>
      <c r="D2768" s="340" t="s">
        <v>6297</v>
      </c>
      <c r="E2768" s="340" t="s">
        <v>2453</v>
      </c>
      <c r="F2768" s="340" t="s">
        <v>2423</v>
      </c>
    </row>
    <row r="2769" spans="1:6">
      <c r="A2769" s="26">
        <v>2765</v>
      </c>
      <c r="B2769" s="338" t="s">
        <v>9563</v>
      </c>
      <c r="C2769" s="340" t="s">
        <v>1234</v>
      </c>
      <c r="D2769" s="340" t="s">
        <v>6297</v>
      </c>
      <c r="E2769" s="340" t="s">
        <v>2453</v>
      </c>
      <c r="F2769" s="340" t="s">
        <v>2423</v>
      </c>
    </row>
    <row r="2770" spans="1:6">
      <c r="A2770" s="26">
        <v>2766</v>
      </c>
      <c r="B2770" s="338" t="s">
        <v>9568</v>
      </c>
      <c r="C2770" s="340" t="s">
        <v>1232</v>
      </c>
      <c r="D2770" s="340" t="s">
        <v>6297</v>
      </c>
      <c r="E2770" s="340" t="s">
        <v>2453</v>
      </c>
      <c r="F2770" s="340" t="s">
        <v>2423</v>
      </c>
    </row>
    <row r="2771" spans="1:6">
      <c r="A2771" s="26">
        <v>2767</v>
      </c>
      <c r="B2771" s="338" t="s">
        <v>9572</v>
      </c>
      <c r="C2771" s="340" t="s">
        <v>1231</v>
      </c>
      <c r="D2771" s="340" t="s">
        <v>6297</v>
      </c>
      <c r="E2771" s="340" t="s">
        <v>2453</v>
      </c>
      <c r="F2771" s="340" t="s">
        <v>2423</v>
      </c>
    </row>
    <row r="2772" spans="1:6">
      <c r="A2772" s="26">
        <v>2768</v>
      </c>
      <c r="B2772" s="338" t="s">
        <v>9593</v>
      </c>
      <c r="C2772" s="340" t="s">
        <v>1236</v>
      </c>
      <c r="D2772" s="340" t="s">
        <v>6297</v>
      </c>
      <c r="E2772" s="340" t="s">
        <v>2453</v>
      </c>
      <c r="F2772" s="340" t="s">
        <v>2423</v>
      </c>
    </row>
    <row r="2773" spans="1:6">
      <c r="A2773" s="26">
        <v>2769</v>
      </c>
      <c r="B2773" s="338" t="s">
        <v>9610</v>
      </c>
      <c r="C2773" s="340" t="s">
        <v>1238</v>
      </c>
      <c r="D2773" s="340" t="s">
        <v>6297</v>
      </c>
      <c r="E2773" s="340" t="s">
        <v>2453</v>
      </c>
      <c r="F2773" s="340" t="s">
        <v>2423</v>
      </c>
    </row>
    <row r="2774" spans="1:6">
      <c r="A2774" s="26">
        <v>2770</v>
      </c>
      <c r="B2774" s="338" t="s">
        <v>9633</v>
      </c>
      <c r="C2774" s="340" t="s">
        <v>1235</v>
      </c>
      <c r="D2774" s="340" t="s">
        <v>6297</v>
      </c>
      <c r="E2774" s="340" t="s">
        <v>2453</v>
      </c>
      <c r="F2774" s="340" t="s">
        <v>2423</v>
      </c>
    </row>
    <row r="2775" spans="1:6">
      <c r="A2775" s="26">
        <v>2771</v>
      </c>
      <c r="B2775" s="338" t="s">
        <v>9669</v>
      </c>
      <c r="C2775" s="340" t="s">
        <v>1219</v>
      </c>
      <c r="D2775" s="340" t="s">
        <v>6297</v>
      </c>
      <c r="E2775" s="340" t="s">
        <v>2453</v>
      </c>
      <c r="F2775" s="340" t="s">
        <v>2423</v>
      </c>
    </row>
    <row r="2776" spans="1:6">
      <c r="A2776" s="26">
        <v>2772</v>
      </c>
      <c r="B2776" s="338" t="s">
        <v>9681</v>
      </c>
      <c r="C2776" s="340" t="s">
        <v>1222</v>
      </c>
      <c r="D2776" s="340" t="s">
        <v>6297</v>
      </c>
      <c r="E2776" s="340" t="s">
        <v>2453</v>
      </c>
      <c r="F2776" s="340" t="s">
        <v>2423</v>
      </c>
    </row>
    <row r="2777" spans="1:6">
      <c r="A2777" s="26">
        <v>2773</v>
      </c>
      <c r="B2777" s="338" t="s">
        <v>9774</v>
      </c>
      <c r="C2777" s="340" t="s">
        <v>9775</v>
      </c>
      <c r="D2777" s="340" t="s">
        <v>6297</v>
      </c>
      <c r="E2777" s="340" t="s">
        <v>2422</v>
      </c>
      <c r="F2777" s="340" t="s">
        <v>2423</v>
      </c>
    </row>
    <row r="2778" spans="1:6">
      <c r="A2778" s="26">
        <v>2774</v>
      </c>
      <c r="B2778" s="338" t="s">
        <v>9788</v>
      </c>
      <c r="C2778" s="340" t="s">
        <v>1223</v>
      </c>
      <c r="D2778" s="340" t="s">
        <v>6297</v>
      </c>
      <c r="E2778" s="340" t="s">
        <v>2453</v>
      </c>
      <c r="F2778" s="340" t="s">
        <v>2423</v>
      </c>
    </row>
    <row r="2779" spans="1:6">
      <c r="A2779" s="26">
        <v>2775</v>
      </c>
      <c r="B2779" s="338" t="s">
        <v>9829</v>
      </c>
      <c r="C2779" s="340" t="s">
        <v>6353</v>
      </c>
      <c r="D2779" s="340" t="s">
        <v>6297</v>
      </c>
      <c r="E2779" s="340" t="s">
        <v>2453</v>
      </c>
      <c r="F2779" s="340" t="s">
        <v>2423</v>
      </c>
    </row>
    <row r="2780" spans="1:6">
      <c r="A2780" s="26">
        <v>2776</v>
      </c>
      <c r="B2780" s="338" t="s">
        <v>9922</v>
      </c>
      <c r="C2780" s="340" t="s">
        <v>6357</v>
      </c>
      <c r="D2780" s="340" t="s">
        <v>6297</v>
      </c>
      <c r="E2780" s="340" t="s">
        <v>2453</v>
      </c>
      <c r="F2780" s="340" t="s">
        <v>2423</v>
      </c>
    </row>
    <row r="2781" spans="1:6">
      <c r="A2781" s="26">
        <v>2777</v>
      </c>
      <c r="B2781" s="338" t="s">
        <v>9959</v>
      </c>
      <c r="C2781" s="340" t="s">
        <v>6317</v>
      </c>
      <c r="D2781" s="340" t="s">
        <v>6297</v>
      </c>
      <c r="E2781" s="340" t="s">
        <v>2453</v>
      </c>
      <c r="F2781" s="340" t="s">
        <v>2423</v>
      </c>
    </row>
    <row r="2782" spans="1:6">
      <c r="A2782" s="26">
        <v>2778</v>
      </c>
      <c r="B2782" s="338" t="s">
        <v>10015</v>
      </c>
      <c r="C2782" s="340" t="s">
        <v>6374</v>
      </c>
      <c r="D2782" s="340" t="s">
        <v>6297</v>
      </c>
      <c r="E2782" s="340" t="s">
        <v>2453</v>
      </c>
      <c r="F2782" s="340" t="s">
        <v>2423</v>
      </c>
    </row>
    <row r="2783" spans="1:6">
      <c r="A2783" s="26">
        <v>2779</v>
      </c>
      <c r="B2783" s="338" t="s">
        <v>6299</v>
      </c>
      <c r="C2783" s="340" t="s">
        <v>6300</v>
      </c>
      <c r="D2783" s="340" t="s">
        <v>6297</v>
      </c>
      <c r="E2783" s="340" t="s">
        <v>2422</v>
      </c>
      <c r="F2783" s="340" t="s">
        <v>2423</v>
      </c>
    </row>
    <row r="2784" spans="1:6">
      <c r="A2784" s="26">
        <v>2780</v>
      </c>
      <c r="B2784" s="338" t="s">
        <v>10048</v>
      </c>
      <c r="C2784" s="340" t="s">
        <v>6363</v>
      </c>
      <c r="D2784" s="340" t="s">
        <v>6297</v>
      </c>
      <c r="E2784" s="340" t="s">
        <v>2453</v>
      </c>
      <c r="F2784" s="340" t="s">
        <v>2423</v>
      </c>
    </row>
    <row r="2785" spans="1:6">
      <c r="A2785" s="26">
        <v>2781</v>
      </c>
      <c r="B2785" s="338" t="s">
        <v>10053</v>
      </c>
      <c r="C2785" s="340" t="s">
        <v>10054</v>
      </c>
      <c r="D2785" s="340" t="s">
        <v>6297</v>
      </c>
      <c r="E2785" s="340" t="s">
        <v>2453</v>
      </c>
      <c r="F2785" s="340" t="s">
        <v>2423</v>
      </c>
    </row>
    <row r="2786" spans="1:6">
      <c r="A2786" s="26">
        <v>2782</v>
      </c>
      <c r="B2786" s="338" t="s">
        <v>10079</v>
      </c>
      <c r="C2786" s="340" t="s">
        <v>6362</v>
      </c>
      <c r="D2786" s="340" t="s">
        <v>6297</v>
      </c>
      <c r="E2786" s="340" t="s">
        <v>2453</v>
      </c>
      <c r="F2786" s="340" t="s">
        <v>2423</v>
      </c>
    </row>
    <row r="2787" spans="1:6">
      <c r="A2787" s="26">
        <v>2783</v>
      </c>
      <c r="B2787" s="338" t="s">
        <v>6305</v>
      </c>
      <c r="C2787" s="340" t="s">
        <v>6306</v>
      </c>
      <c r="D2787" s="340" t="s">
        <v>6297</v>
      </c>
      <c r="E2787" s="340" t="s">
        <v>2422</v>
      </c>
      <c r="F2787" s="340" t="s">
        <v>2423</v>
      </c>
    </row>
    <row r="2788" spans="1:6">
      <c r="A2788" s="26">
        <v>2784</v>
      </c>
      <c r="B2788" s="338" t="s">
        <v>6303</v>
      </c>
      <c r="C2788" s="340" t="s">
        <v>6304</v>
      </c>
      <c r="D2788" s="340" t="s">
        <v>6297</v>
      </c>
      <c r="E2788" s="340" t="s">
        <v>2422</v>
      </c>
      <c r="F2788" s="340" t="s">
        <v>2423</v>
      </c>
    </row>
    <row r="2789" spans="1:6">
      <c r="A2789" s="26">
        <v>2785</v>
      </c>
      <c r="B2789" s="338" t="s">
        <v>6301</v>
      </c>
      <c r="C2789" s="340" t="s">
        <v>6302</v>
      </c>
      <c r="D2789" s="340" t="s">
        <v>6297</v>
      </c>
      <c r="E2789" s="340" t="s">
        <v>2422</v>
      </c>
      <c r="F2789" s="340" t="s">
        <v>2423</v>
      </c>
    </row>
    <row r="2790" spans="1:6">
      <c r="A2790" s="26">
        <v>2786</v>
      </c>
      <c r="B2790" s="338" t="s">
        <v>10094</v>
      </c>
      <c r="C2790" s="340" t="s">
        <v>6361</v>
      </c>
      <c r="D2790" s="340" t="s">
        <v>6297</v>
      </c>
      <c r="E2790" s="340" t="s">
        <v>2453</v>
      </c>
      <c r="F2790" s="340" t="s">
        <v>2423</v>
      </c>
    </row>
    <row r="2791" spans="1:6">
      <c r="A2791" s="26">
        <v>2787</v>
      </c>
      <c r="B2791" s="338" t="s">
        <v>9185</v>
      </c>
      <c r="C2791" s="340" t="s">
        <v>1289</v>
      </c>
      <c r="D2791" s="340" t="s">
        <v>6297</v>
      </c>
      <c r="E2791" s="340" t="s">
        <v>2422</v>
      </c>
      <c r="F2791" s="340" t="s">
        <v>2423</v>
      </c>
    </row>
    <row r="2792" spans="1:6">
      <c r="A2792" s="26">
        <v>2788</v>
      </c>
      <c r="B2792" s="338" t="s">
        <v>10151</v>
      </c>
      <c r="C2792" s="340" t="s">
        <v>6375</v>
      </c>
      <c r="D2792" s="340" t="s">
        <v>6297</v>
      </c>
      <c r="E2792" s="340" t="s">
        <v>2453</v>
      </c>
      <c r="F2792" s="340" t="s">
        <v>2423</v>
      </c>
    </row>
    <row r="2793" spans="1:6">
      <c r="A2793" s="26">
        <v>2789</v>
      </c>
      <c r="B2793" s="338" t="s">
        <v>10180</v>
      </c>
      <c r="C2793" s="340" t="s">
        <v>6373</v>
      </c>
      <c r="D2793" s="340" t="s">
        <v>6297</v>
      </c>
      <c r="E2793" s="340" t="s">
        <v>2453</v>
      </c>
      <c r="F2793" s="340" t="s">
        <v>2423</v>
      </c>
    </row>
    <row r="2794" spans="1:6">
      <c r="A2794" s="26">
        <v>2790</v>
      </c>
      <c r="B2794" s="338" t="s">
        <v>10233</v>
      </c>
      <c r="C2794" s="340" t="s">
        <v>6319</v>
      </c>
      <c r="D2794" s="340" t="s">
        <v>6297</v>
      </c>
      <c r="E2794" s="340" t="s">
        <v>2453</v>
      </c>
      <c r="F2794" s="340" t="s">
        <v>2423</v>
      </c>
    </row>
    <row r="2795" spans="1:6">
      <c r="A2795" s="26">
        <v>2791</v>
      </c>
      <c r="B2795" s="338" t="s">
        <v>10238</v>
      </c>
      <c r="C2795" s="340" t="s">
        <v>6323</v>
      </c>
      <c r="D2795" s="340" t="s">
        <v>6297</v>
      </c>
      <c r="E2795" s="340" t="s">
        <v>2453</v>
      </c>
      <c r="F2795" s="340" t="s">
        <v>2423</v>
      </c>
    </row>
    <row r="2796" spans="1:6">
      <c r="A2796" s="26">
        <v>2792</v>
      </c>
      <c r="B2796" s="338" t="s">
        <v>10260</v>
      </c>
      <c r="C2796" s="340" t="s">
        <v>6318</v>
      </c>
      <c r="D2796" s="340" t="s">
        <v>6297</v>
      </c>
      <c r="E2796" s="340" t="s">
        <v>2453</v>
      </c>
      <c r="F2796" s="340" t="s">
        <v>2423</v>
      </c>
    </row>
    <row r="2797" spans="1:6">
      <c r="A2797" s="26">
        <v>2793</v>
      </c>
      <c r="B2797" s="338" t="s">
        <v>10263</v>
      </c>
      <c r="C2797" s="340" t="s">
        <v>6327</v>
      </c>
      <c r="D2797" s="340" t="s">
        <v>6297</v>
      </c>
      <c r="E2797" s="340" t="s">
        <v>2453</v>
      </c>
      <c r="F2797" s="340" t="s">
        <v>2423</v>
      </c>
    </row>
    <row r="2798" spans="1:6">
      <c r="A2798" s="26">
        <v>2794</v>
      </c>
      <c r="B2798" s="338" t="s">
        <v>10264</v>
      </c>
      <c r="C2798" s="340" t="s">
        <v>6342</v>
      </c>
      <c r="D2798" s="340" t="s">
        <v>6297</v>
      </c>
      <c r="E2798" s="340" t="s">
        <v>2453</v>
      </c>
      <c r="F2798" s="340" t="s">
        <v>2423</v>
      </c>
    </row>
    <row r="2799" spans="1:6">
      <c r="A2799" s="26">
        <v>2795</v>
      </c>
      <c r="B2799" s="338" t="s">
        <v>10280</v>
      </c>
      <c r="C2799" s="340" t="s">
        <v>6324</v>
      </c>
      <c r="D2799" s="340" t="s">
        <v>6297</v>
      </c>
      <c r="E2799" s="340" t="s">
        <v>2453</v>
      </c>
      <c r="F2799" s="340" t="s">
        <v>2423</v>
      </c>
    </row>
    <row r="2800" spans="1:6">
      <c r="A2800" s="26">
        <v>2796</v>
      </c>
      <c r="B2800" s="338" t="s">
        <v>10287</v>
      </c>
      <c r="C2800" s="340" t="s">
        <v>6336</v>
      </c>
      <c r="D2800" s="340" t="s">
        <v>6297</v>
      </c>
      <c r="E2800" s="340" t="s">
        <v>2453</v>
      </c>
      <c r="F2800" s="340" t="s">
        <v>2423</v>
      </c>
    </row>
    <row r="2801" spans="1:6">
      <c r="A2801" s="26">
        <v>2797</v>
      </c>
      <c r="B2801" s="338" t="s">
        <v>10291</v>
      </c>
      <c r="C2801" s="340" t="s">
        <v>6337</v>
      </c>
      <c r="D2801" s="340" t="s">
        <v>6297</v>
      </c>
      <c r="E2801" s="340" t="s">
        <v>2453</v>
      </c>
      <c r="F2801" s="340" t="s">
        <v>2423</v>
      </c>
    </row>
    <row r="2802" spans="1:6">
      <c r="A2802" s="26">
        <v>2798</v>
      </c>
      <c r="B2802" s="338" t="s">
        <v>10341</v>
      </c>
      <c r="C2802" s="340" t="s">
        <v>6320</v>
      </c>
      <c r="D2802" s="340" t="s">
        <v>6297</v>
      </c>
      <c r="E2802" s="340" t="s">
        <v>2453</v>
      </c>
      <c r="F2802" s="340" t="s">
        <v>2423</v>
      </c>
    </row>
    <row r="2803" spans="1:6">
      <c r="A2803" s="26">
        <v>2799</v>
      </c>
      <c r="B2803" s="338" t="s">
        <v>10351</v>
      </c>
      <c r="C2803" s="340" t="s">
        <v>6334</v>
      </c>
      <c r="D2803" s="340" t="s">
        <v>6297</v>
      </c>
      <c r="E2803" s="340" t="s">
        <v>2453</v>
      </c>
      <c r="F2803" s="340" t="s">
        <v>2423</v>
      </c>
    </row>
    <row r="2804" spans="1:6">
      <c r="A2804" s="26">
        <v>2800</v>
      </c>
      <c r="B2804" s="338" t="s">
        <v>10431</v>
      </c>
      <c r="C2804" s="340" t="s">
        <v>6332</v>
      </c>
      <c r="D2804" s="340" t="s">
        <v>6297</v>
      </c>
      <c r="E2804" s="340" t="s">
        <v>2453</v>
      </c>
      <c r="F2804" s="340" t="s">
        <v>2423</v>
      </c>
    </row>
    <row r="2805" spans="1:6">
      <c r="A2805" s="26">
        <v>2801</v>
      </c>
      <c r="B2805" s="338" t="s">
        <v>10446</v>
      </c>
      <c r="C2805" s="340" t="s">
        <v>6335</v>
      </c>
      <c r="D2805" s="340" t="s">
        <v>6297</v>
      </c>
      <c r="E2805" s="340" t="s">
        <v>2453</v>
      </c>
      <c r="F2805" s="340" t="s">
        <v>2423</v>
      </c>
    </row>
    <row r="2806" spans="1:6">
      <c r="A2806" s="26">
        <v>2802</v>
      </c>
      <c r="B2806" s="338" t="s">
        <v>10451</v>
      </c>
      <c r="C2806" s="340" t="s">
        <v>6330</v>
      </c>
      <c r="D2806" s="340" t="s">
        <v>6297</v>
      </c>
      <c r="E2806" s="340" t="s">
        <v>2453</v>
      </c>
      <c r="F2806" s="340" t="s">
        <v>2423</v>
      </c>
    </row>
    <row r="2807" spans="1:6">
      <c r="A2807" s="26">
        <v>2803</v>
      </c>
      <c r="B2807" s="338" t="s">
        <v>10454</v>
      </c>
      <c r="C2807" s="340" t="s">
        <v>6333</v>
      </c>
      <c r="D2807" s="340" t="s">
        <v>6297</v>
      </c>
      <c r="E2807" s="340" t="s">
        <v>2453</v>
      </c>
      <c r="F2807" s="340" t="s">
        <v>2423</v>
      </c>
    </row>
    <row r="2808" spans="1:6">
      <c r="A2808" s="26">
        <v>2804</v>
      </c>
      <c r="B2808" s="338" t="s">
        <v>10499</v>
      </c>
      <c r="C2808" s="340" t="s">
        <v>6376</v>
      </c>
      <c r="D2808" s="340" t="s">
        <v>6297</v>
      </c>
      <c r="E2808" s="340" t="s">
        <v>2453</v>
      </c>
      <c r="F2808" s="340" t="s">
        <v>2423</v>
      </c>
    </row>
    <row r="2809" spans="1:6">
      <c r="A2809" s="26">
        <v>2805</v>
      </c>
      <c r="B2809" s="338" t="s">
        <v>10566</v>
      </c>
      <c r="C2809" s="340" t="s">
        <v>6379</v>
      </c>
      <c r="D2809" s="340" t="s">
        <v>6297</v>
      </c>
      <c r="E2809" s="340" t="s">
        <v>2453</v>
      </c>
      <c r="F2809" s="340" t="s">
        <v>2423</v>
      </c>
    </row>
    <row r="2810" spans="1:6">
      <c r="A2810" s="26">
        <v>2806</v>
      </c>
      <c r="B2810" s="338" t="s">
        <v>10666</v>
      </c>
      <c r="C2810" s="340" t="s">
        <v>6378</v>
      </c>
      <c r="D2810" s="340" t="s">
        <v>6297</v>
      </c>
      <c r="E2810" s="340" t="s">
        <v>2453</v>
      </c>
      <c r="F2810" s="340" t="s">
        <v>2423</v>
      </c>
    </row>
    <row r="2811" spans="1:6">
      <c r="A2811" s="26">
        <v>2807</v>
      </c>
      <c r="B2811" s="338" t="s">
        <v>10792</v>
      </c>
      <c r="C2811" s="340" t="s">
        <v>6367</v>
      </c>
      <c r="D2811" s="340" t="s">
        <v>6297</v>
      </c>
      <c r="E2811" s="340" t="s">
        <v>2453</v>
      </c>
      <c r="F2811" s="340" t="s">
        <v>2423</v>
      </c>
    </row>
    <row r="2812" spans="1:6">
      <c r="A2812" s="26">
        <v>2808</v>
      </c>
      <c r="B2812" s="338" t="s">
        <v>10954</v>
      </c>
      <c r="C2812" s="340" t="s">
        <v>6364</v>
      </c>
      <c r="D2812" s="340" t="s">
        <v>6297</v>
      </c>
      <c r="E2812" s="340" t="s">
        <v>2453</v>
      </c>
      <c r="F2812" s="340" t="s">
        <v>2423</v>
      </c>
    </row>
    <row r="2813" spans="1:6">
      <c r="A2813" s="26">
        <v>2809</v>
      </c>
      <c r="B2813" s="338" t="s">
        <v>11044</v>
      </c>
      <c r="C2813" s="340" t="s">
        <v>6308</v>
      </c>
      <c r="D2813" s="340" t="s">
        <v>6297</v>
      </c>
      <c r="E2813" s="340" t="s">
        <v>2422</v>
      </c>
      <c r="F2813" s="340" t="s">
        <v>2423</v>
      </c>
    </row>
    <row r="2814" spans="1:6">
      <c r="A2814" s="26">
        <v>2810</v>
      </c>
      <c r="B2814" s="338" t="s">
        <v>11107</v>
      </c>
      <c r="C2814" s="340" t="s">
        <v>6340</v>
      </c>
      <c r="D2814" s="340" t="s">
        <v>6297</v>
      </c>
      <c r="E2814" s="340" t="s">
        <v>2453</v>
      </c>
      <c r="F2814" s="340" t="s">
        <v>2423</v>
      </c>
    </row>
    <row r="2815" spans="1:6">
      <c r="A2815" s="26">
        <v>2811</v>
      </c>
      <c r="B2815" s="338" t="s">
        <v>11109</v>
      </c>
      <c r="C2815" s="340" t="s">
        <v>6325</v>
      </c>
      <c r="D2815" s="340" t="s">
        <v>6297</v>
      </c>
      <c r="E2815" s="340" t="s">
        <v>2453</v>
      </c>
      <c r="F2815" s="340" t="s">
        <v>2423</v>
      </c>
    </row>
    <row r="2816" spans="1:6">
      <c r="A2816" s="26">
        <v>2812</v>
      </c>
      <c r="B2816" s="338" t="s">
        <v>11156</v>
      </c>
      <c r="C2816" s="340" t="s">
        <v>1575</v>
      </c>
      <c r="D2816" s="340" t="s">
        <v>6297</v>
      </c>
      <c r="E2816" s="340" t="s">
        <v>2453</v>
      </c>
      <c r="F2816" s="340" t="s">
        <v>2423</v>
      </c>
    </row>
    <row r="2817" spans="1:6">
      <c r="A2817" s="26">
        <v>2813</v>
      </c>
      <c r="B2817" s="338" t="s">
        <v>11174</v>
      </c>
      <c r="C2817" s="340" t="s">
        <v>1571</v>
      </c>
      <c r="D2817" s="340" t="s">
        <v>6297</v>
      </c>
      <c r="E2817" s="340" t="s">
        <v>2453</v>
      </c>
      <c r="F2817" s="340" t="s">
        <v>2423</v>
      </c>
    </row>
    <row r="2818" spans="1:6">
      <c r="A2818" s="26">
        <v>2814</v>
      </c>
      <c r="B2818" s="338" t="s">
        <v>11181</v>
      </c>
      <c r="C2818" s="340" t="s">
        <v>6322</v>
      </c>
      <c r="D2818" s="340" t="s">
        <v>6297</v>
      </c>
      <c r="E2818" s="340" t="s">
        <v>2453</v>
      </c>
      <c r="F2818" s="340" t="s">
        <v>2423</v>
      </c>
    </row>
    <row r="2819" spans="1:6">
      <c r="A2819" s="26">
        <v>2815</v>
      </c>
      <c r="B2819" s="338" t="s">
        <v>11187</v>
      </c>
      <c r="C2819" s="340" t="s">
        <v>6329</v>
      </c>
      <c r="D2819" s="340" t="s">
        <v>6297</v>
      </c>
      <c r="E2819" s="340" t="s">
        <v>2453</v>
      </c>
      <c r="F2819" s="340" t="s">
        <v>2423</v>
      </c>
    </row>
    <row r="2820" spans="1:6">
      <c r="A2820" s="26">
        <v>2816</v>
      </c>
      <c r="B2820" s="338" t="s">
        <v>11198</v>
      </c>
      <c r="C2820" s="340" t="s">
        <v>6368</v>
      </c>
      <c r="D2820" s="340" t="s">
        <v>6297</v>
      </c>
      <c r="E2820" s="340" t="s">
        <v>2453</v>
      </c>
      <c r="F2820" s="340" t="s">
        <v>2423</v>
      </c>
    </row>
    <row r="2821" spans="1:6">
      <c r="A2821" s="26">
        <v>2817</v>
      </c>
      <c r="B2821" s="338" t="s">
        <v>11202</v>
      </c>
      <c r="C2821" s="340" t="s">
        <v>6369</v>
      </c>
      <c r="D2821" s="340" t="s">
        <v>6297</v>
      </c>
      <c r="E2821" s="340" t="s">
        <v>2453</v>
      </c>
      <c r="F2821" s="340" t="s">
        <v>2423</v>
      </c>
    </row>
    <row r="2822" spans="1:6">
      <c r="A2822" s="26">
        <v>2818</v>
      </c>
      <c r="B2822" s="338" t="s">
        <v>11223</v>
      </c>
      <c r="C2822" s="340" t="s">
        <v>6372</v>
      </c>
      <c r="D2822" s="340" t="s">
        <v>6297</v>
      </c>
      <c r="E2822" s="340" t="s">
        <v>2453</v>
      </c>
      <c r="F2822" s="340" t="s">
        <v>2423</v>
      </c>
    </row>
    <row r="2823" spans="1:6">
      <c r="A2823" s="26">
        <v>2819</v>
      </c>
      <c r="B2823" s="338" t="s">
        <v>11248</v>
      </c>
      <c r="C2823" s="340" t="s">
        <v>6365</v>
      </c>
      <c r="D2823" s="340" t="s">
        <v>6297</v>
      </c>
      <c r="E2823" s="340" t="s">
        <v>2453</v>
      </c>
      <c r="F2823" s="340" t="s">
        <v>2423</v>
      </c>
    </row>
    <row r="2824" spans="1:6">
      <c r="A2824" s="26">
        <v>2820</v>
      </c>
      <c r="B2824" s="338" t="s">
        <v>11263</v>
      </c>
      <c r="C2824" s="340" t="s">
        <v>6370</v>
      </c>
      <c r="D2824" s="340" t="s">
        <v>6297</v>
      </c>
      <c r="E2824" s="340" t="s">
        <v>2453</v>
      </c>
      <c r="F2824" s="340" t="s">
        <v>2423</v>
      </c>
    </row>
    <row r="2825" spans="1:6">
      <c r="A2825" s="26">
        <v>2821</v>
      </c>
      <c r="B2825" s="338" t="s">
        <v>11299</v>
      </c>
      <c r="C2825" s="340" t="s">
        <v>6371</v>
      </c>
      <c r="D2825" s="340" t="s">
        <v>6297</v>
      </c>
      <c r="E2825" s="340" t="s">
        <v>2453</v>
      </c>
      <c r="F2825" s="340" t="s">
        <v>2423</v>
      </c>
    </row>
    <row r="2826" spans="1:6">
      <c r="A2826" s="26">
        <v>2822</v>
      </c>
      <c r="B2826" s="338" t="s">
        <v>11398</v>
      </c>
      <c r="C2826" s="340" t="s">
        <v>6381</v>
      </c>
      <c r="D2826" s="340" t="s">
        <v>6297</v>
      </c>
      <c r="E2826" s="340" t="s">
        <v>2453</v>
      </c>
      <c r="F2826" s="340" t="s">
        <v>2423</v>
      </c>
    </row>
    <row r="2827" spans="1:6">
      <c r="A2827" s="26">
        <v>2823</v>
      </c>
      <c r="B2827" s="338" t="s">
        <v>11402</v>
      </c>
      <c r="C2827" s="340" t="s">
        <v>6328</v>
      </c>
      <c r="D2827" s="340" t="s">
        <v>6297</v>
      </c>
      <c r="E2827" s="340" t="s">
        <v>2453</v>
      </c>
      <c r="F2827" s="340" t="s">
        <v>2423</v>
      </c>
    </row>
    <row r="2828" spans="1:6">
      <c r="A2828" s="26">
        <v>2824</v>
      </c>
      <c r="B2828" s="338" t="s">
        <v>11405</v>
      </c>
      <c r="C2828" s="340" t="s">
        <v>6341</v>
      </c>
      <c r="D2828" s="340" t="s">
        <v>6297</v>
      </c>
      <c r="E2828" s="340" t="s">
        <v>2453</v>
      </c>
      <c r="F2828" s="340" t="s">
        <v>2423</v>
      </c>
    </row>
    <row r="2829" spans="1:6">
      <c r="A2829" s="26">
        <v>2825</v>
      </c>
      <c r="B2829" s="338" t="s">
        <v>11419</v>
      </c>
      <c r="C2829" s="340" t="s">
        <v>6339</v>
      </c>
      <c r="D2829" s="340" t="s">
        <v>6297</v>
      </c>
      <c r="E2829" s="340" t="s">
        <v>2453</v>
      </c>
      <c r="F2829" s="340" t="s">
        <v>2423</v>
      </c>
    </row>
    <row r="2830" spans="1:6">
      <c r="A2830" s="26">
        <v>2826</v>
      </c>
      <c r="B2830" s="338" t="s">
        <v>11421</v>
      </c>
      <c r="C2830" s="340" t="s">
        <v>6321</v>
      </c>
      <c r="D2830" s="340" t="s">
        <v>6297</v>
      </c>
      <c r="E2830" s="340" t="s">
        <v>2453</v>
      </c>
      <c r="F2830" s="340" t="s">
        <v>2423</v>
      </c>
    </row>
    <row r="2831" spans="1:6">
      <c r="A2831" s="26">
        <v>2827</v>
      </c>
      <c r="B2831" s="338" t="s">
        <v>11422</v>
      </c>
      <c r="C2831" s="340" t="s">
        <v>6338</v>
      </c>
      <c r="D2831" s="340" t="s">
        <v>6297</v>
      </c>
      <c r="E2831" s="340" t="s">
        <v>2453</v>
      </c>
      <c r="F2831" s="340" t="s">
        <v>2423</v>
      </c>
    </row>
    <row r="2832" spans="1:6">
      <c r="A2832" s="26">
        <v>2828</v>
      </c>
      <c r="B2832" s="338" t="s">
        <v>11426</v>
      </c>
      <c r="C2832" s="340" t="s">
        <v>6326</v>
      </c>
      <c r="D2832" s="340" t="s">
        <v>6297</v>
      </c>
      <c r="E2832" s="340" t="s">
        <v>2453</v>
      </c>
      <c r="F2832" s="340" t="s">
        <v>2423</v>
      </c>
    </row>
    <row r="2833" spans="1:6">
      <c r="A2833" s="26">
        <v>2829</v>
      </c>
      <c r="B2833" s="338" t="s">
        <v>11455</v>
      </c>
      <c r="C2833" s="340" t="s">
        <v>6377</v>
      </c>
      <c r="D2833" s="340" t="s">
        <v>6297</v>
      </c>
      <c r="E2833" s="340" t="s">
        <v>2453</v>
      </c>
      <c r="F2833" s="340" t="s">
        <v>2423</v>
      </c>
    </row>
    <row r="2834" spans="1:6">
      <c r="A2834" s="26">
        <v>2830</v>
      </c>
      <c r="B2834" s="338" t="s">
        <v>11507</v>
      </c>
      <c r="C2834" s="340" t="s">
        <v>6380</v>
      </c>
      <c r="D2834" s="340" t="s">
        <v>6297</v>
      </c>
      <c r="E2834" s="340" t="s">
        <v>2453</v>
      </c>
      <c r="F2834" s="340" t="s">
        <v>2423</v>
      </c>
    </row>
    <row r="2835" spans="1:6">
      <c r="A2835" s="26">
        <v>2831</v>
      </c>
      <c r="B2835" s="338" t="s">
        <v>11530</v>
      </c>
      <c r="C2835" s="340" t="s">
        <v>6309</v>
      </c>
      <c r="D2835" s="340" t="s">
        <v>6297</v>
      </c>
      <c r="E2835" s="340" t="s">
        <v>2453</v>
      </c>
      <c r="F2835" s="340" t="s">
        <v>2423</v>
      </c>
    </row>
    <row r="2836" spans="1:6">
      <c r="A2836" s="26">
        <v>2832</v>
      </c>
      <c r="B2836" s="338" t="s">
        <v>11538</v>
      </c>
      <c r="C2836" s="340" t="s">
        <v>6311</v>
      </c>
      <c r="D2836" s="340" t="s">
        <v>6297</v>
      </c>
      <c r="E2836" s="340" t="s">
        <v>2453</v>
      </c>
      <c r="F2836" s="340" t="s">
        <v>2423</v>
      </c>
    </row>
    <row r="2837" spans="1:6">
      <c r="A2837" s="26">
        <v>2833</v>
      </c>
      <c r="B2837" s="338" t="s">
        <v>6298</v>
      </c>
      <c r="C2837" s="340" t="s">
        <v>1629</v>
      </c>
      <c r="D2837" s="340" t="s">
        <v>6297</v>
      </c>
      <c r="E2837" s="340" t="s">
        <v>2422</v>
      </c>
      <c r="F2837" s="340" t="s">
        <v>2423</v>
      </c>
    </row>
    <row r="2838" spans="1:6">
      <c r="A2838" s="26">
        <v>2834</v>
      </c>
      <c r="B2838" s="338" t="s">
        <v>11576</v>
      </c>
      <c r="C2838" s="340" t="s">
        <v>6315</v>
      </c>
      <c r="D2838" s="340" t="s">
        <v>6297</v>
      </c>
      <c r="E2838" s="340" t="s">
        <v>2453</v>
      </c>
      <c r="F2838" s="340" t="s">
        <v>2423</v>
      </c>
    </row>
    <row r="2839" spans="1:6">
      <c r="A2839" s="26">
        <v>2835</v>
      </c>
      <c r="B2839" s="338" t="s">
        <v>11583</v>
      </c>
      <c r="C2839" s="340" t="s">
        <v>6313</v>
      </c>
      <c r="D2839" s="340" t="s">
        <v>6297</v>
      </c>
      <c r="E2839" s="340" t="s">
        <v>2453</v>
      </c>
      <c r="F2839" s="340" t="s">
        <v>2423</v>
      </c>
    </row>
    <row r="2840" spans="1:6">
      <c r="A2840" s="26">
        <v>2836</v>
      </c>
      <c r="B2840" s="338" t="s">
        <v>6296</v>
      </c>
      <c r="C2840" s="340" t="s">
        <v>1596</v>
      </c>
      <c r="D2840" s="340" t="s">
        <v>6297</v>
      </c>
      <c r="E2840" s="340" t="s">
        <v>2422</v>
      </c>
      <c r="F2840" s="342" t="s">
        <v>2423</v>
      </c>
    </row>
    <row r="2841" spans="1:6">
      <c r="A2841" s="26">
        <v>2837</v>
      </c>
      <c r="B2841" s="338" t="s">
        <v>11600</v>
      </c>
      <c r="C2841" s="340" t="s">
        <v>6316</v>
      </c>
      <c r="D2841" s="340" t="s">
        <v>6297</v>
      </c>
      <c r="E2841" s="340" t="s">
        <v>2453</v>
      </c>
      <c r="F2841" s="342" t="s">
        <v>2423</v>
      </c>
    </row>
    <row r="2842" spans="1:6">
      <c r="A2842" s="26">
        <v>2838</v>
      </c>
      <c r="B2842" s="338" t="s">
        <v>11624</v>
      </c>
      <c r="C2842" s="340" t="s">
        <v>6310</v>
      </c>
      <c r="D2842" s="340" t="s">
        <v>6297</v>
      </c>
      <c r="E2842" s="340" t="s">
        <v>2453</v>
      </c>
      <c r="F2842" s="342" t="s">
        <v>2423</v>
      </c>
    </row>
    <row r="2843" spans="1:6">
      <c r="A2843" s="26">
        <v>2839</v>
      </c>
      <c r="B2843" s="338" t="s">
        <v>11625</v>
      </c>
      <c r="C2843" s="340" t="s">
        <v>6314</v>
      </c>
      <c r="D2843" s="340" t="s">
        <v>6297</v>
      </c>
      <c r="E2843" s="340" t="s">
        <v>2453</v>
      </c>
      <c r="F2843" s="342" t="s">
        <v>2423</v>
      </c>
    </row>
    <row r="2844" spans="1:6">
      <c r="A2844" s="26">
        <v>2840</v>
      </c>
      <c r="B2844" s="338" t="s">
        <v>11630</v>
      </c>
      <c r="C2844" s="340" t="s">
        <v>6312</v>
      </c>
      <c r="D2844" s="340" t="s">
        <v>6297</v>
      </c>
      <c r="E2844" s="340" t="s">
        <v>2453</v>
      </c>
      <c r="F2844" s="342" t="s">
        <v>2423</v>
      </c>
    </row>
    <row r="2845" spans="1:6">
      <c r="A2845" s="26">
        <v>2841</v>
      </c>
      <c r="B2845" s="27" t="s">
        <v>9497</v>
      </c>
      <c r="C2845" s="28" t="s">
        <v>6347</v>
      </c>
      <c r="D2845" s="28" t="s">
        <v>6297</v>
      </c>
      <c r="E2845" s="340" t="s">
        <v>2453</v>
      </c>
      <c r="F2845" s="340" t="s">
        <v>2438</v>
      </c>
    </row>
    <row r="2846" spans="1:6">
      <c r="A2846" s="26">
        <v>2842</v>
      </c>
      <c r="B2846" s="27" t="s">
        <v>9500</v>
      </c>
      <c r="C2846" s="28" t="s">
        <v>6358</v>
      </c>
      <c r="D2846" s="28" t="s">
        <v>6297</v>
      </c>
      <c r="E2846" s="340" t="s">
        <v>2453</v>
      </c>
      <c r="F2846" s="340" t="s">
        <v>2438</v>
      </c>
    </row>
    <row r="2847" spans="1:6">
      <c r="A2847" s="26">
        <v>2843</v>
      </c>
      <c r="B2847" s="338" t="s">
        <v>9907</v>
      </c>
      <c r="C2847" s="340" t="s">
        <v>6344</v>
      </c>
      <c r="D2847" s="340" t="s">
        <v>6297</v>
      </c>
      <c r="E2847" s="340" t="s">
        <v>2453</v>
      </c>
      <c r="F2847" s="340" t="s">
        <v>2438</v>
      </c>
    </row>
    <row r="2848" spans="1:6">
      <c r="A2848" s="26">
        <v>2844</v>
      </c>
      <c r="B2848" s="338" t="s">
        <v>9917</v>
      </c>
      <c r="C2848" s="340" t="s">
        <v>6356</v>
      </c>
      <c r="D2848" s="340" t="s">
        <v>6297</v>
      </c>
      <c r="E2848" s="340" t="s">
        <v>2453</v>
      </c>
      <c r="F2848" s="340" t="s">
        <v>2438</v>
      </c>
    </row>
    <row r="2849" spans="1:6">
      <c r="A2849" s="26">
        <v>2845</v>
      </c>
      <c r="B2849" s="338" t="s">
        <v>9947</v>
      </c>
      <c r="C2849" s="340" t="s">
        <v>6307</v>
      </c>
      <c r="D2849" s="340" t="s">
        <v>6297</v>
      </c>
      <c r="E2849" s="340" t="s">
        <v>2422</v>
      </c>
      <c r="F2849" s="340" t="s">
        <v>2438</v>
      </c>
    </row>
    <row r="2850" spans="1:6">
      <c r="A2850" s="26">
        <v>2846</v>
      </c>
      <c r="B2850" s="338" t="s">
        <v>11541</v>
      </c>
      <c r="C2850" s="340" t="s">
        <v>1629</v>
      </c>
      <c r="D2850" s="340" t="s">
        <v>6297</v>
      </c>
      <c r="E2850" s="340" t="s">
        <v>2453</v>
      </c>
      <c r="F2850" s="340" t="s">
        <v>2438</v>
      </c>
    </row>
    <row r="2851" spans="1:6">
      <c r="A2851" s="26">
        <v>2847</v>
      </c>
      <c r="B2851" s="338" t="s">
        <v>11328</v>
      </c>
      <c r="C2851" s="340" t="s">
        <v>6366</v>
      </c>
      <c r="D2851" s="340" t="s">
        <v>6297</v>
      </c>
      <c r="E2851" s="340" t="s">
        <v>2453</v>
      </c>
      <c r="F2851" s="340" t="s">
        <v>2893</v>
      </c>
    </row>
    <row r="2852" spans="1:6">
      <c r="A2852" s="26">
        <v>2848</v>
      </c>
      <c r="B2852" s="338" t="s">
        <v>9531</v>
      </c>
      <c r="C2852" s="340" t="s">
        <v>6354</v>
      </c>
      <c r="D2852" s="340" t="s">
        <v>6297</v>
      </c>
      <c r="E2852" s="340" t="s">
        <v>2453</v>
      </c>
      <c r="F2852" s="340" t="s">
        <v>2456</v>
      </c>
    </row>
    <row r="2853" spans="1:6">
      <c r="A2853" s="26">
        <v>2849</v>
      </c>
      <c r="B2853" s="338" t="s">
        <v>9803</v>
      </c>
      <c r="C2853" s="340" t="s">
        <v>6345</v>
      </c>
      <c r="D2853" s="340" t="s">
        <v>6297</v>
      </c>
      <c r="E2853" s="340" t="s">
        <v>2453</v>
      </c>
      <c r="F2853" s="340" t="s">
        <v>2456</v>
      </c>
    </row>
    <row r="2854" spans="1:6">
      <c r="A2854" s="26">
        <v>2850</v>
      </c>
      <c r="B2854" s="338" t="s">
        <v>9848</v>
      </c>
      <c r="C2854" s="340" t="s">
        <v>6346</v>
      </c>
      <c r="D2854" s="340" t="s">
        <v>6297</v>
      </c>
      <c r="E2854" s="340" t="s">
        <v>2453</v>
      </c>
      <c r="F2854" s="340" t="s">
        <v>2456</v>
      </c>
    </row>
    <row r="2855" spans="1:6">
      <c r="A2855" s="26">
        <v>2851</v>
      </c>
      <c r="B2855" s="338" t="s">
        <v>9875</v>
      </c>
      <c r="C2855" s="340" t="s">
        <v>6355</v>
      </c>
      <c r="D2855" s="340" t="s">
        <v>6297</v>
      </c>
      <c r="E2855" s="340" t="s">
        <v>2453</v>
      </c>
      <c r="F2855" s="340" t="s">
        <v>2456</v>
      </c>
    </row>
    <row r="2856" spans="1:6">
      <c r="A2856" s="26">
        <v>2852</v>
      </c>
      <c r="B2856" s="338" t="s">
        <v>9924</v>
      </c>
      <c r="C2856" s="340" t="s">
        <v>6343</v>
      </c>
      <c r="D2856" s="340" t="s">
        <v>6297</v>
      </c>
      <c r="E2856" s="340" t="s">
        <v>2453</v>
      </c>
      <c r="F2856" s="340" t="s">
        <v>2456</v>
      </c>
    </row>
    <row r="2857" spans="1:6">
      <c r="A2857" s="26">
        <v>2853</v>
      </c>
      <c r="B2857" s="338" t="s">
        <v>9926</v>
      </c>
      <c r="C2857" s="340" t="s">
        <v>6348</v>
      </c>
      <c r="D2857" s="340" t="s">
        <v>6297</v>
      </c>
      <c r="E2857" s="340" t="s">
        <v>2453</v>
      </c>
      <c r="F2857" s="340" t="s">
        <v>2456</v>
      </c>
    </row>
    <row r="2858" spans="1:6">
      <c r="A2858" s="26">
        <v>2854</v>
      </c>
      <c r="B2858" s="338" t="s">
        <v>10042</v>
      </c>
      <c r="C2858" s="340" t="s">
        <v>6360</v>
      </c>
      <c r="D2858" s="340" t="s">
        <v>6297</v>
      </c>
      <c r="E2858" s="340" t="s">
        <v>2453</v>
      </c>
      <c r="F2858" s="340" t="s">
        <v>2456</v>
      </c>
    </row>
    <row r="2859" spans="1:6">
      <c r="A2859" s="26">
        <v>2855</v>
      </c>
      <c r="B2859" s="338" t="s">
        <v>10286</v>
      </c>
      <c r="C2859" s="340" t="s">
        <v>6331</v>
      </c>
      <c r="D2859" s="340" t="s">
        <v>6297</v>
      </c>
      <c r="E2859" s="340" t="s">
        <v>2453</v>
      </c>
      <c r="F2859" s="340" t="s">
        <v>2456</v>
      </c>
    </row>
    <row r="2860" spans="1:6">
      <c r="A2860" s="26">
        <v>2856</v>
      </c>
      <c r="B2860" s="338" t="s">
        <v>9692</v>
      </c>
      <c r="C2860" s="340" t="s">
        <v>6352</v>
      </c>
      <c r="D2860" s="340" t="s">
        <v>6297</v>
      </c>
      <c r="E2860" s="340" t="s">
        <v>2453</v>
      </c>
      <c r="F2860" s="340"/>
    </row>
    <row r="2861" spans="1:6">
      <c r="A2861" s="26">
        <v>2857</v>
      </c>
      <c r="B2861" s="338" t="s">
        <v>9798</v>
      </c>
      <c r="C2861" s="340" t="s">
        <v>6351</v>
      </c>
      <c r="D2861" s="340" t="s">
        <v>6297</v>
      </c>
      <c r="E2861" s="340" t="s">
        <v>2453</v>
      </c>
      <c r="F2861" s="340"/>
    </row>
    <row r="2862" spans="1:6">
      <c r="A2862" s="26">
        <v>2858</v>
      </c>
      <c r="B2862" s="338" t="s">
        <v>9512</v>
      </c>
      <c r="C2862" s="340" t="s">
        <v>1198</v>
      </c>
      <c r="D2862" s="340" t="s">
        <v>6383</v>
      </c>
      <c r="E2862" s="340" t="s">
        <v>2453</v>
      </c>
      <c r="F2862" s="340" t="s">
        <v>2423</v>
      </c>
    </row>
    <row r="2863" spans="1:6">
      <c r="A2863" s="26">
        <v>2859</v>
      </c>
      <c r="B2863" s="338" t="s">
        <v>9560</v>
      </c>
      <c r="C2863" s="340" t="s">
        <v>1200</v>
      </c>
      <c r="D2863" s="340" t="s">
        <v>6383</v>
      </c>
      <c r="E2863" s="340" t="s">
        <v>2453</v>
      </c>
      <c r="F2863" s="340" t="s">
        <v>2423</v>
      </c>
    </row>
    <row r="2864" spans="1:6">
      <c r="A2864" s="26">
        <v>2860</v>
      </c>
      <c r="B2864" s="338" t="s">
        <v>9640</v>
      </c>
      <c r="C2864" s="340" t="s">
        <v>1207</v>
      </c>
      <c r="D2864" s="340" t="s">
        <v>6383</v>
      </c>
      <c r="E2864" s="340" t="s">
        <v>2453</v>
      </c>
      <c r="F2864" s="340" t="s">
        <v>2423</v>
      </c>
    </row>
    <row r="2865" spans="1:6">
      <c r="A2865" s="26">
        <v>2861</v>
      </c>
      <c r="B2865" s="338" t="s">
        <v>6384</v>
      </c>
      <c r="C2865" s="340" t="s">
        <v>6385</v>
      </c>
      <c r="D2865" s="340" t="s">
        <v>6383</v>
      </c>
      <c r="E2865" s="340" t="s">
        <v>2422</v>
      </c>
      <c r="F2865" s="340" t="s">
        <v>2423</v>
      </c>
    </row>
    <row r="2866" spans="1:6">
      <c r="A2866" s="26">
        <v>2862</v>
      </c>
      <c r="B2866" s="338" t="s">
        <v>10084</v>
      </c>
      <c r="C2866" s="340" t="s">
        <v>6404</v>
      </c>
      <c r="D2866" s="340" t="s">
        <v>6383</v>
      </c>
      <c r="E2866" s="340" t="s">
        <v>2453</v>
      </c>
      <c r="F2866" s="340" t="s">
        <v>2423</v>
      </c>
    </row>
    <row r="2867" spans="1:6">
      <c r="A2867" s="26">
        <v>2863</v>
      </c>
      <c r="B2867" s="338" t="s">
        <v>9196</v>
      </c>
      <c r="C2867" s="340" t="s">
        <v>1298</v>
      </c>
      <c r="D2867" s="340" t="s">
        <v>6383</v>
      </c>
      <c r="E2867" s="340" t="s">
        <v>2422</v>
      </c>
      <c r="F2867" s="340" t="s">
        <v>2423</v>
      </c>
    </row>
    <row r="2868" spans="1:6">
      <c r="A2868" s="26">
        <v>2864</v>
      </c>
      <c r="B2868" s="338" t="s">
        <v>10148</v>
      </c>
      <c r="C2868" s="340" t="s">
        <v>10149</v>
      </c>
      <c r="D2868" s="340" t="s">
        <v>6383</v>
      </c>
      <c r="E2868" s="340" t="s">
        <v>2453</v>
      </c>
      <c r="F2868" s="340" t="s">
        <v>2423</v>
      </c>
    </row>
    <row r="2869" spans="1:6">
      <c r="A2869" s="26">
        <v>2865</v>
      </c>
      <c r="B2869" s="338" t="s">
        <v>10235</v>
      </c>
      <c r="C2869" s="340" t="s">
        <v>6394</v>
      </c>
      <c r="D2869" s="340" t="s">
        <v>6383</v>
      </c>
      <c r="E2869" s="340" t="s">
        <v>2453</v>
      </c>
      <c r="F2869" s="340" t="s">
        <v>2423</v>
      </c>
    </row>
    <row r="2870" spans="1:6">
      <c r="A2870" s="26">
        <v>2866</v>
      </c>
      <c r="B2870" s="338" t="s">
        <v>10239</v>
      </c>
      <c r="C2870" s="340" t="s">
        <v>6399</v>
      </c>
      <c r="D2870" s="340" t="s">
        <v>6383</v>
      </c>
      <c r="E2870" s="340" t="s">
        <v>2453</v>
      </c>
      <c r="F2870" s="340" t="s">
        <v>2423</v>
      </c>
    </row>
    <row r="2871" spans="1:6">
      <c r="A2871" s="26">
        <v>2867</v>
      </c>
      <c r="B2871" s="338" t="s">
        <v>10245</v>
      </c>
      <c r="C2871" s="340" t="s">
        <v>6392</v>
      </c>
      <c r="D2871" s="340" t="s">
        <v>6383</v>
      </c>
      <c r="E2871" s="340" t="s">
        <v>2453</v>
      </c>
      <c r="F2871" s="340" t="s">
        <v>2423</v>
      </c>
    </row>
    <row r="2872" spans="1:6">
      <c r="A2872" s="26">
        <v>2868</v>
      </c>
      <c r="B2872" s="338" t="s">
        <v>10324</v>
      </c>
      <c r="C2872" s="340" t="s">
        <v>1552</v>
      </c>
      <c r="D2872" s="340" t="s">
        <v>6383</v>
      </c>
      <c r="E2872" s="340" t="s">
        <v>2453</v>
      </c>
      <c r="F2872" s="340" t="s">
        <v>2423</v>
      </c>
    </row>
    <row r="2873" spans="1:6">
      <c r="A2873" s="26">
        <v>2869</v>
      </c>
      <c r="B2873" s="338" t="s">
        <v>10327</v>
      </c>
      <c r="C2873" s="340" t="s">
        <v>1557</v>
      </c>
      <c r="D2873" s="340" t="s">
        <v>6383</v>
      </c>
      <c r="E2873" s="340" t="s">
        <v>2453</v>
      </c>
      <c r="F2873" s="340" t="s">
        <v>2423</v>
      </c>
    </row>
    <row r="2874" spans="1:6">
      <c r="A2874" s="26">
        <v>2870</v>
      </c>
      <c r="B2874" s="338" t="s">
        <v>10338</v>
      </c>
      <c r="C2874" s="340" t="s">
        <v>6402</v>
      </c>
      <c r="D2874" s="340" t="s">
        <v>6383</v>
      </c>
      <c r="E2874" s="340" t="s">
        <v>2453</v>
      </c>
      <c r="F2874" s="340" t="s">
        <v>2423</v>
      </c>
    </row>
    <row r="2875" spans="1:6">
      <c r="A2875" s="26">
        <v>2871</v>
      </c>
      <c r="B2875" s="338" t="s">
        <v>10340</v>
      </c>
      <c r="C2875" s="340" t="s">
        <v>6398</v>
      </c>
      <c r="D2875" s="340" t="s">
        <v>6383</v>
      </c>
      <c r="E2875" s="340" t="s">
        <v>2453</v>
      </c>
      <c r="F2875" s="340" t="s">
        <v>2423</v>
      </c>
    </row>
    <row r="2876" spans="1:6">
      <c r="A2876" s="26">
        <v>2872</v>
      </c>
      <c r="B2876" s="338" t="s">
        <v>10377</v>
      </c>
      <c r="C2876" s="340" t="s">
        <v>6411</v>
      </c>
      <c r="D2876" s="340" t="s">
        <v>6383</v>
      </c>
      <c r="E2876" s="340" t="s">
        <v>2453</v>
      </c>
      <c r="F2876" s="340" t="s">
        <v>2423</v>
      </c>
    </row>
    <row r="2877" spans="1:6">
      <c r="A2877" s="26">
        <v>2873</v>
      </c>
      <c r="B2877" s="338" t="s">
        <v>10397</v>
      </c>
      <c r="C2877" s="340" t="s">
        <v>10398</v>
      </c>
      <c r="D2877" s="340" t="s">
        <v>6383</v>
      </c>
      <c r="E2877" s="340" t="s">
        <v>2453</v>
      </c>
      <c r="F2877" s="340" t="s">
        <v>2423</v>
      </c>
    </row>
    <row r="2878" spans="1:6">
      <c r="A2878" s="26">
        <v>2874</v>
      </c>
      <c r="B2878" s="338" t="s">
        <v>10442</v>
      </c>
      <c r="C2878" s="340" t="s">
        <v>6395</v>
      </c>
      <c r="D2878" s="340" t="s">
        <v>6383</v>
      </c>
      <c r="E2878" s="340" t="s">
        <v>2453</v>
      </c>
      <c r="F2878" s="340" t="s">
        <v>2423</v>
      </c>
    </row>
    <row r="2879" spans="1:6">
      <c r="A2879" s="26">
        <v>2875</v>
      </c>
      <c r="B2879" s="338" t="s">
        <v>10449</v>
      </c>
      <c r="C2879" s="340" t="s">
        <v>6400</v>
      </c>
      <c r="D2879" s="340" t="s">
        <v>6383</v>
      </c>
      <c r="E2879" s="340" t="s">
        <v>2453</v>
      </c>
      <c r="F2879" s="340" t="s">
        <v>2423</v>
      </c>
    </row>
    <row r="2880" spans="1:6">
      <c r="A2880" s="26">
        <v>2876</v>
      </c>
      <c r="B2880" s="338" t="s">
        <v>10491</v>
      </c>
      <c r="C2880" s="340" t="s">
        <v>6412</v>
      </c>
      <c r="D2880" s="340" t="s">
        <v>6383</v>
      </c>
      <c r="E2880" s="340" t="s">
        <v>2453</v>
      </c>
      <c r="F2880" s="340" t="s">
        <v>2423</v>
      </c>
    </row>
    <row r="2881" spans="1:6">
      <c r="A2881" s="26">
        <v>2877</v>
      </c>
      <c r="B2881" s="338" t="s">
        <v>10508</v>
      </c>
      <c r="C2881" s="340" t="s">
        <v>6415</v>
      </c>
      <c r="D2881" s="340" t="s">
        <v>6383</v>
      </c>
      <c r="E2881" s="340" t="s">
        <v>2453</v>
      </c>
      <c r="F2881" s="340" t="s">
        <v>2423</v>
      </c>
    </row>
    <row r="2882" spans="1:6">
      <c r="A2882" s="26">
        <v>2878</v>
      </c>
      <c r="B2882" s="338" t="s">
        <v>10537</v>
      </c>
      <c r="C2882" s="340" t="s">
        <v>6416</v>
      </c>
      <c r="D2882" s="340" t="s">
        <v>6383</v>
      </c>
      <c r="E2882" s="340" t="s">
        <v>2453</v>
      </c>
      <c r="F2882" s="340" t="s">
        <v>2423</v>
      </c>
    </row>
    <row r="2883" spans="1:6">
      <c r="A2883" s="26">
        <v>2879</v>
      </c>
      <c r="B2883" s="338" t="s">
        <v>10551</v>
      </c>
      <c r="C2883" s="340" t="s">
        <v>6421</v>
      </c>
      <c r="D2883" s="340" t="s">
        <v>6383</v>
      </c>
      <c r="E2883" s="340" t="s">
        <v>2453</v>
      </c>
      <c r="F2883" s="340" t="s">
        <v>2423</v>
      </c>
    </row>
    <row r="2884" spans="1:6">
      <c r="A2884" s="26">
        <v>2880</v>
      </c>
      <c r="B2884" s="338" t="s">
        <v>10560</v>
      </c>
      <c r="C2884" s="340" t="s">
        <v>6413</v>
      </c>
      <c r="D2884" s="340" t="s">
        <v>6383</v>
      </c>
      <c r="E2884" s="340" t="s">
        <v>2453</v>
      </c>
      <c r="F2884" s="340" t="s">
        <v>2423</v>
      </c>
    </row>
    <row r="2885" spans="1:6">
      <c r="A2885" s="26">
        <v>2881</v>
      </c>
      <c r="B2885" s="338" t="s">
        <v>10611</v>
      </c>
      <c r="C2885" s="340" t="s">
        <v>6417</v>
      </c>
      <c r="D2885" s="340" t="s">
        <v>6383</v>
      </c>
      <c r="E2885" s="340" t="s">
        <v>2453</v>
      </c>
      <c r="F2885" s="340" t="s">
        <v>2423</v>
      </c>
    </row>
    <row r="2886" spans="1:6">
      <c r="A2886" s="26">
        <v>2882</v>
      </c>
      <c r="B2886" s="338" t="s">
        <v>10633</v>
      </c>
      <c r="C2886" s="340" t="s">
        <v>6418</v>
      </c>
      <c r="D2886" s="340" t="s">
        <v>6383</v>
      </c>
      <c r="E2886" s="340" t="s">
        <v>2453</v>
      </c>
      <c r="F2886" s="340" t="s">
        <v>2423</v>
      </c>
    </row>
    <row r="2887" spans="1:6">
      <c r="A2887" s="26">
        <v>2883</v>
      </c>
      <c r="B2887" s="338" t="s">
        <v>10846</v>
      </c>
      <c r="C2887" s="340" t="s">
        <v>6405</v>
      </c>
      <c r="D2887" s="340" t="s">
        <v>6383</v>
      </c>
      <c r="E2887" s="340" t="s">
        <v>2453</v>
      </c>
      <c r="F2887" s="340" t="s">
        <v>2423</v>
      </c>
    </row>
    <row r="2888" spans="1:6">
      <c r="A2888" s="26">
        <v>2884</v>
      </c>
      <c r="B2888" s="338" t="s">
        <v>10891</v>
      </c>
      <c r="C2888" s="340" t="s">
        <v>6406</v>
      </c>
      <c r="D2888" s="340" t="s">
        <v>6383</v>
      </c>
      <c r="E2888" s="340" t="s">
        <v>2453</v>
      </c>
      <c r="F2888" s="340" t="s">
        <v>2423</v>
      </c>
    </row>
    <row r="2889" spans="1:6">
      <c r="A2889" s="26">
        <v>2885</v>
      </c>
      <c r="B2889" s="338" t="s">
        <v>10913</v>
      </c>
      <c r="C2889" s="340" t="s">
        <v>6407</v>
      </c>
      <c r="D2889" s="340" t="s">
        <v>6383</v>
      </c>
      <c r="E2889" s="340" t="s">
        <v>2453</v>
      </c>
      <c r="F2889" s="340" t="s">
        <v>2423</v>
      </c>
    </row>
    <row r="2890" spans="1:6">
      <c r="A2890" s="26">
        <v>2886</v>
      </c>
      <c r="B2890" s="338" t="s">
        <v>11070</v>
      </c>
      <c r="C2890" s="340" t="s">
        <v>6408</v>
      </c>
      <c r="D2890" s="340" t="s">
        <v>6383</v>
      </c>
      <c r="E2890" s="340" t="s">
        <v>2453</v>
      </c>
      <c r="F2890" s="340" t="s">
        <v>2423</v>
      </c>
    </row>
    <row r="2891" spans="1:6">
      <c r="A2891" s="26">
        <v>2887</v>
      </c>
      <c r="B2891" s="338" t="s">
        <v>11101</v>
      </c>
      <c r="C2891" s="340" t="s">
        <v>6409</v>
      </c>
      <c r="D2891" s="340" t="s">
        <v>6383</v>
      </c>
      <c r="E2891" s="340" t="s">
        <v>2453</v>
      </c>
      <c r="F2891" s="340" t="s">
        <v>2423</v>
      </c>
    </row>
    <row r="2892" spans="1:6">
      <c r="A2892" s="26">
        <v>2888</v>
      </c>
      <c r="B2892" s="338" t="s">
        <v>11110</v>
      </c>
      <c r="C2892" s="340" t="s">
        <v>6403</v>
      </c>
      <c r="D2892" s="340" t="s">
        <v>6383</v>
      </c>
      <c r="E2892" s="340" t="s">
        <v>2453</v>
      </c>
      <c r="F2892" s="340" t="s">
        <v>2423</v>
      </c>
    </row>
    <row r="2893" spans="1:6">
      <c r="A2893" s="26">
        <v>2889</v>
      </c>
      <c r="B2893" s="338" t="s">
        <v>11114</v>
      </c>
      <c r="C2893" s="340" t="s">
        <v>6397</v>
      </c>
      <c r="D2893" s="340" t="s">
        <v>6383</v>
      </c>
      <c r="E2893" s="340" t="s">
        <v>2453</v>
      </c>
      <c r="F2893" s="340" t="s">
        <v>2423</v>
      </c>
    </row>
    <row r="2894" spans="1:6">
      <c r="A2894" s="26">
        <v>2890</v>
      </c>
      <c r="B2894" s="338" t="s">
        <v>11128</v>
      </c>
      <c r="C2894" s="340" t="s">
        <v>1559</v>
      </c>
      <c r="D2894" s="340" t="s">
        <v>6383</v>
      </c>
      <c r="E2894" s="340" t="s">
        <v>2453</v>
      </c>
      <c r="F2894" s="340" t="s">
        <v>2423</v>
      </c>
    </row>
    <row r="2895" spans="1:6">
      <c r="A2895" s="26">
        <v>2891</v>
      </c>
      <c r="B2895" s="338" t="s">
        <v>11144</v>
      </c>
      <c r="C2895" s="340" t="s">
        <v>1550</v>
      </c>
      <c r="D2895" s="340" t="s">
        <v>6383</v>
      </c>
      <c r="E2895" s="340" t="s">
        <v>2453</v>
      </c>
      <c r="F2895" s="340" t="s">
        <v>2423</v>
      </c>
    </row>
    <row r="2896" spans="1:6">
      <c r="A2896" s="26">
        <v>2892</v>
      </c>
      <c r="B2896" s="338" t="s">
        <v>11152</v>
      </c>
      <c r="C2896" s="340" t="s">
        <v>1564</v>
      </c>
      <c r="D2896" s="340" t="s">
        <v>6383</v>
      </c>
      <c r="E2896" s="340" t="s">
        <v>2453</v>
      </c>
      <c r="F2896" s="340" t="s">
        <v>2423</v>
      </c>
    </row>
    <row r="2897" spans="1:6">
      <c r="A2897" s="26">
        <v>2893</v>
      </c>
      <c r="B2897" s="338" t="s">
        <v>11191</v>
      </c>
      <c r="C2897" s="340" t="s">
        <v>6410</v>
      </c>
      <c r="D2897" s="340" t="s">
        <v>6383</v>
      </c>
      <c r="E2897" s="340" t="s">
        <v>2453</v>
      </c>
      <c r="F2897" s="340" t="s">
        <v>2423</v>
      </c>
    </row>
    <row r="2898" spans="1:6">
      <c r="A2898" s="26">
        <v>2894</v>
      </c>
      <c r="B2898" s="338" t="s">
        <v>11207</v>
      </c>
      <c r="C2898" s="340" t="s">
        <v>6401</v>
      </c>
      <c r="D2898" s="340" t="s">
        <v>6383</v>
      </c>
      <c r="E2898" s="340" t="s">
        <v>2453</v>
      </c>
      <c r="F2898" s="340" t="s">
        <v>2423</v>
      </c>
    </row>
    <row r="2899" spans="1:6">
      <c r="A2899" s="26">
        <v>2895</v>
      </c>
      <c r="B2899" s="338" t="s">
        <v>11214</v>
      </c>
      <c r="C2899" s="340" t="s">
        <v>6393</v>
      </c>
      <c r="D2899" s="340" t="s">
        <v>6383</v>
      </c>
      <c r="E2899" s="340" t="s">
        <v>2453</v>
      </c>
      <c r="F2899" s="340" t="s">
        <v>2423</v>
      </c>
    </row>
    <row r="2900" spans="1:6">
      <c r="A2900" s="26">
        <v>2896</v>
      </c>
      <c r="B2900" s="338" t="s">
        <v>11420</v>
      </c>
      <c r="C2900" s="340" t="s">
        <v>6396</v>
      </c>
      <c r="D2900" s="340" t="s">
        <v>6383</v>
      </c>
      <c r="E2900" s="340" t="s">
        <v>2453</v>
      </c>
      <c r="F2900" s="340" t="s">
        <v>2423</v>
      </c>
    </row>
    <row r="2901" spans="1:6">
      <c r="A2901" s="26">
        <v>2897</v>
      </c>
      <c r="B2901" s="338" t="s">
        <v>11471</v>
      </c>
      <c r="C2901" s="340" t="s">
        <v>6419</v>
      </c>
      <c r="D2901" s="340" t="s">
        <v>6383</v>
      </c>
      <c r="E2901" s="340" t="s">
        <v>2453</v>
      </c>
      <c r="F2901" s="340" t="s">
        <v>2423</v>
      </c>
    </row>
    <row r="2902" spans="1:6">
      <c r="A2902" s="26">
        <v>2898</v>
      </c>
      <c r="B2902" s="338" t="s">
        <v>11493</v>
      </c>
      <c r="C2902" s="340" t="s">
        <v>6420</v>
      </c>
      <c r="D2902" s="340" t="s">
        <v>6383</v>
      </c>
      <c r="E2902" s="340" t="s">
        <v>2453</v>
      </c>
      <c r="F2902" s="340" t="s">
        <v>2423</v>
      </c>
    </row>
    <row r="2903" spans="1:6">
      <c r="A2903" s="26">
        <v>2899</v>
      </c>
      <c r="B2903" s="338" t="s">
        <v>11496</v>
      </c>
      <c r="C2903" s="340" t="s">
        <v>6414</v>
      </c>
      <c r="D2903" s="340" t="s">
        <v>6383</v>
      </c>
      <c r="E2903" s="340" t="s">
        <v>2453</v>
      </c>
      <c r="F2903" s="340" t="s">
        <v>2423</v>
      </c>
    </row>
    <row r="2904" spans="1:6">
      <c r="A2904" s="26">
        <v>2900</v>
      </c>
      <c r="B2904" s="338" t="s">
        <v>11539</v>
      </c>
      <c r="C2904" s="340" t="s">
        <v>6386</v>
      </c>
      <c r="D2904" s="340" t="s">
        <v>6383</v>
      </c>
      <c r="E2904" s="340" t="s">
        <v>2453</v>
      </c>
      <c r="F2904" s="340" t="s">
        <v>2423</v>
      </c>
    </row>
    <row r="2905" spans="1:6">
      <c r="A2905" s="26">
        <v>2901</v>
      </c>
      <c r="B2905" s="338" t="s">
        <v>11555</v>
      </c>
      <c r="C2905" s="340" t="s">
        <v>6387</v>
      </c>
      <c r="D2905" s="340" t="s">
        <v>6383</v>
      </c>
      <c r="E2905" s="340" t="s">
        <v>2453</v>
      </c>
      <c r="F2905" s="340" t="s">
        <v>2423</v>
      </c>
    </row>
    <row r="2906" spans="1:6">
      <c r="A2906" s="26">
        <v>2902</v>
      </c>
      <c r="B2906" s="338" t="s">
        <v>11578</v>
      </c>
      <c r="C2906" s="340" t="s">
        <v>6390</v>
      </c>
      <c r="D2906" s="340" t="s">
        <v>6383</v>
      </c>
      <c r="E2906" s="340" t="s">
        <v>2453</v>
      </c>
      <c r="F2906" s="340" t="s">
        <v>2423</v>
      </c>
    </row>
    <row r="2907" spans="1:6">
      <c r="A2907" s="26">
        <v>2903</v>
      </c>
      <c r="B2907" s="338" t="s">
        <v>6382</v>
      </c>
      <c r="C2907" s="340" t="s">
        <v>1631</v>
      </c>
      <c r="D2907" s="340" t="s">
        <v>6383</v>
      </c>
      <c r="E2907" s="340" t="s">
        <v>2422</v>
      </c>
      <c r="F2907" s="342" t="s">
        <v>2423</v>
      </c>
    </row>
    <row r="2908" spans="1:6">
      <c r="A2908" s="26">
        <v>2904</v>
      </c>
      <c r="B2908" s="338" t="s">
        <v>11614</v>
      </c>
      <c r="C2908" s="340" t="s">
        <v>6389</v>
      </c>
      <c r="D2908" s="340" t="s">
        <v>6383</v>
      </c>
      <c r="E2908" s="340" t="s">
        <v>2453</v>
      </c>
      <c r="F2908" s="342" t="s">
        <v>2423</v>
      </c>
    </row>
    <row r="2909" spans="1:6">
      <c r="A2909" s="26">
        <v>2905</v>
      </c>
      <c r="B2909" s="338" t="s">
        <v>11616</v>
      </c>
      <c r="C2909" s="340" t="s">
        <v>6388</v>
      </c>
      <c r="D2909" s="340" t="s">
        <v>6383</v>
      </c>
      <c r="E2909" s="340" t="s">
        <v>2453</v>
      </c>
      <c r="F2909" s="342" t="s">
        <v>2423</v>
      </c>
    </row>
    <row r="2910" spans="1:6">
      <c r="A2910" s="26">
        <v>2906</v>
      </c>
      <c r="B2910" s="338" t="s">
        <v>11628</v>
      </c>
      <c r="C2910" s="340" t="s">
        <v>6391</v>
      </c>
      <c r="D2910" s="340" t="s">
        <v>6383</v>
      </c>
      <c r="E2910" s="340" t="s">
        <v>2453</v>
      </c>
      <c r="F2910" s="342" t="s">
        <v>2423</v>
      </c>
    </row>
    <row r="2911" spans="1:6">
      <c r="A2911" s="26">
        <v>2907</v>
      </c>
      <c r="B2911" s="27" t="s">
        <v>6532</v>
      </c>
      <c r="C2911" s="28" t="s">
        <v>6533</v>
      </c>
      <c r="D2911" s="28" t="s">
        <v>6423</v>
      </c>
      <c r="E2911" s="340" t="s">
        <v>2453</v>
      </c>
      <c r="F2911" s="340" t="s">
        <v>2423</v>
      </c>
    </row>
    <row r="2912" spans="1:6">
      <c r="A2912" s="26">
        <v>2908</v>
      </c>
      <c r="B2912" s="27" t="s">
        <v>6524</v>
      </c>
      <c r="C2912" s="28" t="s">
        <v>6525</v>
      </c>
      <c r="D2912" s="28" t="s">
        <v>6423</v>
      </c>
      <c r="E2912" s="340" t="s">
        <v>2453</v>
      </c>
      <c r="F2912" s="340" t="s">
        <v>2423</v>
      </c>
    </row>
    <row r="2913" spans="1:6">
      <c r="A2913" s="26">
        <v>2909</v>
      </c>
      <c r="B2913" s="338" t="s">
        <v>6565</v>
      </c>
      <c r="C2913" s="340" t="s">
        <v>6566</v>
      </c>
      <c r="D2913" s="340" t="s">
        <v>6423</v>
      </c>
      <c r="E2913" s="340" t="s">
        <v>2453</v>
      </c>
      <c r="F2913" s="340" t="s">
        <v>2423</v>
      </c>
    </row>
    <row r="2914" spans="1:6">
      <c r="A2914" s="26">
        <v>2910</v>
      </c>
      <c r="B2914" s="338" t="s">
        <v>6530</v>
      </c>
      <c r="C2914" s="340" t="s">
        <v>6531</v>
      </c>
      <c r="D2914" s="340" t="s">
        <v>6423</v>
      </c>
      <c r="E2914" s="340" t="s">
        <v>2453</v>
      </c>
      <c r="F2914" s="340" t="s">
        <v>2423</v>
      </c>
    </row>
    <row r="2915" spans="1:6">
      <c r="A2915" s="26">
        <v>2911</v>
      </c>
      <c r="B2915" s="338" t="s">
        <v>6556</v>
      </c>
      <c r="C2915" s="340" t="s">
        <v>785</v>
      </c>
      <c r="D2915" s="340" t="s">
        <v>6423</v>
      </c>
      <c r="E2915" s="340" t="s">
        <v>2453</v>
      </c>
      <c r="F2915" s="340" t="s">
        <v>2423</v>
      </c>
    </row>
    <row r="2916" spans="1:6">
      <c r="A2916" s="26">
        <v>2912</v>
      </c>
      <c r="B2916" s="338" t="s">
        <v>6564</v>
      </c>
      <c r="C2916" s="340" t="s">
        <v>796</v>
      </c>
      <c r="D2916" s="340" t="s">
        <v>6423</v>
      </c>
      <c r="E2916" s="340" t="s">
        <v>2453</v>
      </c>
      <c r="F2916" s="340" t="s">
        <v>2423</v>
      </c>
    </row>
    <row r="2917" spans="1:6">
      <c r="A2917" s="26">
        <v>2913</v>
      </c>
      <c r="B2917" s="338" t="s">
        <v>6563</v>
      </c>
      <c r="C2917" s="340" t="s">
        <v>794</v>
      </c>
      <c r="D2917" s="340" t="s">
        <v>6423</v>
      </c>
      <c r="E2917" s="340" t="s">
        <v>2453</v>
      </c>
      <c r="F2917" s="340" t="s">
        <v>2423</v>
      </c>
    </row>
    <row r="2918" spans="1:6">
      <c r="A2918" s="26">
        <v>2914</v>
      </c>
      <c r="B2918" s="338" t="s">
        <v>6550</v>
      </c>
      <c r="C2918" s="340" t="s">
        <v>778</v>
      </c>
      <c r="D2918" s="340" t="s">
        <v>6423</v>
      </c>
      <c r="E2918" s="340" t="s">
        <v>2453</v>
      </c>
      <c r="F2918" s="340" t="s">
        <v>2423</v>
      </c>
    </row>
    <row r="2919" spans="1:6">
      <c r="A2919" s="26">
        <v>2915</v>
      </c>
      <c r="B2919" s="338" t="s">
        <v>6572</v>
      </c>
      <c r="C2919" s="340" t="s">
        <v>745</v>
      </c>
      <c r="D2919" s="340" t="s">
        <v>6423</v>
      </c>
      <c r="E2919" s="340" t="s">
        <v>2453</v>
      </c>
      <c r="F2919" s="340" t="s">
        <v>2423</v>
      </c>
    </row>
    <row r="2920" spans="1:6">
      <c r="A2920" s="26">
        <v>2916</v>
      </c>
      <c r="B2920" s="338" t="s">
        <v>6567</v>
      </c>
      <c r="C2920" s="340" t="s">
        <v>806</v>
      </c>
      <c r="D2920" s="340" t="s">
        <v>6423</v>
      </c>
      <c r="E2920" s="340" t="s">
        <v>2453</v>
      </c>
      <c r="F2920" s="340" t="s">
        <v>2423</v>
      </c>
    </row>
    <row r="2921" spans="1:6">
      <c r="A2921" s="26">
        <v>2917</v>
      </c>
      <c r="B2921" s="338" t="s">
        <v>6545</v>
      </c>
      <c r="C2921" s="340" t="s">
        <v>773</v>
      </c>
      <c r="D2921" s="340" t="s">
        <v>6423</v>
      </c>
      <c r="E2921" s="340" t="s">
        <v>2453</v>
      </c>
      <c r="F2921" s="340" t="s">
        <v>2423</v>
      </c>
    </row>
    <row r="2922" spans="1:6">
      <c r="A2922" s="26">
        <v>2918</v>
      </c>
      <c r="B2922" s="338" t="s">
        <v>6549</v>
      </c>
      <c r="C2922" s="340" t="s">
        <v>776</v>
      </c>
      <c r="D2922" s="340" t="s">
        <v>6423</v>
      </c>
      <c r="E2922" s="340" t="s">
        <v>2453</v>
      </c>
      <c r="F2922" s="340" t="s">
        <v>2423</v>
      </c>
    </row>
    <row r="2923" spans="1:6">
      <c r="A2923" s="26">
        <v>2919</v>
      </c>
      <c r="B2923" s="338" t="s">
        <v>6557</v>
      </c>
      <c r="C2923" s="340" t="s">
        <v>786</v>
      </c>
      <c r="D2923" s="340" t="s">
        <v>6423</v>
      </c>
      <c r="E2923" s="340" t="s">
        <v>2453</v>
      </c>
      <c r="F2923" s="340" t="s">
        <v>2423</v>
      </c>
    </row>
    <row r="2924" spans="1:6">
      <c r="A2924" s="26">
        <v>2920</v>
      </c>
      <c r="B2924" s="338" t="s">
        <v>6544</v>
      </c>
      <c r="C2924" s="340" t="s">
        <v>769</v>
      </c>
      <c r="D2924" s="340" t="s">
        <v>6423</v>
      </c>
      <c r="E2924" s="340" t="s">
        <v>2453</v>
      </c>
      <c r="F2924" s="340" t="s">
        <v>2423</v>
      </c>
    </row>
    <row r="2925" spans="1:6">
      <c r="A2925" s="26">
        <v>2921</v>
      </c>
      <c r="B2925" s="338" t="s">
        <v>6552</v>
      </c>
      <c r="C2925" s="340" t="s">
        <v>780</v>
      </c>
      <c r="D2925" s="340" t="s">
        <v>6423</v>
      </c>
      <c r="E2925" s="340" t="s">
        <v>2453</v>
      </c>
      <c r="F2925" s="340" t="s">
        <v>2423</v>
      </c>
    </row>
    <row r="2926" spans="1:6">
      <c r="A2926" s="26">
        <v>2922</v>
      </c>
      <c r="B2926" s="338" t="s">
        <v>6555</v>
      </c>
      <c r="C2926" s="340" t="s">
        <v>783</v>
      </c>
      <c r="D2926" s="340" t="s">
        <v>6423</v>
      </c>
      <c r="E2926" s="340" t="s">
        <v>2453</v>
      </c>
      <c r="F2926" s="340" t="s">
        <v>2423</v>
      </c>
    </row>
    <row r="2927" spans="1:6">
      <c r="A2927" s="26">
        <v>2923</v>
      </c>
      <c r="B2927" s="338" t="s">
        <v>6554</v>
      </c>
      <c r="C2927" s="340" t="s">
        <v>782</v>
      </c>
      <c r="D2927" s="340" t="s">
        <v>6423</v>
      </c>
      <c r="E2927" s="340" t="s">
        <v>2453</v>
      </c>
      <c r="F2927" s="340" t="s">
        <v>2423</v>
      </c>
    </row>
    <row r="2928" spans="1:6">
      <c r="A2928" s="26">
        <v>2924</v>
      </c>
      <c r="B2928" s="338" t="s">
        <v>6551</v>
      </c>
      <c r="C2928" s="340" t="s">
        <v>779</v>
      </c>
      <c r="D2928" s="340" t="s">
        <v>6423</v>
      </c>
      <c r="E2928" s="340" t="s">
        <v>2453</v>
      </c>
      <c r="F2928" s="340" t="s">
        <v>2423</v>
      </c>
    </row>
    <row r="2929" spans="1:6">
      <c r="A2929" s="26">
        <v>2925</v>
      </c>
      <c r="B2929" s="338" t="s">
        <v>6553</v>
      </c>
      <c r="C2929" s="340" t="s">
        <v>781</v>
      </c>
      <c r="D2929" s="340" t="s">
        <v>6423</v>
      </c>
      <c r="E2929" s="340" t="s">
        <v>2453</v>
      </c>
      <c r="F2929" s="340" t="s">
        <v>2423</v>
      </c>
    </row>
    <row r="2930" spans="1:6">
      <c r="A2930" s="26">
        <v>2926</v>
      </c>
      <c r="B2930" s="338" t="s">
        <v>6538</v>
      </c>
      <c r="C2930" s="340" t="s">
        <v>6539</v>
      </c>
      <c r="D2930" s="340" t="s">
        <v>6423</v>
      </c>
      <c r="E2930" s="340" t="s">
        <v>2453</v>
      </c>
      <c r="F2930" s="340" t="s">
        <v>2423</v>
      </c>
    </row>
    <row r="2931" spans="1:6">
      <c r="A2931" s="26">
        <v>2927</v>
      </c>
      <c r="B2931" s="338" t="s">
        <v>6520</v>
      </c>
      <c r="C2931" s="340" t="s">
        <v>6521</v>
      </c>
      <c r="D2931" s="340" t="s">
        <v>6423</v>
      </c>
      <c r="E2931" s="340" t="s">
        <v>2453</v>
      </c>
      <c r="F2931" s="340" t="s">
        <v>2423</v>
      </c>
    </row>
    <row r="2932" spans="1:6">
      <c r="A2932" s="26">
        <v>2928</v>
      </c>
      <c r="B2932" s="338" t="s">
        <v>6528</v>
      </c>
      <c r="C2932" s="340" t="s">
        <v>6529</v>
      </c>
      <c r="D2932" s="340" t="s">
        <v>6423</v>
      </c>
      <c r="E2932" s="340" t="s">
        <v>2453</v>
      </c>
      <c r="F2932" s="340" t="s">
        <v>2423</v>
      </c>
    </row>
    <row r="2933" spans="1:6">
      <c r="A2933" s="26">
        <v>2929</v>
      </c>
      <c r="B2933" s="338" t="s">
        <v>6542</v>
      </c>
      <c r="C2933" s="340" t="s">
        <v>6543</v>
      </c>
      <c r="D2933" s="340" t="s">
        <v>6423</v>
      </c>
      <c r="E2933" s="340" t="s">
        <v>2453</v>
      </c>
      <c r="F2933" s="340" t="s">
        <v>2423</v>
      </c>
    </row>
    <row r="2934" spans="1:6">
      <c r="A2934" s="26">
        <v>2930</v>
      </c>
      <c r="B2934" s="338" t="s">
        <v>6547</v>
      </c>
      <c r="C2934" s="340" t="s">
        <v>6548</v>
      </c>
      <c r="D2934" s="340" t="s">
        <v>6423</v>
      </c>
      <c r="E2934" s="340" t="s">
        <v>2453</v>
      </c>
      <c r="F2934" s="340" t="s">
        <v>2423</v>
      </c>
    </row>
    <row r="2935" spans="1:6">
      <c r="A2935" s="26">
        <v>2931</v>
      </c>
      <c r="B2935" s="338" t="s">
        <v>6570</v>
      </c>
      <c r="C2935" s="340" t="s">
        <v>6571</v>
      </c>
      <c r="D2935" s="340" t="s">
        <v>6423</v>
      </c>
      <c r="E2935" s="340" t="s">
        <v>2453</v>
      </c>
      <c r="F2935" s="340" t="s">
        <v>2423</v>
      </c>
    </row>
    <row r="2936" spans="1:6">
      <c r="A2936" s="26">
        <v>2932</v>
      </c>
      <c r="B2936" s="338" t="s">
        <v>6560</v>
      </c>
      <c r="C2936" s="340" t="s">
        <v>788</v>
      </c>
      <c r="D2936" s="340" t="s">
        <v>6423</v>
      </c>
      <c r="E2936" s="340" t="s">
        <v>2453</v>
      </c>
      <c r="F2936" s="340" t="s">
        <v>2423</v>
      </c>
    </row>
    <row r="2937" spans="1:6">
      <c r="A2937" s="26">
        <v>2933</v>
      </c>
      <c r="B2937" s="338" t="s">
        <v>6546</v>
      </c>
      <c r="C2937" s="340" t="s">
        <v>774</v>
      </c>
      <c r="D2937" s="340" t="s">
        <v>6423</v>
      </c>
      <c r="E2937" s="340" t="s">
        <v>2453</v>
      </c>
      <c r="F2937" s="340" t="s">
        <v>2423</v>
      </c>
    </row>
    <row r="2938" spans="1:6">
      <c r="A2938" s="26">
        <v>2934</v>
      </c>
      <c r="B2938" s="338" t="s">
        <v>6536</v>
      </c>
      <c r="C2938" s="340" t="s">
        <v>6537</v>
      </c>
      <c r="D2938" s="340" t="s">
        <v>6423</v>
      </c>
      <c r="E2938" s="340" t="s">
        <v>2453</v>
      </c>
      <c r="F2938" s="340" t="s">
        <v>2423</v>
      </c>
    </row>
    <row r="2939" spans="1:6">
      <c r="A2939" s="26">
        <v>2935</v>
      </c>
      <c r="B2939" s="338" t="s">
        <v>6568</v>
      </c>
      <c r="C2939" s="340" t="s">
        <v>6569</v>
      </c>
      <c r="D2939" s="340" t="s">
        <v>6423</v>
      </c>
      <c r="E2939" s="340" t="s">
        <v>2453</v>
      </c>
      <c r="F2939" s="340" t="s">
        <v>2423</v>
      </c>
    </row>
    <row r="2940" spans="1:6">
      <c r="A2940" s="26">
        <v>2936</v>
      </c>
      <c r="B2940" s="338" t="s">
        <v>6534</v>
      </c>
      <c r="C2940" s="340" t="s">
        <v>6535</v>
      </c>
      <c r="D2940" s="340" t="s">
        <v>6423</v>
      </c>
      <c r="E2940" s="340" t="s">
        <v>2453</v>
      </c>
      <c r="F2940" s="340" t="s">
        <v>2423</v>
      </c>
    </row>
    <row r="2941" spans="1:6">
      <c r="A2941" s="26">
        <v>2937</v>
      </c>
      <c r="B2941" s="338" t="s">
        <v>6526</v>
      </c>
      <c r="C2941" s="340" t="s">
        <v>6527</v>
      </c>
      <c r="D2941" s="340" t="s">
        <v>6423</v>
      </c>
      <c r="E2941" s="340" t="s">
        <v>2453</v>
      </c>
      <c r="F2941" s="340" t="s">
        <v>2423</v>
      </c>
    </row>
    <row r="2942" spans="1:6">
      <c r="A2942" s="26">
        <v>2938</v>
      </c>
      <c r="B2942" s="338" t="s">
        <v>6540</v>
      </c>
      <c r="C2942" s="340" t="s">
        <v>6541</v>
      </c>
      <c r="D2942" s="340" t="s">
        <v>6423</v>
      </c>
      <c r="E2942" s="340" t="s">
        <v>2453</v>
      </c>
      <c r="F2942" s="340" t="s">
        <v>2423</v>
      </c>
    </row>
    <row r="2943" spans="1:6">
      <c r="A2943" s="26">
        <v>2939</v>
      </c>
      <c r="B2943" s="338" t="s">
        <v>9945</v>
      </c>
      <c r="C2943" s="340" t="s">
        <v>6428</v>
      </c>
      <c r="D2943" s="340" t="s">
        <v>6423</v>
      </c>
      <c r="E2943" s="340" t="s">
        <v>2422</v>
      </c>
      <c r="F2943" s="340" t="s">
        <v>2423</v>
      </c>
    </row>
    <row r="2944" spans="1:6">
      <c r="A2944" s="26">
        <v>2940</v>
      </c>
      <c r="B2944" s="338" t="s">
        <v>6447</v>
      </c>
      <c r="C2944" s="340" t="s">
        <v>6448</v>
      </c>
      <c r="D2944" s="340" t="s">
        <v>6423</v>
      </c>
      <c r="E2944" s="340" t="s">
        <v>2453</v>
      </c>
      <c r="F2944" s="340" t="s">
        <v>2423</v>
      </c>
    </row>
    <row r="2945" spans="1:6">
      <c r="A2945" s="26">
        <v>2941</v>
      </c>
      <c r="B2945" s="338" t="s">
        <v>6424</v>
      </c>
      <c r="C2945" s="340" t="s">
        <v>6425</v>
      </c>
      <c r="D2945" s="340" t="s">
        <v>6423</v>
      </c>
      <c r="E2945" s="340" t="s">
        <v>2422</v>
      </c>
      <c r="F2945" s="340" t="s">
        <v>2423</v>
      </c>
    </row>
    <row r="2946" spans="1:6">
      <c r="A2946" s="26">
        <v>2942</v>
      </c>
      <c r="B2946" s="338" t="s">
        <v>6573</v>
      </c>
      <c r="C2946" s="340" t="s">
        <v>6574</v>
      </c>
      <c r="D2946" s="340" t="s">
        <v>6423</v>
      </c>
      <c r="E2946" s="340" t="s">
        <v>2453</v>
      </c>
      <c r="F2946" s="340" t="s">
        <v>2423</v>
      </c>
    </row>
    <row r="2947" spans="1:6">
      <c r="A2947" s="26">
        <v>2943</v>
      </c>
      <c r="B2947" s="338" t="s">
        <v>6426</v>
      </c>
      <c r="C2947" s="340" t="s">
        <v>6427</v>
      </c>
      <c r="D2947" s="340" t="s">
        <v>6423</v>
      </c>
      <c r="E2947" s="340" t="s">
        <v>2422</v>
      </c>
      <c r="F2947" s="340" t="s">
        <v>2423</v>
      </c>
    </row>
    <row r="2948" spans="1:6">
      <c r="A2948" s="26">
        <v>2944</v>
      </c>
      <c r="B2948" s="338" t="s">
        <v>9176</v>
      </c>
      <c r="C2948" s="340" t="s">
        <v>1301</v>
      </c>
      <c r="D2948" s="340" t="s">
        <v>6423</v>
      </c>
      <c r="E2948" s="340" t="s">
        <v>2422</v>
      </c>
      <c r="F2948" s="340" t="s">
        <v>2423</v>
      </c>
    </row>
    <row r="2949" spans="1:6">
      <c r="A2949" s="26">
        <v>2945</v>
      </c>
      <c r="B2949" s="338" t="s">
        <v>10125</v>
      </c>
      <c r="C2949" s="340" t="s">
        <v>6430</v>
      </c>
      <c r="D2949" s="340" t="s">
        <v>6423</v>
      </c>
      <c r="E2949" s="340" t="s">
        <v>2422</v>
      </c>
      <c r="F2949" s="340" t="s">
        <v>2423</v>
      </c>
    </row>
    <row r="2950" spans="1:6">
      <c r="A2950" s="26">
        <v>2946</v>
      </c>
      <c r="B2950" s="338" t="s">
        <v>6483</v>
      </c>
      <c r="C2950" s="340" t="s">
        <v>6484</v>
      </c>
      <c r="D2950" s="340" t="s">
        <v>6423</v>
      </c>
      <c r="E2950" s="340" t="s">
        <v>2453</v>
      </c>
      <c r="F2950" s="340" t="s">
        <v>2423</v>
      </c>
    </row>
    <row r="2951" spans="1:6">
      <c r="A2951" s="26">
        <v>2947</v>
      </c>
      <c r="B2951" s="338" t="s">
        <v>6473</v>
      </c>
      <c r="C2951" s="340" t="s">
        <v>6474</v>
      </c>
      <c r="D2951" s="340" t="s">
        <v>6423</v>
      </c>
      <c r="E2951" s="340" t="s">
        <v>2453</v>
      </c>
      <c r="F2951" s="340" t="s">
        <v>2423</v>
      </c>
    </row>
    <row r="2952" spans="1:6">
      <c r="A2952" s="26">
        <v>2948</v>
      </c>
      <c r="B2952" s="338" t="s">
        <v>10174</v>
      </c>
      <c r="C2952" s="340" t="s">
        <v>6593</v>
      </c>
      <c r="D2952" s="340" t="s">
        <v>6423</v>
      </c>
      <c r="E2952" s="340" t="s">
        <v>2453</v>
      </c>
      <c r="F2952" s="340" t="s">
        <v>2423</v>
      </c>
    </row>
    <row r="2953" spans="1:6">
      <c r="A2953" s="26">
        <v>2949</v>
      </c>
      <c r="B2953" s="338" t="s">
        <v>10181</v>
      </c>
      <c r="C2953" s="340" t="s">
        <v>6591</v>
      </c>
      <c r="D2953" s="340" t="s">
        <v>6423</v>
      </c>
      <c r="E2953" s="340" t="s">
        <v>2453</v>
      </c>
      <c r="F2953" s="340" t="s">
        <v>2423</v>
      </c>
    </row>
    <row r="2954" spans="1:6">
      <c r="A2954" s="26">
        <v>2950</v>
      </c>
      <c r="B2954" s="338" t="s">
        <v>10217</v>
      </c>
      <c r="C2954" s="340" t="s">
        <v>6597</v>
      </c>
      <c r="D2954" s="340" t="s">
        <v>6423</v>
      </c>
      <c r="E2954" s="340" t="s">
        <v>2453</v>
      </c>
      <c r="F2954" s="340" t="s">
        <v>2423</v>
      </c>
    </row>
    <row r="2955" spans="1:6">
      <c r="A2955" s="26">
        <v>2951</v>
      </c>
      <c r="B2955" s="338" t="s">
        <v>6504</v>
      </c>
      <c r="C2955" s="340" t="s">
        <v>6505</v>
      </c>
      <c r="D2955" s="340" t="s">
        <v>6423</v>
      </c>
      <c r="E2955" s="340" t="s">
        <v>2453</v>
      </c>
      <c r="F2955" s="340" t="s">
        <v>2423</v>
      </c>
    </row>
    <row r="2956" spans="1:6">
      <c r="A2956" s="26">
        <v>2952</v>
      </c>
      <c r="B2956" s="338" t="s">
        <v>6518</v>
      </c>
      <c r="C2956" s="340" t="s">
        <v>6519</v>
      </c>
      <c r="D2956" s="340" t="s">
        <v>6423</v>
      </c>
      <c r="E2956" s="340" t="s">
        <v>2453</v>
      </c>
      <c r="F2956" s="340" t="s">
        <v>2423</v>
      </c>
    </row>
    <row r="2957" spans="1:6">
      <c r="A2957" s="26">
        <v>2953</v>
      </c>
      <c r="B2957" s="338" t="s">
        <v>6502</v>
      </c>
      <c r="C2957" s="340" t="s">
        <v>6503</v>
      </c>
      <c r="D2957" s="340" t="s">
        <v>6423</v>
      </c>
      <c r="E2957" s="340" t="s">
        <v>2453</v>
      </c>
      <c r="F2957" s="340" t="s">
        <v>2423</v>
      </c>
    </row>
    <row r="2958" spans="1:6">
      <c r="A2958" s="26">
        <v>2954</v>
      </c>
      <c r="B2958" s="338" t="s">
        <v>6493</v>
      </c>
      <c r="C2958" s="340" t="s">
        <v>6494</v>
      </c>
      <c r="D2958" s="340" t="s">
        <v>6423</v>
      </c>
      <c r="E2958" s="340" t="s">
        <v>2453</v>
      </c>
      <c r="F2958" s="340" t="s">
        <v>2423</v>
      </c>
    </row>
    <row r="2959" spans="1:6">
      <c r="A2959" s="26">
        <v>2955</v>
      </c>
      <c r="B2959" s="338" t="s">
        <v>6475</v>
      </c>
      <c r="C2959" s="340" t="s">
        <v>6476</v>
      </c>
      <c r="D2959" s="340" t="s">
        <v>6423</v>
      </c>
      <c r="E2959" s="340" t="s">
        <v>2453</v>
      </c>
      <c r="F2959" s="340" t="s">
        <v>2423</v>
      </c>
    </row>
    <row r="2960" spans="1:6">
      <c r="A2960" s="26">
        <v>2956</v>
      </c>
      <c r="B2960" s="338" t="s">
        <v>6449</v>
      </c>
      <c r="C2960" s="340" t="s">
        <v>6450</v>
      </c>
      <c r="D2960" s="340" t="s">
        <v>6423</v>
      </c>
      <c r="E2960" s="340" t="s">
        <v>2453</v>
      </c>
      <c r="F2960" s="340" t="s">
        <v>2423</v>
      </c>
    </row>
    <row r="2961" spans="1:6">
      <c r="A2961" s="26">
        <v>2957</v>
      </c>
      <c r="B2961" s="338" t="s">
        <v>6479</v>
      </c>
      <c r="C2961" s="340" t="s">
        <v>6480</v>
      </c>
      <c r="D2961" s="340" t="s">
        <v>6423</v>
      </c>
      <c r="E2961" s="340" t="s">
        <v>2453</v>
      </c>
      <c r="F2961" s="340" t="s">
        <v>2423</v>
      </c>
    </row>
    <row r="2962" spans="1:6">
      <c r="A2962" s="26">
        <v>2958</v>
      </c>
      <c r="B2962" s="338" t="s">
        <v>6463</v>
      </c>
      <c r="C2962" s="340" t="s">
        <v>6464</v>
      </c>
      <c r="D2962" s="340" t="s">
        <v>6423</v>
      </c>
      <c r="E2962" s="340" t="s">
        <v>2453</v>
      </c>
      <c r="F2962" s="340" t="s">
        <v>2423</v>
      </c>
    </row>
    <row r="2963" spans="1:6">
      <c r="A2963" s="26">
        <v>2959</v>
      </c>
      <c r="B2963" s="338" t="s">
        <v>6481</v>
      </c>
      <c r="C2963" s="340" t="s">
        <v>6482</v>
      </c>
      <c r="D2963" s="340" t="s">
        <v>6423</v>
      </c>
      <c r="E2963" s="340" t="s">
        <v>2453</v>
      </c>
      <c r="F2963" s="340" t="s">
        <v>2423</v>
      </c>
    </row>
    <row r="2964" spans="1:6">
      <c r="A2964" s="26">
        <v>2960</v>
      </c>
      <c r="B2964" s="338" t="s">
        <v>6491</v>
      </c>
      <c r="C2964" s="340" t="s">
        <v>6492</v>
      </c>
      <c r="D2964" s="340" t="s">
        <v>6423</v>
      </c>
      <c r="E2964" s="340" t="s">
        <v>2453</v>
      </c>
      <c r="F2964" s="340" t="s">
        <v>2423</v>
      </c>
    </row>
    <row r="2965" spans="1:6">
      <c r="A2965" s="26">
        <v>2961</v>
      </c>
      <c r="B2965" s="338" t="s">
        <v>6485</v>
      </c>
      <c r="C2965" s="340" t="s">
        <v>6486</v>
      </c>
      <c r="D2965" s="340" t="s">
        <v>6423</v>
      </c>
      <c r="E2965" s="340" t="s">
        <v>2453</v>
      </c>
      <c r="F2965" s="340" t="s">
        <v>2423</v>
      </c>
    </row>
    <row r="2966" spans="1:6">
      <c r="A2966" s="26">
        <v>2962</v>
      </c>
      <c r="B2966" s="338" t="s">
        <v>6497</v>
      </c>
      <c r="C2966" s="340" t="s">
        <v>1355</v>
      </c>
      <c r="D2966" s="340" t="s">
        <v>6423</v>
      </c>
      <c r="E2966" s="340" t="s">
        <v>2453</v>
      </c>
      <c r="F2966" s="340" t="s">
        <v>2423</v>
      </c>
    </row>
    <row r="2967" spans="1:6">
      <c r="A2967" s="26">
        <v>2963</v>
      </c>
      <c r="B2967" s="338" t="s">
        <v>6498</v>
      </c>
      <c r="C2967" s="340" t="s">
        <v>6499</v>
      </c>
      <c r="D2967" s="340" t="s">
        <v>6423</v>
      </c>
      <c r="E2967" s="340" t="s">
        <v>2453</v>
      </c>
      <c r="F2967" s="340" t="s">
        <v>2423</v>
      </c>
    </row>
    <row r="2968" spans="1:6">
      <c r="A2968" s="26">
        <v>2964</v>
      </c>
      <c r="B2968" s="338" t="s">
        <v>6453</v>
      </c>
      <c r="C2968" s="340" t="s">
        <v>6454</v>
      </c>
      <c r="D2968" s="340" t="s">
        <v>6423</v>
      </c>
      <c r="E2968" s="340" t="s">
        <v>2453</v>
      </c>
      <c r="F2968" s="340" t="s">
        <v>2423</v>
      </c>
    </row>
    <row r="2969" spans="1:6">
      <c r="A2969" s="26">
        <v>2965</v>
      </c>
      <c r="B2969" s="338" t="s">
        <v>6451</v>
      </c>
      <c r="C2969" s="340" t="s">
        <v>6452</v>
      </c>
      <c r="D2969" s="340" t="s">
        <v>6423</v>
      </c>
      <c r="E2969" s="340" t="s">
        <v>2453</v>
      </c>
      <c r="F2969" s="340" t="s">
        <v>2423</v>
      </c>
    </row>
    <row r="2970" spans="1:6">
      <c r="A2970" s="26">
        <v>2966</v>
      </c>
      <c r="B2970" s="338" t="s">
        <v>10365</v>
      </c>
      <c r="C2970" s="340" t="s">
        <v>6594</v>
      </c>
      <c r="D2970" s="340" t="s">
        <v>6423</v>
      </c>
      <c r="E2970" s="340" t="s">
        <v>2453</v>
      </c>
      <c r="F2970" s="340" t="s">
        <v>2423</v>
      </c>
    </row>
    <row r="2971" spans="1:6">
      <c r="A2971" s="26">
        <v>2967</v>
      </c>
      <c r="B2971" s="338" t="s">
        <v>10367</v>
      </c>
      <c r="C2971" s="340" t="s">
        <v>6592</v>
      </c>
      <c r="D2971" s="340" t="s">
        <v>6423</v>
      </c>
      <c r="E2971" s="340" t="s">
        <v>2453</v>
      </c>
      <c r="F2971" s="340" t="s">
        <v>2423</v>
      </c>
    </row>
    <row r="2972" spans="1:6">
      <c r="A2972" s="26">
        <v>2968</v>
      </c>
      <c r="B2972" s="338" t="s">
        <v>6514</v>
      </c>
      <c r="C2972" s="340" t="s">
        <v>6515</v>
      </c>
      <c r="D2972" s="340" t="s">
        <v>6423</v>
      </c>
      <c r="E2972" s="340" t="s">
        <v>2453</v>
      </c>
      <c r="F2972" s="340" t="s">
        <v>2423</v>
      </c>
    </row>
    <row r="2973" spans="1:6">
      <c r="A2973" s="26">
        <v>2969</v>
      </c>
      <c r="B2973" s="338" t="s">
        <v>6467</v>
      </c>
      <c r="C2973" s="340" t="s">
        <v>6468</v>
      </c>
      <c r="D2973" s="340" t="s">
        <v>6423</v>
      </c>
      <c r="E2973" s="340" t="s">
        <v>2453</v>
      </c>
      <c r="F2973" s="340" t="s">
        <v>2423</v>
      </c>
    </row>
    <row r="2974" spans="1:6">
      <c r="A2974" s="26">
        <v>2970</v>
      </c>
      <c r="B2974" s="338" t="s">
        <v>6469</v>
      </c>
      <c r="C2974" s="340" t="s">
        <v>6470</v>
      </c>
      <c r="D2974" s="340" t="s">
        <v>6423</v>
      </c>
      <c r="E2974" s="340" t="s">
        <v>2453</v>
      </c>
      <c r="F2974" s="340" t="s">
        <v>2423</v>
      </c>
    </row>
    <row r="2975" spans="1:6">
      <c r="A2975" s="26">
        <v>2971</v>
      </c>
      <c r="B2975" s="338" t="s">
        <v>10467</v>
      </c>
      <c r="C2975" s="340" t="s">
        <v>6595</v>
      </c>
      <c r="D2975" s="340" t="s">
        <v>6423</v>
      </c>
      <c r="E2975" s="340" t="s">
        <v>2453</v>
      </c>
      <c r="F2975" s="340" t="s">
        <v>2423</v>
      </c>
    </row>
    <row r="2976" spans="1:6">
      <c r="A2976" s="26">
        <v>2972</v>
      </c>
      <c r="B2976" s="338" t="s">
        <v>10661</v>
      </c>
      <c r="C2976" s="340" t="s">
        <v>6596</v>
      </c>
      <c r="D2976" s="340" t="s">
        <v>6423</v>
      </c>
      <c r="E2976" s="340" t="s">
        <v>2453</v>
      </c>
      <c r="F2976" s="340" t="s">
        <v>2423</v>
      </c>
    </row>
    <row r="2977" spans="1:6">
      <c r="A2977" s="26">
        <v>2973</v>
      </c>
      <c r="B2977" s="338" t="s">
        <v>10741</v>
      </c>
      <c r="C2977" s="340" t="s">
        <v>6576</v>
      </c>
      <c r="D2977" s="340" t="s">
        <v>6423</v>
      </c>
      <c r="E2977" s="340" t="s">
        <v>2453</v>
      </c>
      <c r="F2977" s="340" t="s">
        <v>2423</v>
      </c>
    </row>
    <row r="2978" spans="1:6">
      <c r="A2978" s="26">
        <v>2974</v>
      </c>
      <c r="B2978" s="338" t="s">
        <v>10766</v>
      </c>
      <c r="C2978" s="340" t="s">
        <v>6583</v>
      </c>
      <c r="D2978" s="340" t="s">
        <v>6423</v>
      </c>
      <c r="E2978" s="340" t="s">
        <v>2453</v>
      </c>
      <c r="F2978" s="340" t="s">
        <v>2423</v>
      </c>
    </row>
    <row r="2979" spans="1:6">
      <c r="A2979" s="26">
        <v>2975</v>
      </c>
      <c r="B2979" s="338" t="s">
        <v>10818</v>
      </c>
      <c r="C2979" s="340" t="s">
        <v>6588</v>
      </c>
      <c r="D2979" s="340" t="s">
        <v>6423</v>
      </c>
      <c r="E2979" s="340" t="s">
        <v>2453</v>
      </c>
      <c r="F2979" s="340" t="s">
        <v>2423</v>
      </c>
    </row>
    <row r="2980" spans="1:6">
      <c r="A2980" s="26">
        <v>2976</v>
      </c>
      <c r="B2980" s="338" t="s">
        <v>10866</v>
      </c>
      <c r="C2980" s="340" t="s">
        <v>6577</v>
      </c>
      <c r="D2980" s="340" t="s">
        <v>6423</v>
      </c>
      <c r="E2980" s="340" t="s">
        <v>2453</v>
      </c>
      <c r="F2980" s="340" t="s">
        <v>2423</v>
      </c>
    </row>
    <row r="2981" spans="1:6">
      <c r="A2981" s="26">
        <v>2977</v>
      </c>
      <c r="B2981" s="338" t="s">
        <v>10869</v>
      </c>
      <c r="C2981" s="340" t="s">
        <v>6584</v>
      </c>
      <c r="D2981" s="340" t="s">
        <v>6423</v>
      </c>
      <c r="E2981" s="340" t="s">
        <v>2453</v>
      </c>
      <c r="F2981" s="340" t="s">
        <v>2423</v>
      </c>
    </row>
    <row r="2982" spans="1:6">
      <c r="A2982" s="26">
        <v>2978</v>
      </c>
      <c r="B2982" s="338" t="s">
        <v>10995</v>
      </c>
      <c r="C2982" s="340" t="s">
        <v>6578</v>
      </c>
      <c r="D2982" s="340" t="s">
        <v>6423</v>
      </c>
      <c r="E2982" s="340" t="s">
        <v>2453</v>
      </c>
      <c r="F2982" s="340" t="s">
        <v>2423</v>
      </c>
    </row>
    <row r="2983" spans="1:6">
      <c r="A2983" s="26">
        <v>2979</v>
      </c>
      <c r="B2983" s="338" t="s">
        <v>11007</v>
      </c>
      <c r="C2983" s="340" t="s">
        <v>6579</v>
      </c>
      <c r="D2983" s="340" t="s">
        <v>6423</v>
      </c>
      <c r="E2983" s="340" t="s">
        <v>2453</v>
      </c>
      <c r="F2983" s="340" t="s">
        <v>2423</v>
      </c>
    </row>
    <row r="2984" spans="1:6">
      <c r="A2984" s="26">
        <v>2980</v>
      </c>
      <c r="B2984" s="338" t="s">
        <v>11028</v>
      </c>
      <c r="C2984" s="340" t="s">
        <v>6429</v>
      </c>
      <c r="D2984" s="340" t="s">
        <v>6423</v>
      </c>
      <c r="E2984" s="340" t="s">
        <v>2422</v>
      </c>
      <c r="F2984" s="340" t="s">
        <v>2423</v>
      </c>
    </row>
    <row r="2985" spans="1:6">
      <c r="A2985" s="26">
        <v>2981</v>
      </c>
      <c r="B2985" s="338" t="s">
        <v>11055</v>
      </c>
      <c r="C2985" s="340" t="s">
        <v>6580</v>
      </c>
      <c r="D2985" s="340" t="s">
        <v>6423</v>
      </c>
      <c r="E2985" s="340" t="s">
        <v>2453</v>
      </c>
      <c r="F2985" s="340" t="s">
        <v>2423</v>
      </c>
    </row>
    <row r="2986" spans="1:6">
      <c r="A2986" s="26">
        <v>2982</v>
      </c>
      <c r="B2986" s="338" t="s">
        <v>6511</v>
      </c>
      <c r="C2986" s="340" t="s">
        <v>1369</v>
      </c>
      <c r="D2986" s="340" t="s">
        <v>6423</v>
      </c>
      <c r="E2986" s="340" t="s">
        <v>2453</v>
      </c>
      <c r="F2986" s="340" t="s">
        <v>2423</v>
      </c>
    </row>
    <row r="2987" spans="1:6">
      <c r="A2987" s="26">
        <v>2983</v>
      </c>
      <c r="B2987" s="338" t="s">
        <v>6510</v>
      </c>
      <c r="C2987" s="340" t="s">
        <v>1367</v>
      </c>
      <c r="D2987" s="340" t="s">
        <v>6423</v>
      </c>
      <c r="E2987" s="340" t="s">
        <v>2453</v>
      </c>
      <c r="F2987" s="340" t="s">
        <v>2423</v>
      </c>
    </row>
    <row r="2988" spans="1:6">
      <c r="A2988" s="26">
        <v>2984</v>
      </c>
      <c r="B2988" s="338" t="s">
        <v>11196</v>
      </c>
      <c r="C2988" s="340" t="s">
        <v>6585</v>
      </c>
      <c r="D2988" s="340" t="s">
        <v>6423</v>
      </c>
      <c r="E2988" s="340" t="s">
        <v>2453</v>
      </c>
      <c r="F2988" s="340" t="s">
        <v>2423</v>
      </c>
    </row>
    <row r="2989" spans="1:6">
      <c r="A2989" s="26">
        <v>2985</v>
      </c>
      <c r="B2989" s="338" t="s">
        <v>6465</v>
      </c>
      <c r="C2989" s="340" t="s">
        <v>6466</v>
      </c>
      <c r="D2989" s="340" t="s">
        <v>6423</v>
      </c>
      <c r="E2989" s="340" t="s">
        <v>2453</v>
      </c>
      <c r="F2989" s="340" t="s">
        <v>2423</v>
      </c>
    </row>
    <row r="2990" spans="1:6">
      <c r="A2990" s="26">
        <v>2986</v>
      </c>
      <c r="B2990" s="338" t="s">
        <v>11218</v>
      </c>
      <c r="C2990" s="340" t="s">
        <v>6586</v>
      </c>
      <c r="D2990" s="340" t="s">
        <v>6423</v>
      </c>
      <c r="E2990" s="340" t="s">
        <v>2453</v>
      </c>
      <c r="F2990" s="340" t="s">
        <v>2423</v>
      </c>
    </row>
    <row r="2991" spans="1:6">
      <c r="A2991" s="26">
        <v>2987</v>
      </c>
      <c r="B2991" s="338" t="s">
        <v>11249</v>
      </c>
      <c r="C2991" s="340" t="s">
        <v>6581</v>
      </c>
      <c r="D2991" s="340" t="s">
        <v>6423</v>
      </c>
      <c r="E2991" s="340" t="s">
        <v>2453</v>
      </c>
      <c r="F2991" s="340" t="s">
        <v>2423</v>
      </c>
    </row>
    <row r="2992" spans="1:6">
      <c r="A2992" s="26">
        <v>2988</v>
      </c>
      <c r="B2992" s="338" t="s">
        <v>11253</v>
      </c>
      <c r="C2992" s="340" t="s">
        <v>6587</v>
      </c>
      <c r="D2992" s="340" t="s">
        <v>6423</v>
      </c>
      <c r="E2992" s="340" t="s">
        <v>2453</v>
      </c>
      <c r="F2992" s="340" t="s">
        <v>2423</v>
      </c>
    </row>
    <row r="2993" spans="1:6">
      <c r="A2993" s="26">
        <v>2989</v>
      </c>
      <c r="B2993" s="338" t="s">
        <v>11265</v>
      </c>
      <c r="C2993" s="340" t="s">
        <v>6589</v>
      </c>
      <c r="D2993" s="340" t="s">
        <v>6423</v>
      </c>
      <c r="E2993" s="340" t="s">
        <v>2453</v>
      </c>
      <c r="F2993" s="340" t="s">
        <v>2423</v>
      </c>
    </row>
    <row r="2994" spans="1:6">
      <c r="A2994" s="26">
        <v>2990</v>
      </c>
      <c r="B2994" s="338" t="s">
        <v>11306</v>
      </c>
      <c r="C2994" s="340" t="s">
        <v>6590</v>
      </c>
      <c r="D2994" s="340" t="s">
        <v>6423</v>
      </c>
      <c r="E2994" s="340" t="s">
        <v>2453</v>
      </c>
      <c r="F2994" s="340" t="s">
        <v>2423</v>
      </c>
    </row>
    <row r="2995" spans="1:6">
      <c r="A2995" s="26">
        <v>2991</v>
      </c>
      <c r="B2995" s="338" t="s">
        <v>11315</v>
      </c>
      <c r="C2995" s="340" t="s">
        <v>6582</v>
      </c>
      <c r="D2995" s="340" t="s">
        <v>6423</v>
      </c>
      <c r="E2995" s="340" t="s">
        <v>2453</v>
      </c>
      <c r="F2995" s="340" t="s">
        <v>2423</v>
      </c>
    </row>
    <row r="2996" spans="1:6">
      <c r="A2996" s="26">
        <v>2992</v>
      </c>
      <c r="B2996" s="338" t="s">
        <v>6512</v>
      </c>
      <c r="C2996" s="340" t="s">
        <v>6513</v>
      </c>
      <c r="D2996" s="340" t="s">
        <v>6423</v>
      </c>
      <c r="E2996" s="340" t="s">
        <v>2453</v>
      </c>
      <c r="F2996" s="340" t="s">
        <v>2423</v>
      </c>
    </row>
    <row r="2997" spans="1:6">
      <c r="A2997" s="26">
        <v>2993</v>
      </c>
      <c r="B2997" s="338" t="s">
        <v>6471</v>
      </c>
      <c r="C2997" s="340" t="s">
        <v>6472</v>
      </c>
      <c r="D2997" s="340" t="s">
        <v>6423</v>
      </c>
      <c r="E2997" s="340" t="s">
        <v>2453</v>
      </c>
      <c r="F2997" s="340" t="s">
        <v>2423</v>
      </c>
    </row>
    <row r="2998" spans="1:6">
      <c r="A2998" s="26">
        <v>2994</v>
      </c>
      <c r="B2998" s="338" t="s">
        <v>6457</v>
      </c>
      <c r="C2998" s="340" t="s">
        <v>6458</v>
      </c>
      <c r="D2998" s="340" t="s">
        <v>6423</v>
      </c>
      <c r="E2998" s="340" t="s">
        <v>2453</v>
      </c>
      <c r="F2998" s="340" t="s">
        <v>2423</v>
      </c>
    </row>
    <row r="2999" spans="1:6">
      <c r="A2999" s="26">
        <v>2995</v>
      </c>
      <c r="B2999" s="338" t="s">
        <v>6459</v>
      </c>
      <c r="C2999" s="340" t="s">
        <v>6460</v>
      </c>
      <c r="D2999" s="340" t="s">
        <v>6423</v>
      </c>
      <c r="E2999" s="340" t="s">
        <v>2453</v>
      </c>
      <c r="F2999" s="340" t="s">
        <v>2423</v>
      </c>
    </row>
    <row r="3000" spans="1:6">
      <c r="A3000" s="26">
        <v>2996</v>
      </c>
      <c r="B3000" s="338" t="s">
        <v>6461</v>
      </c>
      <c r="C3000" s="340" t="s">
        <v>6462</v>
      </c>
      <c r="D3000" s="340" t="s">
        <v>6423</v>
      </c>
      <c r="E3000" s="340" t="s">
        <v>2453</v>
      </c>
      <c r="F3000" s="340" t="s">
        <v>2423</v>
      </c>
    </row>
    <row r="3001" spans="1:6">
      <c r="A3001" s="26">
        <v>2997</v>
      </c>
      <c r="B3001" s="338" t="s">
        <v>6455</v>
      </c>
      <c r="C3001" s="340" t="s">
        <v>6456</v>
      </c>
      <c r="D3001" s="340" t="s">
        <v>6423</v>
      </c>
      <c r="E3001" s="340" t="s">
        <v>2453</v>
      </c>
      <c r="F3001" s="340" t="s">
        <v>2423</v>
      </c>
    </row>
    <row r="3002" spans="1:6">
      <c r="A3002" s="26">
        <v>2998</v>
      </c>
      <c r="B3002" s="338" t="s">
        <v>6516</v>
      </c>
      <c r="C3002" s="340" t="s">
        <v>6517</v>
      </c>
      <c r="D3002" s="340" t="s">
        <v>6423</v>
      </c>
      <c r="E3002" s="340" t="s">
        <v>2453</v>
      </c>
      <c r="F3002" s="340" t="s">
        <v>2423</v>
      </c>
    </row>
    <row r="3003" spans="1:6">
      <c r="A3003" s="26">
        <v>2999</v>
      </c>
      <c r="B3003" s="338" t="s">
        <v>6489</v>
      </c>
      <c r="C3003" s="340" t="s">
        <v>6490</v>
      </c>
      <c r="D3003" s="340" t="s">
        <v>6423</v>
      </c>
      <c r="E3003" s="340" t="s">
        <v>2453</v>
      </c>
      <c r="F3003" s="340" t="s">
        <v>2423</v>
      </c>
    </row>
    <row r="3004" spans="1:6">
      <c r="A3004" s="26">
        <v>3000</v>
      </c>
      <c r="B3004" s="338" t="s">
        <v>6508</v>
      </c>
      <c r="C3004" s="340" t="s">
        <v>6509</v>
      </c>
      <c r="D3004" s="340" t="s">
        <v>6423</v>
      </c>
      <c r="E3004" s="340" t="s">
        <v>2453</v>
      </c>
      <c r="F3004" s="340" t="s">
        <v>2423</v>
      </c>
    </row>
    <row r="3005" spans="1:6">
      <c r="A3005" s="26">
        <v>3001</v>
      </c>
      <c r="B3005" s="338" t="s">
        <v>6495</v>
      </c>
      <c r="C3005" s="340" t="s">
        <v>6496</v>
      </c>
      <c r="D3005" s="340" t="s">
        <v>6423</v>
      </c>
      <c r="E3005" s="340" t="s">
        <v>2453</v>
      </c>
      <c r="F3005" s="340" t="s">
        <v>2423</v>
      </c>
    </row>
    <row r="3006" spans="1:6">
      <c r="A3006" s="26">
        <v>3002</v>
      </c>
      <c r="B3006" s="338" t="s">
        <v>6506</v>
      </c>
      <c r="C3006" s="340" t="s">
        <v>6507</v>
      </c>
      <c r="D3006" s="340" t="s">
        <v>6423</v>
      </c>
      <c r="E3006" s="340" t="s">
        <v>2453</v>
      </c>
      <c r="F3006" s="340" t="s">
        <v>2423</v>
      </c>
    </row>
    <row r="3007" spans="1:6">
      <c r="A3007" s="26">
        <v>3003</v>
      </c>
      <c r="B3007" s="338" t="s">
        <v>6487</v>
      </c>
      <c r="C3007" s="340" t="s">
        <v>6488</v>
      </c>
      <c r="D3007" s="340" t="s">
        <v>6423</v>
      </c>
      <c r="E3007" s="340" t="s">
        <v>2453</v>
      </c>
      <c r="F3007" s="340" t="s">
        <v>2423</v>
      </c>
    </row>
    <row r="3008" spans="1:6">
      <c r="A3008" s="26">
        <v>3004</v>
      </c>
      <c r="B3008" s="338" t="s">
        <v>6500</v>
      </c>
      <c r="C3008" s="340" t="s">
        <v>6501</v>
      </c>
      <c r="D3008" s="340" t="s">
        <v>6423</v>
      </c>
      <c r="E3008" s="340" t="s">
        <v>2453</v>
      </c>
      <c r="F3008" s="340" t="s">
        <v>2423</v>
      </c>
    </row>
    <row r="3009" spans="1:6">
      <c r="A3009" s="26">
        <v>3005</v>
      </c>
      <c r="B3009" s="338" t="s">
        <v>6477</v>
      </c>
      <c r="C3009" s="340" t="s">
        <v>6478</v>
      </c>
      <c r="D3009" s="340" t="s">
        <v>6423</v>
      </c>
      <c r="E3009" s="340" t="s">
        <v>2453</v>
      </c>
      <c r="F3009" s="340" t="s">
        <v>2423</v>
      </c>
    </row>
    <row r="3010" spans="1:6">
      <c r="A3010" s="26">
        <v>3006</v>
      </c>
      <c r="B3010" s="338" t="s">
        <v>6439</v>
      </c>
      <c r="C3010" s="340" t="s">
        <v>6440</v>
      </c>
      <c r="D3010" s="340" t="s">
        <v>6423</v>
      </c>
      <c r="E3010" s="340" t="s">
        <v>2453</v>
      </c>
      <c r="F3010" s="340" t="s">
        <v>2423</v>
      </c>
    </row>
    <row r="3011" spans="1:6">
      <c r="A3011" s="26">
        <v>3007</v>
      </c>
      <c r="B3011" s="338" t="s">
        <v>6422</v>
      </c>
      <c r="C3011" s="340" t="s">
        <v>1607</v>
      </c>
      <c r="D3011" s="340" t="s">
        <v>6423</v>
      </c>
      <c r="E3011" s="340" t="s">
        <v>2422</v>
      </c>
      <c r="F3011" s="340" t="s">
        <v>2423</v>
      </c>
    </row>
    <row r="3012" spans="1:6">
      <c r="A3012" s="26">
        <v>3008</v>
      </c>
      <c r="B3012" s="338" t="s">
        <v>6437</v>
      </c>
      <c r="C3012" s="340" t="s">
        <v>6438</v>
      </c>
      <c r="D3012" s="340" t="s">
        <v>6423</v>
      </c>
      <c r="E3012" s="340" t="s">
        <v>2453</v>
      </c>
      <c r="F3012" s="342" t="s">
        <v>2423</v>
      </c>
    </row>
    <row r="3013" spans="1:6">
      <c r="A3013" s="26">
        <v>3009</v>
      </c>
      <c r="B3013" s="338" t="s">
        <v>6443</v>
      </c>
      <c r="C3013" s="340" t="s">
        <v>6444</v>
      </c>
      <c r="D3013" s="340" t="s">
        <v>6423</v>
      </c>
      <c r="E3013" s="340" t="s">
        <v>2453</v>
      </c>
      <c r="F3013" s="342" t="s">
        <v>2423</v>
      </c>
    </row>
    <row r="3014" spans="1:6">
      <c r="A3014" s="26">
        <v>3010</v>
      </c>
      <c r="B3014" s="338" t="s">
        <v>6431</v>
      </c>
      <c r="C3014" s="340" t="s">
        <v>6432</v>
      </c>
      <c r="D3014" s="340" t="s">
        <v>6423</v>
      </c>
      <c r="E3014" s="340" t="s">
        <v>2453</v>
      </c>
      <c r="F3014" s="342" t="s">
        <v>2423</v>
      </c>
    </row>
    <row r="3015" spans="1:6">
      <c r="A3015" s="26">
        <v>3011</v>
      </c>
      <c r="B3015" s="338" t="s">
        <v>6435</v>
      </c>
      <c r="C3015" s="340" t="s">
        <v>6436</v>
      </c>
      <c r="D3015" s="340" t="s">
        <v>6423</v>
      </c>
      <c r="E3015" s="340" t="s">
        <v>2453</v>
      </c>
      <c r="F3015" s="342" t="s">
        <v>2423</v>
      </c>
    </row>
    <row r="3016" spans="1:6">
      <c r="A3016" s="26">
        <v>3012</v>
      </c>
      <c r="B3016" s="338" t="s">
        <v>6445</v>
      </c>
      <c r="C3016" s="340" t="s">
        <v>6446</v>
      </c>
      <c r="D3016" s="340" t="s">
        <v>6423</v>
      </c>
      <c r="E3016" s="340" t="s">
        <v>2453</v>
      </c>
      <c r="F3016" s="342" t="s">
        <v>2423</v>
      </c>
    </row>
    <row r="3017" spans="1:6">
      <c r="A3017" s="26">
        <v>3013</v>
      </c>
      <c r="B3017" s="338" t="s">
        <v>6433</v>
      </c>
      <c r="C3017" s="340" t="s">
        <v>6434</v>
      </c>
      <c r="D3017" s="340" t="s">
        <v>6423</v>
      </c>
      <c r="E3017" s="340" t="s">
        <v>2453</v>
      </c>
      <c r="F3017" s="342" t="s">
        <v>2423</v>
      </c>
    </row>
    <row r="3018" spans="1:6">
      <c r="A3018" s="26">
        <v>3014</v>
      </c>
      <c r="B3018" s="338" t="s">
        <v>6441</v>
      </c>
      <c r="C3018" s="340" t="s">
        <v>6442</v>
      </c>
      <c r="D3018" s="340" t="s">
        <v>6423</v>
      </c>
      <c r="E3018" s="340" t="s">
        <v>2453</v>
      </c>
      <c r="F3018" s="342" t="s">
        <v>2423</v>
      </c>
    </row>
    <row r="3019" spans="1:6">
      <c r="A3019" s="26">
        <v>3015</v>
      </c>
      <c r="B3019" s="338" t="s">
        <v>6522</v>
      </c>
      <c r="C3019" s="340" t="s">
        <v>6523</v>
      </c>
      <c r="D3019" s="340" t="s">
        <v>6423</v>
      </c>
      <c r="E3019" s="340" t="s">
        <v>2453</v>
      </c>
      <c r="F3019" s="340" t="s">
        <v>2438</v>
      </c>
    </row>
    <row r="3020" spans="1:6">
      <c r="A3020" s="26">
        <v>3016</v>
      </c>
      <c r="B3020" s="338" t="s">
        <v>9993</v>
      </c>
      <c r="C3020" s="340" t="s">
        <v>6575</v>
      </c>
      <c r="D3020" s="340" t="s">
        <v>6423</v>
      </c>
      <c r="E3020" s="340" t="s">
        <v>2453</v>
      </c>
      <c r="F3020" s="340" t="s">
        <v>2438</v>
      </c>
    </row>
    <row r="3021" spans="1:6">
      <c r="A3021" s="26">
        <v>3017</v>
      </c>
      <c r="B3021" s="338" t="s">
        <v>6561</v>
      </c>
      <c r="C3021" s="340" t="s">
        <v>6562</v>
      </c>
      <c r="D3021" s="340" t="s">
        <v>6423</v>
      </c>
      <c r="E3021" s="340" t="s">
        <v>2453</v>
      </c>
      <c r="F3021" s="340"/>
    </row>
    <row r="3022" spans="1:6">
      <c r="A3022" s="26">
        <v>3018</v>
      </c>
      <c r="B3022" s="338" t="s">
        <v>6558</v>
      </c>
      <c r="C3022" s="340" t="s">
        <v>6559</v>
      </c>
      <c r="D3022" s="340" t="s">
        <v>6423</v>
      </c>
      <c r="E3022" s="340" t="s">
        <v>2453</v>
      </c>
      <c r="F3022" s="340"/>
    </row>
    <row r="3023" spans="1:6">
      <c r="A3023" s="26">
        <v>3019</v>
      </c>
      <c r="B3023" s="338" t="s">
        <v>9561</v>
      </c>
      <c r="C3023" s="340" t="s">
        <v>1251</v>
      </c>
      <c r="D3023" s="340" t="s">
        <v>6599</v>
      </c>
      <c r="E3023" s="340" t="s">
        <v>2453</v>
      </c>
      <c r="F3023" s="340" t="s">
        <v>2423</v>
      </c>
    </row>
    <row r="3024" spans="1:6">
      <c r="A3024" s="26">
        <v>3020</v>
      </c>
      <c r="B3024" s="338" t="s">
        <v>9830</v>
      </c>
      <c r="C3024" s="340" t="s">
        <v>6618</v>
      </c>
      <c r="D3024" s="340" t="s">
        <v>6599</v>
      </c>
      <c r="E3024" s="340" t="s">
        <v>2453</v>
      </c>
      <c r="F3024" s="340" t="s">
        <v>2423</v>
      </c>
    </row>
    <row r="3025" spans="1:6">
      <c r="A3025" s="26">
        <v>3021</v>
      </c>
      <c r="B3025" s="338" t="s">
        <v>9905</v>
      </c>
      <c r="C3025" s="340" t="s">
        <v>1255</v>
      </c>
      <c r="D3025" s="340" t="s">
        <v>6599</v>
      </c>
      <c r="E3025" s="340" t="s">
        <v>2453</v>
      </c>
      <c r="F3025" s="340" t="s">
        <v>2423</v>
      </c>
    </row>
    <row r="3026" spans="1:6">
      <c r="A3026" s="26">
        <v>3022</v>
      </c>
      <c r="B3026" s="338" t="s">
        <v>9927</v>
      </c>
      <c r="C3026" s="340" t="s">
        <v>6604</v>
      </c>
      <c r="D3026" s="340" t="s">
        <v>6599</v>
      </c>
      <c r="E3026" s="340" t="s">
        <v>2422</v>
      </c>
      <c r="F3026" s="340" t="s">
        <v>2423</v>
      </c>
    </row>
    <row r="3027" spans="1:6">
      <c r="A3027" s="26">
        <v>3023</v>
      </c>
      <c r="B3027" s="338" t="s">
        <v>6600</v>
      </c>
      <c r="C3027" s="340" t="s">
        <v>6601</v>
      </c>
      <c r="D3027" s="340" t="s">
        <v>6599</v>
      </c>
      <c r="E3027" s="340" t="s">
        <v>2422</v>
      </c>
      <c r="F3027" s="340" t="s">
        <v>2423</v>
      </c>
    </row>
    <row r="3028" spans="1:6">
      <c r="A3028" s="26">
        <v>3024</v>
      </c>
      <c r="B3028" s="338" t="s">
        <v>6602</v>
      </c>
      <c r="C3028" s="340" t="s">
        <v>6603</v>
      </c>
      <c r="D3028" s="340" t="s">
        <v>6599</v>
      </c>
      <c r="E3028" s="340" t="s">
        <v>2422</v>
      </c>
      <c r="F3028" s="340" t="s">
        <v>2423</v>
      </c>
    </row>
    <row r="3029" spans="1:6">
      <c r="A3029" s="26">
        <v>3025</v>
      </c>
      <c r="B3029" s="338" t="s">
        <v>9193</v>
      </c>
      <c r="C3029" s="340" t="s">
        <v>10107</v>
      </c>
      <c r="D3029" s="340" t="s">
        <v>6599</v>
      </c>
      <c r="E3029" s="340" t="s">
        <v>2422</v>
      </c>
      <c r="F3029" s="340" t="s">
        <v>2423</v>
      </c>
    </row>
    <row r="3030" spans="1:6">
      <c r="A3030" s="26">
        <v>3026</v>
      </c>
      <c r="B3030" s="338" t="s">
        <v>10201</v>
      </c>
      <c r="C3030" s="340" t="s">
        <v>10202</v>
      </c>
      <c r="D3030" s="340" t="s">
        <v>6599</v>
      </c>
      <c r="E3030" s="340" t="s">
        <v>2453</v>
      </c>
      <c r="F3030" s="340" t="s">
        <v>2423</v>
      </c>
    </row>
    <row r="3031" spans="1:6">
      <c r="A3031" s="26">
        <v>3027</v>
      </c>
      <c r="B3031" s="338" t="s">
        <v>10206</v>
      </c>
      <c r="C3031" s="340" t="s">
        <v>6606</v>
      </c>
      <c r="D3031" s="340" t="s">
        <v>6599</v>
      </c>
      <c r="E3031" s="340" t="s">
        <v>2453</v>
      </c>
      <c r="F3031" s="340" t="s">
        <v>2423</v>
      </c>
    </row>
    <row r="3032" spans="1:6">
      <c r="A3032" s="26">
        <v>3028</v>
      </c>
      <c r="B3032" s="338" t="s">
        <v>10211</v>
      </c>
      <c r="C3032" s="340" t="s">
        <v>6611</v>
      </c>
      <c r="D3032" s="340" t="s">
        <v>6599</v>
      </c>
      <c r="E3032" s="340" t="s">
        <v>2453</v>
      </c>
      <c r="F3032" s="340" t="s">
        <v>2423</v>
      </c>
    </row>
    <row r="3033" spans="1:6">
      <c r="A3033" s="26">
        <v>3029</v>
      </c>
      <c r="B3033" s="338" t="s">
        <v>10212</v>
      </c>
      <c r="C3033" s="340" t="s">
        <v>6612</v>
      </c>
      <c r="D3033" s="340" t="s">
        <v>6599</v>
      </c>
      <c r="E3033" s="340" t="s">
        <v>2453</v>
      </c>
      <c r="F3033" s="340" t="s">
        <v>2423</v>
      </c>
    </row>
    <row r="3034" spans="1:6">
      <c r="A3034" s="26">
        <v>3030</v>
      </c>
      <c r="B3034" s="338" t="s">
        <v>10215</v>
      </c>
      <c r="C3034" s="340" t="s">
        <v>10216</v>
      </c>
      <c r="D3034" s="340" t="s">
        <v>6599</v>
      </c>
      <c r="E3034" s="340" t="s">
        <v>2453</v>
      </c>
      <c r="F3034" s="340" t="s">
        <v>2423</v>
      </c>
    </row>
    <row r="3035" spans="1:6">
      <c r="A3035" s="26">
        <v>3031</v>
      </c>
      <c r="B3035" s="338" t="s">
        <v>10257</v>
      </c>
      <c r="C3035" s="340" t="s">
        <v>6610</v>
      </c>
      <c r="D3035" s="340" t="s">
        <v>6599</v>
      </c>
      <c r="E3035" s="340" t="s">
        <v>2453</v>
      </c>
      <c r="F3035" s="340" t="s">
        <v>2423</v>
      </c>
    </row>
    <row r="3036" spans="1:6">
      <c r="A3036" s="26">
        <v>3032</v>
      </c>
      <c r="B3036" s="338" t="s">
        <v>10282</v>
      </c>
      <c r="C3036" s="340" t="s">
        <v>6608</v>
      </c>
      <c r="D3036" s="340" t="s">
        <v>6599</v>
      </c>
      <c r="E3036" s="340" t="s">
        <v>2453</v>
      </c>
      <c r="F3036" s="340" t="s">
        <v>2423</v>
      </c>
    </row>
    <row r="3037" spans="1:6">
      <c r="A3037" s="26">
        <v>3033</v>
      </c>
      <c r="B3037" s="338" t="s">
        <v>10288</v>
      </c>
      <c r="C3037" s="340" t="s">
        <v>10289</v>
      </c>
      <c r="D3037" s="340" t="s">
        <v>6599</v>
      </c>
      <c r="E3037" s="340" t="s">
        <v>2453</v>
      </c>
      <c r="F3037" s="340" t="s">
        <v>2423</v>
      </c>
    </row>
    <row r="3038" spans="1:6">
      <c r="A3038" s="26">
        <v>3034</v>
      </c>
      <c r="B3038" s="338" t="s">
        <v>10301</v>
      </c>
      <c r="C3038" s="340" t="s">
        <v>6616</v>
      </c>
      <c r="D3038" s="340" t="s">
        <v>6599</v>
      </c>
      <c r="E3038" s="340" t="s">
        <v>2453</v>
      </c>
      <c r="F3038" s="340" t="s">
        <v>2423</v>
      </c>
    </row>
    <row r="3039" spans="1:6">
      <c r="A3039" s="26">
        <v>3035</v>
      </c>
      <c r="B3039" s="338" t="s">
        <v>10336</v>
      </c>
      <c r="C3039" s="340" t="s">
        <v>6614</v>
      </c>
      <c r="D3039" s="340" t="s">
        <v>6599</v>
      </c>
      <c r="E3039" s="340" t="s">
        <v>2453</v>
      </c>
      <c r="F3039" s="340" t="s">
        <v>2423</v>
      </c>
    </row>
    <row r="3040" spans="1:6">
      <c r="A3040" s="26">
        <v>3036</v>
      </c>
      <c r="B3040" s="338" t="s">
        <v>10358</v>
      </c>
      <c r="C3040" s="340" t="s">
        <v>6607</v>
      </c>
      <c r="D3040" s="340" t="s">
        <v>6599</v>
      </c>
      <c r="E3040" s="340" t="s">
        <v>2453</v>
      </c>
      <c r="F3040" s="340" t="s">
        <v>2423</v>
      </c>
    </row>
    <row r="3041" spans="1:6">
      <c r="A3041" s="26">
        <v>3037</v>
      </c>
      <c r="B3041" s="338" t="s">
        <v>10359</v>
      </c>
      <c r="C3041" s="340" t="s">
        <v>10360</v>
      </c>
      <c r="D3041" s="340" t="s">
        <v>6599</v>
      </c>
      <c r="E3041" s="340" t="s">
        <v>2453</v>
      </c>
      <c r="F3041" s="340" t="s">
        <v>2423</v>
      </c>
    </row>
    <row r="3042" spans="1:6">
      <c r="A3042" s="26">
        <v>3038</v>
      </c>
      <c r="B3042" s="338" t="s">
        <v>10390</v>
      </c>
      <c r="C3042" s="340" t="s">
        <v>6615</v>
      </c>
      <c r="D3042" s="340" t="s">
        <v>6599</v>
      </c>
      <c r="E3042" s="340" t="s">
        <v>2453</v>
      </c>
      <c r="F3042" s="340" t="s">
        <v>2423</v>
      </c>
    </row>
    <row r="3043" spans="1:6">
      <c r="A3043" s="26">
        <v>3039</v>
      </c>
      <c r="B3043" s="338" t="s">
        <v>10426</v>
      </c>
      <c r="C3043" s="340" t="s">
        <v>10427</v>
      </c>
      <c r="D3043" s="340" t="s">
        <v>6599</v>
      </c>
      <c r="E3043" s="340" t="s">
        <v>2453</v>
      </c>
      <c r="F3043" s="340" t="s">
        <v>2423</v>
      </c>
    </row>
    <row r="3044" spans="1:6">
      <c r="A3044" s="26">
        <v>3040</v>
      </c>
      <c r="B3044" s="338" t="s">
        <v>10496</v>
      </c>
      <c r="C3044" s="340" t="s">
        <v>6624</v>
      </c>
      <c r="D3044" s="340" t="s">
        <v>6599</v>
      </c>
      <c r="E3044" s="340" t="s">
        <v>2453</v>
      </c>
      <c r="F3044" s="340" t="s">
        <v>2423</v>
      </c>
    </row>
    <row r="3045" spans="1:6">
      <c r="A3045" s="26">
        <v>3041</v>
      </c>
      <c r="B3045" s="338" t="s">
        <v>10558</v>
      </c>
      <c r="C3045" s="340" t="s">
        <v>6623</v>
      </c>
      <c r="D3045" s="340" t="s">
        <v>6599</v>
      </c>
      <c r="E3045" s="340" t="s">
        <v>2453</v>
      </c>
      <c r="F3045" s="340" t="s">
        <v>2423</v>
      </c>
    </row>
    <row r="3046" spans="1:6">
      <c r="A3046" s="26">
        <v>3042</v>
      </c>
      <c r="B3046" s="338" t="s">
        <v>10569</v>
      </c>
      <c r="C3046" s="340" t="s">
        <v>6626</v>
      </c>
      <c r="D3046" s="340" t="s">
        <v>6599</v>
      </c>
      <c r="E3046" s="340" t="s">
        <v>2453</v>
      </c>
      <c r="F3046" s="340" t="s">
        <v>2423</v>
      </c>
    </row>
    <row r="3047" spans="1:6">
      <c r="A3047" s="26">
        <v>3043</v>
      </c>
      <c r="B3047" s="338" t="s">
        <v>10735</v>
      </c>
      <c r="C3047" s="340" t="s">
        <v>6619</v>
      </c>
      <c r="D3047" s="340" t="s">
        <v>6599</v>
      </c>
      <c r="E3047" s="340" t="s">
        <v>2453</v>
      </c>
      <c r="F3047" s="340" t="s">
        <v>2423</v>
      </c>
    </row>
    <row r="3048" spans="1:6">
      <c r="A3048" s="26">
        <v>3044</v>
      </c>
      <c r="B3048" s="338" t="s">
        <v>10951</v>
      </c>
      <c r="C3048" s="340" t="s">
        <v>6620</v>
      </c>
      <c r="D3048" s="340" t="s">
        <v>6599</v>
      </c>
      <c r="E3048" s="340" t="s">
        <v>2453</v>
      </c>
      <c r="F3048" s="340" t="s">
        <v>2423</v>
      </c>
    </row>
    <row r="3049" spans="1:6">
      <c r="A3049" s="26">
        <v>3045</v>
      </c>
      <c r="B3049" s="338" t="s">
        <v>10958</v>
      </c>
      <c r="C3049" s="340" t="s">
        <v>6621</v>
      </c>
      <c r="D3049" s="340" t="s">
        <v>6599</v>
      </c>
      <c r="E3049" s="340" t="s">
        <v>2453</v>
      </c>
      <c r="F3049" s="340" t="s">
        <v>2423</v>
      </c>
    </row>
    <row r="3050" spans="1:6">
      <c r="A3050" s="26">
        <v>3046</v>
      </c>
      <c r="B3050" s="338" t="s">
        <v>11057</v>
      </c>
      <c r="C3050" s="340" t="s">
        <v>6605</v>
      </c>
      <c r="D3050" s="340" t="s">
        <v>6599</v>
      </c>
      <c r="E3050" s="340" t="s">
        <v>2422</v>
      </c>
      <c r="F3050" s="340" t="s">
        <v>2423</v>
      </c>
    </row>
    <row r="3051" spans="1:6">
      <c r="A3051" s="26">
        <v>3047</v>
      </c>
      <c r="B3051" s="338" t="s">
        <v>11083</v>
      </c>
      <c r="C3051" s="340" t="s">
        <v>11084</v>
      </c>
      <c r="D3051" s="340" t="s">
        <v>6599</v>
      </c>
      <c r="E3051" s="340" t="s">
        <v>2453</v>
      </c>
      <c r="F3051" s="340" t="s">
        <v>2423</v>
      </c>
    </row>
    <row r="3052" spans="1:6">
      <c r="A3052" s="26">
        <v>3048</v>
      </c>
      <c r="B3052" s="338" t="s">
        <v>11147</v>
      </c>
      <c r="C3052" s="340" t="s">
        <v>1580</v>
      </c>
      <c r="D3052" s="340" t="s">
        <v>6599</v>
      </c>
      <c r="E3052" s="340" t="s">
        <v>2453</v>
      </c>
      <c r="F3052" s="340" t="s">
        <v>2423</v>
      </c>
    </row>
    <row r="3053" spans="1:6">
      <c r="A3053" s="26">
        <v>3049</v>
      </c>
      <c r="B3053" s="338" t="s">
        <v>11159</v>
      </c>
      <c r="C3053" s="340" t="s">
        <v>1581</v>
      </c>
      <c r="D3053" s="340" t="s">
        <v>6599</v>
      </c>
      <c r="E3053" s="340" t="s">
        <v>2453</v>
      </c>
      <c r="F3053" s="340" t="s">
        <v>2423</v>
      </c>
    </row>
    <row r="3054" spans="1:6">
      <c r="A3054" s="26">
        <v>3050</v>
      </c>
      <c r="B3054" s="338" t="s">
        <v>11243</v>
      </c>
      <c r="C3054" s="340" t="s">
        <v>6622</v>
      </c>
      <c r="D3054" s="340" t="s">
        <v>6599</v>
      </c>
      <c r="E3054" s="340" t="s">
        <v>2453</v>
      </c>
      <c r="F3054" s="340" t="s">
        <v>2423</v>
      </c>
    </row>
    <row r="3055" spans="1:6">
      <c r="A3055" s="26">
        <v>3051</v>
      </c>
      <c r="B3055" s="338" t="s">
        <v>11365</v>
      </c>
      <c r="C3055" s="340" t="s">
        <v>6609</v>
      </c>
      <c r="D3055" s="340" t="s">
        <v>6599</v>
      </c>
      <c r="E3055" s="340" t="s">
        <v>2453</v>
      </c>
      <c r="F3055" s="340" t="s">
        <v>2423</v>
      </c>
    </row>
    <row r="3056" spans="1:6">
      <c r="A3056" s="26">
        <v>3052</v>
      </c>
      <c r="B3056" s="338" t="s">
        <v>11366</v>
      </c>
      <c r="C3056" s="340" t="s">
        <v>6613</v>
      </c>
      <c r="D3056" s="340" t="s">
        <v>6599</v>
      </c>
      <c r="E3056" s="340" t="s">
        <v>2453</v>
      </c>
      <c r="F3056" s="340" t="s">
        <v>2423</v>
      </c>
    </row>
    <row r="3057" spans="1:6">
      <c r="A3057" s="26">
        <v>3053</v>
      </c>
      <c r="B3057" s="338" t="s">
        <v>11369</v>
      </c>
      <c r="C3057" s="340" t="s">
        <v>6617</v>
      </c>
      <c r="D3057" s="340" t="s">
        <v>6599</v>
      </c>
      <c r="E3057" s="340" t="s">
        <v>2453</v>
      </c>
      <c r="F3057" s="340" t="s">
        <v>2423</v>
      </c>
    </row>
    <row r="3058" spans="1:6">
      <c r="A3058" s="26">
        <v>3054</v>
      </c>
      <c r="B3058" s="338" t="s">
        <v>11435</v>
      </c>
      <c r="C3058" s="340" t="s">
        <v>6627</v>
      </c>
      <c r="D3058" s="340" t="s">
        <v>6599</v>
      </c>
      <c r="E3058" s="340" t="s">
        <v>2453</v>
      </c>
      <c r="F3058" s="340" t="s">
        <v>2423</v>
      </c>
    </row>
    <row r="3059" spans="1:6">
      <c r="A3059" s="26">
        <v>3055</v>
      </c>
      <c r="B3059" s="338" t="s">
        <v>11556</v>
      </c>
      <c r="C3059" s="340" t="s">
        <v>11557</v>
      </c>
      <c r="D3059" s="340" t="s">
        <v>6599</v>
      </c>
      <c r="E3059" s="340" t="s">
        <v>2453</v>
      </c>
      <c r="F3059" s="340" t="s">
        <v>2423</v>
      </c>
    </row>
    <row r="3060" spans="1:6">
      <c r="A3060" s="26">
        <v>3056</v>
      </c>
      <c r="B3060" s="338" t="s">
        <v>11579</v>
      </c>
      <c r="C3060" s="340" t="s">
        <v>11580</v>
      </c>
      <c r="D3060" s="340" t="s">
        <v>6599</v>
      </c>
      <c r="E3060" s="340" t="s">
        <v>2453</v>
      </c>
      <c r="F3060" s="340" t="s">
        <v>2423</v>
      </c>
    </row>
    <row r="3061" spans="1:6">
      <c r="A3061" s="26">
        <v>3057</v>
      </c>
      <c r="B3061" s="338" t="s">
        <v>6598</v>
      </c>
      <c r="C3061" s="340" t="s">
        <v>1602</v>
      </c>
      <c r="D3061" s="340" t="s">
        <v>6599</v>
      </c>
      <c r="E3061" s="340" t="s">
        <v>2422</v>
      </c>
      <c r="F3061" s="342" t="s">
        <v>2423</v>
      </c>
    </row>
    <row r="3062" spans="1:6">
      <c r="A3062" s="26">
        <v>3058</v>
      </c>
      <c r="B3062" s="338" t="s">
        <v>11545</v>
      </c>
      <c r="C3062" s="340" t="s">
        <v>11546</v>
      </c>
      <c r="D3062" s="340" t="s">
        <v>6599</v>
      </c>
      <c r="E3062" s="340" t="s">
        <v>2453</v>
      </c>
      <c r="F3062" s="340" t="s">
        <v>2893</v>
      </c>
    </row>
    <row r="3063" spans="1:6">
      <c r="A3063" s="26">
        <v>3059</v>
      </c>
      <c r="B3063" s="338" t="s">
        <v>10389</v>
      </c>
      <c r="C3063" s="340" t="s">
        <v>6625</v>
      </c>
      <c r="D3063" s="340" t="s">
        <v>6599</v>
      </c>
      <c r="E3063" s="340" t="s">
        <v>2453</v>
      </c>
      <c r="F3063" s="340" t="s">
        <v>2456</v>
      </c>
    </row>
    <row r="3064" spans="1:6">
      <c r="A3064" s="26">
        <v>3060</v>
      </c>
      <c r="B3064" s="338" t="s">
        <v>9549</v>
      </c>
      <c r="C3064" s="340" t="s">
        <v>6636</v>
      </c>
      <c r="D3064" s="340" t="s">
        <v>6629</v>
      </c>
      <c r="E3064" s="340" t="s">
        <v>2453</v>
      </c>
      <c r="F3064" s="340" t="s">
        <v>2423</v>
      </c>
    </row>
    <row r="3065" spans="1:6">
      <c r="A3065" s="26">
        <v>3061</v>
      </c>
      <c r="B3065" s="338" t="s">
        <v>9581</v>
      </c>
      <c r="C3065" s="340" t="s">
        <v>1252</v>
      </c>
      <c r="D3065" s="340" t="s">
        <v>6629</v>
      </c>
      <c r="E3065" s="340" t="s">
        <v>2453</v>
      </c>
      <c r="F3065" s="340" t="s">
        <v>2423</v>
      </c>
    </row>
    <row r="3066" spans="1:6">
      <c r="A3066" s="26">
        <v>3062</v>
      </c>
      <c r="B3066" s="338" t="s">
        <v>9595</v>
      </c>
      <c r="C3066" s="340" t="s">
        <v>1250</v>
      </c>
      <c r="D3066" s="340" t="s">
        <v>6629</v>
      </c>
      <c r="E3066" s="340" t="s">
        <v>2453</v>
      </c>
      <c r="F3066" s="340" t="s">
        <v>2423</v>
      </c>
    </row>
    <row r="3067" spans="1:6">
      <c r="A3067" s="26">
        <v>3063</v>
      </c>
      <c r="B3067" s="338" t="s">
        <v>10051</v>
      </c>
      <c r="C3067" s="340" t="s">
        <v>6639</v>
      </c>
      <c r="D3067" s="340" t="s">
        <v>6629</v>
      </c>
      <c r="E3067" s="340" t="s">
        <v>2453</v>
      </c>
      <c r="F3067" s="340" t="s">
        <v>2423</v>
      </c>
    </row>
    <row r="3068" spans="1:6">
      <c r="A3068" s="26">
        <v>3064</v>
      </c>
      <c r="B3068" s="338" t="s">
        <v>10088</v>
      </c>
      <c r="C3068" s="340" t="s">
        <v>6637</v>
      </c>
      <c r="D3068" s="340" t="s">
        <v>6629</v>
      </c>
      <c r="E3068" s="340" t="s">
        <v>2453</v>
      </c>
      <c r="F3068" s="340" t="s">
        <v>2423</v>
      </c>
    </row>
    <row r="3069" spans="1:6">
      <c r="A3069" s="26">
        <v>3065</v>
      </c>
      <c r="B3069" s="338" t="s">
        <v>10091</v>
      </c>
      <c r="C3069" s="340" t="s">
        <v>6638</v>
      </c>
      <c r="D3069" s="340" t="s">
        <v>6629</v>
      </c>
      <c r="E3069" s="340" t="s">
        <v>2453</v>
      </c>
      <c r="F3069" s="340" t="s">
        <v>2423</v>
      </c>
    </row>
    <row r="3070" spans="1:6">
      <c r="A3070" s="26">
        <v>3066</v>
      </c>
      <c r="B3070" s="338" t="s">
        <v>9175</v>
      </c>
      <c r="C3070" s="340" t="s">
        <v>1293</v>
      </c>
      <c r="D3070" s="340" t="s">
        <v>6629</v>
      </c>
      <c r="E3070" s="340" t="s">
        <v>2422</v>
      </c>
      <c r="F3070" s="340" t="s">
        <v>2423</v>
      </c>
    </row>
    <row r="3071" spans="1:6">
      <c r="A3071" s="26">
        <v>3067</v>
      </c>
      <c r="B3071" s="338" t="s">
        <v>10142</v>
      </c>
      <c r="C3071" s="340" t="s">
        <v>6642</v>
      </c>
      <c r="D3071" s="340" t="s">
        <v>6629</v>
      </c>
      <c r="E3071" s="340" t="s">
        <v>2453</v>
      </c>
      <c r="F3071" s="340" t="s">
        <v>2423</v>
      </c>
    </row>
    <row r="3072" spans="1:6">
      <c r="A3072" s="26">
        <v>3068</v>
      </c>
      <c r="B3072" s="338" t="s">
        <v>10320</v>
      </c>
      <c r="C3072" s="340" t="s">
        <v>1578</v>
      </c>
      <c r="D3072" s="340" t="s">
        <v>6629</v>
      </c>
      <c r="E3072" s="340" t="s">
        <v>2453</v>
      </c>
      <c r="F3072" s="340" t="s">
        <v>2423</v>
      </c>
    </row>
    <row r="3073" spans="1:6">
      <c r="A3073" s="26">
        <v>3069</v>
      </c>
      <c r="B3073" s="338" t="s">
        <v>10430</v>
      </c>
      <c r="C3073" s="340" t="s">
        <v>6635</v>
      </c>
      <c r="D3073" s="340" t="s">
        <v>6629</v>
      </c>
      <c r="E3073" s="340" t="s">
        <v>2453</v>
      </c>
      <c r="F3073" s="340" t="s">
        <v>2423</v>
      </c>
    </row>
    <row r="3074" spans="1:6">
      <c r="A3074" s="26">
        <v>3070</v>
      </c>
      <c r="B3074" s="338" t="s">
        <v>10432</v>
      </c>
      <c r="C3074" s="340" t="s">
        <v>6634</v>
      </c>
      <c r="D3074" s="340" t="s">
        <v>6629</v>
      </c>
      <c r="E3074" s="340" t="s">
        <v>2453</v>
      </c>
      <c r="F3074" s="340" t="s">
        <v>2423</v>
      </c>
    </row>
    <row r="3075" spans="1:6">
      <c r="A3075" s="26">
        <v>3071</v>
      </c>
      <c r="B3075" s="338" t="s">
        <v>10515</v>
      </c>
      <c r="C3075" s="340" t="s">
        <v>6641</v>
      </c>
      <c r="D3075" s="340" t="s">
        <v>6629</v>
      </c>
      <c r="E3075" s="340" t="s">
        <v>2453</v>
      </c>
      <c r="F3075" s="340" t="s">
        <v>2423</v>
      </c>
    </row>
    <row r="3076" spans="1:6">
      <c r="A3076" s="26">
        <v>3072</v>
      </c>
      <c r="B3076" s="338" t="s">
        <v>10786</v>
      </c>
      <c r="C3076" s="340" t="s">
        <v>6640</v>
      </c>
      <c r="D3076" s="340" t="s">
        <v>6629</v>
      </c>
      <c r="E3076" s="340" t="s">
        <v>2453</v>
      </c>
      <c r="F3076" s="340" t="s">
        <v>2423</v>
      </c>
    </row>
    <row r="3077" spans="1:6">
      <c r="A3077" s="26">
        <v>3073</v>
      </c>
      <c r="B3077" s="338" t="s">
        <v>11051</v>
      </c>
      <c r="C3077" s="340" t="s">
        <v>6631</v>
      </c>
      <c r="D3077" s="340" t="s">
        <v>6629</v>
      </c>
      <c r="E3077" s="340" t="s">
        <v>2422</v>
      </c>
      <c r="F3077" s="340" t="s">
        <v>2423</v>
      </c>
    </row>
    <row r="3078" spans="1:6">
      <c r="A3078" s="26">
        <v>3074</v>
      </c>
      <c r="B3078" s="338" t="s">
        <v>11370</v>
      </c>
      <c r="C3078" s="340" t="s">
        <v>6632</v>
      </c>
      <c r="D3078" s="340" t="s">
        <v>6629</v>
      </c>
      <c r="E3078" s="340" t="s">
        <v>2453</v>
      </c>
      <c r="F3078" s="340" t="s">
        <v>2423</v>
      </c>
    </row>
    <row r="3079" spans="1:6">
      <c r="A3079" s="26">
        <v>3075</v>
      </c>
      <c r="B3079" s="338" t="s">
        <v>11424</v>
      </c>
      <c r="C3079" s="340" t="s">
        <v>6633</v>
      </c>
      <c r="D3079" s="340" t="s">
        <v>6629</v>
      </c>
      <c r="E3079" s="340" t="s">
        <v>2453</v>
      </c>
      <c r="F3079" s="340" t="s">
        <v>2423</v>
      </c>
    </row>
    <row r="3080" spans="1:6">
      <c r="A3080" s="26">
        <v>3076</v>
      </c>
      <c r="B3080" s="338" t="s">
        <v>11542</v>
      </c>
      <c r="C3080" s="340" t="s">
        <v>11543</v>
      </c>
      <c r="D3080" s="340" t="s">
        <v>6629</v>
      </c>
      <c r="E3080" s="340" t="s">
        <v>2453</v>
      </c>
      <c r="F3080" s="340" t="s">
        <v>2423</v>
      </c>
    </row>
    <row r="3081" spans="1:6">
      <c r="A3081" s="26">
        <v>3077</v>
      </c>
      <c r="B3081" s="338" t="s">
        <v>11553</v>
      </c>
      <c r="C3081" s="340" t="s">
        <v>11554</v>
      </c>
      <c r="D3081" s="340" t="s">
        <v>6629</v>
      </c>
      <c r="E3081" s="340" t="s">
        <v>2453</v>
      </c>
      <c r="F3081" s="340" t="s">
        <v>2423</v>
      </c>
    </row>
    <row r="3082" spans="1:6">
      <c r="A3082" s="26">
        <v>3078</v>
      </c>
      <c r="B3082" s="338" t="s">
        <v>6628</v>
      </c>
      <c r="C3082" s="340" t="s">
        <v>1624</v>
      </c>
      <c r="D3082" s="340" t="s">
        <v>6629</v>
      </c>
      <c r="E3082" s="340" t="s">
        <v>2422</v>
      </c>
      <c r="F3082" s="340" t="s">
        <v>2423</v>
      </c>
    </row>
    <row r="3083" spans="1:6">
      <c r="A3083" s="26">
        <v>3079</v>
      </c>
      <c r="B3083" s="338" t="s">
        <v>11590</v>
      </c>
      <c r="C3083" s="340" t="s">
        <v>11591</v>
      </c>
      <c r="D3083" s="340" t="s">
        <v>6629</v>
      </c>
      <c r="E3083" s="340" t="s">
        <v>2453</v>
      </c>
      <c r="F3083" s="342" t="s">
        <v>2423</v>
      </c>
    </row>
    <row r="3084" spans="1:6">
      <c r="A3084" s="26">
        <v>3080</v>
      </c>
      <c r="B3084" s="338" t="s">
        <v>11602</v>
      </c>
      <c r="C3084" s="340" t="s">
        <v>11603</v>
      </c>
      <c r="D3084" s="340" t="s">
        <v>6629</v>
      </c>
      <c r="E3084" s="340" t="s">
        <v>2453</v>
      </c>
      <c r="F3084" s="342" t="s">
        <v>2423</v>
      </c>
    </row>
    <row r="3085" spans="1:6">
      <c r="A3085" s="26">
        <v>3081</v>
      </c>
      <c r="B3085" s="338" t="s">
        <v>11606</v>
      </c>
      <c r="C3085" s="340" t="s">
        <v>11607</v>
      </c>
      <c r="D3085" s="340" t="s">
        <v>6629</v>
      </c>
      <c r="E3085" s="340" t="s">
        <v>2453</v>
      </c>
      <c r="F3085" s="342" t="s">
        <v>2423</v>
      </c>
    </row>
    <row r="3086" spans="1:6">
      <c r="A3086" s="26">
        <v>3082</v>
      </c>
      <c r="B3086" s="338" t="s">
        <v>9955</v>
      </c>
      <c r="C3086" s="340" t="s">
        <v>6630</v>
      </c>
      <c r="D3086" s="340" t="s">
        <v>6629</v>
      </c>
      <c r="E3086" s="340" t="s">
        <v>2422</v>
      </c>
      <c r="F3086" s="340" t="s">
        <v>2438</v>
      </c>
    </row>
    <row r="3087" spans="1:6">
      <c r="A3087" s="26">
        <v>3083</v>
      </c>
      <c r="B3087" s="338" t="s">
        <v>6742</v>
      </c>
      <c r="C3087" s="340" t="s">
        <v>1071</v>
      </c>
      <c r="D3087" s="340" t="s">
        <v>6644</v>
      </c>
      <c r="E3087" s="340" t="s">
        <v>2453</v>
      </c>
      <c r="F3087" s="340" t="s">
        <v>2423</v>
      </c>
    </row>
    <row r="3088" spans="1:6">
      <c r="A3088" s="26">
        <v>3084</v>
      </c>
      <c r="B3088" s="338" t="s">
        <v>6741</v>
      </c>
      <c r="C3088" s="340" t="s">
        <v>1069</v>
      </c>
      <c r="D3088" s="340" t="s">
        <v>6644</v>
      </c>
      <c r="E3088" s="340" t="s">
        <v>2453</v>
      </c>
      <c r="F3088" s="340" t="s">
        <v>2423</v>
      </c>
    </row>
    <row r="3089" spans="1:6">
      <c r="A3089" s="26">
        <v>3085</v>
      </c>
      <c r="B3089" s="338" t="s">
        <v>6743</v>
      </c>
      <c r="C3089" s="340" t="s">
        <v>1074</v>
      </c>
      <c r="D3089" s="340" t="s">
        <v>6644</v>
      </c>
      <c r="E3089" s="340" t="s">
        <v>2453</v>
      </c>
      <c r="F3089" s="340" t="s">
        <v>2423</v>
      </c>
    </row>
    <row r="3090" spans="1:6">
      <c r="A3090" s="26">
        <v>3086</v>
      </c>
      <c r="B3090" s="338" t="s">
        <v>6738</v>
      </c>
      <c r="C3090" s="340" t="s">
        <v>1066</v>
      </c>
      <c r="D3090" s="340" t="s">
        <v>6644</v>
      </c>
      <c r="E3090" s="340" t="s">
        <v>2453</v>
      </c>
      <c r="F3090" s="340" t="s">
        <v>2423</v>
      </c>
    </row>
    <row r="3091" spans="1:6">
      <c r="A3091" s="26">
        <v>3087</v>
      </c>
      <c r="B3091" s="338" t="s">
        <v>6744</v>
      </c>
      <c r="C3091" s="340" t="s">
        <v>1075</v>
      </c>
      <c r="D3091" s="340" t="s">
        <v>6644</v>
      </c>
      <c r="E3091" s="340" t="s">
        <v>2453</v>
      </c>
      <c r="F3091" s="340" t="s">
        <v>2423</v>
      </c>
    </row>
    <row r="3092" spans="1:6">
      <c r="A3092" s="26">
        <v>3088</v>
      </c>
      <c r="B3092" s="338" t="s">
        <v>6736</v>
      </c>
      <c r="C3092" s="340" t="s">
        <v>6737</v>
      </c>
      <c r="D3092" s="340" t="s">
        <v>6644</v>
      </c>
      <c r="E3092" s="340" t="s">
        <v>2453</v>
      </c>
      <c r="F3092" s="340" t="s">
        <v>2423</v>
      </c>
    </row>
    <row r="3093" spans="1:6">
      <c r="A3093" s="26">
        <v>3089</v>
      </c>
      <c r="B3093" s="338" t="s">
        <v>6728</v>
      </c>
      <c r="C3093" s="340" t="s">
        <v>6729</v>
      </c>
      <c r="D3093" s="340" t="s">
        <v>6644</v>
      </c>
      <c r="E3093" s="340" t="s">
        <v>2453</v>
      </c>
      <c r="F3093" s="340" t="s">
        <v>2423</v>
      </c>
    </row>
    <row r="3094" spans="1:6">
      <c r="A3094" s="26">
        <v>3090</v>
      </c>
      <c r="B3094" s="338" t="s">
        <v>9852</v>
      </c>
      <c r="C3094" s="340" t="s">
        <v>9853</v>
      </c>
      <c r="D3094" s="340" t="s">
        <v>6644</v>
      </c>
      <c r="E3094" s="340" t="s">
        <v>2422</v>
      </c>
      <c r="F3094" s="340" t="s">
        <v>2423</v>
      </c>
    </row>
    <row r="3095" spans="1:6">
      <c r="A3095" s="26">
        <v>3091</v>
      </c>
      <c r="B3095" s="338" t="s">
        <v>6730</v>
      </c>
      <c r="C3095" s="340" t="s">
        <v>6731</v>
      </c>
      <c r="D3095" s="340" t="s">
        <v>6644</v>
      </c>
      <c r="E3095" s="340" t="s">
        <v>2453</v>
      </c>
      <c r="F3095" s="340" t="s">
        <v>2423</v>
      </c>
    </row>
    <row r="3096" spans="1:6">
      <c r="A3096" s="26">
        <v>3092</v>
      </c>
      <c r="B3096" s="338" t="s">
        <v>6734</v>
      </c>
      <c r="C3096" s="340" t="s">
        <v>6735</v>
      </c>
      <c r="D3096" s="340" t="s">
        <v>6644</v>
      </c>
      <c r="E3096" s="340" t="s">
        <v>2453</v>
      </c>
      <c r="F3096" s="340" t="s">
        <v>2423</v>
      </c>
    </row>
    <row r="3097" spans="1:6">
      <c r="A3097" s="26">
        <v>3093</v>
      </c>
      <c r="B3097" s="338" t="s">
        <v>9937</v>
      </c>
      <c r="C3097" s="340" t="s">
        <v>6645</v>
      </c>
      <c r="D3097" s="340" t="s">
        <v>6644</v>
      </c>
      <c r="E3097" s="340" t="s">
        <v>2422</v>
      </c>
      <c r="F3097" s="340" t="s">
        <v>2423</v>
      </c>
    </row>
    <row r="3098" spans="1:6">
      <c r="A3098" s="26">
        <v>3094</v>
      </c>
      <c r="B3098" s="338" t="s">
        <v>6669</v>
      </c>
      <c r="C3098" s="340" t="s">
        <v>6670</v>
      </c>
      <c r="D3098" s="340" t="s">
        <v>6644</v>
      </c>
      <c r="E3098" s="340" t="s">
        <v>2453</v>
      </c>
      <c r="F3098" s="340" t="s">
        <v>2423</v>
      </c>
    </row>
    <row r="3099" spans="1:6">
      <c r="A3099" s="26">
        <v>3095</v>
      </c>
      <c r="B3099" s="338" t="s">
        <v>9984</v>
      </c>
      <c r="C3099" s="340" t="s">
        <v>6749</v>
      </c>
      <c r="D3099" s="340" t="s">
        <v>6644</v>
      </c>
      <c r="E3099" s="340" t="s">
        <v>2453</v>
      </c>
      <c r="F3099" s="340" t="s">
        <v>2423</v>
      </c>
    </row>
    <row r="3100" spans="1:6">
      <c r="A3100" s="26">
        <v>3096</v>
      </c>
      <c r="B3100" s="338" t="s">
        <v>9985</v>
      </c>
      <c r="C3100" s="340" t="s">
        <v>6747</v>
      </c>
      <c r="D3100" s="340" t="s">
        <v>6644</v>
      </c>
      <c r="E3100" s="340" t="s">
        <v>2453</v>
      </c>
      <c r="F3100" s="340" t="s">
        <v>2423</v>
      </c>
    </row>
    <row r="3101" spans="1:6">
      <c r="A3101" s="26">
        <v>3097</v>
      </c>
      <c r="B3101" s="338" t="s">
        <v>9997</v>
      </c>
      <c r="C3101" s="340" t="s">
        <v>6748</v>
      </c>
      <c r="D3101" s="340" t="s">
        <v>6644</v>
      </c>
      <c r="E3101" s="340" t="s">
        <v>2453</v>
      </c>
      <c r="F3101" s="340" t="s">
        <v>2423</v>
      </c>
    </row>
    <row r="3102" spans="1:6">
      <c r="A3102" s="26">
        <v>3098</v>
      </c>
      <c r="B3102" s="338" t="s">
        <v>6671</v>
      </c>
      <c r="C3102" s="340" t="s">
        <v>6672</v>
      </c>
      <c r="D3102" s="340" t="s">
        <v>6644</v>
      </c>
      <c r="E3102" s="340" t="s">
        <v>2453</v>
      </c>
      <c r="F3102" s="340" t="s">
        <v>2423</v>
      </c>
    </row>
    <row r="3103" spans="1:6">
      <c r="A3103" s="26">
        <v>3099</v>
      </c>
      <c r="B3103" s="338" t="s">
        <v>6745</v>
      </c>
      <c r="C3103" s="340" t="s">
        <v>6746</v>
      </c>
      <c r="D3103" s="340" t="s">
        <v>6644</v>
      </c>
      <c r="E3103" s="340" t="s">
        <v>2453</v>
      </c>
      <c r="F3103" s="340" t="s">
        <v>2423</v>
      </c>
    </row>
    <row r="3104" spans="1:6">
      <c r="A3104" s="26">
        <v>3100</v>
      </c>
      <c r="B3104" s="338" t="s">
        <v>9182</v>
      </c>
      <c r="C3104" s="340" t="s">
        <v>1284</v>
      </c>
      <c r="D3104" s="340" t="s">
        <v>6644</v>
      </c>
      <c r="E3104" s="340" t="s">
        <v>2422</v>
      </c>
      <c r="F3104" s="340" t="s">
        <v>2423</v>
      </c>
    </row>
    <row r="3105" spans="1:6">
      <c r="A3105" s="26">
        <v>3101</v>
      </c>
      <c r="B3105" s="338" t="s">
        <v>6677</v>
      </c>
      <c r="C3105" s="340" t="s">
        <v>6678</v>
      </c>
      <c r="D3105" s="340" t="s">
        <v>6644</v>
      </c>
      <c r="E3105" s="340" t="s">
        <v>2453</v>
      </c>
      <c r="F3105" s="340" t="s">
        <v>2423</v>
      </c>
    </row>
    <row r="3106" spans="1:6">
      <c r="A3106" s="26">
        <v>3102</v>
      </c>
      <c r="B3106" s="338" t="s">
        <v>10126</v>
      </c>
      <c r="C3106" s="340" t="s">
        <v>6646</v>
      </c>
      <c r="D3106" s="340" t="s">
        <v>6644</v>
      </c>
      <c r="E3106" s="340" t="s">
        <v>2422</v>
      </c>
      <c r="F3106" s="340" t="s">
        <v>2423</v>
      </c>
    </row>
    <row r="3107" spans="1:6">
      <c r="A3107" s="26">
        <v>3103</v>
      </c>
      <c r="B3107" s="338" t="s">
        <v>6685</v>
      </c>
      <c r="C3107" s="340" t="s">
        <v>6686</v>
      </c>
      <c r="D3107" s="340" t="s">
        <v>6644</v>
      </c>
      <c r="E3107" s="340" t="s">
        <v>2453</v>
      </c>
      <c r="F3107" s="340" t="s">
        <v>2423</v>
      </c>
    </row>
    <row r="3108" spans="1:6">
      <c r="A3108" s="26">
        <v>3104</v>
      </c>
      <c r="B3108" s="338" t="s">
        <v>10223</v>
      </c>
      <c r="C3108" s="340" t="s">
        <v>6768</v>
      </c>
      <c r="D3108" s="340" t="s">
        <v>6644</v>
      </c>
      <c r="E3108" s="340" t="s">
        <v>2453</v>
      </c>
      <c r="F3108" s="340" t="s">
        <v>2423</v>
      </c>
    </row>
    <row r="3109" spans="1:6">
      <c r="A3109" s="26">
        <v>3105</v>
      </c>
      <c r="B3109" s="338" t="s">
        <v>6681</v>
      </c>
      <c r="C3109" s="340" t="s">
        <v>6682</v>
      </c>
      <c r="D3109" s="340" t="s">
        <v>6644</v>
      </c>
      <c r="E3109" s="340" t="s">
        <v>2453</v>
      </c>
      <c r="F3109" s="340" t="s">
        <v>2423</v>
      </c>
    </row>
    <row r="3110" spans="1:6">
      <c r="A3110" s="26">
        <v>3106</v>
      </c>
      <c r="B3110" s="338" t="s">
        <v>6698</v>
      </c>
      <c r="C3110" s="340" t="s">
        <v>6699</v>
      </c>
      <c r="D3110" s="340" t="s">
        <v>6644</v>
      </c>
      <c r="E3110" s="340" t="s">
        <v>2453</v>
      </c>
      <c r="F3110" s="340" t="s">
        <v>2423</v>
      </c>
    </row>
    <row r="3111" spans="1:6">
      <c r="A3111" s="26">
        <v>3107</v>
      </c>
      <c r="B3111" s="338" t="s">
        <v>6694</v>
      </c>
      <c r="C3111" s="340" t="s">
        <v>6695</v>
      </c>
      <c r="D3111" s="340" t="s">
        <v>6644</v>
      </c>
      <c r="E3111" s="340" t="s">
        <v>2453</v>
      </c>
      <c r="F3111" s="340" t="s">
        <v>2423</v>
      </c>
    </row>
    <row r="3112" spans="1:6">
      <c r="A3112" s="26">
        <v>3108</v>
      </c>
      <c r="B3112" s="338" t="s">
        <v>6689</v>
      </c>
      <c r="C3112" s="340" t="s">
        <v>6690</v>
      </c>
      <c r="D3112" s="340" t="s">
        <v>6644</v>
      </c>
      <c r="E3112" s="340" t="s">
        <v>2453</v>
      </c>
      <c r="F3112" s="340" t="s">
        <v>2423</v>
      </c>
    </row>
    <row r="3113" spans="1:6">
      <c r="A3113" s="26">
        <v>3109</v>
      </c>
      <c r="B3113" s="338" t="s">
        <v>6691</v>
      </c>
      <c r="C3113" s="340" t="s">
        <v>6692</v>
      </c>
      <c r="D3113" s="340" t="s">
        <v>6644</v>
      </c>
      <c r="E3113" s="340" t="s">
        <v>2453</v>
      </c>
      <c r="F3113" s="340" t="s">
        <v>2423</v>
      </c>
    </row>
    <row r="3114" spans="1:6">
      <c r="A3114" s="26">
        <v>3110</v>
      </c>
      <c r="B3114" s="338" t="s">
        <v>6683</v>
      </c>
      <c r="C3114" s="340" t="s">
        <v>6684</v>
      </c>
      <c r="D3114" s="340" t="s">
        <v>6644</v>
      </c>
      <c r="E3114" s="340" t="s">
        <v>2453</v>
      </c>
      <c r="F3114" s="340" t="s">
        <v>2423</v>
      </c>
    </row>
    <row r="3115" spans="1:6">
      <c r="A3115" s="26">
        <v>3111</v>
      </c>
      <c r="B3115" s="338" t="s">
        <v>6693</v>
      </c>
      <c r="C3115" s="340" t="s">
        <v>1489</v>
      </c>
      <c r="D3115" s="340" t="s">
        <v>6644</v>
      </c>
      <c r="E3115" s="340" t="s">
        <v>2453</v>
      </c>
      <c r="F3115" s="340" t="s">
        <v>2423</v>
      </c>
    </row>
    <row r="3116" spans="1:6">
      <c r="A3116" s="26">
        <v>3112</v>
      </c>
      <c r="B3116" s="338" t="s">
        <v>6679</v>
      </c>
      <c r="C3116" s="340" t="s">
        <v>6680</v>
      </c>
      <c r="D3116" s="340" t="s">
        <v>6644</v>
      </c>
      <c r="E3116" s="340" t="s">
        <v>2453</v>
      </c>
      <c r="F3116" s="340" t="s">
        <v>2423</v>
      </c>
    </row>
    <row r="3117" spans="1:6">
      <c r="A3117" s="26">
        <v>3113</v>
      </c>
      <c r="B3117" s="338" t="s">
        <v>10375</v>
      </c>
      <c r="C3117" s="340" t="s">
        <v>6770</v>
      </c>
      <c r="D3117" s="340" t="s">
        <v>6644</v>
      </c>
      <c r="E3117" s="340" t="s">
        <v>2453</v>
      </c>
      <c r="F3117" s="340" t="s">
        <v>2423</v>
      </c>
    </row>
    <row r="3118" spans="1:6">
      <c r="A3118" s="26">
        <v>3114</v>
      </c>
      <c r="B3118" s="338" t="s">
        <v>10376</v>
      </c>
      <c r="C3118" s="340" t="s">
        <v>6769</v>
      </c>
      <c r="D3118" s="340" t="s">
        <v>6644</v>
      </c>
      <c r="E3118" s="340" t="s">
        <v>2453</v>
      </c>
      <c r="F3118" s="340" t="s">
        <v>2423</v>
      </c>
    </row>
    <row r="3119" spans="1:6">
      <c r="A3119" s="26">
        <v>3115</v>
      </c>
      <c r="B3119" s="338" t="s">
        <v>6710</v>
      </c>
      <c r="C3119" s="340" t="s">
        <v>6711</v>
      </c>
      <c r="D3119" s="340" t="s">
        <v>6644</v>
      </c>
      <c r="E3119" s="340" t="s">
        <v>2453</v>
      </c>
      <c r="F3119" s="340" t="s">
        <v>2423</v>
      </c>
    </row>
    <row r="3120" spans="1:6">
      <c r="A3120" s="26">
        <v>3116</v>
      </c>
      <c r="B3120" s="338" t="s">
        <v>6700</v>
      </c>
      <c r="C3120" s="340" t="s">
        <v>6701</v>
      </c>
      <c r="D3120" s="340" t="s">
        <v>6644</v>
      </c>
      <c r="E3120" s="340" t="s">
        <v>2453</v>
      </c>
      <c r="F3120" s="340" t="s">
        <v>2423</v>
      </c>
    </row>
    <row r="3121" spans="1:6">
      <c r="A3121" s="26">
        <v>3117</v>
      </c>
      <c r="B3121" s="338" t="s">
        <v>10683</v>
      </c>
      <c r="C3121" s="340" t="s">
        <v>6771</v>
      </c>
      <c r="D3121" s="340" t="s">
        <v>6644</v>
      </c>
      <c r="E3121" s="340" t="s">
        <v>2453</v>
      </c>
      <c r="F3121" s="340" t="s">
        <v>2423</v>
      </c>
    </row>
    <row r="3122" spans="1:6">
      <c r="A3122" s="26">
        <v>3118</v>
      </c>
      <c r="B3122" s="338" t="s">
        <v>10690</v>
      </c>
      <c r="C3122" s="340" t="s">
        <v>6760</v>
      </c>
      <c r="D3122" s="340" t="s">
        <v>6644</v>
      </c>
      <c r="E3122" s="340" t="s">
        <v>2453</v>
      </c>
      <c r="F3122" s="340" t="s">
        <v>2423</v>
      </c>
    </row>
    <row r="3123" spans="1:6">
      <c r="A3123" s="26">
        <v>3119</v>
      </c>
      <c r="B3123" s="338" t="s">
        <v>10691</v>
      </c>
      <c r="C3123" s="340" t="s">
        <v>6759</v>
      </c>
      <c r="D3123" s="340" t="s">
        <v>6644</v>
      </c>
      <c r="E3123" s="340" t="s">
        <v>2453</v>
      </c>
      <c r="F3123" s="340" t="s">
        <v>2423</v>
      </c>
    </row>
    <row r="3124" spans="1:6">
      <c r="A3124" s="26">
        <v>3120</v>
      </c>
      <c r="B3124" s="338" t="s">
        <v>10809</v>
      </c>
      <c r="C3124" s="340" t="s">
        <v>6761</v>
      </c>
      <c r="D3124" s="340" t="s">
        <v>6644</v>
      </c>
      <c r="E3124" s="340" t="s">
        <v>2453</v>
      </c>
      <c r="F3124" s="340" t="s">
        <v>2423</v>
      </c>
    </row>
    <row r="3125" spans="1:6">
      <c r="A3125" s="26">
        <v>3121</v>
      </c>
      <c r="B3125" s="338" t="s">
        <v>10895</v>
      </c>
      <c r="C3125" s="340" t="s">
        <v>6762</v>
      </c>
      <c r="D3125" s="340" t="s">
        <v>6644</v>
      </c>
      <c r="E3125" s="340" t="s">
        <v>2453</v>
      </c>
      <c r="F3125" s="340" t="s">
        <v>2423</v>
      </c>
    </row>
    <row r="3126" spans="1:6">
      <c r="A3126" s="26">
        <v>3122</v>
      </c>
      <c r="B3126" s="338" t="s">
        <v>10912</v>
      </c>
      <c r="C3126" s="340" t="s">
        <v>6763</v>
      </c>
      <c r="D3126" s="340" t="s">
        <v>6644</v>
      </c>
      <c r="E3126" s="340" t="s">
        <v>2453</v>
      </c>
      <c r="F3126" s="340" t="s">
        <v>2423</v>
      </c>
    </row>
    <row r="3127" spans="1:6">
      <c r="A3127" s="26">
        <v>3123</v>
      </c>
      <c r="B3127" s="338" t="s">
        <v>10920</v>
      </c>
      <c r="C3127" s="340" t="s">
        <v>6764</v>
      </c>
      <c r="D3127" s="340" t="s">
        <v>6644</v>
      </c>
      <c r="E3127" s="340" t="s">
        <v>2453</v>
      </c>
      <c r="F3127" s="340" t="s">
        <v>2423</v>
      </c>
    </row>
    <row r="3128" spans="1:6">
      <c r="A3128" s="26">
        <v>3124</v>
      </c>
      <c r="B3128" s="338" t="s">
        <v>11072</v>
      </c>
      <c r="C3128" s="340" t="s">
        <v>6758</v>
      </c>
      <c r="D3128" s="340" t="s">
        <v>6644</v>
      </c>
      <c r="E3128" s="340" t="s">
        <v>2453</v>
      </c>
      <c r="F3128" s="340" t="s">
        <v>2423</v>
      </c>
    </row>
    <row r="3129" spans="1:6">
      <c r="A3129" s="26">
        <v>3125</v>
      </c>
      <c r="B3129" s="338" t="s">
        <v>6724</v>
      </c>
      <c r="C3129" s="340" t="s">
        <v>6725</v>
      </c>
      <c r="D3129" s="340" t="s">
        <v>6644</v>
      </c>
      <c r="E3129" s="340" t="s">
        <v>2453</v>
      </c>
      <c r="F3129" s="340" t="s">
        <v>2423</v>
      </c>
    </row>
    <row r="3130" spans="1:6">
      <c r="A3130" s="26">
        <v>3126</v>
      </c>
      <c r="B3130" s="338" t="s">
        <v>11100</v>
      </c>
      <c r="C3130" s="340" t="s">
        <v>6765</v>
      </c>
      <c r="D3130" s="340" t="s">
        <v>6644</v>
      </c>
      <c r="E3130" s="340" t="s">
        <v>2453</v>
      </c>
      <c r="F3130" s="340" t="s">
        <v>2423</v>
      </c>
    </row>
    <row r="3131" spans="1:6">
      <c r="A3131" s="26">
        <v>3127</v>
      </c>
      <c r="B3131" s="338" t="s">
        <v>11142</v>
      </c>
      <c r="C3131" s="340" t="s">
        <v>11143</v>
      </c>
      <c r="D3131" s="340" t="s">
        <v>6644</v>
      </c>
      <c r="E3131" s="340" t="s">
        <v>2453</v>
      </c>
      <c r="F3131" s="340" t="s">
        <v>2423</v>
      </c>
    </row>
    <row r="3132" spans="1:6">
      <c r="A3132" s="26">
        <v>3128</v>
      </c>
      <c r="B3132" s="338" t="s">
        <v>6714</v>
      </c>
      <c r="C3132" s="340" t="s">
        <v>1499</v>
      </c>
      <c r="D3132" s="340" t="s">
        <v>6644</v>
      </c>
      <c r="E3132" s="340" t="s">
        <v>2453</v>
      </c>
      <c r="F3132" s="340" t="s">
        <v>2423</v>
      </c>
    </row>
    <row r="3133" spans="1:6">
      <c r="A3133" s="26">
        <v>3129</v>
      </c>
      <c r="B3133" s="338" t="s">
        <v>6705</v>
      </c>
      <c r="C3133" s="340" t="s">
        <v>1492</v>
      </c>
      <c r="D3133" s="340" t="s">
        <v>6644</v>
      </c>
      <c r="E3133" s="340" t="s">
        <v>2453</v>
      </c>
      <c r="F3133" s="340" t="s">
        <v>2423</v>
      </c>
    </row>
    <row r="3134" spans="1:6">
      <c r="A3134" s="26">
        <v>3130</v>
      </c>
      <c r="B3134" s="338" t="s">
        <v>6702</v>
      </c>
      <c r="C3134" s="340" t="s">
        <v>1491</v>
      </c>
      <c r="D3134" s="340" t="s">
        <v>6644</v>
      </c>
      <c r="E3134" s="340" t="s">
        <v>2453</v>
      </c>
      <c r="F3134" s="340" t="s">
        <v>2423</v>
      </c>
    </row>
    <row r="3135" spans="1:6">
      <c r="A3135" s="26">
        <v>3131</v>
      </c>
      <c r="B3135" s="338" t="s">
        <v>11193</v>
      </c>
      <c r="C3135" s="340" t="s">
        <v>6766</v>
      </c>
      <c r="D3135" s="340" t="s">
        <v>6644</v>
      </c>
      <c r="E3135" s="340" t="s">
        <v>2453</v>
      </c>
      <c r="F3135" s="340" t="s">
        <v>2423</v>
      </c>
    </row>
    <row r="3136" spans="1:6">
      <c r="A3136" s="26">
        <v>3132</v>
      </c>
      <c r="B3136" s="338" t="s">
        <v>11226</v>
      </c>
      <c r="C3136" s="340" t="s">
        <v>6755</v>
      </c>
      <c r="D3136" s="340" t="s">
        <v>6644</v>
      </c>
      <c r="E3136" s="340" t="s">
        <v>2453</v>
      </c>
      <c r="F3136" s="340" t="s">
        <v>2423</v>
      </c>
    </row>
    <row r="3137" spans="1:6">
      <c r="A3137" s="26">
        <v>3133</v>
      </c>
      <c r="B3137" s="338" t="s">
        <v>11258</v>
      </c>
      <c r="C3137" s="340" t="s">
        <v>6767</v>
      </c>
      <c r="D3137" s="340" t="s">
        <v>6644</v>
      </c>
      <c r="E3137" s="340" t="s">
        <v>2453</v>
      </c>
      <c r="F3137" s="340" t="s">
        <v>2423</v>
      </c>
    </row>
    <row r="3138" spans="1:6">
      <c r="A3138" s="26">
        <v>3134</v>
      </c>
      <c r="B3138" s="338" t="s">
        <v>11311</v>
      </c>
      <c r="C3138" s="340" t="s">
        <v>6756</v>
      </c>
      <c r="D3138" s="340" t="s">
        <v>6644</v>
      </c>
      <c r="E3138" s="340" t="s">
        <v>2453</v>
      </c>
      <c r="F3138" s="340" t="s">
        <v>2423</v>
      </c>
    </row>
    <row r="3139" spans="1:6">
      <c r="A3139" s="26">
        <v>3135</v>
      </c>
      <c r="B3139" s="338" t="s">
        <v>11324</v>
      </c>
      <c r="C3139" s="340" t="s">
        <v>11325</v>
      </c>
      <c r="D3139" s="340" t="s">
        <v>6644</v>
      </c>
      <c r="E3139" s="340" t="s">
        <v>2453</v>
      </c>
      <c r="F3139" s="340" t="s">
        <v>2423</v>
      </c>
    </row>
    <row r="3140" spans="1:6">
      <c r="A3140" s="26">
        <v>3136</v>
      </c>
      <c r="B3140" s="338" t="s">
        <v>11345</v>
      </c>
      <c r="C3140" s="340" t="s">
        <v>6757</v>
      </c>
      <c r="D3140" s="340" t="s">
        <v>6644</v>
      </c>
      <c r="E3140" s="340" t="s">
        <v>2453</v>
      </c>
      <c r="F3140" s="340" t="s">
        <v>2423</v>
      </c>
    </row>
    <row r="3141" spans="1:6">
      <c r="A3141" s="26">
        <v>3137</v>
      </c>
      <c r="B3141" s="338" t="s">
        <v>6712</v>
      </c>
      <c r="C3141" s="340" t="s">
        <v>6713</v>
      </c>
      <c r="D3141" s="340" t="s">
        <v>6644</v>
      </c>
      <c r="E3141" s="340" t="s">
        <v>2453</v>
      </c>
      <c r="F3141" s="340" t="s">
        <v>2423</v>
      </c>
    </row>
    <row r="3142" spans="1:6">
      <c r="A3142" s="26">
        <v>3138</v>
      </c>
      <c r="B3142" s="338" t="s">
        <v>6673</v>
      </c>
      <c r="C3142" s="340" t="s">
        <v>6674</v>
      </c>
      <c r="D3142" s="340" t="s">
        <v>6644</v>
      </c>
      <c r="E3142" s="340" t="s">
        <v>2453</v>
      </c>
      <c r="F3142" s="340" t="s">
        <v>2423</v>
      </c>
    </row>
    <row r="3143" spans="1:6">
      <c r="A3143" s="26">
        <v>3139</v>
      </c>
      <c r="B3143" s="338" t="s">
        <v>6675</v>
      </c>
      <c r="C3143" s="340" t="s">
        <v>6676</v>
      </c>
      <c r="D3143" s="340" t="s">
        <v>6644</v>
      </c>
      <c r="E3143" s="340" t="s">
        <v>2453</v>
      </c>
      <c r="F3143" s="340" t="s">
        <v>2423</v>
      </c>
    </row>
    <row r="3144" spans="1:6">
      <c r="A3144" s="26">
        <v>3140</v>
      </c>
      <c r="B3144" s="338" t="s">
        <v>6716</v>
      </c>
      <c r="C3144" s="340" t="s">
        <v>6717</v>
      </c>
      <c r="D3144" s="340" t="s">
        <v>6644</v>
      </c>
      <c r="E3144" s="340" t="s">
        <v>2453</v>
      </c>
      <c r="F3144" s="340" t="s">
        <v>2423</v>
      </c>
    </row>
    <row r="3145" spans="1:6">
      <c r="A3145" s="26">
        <v>3141</v>
      </c>
      <c r="B3145" s="338" t="s">
        <v>6726</v>
      </c>
      <c r="C3145" s="340" t="s">
        <v>6727</v>
      </c>
      <c r="D3145" s="340" t="s">
        <v>6644</v>
      </c>
      <c r="E3145" s="340" t="s">
        <v>2453</v>
      </c>
      <c r="F3145" s="340" t="s">
        <v>2423</v>
      </c>
    </row>
    <row r="3146" spans="1:6">
      <c r="A3146" s="26">
        <v>3142</v>
      </c>
      <c r="B3146" s="338" t="s">
        <v>6720</v>
      </c>
      <c r="C3146" s="340" t="s">
        <v>6721</v>
      </c>
      <c r="D3146" s="340" t="s">
        <v>6644</v>
      </c>
      <c r="E3146" s="340" t="s">
        <v>2453</v>
      </c>
      <c r="F3146" s="340" t="s">
        <v>2423</v>
      </c>
    </row>
    <row r="3147" spans="1:6">
      <c r="A3147" s="26">
        <v>3143</v>
      </c>
      <c r="B3147" s="338" t="s">
        <v>6718</v>
      </c>
      <c r="C3147" s="340" t="s">
        <v>6719</v>
      </c>
      <c r="D3147" s="340" t="s">
        <v>6644</v>
      </c>
      <c r="E3147" s="340" t="s">
        <v>2453</v>
      </c>
      <c r="F3147" s="340" t="s">
        <v>2423</v>
      </c>
    </row>
    <row r="3148" spans="1:6">
      <c r="A3148" s="26">
        <v>3144</v>
      </c>
      <c r="B3148" s="338" t="s">
        <v>6706</v>
      </c>
      <c r="C3148" s="340" t="s">
        <v>6707</v>
      </c>
      <c r="D3148" s="340" t="s">
        <v>6644</v>
      </c>
      <c r="E3148" s="340" t="s">
        <v>2453</v>
      </c>
      <c r="F3148" s="340" t="s">
        <v>2423</v>
      </c>
    </row>
    <row r="3149" spans="1:6">
      <c r="A3149" s="26">
        <v>3145</v>
      </c>
      <c r="B3149" s="338" t="s">
        <v>6708</v>
      </c>
      <c r="C3149" s="340" t="s">
        <v>6709</v>
      </c>
      <c r="D3149" s="340" t="s">
        <v>6644</v>
      </c>
      <c r="E3149" s="340" t="s">
        <v>2453</v>
      </c>
      <c r="F3149" s="340" t="s">
        <v>2423</v>
      </c>
    </row>
    <row r="3150" spans="1:6">
      <c r="A3150" s="26">
        <v>3146</v>
      </c>
      <c r="B3150" s="338" t="s">
        <v>6687</v>
      </c>
      <c r="C3150" s="340" t="s">
        <v>6688</v>
      </c>
      <c r="D3150" s="340" t="s">
        <v>6644</v>
      </c>
      <c r="E3150" s="340" t="s">
        <v>2453</v>
      </c>
      <c r="F3150" s="340" t="s">
        <v>2423</v>
      </c>
    </row>
    <row r="3151" spans="1:6">
      <c r="A3151" s="26">
        <v>3147</v>
      </c>
      <c r="B3151" s="338" t="s">
        <v>6696</v>
      </c>
      <c r="C3151" s="340" t="s">
        <v>6697</v>
      </c>
      <c r="D3151" s="340" t="s">
        <v>6644</v>
      </c>
      <c r="E3151" s="340" t="s">
        <v>2453</v>
      </c>
      <c r="F3151" s="340" t="s">
        <v>2423</v>
      </c>
    </row>
    <row r="3152" spans="1:6">
      <c r="A3152" s="26">
        <v>3148</v>
      </c>
      <c r="B3152" s="338" t="s">
        <v>6703</v>
      </c>
      <c r="C3152" s="340" t="s">
        <v>6704</v>
      </c>
      <c r="D3152" s="340" t="s">
        <v>6644</v>
      </c>
      <c r="E3152" s="340" t="s">
        <v>2453</v>
      </c>
      <c r="F3152" s="340" t="s">
        <v>2423</v>
      </c>
    </row>
    <row r="3153" spans="1:6">
      <c r="A3153" s="26">
        <v>3149</v>
      </c>
      <c r="B3153" s="338" t="s">
        <v>11445</v>
      </c>
      <c r="C3153" s="340" t="s">
        <v>6772</v>
      </c>
      <c r="D3153" s="340" t="s">
        <v>6644</v>
      </c>
      <c r="E3153" s="340" t="s">
        <v>2453</v>
      </c>
      <c r="F3153" s="340" t="s">
        <v>2423</v>
      </c>
    </row>
    <row r="3154" spans="1:6">
      <c r="A3154" s="26">
        <v>3150</v>
      </c>
      <c r="B3154" s="338" t="s">
        <v>6722</v>
      </c>
      <c r="C3154" s="340" t="s">
        <v>6723</v>
      </c>
      <c r="D3154" s="340" t="s">
        <v>6644</v>
      </c>
      <c r="E3154" s="340" t="s">
        <v>2453</v>
      </c>
      <c r="F3154" s="340" t="s">
        <v>2423</v>
      </c>
    </row>
    <row r="3155" spans="1:6">
      <c r="A3155" s="26">
        <v>3151</v>
      </c>
      <c r="B3155" s="338" t="s">
        <v>6653</v>
      </c>
      <c r="C3155" s="340" t="s">
        <v>6654</v>
      </c>
      <c r="D3155" s="340" t="s">
        <v>6644</v>
      </c>
      <c r="E3155" s="340" t="s">
        <v>2453</v>
      </c>
      <c r="F3155" s="340" t="s">
        <v>2423</v>
      </c>
    </row>
    <row r="3156" spans="1:6">
      <c r="A3156" s="26">
        <v>3152</v>
      </c>
      <c r="B3156" s="338" t="s">
        <v>6663</v>
      </c>
      <c r="C3156" s="340" t="s">
        <v>6664</v>
      </c>
      <c r="D3156" s="340" t="s">
        <v>6644</v>
      </c>
      <c r="E3156" s="340" t="s">
        <v>2453</v>
      </c>
      <c r="F3156" s="340" t="s">
        <v>2423</v>
      </c>
    </row>
    <row r="3157" spans="1:6">
      <c r="A3157" s="26">
        <v>3153</v>
      </c>
      <c r="B3157" s="338" t="s">
        <v>6657</v>
      </c>
      <c r="C3157" s="340" t="s">
        <v>6658</v>
      </c>
      <c r="D3157" s="340" t="s">
        <v>6644</v>
      </c>
      <c r="E3157" s="340" t="s">
        <v>2453</v>
      </c>
      <c r="F3157" s="340" t="s">
        <v>2423</v>
      </c>
    </row>
    <row r="3158" spans="1:6">
      <c r="A3158" s="26">
        <v>3154</v>
      </c>
      <c r="B3158" s="338" t="s">
        <v>6651</v>
      </c>
      <c r="C3158" s="340" t="s">
        <v>6652</v>
      </c>
      <c r="D3158" s="340" t="s">
        <v>6644</v>
      </c>
      <c r="E3158" s="340" t="s">
        <v>2453</v>
      </c>
      <c r="F3158" s="340" t="s">
        <v>2423</v>
      </c>
    </row>
    <row r="3159" spans="1:6">
      <c r="A3159" s="26">
        <v>3155</v>
      </c>
      <c r="B3159" s="338" t="s">
        <v>6649</v>
      </c>
      <c r="C3159" s="340" t="s">
        <v>6650</v>
      </c>
      <c r="D3159" s="340" t="s">
        <v>6644</v>
      </c>
      <c r="E3159" s="340" t="s">
        <v>2453</v>
      </c>
      <c r="F3159" s="340" t="s">
        <v>2423</v>
      </c>
    </row>
    <row r="3160" spans="1:6">
      <c r="A3160" s="26">
        <v>3156</v>
      </c>
      <c r="B3160" s="338" t="s">
        <v>6643</v>
      </c>
      <c r="C3160" s="340" t="s">
        <v>1597</v>
      </c>
      <c r="D3160" s="340" t="s">
        <v>6644</v>
      </c>
      <c r="E3160" s="340" t="s">
        <v>2422</v>
      </c>
      <c r="F3160" s="342" t="s">
        <v>2423</v>
      </c>
    </row>
    <row r="3161" spans="1:6">
      <c r="A3161" s="26">
        <v>3157</v>
      </c>
      <c r="B3161" s="338" t="s">
        <v>6647</v>
      </c>
      <c r="C3161" s="340" t="s">
        <v>6648</v>
      </c>
      <c r="D3161" s="340" t="s">
        <v>6644</v>
      </c>
      <c r="E3161" s="340" t="s">
        <v>2453</v>
      </c>
      <c r="F3161" s="342" t="s">
        <v>2423</v>
      </c>
    </row>
    <row r="3162" spans="1:6">
      <c r="A3162" s="26">
        <v>3158</v>
      </c>
      <c r="B3162" s="338" t="s">
        <v>6667</v>
      </c>
      <c r="C3162" s="340" t="s">
        <v>6668</v>
      </c>
      <c r="D3162" s="340" t="s">
        <v>6644</v>
      </c>
      <c r="E3162" s="340" t="s">
        <v>2453</v>
      </c>
      <c r="F3162" s="342" t="s">
        <v>2423</v>
      </c>
    </row>
    <row r="3163" spans="1:6">
      <c r="A3163" s="26">
        <v>3159</v>
      </c>
      <c r="B3163" s="338" t="s">
        <v>6655</v>
      </c>
      <c r="C3163" s="340" t="s">
        <v>6656</v>
      </c>
      <c r="D3163" s="340" t="s">
        <v>6644</v>
      </c>
      <c r="E3163" s="340" t="s">
        <v>2453</v>
      </c>
      <c r="F3163" s="342" t="s">
        <v>2423</v>
      </c>
    </row>
    <row r="3164" spans="1:6">
      <c r="A3164" s="26">
        <v>3160</v>
      </c>
      <c r="B3164" s="338" t="s">
        <v>6661</v>
      </c>
      <c r="C3164" s="340" t="s">
        <v>6662</v>
      </c>
      <c r="D3164" s="340" t="s">
        <v>6644</v>
      </c>
      <c r="E3164" s="340" t="s">
        <v>2453</v>
      </c>
      <c r="F3164" s="342" t="s">
        <v>2423</v>
      </c>
    </row>
    <row r="3165" spans="1:6">
      <c r="A3165" s="26">
        <v>3161</v>
      </c>
      <c r="B3165" s="338" t="s">
        <v>6659</v>
      </c>
      <c r="C3165" s="340" t="s">
        <v>6660</v>
      </c>
      <c r="D3165" s="340" t="s">
        <v>6644</v>
      </c>
      <c r="E3165" s="340" t="s">
        <v>2453</v>
      </c>
      <c r="F3165" s="342" t="s">
        <v>2423</v>
      </c>
    </row>
    <row r="3166" spans="1:6">
      <c r="A3166" s="26">
        <v>3162</v>
      </c>
      <c r="B3166" s="338" t="s">
        <v>6665</v>
      </c>
      <c r="C3166" s="340" t="s">
        <v>6666</v>
      </c>
      <c r="D3166" s="340" t="s">
        <v>6644</v>
      </c>
      <c r="E3166" s="340" t="s">
        <v>2453</v>
      </c>
      <c r="F3166" s="342" t="s">
        <v>2423</v>
      </c>
    </row>
    <row r="3167" spans="1:6">
      <c r="A3167" s="26">
        <v>3163</v>
      </c>
      <c r="B3167" s="338" t="s">
        <v>6732</v>
      </c>
      <c r="C3167" s="340" t="s">
        <v>6733</v>
      </c>
      <c r="D3167" s="340" t="s">
        <v>6644</v>
      </c>
      <c r="E3167" s="340" t="s">
        <v>2453</v>
      </c>
      <c r="F3167" s="340" t="s">
        <v>2438</v>
      </c>
    </row>
    <row r="3168" spans="1:6">
      <c r="A3168" s="26">
        <v>3164</v>
      </c>
      <c r="B3168" s="338" t="s">
        <v>9970</v>
      </c>
      <c r="C3168" s="340" t="s">
        <v>6750</v>
      </c>
      <c r="D3168" s="340" t="s">
        <v>6644</v>
      </c>
      <c r="E3168" s="340" t="s">
        <v>2453</v>
      </c>
      <c r="F3168" s="340" t="s">
        <v>2438</v>
      </c>
    </row>
    <row r="3169" spans="1:6">
      <c r="A3169" s="26">
        <v>3165</v>
      </c>
      <c r="B3169" s="338" t="s">
        <v>9994</v>
      </c>
      <c r="C3169" s="340" t="s">
        <v>6751</v>
      </c>
      <c r="D3169" s="340" t="s">
        <v>6644</v>
      </c>
      <c r="E3169" s="340" t="s">
        <v>2453</v>
      </c>
      <c r="F3169" s="340" t="s">
        <v>2438</v>
      </c>
    </row>
    <row r="3170" spans="1:6">
      <c r="A3170" s="26">
        <v>3166</v>
      </c>
      <c r="B3170" s="338" t="s">
        <v>10967</v>
      </c>
      <c r="C3170" s="340" t="s">
        <v>6754</v>
      </c>
      <c r="D3170" s="340" t="s">
        <v>6644</v>
      </c>
      <c r="E3170" s="340" t="s">
        <v>2453</v>
      </c>
      <c r="F3170" s="340" t="s">
        <v>2893</v>
      </c>
    </row>
    <row r="3171" spans="1:6">
      <c r="A3171" s="26">
        <v>3167</v>
      </c>
      <c r="B3171" s="338" t="s">
        <v>11077</v>
      </c>
      <c r="C3171" s="340" t="s">
        <v>6753</v>
      </c>
      <c r="D3171" s="340" t="s">
        <v>6644</v>
      </c>
      <c r="E3171" s="340" t="s">
        <v>2453</v>
      </c>
      <c r="F3171" s="340" t="s">
        <v>2893</v>
      </c>
    </row>
    <row r="3172" spans="1:6">
      <c r="A3172" s="26">
        <v>3168</v>
      </c>
      <c r="B3172" s="338" t="s">
        <v>6715</v>
      </c>
      <c r="C3172" s="340" t="s">
        <v>1500</v>
      </c>
      <c r="D3172" s="340" t="s">
        <v>6644</v>
      </c>
      <c r="E3172" s="340" t="s">
        <v>2453</v>
      </c>
      <c r="F3172" s="340" t="s">
        <v>2893</v>
      </c>
    </row>
    <row r="3173" spans="1:6">
      <c r="A3173" s="26">
        <v>3169</v>
      </c>
      <c r="B3173" s="338" t="s">
        <v>11275</v>
      </c>
      <c r="C3173" s="340" t="s">
        <v>6752</v>
      </c>
      <c r="D3173" s="340" t="s">
        <v>6644</v>
      </c>
      <c r="E3173" s="340" t="s">
        <v>2453</v>
      </c>
      <c r="F3173" s="340" t="s">
        <v>2893</v>
      </c>
    </row>
    <row r="3174" spans="1:6">
      <c r="A3174" s="26">
        <v>3170</v>
      </c>
      <c r="B3174" s="338" t="s">
        <v>6739</v>
      </c>
      <c r="C3174" s="340" t="s">
        <v>6740</v>
      </c>
      <c r="D3174" s="340" t="s">
        <v>6644</v>
      </c>
      <c r="E3174" s="340" t="s">
        <v>2453</v>
      </c>
      <c r="F3174" s="340" t="s">
        <v>2456</v>
      </c>
    </row>
    <row r="3175" spans="1:6">
      <c r="A3175" s="26">
        <v>3171</v>
      </c>
      <c r="B3175" s="338" t="s">
        <v>6868</v>
      </c>
      <c r="C3175" s="340" t="s">
        <v>6869</v>
      </c>
      <c r="D3175" s="340" t="s">
        <v>6774</v>
      </c>
      <c r="E3175" s="340" t="s">
        <v>2453</v>
      </c>
      <c r="F3175" s="340" t="s">
        <v>2423</v>
      </c>
    </row>
    <row r="3176" spans="1:6">
      <c r="A3176" s="26">
        <v>3172</v>
      </c>
      <c r="B3176" s="338" t="s">
        <v>6875</v>
      </c>
      <c r="C3176" s="340" t="s">
        <v>6876</v>
      </c>
      <c r="D3176" s="340" t="s">
        <v>6774</v>
      </c>
      <c r="E3176" s="340" t="s">
        <v>2453</v>
      </c>
      <c r="F3176" s="340" t="s">
        <v>2423</v>
      </c>
    </row>
    <row r="3177" spans="1:6">
      <c r="A3177" s="26">
        <v>3173</v>
      </c>
      <c r="B3177" s="338" t="s">
        <v>6873</v>
      </c>
      <c r="C3177" s="340" t="s">
        <v>6874</v>
      </c>
      <c r="D3177" s="340" t="s">
        <v>6774</v>
      </c>
      <c r="E3177" s="340" t="s">
        <v>2453</v>
      </c>
      <c r="F3177" s="340" t="s">
        <v>2423</v>
      </c>
    </row>
    <row r="3178" spans="1:6">
      <c r="A3178" s="26">
        <v>3174</v>
      </c>
      <c r="B3178" s="338" t="s">
        <v>6870</v>
      </c>
      <c r="C3178" s="340" t="s">
        <v>1067</v>
      </c>
      <c r="D3178" s="340" t="s">
        <v>6774</v>
      </c>
      <c r="E3178" s="340" t="s">
        <v>2453</v>
      </c>
      <c r="F3178" s="340" t="s">
        <v>2423</v>
      </c>
    </row>
    <row r="3179" spans="1:6">
      <c r="A3179" s="26">
        <v>3175</v>
      </c>
      <c r="B3179" s="338" t="s">
        <v>9708</v>
      </c>
      <c r="C3179" s="340" t="s">
        <v>9709</v>
      </c>
      <c r="D3179" s="340" t="s">
        <v>6774</v>
      </c>
      <c r="E3179" s="340" t="s">
        <v>2422</v>
      </c>
      <c r="F3179" s="340" t="s">
        <v>2423</v>
      </c>
    </row>
    <row r="3180" spans="1:6">
      <c r="A3180" s="26">
        <v>3176</v>
      </c>
      <c r="B3180" s="338" t="s">
        <v>6871</v>
      </c>
      <c r="C3180" s="340" t="s">
        <v>6872</v>
      </c>
      <c r="D3180" s="340" t="s">
        <v>6774</v>
      </c>
      <c r="E3180" s="340" t="s">
        <v>2453</v>
      </c>
      <c r="F3180" s="340" t="s">
        <v>2423</v>
      </c>
    </row>
    <row r="3181" spans="1:6">
      <c r="A3181" s="26">
        <v>3177</v>
      </c>
      <c r="B3181" s="338" t="s">
        <v>9783</v>
      </c>
      <c r="C3181" s="340" t="s">
        <v>9784</v>
      </c>
      <c r="D3181" s="340" t="s">
        <v>6774</v>
      </c>
      <c r="E3181" s="340" t="s">
        <v>2422</v>
      </c>
      <c r="F3181" s="340" t="s">
        <v>2423</v>
      </c>
    </row>
    <row r="3182" spans="1:6">
      <c r="A3182" s="26">
        <v>3178</v>
      </c>
      <c r="B3182" s="338" t="s">
        <v>6860</v>
      </c>
      <c r="C3182" s="340" t="s">
        <v>6861</v>
      </c>
      <c r="D3182" s="340" t="s">
        <v>6774</v>
      </c>
      <c r="E3182" s="340" t="s">
        <v>2453</v>
      </c>
      <c r="F3182" s="340" t="s">
        <v>2423</v>
      </c>
    </row>
    <row r="3183" spans="1:6">
      <c r="A3183" s="26">
        <v>3179</v>
      </c>
      <c r="B3183" s="338" t="s">
        <v>6866</v>
      </c>
      <c r="C3183" s="340" t="s">
        <v>6867</v>
      </c>
      <c r="D3183" s="340" t="s">
        <v>6774</v>
      </c>
      <c r="E3183" s="340" t="s">
        <v>2453</v>
      </c>
      <c r="F3183" s="340" t="s">
        <v>2423</v>
      </c>
    </row>
    <row r="3184" spans="1:6">
      <c r="A3184" s="26">
        <v>3180</v>
      </c>
      <c r="B3184" s="338" t="s">
        <v>6864</v>
      </c>
      <c r="C3184" s="340" t="s">
        <v>6865</v>
      </c>
      <c r="D3184" s="340" t="s">
        <v>6774</v>
      </c>
      <c r="E3184" s="340" t="s">
        <v>2453</v>
      </c>
      <c r="F3184" s="340" t="s">
        <v>2423</v>
      </c>
    </row>
    <row r="3185" spans="1:6">
      <c r="A3185" s="26">
        <v>3181</v>
      </c>
      <c r="B3185" s="338" t="s">
        <v>6862</v>
      </c>
      <c r="C3185" s="340" t="s">
        <v>6863</v>
      </c>
      <c r="D3185" s="340" t="s">
        <v>6774</v>
      </c>
      <c r="E3185" s="340" t="s">
        <v>2453</v>
      </c>
      <c r="F3185" s="340" t="s">
        <v>2423</v>
      </c>
    </row>
    <row r="3186" spans="1:6">
      <c r="A3186" s="26">
        <v>3182</v>
      </c>
      <c r="B3186" s="338" t="s">
        <v>6858</v>
      </c>
      <c r="C3186" s="340" t="s">
        <v>6859</v>
      </c>
      <c r="D3186" s="340" t="s">
        <v>6774</v>
      </c>
      <c r="E3186" s="340" t="s">
        <v>2453</v>
      </c>
      <c r="F3186" s="340" t="s">
        <v>2423</v>
      </c>
    </row>
    <row r="3187" spans="1:6">
      <c r="A3187" s="26">
        <v>3183</v>
      </c>
      <c r="B3187" s="338" t="s">
        <v>6801</v>
      </c>
      <c r="C3187" s="340" t="s">
        <v>6802</v>
      </c>
      <c r="D3187" s="340" t="s">
        <v>6774</v>
      </c>
      <c r="E3187" s="340" t="s">
        <v>2453</v>
      </c>
      <c r="F3187" s="340" t="s">
        <v>2423</v>
      </c>
    </row>
    <row r="3188" spans="1:6">
      <c r="A3188" s="26">
        <v>3184</v>
      </c>
      <c r="B3188" s="338" t="s">
        <v>6803</v>
      </c>
      <c r="C3188" s="340" t="s">
        <v>6804</v>
      </c>
      <c r="D3188" s="340" t="s">
        <v>6774</v>
      </c>
      <c r="E3188" s="340" t="s">
        <v>2453</v>
      </c>
      <c r="F3188" s="340" t="s">
        <v>2423</v>
      </c>
    </row>
    <row r="3189" spans="1:6">
      <c r="A3189" s="26">
        <v>3185</v>
      </c>
      <c r="B3189" s="338" t="s">
        <v>6777</v>
      </c>
      <c r="C3189" s="340" t="s">
        <v>6778</v>
      </c>
      <c r="D3189" s="340" t="s">
        <v>6774</v>
      </c>
      <c r="E3189" s="340" t="s">
        <v>2422</v>
      </c>
      <c r="F3189" s="340" t="s">
        <v>2423</v>
      </c>
    </row>
    <row r="3190" spans="1:6">
      <c r="A3190" s="26">
        <v>3186</v>
      </c>
      <c r="B3190" s="338" t="s">
        <v>6779</v>
      </c>
      <c r="C3190" s="340" t="s">
        <v>6780</v>
      </c>
      <c r="D3190" s="340" t="s">
        <v>6774</v>
      </c>
      <c r="E3190" s="340" t="s">
        <v>2422</v>
      </c>
      <c r="F3190" s="340" t="s">
        <v>2423</v>
      </c>
    </row>
    <row r="3191" spans="1:6">
      <c r="A3191" s="26">
        <v>3187</v>
      </c>
      <c r="B3191" s="338" t="s">
        <v>6877</v>
      </c>
      <c r="C3191" s="340" t="s">
        <v>6878</v>
      </c>
      <c r="D3191" s="340" t="s">
        <v>6774</v>
      </c>
      <c r="E3191" s="340" t="s">
        <v>2453</v>
      </c>
      <c r="F3191" s="340" t="s">
        <v>2423</v>
      </c>
    </row>
    <row r="3192" spans="1:6">
      <c r="A3192" s="26">
        <v>3188</v>
      </c>
      <c r="B3192" s="338" t="s">
        <v>9183</v>
      </c>
      <c r="C3192" s="340" t="s">
        <v>1285</v>
      </c>
      <c r="D3192" s="340" t="s">
        <v>6774</v>
      </c>
      <c r="E3192" s="340" t="s">
        <v>2422</v>
      </c>
      <c r="F3192" s="340" t="s">
        <v>2423</v>
      </c>
    </row>
    <row r="3193" spans="1:6">
      <c r="A3193" s="26">
        <v>3189</v>
      </c>
      <c r="B3193" s="338" t="s">
        <v>10134</v>
      </c>
      <c r="C3193" s="340" t="s">
        <v>6887</v>
      </c>
      <c r="D3193" s="340" t="s">
        <v>6774</v>
      </c>
      <c r="E3193" s="340" t="s">
        <v>2453</v>
      </c>
      <c r="F3193" s="340" t="s">
        <v>2423</v>
      </c>
    </row>
    <row r="3194" spans="1:6">
      <c r="A3194" s="26">
        <v>3190</v>
      </c>
      <c r="B3194" s="338" t="s">
        <v>10139</v>
      </c>
      <c r="C3194" s="340" t="s">
        <v>6882</v>
      </c>
      <c r="D3194" s="340" t="s">
        <v>6774</v>
      </c>
      <c r="E3194" s="340" t="s">
        <v>2453</v>
      </c>
      <c r="F3194" s="340" t="s">
        <v>2423</v>
      </c>
    </row>
    <row r="3195" spans="1:6">
      <c r="A3195" s="26">
        <v>3191</v>
      </c>
      <c r="B3195" s="338" t="s">
        <v>6819</v>
      </c>
      <c r="C3195" s="340" t="s">
        <v>6820</v>
      </c>
      <c r="D3195" s="340" t="s">
        <v>6774</v>
      </c>
      <c r="E3195" s="340" t="s">
        <v>2453</v>
      </c>
      <c r="F3195" s="340" t="s">
        <v>2423</v>
      </c>
    </row>
    <row r="3196" spans="1:6">
      <c r="A3196" s="26">
        <v>3192</v>
      </c>
      <c r="B3196" s="338" t="s">
        <v>6821</v>
      </c>
      <c r="C3196" s="340" t="s">
        <v>6822</v>
      </c>
      <c r="D3196" s="340" t="s">
        <v>6774</v>
      </c>
      <c r="E3196" s="340" t="s">
        <v>2453</v>
      </c>
      <c r="F3196" s="340" t="s">
        <v>2423</v>
      </c>
    </row>
    <row r="3197" spans="1:6">
      <c r="A3197" s="26">
        <v>3193</v>
      </c>
      <c r="B3197" s="338" t="s">
        <v>6805</v>
      </c>
      <c r="C3197" s="340" t="s">
        <v>6806</v>
      </c>
      <c r="D3197" s="340" t="s">
        <v>6774</v>
      </c>
      <c r="E3197" s="340" t="s">
        <v>2453</v>
      </c>
      <c r="F3197" s="340" t="s">
        <v>2423</v>
      </c>
    </row>
    <row r="3198" spans="1:6">
      <c r="A3198" s="26">
        <v>3194</v>
      </c>
      <c r="B3198" s="338" t="s">
        <v>6856</v>
      </c>
      <c r="C3198" s="340" t="s">
        <v>6857</v>
      </c>
      <c r="D3198" s="340" t="s">
        <v>6774</v>
      </c>
      <c r="E3198" s="340" t="s">
        <v>2453</v>
      </c>
      <c r="F3198" s="340" t="s">
        <v>2423</v>
      </c>
    </row>
    <row r="3199" spans="1:6">
      <c r="A3199" s="26">
        <v>3195</v>
      </c>
      <c r="B3199" s="338" t="s">
        <v>6815</v>
      </c>
      <c r="C3199" s="340" t="s">
        <v>6816</v>
      </c>
      <c r="D3199" s="340" t="s">
        <v>6774</v>
      </c>
      <c r="E3199" s="340" t="s">
        <v>2453</v>
      </c>
      <c r="F3199" s="340" t="s">
        <v>2423</v>
      </c>
    </row>
    <row r="3200" spans="1:6">
      <c r="A3200" s="26">
        <v>3196</v>
      </c>
      <c r="B3200" s="338" t="s">
        <v>6823</v>
      </c>
      <c r="C3200" s="340" t="s">
        <v>6824</v>
      </c>
      <c r="D3200" s="340" t="s">
        <v>6774</v>
      </c>
      <c r="E3200" s="340" t="s">
        <v>2453</v>
      </c>
      <c r="F3200" s="340" t="s">
        <v>2423</v>
      </c>
    </row>
    <row r="3201" spans="1:6">
      <c r="A3201" s="26">
        <v>3197</v>
      </c>
      <c r="B3201" s="338" t="s">
        <v>6811</v>
      </c>
      <c r="C3201" s="340" t="s">
        <v>6812</v>
      </c>
      <c r="D3201" s="340" t="s">
        <v>6774</v>
      </c>
      <c r="E3201" s="340" t="s">
        <v>2453</v>
      </c>
      <c r="F3201" s="340" t="s">
        <v>2423</v>
      </c>
    </row>
    <row r="3202" spans="1:6">
      <c r="A3202" s="26">
        <v>3198</v>
      </c>
      <c r="B3202" s="338" t="s">
        <v>6809</v>
      </c>
      <c r="C3202" s="340" t="s">
        <v>6810</v>
      </c>
      <c r="D3202" s="340" t="s">
        <v>6774</v>
      </c>
      <c r="E3202" s="340" t="s">
        <v>2453</v>
      </c>
      <c r="F3202" s="340" t="s">
        <v>2423</v>
      </c>
    </row>
    <row r="3203" spans="1:6">
      <c r="A3203" s="26">
        <v>3199</v>
      </c>
      <c r="B3203" s="338" t="s">
        <v>6825</v>
      </c>
      <c r="C3203" s="340" t="s">
        <v>6826</v>
      </c>
      <c r="D3203" s="340" t="s">
        <v>6774</v>
      </c>
      <c r="E3203" s="340" t="s">
        <v>2453</v>
      </c>
      <c r="F3203" s="340" t="s">
        <v>2423</v>
      </c>
    </row>
    <row r="3204" spans="1:6">
      <c r="A3204" s="26">
        <v>3200</v>
      </c>
      <c r="B3204" s="338" t="s">
        <v>10378</v>
      </c>
      <c r="C3204" s="340" t="s">
        <v>6879</v>
      </c>
      <c r="D3204" s="340" t="s">
        <v>6774</v>
      </c>
      <c r="E3204" s="340" t="s">
        <v>2453</v>
      </c>
      <c r="F3204" s="340" t="s">
        <v>2423</v>
      </c>
    </row>
    <row r="3205" spans="1:6">
      <c r="A3205" s="26">
        <v>3201</v>
      </c>
      <c r="B3205" s="338" t="s">
        <v>6829</v>
      </c>
      <c r="C3205" s="340" t="s">
        <v>6830</v>
      </c>
      <c r="D3205" s="340" t="s">
        <v>6774</v>
      </c>
      <c r="E3205" s="340" t="s">
        <v>2453</v>
      </c>
      <c r="F3205" s="340" t="s">
        <v>2423</v>
      </c>
    </row>
    <row r="3206" spans="1:6">
      <c r="A3206" s="26">
        <v>3202</v>
      </c>
      <c r="B3206" s="338" t="s">
        <v>6834</v>
      </c>
      <c r="C3206" s="340" t="s">
        <v>6835</v>
      </c>
      <c r="D3206" s="340" t="s">
        <v>6774</v>
      </c>
      <c r="E3206" s="340" t="s">
        <v>2453</v>
      </c>
      <c r="F3206" s="340" t="s">
        <v>2423</v>
      </c>
    </row>
    <row r="3207" spans="1:6">
      <c r="A3207" s="26">
        <v>3203</v>
      </c>
      <c r="B3207" s="338" t="s">
        <v>6854</v>
      </c>
      <c r="C3207" s="340" t="s">
        <v>6855</v>
      </c>
      <c r="D3207" s="340" t="s">
        <v>6774</v>
      </c>
      <c r="E3207" s="340" t="s">
        <v>2453</v>
      </c>
      <c r="F3207" s="340" t="s">
        <v>2423</v>
      </c>
    </row>
    <row r="3208" spans="1:6">
      <c r="A3208" s="26">
        <v>3204</v>
      </c>
      <c r="B3208" s="338" t="s">
        <v>6817</v>
      </c>
      <c r="C3208" s="340" t="s">
        <v>6818</v>
      </c>
      <c r="D3208" s="340" t="s">
        <v>6774</v>
      </c>
      <c r="E3208" s="340" t="s">
        <v>2453</v>
      </c>
      <c r="F3208" s="340" t="s">
        <v>2423</v>
      </c>
    </row>
    <row r="3209" spans="1:6">
      <c r="A3209" s="26">
        <v>3205</v>
      </c>
      <c r="B3209" s="338" t="s">
        <v>10556</v>
      </c>
      <c r="C3209" s="340" t="s">
        <v>6880</v>
      </c>
      <c r="D3209" s="340" t="s">
        <v>6774</v>
      </c>
      <c r="E3209" s="340" t="s">
        <v>2453</v>
      </c>
      <c r="F3209" s="340" t="s">
        <v>2423</v>
      </c>
    </row>
    <row r="3210" spans="1:6">
      <c r="A3210" s="26">
        <v>3206</v>
      </c>
      <c r="B3210" s="338" t="s">
        <v>10667</v>
      </c>
      <c r="C3210" s="340" t="s">
        <v>6883</v>
      </c>
      <c r="D3210" s="340" t="s">
        <v>6774</v>
      </c>
      <c r="E3210" s="340" t="s">
        <v>2453</v>
      </c>
      <c r="F3210" s="340" t="s">
        <v>2423</v>
      </c>
    </row>
    <row r="3211" spans="1:6">
      <c r="A3211" s="26">
        <v>3207</v>
      </c>
      <c r="B3211" s="338" t="s">
        <v>11058</v>
      </c>
      <c r="C3211" s="340" t="s">
        <v>6781</v>
      </c>
      <c r="D3211" s="340" t="s">
        <v>6774</v>
      </c>
      <c r="E3211" s="340" t="s">
        <v>2422</v>
      </c>
      <c r="F3211" s="340" t="s">
        <v>2423</v>
      </c>
    </row>
    <row r="3212" spans="1:6">
      <c r="A3212" s="26">
        <v>3208</v>
      </c>
      <c r="B3212" s="338" t="s">
        <v>6831</v>
      </c>
      <c r="C3212" s="340" t="s">
        <v>1497</v>
      </c>
      <c r="D3212" s="340" t="s">
        <v>6774</v>
      </c>
      <c r="E3212" s="340" t="s">
        <v>2453</v>
      </c>
      <c r="F3212" s="340" t="s">
        <v>2423</v>
      </c>
    </row>
    <row r="3213" spans="1:6">
      <c r="A3213" s="26">
        <v>3209</v>
      </c>
      <c r="B3213" s="338" t="s">
        <v>6832</v>
      </c>
      <c r="C3213" s="340" t="s">
        <v>1501</v>
      </c>
      <c r="D3213" s="340" t="s">
        <v>6774</v>
      </c>
      <c r="E3213" s="340" t="s">
        <v>2453</v>
      </c>
      <c r="F3213" s="340" t="s">
        <v>2423</v>
      </c>
    </row>
    <row r="3214" spans="1:6">
      <c r="A3214" s="26">
        <v>3210</v>
      </c>
      <c r="B3214" s="338" t="s">
        <v>6833</v>
      </c>
      <c r="C3214" s="340" t="s">
        <v>1502</v>
      </c>
      <c r="D3214" s="340" t="s">
        <v>6774</v>
      </c>
      <c r="E3214" s="340" t="s">
        <v>2453</v>
      </c>
      <c r="F3214" s="340" t="s">
        <v>2423</v>
      </c>
    </row>
    <row r="3215" spans="1:6">
      <c r="A3215" s="26">
        <v>3211</v>
      </c>
      <c r="B3215" s="338" t="s">
        <v>6842</v>
      </c>
      <c r="C3215" s="340" t="s">
        <v>6843</v>
      </c>
      <c r="D3215" s="340" t="s">
        <v>6774</v>
      </c>
      <c r="E3215" s="340" t="s">
        <v>2453</v>
      </c>
      <c r="F3215" s="340" t="s">
        <v>2423</v>
      </c>
    </row>
    <row r="3216" spans="1:6">
      <c r="A3216" s="26">
        <v>3212</v>
      </c>
      <c r="B3216" s="338" t="s">
        <v>6827</v>
      </c>
      <c r="C3216" s="340" t="s">
        <v>6828</v>
      </c>
      <c r="D3216" s="340" t="s">
        <v>6774</v>
      </c>
      <c r="E3216" s="340" t="s">
        <v>2453</v>
      </c>
      <c r="F3216" s="340" t="s">
        <v>2423</v>
      </c>
    </row>
    <row r="3217" spans="1:6">
      <c r="A3217" s="26">
        <v>3213</v>
      </c>
      <c r="B3217" s="338" t="s">
        <v>11183</v>
      </c>
      <c r="C3217" s="340" t="s">
        <v>6888</v>
      </c>
      <c r="D3217" s="340" t="s">
        <v>6774</v>
      </c>
      <c r="E3217" s="340" t="s">
        <v>2453</v>
      </c>
      <c r="F3217" s="340" t="s">
        <v>2423</v>
      </c>
    </row>
    <row r="3218" spans="1:6">
      <c r="A3218" s="26">
        <v>3214</v>
      </c>
      <c r="B3218" s="338" t="s">
        <v>11184</v>
      </c>
      <c r="C3218" s="340" t="s">
        <v>6889</v>
      </c>
      <c r="D3218" s="340" t="s">
        <v>6774</v>
      </c>
      <c r="E3218" s="340" t="s">
        <v>2453</v>
      </c>
      <c r="F3218" s="340" t="s">
        <v>2423</v>
      </c>
    </row>
    <row r="3219" spans="1:6">
      <c r="A3219" s="26">
        <v>3215</v>
      </c>
      <c r="B3219" s="338" t="s">
        <v>11185</v>
      </c>
      <c r="C3219" s="340" t="s">
        <v>6890</v>
      </c>
      <c r="D3219" s="340" t="s">
        <v>6774</v>
      </c>
      <c r="E3219" s="340" t="s">
        <v>2453</v>
      </c>
      <c r="F3219" s="340" t="s">
        <v>2423</v>
      </c>
    </row>
    <row r="3220" spans="1:6">
      <c r="A3220" s="26">
        <v>3216</v>
      </c>
      <c r="B3220" s="338" t="s">
        <v>6846</v>
      </c>
      <c r="C3220" s="340" t="s">
        <v>6847</v>
      </c>
      <c r="D3220" s="340" t="s">
        <v>6774</v>
      </c>
      <c r="E3220" s="340" t="s">
        <v>2453</v>
      </c>
      <c r="F3220" s="340" t="s">
        <v>2423</v>
      </c>
    </row>
    <row r="3221" spans="1:6">
      <c r="A3221" s="26">
        <v>3217</v>
      </c>
      <c r="B3221" s="338" t="s">
        <v>6852</v>
      </c>
      <c r="C3221" s="340" t="s">
        <v>6853</v>
      </c>
      <c r="D3221" s="340" t="s">
        <v>6774</v>
      </c>
      <c r="E3221" s="340" t="s">
        <v>2453</v>
      </c>
      <c r="F3221" s="340" t="s">
        <v>2423</v>
      </c>
    </row>
    <row r="3222" spans="1:6">
      <c r="A3222" s="26">
        <v>3218</v>
      </c>
      <c r="B3222" s="338" t="s">
        <v>6836</v>
      </c>
      <c r="C3222" s="340" t="s">
        <v>6837</v>
      </c>
      <c r="D3222" s="340" t="s">
        <v>6774</v>
      </c>
      <c r="E3222" s="340" t="s">
        <v>2453</v>
      </c>
      <c r="F3222" s="340" t="s">
        <v>2423</v>
      </c>
    </row>
    <row r="3223" spans="1:6">
      <c r="A3223" s="26">
        <v>3219</v>
      </c>
      <c r="B3223" s="338" t="s">
        <v>6848</v>
      </c>
      <c r="C3223" s="340" t="s">
        <v>6849</v>
      </c>
      <c r="D3223" s="340" t="s">
        <v>6774</v>
      </c>
      <c r="E3223" s="340" t="s">
        <v>2453</v>
      </c>
      <c r="F3223" s="340" t="s">
        <v>2423</v>
      </c>
    </row>
    <row r="3224" spans="1:6">
      <c r="A3224" s="26">
        <v>3220</v>
      </c>
      <c r="B3224" s="338" t="s">
        <v>6807</v>
      </c>
      <c r="C3224" s="340" t="s">
        <v>6808</v>
      </c>
      <c r="D3224" s="340" t="s">
        <v>6774</v>
      </c>
      <c r="E3224" s="340" t="s">
        <v>2453</v>
      </c>
      <c r="F3224" s="340" t="s">
        <v>2423</v>
      </c>
    </row>
    <row r="3225" spans="1:6">
      <c r="A3225" s="26">
        <v>3221</v>
      </c>
      <c r="B3225" s="338" t="s">
        <v>6850</v>
      </c>
      <c r="C3225" s="340" t="s">
        <v>6851</v>
      </c>
      <c r="D3225" s="340" t="s">
        <v>6774</v>
      </c>
      <c r="E3225" s="340" t="s">
        <v>2453</v>
      </c>
      <c r="F3225" s="340" t="s">
        <v>2423</v>
      </c>
    </row>
    <row r="3226" spans="1:6">
      <c r="A3226" s="26">
        <v>3222</v>
      </c>
      <c r="B3226" s="338" t="s">
        <v>6840</v>
      </c>
      <c r="C3226" s="340" t="s">
        <v>6841</v>
      </c>
      <c r="D3226" s="340" t="s">
        <v>6774</v>
      </c>
      <c r="E3226" s="340" t="s">
        <v>2453</v>
      </c>
      <c r="F3226" s="340" t="s">
        <v>2423</v>
      </c>
    </row>
    <row r="3227" spans="1:6">
      <c r="A3227" s="26">
        <v>3223</v>
      </c>
      <c r="B3227" s="338" t="s">
        <v>6838</v>
      </c>
      <c r="C3227" s="340" t="s">
        <v>6839</v>
      </c>
      <c r="D3227" s="340" t="s">
        <v>6774</v>
      </c>
      <c r="E3227" s="340" t="s">
        <v>2453</v>
      </c>
      <c r="F3227" s="340" t="s">
        <v>2423</v>
      </c>
    </row>
    <row r="3228" spans="1:6">
      <c r="A3228" s="26">
        <v>3224</v>
      </c>
      <c r="B3228" s="338" t="s">
        <v>6844</v>
      </c>
      <c r="C3228" s="340" t="s">
        <v>6845</v>
      </c>
      <c r="D3228" s="340" t="s">
        <v>6774</v>
      </c>
      <c r="E3228" s="340" t="s">
        <v>2453</v>
      </c>
      <c r="F3228" s="340" t="s">
        <v>2423</v>
      </c>
    </row>
    <row r="3229" spans="1:6">
      <c r="A3229" s="26">
        <v>3225</v>
      </c>
      <c r="B3229" s="338" t="s">
        <v>6813</v>
      </c>
      <c r="C3229" s="340" t="s">
        <v>6814</v>
      </c>
      <c r="D3229" s="340" t="s">
        <v>6774</v>
      </c>
      <c r="E3229" s="340" t="s">
        <v>2453</v>
      </c>
      <c r="F3229" s="340" t="s">
        <v>2423</v>
      </c>
    </row>
    <row r="3230" spans="1:6">
      <c r="A3230" s="26">
        <v>3226</v>
      </c>
      <c r="B3230" s="338" t="s">
        <v>11431</v>
      </c>
      <c r="C3230" s="340" t="s">
        <v>6892</v>
      </c>
      <c r="D3230" s="340" t="s">
        <v>6774</v>
      </c>
      <c r="E3230" s="340" t="s">
        <v>2453</v>
      </c>
      <c r="F3230" s="340" t="s">
        <v>2423</v>
      </c>
    </row>
    <row r="3231" spans="1:6">
      <c r="A3231" s="26">
        <v>3227</v>
      </c>
      <c r="B3231" s="338" t="s">
        <v>11434</v>
      </c>
      <c r="C3231" s="340" t="s">
        <v>6891</v>
      </c>
      <c r="D3231" s="340" t="s">
        <v>6774</v>
      </c>
      <c r="E3231" s="340" t="s">
        <v>2453</v>
      </c>
      <c r="F3231" s="340" t="s">
        <v>2423</v>
      </c>
    </row>
    <row r="3232" spans="1:6">
      <c r="A3232" s="26">
        <v>3228</v>
      </c>
      <c r="B3232" s="338" t="s">
        <v>11439</v>
      </c>
      <c r="C3232" s="340" t="s">
        <v>6881</v>
      </c>
      <c r="D3232" s="340" t="s">
        <v>6774</v>
      </c>
      <c r="E3232" s="340" t="s">
        <v>2453</v>
      </c>
      <c r="F3232" s="340" t="s">
        <v>2423</v>
      </c>
    </row>
    <row r="3233" spans="1:6">
      <c r="A3233" s="26">
        <v>3229</v>
      </c>
      <c r="B3233" s="338" t="s">
        <v>11467</v>
      </c>
      <c r="C3233" s="340" t="s">
        <v>6884</v>
      </c>
      <c r="D3233" s="340" t="s">
        <v>6774</v>
      </c>
      <c r="E3233" s="340" t="s">
        <v>2453</v>
      </c>
      <c r="F3233" s="340" t="s">
        <v>2423</v>
      </c>
    </row>
    <row r="3234" spans="1:6">
      <c r="A3234" s="26">
        <v>3230</v>
      </c>
      <c r="B3234" s="338" t="s">
        <v>11477</v>
      </c>
      <c r="C3234" s="340" t="s">
        <v>6886</v>
      </c>
      <c r="D3234" s="340" t="s">
        <v>6774</v>
      </c>
      <c r="E3234" s="340" t="s">
        <v>2453</v>
      </c>
      <c r="F3234" s="340" t="s">
        <v>2423</v>
      </c>
    </row>
    <row r="3235" spans="1:6">
      <c r="A3235" s="26">
        <v>3231</v>
      </c>
      <c r="B3235" s="338" t="s">
        <v>11518</v>
      </c>
      <c r="C3235" s="340" t="s">
        <v>6885</v>
      </c>
      <c r="D3235" s="340" t="s">
        <v>6774</v>
      </c>
      <c r="E3235" s="340" t="s">
        <v>2453</v>
      </c>
      <c r="F3235" s="340" t="s">
        <v>2423</v>
      </c>
    </row>
    <row r="3236" spans="1:6">
      <c r="A3236" s="26">
        <v>3232</v>
      </c>
      <c r="B3236" s="338" t="s">
        <v>6784</v>
      </c>
      <c r="C3236" s="340" t="s">
        <v>6785</v>
      </c>
      <c r="D3236" s="340" t="s">
        <v>6774</v>
      </c>
      <c r="E3236" s="340" t="s">
        <v>2453</v>
      </c>
      <c r="F3236" s="340" t="s">
        <v>2423</v>
      </c>
    </row>
    <row r="3237" spans="1:6">
      <c r="A3237" s="26">
        <v>3233</v>
      </c>
      <c r="B3237" s="338" t="s">
        <v>6799</v>
      </c>
      <c r="C3237" s="340" t="s">
        <v>6800</v>
      </c>
      <c r="D3237" s="340" t="s">
        <v>6774</v>
      </c>
      <c r="E3237" s="340" t="s">
        <v>2453</v>
      </c>
      <c r="F3237" s="340" t="s">
        <v>2423</v>
      </c>
    </row>
    <row r="3238" spans="1:6">
      <c r="A3238" s="26">
        <v>3234</v>
      </c>
      <c r="B3238" s="338" t="s">
        <v>6782</v>
      </c>
      <c r="C3238" s="340" t="s">
        <v>6783</v>
      </c>
      <c r="D3238" s="340" t="s">
        <v>6774</v>
      </c>
      <c r="E3238" s="340" t="s">
        <v>2453</v>
      </c>
      <c r="F3238" s="340" t="s">
        <v>2423</v>
      </c>
    </row>
    <row r="3239" spans="1:6">
      <c r="A3239" s="26">
        <v>3235</v>
      </c>
      <c r="B3239" s="338" t="s">
        <v>6786</v>
      </c>
      <c r="C3239" s="340" t="s">
        <v>6787</v>
      </c>
      <c r="D3239" s="340" t="s">
        <v>6774</v>
      </c>
      <c r="E3239" s="340" t="s">
        <v>2453</v>
      </c>
      <c r="F3239" s="340" t="s">
        <v>2423</v>
      </c>
    </row>
    <row r="3240" spans="1:6">
      <c r="A3240" s="26">
        <v>3236</v>
      </c>
      <c r="B3240" s="338" t="s">
        <v>6788</v>
      </c>
      <c r="C3240" s="340" t="s">
        <v>6789</v>
      </c>
      <c r="D3240" s="340" t="s">
        <v>6774</v>
      </c>
      <c r="E3240" s="340" t="s">
        <v>2453</v>
      </c>
      <c r="F3240" s="342" t="s">
        <v>2423</v>
      </c>
    </row>
    <row r="3241" spans="1:6">
      <c r="A3241" s="26">
        <v>3237</v>
      </c>
      <c r="B3241" s="338" t="s">
        <v>6773</v>
      </c>
      <c r="C3241" s="340" t="s">
        <v>1595</v>
      </c>
      <c r="D3241" s="340" t="s">
        <v>6774</v>
      </c>
      <c r="E3241" s="340" t="s">
        <v>2422</v>
      </c>
      <c r="F3241" s="342" t="s">
        <v>2423</v>
      </c>
    </row>
    <row r="3242" spans="1:6">
      <c r="A3242" s="26">
        <v>3238</v>
      </c>
      <c r="B3242" s="338" t="s">
        <v>6793</v>
      </c>
      <c r="C3242" s="340" t="s">
        <v>6794</v>
      </c>
      <c r="D3242" s="340" t="s">
        <v>6774</v>
      </c>
      <c r="E3242" s="340" t="s">
        <v>2453</v>
      </c>
      <c r="F3242" s="342" t="s">
        <v>2423</v>
      </c>
    </row>
    <row r="3243" spans="1:6">
      <c r="A3243" s="26">
        <v>3239</v>
      </c>
      <c r="B3243" s="338" t="s">
        <v>6795</v>
      </c>
      <c r="C3243" s="340" t="s">
        <v>6796</v>
      </c>
      <c r="D3243" s="340" t="s">
        <v>6774</v>
      </c>
      <c r="E3243" s="340" t="s">
        <v>2453</v>
      </c>
      <c r="F3243" s="342" t="s">
        <v>2423</v>
      </c>
    </row>
    <row r="3244" spans="1:6">
      <c r="A3244" s="26">
        <v>3240</v>
      </c>
      <c r="B3244" s="338" t="s">
        <v>6775</v>
      </c>
      <c r="C3244" s="340" t="s">
        <v>6776</v>
      </c>
      <c r="D3244" s="340" t="s">
        <v>6774</v>
      </c>
      <c r="E3244" s="340" t="s">
        <v>2422</v>
      </c>
      <c r="F3244" s="342" t="s">
        <v>2423</v>
      </c>
    </row>
    <row r="3245" spans="1:6">
      <c r="A3245" s="26">
        <v>3241</v>
      </c>
      <c r="B3245" s="338" t="s">
        <v>6797</v>
      </c>
      <c r="C3245" s="340" t="s">
        <v>6798</v>
      </c>
      <c r="D3245" s="340" t="s">
        <v>6774</v>
      </c>
      <c r="E3245" s="340" t="s">
        <v>2453</v>
      </c>
      <c r="F3245" s="342" t="s">
        <v>2423</v>
      </c>
    </row>
    <row r="3246" spans="1:6">
      <c r="A3246" s="26">
        <v>3242</v>
      </c>
      <c r="B3246" s="338" t="s">
        <v>6792</v>
      </c>
      <c r="C3246" s="340" t="s">
        <v>6776</v>
      </c>
      <c r="D3246" s="340" t="s">
        <v>6774</v>
      </c>
      <c r="E3246" s="340" t="s">
        <v>2453</v>
      </c>
      <c r="F3246" s="342" t="s">
        <v>2438</v>
      </c>
    </row>
    <row r="3247" spans="1:6">
      <c r="A3247" s="26">
        <v>3243</v>
      </c>
      <c r="B3247" s="338" t="s">
        <v>6790</v>
      </c>
      <c r="C3247" s="340" t="s">
        <v>6791</v>
      </c>
      <c r="D3247" s="340" t="s">
        <v>6774</v>
      </c>
      <c r="E3247" s="340" t="s">
        <v>2453</v>
      </c>
      <c r="F3247" s="342" t="s">
        <v>2893</v>
      </c>
    </row>
    <row r="3248" spans="1:6">
      <c r="A3248" s="26">
        <v>3244</v>
      </c>
      <c r="B3248" s="338" t="s">
        <v>11079</v>
      </c>
      <c r="C3248" s="340" t="s">
        <v>6893</v>
      </c>
      <c r="D3248" s="340" t="s">
        <v>6774</v>
      </c>
      <c r="E3248" s="340" t="s">
        <v>2453</v>
      </c>
      <c r="F3248" s="340" t="s">
        <v>2456</v>
      </c>
    </row>
    <row r="3249" spans="1:6">
      <c r="A3249" s="26">
        <v>3245</v>
      </c>
      <c r="B3249" s="338" t="s">
        <v>9522</v>
      </c>
      <c r="C3249" s="340" t="s">
        <v>6940</v>
      </c>
      <c r="D3249" s="340" t="s">
        <v>6895</v>
      </c>
      <c r="E3249" s="340" t="s">
        <v>2453</v>
      </c>
      <c r="F3249" s="340" t="s">
        <v>2423</v>
      </c>
    </row>
    <row r="3250" spans="1:6">
      <c r="A3250" s="26">
        <v>3246</v>
      </c>
      <c r="B3250" s="338" t="s">
        <v>9656</v>
      </c>
      <c r="C3250" s="340" t="s">
        <v>1254</v>
      </c>
      <c r="D3250" s="340" t="s">
        <v>6895</v>
      </c>
      <c r="E3250" s="340" t="s">
        <v>2453</v>
      </c>
      <c r="F3250" s="340" t="s">
        <v>2423</v>
      </c>
    </row>
    <row r="3251" spans="1:6">
      <c r="A3251" s="26">
        <v>3247</v>
      </c>
      <c r="B3251" s="338" t="s">
        <v>9680</v>
      </c>
      <c r="C3251" s="340" t="s">
        <v>1249</v>
      </c>
      <c r="D3251" s="340" t="s">
        <v>6895</v>
      </c>
      <c r="E3251" s="340" t="s">
        <v>2453</v>
      </c>
      <c r="F3251" s="340" t="s">
        <v>2423</v>
      </c>
    </row>
    <row r="3252" spans="1:6">
      <c r="A3252" s="26">
        <v>3248</v>
      </c>
      <c r="B3252" s="338" t="s">
        <v>9778</v>
      </c>
      <c r="C3252" s="340" t="s">
        <v>1253</v>
      </c>
      <c r="D3252" s="340" t="s">
        <v>6895</v>
      </c>
      <c r="E3252" s="340" t="s">
        <v>2453</v>
      </c>
      <c r="F3252" s="340" t="s">
        <v>2423</v>
      </c>
    </row>
    <row r="3253" spans="1:6">
      <c r="A3253" s="26">
        <v>3249</v>
      </c>
      <c r="B3253" s="338" t="s">
        <v>9839</v>
      </c>
      <c r="C3253" s="340" t="s">
        <v>6935</v>
      </c>
      <c r="D3253" s="340" t="s">
        <v>6895</v>
      </c>
      <c r="E3253" s="340" t="s">
        <v>2453</v>
      </c>
      <c r="F3253" s="340" t="s">
        <v>2423</v>
      </c>
    </row>
    <row r="3254" spans="1:6">
      <c r="A3254" s="26">
        <v>3250</v>
      </c>
      <c r="B3254" s="338" t="s">
        <v>9850</v>
      </c>
      <c r="C3254" s="340" t="s">
        <v>6936</v>
      </c>
      <c r="D3254" s="340" t="s">
        <v>6895</v>
      </c>
      <c r="E3254" s="340" t="s">
        <v>2453</v>
      </c>
      <c r="F3254" s="340" t="s">
        <v>2423</v>
      </c>
    </row>
    <row r="3255" spans="1:6">
      <c r="A3255" s="26">
        <v>3251</v>
      </c>
      <c r="B3255" s="338" t="s">
        <v>9858</v>
      </c>
      <c r="C3255" s="340" t="s">
        <v>6937</v>
      </c>
      <c r="D3255" s="340" t="s">
        <v>6895</v>
      </c>
      <c r="E3255" s="340" t="s">
        <v>2453</v>
      </c>
      <c r="F3255" s="340" t="s">
        <v>2423</v>
      </c>
    </row>
    <row r="3256" spans="1:6">
      <c r="A3256" s="26">
        <v>3252</v>
      </c>
      <c r="B3256" s="338" t="s">
        <v>9872</v>
      </c>
      <c r="C3256" s="340" t="s">
        <v>6934</v>
      </c>
      <c r="D3256" s="340" t="s">
        <v>6895</v>
      </c>
      <c r="E3256" s="340" t="s">
        <v>2453</v>
      </c>
      <c r="F3256" s="340" t="s">
        <v>2423</v>
      </c>
    </row>
    <row r="3257" spans="1:6">
      <c r="A3257" s="26">
        <v>3253</v>
      </c>
      <c r="B3257" s="338" t="s">
        <v>9880</v>
      </c>
      <c r="C3257" s="340" t="s">
        <v>6938</v>
      </c>
      <c r="D3257" s="340" t="s">
        <v>6895</v>
      </c>
      <c r="E3257" s="340" t="s">
        <v>2453</v>
      </c>
      <c r="F3257" s="340" t="s">
        <v>2423</v>
      </c>
    </row>
    <row r="3258" spans="1:6">
      <c r="A3258" s="26">
        <v>3254</v>
      </c>
      <c r="B3258" s="338" t="s">
        <v>9920</v>
      </c>
      <c r="C3258" s="340" t="s">
        <v>6939</v>
      </c>
      <c r="D3258" s="340" t="s">
        <v>6895</v>
      </c>
      <c r="E3258" s="340" t="s">
        <v>2453</v>
      </c>
      <c r="F3258" s="340" t="s">
        <v>2423</v>
      </c>
    </row>
    <row r="3259" spans="1:6">
      <c r="A3259" s="26">
        <v>3255</v>
      </c>
      <c r="B3259" s="338" t="s">
        <v>9958</v>
      </c>
      <c r="C3259" s="340" t="s">
        <v>6911</v>
      </c>
      <c r="D3259" s="340" t="s">
        <v>6895</v>
      </c>
      <c r="E3259" s="340" t="s">
        <v>2453</v>
      </c>
      <c r="F3259" s="340" t="s">
        <v>2423</v>
      </c>
    </row>
    <row r="3260" spans="1:6">
      <c r="A3260" s="26">
        <v>3256</v>
      </c>
      <c r="B3260" s="338" t="s">
        <v>6897</v>
      </c>
      <c r="C3260" s="340" t="s">
        <v>6898</v>
      </c>
      <c r="D3260" s="340" t="s">
        <v>6895</v>
      </c>
      <c r="E3260" s="340" t="s">
        <v>2422</v>
      </c>
      <c r="F3260" s="340" t="s">
        <v>2423</v>
      </c>
    </row>
    <row r="3261" spans="1:6">
      <c r="A3261" s="26">
        <v>3257</v>
      </c>
      <c r="B3261" s="338" t="s">
        <v>10033</v>
      </c>
      <c r="C3261" s="340" t="s">
        <v>6941</v>
      </c>
      <c r="D3261" s="340" t="s">
        <v>6895</v>
      </c>
      <c r="E3261" s="340" t="s">
        <v>2453</v>
      </c>
      <c r="F3261" s="340" t="s">
        <v>2423</v>
      </c>
    </row>
    <row r="3262" spans="1:6">
      <c r="A3262" s="26">
        <v>3258</v>
      </c>
      <c r="B3262" s="338" t="s">
        <v>10089</v>
      </c>
      <c r="C3262" s="340" t="s">
        <v>6942</v>
      </c>
      <c r="D3262" s="340" t="s">
        <v>6895</v>
      </c>
      <c r="E3262" s="340" t="s">
        <v>2453</v>
      </c>
      <c r="F3262" s="340" t="s">
        <v>2423</v>
      </c>
    </row>
    <row r="3263" spans="1:6">
      <c r="A3263" s="26">
        <v>3259</v>
      </c>
      <c r="B3263" s="338" t="s">
        <v>9162</v>
      </c>
      <c r="C3263" s="340" t="s">
        <v>1294</v>
      </c>
      <c r="D3263" s="340" t="s">
        <v>6895</v>
      </c>
      <c r="E3263" s="340" t="s">
        <v>2422</v>
      </c>
      <c r="F3263" s="340" t="s">
        <v>2423</v>
      </c>
    </row>
    <row r="3264" spans="1:6">
      <c r="A3264" s="26">
        <v>3260</v>
      </c>
      <c r="B3264" s="338" t="s">
        <v>10131</v>
      </c>
      <c r="C3264" s="340" t="s">
        <v>6952</v>
      </c>
      <c r="D3264" s="340" t="s">
        <v>6895</v>
      </c>
      <c r="E3264" s="340" t="s">
        <v>2453</v>
      </c>
      <c r="F3264" s="340" t="s">
        <v>2423</v>
      </c>
    </row>
    <row r="3265" spans="1:6">
      <c r="A3265" s="26">
        <v>3261</v>
      </c>
      <c r="B3265" s="338" t="s">
        <v>10133</v>
      </c>
      <c r="C3265" s="340" t="s">
        <v>6961</v>
      </c>
      <c r="D3265" s="340" t="s">
        <v>6895</v>
      </c>
      <c r="E3265" s="340" t="s">
        <v>2453</v>
      </c>
      <c r="F3265" s="340" t="s">
        <v>2423</v>
      </c>
    </row>
    <row r="3266" spans="1:6">
      <c r="A3266" s="26">
        <v>3262</v>
      </c>
      <c r="B3266" s="338" t="s">
        <v>10136</v>
      </c>
      <c r="C3266" s="340" t="s">
        <v>6953</v>
      </c>
      <c r="D3266" s="340" t="s">
        <v>6895</v>
      </c>
      <c r="E3266" s="340" t="s">
        <v>2453</v>
      </c>
      <c r="F3266" s="340" t="s">
        <v>2423</v>
      </c>
    </row>
    <row r="3267" spans="1:6">
      <c r="A3267" s="26">
        <v>3263</v>
      </c>
      <c r="B3267" s="338" t="s">
        <v>10146</v>
      </c>
      <c r="C3267" s="340" t="s">
        <v>6948</v>
      </c>
      <c r="D3267" s="340" t="s">
        <v>6895</v>
      </c>
      <c r="E3267" s="340" t="s">
        <v>2453</v>
      </c>
      <c r="F3267" s="340" t="s">
        <v>2423</v>
      </c>
    </row>
    <row r="3268" spans="1:6">
      <c r="A3268" s="26">
        <v>3264</v>
      </c>
      <c r="B3268" s="338" t="s">
        <v>10147</v>
      </c>
      <c r="C3268" s="340" t="s">
        <v>6950</v>
      </c>
      <c r="D3268" s="340" t="s">
        <v>6895</v>
      </c>
      <c r="E3268" s="340" t="s">
        <v>2453</v>
      </c>
      <c r="F3268" s="340" t="s">
        <v>2423</v>
      </c>
    </row>
    <row r="3269" spans="1:6">
      <c r="A3269" s="26">
        <v>3265</v>
      </c>
      <c r="B3269" s="338" t="s">
        <v>10192</v>
      </c>
      <c r="C3269" s="340" t="s">
        <v>6914</v>
      </c>
      <c r="D3269" s="340" t="s">
        <v>6895</v>
      </c>
      <c r="E3269" s="340" t="s">
        <v>2453</v>
      </c>
      <c r="F3269" s="340" t="s">
        <v>2423</v>
      </c>
    </row>
    <row r="3270" spans="1:6">
      <c r="A3270" s="26">
        <v>3266</v>
      </c>
      <c r="B3270" s="338" t="s">
        <v>10204</v>
      </c>
      <c r="C3270" s="340" t="s">
        <v>6915</v>
      </c>
      <c r="D3270" s="340" t="s">
        <v>6895</v>
      </c>
      <c r="E3270" s="340" t="s">
        <v>2453</v>
      </c>
      <c r="F3270" s="340" t="s">
        <v>2423</v>
      </c>
    </row>
    <row r="3271" spans="1:6">
      <c r="A3271" s="26">
        <v>3267</v>
      </c>
      <c r="B3271" s="338" t="s">
        <v>10231</v>
      </c>
      <c r="C3271" s="340" t="s">
        <v>6931</v>
      </c>
      <c r="D3271" s="340" t="s">
        <v>6895</v>
      </c>
      <c r="E3271" s="340" t="s">
        <v>2453</v>
      </c>
      <c r="F3271" s="340" t="s">
        <v>2423</v>
      </c>
    </row>
    <row r="3272" spans="1:6">
      <c r="A3272" s="26">
        <v>3268</v>
      </c>
      <c r="B3272" s="338" t="s">
        <v>10251</v>
      </c>
      <c r="C3272" s="340" t="s">
        <v>6921</v>
      </c>
      <c r="D3272" s="340" t="s">
        <v>6895</v>
      </c>
      <c r="E3272" s="340" t="s">
        <v>2453</v>
      </c>
      <c r="F3272" s="340" t="s">
        <v>2423</v>
      </c>
    </row>
    <row r="3273" spans="1:6">
      <c r="A3273" s="26">
        <v>3269</v>
      </c>
      <c r="B3273" s="338" t="s">
        <v>6901</v>
      </c>
      <c r="C3273" s="340" t="s">
        <v>6902</v>
      </c>
      <c r="D3273" s="340" t="s">
        <v>6895</v>
      </c>
      <c r="E3273" s="340" t="s">
        <v>2453</v>
      </c>
      <c r="F3273" s="340" t="s">
        <v>2423</v>
      </c>
    </row>
    <row r="3274" spans="1:6">
      <c r="A3274" s="26">
        <v>3270</v>
      </c>
      <c r="B3274" s="338" t="s">
        <v>10265</v>
      </c>
      <c r="C3274" s="340" t="s">
        <v>6919</v>
      </c>
      <c r="D3274" s="340" t="s">
        <v>6895</v>
      </c>
      <c r="E3274" s="340" t="s">
        <v>2453</v>
      </c>
      <c r="F3274" s="340" t="s">
        <v>2423</v>
      </c>
    </row>
    <row r="3275" spans="1:6">
      <c r="A3275" s="26">
        <v>3271</v>
      </c>
      <c r="B3275" s="338" t="s">
        <v>10275</v>
      </c>
      <c r="C3275" s="340" t="s">
        <v>6917</v>
      </c>
      <c r="D3275" s="340" t="s">
        <v>6895</v>
      </c>
      <c r="E3275" s="340" t="s">
        <v>2453</v>
      </c>
      <c r="F3275" s="340" t="s">
        <v>2423</v>
      </c>
    </row>
    <row r="3276" spans="1:6">
      <c r="A3276" s="26">
        <v>3272</v>
      </c>
      <c r="B3276" s="338" t="s">
        <v>10295</v>
      </c>
      <c r="C3276" s="340" t="s">
        <v>6925</v>
      </c>
      <c r="D3276" s="340" t="s">
        <v>6895</v>
      </c>
      <c r="E3276" s="340" t="s">
        <v>2453</v>
      </c>
      <c r="F3276" s="340" t="s">
        <v>2423</v>
      </c>
    </row>
    <row r="3277" spans="1:6">
      <c r="A3277" s="26">
        <v>3273</v>
      </c>
      <c r="B3277" s="338" t="s">
        <v>10309</v>
      </c>
      <c r="C3277" s="340" t="s">
        <v>6922</v>
      </c>
      <c r="D3277" s="340" t="s">
        <v>6895</v>
      </c>
      <c r="E3277" s="340" t="s">
        <v>2453</v>
      </c>
      <c r="F3277" s="340" t="s">
        <v>2423</v>
      </c>
    </row>
    <row r="3278" spans="1:6">
      <c r="A3278" s="26">
        <v>3274</v>
      </c>
      <c r="B3278" s="338" t="s">
        <v>10326</v>
      </c>
      <c r="C3278" s="340" t="s">
        <v>1579</v>
      </c>
      <c r="D3278" s="340" t="s">
        <v>6895</v>
      </c>
      <c r="E3278" s="340" t="s">
        <v>2453</v>
      </c>
      <c r="F3278" s="340" t="s">
        <v>2423</v>
      </c>
    </row>
    <row r="3279" spans="1:6">
      <c r="A3279" s="26">
        <v>3275</v>
      </c>
      <c r="B3279" s="338" t="s">
        <v>10439</v>
      </c>
      <c r="C3279" s="340" t="s">
        <v>6923</v>
      </c>
      <c r="D3279" s="340" t="s">
        <v>6895</v>
      </c>
      <c r="E3279" s="340" t="s">
        <v>2453</v>
      </c>
      <c r="F3279" s="340" t="s">
        <v>2423</v>
      </c>
    </row>
    <row r="3280" spans="1:6">
      <c r="A3280" s="26">
        <v>3276</v>
      </c>
      <c r="B3280" s="338" t="s">
        <v>10490</v>
      </c>
      <c r="C3280" s="340" t="s">
        <v>6945</v>
      </c>
      <c r="D3280" s="340" t="s">
        <v>6895</v>
      </c>
      <c r="E3280" s="340" t="s">
        <v>2453</v>
      </c>
      <c r="F3280" s="340" t="s">
        <v>2423</v>
      </c>
    </row>
    <row r="3281" spans="1:6">
      <c r="A3281" s="26">
        <v>3277</v>
      </c>
      <c r="B3281" s="338" t="s">
        <v>10634</v>
      </c>
      <c r="C3281" s="340" t="s">
        <v>6954</v>
      </c>
      <c r="D3281" s="340" t="s">
        <v>6895</v>
      </c>
      <c r="E3281" s="340" t="s">
        <v>2453</v>
      </c>
      <c r="F3281" s="340" t="s">
        <v>2423</v>
      </c>
    </row>
    <row r="3282" spans="1:6">
      <c r="A3282" s="26">
        <v>3278</v>
      </c>
      <c r="B3282" s="338" t="s">
        <v>10672</v>
      </c>
      <c r="C3282" s="340" t="s">
        <v>6949</v>
      </c>
      <c r="D3282" s="340" t="s">
        <v>6895</v>
      </c>
      <c r="E3282" s="340" t="s">
        <v>2453</v>
      </c>
      <c r="F3282" s="340" t="s">
        <v>2423</v>
      </c>
    </row>
    <row r="3283" spans="1:6">
      <c r="A3283" s="26">
        <v>3279</v>
      </c>
      <c r="B3283" s="338" t="s">
        <v>10776</v>
      </c>
      <c r="C3283" s="340" t="s">
        <v>6943</v>
      </c>
      <c r="D3283" s="340" t="s">
        <v>6895</v>
      </c>
      <c r="E3283" s="340" t="s">
        <v>2453</v>
      </c>
      <c r="F3283" s="340" t="s">
        <v>2423</v>
      </c>
    </row>
    <row r="3284" spans="1:6">
      <c r="A3284" s="26">
        <v>3280</v>
      </c>
      <c r="B3284" s="338" t="s">
        <v>11002</v>
      </c>
      <c r="C3284" s="340" t="s">
        <v>6944</v>
      </c>
      <c r="D3284" s="340" t="s">
        <v>6895</v>
      </c>
      <c r="E3284" s="340" t="s">
        <v>2453</v>
      </c>
      <c r="F3284" s="340" t="s">
        <v>2423</v>
      </c>
    </row>
    <row r="3285" spans="1:6">
      <c r="A3285" s="26">
        <v>3281</v>
      </c>
      <c r="B3285" s="338" t="s">
        <v>11021</v>
      </c>
      <c r="C3285" s="340" t="s">
        <v>6899</v>
      </c>
      <c r="D3285" s="340" t="s">
        <v>6895</v>
      </c>
      <c r="E3285" s="340" t="s">
        <v>2422</v>
      </c>
      <c r="F3285" s="340" t="s">
        <v>2423</v>
      </c>
    </row>
    <row r="3286" spans="1:6">
      <c r="A3286" s="26">
        <v>3282</v>
      </c>
      <c r="B3286" s="338" t="s">
        <v>11061</v>
      </c>
      <c r="C3286" s="340" t="s">
        <v>6900</v>
      </c>
      <c r="D3286" s="340" t="s">
        <v>6895</v>
      </c>
      <c r="E3286" s="340" t="s">
        <v>2422</v>
      </c>
      <c r="F3286" s="340" t="s">
        <v>2423</v>
      </c>
    </row>
    <row r="3287" spans="1:6">
      <c r="A3287" s="26">
        <v>3283</v>
      </c>
      <c r="B3287" s="338" t="s">
        <v>11064</v>
      </c>
      <c r="C3287" s="340" t="s">
        <v>6946</v>
      </c>
      <c r="D3287" s="340" t="s">
        <v>6895</v>
      </c>
      <c r="E3287" s="340" t="s">
        <v>2453</v>
      </c>
      <c r="F3287" s="340" t="s">
        <v>2423</v>
      </c>
    </row>
    <row r="3288" spans="1:6">
      <c r="A3288" s="26">
        <v>3284</v>
      </c>
      <c r="B3288" s="338" t="s">
        <v>11080</v>
      </c>
      <c r="C3288" s="340" t="s">
        <v>6913</v>
      </c>
      <c r="D3288" s="340" t="s">
        <v>6895</v>
      </c>
      <c r="E3288" s="340" t="s">
        <v>2453</v>
      </c>
      <c r="F3288" s="340" t="s">
        <v>2423</v>
      </c>
    </row>
    <row r="3289" spans="1:6">
      <c r="A3289" s="26">
        <v>3285</v>
      </c>
      <c r="B3289" s="338" t="s">
        <v>11081</v>
      </c>
      <c r="C3289" s="340" t="s">
        <v>6947</v>
      </c>
      <c r="D3289" s="340" t="s">
        <v>6895</v>
      </c>
      <c r="E3289" s="340" t="s">
        <v>2453</v>
      </c>
      <c r="F3289" s="340" t="s">
        <v>2423</v>
      </c>
    </row>
    <row r="3290" spans="1:6">
      <c r="A3290" s="26">
        <v>3286</v>
      </c>
      <c r="B3290" s="338" t="s">
        <v>11116</v>
      </c>
      <c r="C3290" s="340" t="s">
        <v>6932</v>
      </c>
      <c r="D3290" s="340" t="s">
        <v>6895</v>
      </c>
      <c r="E3290" s="340" t="s">
        <v>2453</v>
      </c>
      <c r="F3290" s="340" t="s">
        <v>2423</v>
      </c>
    </row>
    <row r="3291" spans="1:6">
      <c r="A3291" s="26">
        <v>3287</v>
      </c>
      <c r="B3291" s="338" t="s">
        <v>11177</v>
      </c>
      <c r="C3291" s="340" t="s">
        <v>6920</v>
      </c>
      <c r="D3291" s="340" t="s">
        <v>6895</v>
      </c>
      <c r="E3291" s="340" t="s">
        <v>2453</v>
      </c>
      <c r="F3291" s="340" t="s">
        <v>2423</v>
      </c>
    </row>
    <row r="3292" spans="1:6">
      <c r="A3292" s="26">
        <v>3288</v>
      </c>
      <c r="B3292" s="338" t="s">
        <v>11188</v>
      </c>
      <c r="C3292" s="340" t="s">
        <v>6918</v>
      </c>
      <c r="D3292" s="340" t="s">
        <v>6895</v>
      </c>
      <c r="E3292" s="340" t="s">
        <v>2453</v>
      </c>
      <c r="F3292" s="340" t="s">
        <v>2423</v>
      </c>
    </row>
    <row r="3293" spans="1:6">
      <c r="A3293" s="26">
        <v>3289</v>
      </c>
      <c r="B3293" s="338" t="s">
        <v>11206</v>
      </c>
      <c r="C3293" s="340" t="s">
        <v>6929</v>
      </c>
      <c r="D3293" s="340" t="s">
        <v>6895</v>
      </c>
      <c r="E3293" s="340" t="s">
        <v>2453</v>
      </c>
      <c r="F3293" s="340" t="s">
        <v>2423</v>
      </c>
    </row>
    <row r="3294" spans="1:6">
      <c r="A3294" s="26">
        <v>3290</v>
      </c>
      <c r="B3294" s="338" t="s">
        <v>11213</v>
      </c>
      <c r="C3294" s="340" t="s">
        <v>6912</v>
      </c>
      <c r="D3294" s="340" t="s">
        <v>6895</v>
      </c>
      <c r="E3294" s="340" t="s">
        <v>2453</v>
      </c>
      <c r="F3294" s="340" t="s">
        <v>2423</v>
      </c>
    </row>
    <row r="3295" spans="1:6">
      <c r="A3295" s="26">
        <v>3291</v>
      </c>
      <c r="B3295" s="338" t="s">
        <v>11215</v>
      </c>
      <c r="C3295" s="340" t="s">
        <v>6928</v>
      </c>
      <c r="D3295" s="340" t="s">
        <v>6895</v>
      </c>
      <c r="E3295" s="340" t="s">
        <v>2453</v>
      </c>
      <c r="F3295" s="340" t="s">
        <v>2423</v>
      </c>
    </row>
    <row r="3296" spans="1:6">
      <c r="A3296" s="26">
        <v>3292</v>
      </c>
      <c r="B3296" s="338" t="s">
        <v>11351</v>
      </c>
      <c r="C3296" s="340" t="s">
        <v>6962</v>
      </c>
      <c r="D3296" s="340" t="s">
        <v>6895</v>
      </c>
      <c r="E3296" s="340" t="s">
        <v>2453</v>
      </c>
      <c r="F3296" s="340" t="s">
        <v>2423</v>
      </c>
    </row>
    <row r="3297" spans="1:6">
      <c r="A3297" s="26">
        <v>3293</v>
      </c>
      <c r="B3297" s="338" t="s">
        <v>11352</v>
      </c>
      <c r="C3297" s="340" t="s">
        <v>6964</v>
      </c>
      <c r="D3297" s="340" t="s">
        <v>6895</v>
      </c>
      <c r="E3297" s="340" t="s">
        <v>2453</v>
      </c>
      <c r="F3297" s="340" t="s">
        <v>2423</v>
      </c>
    </row>
    <row r="3298" spans="1:6">
      <c r="A3298" s="26">
        <v>3294</v>
      </c>
      <c r="B3298" s="338" t="s">
        <v>11353</v>
      </c>
      <c r="C3298" s="340" t="s">
        <v>6916</v>
      </c>
      <c r="D3298" s="340" t="s">
        <v>6895</v>
      </c>
      <c r="E3298" s="340" t="s">
        <v>2453</v>
      </c>
      <c r="F3298" s="340" t="s">
        <v>2423</v>
      </c>
    </row>
    <row r="3299" spans="1:6">
      <c r="A3299" s="26">
        <v>3295</v>
      </c>
      <c r="B3299" s="338" t="s">
        <v>11367</v>
      </c>
      <c r="C3299" s="340" t="s">
        <v>6933</v>
      </c>
      <c r="D3299" s="340" t="s">
        <v>6895</v>
      </c>
      <c r="E3299" s="340" t="s">
        <v>2453</v>
      </c>
      <c r="F3299" s="340" t="s">
        <v>2423</v>
      </c>
    </row>
    <row r="3300" spans="1:6">
      <c r="A3300" s="26">
        <v>3296</v>
      </c>
      <c r="B3300" s="338" t="s">
        <v>11371</v>
      </c>
      <c r="C3300" s="340" t="s">
        <v>6927</v>
      </c>
      <c r="D3300" s="340" t="s">
        <v>6895</v>
      </c>
      <c r="E3300" s="340" t="s">
        <v>2453</v>
      </c>
      <c r="F3300" s="340" t="s">
        <v>2423</v>
      </c>
    </row>
    <row r="3301" spans="1:6">
      <c r="A3301" s="26">
        <v>3297</v>
      </c>
      <c r="B3301" s="338" t="s">
        <v>11400</v>
      </c>
      <c r="C3301" s="340" t="s">
        <v>6930</v>
      </c>
      <c r="D3301" s="340" t="s">
        <v>6895</v>
      </c>
      <c r="E3301" s="340" t="s">
        <v>2453</v>
      </c>
      <c r="F3301" s="340" t="s">
        <v>2423</v>
      </c>
    </row>
    <row r="3302" spans="1:6">
      <c r="A3302" s="26">
        <v>3298</v>
      </c>
      <c r="B3302" s="338" t="s">
        <v>11423</v>
      </c>
      <c r="C3302" s="340" t="s">
        <v>6926</v>
      </c>
      <c r="D3302" s="340" t="s">
        <v>6895</v>
      </c>
      <c r="E3302" s="340" t="s">
        <v>2453</v>
      </c>
      <c r="F3302" s="340" t="s">
        <v>2423</v>
      </c>
    </row>
    <row r="3303" spans="1:6">
      <c r="A3303" s="26">
        <v>3299</v>
      </c>
      <c r="B3303" s="338" t="s">
        <v>11437</v>
      </c>
      <c r="C3303" s="340" t="s">
        <v>6963</v>
      </c>
      <c r="D3303" s="340" t="s">
        <v>6895</v>
      </c>
      <c r="E3303" s="340" t="s">
        <v>2453</v>
      </c>
      <c r="F3303" s="340" t="s">
        <v>2423</v>
      </c>
    </row>
    <row r="3304" spans="1:6">
      <c r="A3304" s="26">
        <v>3300</v>
      </c>
      <c r="B3304" s="338" t="s">
        <v>11440</v>
      </c>
      <c r="C3304" s="340" t="s">
        <v>6960</v>
      </c>
      <c r="D3304" s="340" t="s">
        <v>6895</v>
      </c>
      <c r="E3304" s="340" t="s">
        <v>2453</v>
      </c>
      <c r="F3304" s="340" t="s">
        <v>2423</v>
      </c>
    </row>
    <row r="3305" spans="1:6">
      <c r="A3305" s="26">
        <v>3301</v>
      </c>
      <c r="B3305" s="338" t="s">
        <v>11446</v>
      </c>
      <c r="C3305" s="340" t="s">
        <v>6958</v>
      </c>
      <c r="D3305" s="340" t="s">
        <v>6895</v>
      </c>
      <c r="E3305" s="340" t="s">
        <v>2453</v>
      </c>
      <c r="F3305" s="340" t="s">
        <v>2423</v>
      </c>
    </row>
    <row r="3306" spans="1:6">
      <c r="A3306" s="26">
        <v>3302</v>
      </c>
      <c r="B3306" s="338" t="s">
        <v>11448</v>
      </c>
      <c r="C3306" s="340" t="s">
        <v>6956</v>
      </c>
      <c r="D3306" s="340" t="s">
        <v>6895</v>
      </c>
      <c r="E3306" s="340" t="s">
        <v>2453</v>
      </c>
      <c r="F3306" s="340" t="s">
        <v>2423</v>
      </c>
    </row>
    <row r="3307" spans="1:6">
      <c r="A3307" s="26">
        <v>3303</v>
      </c>
      <c r="B3307" s="338" t="s">
        <v>11463</v>
      </c>
      <c r="C3307" s="340" t="s">
        <v>6951</v>
      </c>
      <c r="D3307" s="340" t="s">
        <v>6895</v>
      </c>
      <c r="E3307" s="340" t="s">
        <v>2453</v>
      </c>
      <c r="F3307" s="340" t="s">
        <v>2423</v>
      </c>
    </row>
    <row r="3308" spans="1:6">
      <c r="A3308" s="26">
        <v>3304</v>
      </c>
      <c r="B3308" s="338" t="s">
        <v>11474</v>
      </c>
      <c r="C3308" s="340" t="s">
        <v>6957</v>
      </c>
      <c r="D3308" s="340" t="s">
        <v>6895</v>
      </c>
      <c r="E3308" s="340" t="s">
        <v>2453</v>
      </c>
      <c r="F3308" s="340" t="s">
        <v>2423</v>
      </c>
    </row>
    <row r="3309" spans="1:6">
      <c r="A3309" s="26">
        <v>3305</v>
      </c>
      <c r="B3309" s="338" t="s">
        <v>11494</v>
      </c>
      <c r="C3309" s="340" t="s">
        <v>6955</v>
      </c>
      <c r="D3309" s="340" t="s">
        <v>6895</v>
      </c>
      <c r="E3309" s="340" t="s">
        <v>2453</v>
      </c>
      <c r="F3309" s="340" t="s">
        <v>2423</v>
      </c>
    </row>
    <row r="3310" spans="1:6">
      <c r="A3310" s="26">
        <v>3306</v>
      </c>
      <c r="B3310" s="338" t="s">
        <v>11502</v>
      </c>
      <c r="C3310" s="340" t="s">
        <v>6959</v>
      </c>
      <c r="D3310" s="340" t="s">
        <v>6895</v>
      </c>
      <c r="E3310" s="340" t="s">
        <v>2453</v>
      </c>
      <c r="F3310" s="340" t="s">
        <v>2423</v>
      </c>
    </row>
    <row r="3311" spans="1:6">
      <c r="A3311" s="26">
        <v>3307</v>
      </c>
      <c r="B3311" s="338" t="s">
        <v>6894</v>
      </c>
      <c r="C3311" s="340" t="s">
        <v>1599</v>
      </c>
      <c r="D3311" s="340" t="s">
        <v>6895</v>
      </c>
      <c r="E3311" s="340" t="s">
        <v>2422</v>
      </c>
      <c r="F3311" s="340" t="s">
        <v>2423</v>
      </c>
    </row>
    <row r="3312" spans="1:6">
      <c r="A3312" s="26">
        <v>3308</v>
      </c>
      <c r="B3312" s="338" t="s">
        <v>6896</v>
      </c>
      <c r="C3312" s="340" t="s">
        <v>1630</v>
      </c>
      <c r="D3312" s="340" t="s">
        <v>6895</v>
      </c>
      <c r="E3312" s="340" t="s">
        <v>2422</v>
      </c>
      <c r="F3312" s="342" t="s">
        <v>2423</v>
      </c>
    </row>
    <row r="3313" spans="1:6">
      <c r="A3313" s="26">
        <v>3309</v>
      </c>
      <c r="B3313" s="338" t="s">
        <v>11604</v>
      </c>
      <c r="C3313" s="340" t="s">
        <v>6910</v>
      </c>
      <c r="D3313" s="340" t="s">
        <v>6895</v>
      </c>
      <c r="E3313" s="340" t="s">
        <v>2453</v>
      </c>
      <c r="F3313" s="342" t="s">
        <v>2423</v>
      </c>
    </row>
    <row r="3314" spans="1:6">
      <c r="A3314" s="26">
        <v>3310</v>
      </c>
      <c r="B3314" s="338" t="s">
        <v>11618</v>
      </c>
      <c r="C3314" s="340" t="s">
        <v>6906</v>
      </c>
      <c r="D3314" s="340" t="s">
        <v>6895</v>
      </c>
      <c r="E3314" s="340" t="s">
        <v>2453</v>
      </c>
      <c r="F3314" s="342" t="s">
        <v>2423</v>
      </c>
    </row>
    <row r="3315" spans="1:6">
      <c r="A3315" s="26">
        <v>3311</v>
      </c>
      <c r="B3315" s="338" t="s">
        <v>11619</v>
      </c>
      <c r="C3315" s="340" t="s">
        <v>6908</v>
      </c>
      <c r="D3315" s="340" t="s">
        <v>6895</v>
      </c>
      <c r="E3315" s="340" t="s">
        <v>2453</v>
      </c>
      <c r="F3315" s="342" t="s">
        <v>2423</v>
      </c>
    </row>
    <row r="3316" spans="1:6">
      <c r="A3316" s="26">
        <v>3312</v>
      </c>
      <c r="B3316" s="338" t="s">
        <v>11623</v>
      </c>
      <c r="C3316" s="340" t="s">
        <v>6909</v>
      </c>
      <c r="D3316" s="340" t="s">
        <v>6895</v>
      </c>
      <c r="E3316" s="340" t="s">
        <v>2453</v>
      </c>
      <c r="F3316" s="342" t="s">
        <v>2423</v>
      </c>
    </row>
    <row r="3317" spans="1:6">
      <c r="A3317" s="26">
        <v>3313</v>
      </c>
      <c r="B3317" s="338" t="s">
        <v>11631</v>
      </c>
      <c r="C3317" s="340" t="s">
        <v>6907</v>
      </c>
      <c r="D3317" s="340" t="s">
        <v>6895</v>
      </c>
      <c r="E3317" s="340" t="s">
        <v>2453</v>
      </c>
      <c r="F3317" s="342" t="s">
        <v>2423</v>
      </c>
    </row>
    <row r="3318" spans="1:6">
      <c r="A3318" s="26">
        <v>3314</v>
      </c>
      <c r="B3318" s="338" t="s">
        <v>9530</v>
      </c>
      <c r="C3318" s="340" t="s">
        <v>6905</v>
      </c>
      <c r="D3318" s="340" t="s">
        <v>6895</v>
      </c>
      <c r="E3318" s="340" t="s">
        <v>2453</v>
      </c>
      <c r="F3318" s="340" t="s">
        <v>2438</v>
      </c>
    </row>
    <row r="3319" spans="1:6">
      <c r="A3319" s="26">
        <v>3315</v>
      </c>
      <c r="B3319" s="338" t="s">
        <v>10232</v>
      </c>
      <c r="C3319" s="340" t="s">
        <v>6924</v>
      </c>
      <c r="D3319" s="340" t="s">
        <v>6895</v>
      </c>
      <c r="E3319" s="340" t="s">
        <v>2453</v>
      </c>
      <c r="F3319" s="340" t="s">
        <v>2456</v>
      </c>
    </row>
    <row r="3320" spans="1:6">
      <c r="A3320" s="26">
        <v>3316</v>
      </c>
      <c r="B3320" s="27" t="s">
        <v>9505</v>
      </c>
      <c r="C3320" s="28" t="s">
        <v>6987</v>
      </c>
      <c r="D3320" s="28" t="s">
        <v>6967</v>
      </c>
      <c r="E3320" s="340" t="s">
        <v>2453</v>
      </c>
      <c r="F3320" s="340" t="s">
        <v>2423</v>
      </c>
    </row>
    <row r="3321" spans="1:6">
      <c r="A3321" s="26">
        <v>3317</v>
      </c>
      <c r="B3321" s="338" t="s">
        <v>10022</v>
      </c>
      <c r="C3321" s="340" t="s">
        <v>6975</v>
      </c>
      <c r="D3321" s="340" t="s">
        <v>6967</v>
      </c>
      <c r="E3321" s="340" t="s">
        <v>2453</v>
      </c>
      <c r="F3321" s="340" t="s">
        <v>2423</v>
      </c>
    </row>
    <row r="3322" spans="1:6">
      <c r="A3322" s="26">
        <v>3318</v>
      </c>
      <c r="B3322" s="338" t="s">
        <v>10065</v>
      </c>
      <c r="C3322" s="340" t="s">
        <v>6988</v>
      </c>
      <c r="D3322" s="340" t="s">
        <v>6967</v>
      </c>
      <c r="E3322" s="340" t="s">
        <v>2453</v>
      </c>
      <c r="F3322" s="340" t="s">
        <v>2423</v>
      </c>
    </row>
    <row r="3323" spans="1:6">
      <c r="A3323" s="26">
        <v>3319</v>
      </c>
      <c r="B3323" s="338" t="s">
        <v>10070</v>
      </c>
      <c r="C3323" s="340" t="s">
        <v>10071</v>
      </c>
      <c r="D3323" s="340" t="s">
        <v>6967</v>
      </c>
      <c r="E3323" s="340" t="s">
        <v>2422</v>
      </c>
      <c r="F3323" s="340" t="s">
        <v>2423</v>
      </c>
    </row>
    <row r="3324" spans="1:6">
      <c r="A3324" s="26">
        <v>3320</v>
      </c>
      <c r="B3324" s="338" t="s">
        <v>6968</v>
      </c>
      <c r="C3324" s="340" t="s">
        <v>6969</v>
      </c>
      <c r="D3324" s="340" t="s">
        <v>6967</v>
      </c>
      <c r="E3324" s="340" t="s">
        <v>2422</v>
      </c>
      <c r="F3324" s="340" t="s">
        <v>2423</v>
      </c>
    </row>
    <row r="3325" spans="1:6">
      <c r="A3325" s="26">
        <v>3321</v>
      </c>
      <c r="B3325" s="338" t="s">
        <v>9197</v>
      </c>
      <c r="C3325" s="340" t="s">
        <v>1300</v>
      </c>
      <c r="D3325" s="340" t="s">
        <v>6967</v>
      </c>
      <c r="E3325" s="340" t="s">
        <v>2422</v>
      </c>
      <c r="F3325" s="340" t="s">
        <v>2423</v>
      </c>
    </row>
    <row r="3326" spans="1:6">
      <c r="A3326" s="26">
        <v>3322</v>
      </c>
      <c r="B3326" s="338" t="s">
        <v>10200</v>
      </c>
      <c r="C3326" s="340" t="s">
        <v>6978</v>
      </c>
      <c r="D3326" s="340" t="s">
        <v>6967</v>
      </c>
      <c r="E3326" s="340" t="s">
        <v>2453</v>
      </c>
      <c r="F3326" s="340" t="s">
        <v>2423</v>
      </c>
    </row>
    <row r="3327" spans="1:6">
      <c r="A3327" s="26">
        <v>3323</v>
      </c>
      <c r="B3327" s="338" t="s">
        <v>10237</v>
      </c>
      <c r="C3327" s="340" t="s">
        <v>6981</v>
      </c>
      <c r="D3327" s="340" t="s">
        <v>6967</v>
      </c>
      <c r="E3327" s="340" t="s">
        <v>2453</v>
      </c>
      <c r="F3327" s="340" t="s">
        <v>2423</v>
      </c>
    </row>
    <row r="3328" spans="1:6">
      <c r="A3328" s="26">
        <v>3324</v>
      </c>
      <c r="B3328" s="338" t="s">
        <v>10256</v>
      </c>
      <c r="C3328" s="340" t="s">
        <v>6980</v>
      </c>
      <c r="D3328" s="340" t="s">
        <v>6967</v>
      </c>
      <c r="E3328" s="340" t="s">
        <v>2453</v>
      </c>
      <c r="F3328" s="340" t="s">
        <v>2423</v>
      </c>
    </row>
    <row r="3329" spans="1:6">
      <c r="A3329" s="26">
        <v>3325</v>
      </c>
      <c r="B3329" s="338" t="s">
        <v>10296</v>
      </c>
      <c r="C3329" s="340" t="s">
        <v>6979</v>
      </c>
      <c r="D3329" s="340" t="s">
        <v>6967</v>
      </c>
      <c r="E3329" s="340" t="s">
        <v>2453</v>
      </c>
      <c r="F3329" s="340" t="s">
        <v>2423</v>
      </c>
    </row>
    <row r="3330" spans="1:6">
      <c r="A3330" s="26">
        <v>3326</v>
      </c>
      <c r="B3330" s="338" t="s">
        <v>10300</v>
      </c>
      <c r="C3330" s="340" t="s">
        <v>6976</v>
      </c>
      <c r="D3330" s="340" t="s">
        <v>6967</v>
      </c>
      <c r="E3330" s="340" t="s">
        <v>2453</v>
      </c>
      <c r="F3330" s="340" t="s">
        <v>2423</v>
      </c>
    </row>
    <row r="3331" spans="1:6">
      <c r="A3331" s="26">
        <v>3327</v>
      </c>
      <c r="B3331" s="338" t="s">
        <v>10330</v>
      </c>
      <c r="C3331" s="340" t="s">
        <v>1577</v>
      </c>
      <c r="D3331" s="340" t="s">
        <v>6967</v>
      </c>
      <c r="E3331" s="340" t="s">
        <v>2453</v>
      </c>
      <c r="F3331" s="340" t="s">
        <v>2423</v>
      </c>
    </row>
    <row r="3332" spans="1:6">
      <c r="A3332" s="26">
        <v>3328</v>
      </c>
      <c r="B3332" s="338" t="s">
        <v>10388</v>
      </c>
      <c r="C3332" s="340" t="s">
        <v>6984</v>
      </c>
      <c r="D3332" s="340" t="s">
        <v>6967</v>
      </c>
      <c r="E3332" s="340" t="s">
        <v>2453</v>
      </c>
      <c r="F3332" s="340" t="s">
        <v>2423</v>
      </c>
    </row>
    <row r="3333" spans="1:6">
      <c r="A3333" s="26">
        <v>3329</v>
      </c>
      <c r="B3333" s="338" t="s">
        <v>10420</v>
      </c>
      <c r="C3333" s="340" t="s">
        <v>10421</v>
      </c>
      <c r="D3333" s="340" t="s">
        <v>6967</v>
      </c>
      <c r="E3333" s="340" t="s">
        <v>2422</v>
      </c>
      <c r="F3333" s="340" t="s">
        <v>2423</v>
      </c>
    </row>
    <row r="3334" spans="1:6">
      <c r="A3334" s="26">
        <v>3330</v>
      </c>
      <c r="B3334" s="338" t="s">
        <v>10525</v>
      </c>
      <c r="C3334" s="340" t="s">
        <v>6993</v>
      </c>
      <c r="D3334" s="340" t="s">
        <v>6967</v>
      </c>
      <c r="E3334" s="340" t="s">
        <v>2453</v>
      </c>
      <c r="F3334" s="340" t="s">
        <v>2423</v>
      </c>
    </row>
    <row r="3335" spans="1:6">
      <c r="A3335" s="26">
        <v>3331</v>
      </c>
      <c r="B3335" s="338" t="s">
        <v>10742</v>
      </c>
      <c r="C3335" s="340" t="s">
        <v>6990</v>
      </c>
      <c r="D3335" s="340" t="s">
        <v>6967</v>
      </c>
      <c r="E3335" s="340" t="s">
        <v>2453</v>
      </c>
      <c r="F3335" s="340" t="s">
        <v>2423</v>
      </c>
    </row>
    <row r="3336" spans="1:6">
      <c r="A3336" s="26">
        <v>3332</v>
      </c>
      <c r="B3336" s="338" t="s">
        <v>11046</v>
      </c>
      <c r="C3336" s="340" t="s">
        <v>6970</v>
      </c>
      <c r="D3336" s="340" t="s">
        <v>6967</v>
      </c>
      <c r="E3336" s="340" t="s">
        <v>2422</v>
      </c>
      <c r="F3336" s="340" t="s">
        <v>2423</v>
      </c>
    </row>
    <row r="3337" spans="1:6">
      <c r="A3337" s="26">
        <v>3333</v>
      </c>
      <c r="B3337" s="338" t="s">
        <v>11111</v>
      </c>
      <c r="C3337" s="340" t="s">
        <v>6977</v>
      </c>
      <c r="D3337" s="340" t="s">
        <v>6967</v>
      </c>
      <c r="E3337" s="340" t="s">
        <v>2453</v>
      </c>
      <c r="F3337" s="340" t="s">
        <v>2423</v>
      </c>
    </row>
    <row r="3338" spans="1:6">
      <c r="A3338" s="26">
        <v>3334</v>
      </c>
      <c r="B3338" s="338" t="s">
        <v>11118</v>
      </c>
      <c r="C3338" s="340" t="s">
        <v>6986</v>
      </c>
      <c r="D3338" s="340" t="s">
        <v>6967</v>
      </c>
      <c r="E3338" s="340" t="s">
        <v>2453</v>
      </c>
      <c r="F3338" s="340" t="s">
        <v>2423</v>
      </c>
    </row>
    <row r="3339" spans="1:6">
      <c r="A3339" s="26">
        <v>3335</v>
      </c>
      <c r="B3339" s="338" t="s">
        <v>11338</v>
      </c>
      <c r="C3339" s="340" t="s">
        <v>6991</v>
      </c>
      <c r="D3339" s="340" t="s">
        <v>6967</v>
      </c>
      <c r="E3339" s="340" t="s">
        <v>2453</v>
      </c>
      <c r="F3339" s="340" t="s">
        <v>2423</v>
      </c>
    </row>
    <row r="3340" spans="1:6">
      <c r="A3340" s="26">
        <v>3336</v>
      </c>
      <c r="B3340" s="338" t="s">
        <v>11375</v>
      </c>
      <c r="C3340" s="340" t="s">
        <v>6983</v>
      </c>
      <c r="D3340" s="340" t="s">
        <v>6967</v>
      </c>
      <c r="E3340" s="340" t="s">
        <v>2453</v>
      </c>
      <c r="F3340" s="340" t="s">
        <v>2423</v>
      </c>
    </row>
    <row r="3341" spans="1:6">
      <c r="A3341" s="26">
        <v>3337</v>
      </c>
      <c r="B3341" s="338" t="s">
        <v>11378</v>
      </c>
      <c r="C3341" s="340" t="s">
        <v>6982</v>
      </c>
      <c r="D3341" s="340" t="s">
        <v>6967</v>
      </c>
      <c r="E3341" s="340" t="s">
        <v>2453</v>
      </c>
      <c r="F3341" s="340" t="s">
        <v>2423</v>
      </c>
    </row>
    <row r="3342" spans="1:6">
      <c r="A3342" s="26">
        <v>3338</v>
      </c>
      <c r="B3342" s="338" t="s">
        <v>11415</v>
      </c>
      <c r="C3342" s="340" t="s">
        <v>6985</v>
      </c>
      <c r="D3342" s="340" t="s">
        <v>6967</v>
      </c>
      <c r="E3342" s="340" t="s">
        <v>2453</v>
      </c>
      <c r="F3342" s="340" t="s">
        <v>2423</v>
      </c>
    </row>
    <row r="3343" spans="1:6">
      <c r="A3343" s="26">
        <v>3339</v>
      </c>
      <c r="B3343" s="338" t="s">
        <v>11436</v>
      </c>
      <c r="C3343" s="340" t="s">
        <v>6995</v>
      </c>
      <c r="D3343" s="340" t="s">
        <v>6967</v>
      </c>
      <c r="E3343" s="340" t="s">
        <v>2453</v>
      </c>
      <c r="F3343" s="340" t="s">
        <v>2423</v>
      </c>
    </row>
    <row r="3344" spans="1:6">
      <c r="A3344" s="26">
        <v>3340</v>
      </c>
      <c r="B3344" s="338" t="s">
        <v>11464</v>
      </c>
      <c r="C3344" s="340" t="s">
        <v>6994</v>
      </c>
      <c r="D3344" s="340" t="s">
        <v>6967</v>
      </c>
      <c r="E3344" s="340" t="s">
        <v>2453</v>
      </c>
      <c r="F3344" s="340" t="s">
        <v>2423</v>
      </c>
    </row>
    <row r="3345" spans="1:6">
      <c r="A3345" s="26">
        <v>3341</v>
      </c>
      <c r="B3345" s="338" t="s">
        <v>11469</v>
      </c>
      <c r="C3345" s="340" t="s">
        <v>6992</v>
      </c>
      <c r="D3345" s="340" t="s">
        <v>6967</v>
      </c>
      <c r="E3345" s="340" t="s">
        <v>2453</v>
      </c>
      <c r="F3345" s="340" t="s">
        <v>2423</v>
      </c>
    </row>
    <row r="3346" spans="1:6">
      <c r="A3346" s="26">
        <v>3342</v>
      </c>
      <c r="B3346" s="338" t="s">
        <v>11582</v>
      </c>
      <c r="C3346" s="340" t="s">
        <v>6972</v>
      </c>
      <c r="D3346" s="340" t="s">
        <v>6967</v>
      </c>
      <c r="E3346" s="340" t="s">
        <v>2453</v>
      </c>
      <c r="F3346" s="340" t="s">
        <v>2423</v>
      </c>
    </row>
    <row r="3347" spans="1:6">
      <c r="A3347" s="26">
        <v>3343</v>
      </c>
      <c r="B3347" s="338" t="s">
        <v>11595</v>
      </c>
      <c r="C3347" s="340" t="s">
        <v>6971</v>
      </c>
      <c r="D3347" s="340" t="s">
        <v>6967</v>
      </c>
      <c r="E3347" s="340" t="s">
        <v>2453</v>
      </c>
      <c r="F3347" s="342" t="s">
        <v>2423</v>
      </c>
    </row>
    <row r="3348" spans="1:6">
      <c r="A3348" s="26">
        <v>3344</v>
      </c>
      <c r="B3348" s="338" t="s">
        <v>11601</v>
      </c>
      <c r="C3348" s="340" t="s">
        <v>6974</v>
      </c>
      <c r="D3348" s="340" t="s">
        <v>6967</v>
      </c>
      <c r="E3348" s="340" t="s">
        <v>2453</v>
      </c>
      <c r="F3348" s="342" t="s">
        <v>2423</v>
      </c>
    </row>
    <row r="3349" spans="1:6">
      <c r="A3349" s="26">
        <v>3345</v>
      </c>
      <c r="B3349" s="338" t="s">
        <v>6965</v>
      </c>
      <c r="C3349" s="340" t="s">
        <v>6966</v>
      </c>
      <c r="D3349" s="340" t="s">
        <v>6967</v>
      </c>
      <c r="E3349" s="340" t="s">
        <v>2422</v>
      </c>
      <c r="F3349" s="342" t="s">
        <v>2423</v>
      </c>
    </row>
    <row r="3350" spans="1:6">
      <c r="A3350" s="26">
        <v>3346</v>
      </c>
      <c r="B3350" s="338" t="s">
        <v>11629</v>
      </c>
      <c r="C3350" s="340" t="s">
        <v>6973</v>
      </c>
      <c r="D3350" s="340" t="s">
        <v>6967</v>
      </c>
      <c r="E3350" s="340" t="s">
        <v>2453</v>
      </c>
      <c r="F3350" s="342" t="s">
        <v>2423</v>
      </c>
    </row>
    <row r="3351" spans="1:6">
      <c r="A3351" s="26">
        <v>3347</v>
      </c>
      <c r="B3351" s="338" t="s">
        <v>9861</v>
      </c>
      <c r="C3351" s="340" t="s">
        <v>9862</v>
      </c>
      <c r="D3351" s="340" t="s">
        <v>6967</v>
      </c>
      <c r="E3351" s="340" t="s">
        <v>2422</v>
      </c>
      <c r="F3351" s="340" t="s">
        <v>2438</v>
      </c>
    </row>
    <row r="3352" spans="1:6">
      <c r="A3352" s="26">
        <v>3348</v>
      </c>
      <c r="B3352" s="338" t="s">
        <v>10083</v>
      </c>
      <c r="C3352" s="340" t="s">
        <v>6989</v>
      </c>
      <c r="D3352" s="340" t="s">
        <v>6967</v>
      </c>
      <c r="E3352" s="340" t="s">
        <v>2453</v>
      </c>
      <c r="F3352" s="340" t="s">
        <v>2456</v>
      </c>
    </row>
    <row r="3353" spans="1:6">
      <c r="A3353" s="26">
        <v>3349</v>
      </c>
      <c r="B3353" s="27" t="s">
        <v>9504</v>
      </c>
      <c r="C3353" s="28" t="s">
        <v>7044</v>
      </c>
      <c r="D3353" s="28" t="s">
        <v>6997</v>
      </c>
      <c r="E3353" s="340" t="s">
        <v>2453</v>
      </c>
      <c r="F3353" s="340" t="s">
        <v>2423</v>
      </c>
    </row>
    <row r="3354" spans="1:6">
      <c r="A3354" s="26">
        <v>3350</v>
      </c>
      <c r="B3354" s="338" t="s">
        <v>9508</v>
      </c>
      <c r="C3354" s="340" t="s">
        <v>1180</v>
      </c>
      <c r="D3354" s="340" t="s">
        <v>6997</v>
      </c>
      <c r="E3354" s="340" t="s">
        <v>2453</v>
      </c>
      <c r="F3354" s="340" t="s">
        <v>2423</v>
      </c>
    </row>
    <row r="3355" spans="1:6">
      <c r="A3355" s="26">
        <v>3351</v>
      </c>
      <c r="B3355" s="338" t="s">
        <v>9526</v>
      </c>
      <c r="C3355" s="340" t="s">
        <v>7046</v>
      </c>
      <c r="D3355" s="340" t="s">
        <v>6997</v>
      </c>
      <c r="E3355" s="340" t="s">
        <v>2453</v>
      </c>
      <c r="F3355" s="340" t="s">
        <v>2423</v>
      </c>
    </row>
    <row r="3356" spans="1:6">
      <c r="A3356" s="26">
        <v>3352</v>
      </c>
      <c r="B3356" s="338" t="s">
        <v>9570</v>
      </c>
      <c r="C3356" s="340" t="s">
        <v>1187</v>
      </c>
      <c r="D3356" s="340" t="s">
        <v>6997</v>
      </c>
      <c r="E3356" s="340" t="s">
        <v>2453</v>
      </c>
      <c r="F3356" s="340" t="s">
        <v>2423</v>
      </c>
    </row>
    <row r="3357" spans="1:6">
      <c r="A3357" s="26">
        <v>3353</v>
      </c>
      <c r="B3357" s="338" t="s">
        <v>9579</v>
      </c>
      <c r="C3357" s="340" t="s">
        <v>1169</v>
      </c>
      <c r="D3357" s="340" t="s">
        <v>6997</v>
      </c>
      <c r="E3357" s="340" t="s">
        <v>2453</v>
      </c>
      <c r="F3357" s="340" t="s">
        <v>2423</v>
      </c>
    </row>
    <row r="3358" spans="1:6">
      <c r="A3358" s="26">
        <v>3354</v>
      </c>
      <c r="B3358" s="338" t="s">
        <v>9583</v>
      </c>
      <c r="C3358" s="340" t="s">
        <v>1213</v>
      </c>
      <c r="D3358" s="340" t="s">
        <v>6997</v>
      </c>
      <c r="E3358" s="340" t="s">
        <v>2453</v>
      </c>
      <c r="F3358" s="340" t="s">
        <v>2423</v>
      </c>
    </row>
    <row r="3359" spans="1:6">
      <c r="A3359" s="26">
        <v>3355</v>
      </c>
      <c r="B3359" s="338" t="s">
        <v>9585</v>
      </c>
      <c r="C3359" s="340" t="s">
        <v>1183</v>
      </c>
      <c r="D3359" s="340" t="s">
        <v>6997</v>
      </c>
      <c r="E3359" s="340" t="s">
        <v>2453</v>
      </c>
      <c r="F3359" s="340" t="s">
        <v>2423</v>
      </c>
    </row>
    <row r="3360" spans="1:6">
      <c r="A3360" s="26">
        <v>3356</v>
      </c>
      <c r="B3360" s="338" t="s">
        <v>9586</v>
      </c>
      <c r="C3360" s="340" t="s">
        <v>1185</v>
      </c>
      <c r="D3360" s="340" t="s">
        <v>6997</v>
      </c>
      <c r="E3360" s="340" t="s">
        <v>2453</v>
      </c>
      <c r="F3360" s="340" t="s">
        <v>2423</v>
      </c>
    </row>
    <row r="3361" spans="1:6">
      <c r="A3361" s="26">
        <v>3357</v>
      </c>
      <c r="B3361" s="338" t="s">
        <v>9588</v>
      </c>
      <c r="C3361" s="340" t="s">
        <v>1216</v>
      </c>
      <c r="D3361" s="340" t="s">
        <v>6997</v>
      </c>
      <c r="E3361" s="340" t="s">
        <v>2453</v>
      </c>
      <c r="F3361" s="340" t="s">
        <v>2423</v>
      </c>
    </row>
    <row r="3362" spans="1:6">
      <c r="A3362" s="26">
        <v>3358</v>
      </c>
      <c r="B3362" s="338" t="s">
        <v>9589</v>
      </c>
      <c r="C3362" s="340" t="s">
        <v>1177</v>
      </c>
      <c r="D3362" s="340" t="s">
        <v>6997</v>
      </c>
      <c r="E3362" s="340" t="s">
        <v>2453</v>
      </c>
      <c r="F3362" s="340" t="s">
        <v>2423</v>
      </c>
    </row>
    <row r="3363" spans="1:6">
      <c r="A3363" s="26">
        <v>3359</v>
      </c>
      <c r="B3363" s="338" t="s">
        <v>9594</v>
      </c>
      <c r="C3363" s="340" t="s">
        <v>1186</v>
      </c>
      <c r="D3363" s="340" t="s">
        <v>6997</v>
      </c>
      <c r="E3363" s="340" t="s">
        <v>2453</v>
      </c>
      <c r="F3363" s="340" t="s">
        <v>2423</v>
      </c>
    </row>
    <row r="3364" spans="1:6">
      <c r="A3364" s="26">
        <v>3360</v>
      </c>
      <c r="B3364" s="338" t="s">
        <v>9616</v>
      </c>
      <c r="C3364" s="340" t="s">
        <v>1206</v>
      </c>
      <c r="D3364" s="340" t="s">
        <v>6997</v>
      </c>
      <c r="E3364" s="340" t="s">
        <v>2453</v>
      </c>
      <c r="F3364" s="340" t="s">
        <v>2423</v>
      </c>
    </row>
    <row r="3365" spans="1:6">
      <c r="A3365" s="26">
        <v>3361</v>
      </c>
      <c r="B3365" s="338" t="s">
        <v>9634</v>
      </c>
      <c r="C3365" s="340" t="s">
        <v>1194</v>
      </c>
      <c r="D3365" s="340" t="s">
        <v>6997</v>
      </c>
      <c r="E3365" s="340" t="s">
        <v>2453</v>
      </c>
      <c r="F3365" s="340" t="s">
        <v>2423</v>
      </c>
    </row>
    <row r="3366" spans="1:6">
      <c r="A3366" s="26">
        <v>3362</v>
      </c>
      <c r="B3366" s="338" t="s">
        <v>9644</v>
      </c>
      <c r="C3366" s="340" t="s">
        <v>1202</v>
      </c>
      <c r="D3366" s="340" t="s">
        <v>6997</v>
      </c>
      <c r="E3366" s="340" t="s">
        <v>2453</v>
      </c>
      <c r="F3366" s="340" t="s">
        <v>2423</v>
      </c>
    </row>
    <row r="3367" spans="1:6">
      <c r="A3367" s="26">
        <v>3363</v>
      </c>
      <c r="B3367" s="338" t="s">
        <v>9646</v>
      </c>
      <c r="C3367" s="340" t="s">
        <v>1201</v>
      </c>
      <c r="D3367" s="340" t="s">
        <v>6997</v>
      </c>
      <c r="E3367" s="340" t="s">
        <v>2453</v>
      </c>
      <c r="F3367" s="340" t="s">
        <v>2423</v>
      </c>
    </row>
    <row r="3368" spans="1:6">
      <c r="A3368" s="26">
        <v>3364</v>
      </c>
      <c r="B3368" s="338" t="s">
        <v>9647</v>
      </c>
      <c r="C3368" s="340" t="s">
        <v>1182</v>
      </c>
      <c r="D3368" s="340" t="s">
        <v>6997</v>
      </c>
      <c r="E3368" s="340" t="s">
        <v>2453</v>
      </c>
      <c r="F3368" s="340" t="s">
        <v>2423</v>
      </c>
    </row>
    <row r="3369" spans="1:6">
      <c r="A3369" s="26">
        <v>3365</v>
      </c>
      <c r="B3369" s="338" t="s">
        <v>9653</v>
      </c>
      <c r="C3369" s="340" t="s">
        <v>1189</v>
      </c>
      <c r="D3369" s="340" t="s">
        <v>6997</v>
      </c>
      <c r="E3369" s="340" t="s">
        <v>2453</v>
      </c>
      <c r="F3369" s="340" t="s">
        <v>2423</v>
      </c>
    </row>
    <row r="3370" spans="1:6">
      <c r="A3370" s="26">
        <v>3366</v>
      </c>
      <c r="B3370" s="338" t="s">
        <v>9654</v>
      </c>
      <c r="C3370" s="340" t="s">
        <v>1195</v>
      </c>
      <c r="D3370" s="340" t="s">
        <v>6997</v>
      </c>
      <c r="E3370" s="340" t="s">
        <v>2453</v>
      </c>
      <c r="F3370" s="340" t="s">
        <v>2423</v>
      </c>
    </row>
    <row r="3371" spans="1:6">
      <c r="A3371" s="26">
        <v>3367</v>
      </c>
      <c r="B3371" s="338" t="s">
        <v>9667</v>
      </c>
      <c r="C3371" s="340" t="s">
        <v>1170</v>
      </c>
      <c r="D3371" s="340" t="s">
        <v>6997</v>
      </c>
      <c r="E3371" s="340" t="s">
        <v>2453</v>
      </c>
      <c r="F3371" s="340" t="s">
        <v>2423</v>
      </c>
    </row>
    <row r="3372" spans="1:6">
      <c r="A3372" s="26">
        <v>3368</v>
      </c>
      <c r="B3372" s="338" t="s">
        <v>9780</v>
      </c>
      <c r="C3372" s="340" t="s">
        <v>1173</v>
      </c>
      <c r="D3372" s="340" t="s">
        <v>6997</v>
      </c>
      <c r="E3372" s="340" t="s">
        <v>2453</v>
      </c>
      <c r="F3372" s="340" t="s">
        <v>2423</v>
      </c>
    </row>
    <row r="3373" spans="1:6">
      <c r="A3373" s="26">
        <v>3369</v>
      </c>
      <c r="B3373" s="338" t="s">
        <v>9793</v>
      </c>
      <c r="C3373" s="340" t="s">
        <v>9794</v>
      </c>
      <c r="D3373" s="340" t="s">
        <v>6997</v>
      </c>
      <c r="E3373" s="340" t="s">
        <v>2422</v>
      </c>
      <c r="F3373" s="340" t="s">
        <v>2423</v>
      </c>
    </row>
    <row r="3374" spans="1:6">
      <c r="A3374" s="26">
        <v>3370</v>
      </c>
      <c r="B3374" s="338" t="s">
        <v>9796</v>
      </c>
      <c r="C3374" s="340" t="s">
        <v>7053</v>
      </c>
      <c r="D3374" s="340" t="s">
        <v>6997</v>
      </c>
      <c r="E3374" s="340" t="s">
        <v>2453</v>
      </c>
      <c r="F3374" s="340" t="s">
        <v>2423</v>
      </c>
    </row>
    <row r="3375" spans="1:6">
      <c r="A3375" s="26">
        <v>3371</v>
      </c>
      <c r="B3375" s="338" t="s">
        <v>9801</v>
      </c>
      <c r="C3375" s="340" t="s">
        <v>7051</v>
      </c>
      <c r="D3375" s="340" t="s">
        <v>6997</v>
      </c>
      <c r="E3375" s="340" t="s">
        <v>2453</v>
      </c>
      <c r="F3375" s="340" t="s">
        <v>2423</v>
      </c>
    </row>
    <row r="3376" spans="1:6">
      <c r="A3376" s="26">
        <v>3372</v>
      </c>
      <c r="B3376" s="338" t="s">
        <v>9805</v>
      </c>
      <c r="C3376" s="340" t="s">
        <v>7043</v>
      </c>
      <c r="D3376" s="340" t="s">
        <v>6997</v>
      </c>
      <c r="E3376" s="340" t="s">
        <v>2453</v>
      </c>
      <c r="F3376" s="340" t="s">
        <v>2423</v>
      </c>
    </row>
    <row r="3377" spans="1:6">
      <c r="A3377" s="26">
        <v>3373</v>
      </c>
      <c r="B3377" s="338" t="s">
        <v>9820</v>
      </c>
      <c r="C3377" s="340" t="s">
        <v>7047</v>
      </c>
      <c r="D3377" s="340" t="s">
        <v>6997</v>
      </c>
      <c r="E3377" s="340" t="s">
        <v>2453</v>
      </c>
      <c r="F3377" s="340" t="s">
        <v>2423</v>
      </c>
    </row>
    <row r="3378" spans="1:6">
      <c r="A3378" s="26">
        <v>3374</v>
      </c>
      <c r="B3378" s="338" t="s">
        <v>9841</v>
      </c>
      <c r="C3378" s="340" t="s">
        <v>7042</v>
      </c>
      <c r="D3378" s="340" t="s">
        <v>6997</v>
      </c>
      <c r="E3378" s="340" t="s">
        <v>2453</v>
      </c>
      <c r="F3378" s="340" t="s">
        <v>2423</v>
      </c>
    </row>
    <row r="3379" spans="1:6">
      <c r="A3379" s="26">
        <v>3375</v>
      </c>
      <c r="B3379" s="338" t="s">
        <v>9874</v>
      </c>
      <c r="C3379" s="340" t="s">
        <v>7045</v>
      </c>
      <c r="D3379" s="340" t="s">
        <v>6997</v>
      </c>
      <c r="E3379" s="340" t="s">
        <v>2453</v>
      </c>
      <c r="F3379" s="340" t="s">
        <v>2423</v>
      </c>
    </row>
    <row r="3380" spans="1:6">
      <c r="A3380" s="26">
        <v>3376</v>
      </c>
      <c r="B3380" s="338" t="s">
        <v>9914</v>
      </c>
      <c r="C3380" s="340" t="s">
        <v>7049</v>
      </c>
      <c r="D3380" s="340" t="s">
        <v>6997</v>
      </c>
      <c r="E3380" s="340" t="s">
        <v>2453</v>
      </c>
      <c r="F3380" s="340" t="s">
        <v>2423</v>
      </c>
    </row>
    <row r="3381" spans="1:6">
      <c r="A3381" s="26">
        <v>3377</v>
      </c>
      <c r="B3381" s="338" t="s">
        <v>9915</v>
      </c>
      <c r="C3381" s="340" t="s">
        <v>7048</v>
      </c>
      <c r="D3381" s="340" t="s">
        <v>6997</v>
      </c>
      <c r="E3381" s="340" t="s">
        <v>2453</v>
      </c>
      <c r="F3381" s="340" t="s">
        <v>2423</v>
      </c>
    </row>
    <row r="3382" spans="1:6">
      <c r="A3382" s="26">
        <v>3378</v>
      </c>
      <c r="B3382" s="338" t="s">
        <v>9918</v>
      </c>
      <c r="C3382" s="340" t="s">
        <v>7052</v>
      </c>
      <c r="D3382" s="340" t="s">
        <v>6997</v>
      </c>
      <c r="E3382" s="340" t="s">
        <v>2453</v>
      </c>
      <c r="F3382" s="340" t="s">
        <v>2423</v>
      </c>
    </row>
    <row r="3383" spans="1:6">
      <c r="A3383" s="26">
        <v>3379</v>
      </c>
      <c r="B3383" s="338" t="s">
        <v>9919</v>
      </c>
      <c r="C3383" s="340" t="s">
        <v>7050</v>
      </c>
      <c r="D3383" s="340" t="s">
        <v>6997</v>
      </c>
      <c r="E3383" s="340" t="s">
        <v>2453</v>
      </c>
      <c r="F3383" s="340" t="s">
        <v>2423</v>
      </c>
    </row>
    <row r="3384" spans="1:6">
      <c r="A3384" s="26">
        <v>3380</v>
      </c>
      <c r="B3384" s="338" t="s">
        <v>10021</v>
      </c>
      <c r="C3384" s="340" t="s">
        <v>7057</v>
      </c>
      <c r="D3384" s="340" t="s">
        <v>6997</v>
      </c>
      <c r="E3384" s="340" t="s">
        <v>2453</v>
      </c>
      <c r="F3384" s="340" t="s">
        <v>2423</v>
      </c>
    </row>
    <row r="3385" spans="1:6">
      <c r="A3385" s="26">
        <v>3381</v>
      </c>
      <c r="B3385" s="338" t="s">
        <v>10049</v>
      </c>
      <c r="C3385" s="340" t="s">
        <v>7054</v>
      </c>
      <c r="D3385" s="340" t="s">
        <v>6997</v>
      </c>
      <c r="E3385" s="340" t="s">
        <v>2453</v>
      </c>
      <c r="F3385" s="340" t="s">
        <v>2423</v>
      </c>
    </row>
    <row r="3386" spans="1:6">
      <c r="A3386" s="26">
        <v>3382</v>
      </c>
      <c r="B3386" s="338" t="s">
        <v>10064</v>
      </c>
      <c r="C3386" s="340" t="s">
        <v>7055</v>
      </c>
      <c r="D3386" s="340" t="s">
        <v>6997</v>
      </c>
      <c r="E3386" s="340" t="s">
        <v>2453</v>
      </c>
      <c r="F3386" s="340" t="s">
        <v>2423</v>
      </c>
    </row>
    <row r="3387" spans="1:6">
      <c r="A3387" s="26">
        <v>3383</v>
      </c>
      <c r="B3387" s="338" t="s">
        <v>6998</v>
      </c>
      <c r="C3387" s="340" t="s">
        <v>6999</v>
      </c>
      <c r="D3387" s="340" t="s">
        <v>6997</v>
      </c>
      <c r="E3387" s="340" t="s">
        <v>2422</v>
      </c>
      <c r="F3387" s="340" t="s">
        <v>2423</v>
      </c>
    </row>
    <row r="3388" spans="1:6">
      <c r="A3388" s="26">
        <v>3384</v>
      </c>
      <c r="B3388" s="338" t="s">
        <v>9165</v>
      </c>
      <c r="C3388" s="340" t="s">
        <v>1268</v>
      </c>
      <c r="D3388" s="340" t="s">
        <v>6997</v>
      </c>
      <c r="E3388" s="340" t="s">
        <v>2422</v>
      </c>
      <c r="F3388" s="340" t="s">
        <v>2423</v>
      </c>
    </row>
    <row r="3389" spans="1:6">
      <c r="A3389" s="26">
        <v>3385</v>
      </c>
      <c r="B3389" s="338" t="s">
        <v>10167</v>
      </c>
      <c r="C3389" s="340" t="s">
        <v>7027</v>
      </c>
      <c r="D3389" s="340" t="s">
        <v>6997</v>
      </c>
      <c r="E3389" s="340" t="s">
        <v>2453</v>
      </c>
      <c r="F3389" s="340" t="s">
        <v>2423</v>
      </c>
    </row>
    <row r="3390" spans="1:6">
      <c r="A3390" s="26">
        <v>3386</v>
      </c>
      <c r="B3390" s="338" t="s">
        <v>10205</v>
      </c>
      <c r="C3390" s="340" t="s">
        <v>7013</v>
      </c>
      <c r="D3390" s="340" t="s">
        <v>6997</v>
      </c>
      <c r="E3390" s="340" t="s">
        <v>2453</v>
      </c>
      <c r="F3390" s="340" t="s">
        <v>2423</v>
      </c>
    </row>
    <row r="3391" spans="1:6">
      <c r="A3391" s="26">
        <v>3387</v>
      </c>
      <c r="B3391" s="338" t="s">
        <v>10234</v>
      </c>
      <c r="C3391" s="340" t="s">
        <v>7014</v>
      </c>
      <c r="D3391" s="340" t="s">
        <v>6997</v>
      </c>
      <c r="E3391" s="340" t="s">
        <v>2453</v>
      </c>
      <c r="F3391" s="340" t="s">
        <v>2423</v>
      </c>
    </row>
    <row r="3392" spans="1:6">
      <c r="A3392" s="26">
        <v>3388</v>
      </c>
      <c r="B3392" s="338" t="s">
        <v>10242</v>
      </c>
      <c r="C3392" s="340" t="s">
        <v>7015</v>
      </c>
      <c r="D3392" s="340" t="s">
        <v>6997</v>
      </c>
      <c r="E3392" s="340" t="s">
        <v>2453</v>
      </c>
      <c r="F3392" s="340" t="s">
        <v>2423</v>
      </c>
    </row>
    <row r="3393" spans="1:6">
      <c r="A3393" s="26">
        <v>3389</v>
      </c>
      <c r="B3393" s="338" t="s">
        <v>10249</v>
      </c>
      <c r="C3393" s="340" t="s">
        <v>7012</v>
      </c>
      <c r="D3393" s="340" t="s">
        <v>6997</v>
      </c>
      <c r="E3393" s="340" t="s">
        <v>2453</v>
      </c>
      <c r="F3393" s="340" t="s">
        <v>2423</v>
      </c>
    </row>
    <row r="3394" spans="1:6">
      <c r="A3394" s="26">
        <v>3390</v>
      </c>
      <c r="B3394" s="338" t="s">
        <v>10270</v>
      </c>
      <c r="C3394" s="340" t="s">
        <v>7031</v>
      </c>
      <c r="D3394" s="340" t="s">
        <v>6997</v>
      </c>
      <c r="E3394" s="340" t="s">
        <v>2453</v>
      </c>
      <c r="F3394" s="340" t="s">
        <v>2423</v>
      </c>
    </row>
    <row r="3395" spans="1:6">
      <c r="A3395" s="26">
        <v>3391</v>
      </c>
      <c r="B3395" s="338" t="s">
        <v>10273</v>
      </c>
      <c r="C3395" s="340" t="s">
        <v>7017</v>
      </c>
      <c r="D3395" s="340" t="s">
        <v>6997</v>
      </c>
      <c r="E3395" s="340" t="s">
        <v>2453</v>
      </c>
      <c r="F3395" s="340" t="s">
        <v>2423</v>
      </c>
    </row>
    <row r="3396" spans="1:6">
      <c r="A3396" s="26">
        <v>3392</v>
      </c>
      <c r="B3396" s="338" t="s">
        <v>10276</v>
      </c>
      <c r="C3396" s="340" t="s">
        <v>7009</v>
      </c>
      <c r="D3396" s="340" t="s">
        <v>6997</v>
      </c>
      <c r="E3396" s="340" t="s">
        <v>2453</v>
      </c>
      <c r="F3396" s="340" t="s">
        <v>2423</v>
      </c>
    </row>
    <row r="3397" spans="1:6">
      <c r="A3397" s="26">
        <v>3393</v>
      </c>
      <c r="B3397" s="338" t="s">
        <v>10277</v>
      </c>
      <c r="C3397" s="340" t="s">
        <v>7011</v>
      </c>
      <c r="D3397" s="340" t="s">
        <v>6997</v>
      </c>
      <c r="E3397" s="340" t="s">
        <v>2453</v>
      </c>
      <c r="F3397" s="340" t="s">
        <v>2423</v>
      </c>
    </row>
    <row r="3398" spans="1:6">
      <c r="A3398" s="26">
        <v>3394</v>
      </c>
      <c r="B3398" s="338" t="s">
        <v>10284</v>
      </c>
      <c r="C3398" s="340" t="s">
        <v>7060</v>
      </c>
      <c r="D3398" s="340" t="s">
        <v>6997</v>
      </c>
      <c r="E3398" s="340" t="s">
        <v>2453</v>
      </c>
      <c r="F3398" s="340" t="s">
        <v>2423</v>
      </c>
    </row>
    <row r="3399" spans="1:6">
      <c r="A3399" s="26">
        <v>3395</v>
      </c>
      <c r="B3399" s="338" t="s">
        <v>10294</v>
      </c>
      <c r="C3399" s="340" t="s">
        <v>7020</v>
      </c>
      <c r="D3399" s="340" t="s">
        <v>6997</v>
      </c>
      <c r="E3399" s="340" t="s">
        <v>2453</v>
      </c>
      <c r="F3399" s="340" t="s">
        <v>2423</v>
      </c>
    </row>
    <row r="3400" spans="1:6">
      <c r="A3400" s="26">
        <v>3396</v>
      </c>
      <c r="B3400" s="338" t="s">
        <v>10305</v>
      </c>
      <c r="C3400" s="340" t="s">
        <v>7029</v>
      </c>
      <c r="D3400" s="340" t="s">
        <v>6997</v>
      </c>
      <c r="E3400" s="340" t="s">
        <v>2453</v>
      </c>
      <c r="F3400" s="340" t="s">
        <v>2423</v>
      </c>
    </row>
    <row r="3401" spans="1:6">
      <c r="A3401" s="26">
        <v>3397</v>
      </c>
      <c r="B3401" s="338" t="s">
        <v>10321</v>
      </c>
      <c r="C3401" s="340" t="s">
        <v>1461</v>
      </c>
      <c r="D3401" s="340" t="s">
        <v>6997</v>
      </c>
      <c r="E3401" s="340" t="s">
        <v>2453</v>
      </c>
      <c r="F3401" s="340" t="s">
        <v>2423</v>
      </c>
    </row>
    <row r="3402" spans="1:6">
      <c r="A3402" s="26">
        <v>3398</v>
      </c>
      <c r="B3402" s="338" t="s">
        <v>10331</v>
      </c>
      <c r="C3402" s="340" t="s">
        <v>1553</v>
      </c>
      <c r="D3402" s="340" t="s">
        <v>6997</v>
      </c>
      <c r="E3402" s="340" t="s">
        <v>2453</v>
      </c>
      <c r="F3402" s="340" t="s">
        <v>2423</v>
      </c>
    </row>
    <row r="3403" spans="1:6">
      <c r="A3403" s="26">
        <v>3399</v>
      </c>
      <c r="B3403" s="338" t="s">
        <v>10339</v>
      </c>
      <c r="C3403" s="340" t="s">
        <v>7025</v>
      </c>
      <c r="D3403" s="340" t="s">
        <v>6997</v>
      </c>
      <c r="E3403" s="340" t="s">
        <v>2453</v>
      </c>
      <c r="F3403" s="340" t="s">
        <v>2423</v>
      </c>
    </row>
    <row r="3404" spans="1:6">
      <c r="A3404" s="26">
        <v>3400</v>
      </c>
      <c r="B3404" s="338" t="s">
        <v>10387</v>
      </c>
      <c r="C3404" s="340" t="s">
        <v>7041</v>
      </c>
      <c r="D3404" s="340" t="s">
        <v>6997</v>
      </c>
      <c r="E3404" s="340" t="s">
        <v>2453</v>
      </c>
      <c r="F3404" s="340" t="s">
        <v>2423</v>
      </c>
    </row>
    <row r="3405" spans="1:6">
      <c r="A3405" s="26">
        <v>3401</v>
      </c>
      <c r="B3405" s="338" t="s">
        <v>10406</v>
      </c>
      <c r="C3405" s="340" t="s">
        <v>7023</v>
      </c>
      <c r="D3405" s="340" t="s">
        <v>6997</v>
      </c>
      <c r="E3405" s="340" t="s">
        <v>2453</v>
      </c>
      <c r="F3405" s="340" t="s">
        <v>2423</v>
      </c>
    </row>
    <row r="3406" spans="1:6">
      <c r="A3406" s="26">
        <v>3402</v>
      </c>
      <c r="B3406" s="338" t="s">
        <v>10447</v>
      </c>
      <c r="C3406" s="340" t="s">
        <v>7024</v>
      </c>
      <c r="D3406" s="340" t="s">
        <v>6997</v>
      </c>
      <c r="E3406" s="340" t="s">
        <v>2453</v>
      </c>
      <c r="F3406" s="340" t="s">
        <v>2423</v>
      </c>
    </row>
    <row r="3407" spans="1:6">
      <c r="A3407" s="26">
        <v>3403</v>
      </c>
      <c r="B3407" s="338" t="s">
        <v>10450</v>
      </c>
      <c r="C3407" s="340" t="s">
        <v>7032</v>
      </c>
      <c r="D3407" s="340" t="s">
        <v>6997</v>
      </c>
      <c r="E3407" s="340" t="s">
        <v>2453</v>
      </c>
      <c r="F3407" s="340" t="s">
        <v>2423</v>
      </c>
    </row>
    <row r="3408" spans="1:6">
      <c r="A3408" s="26">
        <v>3404</v>
      </c>
      <c r="B3408" s="338" t="s">
        <v>10458</v>
      </c>
      <c r="C3408" s="340" t="s">
        <v>7026</v>
      </c>
      <c r="D3408" s="340" t="s">
        <v>6997</v>
      </c>
      <c r="E3408" s="340" t="s">
        <v>2453</v>
      </c>
      <c r="F3408" s="340" t="s">
        <v>2423</v>
      </c>
    </row>
    <row r="3409" spans="1:6">
      <c r="A3409" s="26">
        <v>3405</v>
      </c>
      <c r="B3409" s="338" t="s">
        <v>10624</v>
      </c>
      <c r="C3409" s="340" t="s">
        <v>7075</v>
      </c>
      <c r="D3409" s="340" t="s">
        <v>6997</v>
      </c>
      <c r="E3409" s="340" t="s">
        <v>2453</v>
      </c>
      <c r="F3409" s="340" t="s">
        <v>2423</v>
      </c>
    </row>
    <row r="3410" spans="1:6">
      <c r="A3410" s="26">
        <v>3406</v>
      </c>
      <c r="B3410" s="338" t="s">
        <v>10700</v>
      </c>
      <c r="C3410" s="340" t="s">
        <v>7059</v>
      </c>
      <c r="D3410" s="340" t="s">
        <v>6997</v>
      </c>
      <c r="E3410" s="340" t="s">
        <v>2453</v>
      </c>
      <c r="F3410" s="340" t="s">
        <v>2423</v>
      </c>
    </row>
    <row r="3411" spans="1:6">
      <c r="A3411" s="26">
        <v>3407</v>
      </c>
      <c r="B3411" s="338" t="s">
        <v>10734</v>
      </c>
      <c r="C3411" s="340" t="s">
        <v>7064</v>
      </c>
      <c r="D3411" s="340" t="s">
        <v>6997</v>
      </c>
      <c r="E3411" s="340" t="s">
        <v>2453</v>
      </c>
      <c r="F3411" s="340" t="s">
        <v>2423</v>
      </c>
    </row>
    <row r="3412" spans="1:6">
      <c r="A3412" s="26">
        <v>3408</v>
      </c>
      <c r="B3412" s="338" t="s">
        <v>10769</v>
      </c>
      <c r="C3412" s="340" t="s">
        <v>7065</v>
      </c>
      <c r="D3412" s="340" t="s">
        <v>6997</v>
      </c>
      <c r="E3412" s="340" t="s">
        <v>2453</v>
      </c>
      <c r="F3412" s="340" t="s">
        <v>2423</v>
      </c>
    </row>
    <row r="3413" spans="1:6">
      <c r="A3413" s="26">
        <v>3409</v>
      </c>
      <c r="B3413" s="338" t="s">
        <v>10782</v>
      </c>
      <c r="C3413" s="340" t="s">
        <v>7066</v>
      </c>
      <c r="D3413" s="340" t="s">
        <v>6997</v>
      </c>
      <c r="E3413" s="340" t="s">
        <v>2453</v>
      </c>
      <c r="F3413" s="340" t="s">
        <v>2423</v>
      </c>
    </row>
    <row r="3414" spans="1:6">
      <c r="A3414" s="26">
        <v>3410</v>
      </c>
      <c r="B3414" s="338" t="s">
        <v>10834</v>
      </c>
      <c r="C3414" s="340" t="s">
        <v>7062</v>
      </c>
      <c r="D3414" s="340" t="s">
        <v>6997</v>
      </c>
      <c r="E3414" s="340" t="s">
        <v>2453</v>
      </c>
      <c r="F3414" s="340" t="s">
        <v>2423</v>
      </c>
    </row>
    <row r="3415" spans="1:6">
      <c r="A3415" s="26">
        <v>3411</v>
      </c>
      <c r="B3415" s="338" t="s">
        <v>10844</v>
      </c>
      <c r="C3415" s="340" t="s">
        <v>7067</v>
      </c>
      <c r="D3415" s="340" t="s">
        <v>6997</v>
      </c>
      <c r="E3415" s="340" t="s">
        <v>2453</v>
      </c>
      <c r="F3415" s="340" t="s">
        <v>2423</v>
      </c>
    </row>
    <row r="3416" spans="1:6">
      <c r="A3416" s="26">
        <v>3412</v>
      </c>
      <c r="B3416" s="338" t="s">
        <v>10845</v>
      </c>
      <c r="C3416" s="340" t="s">
        <v>7063</v>
      </c>
      <c r="D3416" s="340" t="s">
        <v>6997</v>
      </c>
      <c r="E3416" s="340" t="s">
        <v>2453</v>
      </c>
      <c r="F3416" s="340" t="s">
        <v>2423</v>
      </c>
    </row>
    <row r="3417" spans="1:6">
      <c r="A3417" s="26">
        <v>3413</v>
      </c>
      <c r="B3417" s="338" t="s">
        <v>10919</v>
      </c>
      <c r="C3417" s="340" t="s">
        <v>7058</v>
      </c>
      <c r="D3417" s="340" t="s">
        <v>6997</v>
      </c>
      <c r="E3417" s="340" t="s">
        <v>2453</v>
      </c>
      <c r="F3417" s="340" t="s">
        <v>2423</v>
      </c>
    </row>
    <row r="3418" spans="1:6">
      <c r="A3418" s="26">
        <v>3414</v>
      </c>
      <c r="B3418" s="338" t="s">
        <v>10949</v>
      </c>
      <c r="C3418" s="340" t="s">
        <v>7068</v>
      </c>
      <c r="D3418" s="340" t="s">
        <v>6997</v>
      </c>
      <c r="E3418" s="340" t="s">
        <v>2453</v>
      </c>
      <c r="F3418" s="340" t="s">
        <v>2423</v>
      </c>
    </row>
    <row r="3419" spans="1:6">
      <c r="A3419" s="26">
        <v>3415</v>
      </c>
      <c r="B3419" s="338" t="s">
        <v>10969</v>
      </c>
      <c r="C3419" s="340" t="s">
        <v>7069</v>
      </c>
      <c r="D3419" s="340" t="s">
        <v>6997</v>
      </c>
      <c r="E3419" s="340" t="s">
        <v>2453</v>
      </c>
      <c r="F3419" s="340" t="s">
        <v>2423</v>
      </c>
    </row>
    <row r="3420" spans="1:6">
      <c r="A3420" s="26">
        <v>3416</v>
      </c>
      <c r="B3420" s="338" t="s">
        <v>10983</v>
      </c>
      <c r="C3420" s="340" t="s">
        <v>7070</v>
      </c>
      <c r="D3420" s="340" t="s">
        <v>6997</v>
      </c>
      <c r="E3420" s="340" t="s">
        <v>2453</v>
      </c>
      <c r="F3420" s="340" t="s">
        <v>2423</v>
      </c>
    </row>
    <row r="3421" spans="1:6">
      <c r="A3421" s="26">
        <v>3417</v>
      </c>
      <c r="B3421" s="338" t="s">
        <v>10994</v>
      </c>
      <c r="C3421" s="340" t="s">
        <v>7071</v>
      </c>
      <c r="D3421" s="340" t="s">
        <v>6997</v>
      </c>
      <c r="E3421" s="340" t="s">
        <v>2453</v>
      </c>
      <c r="F3421" s="340" t="s">
        <v>2423</v>
      </c>
    </row>
    <row r="3422" spans="1:6">
      <c r="A3422" s="26">
        <v>3418</v>
      </c>
      <c r="B3422" s="338" t="s">
        <v>11023</v>
      </c>
      <c r="C3422" s="340" t="s">
        <v>7001</v>
      </c>
      <c r="D3422" s="340" t="s">
        <v>6997</v>
      </c>
      <c r="E3422" s="340" t="s">
        <v>2422</v>
      </c>
      <c r="F3422" s="340" t="s">
        <v>2423</v>
      </c>
    </row>
    <row r="3423" spans="1:6">
      <c r="A3423" s="26">
        <v>3419</v>
      </c>
      <c r="B3423" s="338" t="s">
        <v>11073</v>
      </c>
      <c r="C3423" s="340" t="s">
        <v>7061</v>
      </c>
      <c r="D3423" s="340" t="s">
        <v>6997</v>
      </c>
      <c r="E3423" s="340" t="s">
        <v>2453</v>
      </c>
      <c r="F3423" s="340" t="s">
        <v>2423</v>
      </c>
    </row>
    <row r="3424" spans="1:6">
      <c r="A3424" s="26">
        <v>3420</v>
      </c>
      <c r="B3424" s="338" t="s">
        <v>11087</v>
      </c>
      <c r="C3424" s="340" t="s">
        <v>7038</v>
      </c>
      <c r="D3424" s="340" t="s">
        <v>6997</v>
      </c>
      <c r="E3424" s="340" t="s">
        <v>2453</v>
      </c>
      <c r="F3424" s="340" t="s">
        <v>2423</v>
      </c>
    </row>
    <row r="3425" spans="1:6">
      <c r="A3425" s="26">
        <v>3421</v>
      </c>
      <c r="B3425" s="338" t="s">
        <v>11108</v>
      </c>
      <c r="C3425" s="340" t="s">
        <v>7037</v>
      </c>
      <c r="D3425" s="340" t="s">
        <v>6997</v>
      </c>
      <c r="E3425" s="340" t="s">
        <v>2453</v>
      </c>
      <c r="F3425" s="340" t="s">
        <v>2423</v>
      </c>
    </row>
    <row r="3426" spans="1:6">
      <c r="A3426" s="26">
        <v>3422</v>
      </c>
      <c r="B3426" s="338" t="s">
        <v>11127</v>
      </c>
      <c r="C3426" s="340" t="s">
        <v>1561</v>
      </c>
      <c r="D3426" s="340" t="s">
        <v>6997</v>
      </c>
      <c r="E3426" s="340" t="s">
        <v>2453</v>
      </c>
      <c r="F3426" s="340" t="s">
        <v>2423</v>
      </c>
    </row>
    <row r="3427" spans="1:6">
      <c r="A3427" s="26">
        <v>3423</v>
      </c>
      <c r="B3427" s="338" t="s">
        <v>11161</v>
      </c>
      <c r="C3427" s="340" t="s">
        <v>1560</v>
      </c>
      <c r="D3427" s="340" t="s">
        <v>6997</v>
      </c>
      <c r="E3427" s="340" t="s">
        <v>2453</v>
      </c>
      <c r="F3427" s="340" t="s">
        <v>2423</v>
      </c>
    </row>
    <row r="3428" spans="1:6">
      <c r="A3428" s="26">
        <v>3424</v>
      </c>
      <c r="B3428" s="338" t="s">
        <v>11171</v>
      </c>
      <c r="C3428" s="340" t="s">
        <v>1546</v>
      </c>
      <c r="D3428" s="340" t="s">
        <v>6997</v>
      </c>
      <c r="E3428" s="340" t="s">
        <v>2453</v>
      </c>
      <c r="F3428" s="340" t="s">
        <v>2423</v>
      </c>
    </row>
    <row r="3429" spans="1:6">
      <c r="A3429" s="26">
        <v>3425</v>
      </c>
      <c r="B3429" s="338" t="s">
        <v>11172</v>
      </c>
      <c r="C3429" s="340" t="s">
        <v>1543</v>
      </c>
      <c r="D3429" s="340" t="s">
        <v>6997</v>
      </c>
      <c r="E3429" s="340" t="s">
        <v>2453</v>
      </c>
      <c r="F3429" s="340" t="s">
        <v>2423</v>
      </c>
    </row>
    <row r="3430" spans="1:6">
      <c r="A3430" s="26">
        <v>3426</v>
      </c>
      <c r="B3430" s="338" t="s">
        <v>11212</v>
      </c>
      <c r="C3430" s="340" t="s">
        <v>7016</v>
      </c>
      <c r="D3430" s="340" t="s">
        <v>6997</v>
      </c>
      <c r="E3430" s="340" t="s">
        <v>2453</v>
      </c>
      <c r="F3430" s="340" t="s">
        <v>2423</v>
      </c>
    </row>
    <row r="3431" spans="1:6">
      <c r="A3431" s="26">
        <v>3427</v>
      </c>
      <c r="B3431" s="338" t="s">
        <v>11241</v>
      </c>
      <c r="C3431" s="340" t="s">
        <v>7072</v>
      </c>
      <c r="D3431" s="340" t="s">
        <v>6997</v>
      </c>
      <c r="E3431" s="340" t="s">
        <v>2453</v>
      </c>
      <c r="F3431" s="340" t="s">
        <v>2423</v>
      </c>
    </row>
    <row r="3432" spans="1:6">
      <c r="A3432" s="26">
        <v>3428</v>
      </c>
      <c r="B3432" s="338" t="s">
        <v>11251</v>
      </c>
      <c r="C3432" s="340" t="s">
        <v>7073</v>
      </c>
      <c r="D3432" s="340" t="s">
        <v>6997</v>
      </c>
      <c r="E3432" s="340" t="s">
        <v>2453</v>
      </c>
      <c r="F3432" s="340" t="s">
        <v>2423</v>
      </c>
    </row>
    <row r="3433" spans="1:6">
      <c r="A3433" s="26">
        <v>3429</v>
      </c>
      <c r="B3433" s="338" t="s">
        <v>11356</v>
      </c>
      <c r="C3433" s="340" t="s">
        <v>7021</v>
      </c>
      <c r="D3433" s="340" t="s">
        <v>6997</v>
      </c>
      <c r="E3433" s="340" t="s">
        <v>2453</v>
      </c>
      <c r="F3433" s="340" t="s">
        <v>2423</v>
      </c>
    </row>
    <row r="3434" spans="1:6">
      <c r="A3434" s="26">
        <v>3430</v>
      </c>
      <c r="B3434" s="338" t="s">
        <v>11368</v>
      </c>
      <c r="C3434" s="340" t="s">
        <v>7033</v>
      </c>
      <c r="D3434" s="340" t="s">
        <v>6997</v>
      </c>
      <c r="E3434" s="340" t="s">
        <v>2453</v>
      </c>
      <c r="F3434" s="340" t="s">
        <v>2423</v>
      </c>
    </row>
    <row r="3435" spans="1:6">
      <c r="A3435" s="26">
        <v>3431</v>
      </c>
      <c r="B3435" s="338" t="s">
        <v>11381</v>
      </c>
      <c r="C3435" s="340" t="s">
        <v>7035</v>
      </c>
      <c r="D3435" s="340" t="s">
        <v>6997</v>
      </c>
      <c r="E3435" s="340" t="s">
        <v>2453</v>
      </c>
      <c r="F3435" s="340" t="s">
        <v>2423</v>
      </c>
    </row>
    <row r="3436" spans="1:6">
      <c r="A3436" s="26">
        <v>3432</v>
      </c>
      <c r="B3436" s="338" t="s">
        <v>11390</v>
      </c>
      <c r="C3436" s="340" t="s">
        <v>7039</v>
      </c>
      <c r="D3436" s="340" t="s">
        <v>6997</v>
      </c>
      <c r="E3436" s="340" t="s">
        <v>2453</v>
      </c>
      <c r="F3436" s="340" t="s">
        <v>2423</v>
      </c>
    </row>
    <row r="3437" spans="1:6">
      <c r="A3437" s="26">
        <v>3433</v>
      </c>
      <c r="B3437" s="338" t="s">
        <v>11401</v>
      </c>
      <c r="C3437" s="340" t="s">
        <v>7010</v>
      </c>
      <c r="D3437" s="340" t="s">
        <v>6997</v>
      </c>
      <c r="E3437" s="340" t="s">
        <v>2453</v>
      </c>
      <c r="F3437" s="340" t="s">
        <v>2423</v>
      </c>
    </row>
    <row r="3438" spans="1:6">
      <c r="A3438" s="26">
        <v>3434</v>
      </c>
      <c r="B3438" s="338" t="s">
        <v>11406</v>
      </c>
      <c r="C3438" s="340" t="s">
        <v>7030</v>
      </c>
      <c r="D3438" s="340" t="s">
        <v>6997</v>
      </c>
      <c r="E3438" s="340" t="s">
        <v>2453</v>
      </c>
      <c r="F3438" s="340" t="s">
        <v>2423</v>
      </c>
    </row>
    <row r="3439" spans="1:6">
      <c r="A3439" s="26">
        <v>3435</v>
      </c>
      <c r="B3439" s="338" t="s">
        <v>11408</v>
      </c>
      <c r="C3439" s="340" t="s">
        <v>7028</v>
      </c>
      <c r="D3439" s="340" t="s">
        <v>6997</v>
      </c>
      <c r="E3439" s="340" t="s">
        <v>2453</v>
      </c>
      <c r="F3439" s="340" t="s">
        <v>2423</v>
      </c>
    </row>
    <row r="3440" spans="1:6">
      <c r="A3440" s="26">
        <v>3436</v>
      </c>
      <c r="B3440" s="338" t="s">
        <v>11409</v>
      </c>
      <c r="C3440" s="340" t="s">
        <v>7034</v>
      </c>
      <c r="D3440" s="340" t="s">
        <v>6997</v>
      </c>
      <c r="E3440" s="340" t="s">
        <v>2453</v>
      </c>
      <c r="F3440" s="340" t="s">
        <v>2423</v>
      </c>
    </row>
    <row r="3441" spans="1:6">
      <c r="A3441" s="26">
        <v>3437</v>
      </c>
      <c r="B3441" s="338" t="s">
        <v>11413</v>
      </c>
      <c r="C3441" s="340" t="s">
        <v>7040</v>
      </c>
      <c r="D3441" s="340" t="s">
        <v>6997</v>
      </c>
      <c r="E3441" s="340" t="s">
        <v>2453</v>
      </c>
      <c r="F3441" s="340" t="s">
        <v>2423</v>
      </c>
    </row>
    <row r="3442" spans="1:6">
      <c r="A3442" s="26">
        <v>3438</v>
      </c>
      <c r="B3442" s="338" t="s">
        <v>11447</v>
      </c>
      <c r="C3442" s="340" t="s">
        <v>7074</v>
      </c>
      <c r="D3442" s="340" t="s">
        <v>6997</v>
      </c>
      <c r="E3442" s="340" t="s">
        <v>2453</v>
      </c>
      <c r="F3442" s="340" t="s">
        <v>2423</v>
      </c>
    </row>
    <row r="3443" spans="1:6">
      <c r="A3443" s="26">
        <v>3439</v>
      </c>
      <c r="B3443" s="338" t="s">
        <v>11531</v>
      </c>
      <c r="C3443" s="340" t="s">
        <v>7004</v>
      </c>
      <c r="D3443" s="340" t="s">
        <v>6997</v>
      </c>
      <c r="E3443" s="340" t="s">
        <v>2453</v>
      </c>
      <c r="F3443" s="340" t="s">
        <v>2423</v>
      </c>
    </row>
    <row r="3444" spans="1:6">
      <c r="A3444" s="26">
        <v>3440</v>
      </c>
      <c r="B3444" s="338" t="s">
        <v>11559</v>
      </c>
      <c r="C3444" s="340" t="s">
        <v>7005</v>
      </c>
      <c r="D3444" s="340" t="s">
        <v>6997</v>
      </c>
      <c r="E3444" s="340" t="s">
        <v>2453</v>
      </c>
      <c r="F3444" s="340" t="s">
        <v>2423</v>
      </c>
    </row>
    <row r="3445" spans="1:6">
      <c r="A3445" s="26">
        <v>3441</v>
      </c>
      <c r="B3445" s="338" t="s">
        <v>11561</v>
      </c>
      <c r="C3445" s="340" t="s">
        <v>7008</v>
      </c>
      <c r="D3445" s="340" t="s">
        <v>6997</v>
      </c>
      <c r="E3445" s="340" t="s">
        <v>2453</v>
      </c>
      <c r="F3445" s="340" t="s">
        <v>2423</v>
      </c>
    </row>
    <row r="3446" spans="1:6">
      <c r="A3446" s="26">
        <v>3442</v>
      </c>
      <c r="B3446" s="338" t="s">
        <v>11566</v>
      </c>
      <c r="C3446" s="340" t="s">
        <v>7000</v>
      </c>
      <c r="D3446" s="340" t="s">
        <v>6997</v>
      </c>
      <c r="E3446" s="340" t="s">
        <v>2422</v>
      </c>
      <c r="F3446" s="340" t="s">
        <v>2423</v>
      </c>
    </row>
    <row r="3447" spans="1:6">
      <c r="A3447" s="26">
        <v>3443</v>
      </c>
      <c r="B3447" s="338" t="s">
        <v>11573</v>
      </c>
      <c r="C3447" s="340" t="s">
        <v>7002</v>
      </c>
      <c r="D3447" s="340" t="s">
        <v>6997</v>
      </c>
      <c r="E3447" s="340" t="s">
        <v>2453</v>
      </c>
      <c r="F3447" s="340" t="s">
        <v>2423</v>
      </c>
    </row>
    <row r="3448" spans="1:6">
      <c r="A3448" s="26">
        <v>3444</v>
      </c>
      <c r="B3448" s="338" t="s">
        <v>11584</v>
      </c>
      <c r="C3448" s="340" t="s">
        <v>7003</v>
      </c>
      <c r="D3448" s="340" t="s">
        <v>6997</v>
      </c>
      <c r="E3448" s="340" t="s">
        <v>2453</v>
      </c>
      <c r="F3448" s="340" t="s">
        <v>2423</v>
      </c>
    </row>
    <row r="3449" spans="1:6">
      <c r="A3449" s="26">
        <v>3445</v>
      </c>
      <c r="B3449" s="338" t="s">
        <v>11594</v>
      </c>
      <c r="C3449" s="340" t="s">
        <v>7006</v>
      </c>
      <c r="D3449" s="340" t="s">
        <v>6997</v>
      </c>
      <c r="E3449" s="340" t="s">
        <v>2453</v>
      </c>
      <c r="F3449" s="342" t="s">
        <v>2423</v>
      </c>
    </row>
    <row r="3450" spans="1:6">
      <c r="A3450" s="26">
        <v>3446</v>
      </c>
      <c r="B3450" s="338" t="s">
        <v>11608</v>
      </c>
      <c r="C3450" s="340" t="s">
        <v>7007</v>
      </c>
      <c r="D3450" s="340" t="s">
        <v>6997</v>
      </c>
      <c r="E3450" s="340" t="s">
        <v>2453</v>
      </c>
      <c r="F3450" s="342" t="s">
        <v>2423</v>
      </c>
    </row>
    <row r="3451" spans="1:6">
      <c r="A3451" s="26">
        <v>3447</v>
      </c>
      <c r="B3451" s="338" t="s">
        <v>6996</v>
      </c>
      <c r="C3451" s="340" t="s">
        <v>1598</v>
      </c>
      <c r="D3451" s="340" t="s">
        <v>6997</v>
      </c>
      <c r="E3451" s="340" t="s">
        <v>2422</v>
      </c>
      <c r="F3451" s="342" t="s">
        <v>2423</v>
      </c>
    </row>
    <row r="3452" spans="1:6">
      <c r="A3452" s="26">
        <v>3448</v>
      </c>
      <c r="B3452" s="338" t="s">
        <v>9987</v>
      </c>
      <c r="C3452" s="340" t="s">
        <v>7056</v>
      </c>
      <c r="D3452" s="340" t="s">
        <v>6997</v>
      </c>
      <c r="E3452" s="340" t="s">
        <v>2453</v>
      </c>
      <c r="F3452" s="340" t="s">
        <v>2438</v>
      </c>
    </row>
    <row r="3453" spans="1:6">
      <c r="A3453" s="26">
        <v>3449</v>
      </c>
      <c r="B3453" s="338" t="s">
        <v>10354</v>
      </c>
      <c r="C3453" s="340" t="s">
        <v>7019</v>
      </c>
      <c r="D3453" s="340" t="s">
        <v>6997</v>
      </c>
      <c r="E3453" s="340" t="s">
        <v>2453</v>
      </c>
      <c r="F3453" s="340" t="s">
        <v>2438</v>
      </c>
    </row>
    <row r="3454" spans="1:6">
      <c r="A3454" s="26">
        <v>3450</v>
      </c>
      <c r="B3454" s="338" t="s">
        <v>10461</v>
      </c>
      <c r="C3454" s="340" t="s">
        <v>7018</v>
      </c>
      <c r="D3454" s="340" t="s">
        <v>6997</v>
      </c>
      <c r="E3454" s="340" t="s">
        <v>2453</v>
      </c>
      <c r="F3454" s="340" t="s">
        <v>2438</v>
      </c>
    </row>
    <row r="3455" spans="1:6">
      <c r="A3455" s="26">
        <v>3451</v>
      </c>
      <c r="B3455" s="338" t="s">
        <v>11115</v>
      </c>
      <c r="C3455" s="340" t="s">
        <v>7036</v>
      </c>
      <c r="D3455" s="340" t="s">
        <v>6997</v>
      </c>
      <c r="E3455" s="340" t="s">
        <v>2453</v>
      </c>
      <c r="F3455" s="340" t="s">
        <v>2893</v>
      </c>
    </row>
    <row r="3456" spans="1:6">
      <c r="A3456" s="26">
        <v>3452</v>
      </c>
      <c r="B3456" s="338" t="s">
        <v>10448</v>
      </c>
      <c r="C3456" s="340" t="s">
        <v>7022</v>
      </c>
      <c r="D3456" s="340" t="s">
        <v>6997</v>
      </c>
      <c r="E3456" s="340" t="s">
        <v>2453</v>
      </c>
      <c r="F3456" s="340" t="s">
        <v>2456</v>
      </c>
    </row>
    <row r="3457" spans="1:6">
      <c r="A3457" s="26">
        <v>3453</v>
      </c>
      <c r="B3457" s="338" t="s">
        <v>7105</v>
      </c>
      <c r="C3457" s="340" t="s">
        <v>1138</v>
      </c>
      <c r="D3457" s="340" t="s">
        <v>7078</v>
      </c>
      <c r="E3457" s="340" t="s">
        <v>2453</v>
      </c>
      <c r="F3457" s="340" t="s">
        <v>2423</v>
      </c>
    </row>
    <row r="3458" spans="1:6">
      <c r="A3458" s="26">
        <v>3454</v>
      </c>
      <c r="B3458" s="338" t="s">
        <v>7104</v>
      </c>
      <c r="C3458" s="340" t="s">
        <v>1097</v>
      </c>
      <c r="D3458" s="340" t="s">
        <v>7078</v>
      </c>
      <c r="E3458" s="340" t="s">
        <v>2453</v>
      </c>
      <c r="F3458" s="340" t="s">
        <v>2423</v>
      </c>
    </row>
    <row r="3459" spans="1:6">
      <c r="A3459" s="26">
        <v>3455</v>
      </c>
      <c r="B3459" s="338" t="s">
        <v>7103</v>
      </c>
      <c r="C3459" s="340" t="s">
        <v>1094</v>
      </c>
      <c r="D3459" s="340" t="s">
        <v>7078</v>
      </c>
      <c r="E3459" s="340" t="s">
        <v>2453</v>
      </c>
      <c r="F3459" s="340" t="s">
        <v>2423</v>
      </c>
    </row>
    <row r="3460" spans="1:6">
      <c r="A3460" s="26">
        <v>3456</v>
      </c>
      <c r="B3460" s="338" t="s">
        <v>7102</v>
      </c>
      <c r="C3460" s="340" t="s">
        <v>1088</v>
      </c>
      <c r="D3460" s="340" t="s">
        <v>7078</v>
      </c>
      <c r="E3460" s="340" t="s">
        <v>2453</v>
      </c>
      <c r="F3460" s="340" t="s">
        <v>2423</v>
      </c>
    </row>
    <row r="3461" spans="1:6">
      <c r="A3461" s="26">
        <v>3457</v>
      </c>
      <c r="B3461" s="338" t="s">
        <v>7100</v>
      </c>
      <c r="C3461" s="340" t="s">
        <v>7101</v>
      </c>
      <c r="D3461" s="340" t="s">
        <v>7078</v>
      </c>
      <c r="E3461" s="340" t="s">
        <v>2453</v>
      </c>
      <c r="F3461" s="340" t="s">
        <v>2423</v>
      </c>
    </row>
    <row r="3462" spans="1:6">
      <c r="A3462" s="26">
        <v>3458</v>
      </c>
      <c r="B3462" s="338" t="s">
        <v>9163</v>
      </c>
      <c r="C3462" s="340" t="s">
        <v>1299</v>
      </c>
      <c r="D3462" s="340" t="s">
        <v>7078</v>
      </c>
      <c r="E3462" s="340" t="s">
        <v>2422</v>
      </c>
      <c r="F3462" s="340" t="s">
        <v>2423</v>
      </c>
    </row>
    <row r="3463" spans="1:6">
      <c r="A3463" s="26">
        <v>3459</v>
      </c>
      <c r="B3463" s="338" t="s">
        <v>7086</v>
      </c>
      <c r="C3463" s="340" t="s">
        <v>7087</v>
      </c>
      <c r="D3463" s="340" t="s">
        <v>7078</v>
      </c>
      <c r="E3463" s="340" t="s">
        <v>2453</v>
      </c>
      <c r="F3463" s="340" t="s">
        <v>2423</v>
      </c>
    </row>
    <row r="3464" spans="1:6">
      <c r="A3464" s="26">
        <v>3460</v>
      </c>
      <c r="B3464" s="338" t="s">
        <v>7084</v>
      </c>
      <c r="C3464" s="340" t="s">
        <v>7085</v>
      </c>
      <c r="D3464" s="340" t="s">
        <v>7078</v>
      </c>
      <c r="E3464" s="340" t="s">
        <v>2453</v>
      </c>
      <c r="F3464" s="340" t="s">
        <v>2423</v>
      </c>
    </row>
    <row r="3465" spans="1:6">
      <c r="A3465" s="26">
        <v>3461</v>
      </c>
      <c r="B3465" s="338" t="s">
        <v>7088</v>
      </c>
      <c r="C3465" s="340" t="s">
        <v>7089</v>
      </c>
      <c r="D3465" s="340" t="s">
        <v>7078</v>
      </c>
      <c r="E3465" s="340" t="s">
        <v>2453</v>
      </c>
      <c r="F3465" s="340" t="s">
        <v>2423</v>
      </c>
    </row>
    <row r="3466" spans="1:6">
      <c r="A3466" s="26">
        <v>3462</v>
      </c>
      <c r="B3466" s="338" t="s">
        <v>7094</v>
      </c>
      <c r="C3466" s="340" t="s">
        <v>1526</v>
      </c>
      <c r="D3466" s="340" t="s">
        <v>7078</v>
      </c>
      <c r="E3466" s="340" t="s">
        <v>2453</v>
      </c>
      <c r="F3466" s="340" t="s">
        <v>2423</v>
      </c>
    </row>
    <row r="3467" spans="1:6">
      <c r="A3467" s="26">
        <v>3463</v>
      </c>
      <c r="B3467" s="338" t="s">
        <v>10373</v>
      </c>
      <c r="C3467" s="340" t="s">
        <v>7112</v>
      </c>
      <c r="D3467" s="340" t="s">
        <v>7078</v>
      </c>
      <c r="E3467" s="340" t="s">
        <v>2453</v>
      </c>
      <c r="F3467" s="340" t="s">
        <v>2423</v>
      </c>
    </row>
    <row r="3468" spans="1:6">
      <c r="A3468" s="26">
        <v>3464</v>
      </c>
      <c r="B3468" s="338" t="s">
        <v>10479</v>
      </c>
      <c r="C3468" s="340" t="s">
        <v>10480</v>
      </c>
      <c r="D3468" s="340" t="s">
        <v>7078</v>
      </c>
      <c r="E3468" s="340" t="s">
        <v>2453</v>
      </c>
      <c r="F3468" s="340" t="s">
        <v>2423</v>
      </c>
    </row>
    <row r="3469" spans="1:6">
      <c r="A3469" s="26">
        <v>3465</v>
      </c>
      <c r="B3469" s="338" t="s">
        <v>10596</v>
      </c>
      <c r="C3469" s="340" t="s">
        <v>7113</v>
      </c>
      <c r="D3469" s="340" t="s">
        <v>7078</v>
      </c>
      <c r="E3469" s="340" t="s">
        <v>2453</v>
      </c>
      <c r="F3469" s="340" t="s">
        <v>2423</v>
      </c>
    </row>
    <row r="3470" spans="1:6">
      <c r="A3470" s="26">
        <v>3466</v>
      </c>
      <c r="B3470" s="338" t="s">
        <v>10702</v>
      </c>
      <c r="C3470" s="340" t="s">
        <v>7107</v>
      </c>
      <c r="D3470" s="340" t="s">
        <v>7078</v>
      </c>
      <c r="E3470" s="340" t="s">
        <v>2453</v>
      </c>
      <c r="F3470" s="340" t="s">
        <v>2423</v>
      </c>
    </row>
    <row r="3471" spans="1:6">
      <c r="A3471" s="26">
        <v>3467</v>
      </c>
      <c r="B3471" s="338" t="s">
        <v>10743</v>
      </c>
      <c r="C3471" s="340" t="s">
        <v>7108</v>
      </c>
      <c r="D3471" s="340" t="s">
        <v>7078</v>
      </c>
      <c r="E3471" s="340" t="s">
        <v>2453</v>
      </c>
      <c r="F3471" s="340" t="s">
        <v>2423</v>
      </c>
    </row>
    <row r="3472" spans="1:6">
      <c r="A3472" s="26">
        <v>3468</v>
      </c>
      <c r="B3472" s="338" t="s">
        <v>10825</v>
      </c>
      <c r="C3472" s="340" t="s">
        <v>7109</v>
      </c>
      <c r="D3472" s="340" t="s">
        <v>7078</v>
      </c>
      <c r="E3472" s="340" t="s">
        <v>2453</v>
      </c>
      <c r="F3472" s="340" t="s">
        <v>2423</v>
      </c>
    </row>
    <row r="3473" spans="1:6">
      <c r="A3473" s="26">
        <v>3469</v>
      </c>
      <c r="B3473" s="338" t="s">
        <v>10831</v>
      </c>
      <c r="C3473" s="340" t="s">
        <v>7110</v>
      </c>
      <c r="D3473" s="340" t="s">
        <v>7078</v>
      </c>
      <c r="E3473" s="340" t="s">
        <v>2453</v>
      </c>
      <c r="F3473" s="340" t="s">
        <v>2423</v>
      </c>
    </row>
    <row r="3474" spans="1:6">
      <c r="A3474" s="26">
        <v>3470</v>
      </c>
      <c r="B3474" s="338" t="s">
        <v>7097</v>
      </c>
      <c r="C3474" s="340" t="s">
        <v>1528</v>
      </c>
      <c r="D3474" s="340" t="s">
        <v>7078</v>
      </c>
      <c r="E3474" s="340" t="s">
        <v>2453</v>
      </c>
      <c r="F3474" s="340" t="s">
        <v>2423</v>
      </c>
    </row>
    <row r="3475" spans="1:6">
      <c r="A3475" s="26">
        <v>3471</v>
      </c>
      <c r="B3475" s="338" t="s">
        <v>7090</v>
      </c>
      <c r="C3475" s="340" t="s">
        <v>1517</v>
      </c>
      <c r="D3475" s="340" t="s">
        <v>7078</v>
      </c>
      <c r="E3475" s="340" t="s">
        <v>2453</v>
      </c>
      <c r="F3475" s="340" t="s">
        <v>2423</v>
      </c>
    </row>
    <row r="3476" spans="1:6">
      <c r="A3476" s="26">
        <v>3472</v>
      </c>
      <c r="B3476" s="338" t="s">
        <v>7093</v>
      </c>
      <c r="C3476" s="340" t="s">
        <v>1525</v>
      </c>
      <c r="D3476" s="340" t="s">
        <v>7078</v>
      </c>
      <c r="E3476" s="340" t="s">
        <v>2453</v>
      </c>
      <c r="F3476" s="340" t="s">
        <v>2423</v>
      </c>
    </row>
    <row r="3477" spans="1:6">
      <c r="A3477" s="26">
        <v>3473</v>
      </c>
      <c r="B3477" s="338" t="s">
        <v>7095</v>
      </c>
      <c r="C3477" s="340" t="s">
        <v>7096</v>
      </c>
      <c r="D3477" s="340" t="s">
        <v>7078</v>
      </c>
      <c r="E3477" s="340" t="s">
        <v>2453</v>
      </c>
      <c r="F3477" s="340" t="s">
        <v>2423</v>
      </c>
    </row>
    <row r="3478" spans="1:6">
      <c r="A3478" s="26">
        <v>3474</v>
      </c>
      <c r="B3478" s="338" t="s">
        <v>11259</v>
      </c>
      <c r="C3478" s="340" t="s">
        <v>7111</v>
      </c>
      <c r="D3478" s="340" t="s">
        <v>7078</v>
      </c>
      <c r="E3478" s="340" t="s">
        <v>2453</v>
      </c>
      <c r="F3478" s="340" t="s">
        <v>2423</v>
      </c>
    </row>
    <row r="3479" spans="1:6">
      <c r="A3479" s="26">
        <v>3475</v>
      </c>
      <c r="B3479" s="338" t="s">
        <v>7091</v>
      </c>
      <c r="C3479" s="340" t="s">
        <v>7092</v>
      </c>
      <c r="D3479" s="340" t="s">
        <v>7078</v>
      </c>
      <c r="E3479" s="340" t="s">
        <v>2453</v>
      </c>
      <c r="F3479" s="340" t="s">
        <v>2423</v>
      </c>
    </row>
    <row r="3480" spans="1:6">
      <c r="A3480" s="26">
        <v>3476</v>
      </c>
      <c r="B3480" s="338" t="s">
        <v>7098</v>
      </c>
      <c r="C3480" s="340" t="s">
        <v>7099</v>
      </c>
      <c r="D3480" s="340" t="s">
        <v>7078</v>
      </c>
      <c r="E3480" s="340" t="s">
        <v>2453</v>
      </c>
      <c r="F3480" s="340" t="s">
        <v>2423</v>
      </c>
    </row>
    <row r="3481" spans="1:6">
      <c r="A3481" s="26">
        <v>3477</v>
      </c>
      <c r="B3481" s="338" t="s">
        <v>7079</v>
      </c>
      <c r="C3481" s="340" t="s">
        <v>7080</v>
      </c>
      <c r="D3481" s="340" t="s">
        <v>7078</v>
      </c>
      <c r="E3481" s="340" t="s">
        <v>2453</v>
      </c>
      <c r="F3481" s="340" t="s">
        <v>2423</v>
      </c>
    </row>
    <row r="3482" spans="1:6">
      <c r="A3482" s="26">
        <v>3478</v>
      </c>
      <c r="B3482" s="338" t="s">
        <v>7076</v>
      </c>
      <c r="C3482" s="340" t="s">
        <v>7077</v>
      </c>
      <c r="D3482" s="340" t="s">
        <v>7078</v>
      </c>
      <c r="E3482" s="340" t="s">
        <v>2422</v>
      </c>
      <c r="F3482" s="342" t="s">
        <v>2423</v>
      </c>
    </row>
    <row r="3483" spans="1:6">
      <c r="A3483" s="26">
        <v>3479</v>
      </c>
      <c r="B3483" s="338" t="s">
        <v>7082</v>
      </c>
      <c r="C3483" s="340" t="s">
        <v>7083</v>
      </c>
      <c r="D3483" s="340" t="s">
        <v>7078</v>
      </c>
      <c r="E3483" s="340" t="s">
        <v>2453</v>
      </c>
      <c r="F3483" s="342" t="s">
        <v>2423</v>
      </c>
    </row>
    <row r="3484" spans="1:6">
      <c r="A3484" s="26">
        <v>3480</v>
      </c>
      <c r="B3484" s="338" t="s">
        <v>9980</v>
      </c>
      <c r="C3484" s="340" t="s">
        <v>7106</v>
      </c>
      <c r="D3484" s="340" t="s">
        <v>7078</v>
      </c>
      <c r="E3484" s="340" t="s">
        <v>2453</v>
      </c>
      <c r="F3484" s="340" t="s">
        <v>2438</v>
      </c>
    </row>
    <row r="3485" spans="1:6">
      <c r="A3485" s="26">
        <v>3481</v>
      </c>
      <c r="B3485" s="338" t="s">
        <v>7081</v>
      </c>
      <c r="C3485" s="340" t="s">
        <v>7077</v>
      </c>
      <c r="D3485" s="340" t="s">
        <v>7078</v>
      </c>
      <c r="E3485" s="340" t="s">
        <v>2453</v>
      </c>
      <c r="F3485" s="342" t="s">
        <v>2438</v>
      </c>
    </row>
    <row r="3486" spans="1:6">
      <c r="A3486" s="26">
        <v>3482</v>
      </c>
      <c r="B3486" s="338" t="s">
        <v>7433</v>
      </c>
      <c r="C3486" s="340" t="s">
        <v>1133</v>
      </c>
      <c r="D3486" s="340" t="s">
        <v>7115</v>
      </c>
      <c r="E3486" s="340" t="s">
        <v>2453</v>
      </c>
      <c r="F3486" s="340" t="s">
        <v>2423</v>
      </c>
    </row>
    <row r="3487" spans="1:6">
      <c r="A3487" s="26">
        <v>3483</v>
      </c>
      <c r="B3487" s="338" t="s">
        <v>7369</v>
      </c>
      <c r="C3487" s="340" t="s">
        <v>7370</v>
      </c>
      <c r="D3487" s="340" t="s">
        <v>7115</v>
      </c>
      <c r="E3487" s="340" t="s">
        <v>2453</v>
      </c>
      <c r="F3487" s="340" t="s">
        <v>2423</v>
      </c>
    </row>
    <row r="3488" spans="1:6">
      <c r="A3488" s="26">
        <v>3484</v>
      </c>
      <c r="B3488" s="338" t="s">
        <v>7363</v>
      </c>
      <c r="C3488" s="340" t="s">
        <v>7364</v>
      </c>
      <c r="D3488" s="340" t="s">
        <v>7115</v>
      </c>
      <c r="E3488" s="340" t="s">
        <v>2453</v>
      </c>
      <c r="F3488" s="340" t="s">
        <v>2423</v>
      </c>
    </row>
    <row r="3489" spans="1:6">
      <c r="A3489" s="26">
        <v>3485</v>
      </c>
      <c r="B3489" s="338" t="s">
        <v>7424</v>
      </c>
      <c r="C3489" s="340" t="s">
        <v>1117</v>
      </c>
      <c r="D3489" s="340" t="s">
        <v>7115</v>
      </c>
      <c r="E3489" s="340" t="s">
        <v>2453</v>
      </c>
      <c r="F3489" s="340" t="s">
        <v>2423</v>
      </c>
    </row>
    <row r="3490" spans="1:6">
      <c r="A3490" s="26">
        <v>3486</v>
      </c>
      <c r="B3490" s="338" t="s">
        <v>7436</v>
      </c>
      <c r="C3490" s="340" t="s">
        <v>1136</v>
      </c>
      <c r="D3490" s="340" t="s">
        <v>7115</v>
      </c>
      <c r="E3490" s="340" t="s">
        <v>2453</v>
      </c>
      <c r="F3490" s="340" t="s">
        <v>2423</v>
      </c>
    </row>
    <row r="3491" spans="1:6">
      <c r="A3491" s="26">
        <v>3487</v>
      </c>
      <c r="B3491" s="338" t="s">
        <v>7460</v>
      </c>
      <c r="C3491" s="340" t="s">
        <v>7461</v>
      </c>
      <c r="D3491" s="340" t="s">
        <v>7115</v>
      </c>
      <c r="E3491" s="340" t="s">
        <v>2453</v>
      </c>
      <c r="F3491" s="340" t="s">
        <v>2423</v>
      </c>
    </row>
    <row r="3492" spans="1:6">
      <c r="A3492" s="26">
        <v>3488</v>
      </c>
      <c r="B3492" s="338" t="s">
        <v>7454</v>
      </c>
      <c r="C3492" s="340" t="s">
        <v>7455</v>
      </c>
      <c r="D3492" s="340" t="s">
        <v>7115</v>
      </c>
      <c r="E3492" s="340" t="s">
        <v>2453</v>
      </c>
      <c r="F3492" s="340" t="s">
        <v>2423</v>
      </c>
    </row>
    <row r="3493" spans="1:6">
      <c r="A3493" s="26">
        <v>3489</v>
      </c>
      <c r="B3493" s="338" t="s">
        <v>7393</v>
      </c>
      <c r="C3493" s="340" t="s">
        <v>1080</v>
      </c>
      <c r="D3493" s="340" t="s">
        <v>7115</v>
      </c>
      <c r="E3493" s="340" t="s">
        <v>2453</v>
      </c>
      <c r="F3493" s="340" t="s">
        <v>2423</v>
      </c>
    </row>
    <row r="3494" spans="1:6">
      <c r="A3494" s="26">
        <v>3490</v>
      </c>
      <c r="B3494" s="338" t="s">
        <v>7371</v>
      </c>
      <c r="C3494" s="340" t="s">
        <v>1078</v>
      </c>
      <c r="D3494" s="340" t="s">
        <v>7115</v>
      </c>
      <c r="E3494" s="340" t="s">
        <v>2453</v>
      </c>
      <c r="F3494" s="340" t="s">
        <v>2423</v>
      </c>
    </row>
    <row r="3495" spans="1:6">
      <c r="A3495" s="26">
        <v>3491</v>
      </c>
      <c r="B3495" s="338" t="s">
        <v>7450</v>
      </c>
      <c r="C3495" s="340" t="s">
        <v>1157</v>
      </c>
      <c r="D3495" s="340" t="s">
        <v>7115</v>
      </c>
      <c r="E3495" s="340" t="s">
        <v>2453</v>
      </c>
      <c r="F3495" s="340" t="s">
        <v>2423</v>
      </c>
    </row>
    <row r="3496" spans="1:6">
      <c r="A3496" s="26">
        <v>3492</v>
      </c>
      <c r="B3496" s="338" t="s">
        <v>7435</v>
      </c>
      <c r="C3496" s="340" t="s">
        <v>1135</v>
      </c>
      <c r="D3496" s="340" t="s">
        <v>7115</v>
      </c>
      <c r="E3496" s="340" t="s">
        <v>2453</v>
      </c>
      <c r="F3496" s="340" t="s">
        <v>2423</v>
      </c>
    </row>
    <row r="3497" spans="1:6">
      <c r="A3497" s="26">
        <v>3493</v>
      </c>
      <c r="B3497" s="338" t="s">
        <v>7415</v>
      </c>
      <c r="C3497" s="340" t="s">
        <v>1105</v>
      </c>
      <c r="D3497" s="340" t="s">
        <v>7115</v>
      </c>
      <c r="E3497" s="340" t="s">
        <v>2453</v>
      </c>
      <c r="F3497" s="340" t="s">
        <v>2423</v>
      </c>
    </row>
    <row r="3498" spans="1:6">
      <c r="A3498" s="26">
        <v>3494</v>
      </c>
      <c r="B3498" s="338" t="s">
        <v>7449</v>
      </c>
      <c r="C3498" s="340" t="s">
        <v>1156</v>
      </c>
      <c r="D3498" s="340" t="s">
        <v>7115</v>
      </c>
      <c r="E3498" s="340" t="s">
        <v>2453</v>
      </c>
      <c r="F3498" s="340" t="s">
        <v>2423</v>
      </c>
    </row>
    <row r="3499" spans="1:6">
      <c r="A3499" s="26">
        <v>3495</v>
      </c>
      <c r="B3499" s="338" t="s">
        <v>7430</v>
      </c>
      <c r="C3499" s="340" t="s">
        <v>1128</v>
      </c>
      <c r="D3499" s="340" t="s">
        <v>7115</v>
      </c>
      <c r="E3499" s="340" t="s">
        <v>2453</v>
      </c>
      <c r="F3499" s="340" t="s">
        <v>2423</v>
      </c>
    </row>
    <row r="3500" spans="1:6">
      <c r="A3500" s="26">
        <v>3496</v>
      </c>
      <c r="B3500" s="338" t="s">
        <v>7434</v>
      </c>
      <c r="C3500" s="340" t="s">
        <v>1134</v>
      </c>
      <c r="D3500" s="340" t="s">
        <v>7115</v>
      </c>
      <c r="E3500" s="340" t="s">
        <v>2453</v>
      </c>
      <c r="F3500" s="340" t="s">
        <v>2423</v>
      </c>
    </row>
    <row r="3501" spans="1:6">
      <c r="A3501" s="26">
        <v>3497</v>
      </c>
      <c r="B3501" s="338" t="s">
        <v>7402</v>
      </c>
      <c r="C3501" s="340" t="s">
        <v>1087</v>
      </c>
      <c r="D3501" s="340" t="s">
        <v>7115</v>
      </c>
      <c r="E3501" s="340" t="s">
        <v>2453</v>
      </c>
      <c r="F3501" s="340" t="s">
        <v>2423</v>
      </c>
    </row>
    <row r="3502" spans="1:6">
      <c r="A3502" s="26">
        <v>3498</v>
      </c>
      <c r="B3502" s="338" t="s">
        <v>7452</v>
      </c>
      <c r="C3502" s="340" t="s">
        <v>1160</v>
      </c>
      <c r="D3502" s="340" t="s">
        <v>7115</v>
      </c>
      <c r="E3502" s="340" t="s">
        <v>2453</v>
      </c>
      <c r="F3502" s="340" t="s">
        <v>2423</v>
      </c>
    </row>
    <row r="3503" spans="1:6">
      <c r="A3503" s="26">
        <v>3499</v>
      </c>
      <c r="B3503" s="338" t="s">
        <v>7458</v>
      </c>
      <c r="C3503" s="340" t="s">
        <v>7459</v>
      </c>
      <c r="D3503" s="340" t="s">
        <v>7115</v>
      </c>
      <c r="E3503" s="340" t="s">
        <v>2453</v>
      </c>
      <c r="F3503" s="340" t="s">
        <v>2423</v>
      </c>
    </row>
    <row r="3504" spans="1:6">
      <c r="A3504" s="26">
        <v>3500</v>
      </c>
      <c r="B3504" s="338" t="s">
        <v>7448</v>
      </c>
      <c r="C3504" s="340" t="s">
        <v>1151</v>
      </c>
      <c r="D3504" s="340" t="s">
        <v>7115</v>
      </c>
      <c r="E3504" s="340" t="s">
        <v>2453</v>
      </c>
      <c r="F3504" s="340" t="s">
        <v>2423</v>
      </c>
    </row>
    <row r="3505" spans="1:6">
      <c r="A3505" s="26">
        <v>3501</v>
      </c>
      <c r="B3505" s="338" t="s">
        <v>7438</v>
      </c>
      <c r="C3505" s="340" t="s">
        <v>1139</v>
      </c>
      <c r="D3505" s="340" t="s">
        <v>7115</v>
      </c>
      <c r="E3505" s="340" t="s">
        <v>2453</v>
      </c>
      <c r="F3505" s="340" t="s">
        <v>2423</v>
      </c>
    </row>
    <row r="3506" spans="1:6">
      <c r="A3506" s="26">
        <v>3502</v>
      </c>
      <c r="B3506" s="338" t="s">
        <v>7416</v>
      </c>
      <c r="C3506" s="340" t="s">
        <v>1107</v>
      </c>
      <c r="D3506" s="340" t="s">
        <v>7115</v>
      </c>
      <c r="E3506" s="340" t="s">
        <v>2453</v>
      </c>
      <c r="F3506" s="340" t="s">
        <v>2423</v>
      </c>
    </row>
    <row r="3507" spans="1:6">
      <c r="A3507" s="26">
        <v>3503</v>
      </c>
      <c r="B3507" s="338" t="s">
        <v>7431</v>
      </c>
      <c r="C3507" s="340" t="s">
        <v>1130</v>
      </c>
      <c r="D3507" s="340" t="s">
        <v>7115</v>
      </c>
      <c r="E3507" s="340" t="s">
        <v>2453</v>
      </c>
      <c r="F3507" s="340" t="s">
        <v>2423</v>
      </c>
    </row>
    <row r="3508" spans="1:6">
      <c r="A3508" s="26">
        <v>3504</v>
      </c>
      <c r="B3508" s="338" t="s">
        <v>7419</v>
      </c>
      <c r="C3508" s="340" t="s">
        <v>1110</v>
      </c>
      <c r="D3508" s="340" t="s">
        <v>7115</v>
      </c>
      <c r="E3508" s="340" t="s">
        <v>2453</v>
      </c>
      <c r="F3508" s="340" t="s">
        <v>2423</v>
      </c>
    </row>
    <row r="3509" spans="1:6">
      <c r="A3509" s="26">
        <v>3505</v>
      </c>
      <c r="B3509" s="338" t="s">
        <v>7444</v>
      </c>
      <c r="C3509" s="340" t="s">
        <v>1146</v>
      </c>
      <c r="D3509" s="340" t="s">
        <v>7115</v>
      </c>
      <c r="E3509" s="340" t="s">
        <v>2453</v>
      </c>
      <c r="F3509" s="340" t="s">
        <v>2423</v>
      </c>
    </row>
    <row r="3510" spans="1:6">
      <c r="A3510" s="26">
        <v>3506</v>
      </c>
      <c r="B3510" s="338" t="s">
        <v>7445</v>
      </c>
      <c r="C3510" s="340" t="s">
        <v>1147</v>
      </c>
      <c r="D3510" s="340" t="s">
        <v>7115</v>
      </c>
      <c r="E3510" s="340" t="s">
        <v>2453</v>
      </c>
      <c r="F3510" s="340" t="s">
        <v>2423</v>
      </c>
    </row>
    <row r="3511" spans="1:6">
      <c r="A3511" s="26">
        <v>3507</v>
      </c>
      <c r="B3511" s="338" t="s">
        <v>7446</v>
      </c>
      <c r="C3511" s="340" t="s">
        <v>1149</v>
      </c>
      <c r="D3511" s="340" t="s">
        <v>7115</v>
      </c>
      <c r="E3511" s="340" t="s">
        <v>2453</v>
      </c>
      <c r="F3511" s="340" t="s">
        <v>2423</v>
      </c>
    </row>
    <row r="3512" spans="1:6">
      <c r="A3512" s="26">
        <v>3508</v>
      </c>
      <c r="B3512" s="338" t="s">
        <v>7418</v>
      </c>
      <c r="C3512" s="340" t="s">
        <v>1109</v>
      </c>
      <c r="D3512" s="340" t="s">
        <v>7115</v>
      </c>
      <c r="E3512" s="340" t="s">
        <v>2453</v>
      </c>
      <c r="F3512" s="340" t="s">
        <v>2423</v>
      </c>
    </row>
    <row r="3513" spans="1:6">
      <c r="A3513" s="26">
        <v>3509</v>
      </c>
      <c r="B3513" s="338" t="s">
        <v>7412</v>
      </c>
      <c r="C3513" s="340" t="s">
        <v>1099</v>
      </c>
      <c r="D3513" s="340" t="s">
        <v>7115</v>
      </c>
      <c r="E3513" s="340" t="s">
        <v>2453</v>
      </c>
      <c r="F3513" s="340" t="s">
        <v>2423</v>
      </c>
    </row>
    <row r="3514" spans="1:6">
      <c r="A3514" s="26">
        <v>3510</v>
      </c>
      <c r="B3514" s="338" t="s">
        <v>7420</v>
      </c>
      <c r="C3514" s="340" t="s">
        <v>1112</v>
      </c>
      <c r="D3514" s="340" t="s">
        <v>7115</v>
      </c>
      <c r="E3514" s="340" t="s">
        <v>2453</v>
      </c>
      <c r="F3514" s="340" t="s">
        <v>2423</v>
      </c>
    </row>
    <row r="3515" spans="1:6">
      <c r="A3515" s="26">
        <v>3511</v>
      </c>
      <c r="B3515" s="338" t="s">
        <v>7429</v>
      </c>
      <c r="C3515" s="340" t="s">
        <v>1127</v>
      </c>
      <c r="D3515" s="340" t="s">
        <v>7115</v>
      </c>
      <c r="E3515" s="340" t="s">
        <v>2453</v>
      </c>
      <c r="F3515" s="340" t="s">
        <v>2423</v>
      </c>
    </row>
    <row r="3516" spans="1:6">
      <c r="A3516" s="26">
        <v>3512</v>
      </c>
      <c r="B3516" s="338" t="s">
        <v>7447</v>
      </c>
      <c r="C3516" s="340" t="s">
        <v>1150</v>
      </c>
      <c r="D3516" s="340" t="s">
        <v>7115</v>
      </c>
      <c r="E3516" s="340" t="s">
        <v>2453</v>
      </c>
      <c r="F3516" s="340" t="s">
        <v>2423</v>
      </c>
    </row>
    <row r="3517" spans="1:6">
      <c r="A3517" s="26">
        <v>3513</v>
      </c>
      <c r="B3517" s="338" t="s">
        <v>7432</v>
      </c>
      <c r="C3517" s="340" t="s">
        <v>1132</v>
      </c>
      <c r="D3517" s="340" t="s">
        <v>7115</v>
      </c>
      <c r="E3517" s="340" t="s">
        <v>2453</v>
      </c>
      <c r="F3517" s="340" t="s">
        <v>2423</v>
      </c>
    </row>
    <row r="3518" spans="1:6">
      <c r="A3518" s="26">
        <v>3514</v>
      </c>
      <c r="B3518" s="338" t="s">
        <v>7442</v>
      </c>
      <c r="C3518" s="340" t="s">
        <v>1144</v>
      </c>
      <c r="D3518" s="340" t="s">
        <v>7115</v>
      </c>
      <c r="E3518" s="340" t="s">
        <v>2453</v>
      </c>
      <c r="F3518" s="340" t="s">
        <v>2423</v>
      </c>
    </row>
    <row r="3519" spans="1:6">
      <c r="A3519" s="26">
        <v>3515</v>
      </c>
      <c r="B3519" s="338" t="s">
        <v>7451</v>
      </c>
      <c r="C3519" s="340" t="s">
        <v>1159</v>
      </c>
      <c r="D3519" s="340" t="s">
        <v>7115</v>
      </c>
      <c r="E3519" s="340" t="s">
        <v>2453</v>
      </c>
      <c r="F3519" s="340" t="s">
        <v>2423</v>
      </c>
    </row>
    <row r="3520" spans="1:6">
      <c r="A3520" s="26">
        <v>3516</v>
      </c>
      <c r="B3520" s="338" t="s">
        <v>7407</v>
      </c>
      <c r="C3520" s="340" t="s">
        <v>1092</v>
      </c>
      <c r="D3520" s="340" t="s">
        <v>7115</v>
      </c>
      <c r="E3520" s="340" t="s">
        <v>2453</v>
      </c>
      <c r="F3520" s="340" t="s">
        <v>2423</v>
      </c>
    </row>
    <row r="3521" spans="1:6">
      <c r="A3521" s="26">
        <v>3517</v>
      </c>
      <c r="B3521" s="338" t="s">
        <v>7439</v>
      </c>
      <c r="C3521" s="340" t="s">
        <v>1140</v>
      </c>
      <c r="D3521" s="340" t="s">
        <v>7115</v>
      </c>
      <c r="E3521" s="340" t="s">
        <v>2453</v>
      </c>
      <c r="F3521" s="340" t="s">
        <v>2423</v>
      </c>
    </row>
    <row r="3522" spans="1:6">
      <c r="A3522" s="26">
        <v>3518</v>
      </c>
      <c r="B3522" s="338" t="s">
        <v>7440</v>
      </c>
      <c r="C3522" s="340" t="s">
        <v>1141</v>
      </c>
      <c r="D3522" s="340" t="s">
        <v>7115</v>
      </c>
      <c r="E3522" s="340" t="s">
        <v>2453</v>
      </c>
      <c r="F3522" s="340" t="s">
        <v>2423</v>
      </c>
    </row>
    <row r="3523" spans="1:6">
      <c r="A3523" s="26">
        <v>3519</v>
      </c>
      <c r="B3523" s="338" t="s">
        <v>7417</v>
      </c>
      <c r="C3523" s="340" t="s">
        <v>1108</v>
      </c>
      <c r="D3523" s="340" t="s">
        <v>7115</v>
      </c>
      <c r="E3523" s="340" t="s">
        <v>2453</v>
      </c>
      <c r="F3523" s="340" t="s">
        <v>2423</v>
      </c>
    </row>
    <row r="3524" spans="1:6">
      <c r="A3524" s="26">
        <v>3520</v>
      </c>
      <c r="B3524" s="338" t="s">
        <v>7443</v>
      </c>
      <c r="C3524" s="340" t="s">
        <v>1145</v>
      </c>
      <c r="D3524" s="340" t="s">
        <v>7115</v>
      </c>
      <c r="E3524" s="340" t="s">
        <v>2453</v>
      </c>
      <c r="F3524" s="340" t="s">
        <v>2423</v>
      </c>
    </row>
    <row r="3525" spans="1:6">
      <c r="A3525" s="26">
        <v>3521</v>
      </c>
      <c r="B3525" s="338" t="s">
        <v>7414</v>
      </c>
      <c r="C3525" s="340" t="s">
        <v>1104</v>
      </c>
      <c r="D3525" s="340" t="s">
        <v>7115</v>
      </c>
      <c r="E3525" s="340" t="s">
        <v>2453</v>
      </c>
      <c r="F3525" s="340" t="s">
        <v>2423</v>
      </c>
    </row>
    <row r="3526" spans="1:6">
      <c r="A3526" s="26">
        <v>3522</v>
      </c>
      <c r="B3526" s="338" t="s">
        <v>7413</v>
      </c>
      <c r="C3526" s="340" t="s">
        <v>1101</v>
      </c>
      <c r="D3526" s="340" t="s">
        <v>7115</v>
      </c>
      <c r="E3526" s="340" t="s">
        <v>2453</v>
      </c>
      <c r="F3526" s="340" t="s">
        <v>2423</v>
      </c>
    </row>
    <row r="3527" spans="1:6">
      <c r="A3527" s="26">
        <v>3523</v>
      </c>
      <c r="B3527" s="338" t="s">
        <v>7405</v>
      </c>
      <c r="C3527" s="340" t="s">
        <v>1090</v>
      </c>
      <c r="D3527" s="340" t="s">
        <v>7115</v>
      </c>
      <c r="E3527" s="340" t="s">
        <v>2453</v>
      </c>
      <c r="F3527" s="340" t="s">
        <v>2423</v>
      </c>
    </row>
    <row r="3528" spans="1:6">
      <c r="A3528" s="26">
        <v>3524</v>
      </c>
      <c r="B3528" s="338" t="s">
        <v>7422</v>
      </c>
      <c r="C3528" s="340" t="s">
        <v>1114</v>
      </c>
      <c r="D3528" s="340" t="s">
        <v>7115</v>
      </c>
      <c r="E3528" s="340" t="s">
        <v>2453</v>
      </c>
      <c r="F3528" s="340" t="s">
        <v>2423</v>
      </c>
    </row>
    <row r="3529" spans="1:6">
      <c r="A3529" s="26">
        <v>3525</v>
      </c>
      <c r="B3529" s="338" t="s">
        <v>7403</v>
      </c>
      <c r="C3529" s="340" t="s">
        <v>1089</v>
      </c>
      <c r="D3529" s="340" t="s">
        <v>7115</v>
      </c>
      <c r="E3529" s="340" t="s">
        <v>2453</v>
      </c>
      <c r="F3529" s="340" t="s">
        <v>2423</v>
      </c>
    </row>
    <row r="3530" spans="1:6">
      <c r="A3530" s="26">
        <v>3526</v>
      </c>
      <c r="B3530" s="338" t="s">
        <v>7404</v>
      </c>
      <c r="C3530" s="340" t="s">
        <v>9686</v>
      </c>
      <c r="D3530" s="340" t="s">
        <v>7115</v>
      </c>
      <c r="E3530" s="340" t="s">
        <v>2453</v>
      </c>
      <c r="F3530" s="340" t="s">
        <v>2423</v>
      </c>
    </row>
    <row r="3531" spans="1:6">
      <c r="A3531" s="26">
        <v>3527</v>
      </c>
      <c r="B3531" s="338" t="s">
        <v>7428</v>
      </c>
      <c r="C3531" s="340" t="s">
        <v>1122</v>
      </c>
      <c r="D3531" s="340" t="s">
        <v>7115</v>
      </c>
      <c r="E3531" s="340" t="s">
        <v>2453</v>
      </c>
      <c r="F3531" s="340" t="s">
        <v>2423</v>
      </c>
    </row>
    <row r="3532" spans="1:6">
      <c r="A3532" s="26">
        <v>3528</v>
      </c>
      <c r="B3532" s="338" t="s">
        <v>7411</v>
      </c>
      <c r="C3532" s="340" t="s">
        <v>1098</v>
      </c>
      <c r="D3532" s="340" t="s">
        <v>7115</v>
      </c>
      <c r="E3532" s="340" t="s">
        <v>2453</v>
      </c>
      <c r="F3532" s="340" t="s">
        <v>2423</v>
      </c>
    </row>
    <row r="3533" spans="1:6">
      <c r="A3533" s="26">
        <v>3529</v>
      </c>
      <c r="B3533" s="338" t="s">
        <v>7380</v>
      </c>
      <c r="C3533" s="340" t="s">
        <v>1079</v>
      </c>
      <c r="D3533" s="340" t="s">
        <v>7115</v>
      </c>
      <c r="E3533" s="340" t="s">
        <v>2453</v>
      </c>
      <c r="F3533" s="340" t="s">
        <v>2423</v>
      </c>
    </row>
    <row r="3534" spans="1:6">
      <c r="A3534" s="26">
        <v>3530</v>
      </c>
      <c r="B3534" s="338" t="s">
        <v>9710</v>
      </c>
      <c r="C3534" s="340" t="s">
        <v>9711</v>
      </c>
      <c r="D3534" s="340" t="s">
        <v>7115</v>
      </c>
      <c r="E3534" s="340" t="s">
        <v>2422</v>
      </c>
      <c r="F3534" s="340" t="s">
        <v>2423</v>
      </c>
    </row>
    <row r="3535" spans="1:6">
      <c r="A3535" s="26">
        <v>3531</v>
      </c>
      <c r="B3535" s="338" t="s">
        <v>9762</v>
      </c>
      <c r="C3535" s="340" t="s">
        <v>9763</v>
      </c>
      <c r="D3535" s="340" t="s">
        <v>7115</v>
      </c>
      <c r="E3535" s="340" t="s">
        <v>2422</v>
      </c>
      <c r="F3535" s="340" t="s">
        <v>2423</v>
      </c>
    </row>
    <row r="3536" spans="1:6">
      <c r="A3536" s="26">
        <v>3532</v>
      </c>
      <c r="B3536" s="338" t="s">
        <v>7410</v>
      </c>
      <c r="C3536" s="340" t="s">
        <v>1096</v>
      </c>
      <c r="D3536" s="340" t="s">
        <v>7115</v>
      </c>
      <c r="E3536" s="340" t="s">
        <v>2453</v>
      </c>
      <c r="F3536" s="340" t="s">
        <v>2423</v>
      </c>
    </row>
    <row r="3537" spans="1:6">
      <c r="A3537" s="26">
        <v>3533</v>
      </c>
      <c r="B3537" s="338" t="s">
        <v>7406</v>
      </c>
      <c r="C3537" s="340" t="s">
        <v>1091</v>
      </c>
      <c r="D3537" s="340" t="s">
        <v>7115</v>
      </c>
      <c r="E3537" s="340" t="s">
        <v>2453</v>
      </c>
      <c r="F3537" s="340" t="s">
        <v>2423</v>
      </c>
    </row>
    <row r="3538" spans="1:6">
      <c r="A3538" s="26">
        <v>3534</v>
      </c>
      <c r="B3538" s="338" t="s">
        <v>7453</v>
      </c>
      <c r="C3538" s="340" t="s">
        <v>1162</v>
      </c>
      <c r="D3538" s="340" t="s">
        <v>7115</v>
      </c>
      <c r="E3538" s="340" t="s">
        <v>2453</v>
      </c>
      <c r="F3538" s="340" t="s">
        <v>2423</v>
      </c>
    </row>
    <row r="3539" spans="1:6">
      <c r="A3539" s="26">
        <v>3535</v>
      </c>
      <c r="B3539" s="338" t="s">
        <v>7408</v>
      </c>
      <c r="C3539" s="340" t="s">
        <v>1093</v>
      </c>
      <c r="D3539" s="340" t="s">
        <v>7115</v>
      </c>
      <c r="E3539" s="340" t="s">
        <v>2453</v>
      </c>
      <c r="F3539" s="340" t="s">
        <v>2423</v>
      </c>
    </row>
    <row r="3540" spans="1:6">
      <c r="A3540" s="26">
        <v>3536</v>
      </c>
      <c r="B3540" s="338" t="s">
        <v>7421</v>
      </c>
      <c r="C3540" s="340" t="s">
        <v>1113</v>
      </c>
      <c r="D3540" s="340" t="s">
        <v>7115</v>
      </c>
      <c r="E3540" s="340" t="s">
        <v>2453</v>
      </c>
      <c r="F3540" s="340" t="s">
        <v>2423</v>
      </c>
    </row>
    <row r="3541" spans="1:6">
      <c r="A3541" s="26">
        <v>3537</v>
      </c>
      <c r="B3541" s="338" t="s">
        <v>7441</v>
      </c>
      <c r="C3541" s="340" t="s">
        <v>1143</v>
      </c>
      <c r="D3541" s="340" t="s">
        <v>7115</v>
      </c>
      <c r="E3541" s="340" t="s">
        <v>2453</v>
      </c>
      <c r="F3541" s="340" t="s">
        <v>2423</v>
      </c>
    </row>
    <row r="3542" spans="1:6">
      <c r="A3542" s="26">
        <v>3538</v>
      </c>
      <c r="B3542" s="338" t="s">
        <v>7398</v>
      </c>
      <c r="C3542" s="340" t="s">
        <v>1083</v>
      </c>
      <c r="D3542" s="340" t="s">
        <v>7115</v>
      </c>
      <c r="E3542" s="340" t="s">
        <v>2453</v>
      </c>
      <c r="F3542" s="340" t="s">
        <v>2423</v>
      </c>
    </row>
    <row r="3543" spans="1:6">
      <c r="A3543" s="26">
        <v>3539</v>
      </c>
      <c r="B3543" s="338" t="s">
        <v>7409</v>
      </c>
      <c r="C3543" s="340" t="s">
        <v>1095</v>
      </c>
      <c r="D3543" s="340" t="s">
        <v>7115</v>
      </c>
      <c r="E3543" s="340" t="s">
        <v>2453</v>
      </c>
      <c r="F3543" s="340" t="s">
        <v>2423</v>
      </c>
    </row>
    <row r="3544" spans="1:6">
      <c r="A3544" s="26">
        <v>3540</v>
      </c>
      <c r="B3544" s="338" t="s">
        <v>7437</v>
      </c>
      <c r="C3544" s="340" t="s">
        <v>1137</v>
      </c>
      <c r="D3544" s="340" t="s">
        <v>7115</v>
      </c>
      <c r="E3544" s="340" t="s">
        <v>2453</v>
      </c>
      <c r="F3544" s="340" t="s">
        <v>2423</v>
      </c>
    </row>
    <row r="3545" spans="1:6">
      <c r="A3545" s="26">
        <v>3541</v>
      </c>
      <c r="B3545" s="338" t="s">
        <v>7367</v>
      </c>
      <c r="C3545" s="340" t="s">
        <v>7368</v>
      </c>
      <c r="D3545" s="340" t="s">
        <v>7115</v>
      </c>
      <c r="E3545" s="340" t="s">
        <v>2453</v>
      </c>
      <c r="F3545" s="340" t="s">
        <v>2423</v>
      </c>
    </row>
    <row r="3546" spans="1:6">
      <c r="A3546" s="26">
        <v>3542</v>
      </c>
      <c r="B3546" s="338" t="s">
        <v>7365</v>
      </c>
      <c r="C3546" s="340" t="s">
        <v>7366</v>
      </c>
      <c r="D3546" s="340" t="s">
        <v>7115</v>
      </c>
      <c r="E3546" s="340" t="s">
        <v>2453</v>
      </c>
      <c r="F3546" s="340" t="s">
        <v>2423</v>
      </c>
    </row>
    <row r="3547" spans="1:6">
      <c r="A3547" s="26">
        <v>3543</v>
      </c>
      <c r="B3547" s="338" t="s">
        <v>7374</v>
      </c>
      <c r="C3547" s="340" t="s">
        <v>7375</v>
      </c>
      <c r="D3547" s="340" t="s">
        <v>7115</v>
      </c>
      <c r="E3547" s="340" t="s">
        <v>2453</v>
      </c>
      <c r="F3547" s="340" t="s">
        <v>2423</v>
      </c>
    </row>
    <row r="3548" spans="1:6">
      <c r="A3548" s="26">
        <v>3544</v>
      </c>
      <c r="B3548" s="338" t="s">
        <v>9842</v>
      </c>
      <c r="C3548" s="340" t="s">
        <v>9843</v>
      </c>
      <c r="D3548" s="340" t="s">
        <v>7115</v>
      </c>
      <c r="E3548" s="340" t="s">
        <v>2422</v>
      </c>
      <c r="F3548" s="340" t="s">
        <v>2423</v>
      </c>
    </row>
    <row r="3549" spans="1:6">
      <c r="A3549" s="26">
        <v>3545</v>
      </c>
      <c r="B3549" s="338" t="s">
        <v>7389</v>
      </c>
      <c r="C3549" s="340" t="s">
        <v>7390</v>
      </c>
      <c r="D3549" s="340" t="s">
        <v>7115</v>
      </c>
      <c r="E3549" s="340" t="s">
        <v>2453</v>
      </c>
      <c r="F3549" s="340" t="s">
        <v>2423</v>
      </c>
    </row>
    <row r="3550" spans="1:6">
      <c r="A3550" s="26">
        <v>3546</v>
      </c>
      <c r="B3550" s="338" t="s">
        <v>7376</v>
      </c>
      <c r="C3550" s="340" t="s">
        <v>7377</v>
      </c>
      <c r="D3550" s="340" t="s">
        <v>7115</v>
      </c>
      <c r="E3550" s="340" t="s">
        <v>2453</v>
      </c>
      <c r="F3550" s="340" t="s">
        <v>2423</v>
      </c>
    </row>
    <row r="3551" spans="1:6">
      <c r="A3551" s="26">
        <v>3547</v>
      </c>
      <c r="B3551" s="338" t="s">
        <v>7387</v>
      </c>
      <c r="C3551" s="340" t="s">
        <v>7388</v>
      </c>
      <c r="D3551" s="340" t="s">
        <v>7115</v>
      </c>
      <c r="E3551" s="340" t="s">
        <v>2453</v>
      </c>
      <c r="F3551" s="340" t="s">
        <v>2423</v>
      </c>
    </row>
    <row r="3552" spans="1:6">
      <c r="A3552" s="26">
        <v>3548</v>
      </c>
      <c r="B3552" s="338" t="s">
        <v>7372</v>
      </c>
      <c r="C3552" s="340" t="s">
        <v>7373</v>
      </c>
      <c r="D3552" s="340" t="s">
        <v>7115</v>
      </c>
      <c r="E3552" s="340" t="s">
        <v>2453</v>
      </c>
      <c r="F3552" s="340" t="s">
        <v>2423</v>
      </c>
    </row>
    <row r="3553" spans="1:6">
      <c r="A3553" s="26">
        <v>3549</v>
      </c>
      <c r="B3553" s="338" t="s">
        <v>9881</v>
      </c>
      <c r="C3553" s="340" t="s">
        <v>9882</v>
      </c>
      <c r="D3553" s="340" t="s">
        <v>7115</v>
      </c>
      <c r="E3553" s="340" t="s">
        <v>2422</v>
      </c>
      <c r="F3553" s="340" t="s">
        <v>2423</v>
      </c>
    </row>
    <row r="3554" spans="1:6">
      <c r="A3554" s="26">
        <v>3550</v>
      </c>
      <c r="B3554" s="338" t="s">
        <v>7423</v>
      </c>
      <c r="C3554" s="340" t="s">
        <v>1116</v>
      </c>
      <c r="D3554" s="340" t="s">
        <v>7115</v>
      </c>
      <c r="E3554" s="340" t="s">
        <v>2453</v>
      </c>
      <c r="F3554" s="340" t="s">
        <v>2423</v>
      </c>
    </row>
    <row r="3555" spans="1:6">
      <c r="A3555" s="26">
        <v>3551</v>
      </c>
      <c r="B3555" s="338" t="s">
        <v>9889</v>
      </c>
      <c r="C3555" s="340" t="s">
        <v>9890</v>
      </c>
      <c r="D3555" s="340" t="s">
        <v>7115</v>
      </c>
      <c r="E3555" s="340" t="s">
        <v>2422</v>
      </c>
      <c r="F3555" s="340" t="s">
        <v>2423</v>
      </c>
    </row>
    <row r="3556" spans="1:6">
      <c r="A3556" s="26">
        <v>3552</v>
      </c>
      <c r="B3556" s="338" t="s">
        <v>7391</v>
      </c>
      <c r="C3556" s="340" t="s">
        <v>7392</v>
      </c>
      <c r="D3556" s="340" t="s">
        <v>7115</v>
      </c>
      <c r="E3556" s="340" t="s">
        <v>2453</v>
      </c>
      <c r="F3556" s="340" t="s">
        <v>2423</v>
      </c>
    </row>
    <row r="3557" spans="1:6">
      <c r="A3557" s="26">
        <v>3553</v>
      </c>
      <c r="B3557" s="338" t="s">
        <v>7381</v>
      </c>
      <c r="C3557" s="340" t="s">
        <v>7382</v>
      </c>
      <c r="D3557" s="340" t="s">
        <v>7115</v>
      </c>
      <c r="E3557" s="340" t="s">
        <v>2453</v>
      </c>
      <c r="F3557" s="340" t="s">
        <v>2423</v>
      </c>
    </row>
    <row r="3558" spans="1:6">
      <c r="A3558" s="26">
        <v>3554</v>
      </c>
      <c r="B3558" s="338" t="s">
        <v>7394</v>
      </c>
      <c r="C3558" s="340" t="s">
        <v>7395</v>
      </c>
      <c r="D3558" s="340" t="s">
        <v>7115</v>
      </c>
      <c r="E3558" s="340" t="s">
        <v>2453</v>
      </c>
      <c r="F3558" s="340" t="s">
        <v>2423</v>
      </c>
    </row>
    <row r="3559" spans="1:6">
      <c r="A3559" s="26">
        <v>3555</v>
      </c>
      <c r="B3559" s="338" t="s">
        <v>7456</v>
      </c>
      <c r="C3559" s="340" t="s">
        <v>7457</v>
      </c>
      <c r="D3559" s="340" t="s">
        <v>7115</v>
      </c>
      <c r="E3559" s="340" t="s">
        <v>2453</v>
      </c>
      <c r="F3559" s="340" t="s">
        <v>2423</v>
      </c>
    </row>
    <row r="3560" spans="1:6">
      <c r="A3560" s="26">
        <v>3556</v>
      </c>
      <c r="B3560" s="338" t="s">
        <v>7427</v>
      </c>
      <c r="C3560" s="340" t="s">
        <v>1121</v>
      </c>
      <c r="D3560" s="340" t="s">
        <v>7115</v>
      </c>
      <c r="E3560" s="340" t="s">
        <v>2453</v>
      </c>
      <c r="F3560" s="340" t="s">
        <v>2423</v>
      </c>
    </row>
    <row r="3561" spans="1:6">
      <c r="A3561" s="26">
        <v>3557</v>
      </c>
      <c r="B3561" s="338" t="s">
        <v>7425</v>
      </c>
      <c r="C3561" s="340" t="s">
        <v>1118</v>
      </c>
      <c r="D3561" s="340" t="s">
        <v>7115</v>
      </c>
      <c r="E3561" s="340" t="s">
        <v>2453</v>
      </c>
      <c r="F3561" s="340" t="s">
        <v>2423</v>
      </c>
    </row>
    <row r="3562" spans="1:6">
      <c r="A3562" s="26">
        <v>3558</v>
      </c>
      <c r="B3562" s="338" t="s">
        <v>7383</v>
      </c>
      <c r="C3562" s="340" t="s">
        <v>7384</v>
      </c>
      <c r="D3562" s="340" t="s">
        <v>7115</v>
      </c>
      <c r="E3562" s="340" t="s">
        <v>2453</v>
      </c>
      <c r="F3562" s="340" t="s">
        <v>2423</v>
      </c>
    </row>
    <row r="3563" spans="1:6">
      <c r="A3563" s="26">
        <v>3559</v>
      </c>
      <c r="B3563" s="338" t="s">
        <v>7396</v>
      </c>
      <c r="C3563" s="340" t="s">
        <v>7397</v>
      </c>
      <c r="D3563" s="340" t="s">
        <v>7115</v>
      </c>
      <c r="E3563" s="340" t="s">
        <v>2453</v>
      </c>
      <c r="F3563" s="340" t="s">
        <v>2423</v>
      </c>
    </row>
    <row r="3564" spans="1:6">
      <c r="A3564" s="26">
        <v>3560</v>
      </c>
      <c r="B3564" s="338" t="s">
        <v>7385</v>
      </c>
      <c r="C3564" s="340" t="s">
        <v>7386</v>
      </c>
      <c r="D3564" s="340" t="s">
        <v>7115</v>
      </c>
      <c r="E3564" s="340" t="s">
        <v>2453</v>
      </c>
      <c r="F3564" s="340" t="s">
        <v>2423</v>
      </c>
    </row>
    <row r="3565" spans="1:6">
      <c r="A3565" s="26">
        <v>3561</v>
      </c>
      <c r="B3565" s="338" t="s">
        <v>7378</v>
      </c>
      <c r="C3565" s="340" t="s">
        <v>7379</v>
      </c>
      <c r="D3565" s="340" t="s">
        <v>7115</v>
      </c>
      <c r="E3565" s="340" t="s">
        <v>2453</v>
      </c>
      <c r="F3565" s="340" t="s">
        <v>2423</v>
      </c>
    </row>
    <row r="3566" spans="1:6">
      <c r="A3566" s="26">
        <v>3562</v>
      </c>
      <c r="B3566" s="338" t="s">
        <v>7172</v>
      </c>
      <c r="C3566" s="340" t="s">
        <v>7173</v>
      </c>
      <c r="D3566" s="340" t="s">
        <v>7115</v>
      </c>
      <c r="E3566" s="340" t="s">
        <v>2453</v>
      </c>
      <c r="F3566" s="340" t="s">
        <v>2423</v>
      </c>
    </row>
    <row r="3567" spans="1:6">
      <c r="A3567" s="26">
        <v>3563</v>
      </c>
      <c r="B3567" s="338" t="s">
        <v>7170</v>
      </c>
      <c r="C3567" s="340" t="s">
        <v>7171</v>
      </c>
      <c r="D3567" s="340" t="s">
        <v>7115</v>
      </c>
      <c r="E3567" s="340" t="s">
        <v>2453</v>
      </c>
      <c r="F3567" s="340" t="s">
        <v>2423</v>
      </c>
    </row>
    <row r="3568" spans="1:6">
      <c r="A3568" s="26">
        <v>3564</v>
      </c>
      <c r="B3568" s="338" t="s">
        <v>10036</v>
      </c>
      <c r="C3568" s="340" t="s">
        <v>10037</v>
      </c>
      <c r="D3568" s="340" t="s">
        <v>7115</v>
      </c>
      <c r="E3568" s="340" t="s">
        <v>2422</v>
      </c>
      <c r="F3568" s="340" t="s">
        <v>2423</v>
      </c>
    </row>
    <row r="3569" spans="1:6">
      <c r="A3569" s="26">
        <v>3565</v>
      </c>
      <c r="B3569" s="338" t="s">
        <v>7466</v>
      </c>
      <c r="C3569" s="340" t="s">
        <v>7467</v>
      </c>
      <c r="D3569" s="340" t="s">
        <v>7115</v>
      </c>
      <c r="E3569" s="340" t="s">
        <v>2453</v>
      </c>
      <c r="F3569" s="340" t="s">
        <v>2423</v>
      </c>
    </row>
    <row r="3570" spans="1:6">
      <c r="A3570" s="26">
        <v>3566</v>
      </c>
      <c r="B3570" s="338" t="s">
        <v>10055</v>
      </c>
      <c r="C3570" s="340" t="s">
        <v>10056</v>
      </c>
      <c r="D3570" s="340" t="s">
        <v>7115</v>
      </c>
      <c r="E3570" s="340" t="s">
        <v>2422</v>
      </c>
      <c r="F3570" s="340" t="s">
        <v>2423</v>
      </c>
    </row>
    <row r="3571" spans="1:6">
      <c r="A3571" s="26">
        <v>3567</v>
      </c>
      <c r="B3571" s="338" t="s">
        <v>7464</v>
      </c>
      <c r="C3571" s="340" t="s">
        <v>7465</v>
      </c>
      <c r="D3571" s="340" t="s">
        <v>7115</v>
      </c>
      <c r="E3571" s="340" t="s">
        <v>2453</v>
      </c>
      <c r="F3571" s="340" t="s">
        <v>2423</v>
      </c>
    </row>
    <row r="3572" spans="1:6">
      <c r="A3572" s="26">
        <v>3568</v>
      </c>
      <c r="B3572" s="338" t="s">
        <v>7117</v>
      </c>
      <c r="C3572" s="340" t="s">
        <v>7118</v>
      </c>
      <c r="D3572" s="340" t="s">
        <v>7115</v>
      </c>
      <c r="E3572" s="340" t="s">
        <v>2422</v>
      </c>
      <c r="F3572" s="340" t="s">
        <v>2423</v>
      </c>
    </row>
    <row r="3573" spans="1:6">
      <c r="A3573" s="26">
        <v>3569</v>
      </c>
      <c r="B3573" s="338" t="s">
        <v>7119</v>
      </c>
      <c r="C3573" s="340" t="s">
        <v>7120</v>
      </c>
      <c r="D3573" s="340" t="s">
        <v>7115</v>
      </c>
      <c r="E3573" s="340" t="s">
        <v>2422</v>
      </c>
      <c r="F3573" s="340" t="s">
        <v>2423</v>
      </c>
    </row>
    <row r="3574" spans="1:6">
      <c r="A3574" s="26">
        <v>3570</v>
      </c>
      <c r="B3574" s="338" t="s">
        <v>9192</v>
      </c>
      <c r="C3574" s="340" t="s">
        <v>1291</v>
      </c>
      <c r="D3574" s="340" t="s">
        <v>7115</v>
      </c>
      <c r="E3574" s="340" t="s">
        <v>2422</v>
      </c>
      <c r="F3574" s="340" t="s">
        <v>2423</v>
      </c>
    </row>
    <row r="3575" spans="1:6">
      <c r="A3575" s="26">
        <v>3571</v>
      </c>
      <c r="B3575" s="338" t="s">
        <v>7196</v>
      </c>
      <c r="C3575" s="340" t="s">
        <v>7197</v>
      </c>
      <c r="D3575" s="340" t="s">
        <v>7115</v>
      </c>
      <c r="E3575" s="340" t="s">
        <v>2453</v>
      </c>
      <c r="F3575" s="340" t="s">
        <v>2423</v>
      </c>
    </row>
    <row r="3576" spans="1:6">
      <c r="A3576" s="26">
        <v>3572</v>
      </c>
      <c r="B3576" s="338" t="s">
        <v>7318</v>
      </c>
      <c r="C3576" s="340" t="s">
        <v>7319</v>
      </c>
      <c r="D3576" s="340" t="s">
        <v>7115</v>
      </c>
      <c r="E3576" s="340" t="s">
        <v>2453</v>
      </c>
      <c r="F3576" s="340" t="s">
        <v>2423</v>
      </c>
    </row>
    <row r="3577" spans="1:6">
      <c r="A3577" s="26">
        <v>3573</v>
      </c>
      <c r="B3577" s="338" t="s">
        <v>7182</v>
      </c>
      <c r="C3577" s="340" t="s">
        <v>7183</v>
      </c>
      <c r="D3577" s="340" t="s">
        <v>7115</v>
      </c>
      <c r="E3577" s="340" t="s">
        <v>2453</v>
      </c>
      <c r="F3577" s="340" t="s">
        <v>2423</v>
      </c>
    </row>
    <row r="3578" spans="1:6">
      <c r="A3578" s="26">
        <v>3574</v>
      </c>
      <c r="B3578" s="338" t="s">
        <v>7192</v>
      </c>
      <c r="C3578" s="340" t="s">
        <v>7193</v>
      </c>
      <c r="D3578" s="340" t="s">
        <v>7115</v>
      </c>
      <c r="E3578" s="340" t="s">
        <v>2453</v>
      </c>
      <c r="F3578" s="340" t="s">
        <v>2423</v>
      </c>
    </row>
    <row r="3579" spans="1:6">
      <c r="A3579" s="26">
        <v>3575</v>
      </c>
      <c r="B3579" s="338" t="s">
        <v>7294</v>
      </c>
      <c r="C3579" s="340" t="s">
        <v>7295</v>
      </c>
      <c r="D3579" s="340" t="s">
        <v>7115</v>
      </c>
      <c r="E3579" s="340" t="s">
        <v>2453</v>
      </c>
      <c r="F3579" s="340" t="s">
        <v>2423</v>
      </c>
    </row>
    <row r="3580" spans="1:6">
      <c r="A3580" s="26">
        <v>3576</v>
      </c>
      <c r="B3580" s="338" t="s">
        <v>7204</v>
      </c>
      <c r="C3580" s="340" t="s">
        <v>7205</v>
      </c>
      <c r="D3580" s="340" t="s">
        <v>7115</v>
      </c>
      <c r="E3580" s="340" t="s">
        <v>2453</v>
      </c>
      <c r="F3580" s="340" t="s">
        <v>2423</v>
      </c>
    </row>
    <row r="3581" spans="1:6">
      <c r="A3581" s="26">
        <v>3577</v>
      </c>
      <c r="B3581" s="338" t="s">
        <v>7246</v>
      </c>
      <c r="C3581" s="340" t="s">
        <v>7247</v>
      </c>
      <c r="D3581" s="340" t="s">
        <v>7115</v>
      </c>
      <c r="E3581" s="340" t="s">
        <v>2453</v>
      </c>
      <c r="F3581" s="340" t="s">
        <v>2423</v>
      </c>
    </row>
    <row r="3582" spans="1:6">
      <c r="A3582" s="26">
        <v>3578</v>
      </c>
      <c r="B3582" s="338" t="s">
        <v>7216</v>
      </c>
      <c r="C3582" s="340" t="s">
        <v>7217</v>
      </c>
      <c r="D3582" s="340" t="s">
        <v>7115</v>
      </c>
      <c r="E3582" s="340" t="s">
        <v>2453</v>
      </c>
      <c r="F3582" s="340" t="s">
        <v>2423</v>
      </c>
    </row>
    <row r="3583" spans="1:6">
      <c r="A3583" s="26">
        <v>3579</v>
      </c>
      <c r="B3583" s="338" t="s">
        <v>7226</v>
      </c>
      <c r="C3583" s="340" t="s">
        <v>7227</v>
      </c>
      <c r="D3583" s="340" t="s">
        <v>7115</v>
      </c>
      <c r="E3583" s="340" t="s">
        <v>2453</v>
      </c>
      <c r="F3583" s="340" t="s">
        <v>2423</v>
      </c>
    </row>
    <row r="3584" spans="1:6">
      <c r="A3584" s="26">
        <v>3580</v>
      </c>
      <c r="B3584" s="338" t="s">
        <v>7198</v>
      </c>
      <c r="C3584" s="340" t="s">
        <v>7199</v>
      </c>
      <c r="D3584" s="340" t="s">
        <v>7115</v>
      </c>
      <c r="E3584" s="340" t="s">
        <v>2453</v>
      </c>
      <c r="F3584" s="340" t="s">
        <v>2423</v>
      </c>
    </row>
    <row r="3585" spans="1:6">
      <c r="A3585" s="26">
        <v>3581</v>
      </c>
      <c r="B3585" s="338" t="s">
        <v>7280</v>
      </c>
      <c r="C3585" s="340" t="s">
        <v>7281</v>
      </c>
      <c r="D3585" s="340" t="s">
        <v>7115</v>
      </c>
      <c r="E3585" s="340" t="s">
        <v>2453</v>
      </c>
      <c r="F3585" s="340" t="s">
        <v>2423</v>
      </c>
    </row>
    <row r="3586" spans="1:6">
      <c r="A3586" s="26">
        <v>3582</v>
      </c>
      <c r="B3586" s="338" t="s">
        <v>7286</v>
      </c>
      <c r="C3586" s="340" t="s">
        <v>7287</v>
      </c>
      <c r="D3586" s="340" t="s">
        <v>7115</v>
      </c>
      <c r="E3586" s="340" t="s">
        <v>2453</v>
      </c>
      <c r="F3586" s="340" t="s">
        <v>2423</v>
      </c>
    </row>
    <row r="3587" spans="1:6">
      <c r="A3587" s="26">
        <v>3583</v>
      </c>
      <c r="B3587" s="338" t="s">
        <v>7234</v>
      </c>
      <c r="C3587" s="340" t="s">
        <v>7235</v>
      </c>
      <c r="D3587" s="340" t="s">
        <v>7115</v>
      </c>
      <c r="E3587" s="340" t="s">
        <v>2453</v>
      </c>
      <c r="F3587" s="340" t="s">
        <v>2423</v>
      </c>
    </row>
    <row r="3588" spans="1:6">
      <c r="A3588" s="26">
        <v>3584</v>
      </c>
      <c r="B3588" s="338" t="s">
        <v>7262</v>
      </c>
      <c r="C3588" s="340" t="s">
        <v>7263</v>
      </c>
      <c r="D3588" s="340" t="s">
        <v>7115</v>
      </c>
      <c r="E3588" s="340" t="s">
        <v>2453</v>
      </c>
      <c r="F3588" s="340" t="s">
        <v>2423</v>
      </c>
    </row>
    <row r="3589" spans="1:6">
      <c r="A3589" s="26">
        <v>3585</v>
      </c>
      <c r="B3589" s="338" t="s">
        <v>7214</v>
      </c>
      <c r="C3589" s="340" t="s">
        <v>7215</v>
      </c>
      <c r="D3589" s="340" t="s">
        <v>7115</v>
      </c>
      <c r="E3589" s="340" t="s">
        <v>2453</v>
      </c>
      <c r="F3589" s="340" t="s">
        <v>2423</v>
      </c>
    </row>
    <row r="3590" spans="1:6">
      <c r="A3590" s="26">
        <v>3586</v>
      </c>
      <c r="B3590" s="338" t="s">
        <v>7238</v>
      </c>
      <c r="C3590" s="340" t="s">
        <v>7239</v>
      </c>
      <c r="D3590" s="340" t="s">
        <v>7115</v>
      </c>
      <c r="E3590" s="340" t="s">
        <v>2453</v>
      </c>
      <c r="F3590" s="340" t="s">
        <v>2423</v>
      </c>
    </row>
    <row r="3591" spans="1:6">
      <c r="A3591" s="26">
        <v>3587</v>
      </c>
      <c r="B3591" s="338" t="s">
        <v>7341</v>
      </c>
      <c r="C3591" s="340" t="s">
        <v>7342</v>
      </c>
      <c r="D3591" s="340" t="s">
        <v>7115</v>
      </c>
      <c r="E3591" s="340" t="s">
        <v>2453</v>
      </c>
      <c r="F3591" s="340" t="s">
        <v>2423</v>
      </c>
    </row>
    <row r="3592" spans="1:6">
      <c r="A3592" s="26">
        <v>3588</v>
      </c>
      <c r="B3592" s="338" t="s">
        <v>7222</v>
      </c>
      <c r="C3592" s="340" t="s">
        <v>7223</v>
      </c>
      <c r="D3592" s="340" t="s">
        <v>7115</v>
      </c>
      <c r="E3592" s="340" t="s">
        <v>2453</v>
      </c>
      <c r="F3592" s="340" t="s">
        <v>2423</v>
      </c>
    </row>
    <row r="3593" spans="1:6">
      <c r="A3593" s="26">
        <v>3589</v>
      </c>
      <c r="B3593" s="338" t="s">
        <v>7259</v>
      </c>
      <c r="C3593" s="340" t="s">
        <v>7260</v>
      </c>
      <c r="D3593" s="340" t="s">
        <v>7115</v>
      </c>
      <c r="E3593" s="340" t="s">
        <v>2453</v>
      </c>
      <c r="F3593" s="340" t="s">
        <v>2423</v>
      </c>
    </row>
    <row r="3594" spans="1:6">
      <c r="A3594" s="26">
        <v>3590</v>
      </c>
      <c r="B3594" s="338" t="s">
        <v>7264</v>
      </c>
      <c r="C3594" s="340" t="s">
        <v>7265</v>
      </c>
      <c r="D3594" s="340" t="s">
        <v>7115</v>
      </c>
      <c r="E3594" s="340" t="s">
        <v>2453</v>
      </c>
      <c r="F3594" s="340" t="s">
        <v>2423</v>
      </c>
    </row>
    <row r="3595" spans="1:6">
      <c r="A3595" s="26">
        <v>3591</v>
      </c>
      <c r="B3595" s="338" t="s">
        <v>7282</v>
      </c>
      <c r="C3595" s="340" t="s">
        <v>7283</v>
      </c>
      <c r="D3595" s="340" t="s">
        <v>7115</v>
      </c>
      <c r="E3595" s="340" t="s">
        <v>2453</v>
      </c>
      <c r="F3595" s="340" t="s">
        <v>2423</v>
      </c>
    </row>
    <row r="3596" spans="1:6">
      <c r="A3596" s="26">
        <v>3592</v>
      </c>
      <c r="B3596" s="338" t="s">
        <v>7290</v>
      </c>
      <c r="C3596" s="340" t="s">
        <v>7291</v>
      </c>
      <c r="D3596" s="340" t="s">
        <v>7115</v>
      </c>
      <c r="E3596" s="340" t="s">
        <v>2453</v>
      </c>
      <c r="F3596" s="340" t="s">
        <v>2423</v>
      </c>
    </row>
    <row r="3597" spans="1:6">
      <c r="A3597" s="26">
        <v>3593</v>
      </c>
      <c r="B3597" s="338" t="s">
        <v>7242</v>
      </c>
      <c r="C3597" s="340" t="s">
        <v>7243</v>
      </c>
      <c r="D3597" s="340" t="s">
        <v>7115</v>
      </c>
      <c r="E3597" s="340" t="s">
        <v>2453</v>
      </c>
      <c r="F3597" s="340" t="s">
        <v>2423</v>
      </c>
    </row>
    <row r="3598" spans="1:6">
      <c r="A3598" s="26">
        <v>3594</v>
      </c>
      <c r="B3598" s="338" t="s">
        <v>7212</v>
      </c>
      <c r="C3598" s="340" t="s">
        <v>7213</v>
      </c>
      <c r="D3598" s="340" t="s">
        <v>7115</v>
      </c>
      <c r="E3598" s="340" t="s">
        <v>2453</v>
      </c>
      <c r="F3598" s="340" t="s">
        <v>2423</v>
      </c>
    </row>
    <row r="3599" spans="1:6">
      <c r="A3599" s="26">
        <v>3595</v>
      </c>
      <c r="B3599" s="338" t="s">
        <v>7202</v>
      </c>
      <c r="C3599" s="340" t="s">
        <v>7203</v>
      </c>
      <c r="D3599" s="340" t="s">
        <v>7115</v>
      </c>
      <c r="E3599" s="340" t="s">
        <v>2453</v>
      </c>
      <c r="F3599" s="340" t="s">
        <v>2423</v>
      </c>
    </row>
    <row r="3600" spans="1:6">
      <c r="A3600" s="26">
        <v>3596</v>
      </c>
      <c r="B3600" s="338" t="s">
        <v>7323</v>
      </c>
      <c r="C3600" s="340" t="s">
        <v>7324</v>
      </c>
      <c r="D3600" s="340" t="s">
        <v>7115</v>
      </c>
      <c r="E3600" s="340" t="s">
        <v>2453</v>
      </c>
      <c r="F3600" s="340" t="s">
        <v>2423</v>
      </c>
    </row>
    <row r="3601" spans="1:6">
      <c r="A3601" s="26">
        <v>3597</v>
      </c>
      <c r="B3601" s="338" t="s">
        <v>7288</v>
      </c>
      <c r="C3601" s="340" t="s">
        <v>7289</v>
      </c>
      <c r="D3601" s="340" t="s">
        <v>7115</v>
      </c>
      <c r="E3601" s="340" t="s">
        <v>2453</v>
      </c>
      <c r="F3601" s="340" t="s">
        <v>2423</v>
      </c>
    </row>
    <row r="3602" spans="1:6">
      <c r="A3602" s="26">
        <v>3598</v>
      </c>
      <c r="B3602" s="338" t="s">
        <v>7301</v>
      </c>
      <c r="C3602" s="340" t="s">
        <v>7302</v>
      </c>
      <c r="D3602" s="340" t="s">
        <v>7115</v>
      </c>
      <c r="E3602" s="340" t="s">
        <v>2453</v>
      </c>
      <c r="F3602" s="340" t="s">
        <v>2423</v>
      </c>
    </row>
    <row r="3603" spans="1:6">
      <c r="A3603" s="26">
        <v>3599</v>
      </c>
      <c r="B3603" s="338" t="s">
        <v>7244</v>
      </c>
      <c r="C3603" s="340" t="s">
        <v>7245</v>
      </c>
      <c r="D3603" s="340" t="s">
        <v>7115</v>
      </c>
      <c r="E3603" s="340" t="s">
        <v>2453</v>
      </c>
      <c r="F3603" s="340" t="s">
        <v>2423</v>
      </c>
    </row>
    <row r="3604" spans="1:6">
      <c r="A3604" s="26">
        <v>3600</v>
      </c>
      <c r="B3604" s="338" t="s">
        <v>7278</v>
      </c>
      <c r="C3604" s="340" t="s">
        <v>7279</v>
      </c>
      <c r="D3604" s="340" t="s">
        <v>7115</v>
      </c>
      <c r="E3604" s="340" t="s">
        <v>2453</v>
      </c>
      <c r="F3604" s="340" t="s">
        <v>2423</v>
      </c>
    </row>
    <row r="3605" spans="1:6">
      <c r="A3605" s="26">
        <v>3601</v>
      </c>
      <c r="B3605" s="338" t="s">
        <v>7268</v>
      </c>
      <c r="C3605" s="340" t="s">
        <v>7269</v>
      </c>
      <c r="D3605" s="340" t="s">
        <v>7115</v>
      </c>
      <c r="E3605" s="340" t="s">
        <v>2453</v>
      </c>
      <c r="F3605" s="340" t="s">
        <v>2423</v>
      </c>
    </row>
    <row r="3606" spans="1:6">
      <c r="A3606" s="26">
        <v>3602</v>
      </c>
      <c r="B3606" s="338" t="s">
        <v>10310</v>
      </c>
      <c r="C3606" s="340" t="s">
        <v>7487</v>
      </c>
      <c r="D3606" s="340" t="s">
        <v>7115</v>
      </c>
      <c r="E3606" s="340" t="s">
        <v>2453</v>
      </c>
      <c r="F3606" s="340" t="s">
        <v>2423</v>
      </c>
    </row>
    <row r="3607" spans="1:6">
      <c r="A3607" s="26">
        <v>3603</v>
      </c>
      <c r="B3607" s="338" t="s">
        <v>7296</v>
      </c>
      <c r="C3607" s="340" t="s">
        <v>1507</v>
      </c>
      <c r="D3607" s="340" t="s">
        <v>7115</v>
      </c>
      <c r="E3607" s="340" t="s">
        <v>2453</v>
      </c>
      <c r="F3607" s="340" t="s">
        <v>2423</v>
      </c>
    </row>
    <row r="3608" spans="1:6">
      <c r="A3608" s="26">
        <v>3604</v>
      </c>
      <c r="B3608" s="338" t="s">
        <v>7327</v>
      </c>
      <c r="C3608" s="340" t="s">
        <v>1513</v>
      </c>
      <c r="D3608" s="340" t="s">
        <v>7115</v>
      </c>
      <c r="E3608" s="340" t="s">
        <v>2453</v>
      </c>
      <c r="F3608" s="340" t="s">
        <v>2423</v>
      </c>
    </row>
    <row r="3609" spans="1:6">
      <c r="A3609" s="26">
        <v>3605</v>
      </c>
      <c r="B3609" s="338" t="s">
        <v>7320</v>
      </c>
      <c r="C3609" s="340" t="s">
        <v>1510</v>
      </c>
      <c r="D3609" s="340" t="s">
        <v>7115</v>
      </c>
      <c r="E3609" s="340" t="s">
        <v>2453</v>
      </c>
      <c r="F3609" s="340" t="s">
        <v>2423</v>
      </c>
    </row>
    <row r="3610" spans="1:6">
      <c r="A3610" s="26">
        <v>3606</v>
      </c>
      <c r="B3610" s="338" t="s">
        <v>7261</v>
      </c>
      <c r="C3610" s="340" t="s">
        <v>1504</v>
      </c>
      <c r="D3610" s="340" t="s">
        <v>7115</v>
      </c>
      <c r="E3610" s="340" t="s">
        <v>2453</v>
      </c>
      <c r="F3610" s="340" t="s">
        <v>2423</v>
      </c>
    </row>
    <row r="3611" spans="1:6">
      <c r="A3611" s="26">
        <v>3607</v>
      </c>
      <c r="B3611" s="338" t="s">
        <v>7326</v>
      </c>
      <c r="C3611" s="340" t="s">
        <v>1512</v>
      </c>
      <c r="D3611" s="340" t="s">
        <v>7115</v>
      </c>
      <c r="E3611" s="340" t="s">
        <v>2453</v>
      </c>
      <c r="F3611" s="340" t="s">
        <v>2423</v>
      </c>
    </row>
    <row r="3612" spans="1:6">
      <c r="A3612" s="26">
        <v>3608</v>
      </c>
      <c r="B3612" s="338" t="s">
        <v>7317</v>
      </c>
      <c r="C3612" s="340" t="s">
        <v>1509</v>
      </c>
      <c r="D3612" s="340" t="s">
        <v>7115</v>
      </c>
      <c r="E3612" s="340" t="s">
        <v>2453</v>
      </c>
      <c r="F3612" s="340" t="s">
        <v>2423</v>
      </c>
    </row>
    <row r="3613" spans="1:6">
      <c r="A3613" s="26">
        <v>3609</v>
      </c>
      <c r="B3613" s="338" t="s">
        <v>7344</v>
      </c>
      <c r="C3613" s="340" t="s">
        <v>1531</v>
      </c>
      <c r="D3613" s="340" t="s">
        <v>7115</v>
      </c>
      <c r="E3613" s="340" t="s">
        <v>2453</v>
      </c>
      <c r="F3613" s="340" t="s">
        <v>2423</v>
      </c>
    </row>
    <row r="3614" spans="1:6">
      <c r="A3614" s="26">
        <v>3610</v>
      </c>
      <c r="B3614" s="338" t="s">
        <v>7357</v>
      </c>
      <c r="C3614" s="340" t="s">
        <v>7358</v>
      </c>
      <c r="D3614" s="340" t="s">
        <v>7115</v>
      </c>
      <c r="E3614" s="340" t="s">
        <v>2453</v>
      </c>
      <c r="F3614" s="340" t="s">
        <v>2423</v>
      </c>
    </row>
    <row r="3615" spans="1:6">
      <c r="A3615" s="26">
        <v>3611</v>
      </c>
      <c r="B3615" s="338" t="s">
        <v>7359</v>
      </c>
      <c r="C3615" s="340" t="s">
        <v>7360</v>
      </c>
      <c r="D3615" s="340" t="s">
        <v>7115</v>
      </c>
      <c r="E3615" s="340" t="s">
        <v>2453</v>
      </c>
      <c r="F3615" s="340" t="s">
        <v>2423</v>
      </c>
    </row>
    <row r="3616" spans="1:6">
      <c r="A3616" s="26">
        <v>3612</v>
      </c>
      <c r="B3616" s="338" t="s">
        <v>7336</v>
      </c>
      <c r="C3616" s="340" t="s">
        <v>1522</v>
      </c>
      <c r="D3616" s="340" t="s">
        <v>7115</v>
      </c>
      <c r="E3616" s="340" t="s">
        <v>2453</v>
      </c>
      <c r="F3616" s="340" t="s">
        <v>2423</v>
      </c>
    </row>
    <row r="3617" spans="1:6">
      <c r="A3617" s="26">
        <v>3613</v>
      </c>
      <c r="B3617" s="338" t="s">
        <v>7250</v>
      </c>
      <c r="C3617" s="340" t="s">
        <v>1503</v>
      </c>
      <c r="D3617" s="340" t="s">
        <v>7115</v>
      </c>
      <c r="E3617" s="340" t="s">
        <v>2453</v>
      </c>
      <c r="F3617" s="340" t="s">
        <v>2423</v>
      </c>
    </row>
    <row r="3618" spans="1:6">
      <c r="A3618" s="26">
        <v>3614</v>
      </c>
      <c r="B3618" s="338" t="s">
        <v>7325</v>
      </c>
      <c r="C3618" s="340" t="s">
        <v>1511</v>
      </c>
      <c r="D3618" s="340" t="s">
        <v>7115</v>
      </c>
      <c r="E3618" s="340" t="s">
        <v>2453</v>
      </c>
      <c r="F3618" s="340" t="s">
        <v>2423</v>
      </c>
    </row>
    <row r="3619" spans="1:6">
      <c r="A3619" s="26">
        <v>3615</v>
      </c>
      <c r="B3619" s="338" t="s">
        <v>7314</v>
      </c>
      <c r="C3619" s="340" t="s">
        <v>1508</v>
      </c>
      <c r="D3619" s="340" t="s">
        <v>7115</v>
      </c>
      <c r="E3619" s="340" t="s">
        <v>2453</v>
      </c>
      <c r="F3619" s="340" t="s">
        <v>2423</v>
      </c>
    </row>
    <row r="3620" spans="1:6">
      <c r="A3620" s="26">
        <v>3616</v>
      </c>
      <c r="B3620" s="338" t="s">
        <v>7232</v>
      </c>
      <c r="C3620" s="340" t="s">
        <v>7233</v>
      </c>
      <c r="D3620" s="340" t="s">
        <v>7115</v>
      </c>
      <c r="E3620" s="340" t="s">
        <v>2453</v>
      </c>
      <c r="F3620" s="340" t="s">
        <v>2423</v>
      </c>
    </row>
    <row r="3621" spans="1:6">
      <c r="A3621" s="26">
        <v>3617</v>
      </c>
      <c r="B3621" s="338" t="s">
        <v>7248</v>
      </c>
      <c r="C3621" s="340" t="s">
        <v>7249</v>
      </c>
      <c r="D3621" s="340" t="s">
        <v>7115</v>
      </c>
      <c r="E3621" s="340" t="s">
        <v>2453</v>
      </c>
      <c r="F3621" s="340" t="s">
        <v>2423</v>
      </c>
    </row>
    <row r="3622" spans="1:6">
      <c r="A3622" s="26">
        <v>3618</v>
      </c>
      <c r="B3622" s="338" t="s">
        <v>7270</v>
      </c>
      <c r="C3622" s="340" t="s">
        <v>7271</v>
      </c>
      <c r="D3622" s="340" t="s">
        <v>7115</v>
      </c>
      <c r="E3622" s="340" t="s">
        <v>2453</v>
      </c>
      <c r="F3622" s="340" t="s">
        <v>2423</v>
      </c>
    </row>
    <row r="3623" spans="1:6">
      <c r="A3623" s="26">
        <v>3619</v>
      </c>
      <c r="B3623" s="338" t="s">
        <v>7253</v>
      </c>
      <c r="C3623" s="340" t="s">
        <v>7254</v>
      </c>
      <c r="D3623" s="340" t="s">
        <v>7115</v>
      </c>
      <c r="E3623" s="340" t="s">
        <v>2453</v>
      </c>
      <c r="F3623" s="340" t="s">
        <v>2423</v>
      </c>
    </row>
    <row r="3624" spans="1:6">
      <c r="A3624" s="26">
        <v>3620</v>
      </c>
      <c r="B3624" s="338" t="s">
        <v>7257</v>
      </c>
      <c r="C3624" s="340" t="s">
        <v>7258</v>
      </c>
      <c r="D3624" s="340" t="s">
        <v>7115</v>
      </c>
      <c r="E3624" s="340" t="s">
        <v>2453</v>
      </c>
      <c r="F3624" s="340" t="s">
        <v>2423</v>
      </c>
    </row>
    <row r="3625" spans="1:6">
      <c r="A3625" s="26">
        <v>3621</v>
      </c>
      <c r="B3625" s="338" t="s">
        <v>7292</v>
      </c>
      <c r="C3625" s="340" t="s">
        <v>7293</v>
      </c>
      <c r="D3625" s="340" t="s">
        <v>7115</v>
      </c>
      <c r="E3625" s="340" t="s">
        <v>2453</v>
      </c>
      <c r="F3625" s="340" t="s">
        <v>2423</v>
      </c>
    </row>
    <row r="3626" spans="1:6">
      <c r="A3626" s="26">
        <v>3622</v>
      </c>
      <c r="B3626" s="338" t="s">
        <v>7307</v>
      </c>
      <c r="C3626" s="340" t="s">
        <v>7308</v>
      </c>
      <c r="D3626" s="340" t="s">
        <v>7115</v>
      </c>
      <c r="E3626" s="340" t="s">
        <v>2453</v>
      </c>
      <c r="F3626" s="340" t="s">
        <v>2423</v>
      </c>
    </row>
    <row r="3627" spans="1:6">
      <c r="A3627" s="26">
        <v>3623</v>
      </c>
      <c r="B3627" s="338" t="s">
        <v>7284</v>
      </c>
      <c r="C3627" s="340" t="s">
        <v>7285</v>
      </c>
      <c r="D3627" s="340" t="s">
        <v>7115</v>
      </c>
      <c r="E3627" s="340" t="s">
        <v>2453</v>
      </c>
      <c r="F3627" s="340" t="s">
        <v>2423</v>
      </c>
    </row>
    <row r="3628" spans="1:6">
      <c r="A3628" s="26">
        <v>3624</v>
      </c>
      <c r="B3628" s="338" t="s">
        <v>7355</v>
      </c>
      <c r="C3628" s="340" t="s">
        <v>7356</v>
      </c>
      <c r="D3628" s="340" t="s">
        <v>7115</v>
      </c>
      <c r="E3628" s="340" t="s">
        <v>2453</v>
      </c>
      <c r="F3628" s="340" t="s">
        <v>2423</v>
      </c>
    </row>
    <row r="3629" spans="1:6">
      <c r="A3629" s="26">
        <v>3625</v>
      </c>
      <c r="B3629" s="338" t="s">
        <v>7313</v>
      </c>
      <c r="C3629" s="340" t="s">
        <v>10407</v>
      </c>
      <c r="D3629" s="340" t="s">
        <v>7115</v>
      </c>
      <c r="E3629" s="340" t="s">
        <v>2453</v>
      </c>
      <c r="F3629" s="340" t="s">
        <v>2423</v>
      </c>
    </row>
    <row r="3630" spans="1:6">
      <c r="A3630" s="26">
        <v>3626</v>
      </c>
      <c r="B3630" s="338" t="s">
        <v>10416</v>
      </c>
      <c r="C3630" s="340" t="s">
        <v>10417</v>
      </c>
      <c r="D3630" s="340" t="s">
        <v>7115</v>
      </c>
      <c r="E3630" s="340" t="s">
        <v>2422</v>
      </c>
      <c r="F3630" s="340" t="s">
        <v>2423</v>
      </c>
    </row>
    <row r="3631" spans="1:6">
      <c r="A3631" s="26">
        <v>3627</v>
      </c>
      <c r="B3631" s="338" t="s">
        <v>7299</v>
      </c>
      <c r="C3631" s="340" t="s">
        <v>7300</v>
      </c>
      <c r="D3631" s="340" t="s">
        <v>7115</v>
      </c>
      <c r="E3631" s="340" t="s">
        <v>2453</v>
      </c>
      <c r="F3631" s="340" t="s">
        <v>2423</v>
      </c>
    </row>
    <row r="3632" spans="1:6">
      <c r="A3632" s="26">
        <v>3628</v>
      </c>
      <c r="B3632" s="338" t="s">
        <v>7321</v>
      </c>
      <c r="C3632" s="340" t="s">
        <v>7322</v>
      </c>
      <c r="D3632" s="340" t="s">
        <v>7115</v>
      </c>
      <c r="E3632" s="340" t="s">
        <v>2453</v>
      </c>
      <c r="F3632" s="340" t="s">
        <v>2423</v>
      </c>
    </row>
    <row r="3633" spans="1:6">
      <c r="A3633" s="26">
        <v>3629</v>
      </c>
      <c r="B3633" s="338" t="s">
        <v>10506</v>
      </c>
      <c r="C3633" s="340" t="s">
        <v>7491</v>
      </c>
      <c r="D3633" s="340" t="s">
        <v>7115</v>
      </c>
      <c r="E3633" s="340" t="s">
        <v>2453</v>
      </c>
      <c r="F3633" s="340" t="s">
        <v>2423</v>
      </c>
    </row>
    <row r="3634" spans="1:6">
      <c r="A3634" s="26">
        <v>3630</v>
      </c>
      <c r="B3634" s="338" t="s">
        <v>10588</v>
      </c>
      <c r="C3634" s="340" t="s">
        <v>7489</v>
      </c>
      <c r="D3634" s="340" t="s">
        <v>7115</v>
      </c>
      <c r="E3634" s="340" t="s">
        <v>2453</v>
      </c>
      <c r="F3634" s="340" t="s">
        <v>2423</v>
      </c>
    </row>
    <row r="3635" spans="1:6">
      <c r="A3635" s="26">
        <v>3631</v>
      </c>
      <c r="B3635" s="338" t="s">
        <v>7255</v>
      </c>
      <c r="C3635" s="340" t="s">
        <v>7256</v>
      </c>
      <c r="D3635" s="340" t="s">
        <v>7115</v>
      </c>
      <c r="E3635" s="340" t="s">
        <v>2453</v>
      </c>
      <c r="F3635" s="340" t="s">
        <v>2423</v>
      </c>
    </row>
    <row r="3636" spans="1:6">
      <c r="A3636" s="26">
        <v>3632</v>
      </c>
      <c r="B3636" s="338" t="s">
        <v>10689</v>
      </c>
      <c r="C3636" s="340" t="s">
        <v>7469</v>
      </c>
      <c r="D3636" s="340" t="s">
        <v>7115</v>
      </c>
      <c r="E3636" s="340" t="s">
        <v>2453</v>
      </c>
      <c r="F3636" s="340" t="s">
        <v>2423</v>
      </c>
    </row>
    <row r="3637" spans="1:6">
      <c r="A3637" s="26">
        <v>3633</v>
      </c>
      <c r="B3637" s="338" t="s">
        <v>10697</v>
      </c>
      <c r="C3637" s="340" t="s">
        <v>7468</v>
      </c>
      <c r="D3637" s="340" t="s">
        <v>7115</v>
      </c>
      <c r="E3637" s="340" t="s">
        <v>2453</v>
      </c>
      <c r="F3637" s="340" t="s">
        <v>2423</v>
      </c>
    </row>
    <row r="3638" spans="1:6">
      <c r="A3638" s="26">
        <v>3634</v>
      </c>
      <c r="B3638" s="338" t="s">
        <v>10711</v>
      </c>
      <c r="C3638" s="340" t="s">
        <v>7470</v>
      </c>
      <c r="D3638" s="340" t="s">
        <v>7115</v>
      </c>
      <c r="E3638" s="340" t="s">
        <v>2453</v>
      </c>
      <c r="F3638" s="340" t="s">
        <v>2423</v>
      </c>
    </row>
    <row r="3639" spans="1:6">
      <c r="A3639" s="26">
        <v>3635</v>
      </c>
      <c r="B3639" s="338" t="s">
        <v>10712</v>
      </c>
      <c r="C3639" s="340" t="s">
        <v>7471</v>
      </c>
      <c r="D3639" s="340" t="s">
        <v>7115</v>
      </c>
      <c r="E3639" s="340" t="s">
        <v>2453</v>
      </c>
      <c r="F3639" s="340" t="s">
        <v>2423</v>
      </c>
    </row>
    <row r="3640" spans="1:6">
      <c r="A3640" s="26">
        <v>3636</v>
      </c>
      <c r="B3640" s="338" t="s">
        <v>10713</v>
      </c>
      <c r="C3640" s="340" t="s">
        <v>7472</v>
      </c>
      <c r="D3640" s="340" t="s">
        <v>7115</v>
      </c>
      <c r="E3640" s="340" t="s">
        <v>2453</v>
      </c>
      <c r="F3640" s="340" t="s">
        <v>2423</v>
      </c>
    </row>
    <row r="3641" spans="1:6">
      <c r="A3641" s="26">
        <v>3637</v>
      </c>
      <c r="B3641" s="338" t="s">
        <v>10714</v>
      </c>
      <c r="C3641" s="340" t="s">
        <v>7473</v>
      </c>
      <c r="D3641" s="340" t="s">
        <v>7115</v>
      </c>
      <c r="E3641" s="340" t="s">
        <v>2453</v>
      </c>
      <c r="F3641" s="340" t="s">
        <v>2423</v>
      </c>
    </row>
    <row r="3642" spans="1:6">
      <c r="A3642" s="26">
        <v>3638</v>
      </c>
      <c r="B3642" s="338" t="s">
        <v>10715</v>
      </c>
      <c r="C3642" s="340" t="s">
        <v>7474</v>
      </c>
      <c r="D3642" s="340" t="s">
        <v>7115</v>
      </c>
      <c r="E3642" s="340" t="s">
        <v>2453</v>
      </c>
      <c r="F3642" s="340" t="s">
        <v>2423</v>
      </c>
    </row>
    <row r="3643" spans="1:6">
      <c r="A3643" s="26">
        <v>3639</v>
      </c>
      <c r="B3643" s="338" t="s">
        <v>10771</v>
      </c>
      <c r="C3643" s="340" t="s">
        <v>7475</v>
      </c>
      <c r="D3643" s="340" t="s">
        <v>7115</v>
      </c>
      <c r="E3643" s="340" t="s">
        <v>2453</v>
      </c>
      <c r="F3643" s="340" t="s">
        <v>2423</v>
      </c>
    </row>
    <row r="3644" spans="1:6">
      <c r="A3644" s="26">
        <v>3640</v>
      </c>
      <c r="B3644" s="338" t="s">
        <v>10823</v>
      </c>
      <c r="C3644" s="340" t="s">
        <v>7476</v>
      </c>
      <c r="D3644" s="340" t="s">
        <v>7115</v>
      </c>
      <c r="E3644" s="340" t="s">
        <v>2453</v>
      </c>
      <c r="F3644" s="340" t="s">
        <v>2423</v>
      </c>
    </row>
    <row r="3645" spans="1:6">
      <c r="A3645" s="26">
        <v>3641</v>
      </c>
      <c r="B3645" s="338" t="s">
        <v>10824</v>
      </c>
      <c r="C3645" s="340" t="s">
        <v>7477</v>
      </c>
      <c r="D3645" s="340" t="s">
        <v>7115</v>
      </c>
      <c r="E3645" s="340" t="s">
        <v>2453</v>
      </c>
      <c r="F3645" s="340" t="s">
        <v>2423</v>
      </c>
    </row>
    <row r="3646" spans="1:6">
      <c r="A3646" s="26">
        <v>3642</v>
      </c>
      <c r="B3646" s="338" t="s">
        <v>10826</v>
      </c>
      <c r="C3646" s="340" t="s">
        <v>7486</v>
      </c>
      <c r="D3646" s="340" t="s">
        <v>7115</v>
      </c>
      <c r="E3646" s="340" t="s">
        <v>2453</v>
      </c>
      <c r="F3646" s="340" t="s">
        <v>2423</v>
      </c>
    </row>
    <row r="3647" spans="1:6">
      <c r="A3647" s="26">
        <v>3643</v>
      </c>
      <c r="B3647" s="338" t="s">
        <v>10827</v>
      </c>
      <c r="C3647" s="340" t="s">
        <v>7478</v>
      </c>
      <c r="D3647" s="340" t="s">
        <v>7115</v>
      </c>
      <c r="E3647" s="340" t="s">
        <v>2453</v>
      </c>
      <c r="F3647" s="340" t="s">
        <v>2423</v>
      </c>
    </row>
    <row r="3648" spans="1:6">
      <c r="A3648" s="26">
        <v>3644</v>
      </c>
      <c r="B3648" s="338" t="s">
        <v>10828</v>
      </c>
      <c r="C3648" s="340" t="s">
        <v>7479</v>
      </c>
      <c r="D3648" s="340" t="s">
        <v>7115</v>
      </c>
      <c r="E3648" s="340" t="s">
        <v>2453</v>
      </c>
      <c r="F3648" s="340" t="s">
        <v>2423</v>
      </c>
    </row>
    <row r="3649" spans="1:6">
      <c r="A3649" s="26">
        <v>3645</v>
      </c>
      <c r="B3649" s="338" t="s">
        <v>10829</v>
      </c>
      <c r="C3649" s="340" t="s">
        <v>7480</v>
      </c>
      <c r="D3649" s="340" t="s">
        <v>7115</v>
      </c>
      <c r="E3649" s="340" t="s">
        <v>2453</v>
      </c>
      <c r="F3649" s="340" t="s">
        <v>2423</v>
      </c>
    </row>
    <row r="3650" spans="1:6">
      <c r="A3650" s="26">
        <v>3646</v>
      </c>
      <c r="B3650" s="338" t="s">
        <v>10830</v>
      </c>
      <c r="C3650" s="340" t="s">
        <v>7481</v>
      </c>
      <c r="D3650" s="340" t="s">
        <v>7115</v>
      </c>
      <c r="E3650" s="340" t="s">
        <v>2453</v>
      </c>
      <c r="F3650" s="340" t="s">
        <v>2423</v>
      </c>
    </row>
    <row r="3651" spans="1:6">
      <c r="A3651" s="26">
        <v>3647</v>
      </c>
      <c r="B3651" s="338" t="s">
        <v>10832</v>
      </c>
      <c r="C3651" s="340" t="s">
        <v>7482</v>
      </c>
      <c r="D3651" s="340" t="s">
        <v>7115</v>
      </c>
      <c r="E3651" s="340" t="s">
        <v>2453</v>
      </c>
      <c r="F3651" s="340" t="s">
        <v>2423</v>
      </c>
    </row>
    <row r="3652" spans="1:6">
      <c r="A3652" s="26">
        <v>3648</v>
      </c>
      <c r="B3652" s="338" t="s">
        <v>10902</v>
      </c>
      <c r="C3652" s="340" t="s">
        <v>7483</v>
      </c>
      <c r="D3652" s="340" t="s">
        <v>7115</v>
      </c>
      <c r="E3652" s="340" t="s">
        <v>2453</v>
      </c>
      <c r="F3652" s="340" t="s">
        <v>2423</v>
      </c>
    </row>
    <row r="3653" spans="1:6">
      <c r="A3653" s="26">
        <v>3649</v>
      </c>
      <c r="B3653" s="338" t="s">
        <v>11005</v>
      </c>
      <c r="C3653" s="340" t="s">
        <v>7484</v>
      </c>
      <c r="D3653" s="340" t="s">
        <v>7115</v>
      </c>
      <c r="E3653" s="340" t="s">
        <v>2453</v>
      </c>
      <c r="F3653" s="340" t="s">
        <v>2423</v>
      </c>
    </row>
    <row r="3654" spans="1:6">
      <c r="A3654" s="26">
        <v>3650</v>
      </c>
      <c r="B3654" s="338" t="s">
        <v>11006</v>
      </c>
      <c r="C3654" s="340" t="s">
        <v>7485</v>
      </c>
      <c r="D3654" s="340" t="s">
        <v>7115</v>
      </c>
      <c r="E3654" s="340" t="s">
        <v>2453</v>
      </c>
      <c r="F3654" s="340" t="s">
        <v>2423</v>
      </c>
    </row>
    <row r="3655" spans="1:6">
      <c r="A3655" s="26">
        <v>3651</v>
      </c>
      <c r="B3655" s="338" t="s">
        <v>11036</v>
      </c>
      <c r="C3655" s="340" t="s">
        <v>7123</v>
      </c>
      <c r="D3655" s="340" t="s">
        <v>7115</v>
      </c>
      <c r="E3655" s="340" t="s">
        <v>2422</v>
      </c>
      <c r="F3655" s="340" t="s">
        <v>2423</v>
      </c>
    </row>
    <row r="3656" spans="1:6">
      <c r="A3656" s="26">
        <v>3652</v>
      </c>
      <c r="B3656" s="338" t="s">
        <v>11038</v>
      </c>
      <c r="C3656" s="340" t="s">
        <v>7124</v>
      </c>
      <c r="D3656" s="340" t="s">
        <v>7115</v>
      </c>
      <c r="E3656" s="340" t="s">
        <v>2422</v>
      </c>
      <c r="F3656" s="340" t="s">
        <v>2423</v>
      </c>
    </row>
    <row r="3657" spans="1:6">
      <c r="A3657" s="26">
        <v>3653</v>
      </c>
      <c r="B3657" s="338" t="s">
        <v>11053</v>
      </c>
      <c r="C3657" s="340" t="s">
        <v>7125</v>
      </c>
      <c r="D3657" s="340" t="s">
        <v>7115</v>
      </c>
      <c r="E3657" s="340" t="s">
        <v>2422</v>
      </c>
      <c r="F3657" s="340" t="s">
        <v>2423</v>
      </c>
    </row>
    <row r="3658" spans="1:6">
      <c r="A3658" s="26">
        <v>3654</v>
      </c>
      <c r="B3658" s="338" t="s">
        <v>11063</v>
      </c>
      <c r="C3658" s="340" t="s">
        <v>7126</v>
      </c>
      <c r="D3658" s="340" t="s">
        <v>7115</v>
      </c>
      <c r="E3658" s="340" t="s">
        <v>2422</v>
      </c>
      <c r="F3658" s="340" t="s">
        <v>2423</v>
      </c>
    </row>
    <row r="3659" spans="1:6">
      <c r="A3659" s="26">
        <v>3655</v>
      </c>
      <c r="B3659" s="338" t="s">
        <v>7208</v>
      </c>
      <c r="C3659" s="340" t="s">
        <v>7209</v>
      </c>
      <c r="D3659" s="340" t="s">
        <v>7115</v>
      </c>
      <c r="E3659" s="340" t="s">
        <v>2453</v>
      </c>
      <c r="F3659" s="340" t="s">
        <v>2423</v>
      </c>
    </row>
    <row r="3660" spans="1:6">
      <c r="A3660" s="26">
        <v>3656</v>
      </c>
      <c r="B3660" s="338" t="s">
        <v>11093</v>
      </c>
      <c r="C3660" s="340" t="s">
        <v>11094</v>
      </c>
      <c r="D3660" s="340" t="s">
        <v>7115</v>
      </c>
      <c r="E3660" s="340" t="s">
        <v>2422</v>
      </c>
      <c r="F3660" s="340" t="s">
        <v>2423</v>
      </c>
    </row>
    <row r="3661" spans="1:6">
      <c r="A3661" s="26">
        <v>3657</v>
      </c>
      <c r="B3661" s="338" t="s">
        <v>7266</v>
      </c>
      <c r="C3661" s="340" t="s">
        <v>7267</v>
      </c>
      <c r="D3661" s="340" t="s">
        <v>7115</v>
      </c>
      <c r="E3661" s="340" t="s">
        <v>2453</v>
      </c>
      <c r="F3661" s="340" t="s">
        <v>2423</v>
      </c>
    </row>
    <row r="3662" spans="1:6">
      <c r="A3662" s="26">
        <v>3658</v>
      </c>
      <c r="B3662" s="338" t="s">
        <v>11123</v>
      </c>
      <c r="C3662" s="340" t="s">
        <v>11124</v>
      </c>
      <c r="D3662" s="340" t="s">
        <v>7115</v>
      </c>
      <c r="E3662" s="340" t="s">
        <v>2453</v>
      </c>
      <c r="F3662" s="340" t="s">
        <v>2423</v>
      </c>
    </row>
    <row r="3663" spans="1:6">
      <c r="A3663" s="26">
        <v>3659</v>
      </c>
      <c r="B3663" s="338" t="s">
        <v>7343</v>
      </c>
      <c r="C3663" s="340" t="s">
        <v>1530</v>
      </c>
      <c r="D3663" s="340" t="s">
        <v>7115</v>
      </c>
      <c r="E3663" s="340" t="s">
        <v>2453</v>
      </c>
      <c r="F3663" s="340" t="s">
        <v>2423</v>
      </c>
    </row>
    <row r="3664" spans="1:6">
      <c r="A3664" s="26">
        <v>3660</v>
      </c>
      <c r="B3664" s="338" t="s">
        <v>7350</v>
      </c>
      <c r="C3664" s="340" t="s">
        <v>1536</v>
      </c>
      <c r="D3664" s="340" t="s">
        <v>7115</v>
      </c>
      <c r="E3664" s="340" t="s">
        <v>2453</v>
      </c>
      <c r="F3664" s="340" t="s">
        <v>2423</v>
      </c>
    </row>
    <row r="3665" spans="1:6">
      <c r="A3665" s="26">
        <v>3661</v>
      </c>
      <c r="B3665" s="338" t="s">
        <v>7329</v>
      </c>
      <c r="C3665" s="340" t="s">
        <v>1516</v>
      </c>
      <c r="D3665" s="340" t="s">
        <v>7115</v>
      </c>
      <c r="E3665" s="340" t="s">
        <v>2453</v>
      </c>
      <c r="F3665" s="340" t="s">
        <v>2423</v>
      </c>
    </row>
    <row r="3666" spans="1:6">
      <c r="A3666" s="26">
        <v>3662</v>
      </c>
      <c r="B3666" s="338" t="s">
        <v>7305</v>
      </c>
      <c r="C3666" s="340" t="s">
        <v>7306</v>
      </c>
      <c r="D3666" s="340" t="s">
        <v>7115</v>
      </c>
      <c r="E3666" s="340" t="s">
        <v>2453</v>
      </c>
      <c r="F3666" s="340" t="s">
        <v>2423</v>
      </c>
    </row>
    <row r="3667" spans="1:6">
      <c r="A3667" s="26">
        <v>3663</v>
      </c>
      <c r="B3667" s="338" t="s">
        <v>7335</v>
      </c>
      <c r="C3667" s="340" t="s">
        <v>1521</v>
      </c>
      <c r="D3667" s="340" t="s">
        <v>7115</v>
      </c>
      <c r="E3667" s="340" t="s">
        <v>2453</v>
      </c>
      <c r="F3667" s="340" t="s">
        <v>2423</v>
      </c>
    </row>
    <row r="3668" spans="1:6">
      <c r="A3668" s="26">
        <v>3664</v>
      </c>
      <c r="B3668" s="338" t="s">
        <v>7330</v>
      </c>
      <c r="C3668" s="340" t="s">
        <v>1518</v>
      </c>
      <c r="D3668" s="340" t="s">
        <v>7115</v>
      </c>
      <c r="E3668" s="340" t="s">
        <v>2453</v>
      </c>
      <c r="F3668" s="340" t="s">
        <v>2423</v>
      </c>
    </row>
    <row r="3669" spans="1:6">
      <c r="A3669" s="26">
        <v>3665</v>
      </c>
      <c r="B3669" s="338" t="s">
        <v>7334</v>
      </c>
      <c r="C3669" s="340" t="s">
        <v>1520</v>
      </c>
      <c r="D3669" s="340" t="s">
        <v>7115</v>
      </c>
      <c r="E3669" s="340" t="s">
        <v>2453</v>
      </c>
      <c r="F3669" s="340" t="s">
        <v>2423</v>
      </c>
    </row>
    <row r="3670" spans="1:6">
      <c r="A3670" s="26">
        <v>3666</v>
      </c>
      <c r="B3670" s="338" t="s">
        <v>7346</v>
      </c>
      <c r="C3670" s="340" t="s">
        <v>1533</v>
      </c>
      <c r="D3670" s="340" t="s">
        <v>7115</v>
      </c>
      <c r="E3670" s="340" t="s">
        <v>2453</v>
      </c>
      <c r="F3670" s="340" t="s">
        <v>2423</v>
      </c>
    </row>
    <row r="3671" spans="1:6">
      <c r="A3671" s="26">
        <v>3667</v>
      </c>
      <c r="B3671" s="338" t="s">
        <v>7347</v>
      </c>
      <c r="C3671" s="340" t="s">
        <v>1534</v>
      </c>
      <c r="D3671" s="340" t="s">
        <v>7115</v>
      </c>
      <c r="E3671" s="340" t="s">
        <v>2453</v>
      </c>
      <c r="F3671" s="340" t="s">
        <v>2423</v>
      </c>
    </row>
    <row r="3672" spans="1:6">
      <c r="A3672" s="26">
        <v>3668</v>
      </c>
      <c r="B3672" s="338" t="s">
        <v>7351</v>
      </c>
      <c r="C3672" s="340" t="s">
        <v>7352</v>
      </c>
      <c r="D3672" s="340" t="s">
        <v>7115</v>
      </c>
      <c r="E3672" s="340" t="s">
        <v>2453</v>
      </c>
      <c r="F3672" s="340" t="s">
        <v>2423</v>
      </c>
    </row>
    <row r="3673" spans="1:6">
      <c r="A3673" s="26">
        <v>3669</v>
      </c>
      <c r="B3673" s="338" t="s">
        <v>7337</v>
      </c>
      <c r="C3673" s="340" t="s">
        <v>1523</v>
      </c>
      <c r="D3673" s="340" t="s">
        <v>7115</v>
      </c>
      <c r="E3673" s="340" t="s">
        <v>2453</v>
      </c>
      <c r="F3673" s="340" t="s">
        <v>2423</v>
      </c>
    </row>
    <row r="3674" spans="1:6">
      <c r="A3674" s="26">
        <v>3670</v>
      </c>
      <c r="B3674" s="338" t="s">
        <v>7331</v>
      </c>
      <c r="C3674" s="340" t="s">
        <v>1519</v>
      </c>
      <c r="D3674" s="340" t="s">
        <v>7115</v>
      </c>
      <c r="E3674" s="340" t="s">
        <v>2453</v>
      </c>
      <c r="F3674" s="340" t="s">
        <v>2423</v>
      </c>
    </row>
    <row r="3675" spans="1:6">
      <c r="A3675" s="26">
        <v>3671</v>
      </c>
      <c r="B3675" s="338" t="s">
        <v>7345</v>
      </c>
      <c r="C3675" s="340" t="s">
        <v>1532</v>
      </c>
      <c r="D3675" s="340" t="s">
        <v>7115</v>
      </c>
      <c r="E3675" s="340" t="s">
        <v>2453</v>
      </c>
      <c r="F3675" s="340" t="s">
        <v>2423</v>
      </c>
    </row>
    <row r="3676" spans="1:6">
      <c r="A3676" s="26">
        <v>3672</v>
      </c>
      <c r="B3676" s="338" t="s">
        <v>7338</v>
      </c>
      <c r="C3676" s="340" t="s">
        <v>1524</v>
      </c>
      <c r="D3676" s="340" t="s">
        <v>7115</v>
      </c>
      <c r="E3676" s="340" t="s">
        <v>2453</v>
      </c>
      <c r="F3676" s="340" t="s">
        <v>2423</v>
      </c>
    </row>
    <row r="3677" spans="1:6">
      <c r="A3677" s="26">
        <v>3673</v>
      </c>
      <c r="B3677" s="338" t="s">
        <v>7328</v>
      </c>
      <c r="C3677" s="340" t="s">
        <v>1515</v>
      </c>
      <c r="D3677" s="340" t="s">
        <v>7115</v>
      </c>
      <c r="E3677" s="340" t="s">
        <v>2453</v>
      </c>
      <c r="F3677" s="340" t="s">
        <v>2423</v>
      </c>
    </row>
    <row r="3678" spans="1:6">
      <c r="A3678" s="26">
        <v>3674</v>
      </c>
      <c r="B3678" s="338" t="s">
        <v>11179</v>
      </c>
      <c r="C3678" s="340" t="s">
        <v>7492</v>
      </c>
      <c r="D3678" s="340" t="s">
        <v>7115</v>
      </c>
      <c r="E3678" s="340" t="s">
        <v>2453</v>
      </c>
      <c r="F3678" s="340" t="s">
        <v>2423</v>
      </c>
    </row>
    <row r="3679" spans="1:6">
      <c r="A3679" s="26">
        <v>3675</v>
      </c>
      <c r="B3679" s="338" t="s">
        <v>7228</v>
      </c>
      <c r="C3679" s="340" t="s">
        <v>7229</v>
      </c>
      <c r="D3679" s="340" t="s">
        <v>7115</v>
      </c>
      <c r="E3679" s="340" t="s">
        <v>2453</v>
      </c>
      <c r="F3679" s="340" t="s">
        <v>2423</v>
      </c>
    </row>
    <row r="3680" spans="1:6">
      <c r="A3680" s="26">
        <v>3676</v>
      </c>
      <c r="B3680" s="338" t="s">
        <v>7297</v>
      </c>
      <c r="C3680" s="340" t="s">
        <v>7298</v>
      </c>
      <c r="D3680" s="340" t="s">
        <v>7115</v>
      </c>
      <c r="E3680" s="340" t="s">
        <v>2453</v>
      </c>
      <c r="F3680" s="340" t="s">
        <v>2423</v>
      </c>
    </row>
    <row r="3681" spans="1:6">
      <c r="A3681" s="26">
        <v>3677</v>
      </c>
      <c r="B3681" s="338" t="s">
        <v>7230</v>
      </c>
      <c r="C3681" s="340" t="s">
        <v>7231</v>
      </c>
      <c r="D3681" s="340" t="s">
        <v>7115</v>
      </c>
      <c r="E3681" s="340" t="s">
        <v>2453</v>
      </c>
      <c r="F3681" s="340" t="s">
        <v>2423</v>
      </c>
    </row>
    <row r="3682" spans="1:6">
      <c r="A3682" s="26">
        <v>3678</v>
      </c>
      <c r="B3682" s="338" t="s">
        <v>7311</v>
      </c>
      <c r="C3682" s="340" t="s">
        <v>7312</v>
      </c>
      <c r="D3682" s="340" t="s">
        <v>7115</v>
      </c>
      <c r="E3682" s="340" t="s">
        <v>2453</v>
      </c>
      <c r="F3682" s="340" t="s">
        <v>2423</v>
      </c>
    </row>
    <row r="3683" spans="1:6">
      <c r="A3683" s="26">
        <v>3679</v>
      </c>
      <c r="B3683" s="338" t="s">
        <v>7315</v>
      </c>
      <c r="C3683" s="340" t="s">
        <v>7316</v>
      </c>
      <c r="D3683" s="340" t="s">
        <v>7115</v>
      </c>
      <c r="E3683" s="340" t="s">
        <v>2453</v>
      </c>
      <c r="F3683" s="340" t="s">
        <v>2423</v>
      </c>
    </row>
    <row r="3684" spans="1:6">
      <c r="A3684" s="26">
        <v>3680</v>
      </c>
      <c r="B3684" s="338" t="s">
        <v>7303</v>
      </c>
      <c r="C3684" s="340" t="s">
        <v>7304</v>
      </c>
      <c r="D3684" s="340" t="s">
        <v>7115</v>
      </c>
      <c r="E3684" s="340" t="s">
        <v>2453</v>
      </c>
      <c r="F3684" s="340" t="s">
        <v>2423</v>
      </c>
    </row>
    <row r="3685" spans="1:6">
      <c r="A3685" s="26">
        <v>3681</v>
      </c>
      <c r="B3685" s="338" t="s">
        <v>7184</v>
      </c>
      <c r="C3685" s="340" t="s">
        <v>7185</v>
      </c>
      <c r="D3685" s="340" t="s">
        <v>7115</v>
      </c>
      <c r="E3685" s="340" t="s">
        <v>2453</v>
      </c>
      <c r="F3685" s="340" t="s">
        <v>2423</v>
      </c>
    </row>
    <row r="3686" spans="1:6">
      <c r="A3686" s="26">
        <v>3682</v>
      </c>
      <c r="B3686" s="338" t="s">
        <v>7309</v>
      </c>
      <c r="C3686" s="340" t="s">
        <v>7310</v>
      </c>
      <c r="D3686" s="340" t="s">
        <v>7115</v>
      </c>
      <c r="E3686" s="340" t="s">
        <v>2453</v>
      </c>
      <c r="F3686" s="340" t="s">
        <v>2423</v>
      </c>
    </row>
    <row r="3687" spans="1:6">
      <c r="A3687" s="26">
        <v>3683</v>
      </c>
      <c r="B3687" s="338" t="s">
        <v>7274</v>
      </c>
      <c r="C3687" s="340" t="s">
        <v>7275</v>
      </c>
      <c r="D3687" s="340" t="s">
        <v>7115</v>
      </c>
      <c r="E3687" s="340" t="s">
        <v>2453</v>
      </c>
      <c r="F3687" s="340" t="s">
        <v>2423</v>
      </c>
    </row>
    <row r="3688" spans="1:6">
      <c r="A3688" s="26">
        <v>3684</v>
      </c>
      <c r="B3688" s="338" t="s">
        <v>7240</v>
      </c>
      <c r="C3688" s="340" t="s">
        <v>7241</v>
      </c>
      <c r="D3688" s="340" t="s">
        <v>7115</v>
      </c>
      <c r="E3688" s="340" t="s">
        <v>2453</v>
      </c>
      <c r="F3688" s="340" t="s">
        <v>2423</v>
      </c>
    </row>
    <row r="3689" spans="1:6">
      <c r="A3689" s="26">
        <v>3685</v>
      </c>
      <c r="B3689" s="338" t="s">
        <v>7200</v>
      </c>
      <c r="C3689" s="340" t="s">
        <v>7201</v>
      </c>
      <c r="D3689" s="340" t="s">
        <v>7115</v>
      </c>
      <c r="E3689" s="340" t="s">
        <v>2453</v>
      </c>
      <c r="F3689" s="340" t="s">
        <v>2423</v>
      </c>
    </row>
    <row r="3690" spans="1:6">
      <c r="A3690" s="26">
        <v>3686</v>
      </c>
      <c r="B3690" s="338" t="s">
        <v>7206</v>
      </c>
      <c r="C3690" s="340" t="s">
        <v>7207</v>
      </c>
      <c r="D3690" s="340" t="s">
        <v>7115</v>
      </c>
      <c r="E3690" s="340" t="s">
        <v>2453</v>
      </c>
      <c r="F3690" s="340" t="s">
        <v>2423</v>
      </c>
    </row>
    <row r="3691" spans="1:6">
      <c r="A3691" s="26">
        <v>3687</v>
      </c>
      <c r="B3691" s="338" t="s">
        <v>7276</v>
      </c>
      <c r="C3691" s="340" t="s">
        <v>7277</v>
      </c>
      <c r="D3691" s="340" t="s">
        <v>7115</v>
      </c>
      <c r="E3691" s="340" t="s">
        <v>2453</v>
      </c>
      <c r="F3691" s="340" t="s">
        <v>2423</v>
      </c>
    </row>
    <row r="3692" spans="1:6">
      <c r="A3692" s="26">
        <v>3688</v>
      </c>
      <c r="B3692" s="338" t="s">
        <v>7186</v>
      </c>
      <c r="C3692" s="340" t="s">
        <v>7187</v>
      </c>
      <c r="D3692" s="340" t="s">
        <v>7115</v>
      </c>
      <c r="E3692" s="340" t="s">
        <v>2453</v>
      </c>
      <c r="F3692" s="340" t="s">
        <v>2423</v>
      </c>
    </row>
    <row r="3693" spans="1:6">
      <c r="A3693" s="26">
        <v>3689</v>
      </c>
      <c r="B3693" s="338" t="s">
        <v>7332</v>
      </c>
      <c r="C3693" s="340" t="s">
        <v>7333</v>
      </c>
      <c r="D3693" s="340" t="s">
        <v>7115</v>
      </c>
      <c r="E3693" s="340" t="s">
        <v>2453</v>
      </c>
      <c r="F3693" s="340" t="s">
        <v>2423</v>
      </c>
    </row>
    <row r="3694" spans="1:6">
      <c r="A3694" s="26">
        <v>3690</v>
      </c>
      <c r="B3694" s="338" t="s">
        <v>7353</v>
      </c>
      <c r="C3694" s="340" t="s">
        <v>7354</v>
      </c>
      <c r="D3694" s="340" t="s">
        <v>7115</v>
      </c>
      <c r="E3694" s="340" t="s">
        <v>2453</v>
      </c>
      <c r="F3694" s="340" t="s">
        <v>2423</v>
      </c>
    </row>
    <row r="3695" spans="1:6">
      <c r="A3695" s="26">
        <v>3691</v>
      </c>
      <c r="B3695" s="338" t="s">
        <v>7190</v>
      </c>
      <c r="C3695" s="340" t="s">
        <v>7191</v>
      </c>
      <c r="D3695" s="340" t="s">
        <v>7115</v>
      </c>
      <c r="E3695" s="340" t="s">
        <v>2453</v>
      </c>
      <c r="F3695" s="340" t="s">
        <v>2423</v>
      </c>
    </row>
    <row r="3696" spans="1:6">
      <c r="A3696" s="26">
        <v>3692</v>
      </c>
      <c r="B3696" s="338" t="s">
        <v>7174</v>
      </c>
      <c r="C3696" s="340" t="s">
        <v>7175</v>
      </c>
      <c r="D3696" s="340" t="s">
        <v>7115</v>
      </c>
      <c r="E3696" s="340" t="s">
        <v>2453</v>
      </c>
      <c r="F3696" s="340" t="s">
        <v>2423</v>
      </c>
    </row>
    <row r="3697" spans="1:6">
      <c r="A3697" s="26">
        <v>3693</v>
      </c>
      <c r="B3697" s="338" t="s">
        <v>7176</v>
      </c>
      <c r="C3697" s="340" t="s">
        <v>7177</v>
      </c>
      <c r="D3697" s="340" t="s">
        <v>7115</v>
      </c>
      <c r="E3697" s="340" t="s">
        <v>2453</v>
      </c>
      <c r="F3697" s="340" t="s">
        <v>2423</v>
      </c>
    </row>
    <row r="3698" spans="1:6">
      <c r="A3698" s="26">
        <v>3694</v>
      </c>
      <c r="B3698" s="338" t="s">
        <v>7178</v>
      </c>
      <c r="C3698" s="340" t="s">
        <v>7179</v>
      </c>
      <c r="D3698" s="340" t="s">
        <v>7115</v>
      </c>
      <c r="E3698" s="340" t="s">
        <v>2453</v>
      </c>
      <c r="F3698" s="340" t="s">
        <v>2423</v>
      </c>
    </row>
    <row r="3699" spans="1:6">
      <c r="A3699" s="26">
        <v>3695</v>
      </c>
      <c r="B3699" s="338" t="s">
        <v>7361</v>
      </c>
      <c r="C3699" s="340" t="s">
        <v>7362</v>
      </c>
      <c r="D3699" s="340" t="s">
        <v>7115</v>
      </c>
      <c r="E3699" s="340" t="s">
        <v>2453</v>
      </c>
      <c r="F3699" s="340" t="s">
        <v>2423</v>
      </c>
    </row>
    <row r="3700" spans="1:6">
      <c r="A3700" s="26">
        <v>3696</v>
      </c>
      <c r="B3700" s="338" t="s">
        <v>7180</v>
      </c>
      <c r="C3700" s="340" t="s">
        <v>7181</v>
      </c>
      <c r="D3700" s="340" t="s">
        <v>7115</v>
      </c>
      <c r="E3700" s="340" t="s">
        <v>2453</v>
      </c>
      <c r="F3700" s="340" t="s">
        <v>2423</v>
      </c>
    </row>
    <row r="3701" spans="1:6">
      <c r="A3701" s="26">
        <v>3697</v>
      </c>
      <c r="B3701" s="338" t="s">
        <v>7220</v>
      </c>
      <c r="C3701" s="340" t="s">
        <v>7221</v>
      </c>
      <c r="D3701" s="340" t="s">
        <v>7115</v>
      </c>
      <c r="E3701" s="340" t="s">
        <v>2453</v>
      </c>
      <c r="F3701" s="340" t="s">
        <v>2423</v>
      </c>
    </row>
    <row r="3702" spans="1:6">
      <c r="A3702" s="26">
        <v>3698</v>
      </c>
      <c r="B3702" s="338" t="s">
        <v>7210</v>
      </c>
      <c r="C3702" s="340" t="s">
        <v>7211</v>
      </c>
      <c r="D3702" s="340" t="s">
        <v>7115</v>
      </c>
      <c r="E3702" s="340" t="s">
        <v>2453</v>
      </c>
      <c r="F3702" s="340" t="s">
        <v>2423</v>
      </c>
    </row>
    <row r="3703" spans="1:6">
      <c r="A3703" s="26">
        <v>3699</v>
      </c>
      <c r="B3703" s="338" t="s">
        <v>6903</v>
      </c>
      <c r="C3703" s="340" t="s">
        <v>6904</v>
      </c>
      <c r="D3703" s="340" t="s">
        <v>7115</v>
      </c>
      <c r="E3703" s="340" t="s">
        <v>2453</v>
      </c>
      <c r="F3703" s="340" t="s">
        <v>2423</v>
      </c>
    </row>
    <row r="3704" spans="1:6">
      <c r="A3704" s="26">
        <v>3700</v>
      </c>
      <c r="B3704" s="338" t="s">
        <v>7224</v>
      </c>
      <c r="C3704" s="340" t="s">
        <v>7225</v>
      </c>
      <c r="D3704" s="340" t="s">
        <v>7115</v>
      </c>
      <c r="E3704" s="340" t="s">
        <v>2453</v>
      </c>
      <c r="F3704" s="340" t="s">
        <v>2423</v>
      </c>
    </row>
    <row r="3705" spans="1:6">
      <c r="A3705" s="26">
        <v>3701</v>
      </c>
      <c r="B3705" s="338" t="s">
        <v>7218</v>
      </c>
      <c r="C3705" s="340" t="s">
        <v>7219</v>
      </c>
      <c r="D3705" s="340" t="s">
        <v>7115</v>
      </c>
      <c r="E3705" s="340" t="s">
        <v>2453</v>
      </c>
      <c r="F3705" s="340" t="s">
        <v>2423</v>
      </c>
    </row>
    <row r="3706" spans="1:6">
      <c r="A3706" s="26">
        <v>3702</v>
      </c>
      <c r="B3706" s="338" t="s">
        <v>7188</v>
      </c>
      <c r="C3706" s="340" t="s">
        <v>7189</v>
      </c>
      <c r="D3706" s="340" t="s">
        <v>7115</v>
      </c>
      <c r="E3706" s="340" t="s">
        <v>2453</v>
      </c>
      <c r="F3706" s="340" t="s">
        <v>2423</v>
      </c>
    </row>
    <row r="3707" spans="1:6">
      <c r="A3707" s="26">
        <v>3703</v>
      </c>
      <c r="B3707" s="338" t="s">
        <v>7339</v>
      </c>
      <c r="C3707" s="340" t="s">
        <v>7340</v>
      </c>
      <c r="D3707" s="340" t="s">
        <v>7115</v>
      </c>
      <c r="E3707" s="340" t="s">
        <v>2453</v>
      </c>
      <c r="F3707" s="340" t="s">
        <v>2423</v>
      </c>
    </row>
    <row r="3708" spans="1:6">
      <c r="A3708" s="26">
        <v>3704</v>
      </c>
      <c r="B3708" s="338" t="s">
        <v>7236</v>
      </c>
      <c r="C3708" s="340" t="s">
        <v>7237</v>
      </c>
      <c r="D3708" s="340" t="s">
        <v>7115</v>
      </c>
      <c r="E3708" s="340" t="s">
        <v>2453</v>
      </c>
      <c r="F3708" s="340" t="s">
        <v>2423</v>
      </c>
    </row>
    <row r="3709" spans="1:6">
      <c r="A3709" s="26">
        <v>3705</v>
      </c>
      <c r="B3709" s="338" t="s">
        <v>7251</v>
      </c>
      <c r="C3709" s="340" t="s">
        <v>7252</v>
      </c>
      <c r="D3709" s="340" t="s">
        <v>7115</v>
      </c>
      <c r="E3709" s="340" t="s">
        <v>2453</v>
      </c>
      <c r="F3709" s="340" t="s">
        <v>2423</v>
      </c>
    </row>
    <row r="3710" spans="1:6">
      <c r="A3710" s="26">
        <v>3706</v>
      </c>
      <c r="B3710" s="338" t="s">
        <v>7272</v>
      </c>
      <c r="C3710" s="340" t="s">
        <v>7273</v>
      </c>
      <c r="D3710" s="340" t="s">
        <v>7115</v>
      </c>
      <c r="E3710" s="340" t="s">
        <v>2453</v>
      </c>
      <c r="F3710" s="340" t="s">
        <v>2423</v>
      </c>
    </row>
    <row r="3711" spans="1:6">
      <c r="A3711" s="26">
        <v>3707</v>
      </c>
      <c r="B3711" s="338" t="s">
        <v>7348</v>
      </c>
      <c r="C3711" s="340" t="s">
        <v>7349</v>
      </c>
      <c r="D3711" s="340" t="s">
        <v>7115</v>
      </c>
      <c r="E3711" s="340" t="s">
        <v>2453</v>
      </c>
      <c r="F3711" s="340" t="s">
        <v>2423</v>
      </c>
    </row>
    <row r="3712" spans="1:6">
      <c r="A3712" s="26">
        <v>3708</v>
      </c>
      <c r="B3712" s="338" t="s">
        <v>11460</v>
      </c>
      <c r="C3712" s="340" t="s">
        <v>7488</v>
      </c>
      <c r="D3712" s="340" t="s">
        <v>7115</v>
      </c>
      <c r="E3712" s="340" t="s">
        <v>2453</v>
      </c>
      <c r="F3712" s="340" t="s">
        <v>2423</v>
      </c>
    </row>
    <row r="3713" spans="1:6">
      <c r="A3713" s="26">
        <v>3709</v>
      </c>
      <c r="B3713" s="338" t="s">
        <v>11529</v>
      </c>
      <c r="C3713" s="340" t="s">
        <v>7490</v>
      </c>
      <c r="D3713" s="340" t="s">
        <v>7115</v>
      </c>
      <c r="E3713" s="340" t="s">
        <v>2453</v>
      </c>
      <c r="F3713" s="340" t="s">
        <v>2423</v>
      </c>
    </row>
    <row r="3714" spans="1:6">
      <c r="A3714" s="26">
        <v>3710</v>
      </c>
      <c r="B3714" s="338" t="s">
        <v>7150</v>
      </c>
      <c r="C3714" s="340" t="s">
        <v>7151</v>
      </c>
      <c r="D3714" s="340" t="s">
        <v>7115</v>
      </c>
      <c r="E3714" s="340" t="s">
        <v>2453</v>
      </c>
      <c r="F3714" s="340" t="s">
        <v>2423</v>
      </c>
    </row>
    <row r="3715" spans="1:6">
      <c r="A3715" s="26">
        <v>3711</v>
      </c>
      <c r="B3715" s="338" t="s">
        <v>7137</v>
      </c>
      <c r="C3715" s="340" t="s">
        <v>7138</v>
      </c>
      <c r="D3715" s="340" t="s">
        <v>7115</v>
      </c>
      <c r="E3715" s="340" t="s">
        <v>2453</v>
      </c>
      <c r="F3715" s="340" t="s">
        <v>2423</v>
      </c>
    </row>
    <row r="3716" spans="1:6">
      <c r="A3716" s="26">
        <v>3712</v>
      </c>
      <c r="B3716" s="338" t="s">
        <v>7168</v>
      </c>
      <c r="C3716" s="340" t="s">
        <v>7169</v>
      </c>
      <c r="D3716" s="340" t="s">
        <v>7115</v>
      </c>
      <c r="E3716" s="340" t="s">
        <v>2453</v>
      </c>
      <c r="F3716" s="340" t="s">
        <v>2423</v>
      </c>
    </row>
    <row r="3717" spans="1:6">
      <c r="A3717" s="26">
        <v>3713</v>
      </c>
      <c r="B3717" s="338" t="s">
        <v>7146</v>
      </c>
      <c r="C3717" s="340" t="s">
        <v>7147</v>
      </c>
      <c r="D3717" s="340" t="s">
        <v>7115</v>
      </c>
      <c r="E3717" s="340" t="s">
        <v>2453</v>
      </c>
      <c r="F3717" s="340" t="s">
        <v>2423</v>
      </c>
    </row>
    <row r="3718" spans="1:6">
      <c r="A3718" s="26">
        <v>3714</v>
      </c>
      <c r="B3718" s="338" t="s">
        <v>7158</v>
      </c>
      <c r="C3718" s="340" t="s">
        <v>7159</v>
      </c>
      <c r="D3718" s="340" t="s">
        <v>7115</v>
      </c>
      <c r="E3718" s="340" t="s">
        <v>2453</v>
      </c>
      <c r="F3718" s="340" t="s">
        <v>2423</v>
      </c>
    </row>
    <row r="3719" spans="1:6">
      <c r="A3719" s="26">
        <v>3715</v>
      </c>
      <c r="B3719" s="338" t="s">
        <v>7162</v>
      </c>
      <c r="C3719" s="340" t="s">
        <v>7163</v>
      </c>
      <c r="D3719" s="340" t="s">
        <v>7115</v>
      </c>
      <c r="E3719" s="340" t="s">
        <v>2453</v>
      </c>
      <c r="F3719" s="340" t="s">
        <v>2423</v>
      </c>
    </row>
    <row r="3720" spans="1:6">
      <c r="A3720" s="26">
        <v>3716</v>
      </c>
      <c r="B3720" s="338" t="s">
        <v>7114</v>
      </c>
      <c r="C3720" s="340" t="s">
        <v>1587</v>
      </c>
      <c r="D3720" s="340" t="s">
        <v>7115</v>
      </c>
      <c r="E3720" s="340" t="s">
        <v>2422</v>
      </c>
      <c r="F3720" s="340" t="s">
        <v>2423</v>
      </c>
    </row>
    <row r="3721" spans="1:6">
      <c r="A3721" s="26">
        <v>3717</v>
      </c>
      <c r="B3721" s="338" t="s">
        <v>7156</v>
      </c>
      <c r="C3721" s="340" t="s">
        <v>7157</v>
      </c>
      <c r="D3721" s="340" t="s">
        <v>7115</v>
      </c>
      <c r="E3721" s="340" t="s">
        <v>2453</v>
      </c>
      <c r="F3721" s="340" t="s">
        <v>2423</v>
      </c>
    </row>
    <row r="3722" spans="1:6">
      <c r="A3722" s="26">
        <v>3718</v>
      </c>
      <c r="B3722" s="338" t="s">
        <v>7154</v>
      </c>
      <c r="C3722" s="340" t="s">
        <v>7155</v>
      </c>
      <c r="D3722" s="340" t="s">
        <v>7115</v>
      </c>
      <c r="E3722" s="340" t="s">
        <v>2453</v>
      </c>
      <c r="F3722" s="340" t="s">
        <v>2423</v>
      </c>
    </row>
    <row r="3723" spans="1:6">
      <c r="A3723" s="26">
        <v>3719</v>
      </c>
      <c r="B3723" s="338" t="s">
        <v>11562</v>
      </c>
      <c r="C3723" s="340" t="s">
        <v>7121</v>
      </c>
      <c r="D3723" s="340" t="s">
        <v>7115</v>
      </c>
      <c r="E3723" s="340" t="s">
        <v>2422</v>
      </c>
      <c r="F3723" s="340" t="s">
        <v>2423</v>
      </c>
    </row>
    <row r="3724" spans="1:6">
      <c r="A3724" s="26">
        <v>3720</v>
      </c>
      <c r="B3724" s="338" t="s">
        <v>7131</v>
      </c>
      <c r="C3724" s="340" t="s">
        <v>7132</v>
      </c>
      <c r="D3724" s="340" t="s">
        <v>7115</v>
      </c>
      <c r="E3724" s="340" t="s">
        <v>2453</v>
      </c>
      <c r="F3724" s="340" t="s">
        <v>2423</v>
      </c>
    </row>
    <row r="3725" spans="1:6">
      <c r="A3725" s="26">
        <v>3721</v>
      </c>
      <c r="B3725" s="338" t="s">
        <v>7148</v>
      </c>
      <c r="C3725" s="340" t="s">
        <v>7149</v>
      </c>
      <c r="D3725" s="340" t="s">
        <v>7115</v>
      </c>
      <c r="E3725" s="340" t="s">
        <v>2453</v>
      </c>
      <c r="F3725" s="340" t="s">
        <v>2423</v>
      </c>
    </row>
    <row r="3726" spans="1:6">
      <c r="A3726" s="26">
        <v>3722</v>
      </c>
      <c r="B3726" s="338" t="s">
        <v>7133</v>
      </c>
      <c r="C3726" s="340" t="s">
        <v>7134</v>
      </c>
      <c r="D3726" s="340" t="s">
        <v>7115</v>
      </c>
      <c r="E3726" s="340" t="s">
        <v>2453</v>
      </c>
      <c r="F3726" s="342" t="s">
        <v>2423</v>
      </c>
    </row>
    <row r="3727" spans="1:6">
      <c r="A3727" s="26">
        <v>3723</v>
      </c>
      <c r="B3727" s="338" t="s">
        <v>7152</v>
      </c>
      <c r="C3727" s="340" t="s">
        <v>7153</v>
      </c>
      <c r="D3727" s="340" t="s">
        <v>7115</v>
      </c>
      <c r="E3727" s="340" t="s">
        <v>2453</v>
      </c>
      <c r="F3727" s="342" t="s">
        <v>2423</v>
      </c>
    </row>
    <row r="3728" spans="1:6">
      <c r="A3728" s="26">
        <v>3724</v>
      </c>
      <c r="B3728" s="338" t="s">
        <v>7129</v>
      </c>
      <c r="C3728" s="340" t="s">
        <v>7130</v>
      </c>
      <c r="D3728" s="340" t="s">
        <v>7115</v>
      </c>
      <c r="E3728" s="340" t="s">
        <v>2453</v>
      </c>
      <c r="F3728" s="342" t="s">
        <v>2423</v>
      </c>
    </row>
    <row r="3729" spans="1:6">
      <c r="A3729" s="26">
        <v>3725</v>
      </c>
      <c r="B3729" s="338" t="s">
        <v>7116</v>
      </c>
      <c r="C3729" s="340" t="s">
        <v>1616</v>
      </c>
      <c r="D3729" s="340" t="s">
        <v>7115</v>
      </c>
      <c r="E3729" s="340" t="s">
        <v>2422</v>
      </c>
      <c r="F3729" s="342" t="s">
        <v>2423</v>
      </c>
    </row>
    <row r="3730" spans="1:6">
      <c r="A3730" s="26">
        <v>3726</v>
      </c>
      <c r="B3730" s="338" t="s">
        <v>7145</v>
      </c>
      <c r="C3730" s="340" t="s">
        <v>4895</v>
      </c>
      <c r="D3730" s="340" t="s">
        <v>7115</v>
      </c>
      <c r="E3730" s="340" t="s">
        <v>2453</v>
      </c>
      <c r="F3730" s="342" t="s">
        <v>2423</v>
      </c>
    </row>
    <row r="3731" spans="1:6">
      <c r="A3731" s="26">
        <v>3727</v>
      </c>
      <c r="B3731" s="338" t="s">
        <v>7164</v>
      </c>
      <c r="C3731" s="340" t="s">
        <v>7165</v>
      </c>
      <c r="D3731" s="340" t="s">
        <v>7115</v>
      </c>
      <c r="E3731" s="340" t="s">
        <v>2453</v>
      </c>
      <c r="F3731" s="342" t="s">
        <v>2423</v>
      </c>
    </row>
    <row r="3732" spans="1:6">
      <c r="A3732" s="26">
        <v>3728</v>
      </c>
      <c r="B3732" s="338" t="s">
        <v>7166</v>
      </c>
      <c r="C3732" s="340" t="s">
        <v>7167</v>
      </c>
      <c r="D3732" s="340" t="s">
        <v>7115</v>
      </c>
      <c r="E3732" s="340" t="s">
        <v>2453</v>
      </c>
      <c r="F3732" s="342" t="s">
        <v>2423</v>
      </c>
    </row>
    <row r="3733" spans="1:6">
      <c r="A3733" s="26">
        <v>3729</v>
      </c>
      <c r="B3733" s="338" t="s">
        <v>7135</v>
      </c>
      <c r="C3733" s="340" t="s">
        <v>7136</v>
      </c>
      <c r="D3733" s="340" t="s">
        <v>7115</v>
      </c>
      <c r="E3733" s="340" t="s">
        <v>2453</v>
      </c>
      <c r="F3733" s="342" t="s">
        <v>2423</v>
      </c>
    </row>
    <row r="3734" spans="1:6">
      <c r="A3734" s="26">
        <v>3730</v>
      </c>
      <c r="B3734" s="338" t="s">
        <v>7143</v>
      </c>
      <c r="C3734" s="340" t="s">
        <v>7144</v>
      </c>
      <c r="D3734" s="340" t="s">
        <v>7115</v>
      </c>
      <c r="E3734" s="340" t="s">
        <v>2453</v>
      </c>
      <c r="F3734" s="342" t="s">
        <v>2423</v>
      </c>
    </row>
    <row r="3735" spans="1:6">
      <c r="A3735" s="26">
        <v>3731</v>
      </c>
      <c r="B3735" s="338" t="s">
        <v>7141</v>
      </c>
      <c r="C3735" s="340" t="s">
        <v>7142</v>
      </c>
      <c r="D3735" s="340" t="s">
        <v>7115</v>
      </c>
      <c r="E3735" s="340" t="s">
        <v>2453</v>
      </c>
      <c r="F3735" s="342" t="s">
        <v>2423</v>
      </c>
    </row>
    <row r="3736" spans="1:6">
      <c r="A3736" s="26">
        <v>3732</v>
      </c>
      <c r="B3736" s="338" t="s">
        <v>7160</v>
      </c>
      <c r="C3736" s="340" t="s">
        <v>7161</v>
      </c>
      <c r="D3736" s="340" t="s">
        <v>7115</v>
      </c>
      <c r="E3736" s="340" t="s">
        <v>2453</v>
      </c>
      <c r="F3736" s="342" t="s">
        <v>2423</v>
      </c>
    </row>
    <row r="3737" spans="1:6">
      <c r="A3737" s="26">
        <v>3733</v>
      </c>
      <c r="B3737" s="338" t="s">
        <v>7399</v>
      </c>
      <c r="C3737" s="340" t="s">
        <v>1084</v>
      </c>
      <c r="D3737" s="340" t="s">
        <v>7115</v>
      </c>
      <c r="E3737" s="340" t="s">
        <v>2453</v>
      </c>
      <c r="F3737" s="340" t="s">
        <v>2438</v>
      </c>
    </row>
    <row r="3738" spans="1:6">
      <c r="A3738" s="26">
        <v>3734</v>
      </c>
      <c r="B3738" s="338" t="s">
        <v>9940</v>
      </c>
      <c r="C3738" s="340" t="s">
        <v>7122</v>
      </c>
      <c r="D3738" s="340" t="s">
        <v>7115</v>
      </c>
      <c r="E3738" s="340" t="s">
        <v>2422</v>
      </c>
      <c r="F3738" s="340" t="s">
        <v>2438</v>
      </c>
    </row>
    <row r="3739" spans="1:6">
      <c r="A3739" s="26">
        <v>3735</v>
      </c>
      <c r="B3739" s="338" t="s">
        <v>7139</v>
      </c>
      <c r="C3739" s="340" t="s">
        <v>7140</v>
      </c>
      <c r="D3739" s="340" t="s">
        <v>7115</v>
      </c>
      <c r="E3739" s="340" t="s">
        <v>2453</v>
      </c>
      <c r="F3739" s="340" t="s">
        <v>3152</v>
      </c>
    </row>
    <row r="3740" spans="1:6">
      <c r="A3740" s="26">
        <v>3736</v>
      </c>
      <c r="B3740" s="338" t="s">
        <v>7426</v>
      </c>
      <c r="C3740" s="340" t="s">
        <v>1119</v>
      </c>
      <c r="D3740" s="340" t="s">
        <v>7115</v>
      </c>
      <c r="E3740" s="340" t="s">
        <v>2453</v>
      </c>
      <c r="F3740" s="340" t="s">
        <v>2893</v>
      </c>
    </row>
    <row r="3741" spans="1:6">
      <c r="A3741" s="26">
        <v>3737</v>
      </c>
      <c r="B3741" s="338" t="s">
        <v>7400</v>
      </c>
      <c r="C3741" s="340" t="s">
        <v>7401</v>
      </c>
      <c r="D3741" s="340" t="s">
        <v>7115</v>
      </c>
      <c r="E3741" s="340" t="s">
        <v>2453</v>
      </c>
      <c r="F3741" s="340" t="s">
        <v>2456</v>
      </c>
    </row>
    <row r="3742" spans="1:6">
      <c r="A3742" s="26">
        <v>3738</v>
      </c>
      <c r="B3742" s="338" t="s">
        <v>7462</v>
      </c>
      <c r="C3742" s="340" t="s">
        <v>7463</v>
      </c>
      <c r="D3742" s="340" t="s">
        <v>7115</v>
      </c>
      <c r="E3742" s="340" t="s">
        <v>2453</v>
      </c>
      <c r="F3742" s="340" t="s">
        <v>2456</v>
      </c>
    </row>
    <row r="3743" spans="1:6">
      <c r="A3743" s="26">
        <v>3739</v>
      </c>
      <c r="B3743" s="338" t="s">
        <v>7194</v>
      </c>
      <c r="C3743" s="340" t="s">
        <v>7195</v>
      </c>
      <c r="D3743" s="340" t="s">
        <v>7115</v>
      </c>
      <c r="E3743" s="340" t="s">
        <v>2453</v>
      </c>
      <c r="F3743" s="340" t="s">
        <v>2456</v>
      </c>
    </row>
    <row r="3744" spans="1:6">
      <c r="A3744" s="26">
        <v>3740</v>
      </c>
      <c r="B3744" s="338" t="s">
        <v>7127</v>
      </c>
      <c r="C3744" s="340" t="s">
        <v>7128</v>
      </c>
      <c r="D3744" s="340" t="s">
        <v>7115</v>
      </c>
      <c r="E3744" s="340" t="s">
        <v>2453</v>
      </c>
      <c r="F3744" s="342" t="s">
        <v>2456</v>
      </c>
    </row>
    <row r="3745" spans="1:6">
      <c r="A3745" s="26">
        <v>3741</v>
      </c>
      <c r="B3745" s="338" t="s">
        <v>7553</v>
      </c>
      <c r="C3745" s="340" t="s">
        <v>7554</v>
      </c>
      <c r="D3745" s="340" t="s">
        <v>7494</v>
      </c>
      <c r="E3745" s="340" t="s">
        <v>2453</v>
      </c>
      <c r="F3745" s="340" t="s">
        <v>2423</v>
      </c>
    </row>
    <row r="3746" spans="1:6">
      <c r="A3746" s="26">
        <v>3742</v>
      </c>
      <c r="B3746" s="338" t="s">
        <v>7548</v>
      </c>
      <c r="C3746" s="340" t="s">
        <v>1126</v>
      </c>
      <c r="D3746" s="340" t="s">
        <v>7494</v>
      </c>
      <c r="E3746" s="340" t="s">
        <v>2453</v>
      </c>
      <c r="F3746" s="340" t="s">
        <v>2423</v>
      </c>
    </row>
    <row r="3747" spans="1:6">
      <c r="A3747" s="26">
        <v>3743</v>
      </c>
      <c r="B3747" s="338" t="s">
        <v>7551</v>
      </c>
      <c r="C3747" s="340" t="s">
        <v>7552</v>
      </c>
      <c r="D3747" s="340" t="s">
        <v>7494</v>
      </c>
      <c r="E3747" s="340" t="s">
        <v>2453</v>
      </c>
      <c r="F3747" s="340" t="s">
        <v>2423</v>
      </c>
    </row>
    <row r="3748" spans="1:6">
      <c r="A3748" s="26">
        <v>3744</v>
      </c>
      <c r="B3748" s="338" t="s">
        <v>7549</v>
      </c>
      <c r="C3748" s="340" t="s">
        <v>1148</v>
      </c>
      <c r="D3748" s="340" t="s">
        <v>7494</v>
      </c>
      <c r="E3748" s="340" t="s">
        <v>2453</v>
      </c>
      <c r="F3748" s="340" t="s">
        <v>2423</v>
      </c>
    </row>
    <row r="3749" spans="1:6">
      <c r="A3749" s="26">
        <v>3745</v>
      </c>
      <c r="B3749" s="338" t="s">
        <v>7546</v>
      </c>
      <c r="C3749" s="340" t="s">
        <v>1100</v>
      </c>
      <c r="D3749" s="340" t="s">
        <v>7494</v>
      </c>
      <c r="E3749" s="340" t="s">
        <v>2453</v>
      </c>
      <c r="F3749" s="340" t="s">
        <v>2423</v>
      </c>
    </row>
    <row r="3750" spans="1:6">
      <c r="A3750" s="26">
        <v>3746</v>
      </c>
      <c r="B3750" s="338" t="s">
        <v>7550</v>
      </c>
      <c r="C3750" s="340" t="s">
        <v>1163</v>
      </c>
      <c r="D3750" s="340" t="s">
        <v>7494</v>
      </c>
      <c r="E3750" s="340" t="s">
        <v>2453</v>
      </c>
      <c r="F3750" s="340" t="s">
        <v>2423</v>
      </c>
    </row>
    <row r="3751" spans="1:6">
      <c r="A3751" s="26">
        <v>3747</v>
      </c>
      <c r="B3751" s="338" t="s">
        <v>7547</v>
      </c>
      <c r="C3751" s="340" t="s">
        <v>1125</v>
      </c>
      <c r="D3751" s="340" t="s">
        <v>7494</v>
      </c>
      <c r="E3751" s="340" t="s">
        <v>2453</v>
      </c>
      <c r="F3751" s="340" t="s">
        <v>2423</v>
      </c>
    </row>
    <row r="3752" spans="1:6">
      <c r="A3752" s="26">
        <v>3748</v>
      </c>
      <c r="B3752" s="338" t="s">
        <v>9687</v>
      </c>
      <c r="C3752" s="340" t="s">
        <v>9688</v>
      </c>
      <c r="D3752" s="340" t="s">
        <v>7494</v>
      </c>
      <c r="E3752" s="340" t="s">
        <v>2422</v>
      </c>
      <c r="F3752" s="340" t="s">
        <v>2423</v>
      </c>
    </row>
    <row r="3753" spans="1:6">
      <c r="A3753" s="26">
        <v>3749</v>
      </c>
      <c r="B3753" s="338" t="s">
        <v>9700</v>
      </c>
      <c r="C3753" s="340" t="s">
        <v>9701</v>
      </c>
      <c r="D3753" s="340" t="s">
        <v>7494</v>
      </c>
      <c r="E3753" s="340" t="s">
        <v>2422</v>
      </c>
      <c r="F3753" s="340" t="s">
        <v>2423</v>
      </c>
    </row>
    <row r="3754" spans="1:6">
      <c r="A3754" s="26">
        <v>3750</v>
      </c>
      <c r="B3754" s="338" t="s">
        <v>9717</v>
      </c>
      <c r="C3754" s="340" t="s">
        <v>9718</v>
      </c>
      <c r="D3754" s="340" t="s">
        <v>7494</v>
      </c>
      <c r="E3754" s="340" t="s">
        <v>2422</v>
      </c>
      <c r="F3754" s="340" t="s">
        <v>2423</v>
      </c>
    </row>
    <row r="3755" spans="1:6">
      <c r="A3755" s="26">
        <v>3751</v>
      </c>
      <c r="B3755" s="338" t="s">
        <v>7544</v>
      </c>
      <c r="C3755" s="340" t="s">
        <v>7545</v>
      </c>
      <c r="D3755" s="340" t="s">
        <v>7494</v>
      </c>
      <c r="E3755" s="340" t="s">
        <v>2453</v>
      </c>
      <c r="F3755" s="340" t="s">
        <v>2423</v>
      </c>
    </row>
    <row r="3756" spans="1:6">
      <c r="A3756" s="26">
        <v>3752</v>
      </c>
      <c r="B3756" s="338" t="s">
        <v>7540</v>
      </c>
      <c r="C3756" s="340" t="s">
        <v>7541</v>
      </c>
      <c r="D3756" s="340" t="s">
        <v>7494</v>
      </c>
      <c r="E3756" s="340" t="s">
        <v>2453</v>
      </c>
      <c r="F3756" s="340" t="s">
        <v>2423</v>
      </c>
    </row>
    <row r="3757" spans="1:6">
      <c r="A3757" s="26">
        <v>3753</v>
      </c>
      <c r="B3757" s="338" t="s">
        <v>7542</v>
      </c>
      <c r="C3757" s="340" t="s">
        <v>7543</v>
      </c>
      <c r="D3757" s="340" t="s">
        <v>7494</v>
      </c>
      <c r="E3757" s="340" t="s">
        <v>2453</v>
      </c>
      <c r="F3757" s="340" t="s">
        <v>2423</v>
      </c>
    </row>
    <row r="3758" spans="1:6">
      <c r="A3758" s="26">
        <v>3754</v>
      </c>
      <c r="B3758" s="338" t="s">
        <v>7555</v>
      </c>
      <c r="C3758" s="340" t="s">
        <v>7556</v>
      </c>
      <c r="D3758" s="340" t="s">
        <v>7494</v>
      </c>
      <c r="E3758" s="340" t="s">
        <v>2453</v>
      </c>
      <c r="F3758" s="340" t="s">
        <v>2423</v>
      </c>
    </row>
    <row r="3759" spans="1:6">
      <c r="A3759" s="26">
        <v>3755</v>
      </c>
      <c r="B3759" s="338" t="s">
        <v>9191</v>
      </c>
      <c r="C3759" s="340" t="s">
        <v>10109</v>
      </c>
      <c r="D3759" s="340" t="s">
        <v>7494</v>
      </c>
      <c r="E3759" s="340" t="s">
        <v>2422</v>
      </c>
      <c r="F3759" s="340" t="s">
        <v>2423</v>
      </c>
    </row>
    <row r="3760" spans="1:6">
      <c r="A3760" s="26">
        <v>3756</v>
      </c>
      <c r="B3760" s="338" t="s">
        <v>10124</v>
      </c>
      <c r="C3760" s="340" t="s">
        <v>7497</v>
      </c>
      <c r="D3760" s="340" t="s">
        <v>7494</v>
      </c>
      <c r="E3760" s="340" t="s">
        <v>2422</v>
      </c>
      <c r="F3760" s="340" t="s">
        <v>2423</v>
      </c>
    </row>
    <row r="3761" spans="1:6">
      <c r="A3761" s="26">
        <v>3757</v>
      </c>
      <c r="B3761" s="338" t="s">
        <v>7511</v>
      </c>
      <c r="C3761" s="340" t="s">
        <v>7512</v>
      </c>
      <c r="D3761" s="340" t="s">
        <v>7494</v>
      </c>
      <c r="E3761" s="340" t="s">
        <v>2453</v>
      </c>
      <c r="F3761" s="340" t="s">
        <v>2423</v>
      </c>
    </row>
    <row r="3762" spans="1:6">
      <c r="A3762" s="26">
        <v>3758</v>
      </c>
      <c r="B3762" s="338" t="s">
        <v>7524</v>
      </c>
      <c r="C3762" s="340" t="s">
        <v>5710</v>
      </c>
      <c r="D3762" s="340" t="s">
        <v>7494</v>
      </c>
      <c r="E3762" s="340" t="s">
        <v>2453</v>
      </c>
      <c r="F3762" s="340" t="s">
        <v>2423</v>
      </c>
    </row>
    <row r="3763" spans="1:6">
      <c r="A3763" s="26">
        <v>3759</v>
      </c>
      <c r="B3763" s="338" t="s">
        <v>7529</v>
      </c>
      <c r="C3763" s="340" t="s">
        <v>7530</v>
      </c>
      <c r="D3763" s="340" t="s">
        <v>7494</v>
      </c>
      <c r="E3763" s="340" t="s">
        <v>2453</v>
      </c>
      <c r="F3763" s="340" t="s">
        <v>2423</v>
      </c>
    </row>
    <row r="3764" spans="1:6">
      <c r="A3764" s="26">
        <v>3760</v>
      </c>
      <c r="B3764" s="338" t="s">
        <v>7515</v>
      </c>
      <c r="C3764" s="340" t="s">
        <v>7516</v>
      </c>
      <c r="D3764" s="340" t="s">
        <v>7494</v>
      </c>
      <c r="E3764" s="340" t="s">
        <v>2453</v>
      </c>
      <c r="F3764" s="340" t="s">
        <v>2423</v>
      </c>
    </row>
    <row r="3765" spans="1:6">
      <c r="A3765" s="26">
        <v>3761</v>
      </c>
      <c r="B3765" s="338" t="s">
        <v>7519</v>
      </c>
      <c r="C3765" s="340" t="s">
        <v>7520</v>
      </c>
      <c r="D3765" s="340" t="s">
        <v>7494</v>
      </c>
      <c r="E3765" s="340" t="s">
        <v>2453</v>
      </c>
      <c r="F3765" s="340" t="s">
        <v>2423</v>
      </c>
    </row>
    <row r="3766" spans="1:6">
      <c r="A3766" s="26">
        <v>3762</v>
      </c>
      <c r="B3766" s="338" t="s">
        <v>7534</v>
      </c>
      <c r="C3766" s="340" t="s">
        <v>7535</v>
      </c>
      <c r="D3766" s="340" t="s">
        <v>7494</v>
      </c>
      <c r="E3766" s="340" t="s">
        <v>2453</v>
      </c>
      <c r="F3766" s="340" t="s">
        <v>2423</v>
      </c>
    </row>
    <row r="3767" spans="1:6">
      <c r="A3767" s="26">
        <v>3763</v>
      </c>
      <c r="B3767" s="338" t="s">
        <v>7538</v>
      </c>
      <c r="C3767" s="340" t="s">
        <v>7539</v>
      </c>
      <c r="D3767" s="340" t="s">
        <v>7494</v>
      </c>
      <c r="E3767" s="340" t="s">
        <v>2453</v>
      </c>
      <c r="F3767" s="340" t="s">
        <v>2423</v>
      </c>
    </row>
    <row r="3768" spans="1:6">
      <c r="A3768" s="26">
        <v>3764</v>
      </c>
      <c r="B3768" s="338" t="s">
        <v>7536</v>
      </c>
      <c r="C3768" s="340" t="s">
        <v>7537</v>
      </c>
      <c r="D3768" s="340" t="s">
        <v>7494</v>
      </c>
      <c r="E3768" s="340" t="s">
        <v>2453</v>
      </c>
      <c r="F3768" s="340" t="s">
        <v>2423</v>
      </c>
    </row>
    <row r="3769" spans="1:6">
      <c r="A3769" s="26">
        <v>3765</v>
      </c>
      <c r="B3769" s="338" t="s">
        <v>7521</v>
      </c>
      <c r="C3769" s="340" t="s">
        <v>1505</v>
      </c>
      <c r="D3769" s="340" t="s">
        <v>7494</v>
      </c>
      <c r="E3769" s="340" t="s">
        <v>2453</v>
      </c>
      <c r="F3769" s="340" t="s">
        <v>2423</v>
      </c>
    </row>
    <row r="3770" spans="1:6">
      <c r="A3770" s="26">
        <v>3766</v>
      </c>
      <c r="B3770" s="338" t="s">
        <v>7533</v>
      </c>
      <c r="C3770" s="340" t="s">
        <v>1529</v>
      </c>
      <c r="D3770" s="340" t="s">
        <v>7494</v>
      </c>
      <c r="E3770" s="340" t="s">
        <v>2453</v>
      </c>
      <c r="F3770" s="340" t="s">
        <v>2423</v>
      </c>
    </row>
    <row r="3771" spans="1:6">
      <c r="A3771" s="26">
        <v>3767</v>
      </c>
      <c r="B3771" s="338" t="s">
        <v>7517</v>
      </c>
      <c r="C3771" s="340" t="s">
        <v>7518</v>
      </c>
      <c r="D3771" s="340" t="s">
        <v>7494</v>
      </c>
      <c r="E3771" s="340" t="s">
        <v>2453</v>
      </c>
      <c r="F3771" s="340" t="s">
        <v>2423</v>
      </c>
    </row>
    <row r="3772" spans="1:6">
      <c r="A3772" s="26">
        <v>3768</v>
      </c>
      <c r="B3772" s="338" t="s">
        <v>7531</v>
      </c>
      <c r="C3772" s="340" t="s">
        <v>7532</v>
      </c>
      <c r="D3772" s="340" t="s">
        <v>7494</v>
      </c>
      <c r="E3772" s="340" t="s">
        <v>2453</v>
      </c>
      <c r="F3772" s="340" t="s">
        <v>2423</v>
      </c>
    </row>
    <row r="3773" spans="1:6">
      <c r="A3773" s="26">
        <v>3769</v>
      </c>
      <c r="B3773" s="338" t="s">
        <v>10564</v>
      </c>
      <c r="C3773" s="340" t="s">
        <v>7561</v>
      </c>
      <c r="D3773" s="340" t="s">
        <v>7494</v>
      </c>
      <c r="E3773" s="340" t="s">
        <v>2453</v>
      </c>
      <c r="F3773" s="340" t="s">
        <v>2423</v>
      </c>
    </row>
    <row r="3774" spans="1:6">
      <c r="A3774" s="26">
        <v>3770</v>
      </c>
      <c r="B3774" s="338" t="s">
        <v>10599</v>
      </c>
      <c r="C3774" s="340" t="s">
        <v>7562</v>
      </c>
      <c r="D3774" s="340" t="s">
        <v>7494</v>
      </c>
      <c r="E3774" s="340" t="s">
        <v>2453</v>
      </c>
      <c r="F3774" s="340" t="s">
        <v>2423</v>
      </c>
    </row>
    <row r="3775" spans="1:6">
      <c r="A3775" s="26">
        <v>3771</v>
      </c>
      <c r="B3775" s="338" t="s">
        <v>10613</v>
      </c>
      <c r="C3775" s="340" t="s">
        <v>7563</v>
      </c>
      <c r="D3775" s="340" t="s">
        <v>7494</v>
      </c>
      <c r="E3775" s="340" t="s">
        <v>2453</v>
      </c>
      <c r="F3775" s="340" t="s">
        <v>2423</v>
      </c>
    </row>
    <row r="3776" spans="1:6">
      <c r="A3776" s="26">
        <v>3772</v>
      </c>
      <c r="B3776" s="338" t="s">
        <v>11025</v>
      </c>
      <c r="C3776" s="340" t="s">
        <v>7496</v>
      </c>
      <c r="D3776" s="340" t="s">
        <v>7494</v>
      </c>
      <c r="E3776" s="340" t="s">
        <v>2422</v>
      </c>
      <c r="F3776" s="340" t="s">
        <v>2423</v>
      </c>
    </row>
    <row r="3777" spans="1:6">
      <c r="A3777" s="26">
        <v>3773</v>
      </c>
      <c r="B3777" s="338" t="s">
        <v>11200</v>
      </c>
      <c r="C3777" s="340" t="s">
        <v>7559</v>
      </c>
      <c r="D3777" s="340" t="s">
        <v>7494</v>
      </c>
      <c r="E3777" s="340" t="s">
        <v>2453</v>
      </c>
      <c r="F3777" s="340" t="s">
        <v>2423</v>
      </c>
    </row>
    <row r="3778" spans="1:6">
      <c r="A3778" s="26">
        <v>3774</v>
      </c>
      <c r="B3778" s="338" t="s">
        <v>7513</v>
      </c>
      <c r="C3778" s="340" t="s">
        <v>7514</v>
      </c>
      <c r="D3778" s="340" t="s">
        <v>7494</v>
      </c>
      <c r="E3778" s="340" t="s">
        <v>2453</v>
      </c>
      <c r="F3778" s="340" t="s">
        <v>2423</v>
      </c>
    </row>
    <row r="3779" spans="1:6">
      <c r="A3779" s="26">
        <v>3775</v>
      </c>
      <c r="B3779" s="338" t="s">
        <v>7527</v>
      </c>
      <c r="C3779" s="340" t="s">
        <v>7528</v>
      </c>
      <c r="D3779" s="340" t="s">
        <v>7494</v>
      </c>
      <c r="E3779" s="340" t="s">
        <v>2453</v>
      </c>
      <c r="F3779" s="340" t="s">
        <v>2423</v>
      </c>
    </row>
    <row r="3780" spans="1:6">
      <c r="A3780" s="26">
        <v>3776</v>
      </c>
      <c r="B3780" s="338" t="s">
        <v>7525</v>
      </c>
      <c r="C3780" s="340" t="s">
        <v>7526</v>
      </c>
      <c r="D3780" s="340" t="s">
        <v>7494</v>
      </c>
      <c r="E3780" s="340" t="s">
        <v>2453</v>
      </c>
      <c r="F3780" s="340" t="s">
        <v>2423</v>
      </c>
    </row>
    <row r="3781" spans="1:6">
      <c r="A3781" s="26">
        <v>3777</v>
      </c>
      <c r="B3781" s="338" t="s">
        <v>7522</v>
      </c>
      <c r="C3781" s="340" t="s">
        <v>7523</v>
      </c>
      <c r="D3781" s="340" t="s">
        <v>7494</v>
      </c>
      <c r="E3781" s="340" t="s">
        <v>2453</v>
      </c>
      <c r="F3781" s="340" t="s">
        <v>2423</v>
      </c>
    </row>
    <row r="3782" spans="1:6">
      <c r="A3782" s="26">
        <v>3778</v>
      </c>
      <c r="B3782" s="338" t="s">
        <v>11451</v>
      </c>
      <c r="C3782" s="340" t="s">
        <v>7560</v>
      </c>
      <c r="D3782" s="340" t="s">
        <v>7494</v>
      </c>
      <c r="E3782" s="340" t="s">
        <v>2453</v>
      </c>
      <c r="F3782" s="340" t="s">
        <v>2423</v>
      </c>
    </row>
    <row r="3783" spans="1:6">
      <c r="A3783" s="26">
        <v>3779</v>
      </c>
      <c r="B3783" s="338" t="s">
        <v>11466</v>
      </c>
      <c r="C3783" s="340" t="s">
        <v>7564</v>
      </c>
      <c r="D3783" s="340" t="s">
        <v>7494</v>
      </c>
      <c r="E3783" s="340" t="s">
        <v>2453</v>
      </c>
      <c r="F3783" s="340" t="s">
        <v>2423</v>
      </c>
    </row>
    <row r="3784" spans="1:6">
      <c r="A3784" s="26">
        <v>3780</v>
      </c>
      <c r="B3784" s="338" t="s">
        <v>11521</v>
      </c>
      <c r="C3784" s="340" t="s">
        <v>7565</v>
      </c>
      <c r="D3784" s="340" t="s">
        <v>7494</v>
      </c>
      <c r="E3784" s="340" t="s">
        <v>2453</v>
      </c>
      <c r="F3784" s="340" t="s">
        <v>2423</v>
      </c>
    </row>
    <row r="3785" spans="1:6">
      <c r="A3785" s="26">
        <v>3781</v>
      </c>
      <c r="B3785" s="338" t="s">
        <v>7502</v>
      </c>
      <c r="C3785" s="340" t="s">
        <v>11535</v>
      </c>
      <c r="D3785" s="340" t="s">
        <v>7494</v>
      </c>
      <c r="E3785" s="340" t="s">
        <v>2453</v>
      </c>
      <c r="F3785" s="340" t="s">
        <v>2423</v>
      </c>
    </row>
    <row r="3786" spans="1:6">
      <c r="A3786" s="26">
        <v>3782</v>
      </c>
      <c r="B3786" s="338" t="s">
        <v>7509</v>
      </c>
      <c r="C3786" s="340" t="s">
        <v>7510</v>
      </c>
      <c r="D3786" s="340" t="s">
        <v>7494</v>
      </c>
      <c r="E3786" s="340" t="s">
        <v>2453</v>
      </c>
      <c r="F3786" s="340" t="s">
        <v>2423</v>
      </c>
    </row>
    <row r="3787" spans="1:6">
      <c r="A3787" s="26">
        <v>3783</v>
      </c>
      <c r="B3787" s="338" t="s">
        <v>7507</v>
      </c>
      <c r="C3787" s="340" t="s">
        <v>7508</v>
      </c>
      <c r="D3787" s="340" t="s">
        <v>7494</v>
      </c>
      <c r="E3787" s="340" t="s">
        <v>2453</v>
      </c>
      <c r="F3787" s="340" t="s">
        <v>2423</v>
      </c>
    </row>
    <row r="3788" spans="1:6">
      <c r="A3788" s="26">
        <v>3784</v>
      </c>
      <c r="B3788" s="338" t="s">
        <v>7503</v>
      </c>
      <c r="C3788" s="340" t="s">
        <v>7504</v>
      </c>
      <c r="D3788" s="340" t="s">
        <v>7494</v>
      </c>
      <c r="E3788" s="340" t="s">
        <v>2453</v>
      </c>
      <c r="F3788" s="342" t="s">
        <v>2423</v>
      </c>
    </row>
    <row r="3789" spans="1:6">
      <c r="A3789" s="26">
        <v>3785</v>
      </c>
      <c r="B3789" s="338" t="s">
        <v>7498</v>
      </c>
      <c r="C3789" s="340" t="s">
        <v>7499</v>
      </c>
      <c r="D3789" s="340" t="s">
        <v>7494</v>
      </c>
      <c r="E3789" s="340" t="s">
        <v>2453</v>
      </c>
      <c r="F3789" s="342" t="s">
        <v>2423</v>
      </c>
    </row>
    <row r="3790" spans="1:6">
      <c r="A3790" s="26">
        <v>3786</v>
      </c>
      <c r="B3790" s="338" t="s">
        <v>7500</v>
      </c>
      <c r="C3790" s="340" t="s">
        <v>7501</v>
      </c>
      <c r="D3790" s="340" t="s">
        <v>7494</v>
      </c>
      <c r="E3790" s="340" t="s">
        <v>2453</v>
      </c>
      <c r="F3790" s="342" t="s">
        <v>2423</v>
      </c>
    </row>
    <row r="3791" spans="1:6">
      <c r="A3791" s="26">
        <v>3787</v>
      </c>
      <c r="B3791" s="338" t="s">
        <v>7493</v>
      </c>
      <c r="C3791" s="340" t="s">
        <v>1609</v>
      </c>
      <c r="D3791" s="340" t="s">
        <v>7494</v>
      </c>
      <c r="E3791" s="340" t="s">
        <v>2422</v>
      </c>
      <c r="F3791" s="342" t="s">
        <v>2423</v>
      </c>
    </row>
    <row r="3792" spans="1:6">
      <c r="A3792" s="26">
        <v>3788</v>
      </c>
      <c r="B3792" s="338" t="s">
        <v>7505</v>
      </c>
      <c r="C3792" s="340" t="s">
        <v>7506</v>
      </c>
      <c r="D3792" s="340" t="s">
        <v>7494</v>
      </c>
      <c r="E3792" s="340" t="s">
        <v>2453</v>
      </c>
      <c r="F3792" s="342" t="s">
        <v>2423</v>
      </c>
    </row>
    <row r="3793" spans="1:6">
      <c r="A3793" s="26">
        <v>3789</v>
      </c>
      <c r="B3793" s="338" t="s">
        <v>9941</v>
      </c>
      <c r="C3793" s="340" t="s">
        <v>7495</v>
      </c>
      <c r="D3793" s="340" t="s">
        <v>7494</v>
      </c>
      <c r="E3793" s="340" t="s">
        <v>2422</v>
      </c>
      <c r="F3793" s="340" t="s">
        <v>2438</v>
      </c>
    </row>
    <row r="3794" spans="1:6">
      <c r="A3794" s="26">
        <v>3790</v>
      </c>
      <c r="B3794" s="338" t="s">
        <v>10729</v>
      </c>
      <c r="C3794" s="340" t="s">
        <v>7557</v>
      </c>
      <c r="D3794" s="340" t="s">
        <v>7494</v>
      </c>
      <c r="E3794" s="340" t="s">
        <v>2453</v>
      </c>
      <c r="F3794" s="340" t="s">
        <v>2893</v>
      </c>
    </row>
    <row r="3795" spans="1:6">
      <c r="A3795" s="26">
        <v>3791</v>
      </c>
      <c r="B3795" s="338" t="s">
        <v>10751</v>
      </c>
      <c r="C3795" s="340" t="s">
        <v>7558</v>
      </c>
      <c r="D3795" s="340" t="s">
        <v>7494</v>
      </c>
      <c r="E3795" s="340" t="s">
        <v>2453</v>
      </c>
      <c r="F3795" s="340" t="s">
        <v>2893</v>
      </c>
    </row>
    <row r="3796" spans="1:6">
      <c r="A3796" s="26">
        <v>3792</v>
      </c>
      <c r="B3796" s="338" t="s">
        <v>7625</v>
      </c>
      <c r="C3796" s="340" t="s">
        <v>1106</v>
      </c>
      <c r="D3796" s="340" t="s">
        <v>7568</v>
      </c>
      <c r="E3796" s="340" t="s">
        <v>2453</v>
      </c>
      <c r="F3796" s="340" t="s">
        <v>2423</v>
      </c>
    </row>
    <row r="3797" spans="1:6">
      <c r="A3797" s="26">
        <v>3793</v>
      </c>
      <c r="B3797" s="338" t="s">
        <v>7623</v>
      </c>
      <c r="C3797" s="340" t="s">
        <v>1082</v>
      </c>
      <c r="D3797" s="340" t="s">
        <v>7568</v>
      </c>
      <c r="E3797" s="340" t="s">
        <v>2453</v>
      </c>
      <c r="F3797" s="340" t="s">
        <v>2423</v>
      </c>
    </row>
    <row r="3798" spans="1:6">
      <c r="A3798" s="26">
        <v>3794</v>
      </c>
      <c r="B3798" s="338" t="s">
        <v>7633</v>
      </c>
      <c r="C3798" s="340" t="s">
        <v>1158</v>
      </c>
      <c r="D3798" s="340" t="s">
        <v>7568</v>
      </c>
      <c r="E3798" s="340" t="s">
        <v>2453</v>
      </c>
      <c r="F3798" s="340" t="s">
        <v>2423</v>
      </c>
    </row>
    <row r="3799" spans="1:6">
      <c r="A3799" s="26">
        <v>3795</v>
      </c>
      <c r="B3799" s="338" t="s">
        <v>7626</v>
      </c>
      <c r="C3799" s="340" t="s">
        <v>1111</v>
      </c>
      <c r="D3799" s="340" t="s">
        <v>7568</v>
      </c>
      <c r="E3799" s="340" t="s">
        <v>2453</v>
      </c>
      <c r="F3799" s="340" t="s">
        <v>2423</v>
      </c>
    </row>
    <row r="3800" spans="1:6">
      <c r="A3800" s="26">
        <v>3796</v>
      </c>
      <c r="B3800" s="338" t="s">
        <v>7630</v>
      </c>
      <c r="C3800" s="340" t="s">
        <v>1152</v>
      </c>
      <c r="D3800" s="340" t="s">
        <v>7568</v>
      </c>
      <c r="E3800" s="340" t="s">
        <v>2453</v>
      </c>
      <c r="F3800" s="340" t="s">
        <v>2423</v>
      </c>
    </row>
    <row r="3801" spans="1:6">
      <c r="A3801" s="26">
        <v>3797</v>
      </c>
      <c r="B3801" s="338" t="s">
        <v>7632</v>
      </c>
      <c r="C3801" s="340" t="s">
        <v>1155</v>
      </c>
      <c r="D3801" s="340" t="s">
        <v>7568</v>
      </c>
      <c r="E3801" s="340" t="s">
        <v>2453</v>
      </c>
      <c r="F3801" s="340" t="s">
        <v>2423</v>
      </c>
    </row>
    <row r="3802" spans="1:6">
      <c r="A3802" s="26">
        <v>3798</v>
      </c>
      <c r="B3802" s="338" t="s">
        <v>7624</v>
      </c>
      <c r="C3802" s="340" t="s">
        <v>1102</v>
      </c>
      <c r="D3802" s="340" t="s">
        <v>7568</v>
      </c>
      <c r="E3802" s="340" t="s">
        <v>2453</v>
      </c>
      <c r="F3802" s="340" t="s">
        <v>2423</v>
      </c>
    </row>
    <row r="3803" spans="1:6">
      <c r="A3803" s="26">
        <v>3799</v>
      </c>
      <c r="B3803" s="338" t="s">
        <v>7631</v>
      </c>
      <c r="C3803" s="340" t="s">
        <v>1154</v>
      </c>
      <c r="D3803" s="340" t="s">
        <v>7568</v>
      </c>
      <c r="E3803" s="340" t="s">
        <v>2453</v>
      </c>
      <c r="F3803" s="340" t="s">
        <v>2423</v>
      </c>
    </row>
    <row r="3804" spans="1:6">
      <c r="A3804" s="26">
        <v>3800</v>
      </c>
      <c r="B3804" s="338" t="s">
        <v>9712</v>
      </c>
      <c r="C3804" s="340" t="s">
        <v>9713</v>
      </c>
      <c r="D3804" s="340" t="s">
        <v>7568</v>
      </c>
      <c r="E3804" s="340" t="s">
        <v>2422</v>
      </c>
      <c r="F3804" s="340" t="s">
        <v>2423</v>
      </c>
    </row>
    <row r="3805" spans="1:6">
      <c r="A3805" s="26">
        <v>3801</v>
      </c>
      <c r="B3805" s="338" t="s">
        <v>9729</v>
      </c>
      <c r="C3805" s="340" t="s">
        <v>9730</v>
      </c>
      <c r="D3805" s="340" t="s">
        <v>7568</v>
      </c>
      <c r="E3805" s="340" t="s">
        <v>2422</v>
      </c>
      <c r="F3805" s="340" t="s">
        <v>2423</v>
      </c>
    </row>
    <row r="3806" spans="1:6">
      <c r="A3806" s="26">
        <v>3802</v>
      </c>
      <c r="B3806" s="338" t="s">
        <v>9743</v>
      </c>
      <c r="C3806" s="340" t="s">
        <v>9744</v>
      </c>
      <c r="D3806" s="340" t="s">
        <v>7568</v>
      </c>
      <c r="E3806" s="340" t="s">
        <v>2422</v>
      </c>
      <c r="F3806" s="340" t="s">
        <v>2423</v>
      </c>
    </row>
    <row r="3807" spans="1:6">
      <c r="A3807" s="26">
        <v>3803</v>
      </c>
      <c r="B3807" s="338" t="s">
        <v>7628</v>
      </c>
      <c r="C3807" s="340" t="s">
        <v>1124</v>
      </c>
      <c r="D3807" s="340" t="s">
        <v>7568</v>
      </c>
      <c r="E3807" s="340" t="s">
        <v>2453</v>
      </c>
      <c r="F3807" s="340" t="s">
        <v>2423</v>
      </c>
    </row>
    <row r="3808" spans="1:6">
      <c r="A3808" s="26">
        <v>3804</v>
      </c>
      <c r="B3808" s="338" t="s">
        <v>7629</v>
      </c>
      <c r="C3808" s="340" t="s">
        <v>1131</v>
      </c>
      <c r="D3808" s="340" t="s">
        <v>7568</v>
      </c>
      <c r="E3808" s="340" t="s">
        <v>2453</v>
      </c>
      <c r="F3808" s="340" t="s">
        <v>2423</v>
      </c>
    </row>
    <row r="3809" spans="1:6">
      <c r="A3809" s="26">
        <v>3805</v>
      </c>
      <c r="B3809" s="338" t="s">
        <v>7627</v>
      </c>
      <c r="C3809" s="340" t="s">
        <v>1120</v>
      </c>
      <c r="D3809" s="340" t="s">
        <v>7568</v>
      </c>
      <c r="E3809" s="340" t="s">
        <v>2453</v>
      </c>
      <c r="F3809" s="340" t="s">
        <v>2423</v>
      </c>
    </row>
    <row r="3810" spans="1:6">
      <c r="A3810" s="26">
        <v>3806</v>
      </c>
      <c r="B3810" s="338" t="s">
        <v>7617</v>
      </c>
      <c r="C3810" s="340" t="s">
        <v>7618</v>
      </c>
      <c r="D3810" s="340" t="s">
        <v>7568</v>
      </c>
      <c r="E3810" s="340" t="s">
        <v>2453</v>
      </c>
      <c r="F3810" s="340" t="s">
        <v>2423</v>
      </c>
    </row>
    <row r="3811" spans="1:6">
      <c r="A3811" s="26">
        <v>3807</v>
      </c>
      <c r="B3811" s="338" t="s">
        <v>7615</v>
      </c>
      <c r="C3811" s="340" t="s">
        <v>7616</v>
      </c>
      <c r="D3811" s="340" t="s">
        <v>7568</v>
      </c>
      <c r="E3811" s="340" t="s">
        <v>2453</v>
      </c>
      <c r="F3811" s="340" t="s">
        <v>2423</v>
      </c>
    </row>
    <row r="3812" spans="1:6">
      <c r="A3812" s="26">
        <v>3808</v>
      </c>
      <c r="B3812" s="338" t="s">
        <v>7607</v>
      </c>
      <c r="C3812" s="340" t="s">
        <v>7608</v>
      </c>
      <c r="D3812" s="340" t="s">
        <v>7568</v>
      </c>
      <c r="E3812" s="340" t="s">
        <v>2453</v>
      </c>
      <c r="F3812" s="340" t="s">
        <v>2423</v>
      </c>
    </row>
    <row r="3813" spans="1:6">
      <c r="A3813" s="26">
        <v>3809</v>
      </c>
      <c r="B3813" s="338" t="s">
        <v>7613</v>
      </c>
      <c r="C3813" s="340" t="s">
        <v>7614</v>
      </c>
      <c r="D3813" s="340" t="s">
        <v>7568</v>
      </c>
      <c r="E3813" s="340" t="s">
        <v>2453</v>
      </c>
      <c r="F3813" s="340" t="s">
        <v>2423</v>
      </c>
    </row>
    <row r="3814" spans="1:6">
      <c r="A3814" s="26">
        <v>3810</v>
      </c>
      <c r="B3814" s="338" t="s">
        <v>7621</v>
      </c>
      <c r="C3814" s="340" t="s">
        <v>7622</v>
      </c>
      <c r="D3814" s="340" t="s">
        <v>7568</v>
      </c>
      <c r="E3814" s="340" t="s">
        <v>2453</v>
      </c>
      <c r="F3814" s="340" t="s">
        <v>2423</v>
      </c>
    </row>
    <row r="3815" spans="1:6">
      <c r="A3815" s="26">
        <v>3811</v>
      </c>
      <c r="B3815" s="338" t="s">
        <v>7609</v>
      </c>
      <c r="C3815" s="340" t="s">
        <v>7610</v>
      </c>
      <c r="D3815" s="340" t="s">
        <v>7568</v>
      </c>
      <c r="E3815" s="340" t="s">
        <v>2453</v>
      </c>
      <c r="F3815" s="340" t="s">
        <v>2423</v>
      </c>
    </row>
    <row r="3816" spans="1:6">
      <c r="A3816" s="26">
        <v>3812</v>
      </c>
      <c r="B3816" s="338" t="s">
        <v>7611</v>
      </c>
      <c r="C3816" s="340" t="s">
        <v>7612</v>
      </c>
      <c r="D3816" s="340" t="s">
        <v>7568</v>
      </c>
      <c r="E3816" s="340" t="s">
        <v>2453</v>
      </c>
      <c r="F3816" s="340" t="s">
        <v>2423</v>
      </c>
    </row>
    <row r="3817" spans="1:6">
      <c r="A3817" s="26">
        <v>3813</v>
      </c>
      <c r="B3817" s="338" t="s">
        <v>10009</v>
      </c>
      <c r="C3817" s="340" t="s">
        <v>7636</v>
      </c>
      <c r="D3817" s="340" t="s">
        <v>7568</v>
      </c>
      <c r="E3817" s="340" t="s">
        <v>2453</v>
      </c>
      <c r="F3817" s="340" t="s">
        <v>2423</v>
      </c>
    </row>
    <row r="3818" spans="1:6">
      <c r="A3818" s="26">
        <v>3814</v>
      </c>
      <c r="B3818" s="338" t="s">
        <v>7634</v>
      </c>
      <c r="C3818" s="340" t="s">
        <v>7635</v>
      </c>
      <c r="D3818" s="340" t="s">
        <v>7568</v>
      </c>
      <c r="E3818" s="340" t="s">
        <v>2453</v>
      </c>
      <c r="F3818" s="340" t="s">
        <v>2423</v>
      </c>
    </row>
    <row r="3819" spans="1:6">
      <c r="A3819" s="26">
        <v>3815</v>
      </c>
      <c r="B3819" s="338" t="s">
        <v>9161</v>
      </c>
      <c r="C3819" s="340" t="s">
        <v>1292</v>
      </c>
      <c r="D3819" s="340" t="s">
        <v>7568</v>
      </c>
      <c r="E3819" s="340" t="s">
        <v>2422</v>
      </c>
      <c r="F3819" s="340" t="s">
        <v>2423</v>
      </c>
    </row>
    <row r="3820" spans="1:6">
      <c r="A3820" s="26">
        <v>3816</v>
      </c>
      <c r="B3820" s="338" t="s">
        <v>7587</v>
      </c>
      <c r="C3820" s="340" t="s">
        <v>7588</v>
      </c>
      <c r="D3820" s="340" t="s">
        <v>7568</v>
      </c>
      <c r="E3820" s="340" t="s">
        <v>2453</v>
      </c>
      <c r="F3820" s="340" t="s">
        <v>2423</v>
      </c>
    </row>
    <row r="3821" spans="1:6">
      <c r="A3821" s="26">
        <v>3817</v>
      </c>
      <c r="B3821" s="338" t="s">
        <v>7589</v>
      </c>
      <c r="C3821" s="340" t="s">
        <v>7590</v>
      </c>
      <c r="D3821" s="340" t="s">
        <v>7568</v>
      </c>
      <c r="E3821" s="340" t="s">
        <v>2453</v>
      </c>
      <c r="F3821" s="340" t="s">
        <v>2423</v>
      </c>
    </row>
    <row r="3822" spans="1:6">
      <c r="A3822" s="26">
        <v>3818</v>
      </c>
      <c r="B3822" s="338" t="s">
        <v>7593</v>
      </c>
      <c r="C3822" s="340" t="s">
        <v>1506</v>
      </c>
      <c r="D3822" s="340" t="s">
        <v>7568</v>
      </c>
      <c r="E3822" s="340" t="s">
        <v>2453</v>
      </c>
      <c r="F3822" s="340" t="s">
        <v>2423</v>
      </c>
    </row>
    <row r="3823" spans="1:6">
      <c r="A3823" s="26">
        <v>3819</v>
      </c>
      <c r="B3823" s="338" t="s">
        <v>7603</v>
      </c>
      <c r="C3823" s="340" t="s">
        <v>7604</v>
      </c>
      <c r="D3823" s="340" t="s">
        <v>7568</v>
      </c>
      <c r="E3823" s="340" t="s">
        <v>2453</v>
      </c>
      <c r="F3823" s="340" t="s">
        <v>2423</v>
      </c>
    </row>
    <row r="3824" spans="1:6">
      <c r="A3824" s="26">
        <v>3820</v>
      </c>
      <c r="B3824" s="338" t="s">
        <v>7601</v>
      </c>
      <c r="C3824" s="340" t="s">
        <v>7602</v>
      </c>
      <c r="D3824" s="340" t="s">
        <v>7568</v>
      </c>
      <c r="E3824" s="340" t="s">
        <v>2453</v>
      </c>
      <c r="F3824" s="340" t="s">
        <v>2423</v>
      </c>
    </row>
    <row r="3825" spans="1:6">
      <c r="A3825" s="26">
        <v>3821</v>
      </c>
      <c r="B3825" s="338" t="s">
        <v>7591</v>
      </c>
      <c r="C3825" s="340" t="s">
        <v>7592</v>
      </c>
      <c r="D3825" s="340" t="s">
        <v>7568</v>
      </c>
      <c r="E3825" s="340" t="s">
        <v>2453</v>
      </c>
      <c r="F3825" s="340" t="s">
        <v>2423</v>
      </c>
    </row>
    <row r="3826" spans="1:6">
      <c r="A3826" s="26">
        <v>3822</v>
      </c>
      <c r="B3826" s="338" t="s">
        <v>7585</v>
      </c>
      <c r="C3826" s="340" t="s">
        <v>7586</v>
      </c>
      <c r="D3826" s="340" t="s">
        <v>7568</v>
      </c>
      <c r="E3826" s="340" t="s">
        <v>2453</v>
      </c>
      <c r="F3826" s="340" t="s">
        <v>2423</v>
      </c>
    </row>
    <row r="3827" spans="1:6">
      <c r="A3827" s="26">
        <v>3823</v>
      </c>
      <c r="B3827" s="338" t="s">
        <v>7596</v>
      </c>
      <c r="C3827" s="340" t="s">
        <v>10453</v>
      </c>
      <c r="D3827" s="340" t="s">
        <v>7568</v>
      </c>
      <c r="E3827" s="340" t="s">
        <v>2453</v>
      </c>
      <c r="F3827" s="340" t="s">
        <v>2423</v>
      </c>
    </row>
    <row r="3828" spans="1:6">
      <c r="A3828" s="26">
        <v>3824</v>
      </c>
      <c r="B3828" s="338" t="s">
        <v>10746</v>
      </c>
      <c r="C3828" s="340" t="s">
        <v>7637</v>
      </c>
      <c r="D3828" s="340" t="s">
        <v>7568</v>
      </c>
      <c r="E3828" s="340" t="s">
        <v>2453</v>
      </c>
      <c r="F3828" s="340" t="s">
        <v>2423</v>
      </c>
    </row>
    <row r="3829" spans="1:6">
      <c r="A3829" s="26">
        <v>3825</v>
      </c>
      <c r="B3829" s="338" t="s">
        <v>10977</v>
      </c>
      <c r="C3829" s="340" t="s">
        <v>7639</v>
      </c>
      <c r="D3829" s="340" t="s">
        <v>7568</v>
      </c>
      <c r="E3829" s="340" t="s">
        <v>2453</v>
      </c>
      <c r="F3829" s="340" t="s">
        <v>2423</v>
      </c>
    </row>
    <row r="3830" spans="1:6">
      <c r="A3830" s="26">
        <v>3826</v>
      </c>
      <c r="B3830" s="338" t="s">
        <v>10998</v>
      </c>
      <c r="C3830" s="340" t="s">
        <v>7638</v>
      </c>
      <c r="D3830" s="340" t="s">
        <v>7568</v>
      </c>
      <c r="E3830" s="340" t="s">
        <v>2453</v>
      </c>
      <c r="F3830" s="340" t="s">
        <v>2423</v>
      </c>
    </row>
    <row r="3831" spans="1:6">
      <c r="A3831" s="26">
        <v>3827</v>
      </c>
      <c r="B3831" s="338" t="s">
        <v>11016</v>
      </c>
      <c r="C3831" s="340" t="s">
        <v>7640</v>
      </c>
      <c r="D3831" s="340" t="s">
        <v>7568</v>
      </c>
      <c r="E3831" s="340" t="s">
        <v>2453</v>
      </c>
      <c r="F3831" s="340" t="s">
        <v>2423</v>
      </c>
    </row>
    <row r="3832" spans="1:6">
      <c r="A3832" s="26">
        <v>3828</v>
      </c>
      <c r="B3832" s="338" t="s">
        <v>11047</v>
      </c>
      <c r="C3832" s="340" t="s">
        <v>7572</v>
      </c>
      <c r="D3832" s="340" t="s">
        <v>7568</v>
      </c>
      <c r="E3832" s="340" t="s">
        <v>2422</v>
      </c>
      <c r="F3832" s="340" t="s">
        <v>2423</v>
      </c>
    </row>
    <row r="3833" spans="1:6">
      <c r="A3833" s="26">
        <v>3829</v>
      </c>
      <c r="B3833" s="338" t="s">
        <v>7600</v>
      </c>
      <c r="C3833" s="340" t="s">
        <v>1535</v>
      </c>
      <c r="D3833" s="340" t="s">
        <v>7568</v>
      </c>
      <c r="E3833" s="340" t="s">
        <v>2453</v>
      </c>
      <c r="F3833" s="340" t="s">
        <v>2423</v>
      </c>
    </row>
    <row r="3834" spans="1:6">
      <c r="A3834" s="26">
        <v>3830</v>
      </c>
      <c r="B3834" s="338" t="s">
        <v>7599</v>
      </c>
      <c r="C3834" s="340" t="s">
        <v>1514</v>
      </c>
      <c r="D3834" s="340" t="s">
        <v>7568</v>
      </c>
      <c r="E3834" s="340" t="s">
        <v>2453</v>
      </c>
      <c r="F3834" s="340" t="s">
        <v>2423</v>
      </c>
    </row>
    <row r="3835" spans="1:6">
      <c r="A3835" s="26">
        <v>3831</v>
      </c>
      <c r="B3835" s="338" t="s">
        <v>7594</v>
      </c>
      <c r="C3835" s="340" t="s">
        <v>7595</v>
      </c>
      <c r="D3835" s="340" t="s">
        <v>7568</v>
      </c>
      <c r="E3835" s="340" t="s">
        <v>2453</v>
      </c>
      <c r="F3835" s="340" t="s">
        <v>2423</v>
      </c>
    </row>
    <row r="3836" spans="1:6">
      <c r="A3836" s="26">
        <v>3832</v>
      </c>
      <c r="B3836" s="338" t="s">
        <v>7605</v>
      </c>
      <c r="C3836" s="340" t="s">
        <v>7606</v>
      </c>
      <c r="D3836" s="340" t="s">
        <v>7568</v>
      </c>
      <c r="E3836" s="340" t="s">
        <v>2453</v>
      </c>
      <c r="F3836" s="340" t="s">
        <v>2423</v>
      </c>
    </row>
    <row r="3837" spans="1:6">
      <c r="A3837" s="26">
        <v>3833</v>
      </c>
      <c r="B3837" s="338" t="s">
        <v>7597</v>
      </c>
      <c r="C3837" s="340" t="s">
        <v>7598</v>
      </c>
      <c r="D3837" s="340" t="s">
        <v>7568</v>
      </c>
      <c r="E3837" s="340" t="s">
        <v>2453</v>
      </c>
      <c r="F3837" s="340" t="s">
        <v>2423</v>
      </c>
    </row>
    <row r="3838" spans="1:6">
      <c r="A3838" s="26">
        <v>3834</v>
      </c>
      <c r="B3838" s="338" t="s">
        <v>7573</v>
      </c>
      <c r="C3838" s="340" t="s">
        <v>7574</v>
      </c>
      <c r="D3838" s="340" t="s">
        <v>7568</v>
      </c>
      <c r="E3838" s="340" t="s">
        <v>2453</v>
      </c>
      <c r="F3838" s="340" t="s">
        <v>2423</v>
      </c>
    </row>
    <row r="3839" spans="1:6">
      <c r="A3839" s="26">
        <v>3835</v>
      </c>
      <c r="B3839" s="338" t="s">
        <v>7566</v>
      </c>
      <c r="C3839" s="340" t="s">
        <v>7567</v>
      </c>
      <c r="D3839" s="340" t="s">
        <v>7568</v>
      </c>
      <c r="E3839" s="340" t="s">
        <v>2422</v>
      </c>
      <c r="F3839" s="340" t="s">
        <v>2423</v>
      </c>
    </row>
    <row r="3840" spans="1:6">
      <c r="A3840" s="26">
        <v>3836</v>
      </c>
      <c r="B3840" s="338" t="s">
        <v>7577</v>
      </c>
      <c r="C3840" s="340" t="s">
        <v>7578</v>
      </c>
      <c r="D3840" s="340" t="s">
        <v>7568</v>
      </c>
      <c r="E3840" s="340" t="s">
        <v>2453</v>
      </c>
      <c r="F3840" s="340" t="s">
        <v>2423</v>
      </c>
    </row>
    <row r="3841" spans="1:6">
      <c r="A3841" s="26">
        <v>3837</v>
      </c>
      <c r="B3841" s="338" t="s">
        <v>7579</v>
      </c>
      <c r="C3841" s="340" t="s">
        <v>7580</v>
      </c>
      <c r="D3841" s="340" t="s">
        <v>7568</v>
      </c>
      <c r="E3841" s="340" t="s">
        <v>2453</v>
      </c>
      <c r="F3841" s="342" t="s">
        <v>2423</v>
      </c>
    </row>
    <row r="3842" spans="1:6">
      <c r="A3842" s="26">
        <v>3838</v>
      </c>
      <c r="B3842" s="338" t="s">
        <v>7581</v>
      </c>
      <c r="C3842" s="340" t="s">
        <v>7582</v>
      </c>
      <c r="D3842" s="340" t="s">
        <v>7568</v>
      </c>
      <c r="E3842" s="340" t="s">
        <v>2453</v>
      </c>
      <c r="F3842" s="342" t="s">
        <v>2423</v>
      </c>
    </row>
    <row r="3843" spans="1:6">
      <c r="A3843" s="26">
        <v>3839</v>
      </c>
      <c r="B3843" s="338" t="s">
        <v>7569</v>
      </c>
      <c r="C3843" s="340" t="s">
        <v>7570</v>
      </c>
      <c r="D3843" s="340" t="s">
        <v>7568</v>
      </c>
      <c r="E3843" s="340" t="s">
        <v>2422</v>
      </c>
      <c r="F3843" s="342" t="s">
        <v>2423</v>
      </c>
    </row>
    <row r="3844" spans="1:6">
      <c r="A3844" s="26">
        <v>3840</v>
      </c>
      <c r="B3844" s="338" t="s">
        <v>7575</v>
      </c>
      <c r="C3844" s="340" t="s">
        <v>7576</v>
      </c>
      <c r="D3844" s="340" t="s">
        <v>7568</v>
      </c>
      <c r="E3844" s="340" t="s">
        <v>2453</v>
      </c>
      <c r="F3844" s="342" t="s">
        <v>2423</v>
      </c>
    </row>
    <row r="3845" spans="1:6">
      <c r="A3845" s="26">
        <v>3841</v>
      </c>
      <c r="B3845" s="338" t="s">
        <v>9934</v>
      </c>
      <c r="C3845" s="340" t="s">
        <v>7571</v>
      </c>
      <c r="D3845" s="340" t="s">
        <v>7568</v>
      </c>
      <c r="E3845" s="340" t="s">
        <v>2422</v>
      </c>
      <c r="F3845" s="340" t="s">
        <v>2438</v>
      </c>
    </row>
    <row r="3846" spans="1:6">
      <c r="A3846" s="26">
        <v>3842</v>
      </c>
      <c r="B3846" s="338" t="s">
        <v>7583</v>
      </c>
      <c r="C3846" s="340" t="s">
        <v>7584</v>
      </c>
      <c r="D3846" s="340" t="s">
        <v>7568</v>
      </c>
      <c r="E3846" s="340" t="s">
        <v>2453</v>
      </c>
      <c r="F3846" s="340" t="s">
        <v>2438</v>
      </c>
    </row>
    <row r="3847" spans="1:6">
      <c r="A3847" s="26">
        <v>3843</v>
      </c>
      <c r="B3847" s="338" t="s">
        <v>7619</v>
      </c>
      <c r="C3847" s="340" t="s">
        <v>7620</v>
      </c>
      <c r="D3847" s="340" t="s">
        <v>7568</v>
      </c>
      <c r="E3847" s="340" t="s">
        <v>2453</v>
      </c>
      <c r="F3847" s="340" t="s">
        <v>2456</v>
      </c>
    </row>
    <row r="3848" spans="1:6">
      <c r="A3848" s="26">
        <v>3844</v>
      </c>
      <c r="B3848" s="338" t="s">
        <v>7736</v>
      </c>
      <c r="C3848" s="340" t="s">
        <v>7737</v>
      </c>
      <c r="D3848" s="340" t="s">
        <v>7642</v>
      </c>
      <c r="E3848" s="340" t="s">
        <v>2453</v>
      </c>
      <c r="F3848" s="340" t="s">
        <v>2423</v>
      </c>
    </row>
    <row r="3849" spans="1:6">
      <c r="A3849" s="26">
        <v>3845</v>
      </c>
      <c r="B3849" s="338" t="s">
        <v>7732</v>
      </c>
      <c r="C3849" s="340" t="s">
        <v>1129</v>
      </c>
      <c r="D3849" s="340" t="s">
        <v>7642</v>
      </c>
      <c r="E3849" s="340" t="s">
        <v>2453</v>
      </c>
      <c r="F3849" s="340" t="s">
        <v>2423</v>
      </c>
    </row>
    <row r="3850" spans="1:6">
      <c r="A3850" s="26">
        <v>3846</v>
      </c>
      <c r="B3850" s="338" t="s">
        <v>7733</v>
      </c>
      <c r="C3850" s="340" t="s">
        <v>1142</v>
      </c>
      <c r="D3850" s="340" t="s">
        <v>7642</v>
      </c>
      <c r="E3850" s="340" t="s">
        <v>2453</v>
      </c>
      <c r="F3850" s="340" t="s">
        <v>2423</v>
      </c>
    </row>
    <row r="3851" spans="1:6">
      <c r="A3851" s="26">
        <v>3847</v>
      </c>
      <c r="B3851" s="338" t="s">
        <v>7728</v>
      </c>
      <c r="C3851" s="340" t="s">
        <v>1086</v>
      </c>
      <c r="D3851" s="340" t="s">
        <v>7642</v>
      </c>
      <c r="E3851" s="340" t="s">
        <v>2453</v>
      </c>
      <c r="F3851" s="340" t="s">
        <v>2423</v>
      </c>
    </row>
    <row r="3852" spans="1:6">
      <c r="A3852" s="26">
        <v>3848</v>
      </c>
      <c r="B3852" s="338" t="s">
        <v>7731</v>
      </c>
      <c r="C3852" s="340" t="s">
        <v>1123</v>
      </c>
      <c r="D3852" s="340" t="s">
        <v>7642</v>
      </c>
      <c r="E3852" s="340" t="s">
        <v>2453</v>
      </c>
      <c r="F3852" s="340" t="s">
        <v>2423</v>
      </c>
    </row>
    <row r="3853" spans="1:6">
      <c r="A3853" s="26">
        <v>3849</v>
      </c>
      <c r="B3853" s="338" t="s">
        <v>7730</v>
      </c>
      <c r="C3853" s="340" t="s">
        <v>1115</v>
      </c>
      <c r="D3853" s="340" t="s">
        <v>7642</v>
      </c>
      <c r="E3853" s="340" t="s">
        <v>2453</v>
      </c>
      <c r="F3853" s="340" t="s">
        <v>2423</v>
      </c>
    </row>
    <row r="3854" spans="1:6">
      <c r="A3854" s="26">
        <v>3850</v>
      </c>
      <c r="B3854" s="338" t="s">
        <v>7734</v>
      </c>
      <c r="C3854" s="340" t="s">
        <v>1153</v>
      </c>
      <c r="D3854" s="340" t="s">
        <v>7642</v>
      </c>
      <c r="E3854" s="340" t="s">
        <v>2453</v>
      </c>
      <c r="F3854" s="340" t="s">
        <v>2423</v>
      </c>
    </row>
    <row r="3855" spans="1:6">
      <c r="A3855" s="26">
        <v>3851</v>
      </c>
      <c r="B3855" s="338" t="s">
        <v>7735</v>
      </c>
      <c r="C3855" s="340" t="s">
        <v>1161</v>
      </c>
      <c r="D3855" s="340" t="s">
        <v>7642</v>
      </c>
      <c r="E3855" s="340" t="s">
        <v>2453</v>
      </c>
      <c r="F3855" s="340" t="s">
        <v>2423</v>
      </c>
    </row>
    <row r="3856" spans="1:6">
      <c r="A3856" s="26">
        <v>3852</v>
      </c>
      <c r="B3856" s="338" t="s">
        <v>7729</v>
      </c>
      <c r="C3856" s="340" t="s">
        <v>1103</v>
      </c>
      <c r="D3856" s="340" t="s">
        <v>7642</v>
      </c>
      <c r="E3856" s="340" t="s">
        <v>2453</v>
      </c>
      <c r="F3856" s="340" t="s">
        <v>2423</v>
      </c>
    </row>
    <row r="3857" spans="1:6">
      <c r="A3857" s="26">
        <v>3853</v>
      </c>
      <c r="B3857" s="338" t="s">
        <v>7722</v>
      </c>
      <c r="C3857" s="340" t="s">
        <v>7723</v>
      </c>
      <c r="D3857" s="340" t="s">
        <v>7642</v>
      </c>
      <c r="E3857" s="340" t="s">
        <v>2453</v>
      </c>
      <c r="F3857" s="340" t="s">
        <v>2423</v>
      </c>
    </row>
    <row r="3858" spans="1:6">
      <c r="A3858" s="26">
        <v>3854</v>
      </c>
      <c r="B3858" s="338" t="s">
        <v>7718</v>
      </c>
      <c r="C3858" s="340" t="s">
        <v>7719</v>
      </c>
      <c r="D3858" s="340" t="s">
        <v>7642</v>
      </c>
      <c r="E3858" s="340" t="s">
        <v>2453</v>
      </c>
      <c r="F3858" s="340" t="s">
        <v>2423</v>
      </c>
    </row>
    <row r="3859" spans="1:6">
      <c r="A3859" s="26">
        <v>3855</v>
      </c>
      <c r="B3859" s="338" t="s">
        <v>7720</v>
      </c>
      <c r="C3859" s="340" t="s">
        <v>7721</v>
      </c>
      <c r="D3859" s="340" t="s">
        <v>7642</v>
      </c>
      <c r="E3859" s="340" t="s">
        <v>2453</v>
      </c>
      <c r="F3859" s="340" t="s">
        <v>2423</v>
      </c>
    </row>
    <row r="3860" spans="1:6">
      <c r="A3860" s="26">
        <v>3856</v>
      </c>
      <c r="B3860" s="338" t="s">
        <v>7716</v>
      </c>
      <c r="C3860" s="340" t="s">
        <v>7717</v>
      </c>
      <c r="D3860" s="340" t="s">
        <v>7642</v>
      </c>
      <c r="E3860" s="340" t="s">
        <v>2453</v>
      </c>
      <c r="F3860" s="340" t="s">
        <v>2423</v>
      </c>
    </row>
    <row r="3861" spans="1:6">
      <c r="A3861" s="26">
        <v>3857</v>
      </c>
      <c r="B3861" s="338" t="s">
        <v>7724</v>
      </c>
      <c r="C3861" s="340" t="s">
        <v>7725</v>
      </c>
      <c r="D3861" s="340" t="s">
        <v>7642</v>
      </c>
      <c r="E3861" s="340" t="s">
        <v>2453</v>
      </c>
      <c r="F3861" s="340" t="s">
        <v>2423</v>
      </c>
    </row>
    <row r="3862" spans="1:6">
      <c r="A3862" s="26">
        <v>3858</v>
      </c>
      <c r="B3862" s="338" t="s">
        <v>7726</v>
      </c>
      <c r="C3862" s="340" t="s">
        <v>7727</v>
      </c>
      <c r="D3862" s="340" t="s">
        <v>7642</v>
      </c>
      <c r="E3862" s="340" t="s">
        <v>2453</v>
      </c>
      <c r="F3862" s="340" t="s">
        <v>2423</v>
      </c>
    </row>
    <row r="3863" spans="1:6">
      <c r="A3863" s="26">
        <v>3859</v>
      </c>
      <c r="B3863" s="338" t="s">
        <v>7667</v>
      </c>
      <c r="C3863" s="340" t="s">
        <v>7668</v>
      </c>
      <c r="D3863" s="340" t="s">
        <v>7642</v>
      </c>
      <c r="E3863" s="340" t="s">
        <v>2453</v>
      </c>
      <c r="F3863" s="340" t="s">
        <v>2423</v>
      </c>
    </row>
    <row r="3864" spans="1:6">
      <c r="A3864" s="26">
        <v>3860</v>
      </c>
      <c r="B3864" s="338" t="s">
        <v>10066</v>
      </c>
      <c r="C3864" s="340" t="s">
        <v>10067</v>
      </c>
      <c r="D3864" s="340" t="s">
        <v>7642</v>
      </c>
      <c r="E3864" s="340" t="s">
        <v>2422</v>
      </c>
      <c r="F3864" s="340" t="s">
        <v>2423</v>
      </c>
    </row>
    <row r="3865" spans="1:6">
      <c r="A3865" s="26">
        <v>3861</v>
      </c>
      <c r="B3865" s="338" t="s">
        <v>7644</v>
      </c>
      <c r="C3865" s="340" t="s">
        <v>7645</v>
      </c>
      <c r="D3865" s="340" t="s">
        <v>7642</v>
      </c>
      <c r="E3865" s="340" t="s">
        <v>2422</v>
      </c>
      <c r="F3865" s="340" t="s">
        <v>2423</v>
      </c>
    </row>
    <row r="3866" spans="1:6">
      <c r="A3866" s="26">
        <v>3862</v>
      </c>
      <c r="B3866" s="338" t="s">
        <v>7646</v>
      </c>
      <c r="C3866" s="340" t="s">
        <v>7647</v>
      </c>
      <c r="D3866" s="340" t="s">
        <v>7642</v>
      </c>
      <c r="E3866" s="340" t="s">
        <v>2422</v>
      </c>
      <c r="F3866" s="340" t="s">
        <v>2423</v>
      </c>
    </row>
    <row r="3867" spans="1:6">
      <c r="A3867" s="26">
        <v>3863</v>
      </c>
      <c r="B3867" s="338" t="s">
        <v>9186</v>
      </c>
      <c r="C3867" s="340" t="s">
        <v>1290</v>
      </c>
      <c r="D3867" s="340" t="s">
        <v>7642</v>
      </c>
      <c r="E3867" s="340" t="s">
        <v>2422</v>
      </c>
      <c r="F3867" s="340" t="s">
        <v>2423</v>
      </c>
    </row>
    <row r="3868" spans="1:6">
      <c r="A3868" s="26">
        <v>3864</v>
      </c>
      <c r="B3868" s="338" t="s">
        <v>10132</v>
      </c>
      <c r="C3868" s="340" t="s">
        <v>7747</v>
      </c>
      <c r="D3868" s="340" t="s">
        <v>7642</v>
      </c>
      <c r="E3868" s="340" t="s">
        <v>2453</v>
      </c>
      <c r="F3868" s="340" t="s">
        <v>2423</v>
      </c>
    </row>
    <row r="3869" spans="1:6">
      <c r="A3869" s="26">
        <v>3865</v>
      </c>
      <c r="B3869" s="338" t="s">
        <v>10137</v>
      </c>
      <c r="C3869" s="340" t="s">
        <v>7763</v>
      </c>
      <c r="D3869" s="340" t="s">
        <v>7642</v>
      </c>
      <c r="E3869" s="340" t="s">
        <v>2453</v>
      </c>
      <c r="F3869" s="340" t="s">
        <v>2423</v>
      </c>
    </row>
    <row r="3870" spans="1:6">
      <c r="A3870" s="26">
        <v>3866</v>
      </c>
      <c r="B3870" s="338" t="s">
        <v>10141</v>
      </c>
      <c r="C3870" s="340" t="s">
        <v>7762</v>
      </c>
      <c r="D3870" s="340" t="s">
        <v>7642</v>
      </c>
      <c r="E3870" s="340" t="s">
        <v>2453</v>
      </c>
      <c r="F3870" s="340" t="s">
        <v>2423</v>
      </c>
    </row>
    <row r="3871" spans="1:6">
      <c r="A3871" s="26">
        <v>3867</v>
      </c>
      <c r="B3871" s="338" t="s">
        <v>10143</v>
      </c>
      <c r="C3871" s="340" t="s">
        <v>7740</v>
      </c>
      <c r="D3871" s="340" t="s">
        <v>7642</v>
      </c>
      <c r="E3871" s="340" t="s">
        <v>2453</v>
      </c>
      <c r="F3871" s="340" t="s">
        <v>2423</v>
      </c>
    </row>
    <row r="3872" spans="1:6">
      <c r="A3872" s="26">
        <v>3868</v>
      </c>
      <c r="B3872" s="338" t="s">
        <v>10150</v>
      </c>
      <c r="C3872" s="340" t="s">
        <v>7758</v>
      </c>
      <c r="D3872" s="340" t="s">
        <v>7642</v>
      </c>
      <c r="E3872" s="340" t="s">
        <v>2453</v>
      </c>
      <c r="F3872" s="340" t="s">
        <v>2423</v>
      </c>
    </row>
    <row r="3873" spans="1:6">
      <c r="A3873" s="26">
        <v>3869</v>
      </c>
      <c r="B3873" s="338" t="s">
        <v>10158</v>
      </c>
      <c r="C3873" s="340" t="s">
        <v>7746</v>
      </c>
      <c r="D3873" s="340" t="s">
        <v>7642</v>
      </c>
      <c r="E3873" s="340" t="s">
        <v>2453</v>
      </c>
      <c r="F3873" s="340" t="s">
        <v>2423</v>
      </c>
    </row>
    <row r="3874" spans="1:6">
      <c r="A3874" s="26">
        <v>3870</v>
      </c>
      <c r="B3874" s="338" t="s">
        <v>7712</v>
      </c>
      <c r="C3874" s="340" t="s">
        <v>7713</v>
      </c>
      <c r="D3874" s="340" t="s">
        <v>7642</v>
      </c>
      <c r="E3874" s="340" t="s">
        <v>2453</v>
      </c>
      <c r="F3874" s="340" t="s">
        <v>2423</v>
      </c>
    </row>
    <row r="3875" spans="1:6">
      <c r="A3875" s="26">
        <v>3871</v>
      </c>
      <c r="B3875" s="338" t="s">
        <v>7671</v>
      </c>
      <c r="C3875" s="340" t="s">
        <v>7672</v>
      </c>
      <c r="D3875" s="340" t="s">
        <v>7642</v>
      </c>
      <c r="E3875" s="340" t="s">
        <v>2453</v>
      </c>
      <c r="F3875" s="340" t="s">
        <v>2423</v>
      </c>
    </row>
    <row r="3876" spans="1:6">
      <c r="A3876" s="26">
        <v>3872</v>
      </c>
      <c r="B3876" s="338" t="s">
        <v>7697</v>
      </c>
      <c r="C3876" s="340" t="s">
        <v>7698</v>
      </c>
      <c r="D3876" s="340" t="s">
        <v>7642</v>
      </c>
      <c r="E3876" s="340" t="s">
        <v>2453</v>
      </c>
      <c r="F3876" s="340" t="s">
        <v>2423</v>
      </c>
    </row>
    <row r="3877" spans="1:6">
      <c r="A3877" s="26">
        <v>3873</v>
      </c>
      <c r="B3877" s="338" t="s">
        <v>7681</v>
      </c>
      <c r="C3877" s="340" t="s">
        <v>7682</v>
      </c>
      <c r="D3877" s="340" t="s">
        <v>7642</v>
      </c>
      <c r="E3877" s="340" t="s">
        <v>2453</v>
      </c>
      <c r="F3877" s="340" t="s">
        <v>2423</v>
      </c>
    </row>
    <row r="3878" spans="1:6">
      <c r="A3878" s="26">
        <v>3874</v>
      </c>
      <c r="B3878" s="338" t="s">
        <v>7683</v>
      </c>
      <c r="C3878" s="340" t="s">
        <v>7684</v>
      </c>
      <c r="D3878" s="340" t="s">
        <v>7642</v>
      </c>
      <c r="E3878" s="340" t="s">
        <v>2453</v>
      </c>
      <c r="F3878" s="340" t="s">
        <v>2423</v>
      </c>
    </row>
    <row r="3879" spans="1:6">
      <c r="A3879" s="26">
        <v>3875</v>
      </c>
      <c r="B3879" s="338" t="s">
        <v>7695</v>
      </c>
      <c r="C3879" s="340" t="s">
        <v>7696</v>
      </c>
      <c r="D3879" s="340" t="s">
        <v>7642</v>
      </c>
      <c r="E3879" s="340" t="s">
        <v>2453</v>
      </c>
      <c r="F3879" s="340" t="s">
        <v>2423</v>
      </c>
    </row>
    <row r="3880" spans="1:6">
      <c r="A3880" s="26">
        <v>3876</v>
      </c>
      <c r="B3880" s="338" t="s">
        <v>7691</v>
      </c>
      <c r="C3880" s="340" t="s">
        <v>7692</v>
      </c>
      <c r="D3880" s="340" t="s">
        <v>7642</v>
      </c>
      <c r="E3880" s="340" t="s">
        <v>2453</v>
      </c>
      <c r="F3880" s="340" t="s">
        <v>2423</v>
      </c>
    </row>
    <row r="3881" spans="1:6">
      <c r="A3881" s="26">
        <v>3877</v>
      </c>
      <c r="B3881" s="338" t="s">
        <v>7689</v>
      </c>
      <c r="C3881" s="340" t="s">
        <v>7690</v>
      </c>
      <c r="D3881" s="340" t="s">
        <v>7642</v>
      </c>
      <c r="E3881" s="340" t="s">
        <v>2453</v>
      </c>
      <c r="F3881" s="340" t="s">
        <v>2423</v>
      </c>
    </row>
    <row r="3882" spans="1:6">
      <c r="A3882" s="26">
        <v>3878</v>
      </c>
      <c r="B3882" s="338" t="s">
        <v>7677</v>
      </c>
      <c r="C3882" s="340" t="s">
        <v>7678</v>
      </c>
      <c r="D3882" s="340" t="s">
        <v>7642</v>
      </c>
      <c r="E3882" s="340" t="s">
        <v>2453</v>
      </c>
      <c r="F3882" s="340" t="s">
        <v>2423</v>
      </c>
    </row>
    <row r="3883" spans="1:6">
      <c r="A3883" s="26">
        <v>3879</v>
      </c>
      <c r="B3883" s="338" t="s">
        <v>7693</v>
      </c>
      <c r="C3883" s="340" t="s">
        <v>7694</v>
      </c>
      <c r="D3883" s="340" t="s">
        <v>7642</v>
      </c>
      <c r="E3883" s="340" t="s">
        <v>2453</v>
      </c>
      <c r="F3883" s="340" t="s">
        <v>2423</v>
      </c>
    </row>
    <row r="3884" spans="1:6">
      <c r="A3884" s="26">
        <v>3880</v>
      </c>
      <c r="B3884" s="338" t="s">
        <v>7699</v>
      </c>
      <c r="C3884" s="340" t="s">
        <v>5744</v>
      </c>
      <c r="D3884" s="340" t="s">
        <v>7642</v>
      </c>
      <c r="E3884" s="340" t="s">
        <v>2453</v>
      </c>
      <c r="F3884" s="340" t="s">
        <v>2423</v>
      </c>
    </row>
    <row r="3885" spans="1:6">
      <c r="A3885" s="26">
        <v>3881</v>
      </c>
      <c r="B3885" s="338" t="s">
        <v>7710</v>
      </c>
      <c r="C3885" s="340" t="s">
        <v>1527</v>
      </c>
      <c r="D3885" s="340" t="s">
        <v>7642</v>
      </c>
      <c r="E3885" s="340" t="s">
        <v>2453</v>
      </c>
      <c r="F3885" s="340" t="s">
        <v>2423</v>
      </c>
    </row>
    <row r="3886" spans="1:6">
      <c r="A3886" s="26">
        <v>3882</v>
      </c>
      <c r="B3886" s="338" t="s">
        <v>7673</v>
      </c>
      <c r="C3886" s="340" t="s">
        <v>7674</v>
      </c>
      <c r="D3886" s="340" t="s">
        <v>7642</v>
      </c>
      <c r="E3886" s="340" t="s">
        <v>2453</v>
      </c>
      <c r="F3886" s="340" t="s">
        <v>2423</v>
      </c>
    </row>
    <row r="3887" spans="1:6">
      <c r="A3887" s="26">
        <v>3883</v>
      </c>
      <c r="B3887" s="338" t="s">
        <v>7708</v>
      </c>
      <c r="C3887" s="340" t="s">
        <v>7709</v>
      </c>
      <c r="D3887" s="340" t="s">
        <v>7642</v>
      </c>
      <c r="E3887" s="340" t="s">
        <v>2453</v>
      </c>
      <c r="F3887" s="340" t="s">
        <v>2423</v>
      </c>
    </row>
    <row r="3888" spans="1:6">
      <c r="A3888" s="26">
        <v>3884</v>
      </c>
      <c r="B3888" s="338" t="s">
        <v>7675</v>
      </c>
      <c r="C3888" s="340" t="s">
        <v>7676</v>
      </c>
      <c r="D3888" s="340" t="s">
        <v>7642</v>
      </c>
      <c r="E3888" s="340" t="s">
        <v>2453</v>
      </c>
      <c r="F3888" s="340" t="s">
        <v>2423</v>
      </c>
    </row>
    <row r="3889" spans="1:6">
      <c r="A3889" s="26">
        <v>3885</v>
      </c>
      <c r="B3889" s="338" t="s">
        <v>7706</v>
      </c>
      <c r="C3889" s="340" t="s">
        <v>7707</v>
      </c>
      <c r="D3889" s="340" t="s">
        <v>7642</v>
      </c>
      <c r="E3889" s="340" t="s">
        <v>2453</v>
      </c>
      <c r="F3889" s="340" t="s">
        <v>2423</v>
      </c>
    </row>
    <row r="3890" spans="1:6">
      <c r="A3890" s="26">
        <v>3886</v>
      </c>
      <c r="B3890" s="338" t="s">
        <v>10468</v>
      </c>
      <c r="C3890" s="340" t="s">
        <v>7753</v>
      </c>
      <c r="D3890" s="340" t="s">
        <v>7642</v>
      </c>
      <c r="E3890" s="340" t="s">
        <v>2453</v>
      </c>
      <c r="F3890" s="340" t="s">
        <v>2423</v>
      </c>
    </row>
    <row r="3891" spans="1:6">
      <c r="A3891" s="26">
        <v>3887</v>
      </c>
      <c r="B3891" s="338" t="s">
        <v>10475</v>
      </c>
      <c r="C3891" s="340" t="s">
        <v>7741</v>
      </c>
      <c r="D3891" s="340" t="s">
        <v>7642</v>
      </c>
      <c r="E3891" s="340" t="s">
        <v>2453</v>
      </c>
      <c r="F3891" s="340" t="s">
        <v>2423</v>
      </c>
    </row>
    <row r="3892" spans="1:6">
      <c r="A3892" s="26">
        <v>3888</v>
      </c>
      <c r="B3892" s="338" t="s">
        <v>10526</v>
      </c>
      <c r="C3892" s="340" t="s">
        <v>7752</v>
      </c>
      <c r="D3892" s="340" t="s">
        <v>7642</v>
      </c>
      <c r="E3892" s="340" t="s">
        <v>2453</v>
      </c>
      <c r="F3892" s="340" t="s">
        <v>2423</v>
      </c>
    </row>
    <row r="3893" spans="1:6">
      <c r="A3893" s="26">
        <v>3889</v>
      </c>
      <c r="B3893" s="338" t="s">
        <v>10535</v>
      </c>
      <c r="C3893" s="340" t="s">
        <v>7756</v>
      </c>
      <c r="D3893" s="340" t="s">
        <v>7642</v>
      </c>
      <c r="E3893" s="340" t="s">
        <v>2453</v>
      </c>
      <c r="F3893" s="340" t="s">
        <v>2423</v>
      </c>
    </row>
    <row r="3894" spans="1:6">
      <c r="A3894" s="26">
        <v>3890</v>
      </c>
      <c r="B3894" s="338" t="s">
        <v>10540</v>
      </c>
      <c r="C3894" s="340" t="s">
        <v>7742</v>
      </c>
      <c r="D3894" s="340" t="s">
        <v>7642</v>
      </c>
      <c r="E3894" s="340" t="s">
        <v>2453</v>
      </c>
      <c r="F3894" s="340" t="s">
        <v>2423</v>
      </c>
    </row>
    <row r="3895" spans="1:6">
      <c r="A3895" s="26">
        <v>3891</v>
      </c>
      <c r="B3895" s="338" t="s">
        <v>10563</v>
      </c>
      <c r="C3895" s="340" t="s">
        <v>7743</v>
      </c>
      <c r="D3895" s="340" t="s">
        <v>7642</v>
      </c>
      <c r="E3895" s="340" t="s">
        <v>2453</v>
      </c>
      <c r="F3895" s="340" t="s">
        <v>2423</v>
      </c>
    </row>
    <row r="3896" spans="1:6">
      <c r="A3896" s="26">
        <v>3892</v>
      </c>
      <c r="B3896" s="338" t="s">
        <v>10582</v>
      </c>
      <c r="C3896" s="340" t="s">
        <v>7757</v>
      </c>
      <c r="D3896" s="340" t="s">
        <v>7642</v>
      </c>
      <c r="E3896" s="340" t="s">
        <v>2453</v>
      </c>
      <c r="F3896" s="340" t="s">
        <v>2423</v>
      </c>
    </row>
    <row r="3897" spans="1:6">
      <c r="A3897" s="26">
        <v>3893</v>
      </c>
      <c r="B3897" s="338" t="s">
        <v>10597</v>
      </c>
      <c r="C3897" s="340" t="s">
        <v>7755</v>
      </c>
      <c r="D3897" s="340" t="s">
        <v>7642</v>
      </c>
      <c r="E3897" s="340" t="s">
        <v>2453</v>
      </c>
      <c r="F3897" s="340" t="s">
        <v>2423</v>
      </c>
    </row>
    <row r="3898" spans="1:6">
      <c r="A3898" s="26">
        <v>3894</v>
      </c>
      <c r="B3898" s="338" t="s">
        <v>10603</v>
      </c>
      <c r="C3898" s="340" t="s">
        <v>7748</v>
      </c>
      <c r="D3898" s="340" t="s">
        <v>7642</v>
      </c>
      <c r="E3898" s="340" t="s">
        <v>2453</v>
      </c>
      <c r="F3898" s="340" t="s">
        <v>2423</v>
      </c>
    </row>
    <row r="3899" spans="1:6">
      <c r="A3899" s="26">
        <v>3895</v>
      </c>
      <c r="B3899" s="338" t="s">
        <v>10616</v>
      </c>
      <c r="C3899" s="340" t="s">
        <v>7751</v>
      </c>
      <c r="D3899" s="340" t="s">
        <v>7642</v>
      </c>
      <c r="E3899" s="340" t="s">
        <v>2453</v>
      </c>
      <c r="F3899" s="340" t="s">
        <v>2423</v>
      </c>
    </row>
    <row r="3900" spans="1:6">
      <c r="A3900" s="26">
        <v>3896</v>
      </c>
      <c r="B3900" s="338" t="s">
        <v>10623</v>
      </c>
      <c r="C3900" s="340" t="s">
        <v>7750</v>
      </c>
      <c r="D3900" s="340" t="s">
        <v>7642</v>
      </c>
      <c r="E3900" s="340" t="s">
        <v>2453</v>
      </c>
      <c r="F3900" s="340" t="s">
        <v>2423</v>
      </c>
    </row>
    <row r="3901" spans="1:6">
      <c r="A3901" s="26">
        <v>3897</v>
      </c>
      <c r="B3901" s="338" t="s">
        <v>10639</v>
      </c>
      <c r="C3901" s="340" t="s">
        <v>7749</v>
      </c>
      <c r="D3901" s="340" t="s">
        <v>7642</v>
      </c>
      <c r="E3901" s="340" t="s">
        <v>2453</v>
      </c>
      <c r="F3901" s="340" t="s">
        <v>2423</v>
      </c>
    </row>
    <row r="3902" spans="1:6">
      <c r="A3902" s="26">
        <v>3898</v>
      </c>
      <c r="B3902" s="338" t="s">
        <v>10670</v>
      </c>
      <c r="C3902" s="340" t="s">
        <v>7754</v>
      </c>
      <c r="D3902" s="340" t="s">
        <v>7642</v>
      </c>
      <c r="E3902" s="340" t="s">
        <v>2453</v>
      </c>
      <c r="F3902" s="340" t="s">
        <v>2423</v>
      </c>
    </row>
    <row r="3903" spans="1:6">
      <c r="A3903" s="26">
        <v>3899</v>
      </c>
      <c r="B3903" s="338" t="s">
        <v>10676</v>
      </c>
      <c r="C3903" s="340" t="s">
        <v>7761</v>
      </c>
      <c r="D3903" s="340" t="s">
        <v>7642</v>
      </c>
      <c r="E3903" s="340" t="s">
        <v>2453</v>
      </c>
      <c r="F3903" s="340" t="s">
        <v>2423</v>
      </c>
    </row>
    <row r="3904" spans="1:6">
      <c r="A3904" s="26">
        <v>3900</v>
      </c>
      <c r="B3904" s="338" t="s">
        <v>11033</v>
      </c>
      <c r="C3904" s="340" t="s">
        <v>7649</v>
      </c>
      <c r="D3904" s="340" t="s">
        <v>7642</v>
      </c>
      <c r="E3904" s="340" t="s">
        <v>2422</v>
      </c>
      <c r="F3904" s="340" t="s">
        <v>2423</v>
      </c>
    </row>
    <row r="3905" spans="1:6">
      <c r="A3905" s="26">
        <v>3901</v>
      </c>
      <c r="B3905" s="338" t="s">
        <v>11059</v>
      </c>
      <c r="C3905" s="340" t="s">
        <v>7650</v>
      </c>
      <c r="D3905" s="340" t="s">
        <v>7642</v>
      </c>
      <c r="E3905" s="340" t="s">
        <v>2422</v>
      </c>
      <c r="F3905" s="340" t="s">
        <v>2423</v>
      </c>
    </row>
    <row r="3906" spans="1:6">
      <c r="A3906" s="26">
        <v>3902</v>
      </c>
      <c r="B3906" s="338" t="s">
        <v>7714</v>
      </c>
      <c r="C3906" s="340" t="s">
        <v>7715</v>
      </c>
      <c r="D3906" s="340" t="s">
        <v>7642</v>
      </c>
      <c r="E3906" s="340" t="s">
        <v>2453</v>
      </c>
      <c r="F3906" s="340" t="s">
        <v>2423</v>
      </c>
    </row>
    <row r="3907" spans="1:6">
      <c r="A3907" s="26">
        <v>3903</v>
      </c>
      <c r="B3907" s="338" t="s">
        <v>7711</v>
      </c>
      <c r="C3907" s="340" t="s">
        <v>1537</v>
      </c>
      <c r="D3907" s="340" t="s">
        <v>7642</v>
      </c>
      <c r="E3907" s="340" t="s">
        <v>2453</v>
      </c>
      <c r="F3907" s="340" t="s">
        <v>2423</v>
      </c>
    </row>
    <row r="3908" spans="1:6">
      <c r="A3908" s="26">
        <v>3904</v>
      </c>
      <c r="B3908" s="338" t="s">
        <v>7669</v>
      </c>
      <c r="C3908" s="340" t="s">
        <v>7670</v>
      </c>
      <c r="D3908" s="340" t="s">
        <v>7642</v>
      </c>
      <c r="E3908" s="340" t="s">
        <v>2453</v>
      </c>
      <c r="F3908" s="340" t="s">
        <v>2423</v>
      </c>
    </row>
    <row r="3909" spans="1:6">
      <c r="A3909" s="26">
        <v>3905</v>
      </c>
      <c r="B3909" s="338" t="s">
        <v>7702</v>
      </c>
      <c r="C3909" s="340" t="s">
        <v>7703</v>
      </c>
      <c r="D3909" s="340" t="s">
        <v>7642</v>
      </c>
      <c r="E3909" s="340" t="s">
        <v>2453</v>
      </c>
      <c r="F3909" s="340" t="s">
        <v>2423</v>
      </c>
    </row>
    <row r="3910" spans="1:6">
      <c r="A3910" s="26">
        <v>3906</v>
      </c>
      <c r="B3910" s="338" t="s">
        <v>7687</v>
      </c>
      <c r="C3910" s="340" t="s">
        <v>7688</v>
      </c>
      <c r="D3910" s="340" t="s">
        <v>7642</v>
      </c>
      <c r="E3910" s="340" t="s">
        <v>2453</v>
      </c>
      <c r="F3910" s="340" t="s">
        <v>2423</v>
      </c>
    </row>
    <row r="3911" spans="1:6">
      <c r="A3911" s="26">
        <v>3907</v>
      </c>
      <c r="B3911" s="338" t="s">
        <v>7685</v>
      </c>
      <c r="C3911" s="340" t="s">
        <v>7686</v>
      </c>
      <c r="D3911" s="340" t="s">
        <v>7642</v>
      </c>
      <c r="E3911" s="340" t="s">
        <v>2453</v>
      </c>
      <c r="F3911" s="340" t="s">
        <v>2423</v>
      </c>
    </row>
    <row r="3912" spans="1:6">
      <c r="A3912" s="26">
        <v>3908</v>
      </c>
      <c r="B3912" s="338" t="s">
        <v>7704</v>
      </c>
      <c r="C3912" s="340" t="s">
        <v>7705</v>
      </c>
      <c r="D3912" s="340" t="s">
        <v>7642</v>
      </c>
      <c r="E3912" s="340" t="s">
        <v>2453</v>
      </c>
      <c r="F3912" s="340" t="s">
        <v>2423</v>
      </c>
    </row>
    <row r="3913" spans="1:6">
      <c r="A3913" s="26">
        <v>3909</v>
      </c>
      <c r="B3913" s="338" t="s">
        <v>7700</v>
      </c>
      <c r="C3913" s="340" t="s">
        <v>7701</v>
      </c>
      <c r="D3913" s="340" t="s">
        <v>7642</v>
      </c>
      <c r="E3913" s="340" t="s">
        <v>2453</v>
      </c>
      <c r="F3913" s="340" t="s">
        <v>2423</v>
      </c>
    </row>
    <row r="3914" spans="1:6">
      <c r="A3914" s="26">
        <v>3910</v>
      </c>
      <c r="B3914" s="338" t="s">
        <v>11429</v>
      </c>
      <c r="C3914" s="340" t="s">
        <v>7764</v>
      </c>
      <c r="D3914" s="340" t="s">
        <v>7642</v>
      </c>
      <c r="E3914" s="340" t="s">
        <v>2453</v>
      </c>
      <c r="F3914" s="340" t="s">
        <v>2423</v>
      </c>
    </row>
    <row r="3915" spans="1:6">
      <c r="A3915" s="26">
        <v>3911</v>
      </c>
      <c r="B3915" s="338" t="s">
        <v>11472</v>
      </c>
      <c r="C3915" s="340" t="s">
        <v>7745</v>
      </c>
      <c r="D3915" s="340" t="s">
        <v>7642</v>
      </c>
      <c r="E3915" s="340" t="s">
        <v>2453</v>
      </c>
      <c r="F3915" s="340" t="s">
        <v>2423</v>
      </c>
    </row>
    <row r="3916" spans="1:6">
      <c r="A3916" s="26">
        <v>3912</v>
      </c>
      <c r="B3916" s="338" t="s">
        <v>11481</v>
      </c>
      <c r="C3916" s="340" t="s">
        <v>9136</v>
      </c>
      <c r="D3916" s="340" t="s">
        <v>7642</v>
      </c>
      <c r="E3916" s="340" t="s">
        <v>2453</v>
      </c>
      <c r="F3916" s="340" t="s">
        <v>2423</v>
      </c>
    </row>
    <row r="3917" spans="1:6">
      <c r="A3917" s="26">
        <v>3913</v>
      </c>
      <c r="B3917" s="338" t="s">
        <v>11512</v>
      </c>
      <c r="C3917" s="340" t="s">
        <v>7760</v>
      </c>
      <c r="D3917" s="340" t="s">
        <v>7642</v>
      </c>
      <c r="E3917" s="340" t="s">
        <v>2453</v>
      </c>
      <c r="F3917" s="340" t="s">
        <v>2423</v>
      </c>
    </row>
    <row r="3918" spans="1:6">
      <c r="A3918" s="26">
        <v>3914</v>
      </c>
      <c r="B3918" s="338" t="s">
        <v>11516</v>
      </c>
      <c r="C3918" s="340" t="s">
        <v>7744</v>
      </c>
      <c r="D3918" s="340" t="s">
        <v>7642</v>
      </c>
      <c r="E3918" s="340" t="s">
        <v>2453</v>
      </c>
      <c r="F3918" s="340" t="s">
        <v>2423</v>
      </c>
    </row>
    <row r="3919" spans="1:6">
      <c r="A3919" s="26">
        <v>3915</v>
      </c>
      <c r="B3919" s="338" t="s">
        <v>11525</v>
      </c>
      <c r="C3919" s="340" t="s">
        <v>7759</v>
      </c>
      <c r="D3919" s="340" t="s">
        <v>7642</v>
      </c>
      <c r="E3919" s="340" t="s">
        <v>2453</v>
      </c>
      <c r="F3919" s="340" t="s">
        <v>2423</v>
      </c>
    </row>
    <row r="3920" spans="1:6">
      <c r="A3920" s="26">
        <v>3916</v>
      </c>
      <c r="B3920" s="338" t="s">
        <v>7655</v>
      </c>
      <c r="C3920" s="340" t="s">
        <v>7656</v>
      </c>
      <c r="D3920" s="340" t="s">
        <v>7642</v>
      </c>
      <c r="E3920" s="340" t="s">
        <v>2453</v>
      </c>
      <c r="F3920" s="340" t="s">
        <v>2423</v>
      </c>
    </row>
    <row r="3921" spans="1:6">
      <c r="A3921" s="26">
        <v>3917</v>
      </c>
      <c r="B3921" s="338" t="s">
        <v>7661</v>
      </c>
      <c r="C3921" s="340" t="s">
        <v>7662</v>
      </c>
      <c r="D3921" s="340" t="s">
        <v>7642</v>
      </c>
      <c r="E3921" s="340" t="s">
        <v>2453</v>
      </c>
      <c r="F3921" s="340" t="s">
        <v>2423</v>
      </c>
    </row>
    <row r="3922" spans="1:6">
      <c r="A3922" s="26">
        <v>3918</v>
      </c>
      <c r="B3922" s="338" t="s">
        <v>7653</v>
      </c>
      <c r="C3922" s="340" t="s">
        <v>7654</v>
      </c>
      <c r="D3922" s="340" t="s">
        <v>7642</v>
      </c>
      <c r="E3922" s="340" t="s">
        <v>2453</v>
      </c>
      <c r="F3922" s="340" t="s">
        <v>2423</v>
      </c>
    </row>
    <row r="3923" spans="1:6">
      <c r="A3923" s="26">
        <v>3919</v>
      </c>
      <c r="B3923" s="338" t="s">
        <v>7651</v>
      </c>
      <c r="C3923" s="340" t="s">
        <v>7652</v>
      </c>
      <c r="D3923" s="340" t="s">
        <v>7642</v>
      </c>
      <c r="E3923" s="340" t="s">
        <v>2453</v>
      </c>
      <c r="F3923" s="340" t="s">
        <v>2423</v>
      </c>
    </row>
    <row r="3924" spans="1:6">
      <c r="A3924" s="26">
        <v>3920</v>
      </c>
      <c r="B3924" s="338" t="s">
        <v>7643</v>
      </c>
      <c r="C3924" s="340" t="s">
        <v>1615</v>
      </c>
      <c r="D3924" s="340" t="s">
        <v>7642</v>
      </c>
      <c r="E3924" s="340" t="s">
        <v>2422</v>
      </c>
      <c r="F3924" s="342" t="s">
        <v>2423</v>
      </c>
    </row>
    <row r="3925" spans="1:6">
      <c r="A3925" s="26">
        <v>3921</v>
      </c>
      <c r="B3925" s="338" t="s">
        <v>7657</v>
      </c>
      <c r="C3925" s="340" t="s">
        <v>7658</v>
      </c>
      <c r="D3925" s="340" t="s">
        <v>7642</v>
      </c>
      <c r="E3925" s="340" t="s">
        <v>2453</v>
      </c>
      <c r="F3925" s="342" t="s">
        <v>2423</v>
      </c>
    </row>
    <row r="3926" spans="1:6">
      <c r="A3926" s="26">
        <v>3922</v>
      </c>
      <c r="B3926" s="338" t="s">
        <v>7663</v>
      </c>
      <c r="C3926" s="340" t="s">
        <v>7664</v>
      </c>
      <c r="D3926" s="340" t="s">
        <v>7642</v>
      </c>
      <c r="E3926" s="340" t="s">
        <v>2453</v>
      </c>
      <c r="F3926" s="342" t="s">
        <v>2423</v>
      </c>
    </row>
    <row r="3927" spans="1:6">
      <c r="A3927" s="26">
        <v>3923</v>
      </c>
      <c r="B3927" s="338" t="s">
        <v>7641</v>
      </c>
      <c r="C3927" s="340" t="s">
        <v>1593</v>
      </c>
      <c r="D3927" s="340" t="s">
        <v>7642</v>
      </c>
      <c r="E3927" s="340" t="s">
        <v>2422</v>
      </c>
      <c r="F3927" s="342" t="s">
        <v>2423</v>
      </c>
    </row>
    <row r="3928" spans="1:6">
      <c r="A3928" s="26">
        <v>3924</v>
      </c>
      <c r="B3928" s="338" t="s">
        <v>7665</v>
      </c>
      <c r="C3928" s="340" t="s">
        <v>7666</v>
      </c>
      <c r="D3928" s="340" t="s">
        <v>7642</v>
      </c>
      <c r="E3928" s="340" t="s">
        <v>2453</v>
      </c>
      <c r="F3928" s="342" t="s">
        <v>2423</v>
      </c>
    </row>
    <row r="3929" spans="1:6">
      <c r="A3929" s="26">
        <v>3925</v>
      </c>
      <c r="B3929" s="338" t="s">
        <v>9855</v>
      </c>
      <c r="C3929" s="340" t="s">
        <v>9856</v>
      </c>
      <c r="D3929" s="340" t="s">
        <v>7642</v>
      </c>
      <c r="E3929" s="340" t="s">
        <v>2422</v>
      </c>
      <c r="F3929" s="340" t="s">
        <v>2438</v>
      </c>
    </row>
    <row r="3930" spans="1:6">
      <c r="A3930" s="26">
        <v>3926</v>
      </c>
      <c r="B3930" s="338" t="s">
        <v>9936</v>
      </c>
      <c r="C3930" s="340" t="s">
        <v>7648</v>
      </c>
      <c r="D3930" s="340" t="s">
        <v>7642</v>
      </c>
      <c r="E3930" s="340" t="s">
        <v>2422</v>
      </c>
      <c r="F3930" s="340" t="s">
        <v>2438</v>
      </c>
    </row>
    <row r="3931" spans="1:6">
      <c r="A3931" s="26">
        <v>3927</v>
      </c>
      <c r="B3931" s="338" t="s">
        <v>7738</v>
      </c>
      <c r="C3931" s="340" t="s">
        <v>7739</v>
      </c>
      <c r="D3931" s="340" t="s">
        <v>7642</v>
      </c>
      <c r="E3931" s="340" t="s">
        <v>2453</v>
      </c>
      <c r="F3931" s="340" t="s">
        <v>2438</v>
      </c>
    </row>
    <row r="3932" spans="1:6">
      <c r="A3932" s="26">
        <v>3928</v>
      </c>
      <c r="B3932" s="338" t="s">
        <v>7679</v>
      </c>
      <c r="C3932" s="340" t="s">
        <v>7680</v>
      </c>
      <c r="D3932" s="340" t="s">
        <v>7642</v>
      </c>
      <c r="E3932" s="340" t="s">
        <v>2453</v>
      </c>
      <c r="F3932" s="340" t="s">
        <v>2893</v>
      </c>
    </row>
    <row r="3933" spans="1:6">
      <c r="A3933" s="26">
        <v>3929</v>
      </c>
      <c r="B3933" s="338" t="s">
        <v>7659</v>
      </c>
      <c r="C3933" s="340" t="s">
        <v>7660</v>
      </c>
      <c r="D3933" s="340" t="s">
        <v>7642</v>
      </c>
      <c r="E3933" s="340" t="s">
        <v>2453</v>
      </c>
      <c r="F3933" s="342" t="s">
        <v>2893</v>
      </c>
    </row>
    <row r="3934" spans="1:6">
      <c r="A3934" s="26">
        <v>3930</v>
      </c>
      <c r="B3934" s="27" t="s">
        <v>9498</v>
      </c>
      <c r="C3934" s="28" t="s">
        <v>7846</v>
      </c>
      <c r="D3934" s="28" t="s">
        <v>7766</v>
      </c>
      <c r="E3934" s="340" t="s">
        <v>2453</v>
      </c>
      <c r="F3934" s="340" t="s">
        <v>2423</v>
      </c>
    </row>
    <row r="3935" spans="1:6">
      <c r="A3935" s="26">
        <v>3931</v>
      </c>
      <c r="B3935" s="27" t="s">
        <v>9501</v>
      </c>
      <c r="C3935" s="28" t="s">
        <v>7836</v>
      </c>
      <c r="D3935" s="28" t="s">
        <v>7766</v>
      </c>
      <c r="E3935" s="340" t="s">
        <v>2453</v>
      </c>
      <c r="F3935" s="340" t="s">
        <v>2423</v>
      </c>
    </row>
    <row r="3936" spans="1:6">
      <c r="A3936" s="26">
        <v>3932</v>
      </c>
      <c r="B3936" s="338" t="s">
        <v>9532</v>
      </c>
      <c r="C3936" s="340" t="s">
        <v>1167</v>
      </c>
      <c r="D3936" s="340" t="s">
        <v>7766</v>
      </c>
      <c r="E3936" s="340" t="s">
        <v>2453</v>
      </c>
      <c r="F3936" s="340" t="s">
        <v>2423</v>
      </c>
    </row>
    <row r="3937" spans="1:6">
      <c r="A3937" s="26">
        <v>3933</v>
      </c>
      <c r="B3937" s="338" t="s">
        <v>9533</v>
      </c>
      <c r="C3937" s="340" t="s">
        <v>1217</v>
      </c>
      <c r="D3937" s="340" t="s">
        <v>7766</v>
      </c>
      <c r="E3937" s="340" t="s">
        <v>2453</v>
      </c>
      <c r="F3937" s="340" t="s">
        <v>2423</v>
      </c>
    </row>
    <row r="3938" spans="1:6">
      <c r="A3938" s="26">
        <v>3934</v>
      </c>
      <c r="B3938" s="338" t="s">
        <v>9536</v>
      </c>
      <c r="C3938" s="340" t="s">
        <v>1211</v>
      </c>
      <c r="D3938" s="340" t="s">
        <v>7766</v>
      </c>
      <c r="E3938" s="340" t="s">
        <v>2453</v>
      </c>
      <c r="F3938" s="340" t="s">
        <v>2423</v>
      </c>
    </row>
    <row r="3939" spans="1:6">
      <c r="A3939" s="26">
        <v>3935</v>
      </c>
      <c r="B3939" s="338" t="s">
        <v>9558</v>
      </c>
      <c r="C3939" s="340" t="s">
        <v>1168</v>
      </c>
      <c r="D3939" s="340" t="s">
        <v>7766</v>
      </c>
      <c r="E3939" s="340" t="s">
        <v>2453</v>
      </c>
      <c r="F3939" s="340" t="s">
        <v>2423</v>
      </c>
    </row>
    <row r="3940" spans="1:6">
      <c r="A3940" s="26">
        <v>3936</v>
      </c>
      <c r="B3940" s="338" t="s">
        <v>9567</v>
      </c>
      <c r="C3940" s="340" t="s">
        <v>1190</v>
      </c>
      <c r="D3940" s="340" t="s">
        <v>7766</v>
      </c>
      <c r="E3940" s="340" t="s">
        <v>2453</v>
      </c>
      <c r="F3940" s="340" t="s">
        <v>2423</v>
      </c>
    </row>
    <row r="3941" spans="1:6">
      <c r="A3941" s="26">
        <v>3937</v>
      </c>
      <c r="B3941" s="338" t="s">
        <v>9587</v>
      </c>
      <c r="C3941" s="340" t="s">
        <v>1203</v>
      </c>
      <c r="D3941" s="340" t="s">
        <v>7766</v>
      </c>
      <c r="E3941" s="340" t="s">
        <v>2453</v>
      </c>
      <c r="F3941" s="340" t="s">
        <v>2423</v>
      </c>
    </row>
    <row r="3942" spans="1:6">
      <c r="A3942" s="26">
        <v>3938</v>
      </c>
      <c r="B3942" s="338" t="s">
        <v>9606</v>
      </c>
      <c r="C3942" s="340" t="s">
        <v>1193</v>
      </c>
      <c r="D3942" s="340" t="s">
        <v>7766</v>
      </c>
      <c r="E3942" s="340" t="s">
        <v>2453</v>
      </c>
      <c r="F3942" s="340" t="s">
        <v>2423</v>
      </c>
    </row>
    <row r="3943" spans="1:6">
      <c r="A3943" s="26">
        <v>3939</v>
      </c>
      <c r="B3943" s="338" t="s">
        <v>9614</v>
      </c>
      <c r="C3943" s="340" t="s">
        <v>1208</v>
      </c>
      <c r="D3943" s="340" t="s">
        <v>7766</v>
      </c>
      <c r="E3943" s="340" t="s">
        <v>2453</v>
      </c>
      <c r="F3943" s="340" t="s">
        <v>2423</v>
      </c>
    </row>
    <row r="3944" spans="1:6">
      <c r="A3944" s="26">
        <v>3940</v>
      </c>
      <c r="B3944" s="338" t="s">
        <v>9617</v>
      </c>
      <c r="C3944" s="340" t="s">
        <v>1199</v>
      </c>
      <c r="D3944" s="340" t="s">
        <v>7766</v>
      </c>
      <c r="E3944" s="340" t="s">
        <v>2453</v>
      </c>
      <c r="F3944" s="340" t="s">
        <v>2423</v>
      </c>
    </row>
    <row r="3945" spans="1:6">
      <c r="A3945" s="26">
        <v>3941</v>
      </c>
      <c r="B3945" s="338" t="s">
        <v>9639</v>
      </c>
      <c r="C3945" s="340" t="s">
        <v>1192</v>
      </c>
      <c r="D3945" s="340" t="s">
        <v>7766</v>
      </c>
      <c r="E3945" s="340" t="s">
        <v>2453</v>
      </c>
      <c r="F3945" s="340" t="s">
        <v>2423</v>
      </c>
    </row>
    <row r="3946" spans="1:6">
      <c r="A3946" s="26">
        <v>3942</v>
      </c>
      <c r="B3946" s="338" t="s">
        <v>9641</v>
      </c>
      <c r="C3946" s="340" t="s">
        <v>1212</v>
      </c>
      <c r="D3946" s="340" t="s">
        <v>7766</v>
      </c>
      <c r="E3946" s="340" t="s">
        <v>2453</v>
      </c>
      <c r="F3946" s="340" t="s">
        <v>2423</v>
      </c>
    </row>
    <row r="3947" spans="1:6">
      <c r="A3947" s="26">
        <v>3943</v>
      </c>
      <c r="B3947" s="338" t="s">
        <v>9650</v>
      </c>
      <c r="C3947" s="340" t="s">
        <v>1205</v>
      </c>
      <c r="D3947" s="340" t="s">
        <v>7766</v>
      </c>
      <c r="E3947" s="340" t="s">
        <v>2453</v>
      </c>
      <c r="F3947" s="340" t="s">
        <v>2423</v>
      </c>
    </row>
    <row r="3948" spans="1:6">
      <c r="A3948" s="26">
        <v>3944</v>
      </c>
      <c r="B3948" s="338" t="s">
        <v>9655</v>
      </c>
      <c r="C3948" s="340" t="s">
        <v>672</v>
      </c>
      <c r="D3948" s="340" t="s">
        <v>7766</v>
      </c>
      <c r="E3948" s="340" t="s">
        <v>2453</v>
      </c>
      <c r="F3948" s="340" t="s">
        <v>2423</v>
      </c>
    </row>
    <row r="3949" spans="1:6">
      <c r="A3949" s="26">
        <v>3945</v>
      </c>
      <c r="B3949" s="338" t="s">
        <v>9661</v>
      </c>
      <c r="C3949" s="340" t="s">
        <v>1188</v>
      </c>
      <c r="D3949" s="340" t="s">
        <v>7766</v>
      </c>
      <c r="E3949" s="340" t="s">
        <v>2453</v>
      </c>
      <c r="F3949" s="340" t="s">
        <v>2423</v>
      </c>
    </row>
    <row r="3950" spans="1:6">
      <c r="A3950" s="26">
        <v>3946</v>
      </c>
      <c r="B3950" s="338" t="s">
        <v>9664</v>
      </c>
      <c r="C3950" s="340" t="s">
        <v>1164</v>
      </c>
      <c r="D3950" s="340" t="s">
        <v>7766</v>
      </c>
      <c r="E3950" s="340" t="s">
        <v>2453</v>
      </c>
      <c r="F3950" s="340" t="s">
        <v>2423</v>
      </c>
    </row>
    <row r="3951" spans="1:6">
      <c r="A3951" s="26">
        <v>3947</v>
      </c>
      <c r="B3951" s="338" t="s">
        <v>9682</v>
      </c>
      <c r="C3951" s="340" t="s">
        <v>1215</v>
      </c>
      <c r="D3951" s="340" t="s">
        <v>7766</v>
      </c>
      <c r="E3951" s="340" t="s">
        <v>2453</v>
      </c>
      <c r="F3951" s="340" t="s">
        <v>2423</v>
      </c>
    </row>
    <row r="3952" spans="1:6">
      <c r="A3952" s="26">
        <v>3948</v>
      </c>
      <c r="B3952" s="338" t="s">
        <v>9695</v>
      </c>
      <c r="C3952" s="340" t="s">
        <v>1176</v>
      </c>
      <c r="D3952" s="340" t="s">
        <v>7766</v>
      </c>
      <c r="E3952" s="340" t="s">
        <v>2453</v>
      </c>
      <c r="F3952" s="340" t="s">
        <v>2423</v>
      </c>
    </row>
    <row r="3953" spans="1:6">
      <c r="A3953" s="26">
        <v>3949</v>
      </c>
      <c r="B3953" s="338" t="s">
        <v>9747</v>
      </c>
      <c r="C3953" s="340" t="s">
        <v>9748</v>
      </c>
      <c r="D3953" s="340" t="s">
        <v>7766</v>
      </c>
      <c r="E3953" s="340" t="s">
        <v>2422</v>
      </c>
      <c r="F3953" s="340" t="s">
        <v>2423</v>
      </c>
    </row>
    <row r="3954" spans="1:6">
      <c r="A3954" s="26">
        <v>3950</v>
      </c>
      <c r="B3954" s="338" t="s">
        <v>9777</v>
      </c>
      <c r="C3954" s="340" t="s">
        <v>1191</v>
      </c>
      <c r="D3954" s="340" t="s">
        <v>7766</v>
      </c>
      <c r="E3954" s="340" t="s">
        <v>2453</v>
      </c>
      <c r="F3954" s="340" t="s">
        <v>2423</v>
      </c>
    </row>
    <row r="3955" spans="1:6">
      <c r="A3955" s="26">
        <v>3951</v>
      </c>
      <c r="B3955" s="338" t="s">
        <v>9790</v>
      </c>
      <c r="C3955" s="340" t="s">
        <v>1181</v>
      </c>
      <c r="D3955" s="340" t="s">
        <v>7766</v>
      </c>
      <c r="E3955" s="340" t="s">
        <v>2453</v>
      </c>
      <c r="F3955" s="340" t="s">
        <v>2423</v>
      </c>
    </row>
    <row r="3956" spans="1:6">
      <c r="A3956" s="26">
        <v>3952</v>
      </c>
      <c r="B3956" s="338" t="s">
        <v>9804</v>
      </c>
      <c r="C3956" s="340" t="s">
        <v>7835</v>
      </c>
      <c r="D3956" s="340" t="s">
        <v>7766</v>
      </c>
      <c r="E3956" s="340" t="s">
        <v>2453</v>
      </c>
      <c r="F3956" s="340" t="s">
        <v>2423</v>
      </c>
    </row>
    <row r="3957" spans="1:6">
      <c r="A3957" s="26">
        <v>3953</v>
      </c>
      <c r="B3957" s="338" t="s">
        <v>9819</v>
      </c>
      <c r="C3957" s="340" t="s">
        <v>7839</v>
      </c>
      <c r="D3957" s="340" t="s">
        <v>7766</v>
      </c>
      <c r="E3957" s="340" t="s">
        <v>2453</v>
      </c>
      <c r="F3957" s="340" t="s">
        <v>2423</v>
      </c>
    </row>
    <row r="3958" spans="1:6">
      <c r="A3958" s="26">
        <v>3954</v>
      </c>
      <c r="B3958" s="338" t="s">
        <v>9822</v>
      </c>
      <c r="C3958" s="340" t="s">
        <v>7845</v>
      </c>
      <c r="D3958" s="340" t="s">
        <v>7766</v>
      </c>
      <c r="E3958" s="340" t="s">
        <v>2453</v>
      </c>
      <c r="F3958" s="340" t="s">
        <v>2423</v>
      </c>
    </row>
    <row r="3959" spans="1:6">
      <c r="A3959" s="26">
        <v>3955</v>
      </c>
      <c r="B3959" s="338" t="s">
        <v>9833</v>
      </c>
      <c r="C3959" s="340" t="s">
        <v>7838</v>
      </c>
      <c r="D3959" s="340" t="s">
        <v>7766</v>
      </c>
      <c r="E3959" s="340" t="s">
        <v>2453</v>
      </c>
      <c r="F3959" s="340" t="s">
        <v>2423</v>
      </c>
    </row>
    <row r="3960" spans="1:6">
      <c r="A3960" s="26">
        <v>3956</v>
      </c>
      <c r="B3960" s="338" t="s">
        <v>9840</v>
      </c>
      <c r="C3960" s="340" t="s">
        <v>7833</v>
      </c>
      <c r="D3960" s="340" t="s">
        <v>7766</v>
      </c>
      <c r="E3960" s="340" t="s">
        <v>2453</v>
      </c>
      <c r="F3960" s="340" t="s">
        <v>2423</v>
      </c>
    </row>
    <row r="3961" spans="1:6">
      <c r="A3961" s="26">
        <v>3957</v>
      </c>
      <c r="B3961" s="338" t="s">
        <v>9849</v>
      </c>
      <c r="C3961" s="340" t="s">
        <v>7844</v>
      </c>
      <c r="D3961" s="340" t="s">
        <v>7766</v>
      </c>
      <c r="E3961" s="340" t="s">
        <v>2453</v>
      </c>
      <c r="F3961" s="340" t="s">
        <v>2423</v>
      </c>
    </row>
    <row r="3962" spans="1:6">
      <c r="A3962" s="26">
        <v>3958</v>
      </c>
      <c r="B3962" s="338" t="s">
        <v>9851</v>
      </c>
      <c r="C3962" s="340" t="s">
        <v>7832</v>
      </c>
      <c r="D3962" s="340" t="s">
        <v>7766</v>
      </c>
      <c r="E3962" s="340" t="s">
        <v>2453</v>
      </c>
      <c r="F3962" s="340" t="s">
        <v>2423</v>
      </c>
    </row>
    <row r="3963" spans="1:6">
      <c r="A3963" s="26">
        <v>3959</v>
      </c>
      <c r="B3963" s="338" t="s">
        <v>9870</v>
      </c>
      <c r="C3963" s="340" t="s">
        <v>1214</v>
      </c>
      <c r="D3963" s="340" t="s">
        <v>7766</v>
      </c>
      <c r="E3963" s="340" t="s">
        <v>2453</v>
      </c>
      <c r="F3963" s="340" t="s">
        <v>2423</v>
      </c>
    </row>
    <row r="3964" spans="1:6">
      <c r="A3964" s="26">
        <v>3960</v>
      </c>
      <c r="B3964" s="338" t="s">
        <v>9888</v>
      </c>
      <c r="C3964" s="340" t="s">
        <v>1204</v>
      </c>
      <c r="D3964" s="340" t="s">
        <v>7766</v>
      </c>
      <c r="E3964" s="340" t="s">
        <v>2453</v>
      </c>
      <c r="F3964" s="340" t="s">
        <v>2423</v>
      </c>
    </row>
    <row r="3965" spans="1:6">
      <c r="A3965" s="26">
        <v>3961</v>
      </c>
      <c r="B3965" s="338" t="s">
        <v>9895</v>
      </c>
      <c r="C3965" s="340" t="s">
        <v>9896</v>
      </c>
      <c r="D3965" s="340" t="s">
        <v>7766</v>
      </c>
      <c r="E3965" s="340" t="s">
        <v>2422</v>
      </c>
      <c r="F3965" s="340" t="s">
        <v>2423</v>
      </c>
    </row>
    <row r="3966" spans="1:6">
      <c r="A3966" s="26">
        <v>3962</v>
      </c>
      <c r="B3966" s="338" t="s">
        <v>9909</v>
      </c>
      <c r="C3966" s="340" t="s">
        <v>7842</v>
      </c>
      <c r="D3966" s="340" t="s">
        <v>7766</v>
      </c>
      <c r="E3966" s="340" t="s">
        <v>2453</v>
      </c>
      <c r="F3966" s="340" t="s">
        <v>2423</v>
      </c>
    </row>
    <row r="3967" spans="1:6">
      <c r="A3967" s="26">
        <v>3963</v>
      </c>
      <c r="B3967" s="338" t="s">
        <v>9910</v>
      </c>
      <c r="C3967" s="340" t="s">
        <v>7843</v>
      </c>
      <c r="D3967" s="340" t="s">
        <v>7766</v>
      </c>
      <c r="E3967" s="340" t="s">
        <v>2453</v>
      </c>
      <c r="F3967" s="340" t="s">
        <v>2423</v>
      </c>
    </row>
    <row r="3968" spans="1:6">
      <c r="A3968" s="26">
        <v>3964</v>
      </c>
      <c r="B3968" s="338" t="s">
        <v>9932</v>
      </c>
      <c r="C3968" s="340" t="s">
        <v>7774</v>
      </c>
      <c r="D3968" s="340" t="s">
        <v>7766</v>
      </c>
      <c r="E3968" s="340" t="s">
        <v>2422</v>
      </c>
      <c r="F3968" s="340" t="s">
        <v>2423</v>
      </c>
    </row>
    <row r="3969" spans="1:6">
      <c r="A3969" s="26">
        <v>3965</v>
      </c>
      <c r="B3969" s="338" t="s">
        <v>7768</v>
      </c>
      <c r="C3969" s="340" t="s">
        <v>7769</v>
      </c>
      <c r="D3969" s="340" t="s">
        <v>7766</v>
      </c>
      <c r="E3969" s="340" t="s">
        <v>2422</v>
      </c>
      <c r="F3969" s="340" t="s">
        <v>2423</v>
      </c>
    </row>
    <row r="3970" spans="1:6">
      <c r="A3970" s="26">
        <v>3966</v>
      </c>
      <c r="B3970" s="338" t="s">
        <v>10027</v>
      </c>
      <c r="C3970" s="340" t="s">
        <v>7790</v>
      </c>
      <c r="D3970" s="340" t="s">
        <v>7766</v>
      </c>
      <c r="E3970" s="340" t="s">
        <v>2453</v>
      </c>
      <c r="F3970" s="340" t="s">
        <v>2423</v>
      </c>
    </row>
    <row r="3971" spans="1:6">
      <c r="A3971" s="26">
        <v>3967</v>
      </c>
      <c r="B3971" s="338" t="s">
        <v>10038</v>
      </c>
      <c r="C3971" s="340" t="s">
        <v>10039</v>
      </c>
      <c r="D3971" s="340" t="s">
        <v>7766</v>
      </c>
      <c r="E3971" s="340" t="s">
        <v>2422</v>
      </c>
      <c r="F3971" s="340" t="s">
        <v>2423</v>
      </c>
    </row>
    <row r="3972" spans="1:6">
      <c r="A3972" s="26">
        <v>3968</v>
      </c>
      <c r="B3972" s="338" t="s">
        <v>10072</v>
      </c>
      <c r="C3972" s="340" t="s">
        <v>7848</v>
      </c>
      <c r="D3972" s="340" t="s">
        <v>7766</v>
      </c>
      <c r="E3972" s="340" t="s">
        <v>2453</v>
      </c>
      <c r="F3972" s="340" t="s">
        <v>2423</v>
      </c>
    </row>
    <row r="3973" spans="1:6">
      <c r="A3973" s="26">
        <v>3969</v>
      </c>
      <c r="B3973" s="338" t="s">
        <v>7770</v>
      </c>
      <c r="C3973" s="340" t="s">
        <v>7771</v>
      </c>
      <c r="D3973" s="340" t="s">
        <v>7766</v>
      </c>
      <c r="E3973" s="340" t="s">
        <v>2422</v>
      </c>
      <c r="F3973" s="340" t="s">
        <v>2423</v>
      </c>
    </row>
    <row r="3974" spans="1:6">
      <c r="A3974" s="26">
        <v>3970</v>
      </c>
      <c r="B3974" s="338" t="s">
        <v>7772</v>
      </c>
      <c r="C3974" s="340" t="s">
        <v>7773</v>
      </c>
      <c r="D3974" s="340" t="s">
        <v>7766</v>
      </c>
      <c r="E3974" s="340" t="s">
        <v>2422</v>
      </c>
      <c r="F3974" s="340" t="s">
        <v>2423</v>
      </c>
    </row>
    <row r="3975" spans="1:6">
      <c r="A3975" s="26">
        <v>3971</v>
      </c>
      <c r="B3975" s="338" t="s">
        <v>9166</v>
      </c>
      <c r="C3975" s="340" t="s">
        <v>1269</v>
      </c>
      <c r="D3975" s="340" t="s">
        <v>7766</v>
      </c>
      <c r="E3975" s="340" t="s">
        <v>2422</v>
      </c>
      <c r="F3975" s="340" t="s">
        <v>2423</v>
      </c>
    </row>
    <row r="3976" spans="1:6">
      <c r="A3976" s="26">
        <v>3972</v>
      </c>
      <c r="B3976" s="338" t="s">
        <v>10169</v>
      </c>
      <c r="C3976" s="340" t="s">
        <v>7802</v>
      </c>
      <c r="D3976" s="340" t="s">
        <v>7766</v>
      </c>
      <c r="E3976" s="340" t="s">
        <v>2453</v>
      </c>
      <c r="F3976" s="340" t="s">
        <v>2423</v>
      </c>
    </row>
    <row r="3977" spans="1:6">
      <c r="A3977" s="26">
        <v>3973</v>
      </c>
      <c r="B3977" s="338" t="s">
        <v>10191</v>
      </c>
      <c r="C3977" s="340" t="s">
        <v>1538</v>
      </c>
      <c r="D3977" s="340" t="s">
        <v>7766</v>
      </c>
      <c r="E3977" s="340" t="s">
        <v>2453</v>
      </c>
      <c r="F3977" s="340" t="s">
        <v>2423</v>
      </c>
    </row>
    <row r="3978" spans="1:6">
      <c r="A3978" s="26">
        <v>3974</v>
      </c>
      <c r="B3978" s="338" t="s">
        <v>10198</v>
      </c>
      <c r="C3978" s="340" t="s">
        <v>7801</v>
      </c>
      <c r="D3978" s="340" t="s">
        <v>7766</v>
      </c>
      <c r="E3978" s="340" t="s">
        <v>2453</v>
      </c>
      <c r="F3978" s="340" t="s">
        <v>2423</v>
      </c>
    </row>
    <row r="3979" spans="1:6">
      <c r="A3979" s="26">
        <v>3975</v>
      </c>
      <c r="B3979" s="338" t="s">
        <v>10207</v>
      </c>
      <c r="C3979" s="340" t="s">
        <v>7803</v>
      </c>
      <c r="D3979" s="340" t="s">
        <v>7766</v>
      </c>
      <c r="E3979" s="340" t="s">
        <v>2453</v>
      </c>
      <c r="F3979" s="340" t="s">
        <v>2423</v>
      </c>
    </row>
    <row r="3980" spans="1:6">
      <c r="A3980" s="26">
        <v>3976</v>
      </c>
      <c r="B3980" s="338" t="s">
        <v>10209</v>
      </c>
      <c r="C3980" s="340" t="s">
        <v>7810</v>
      </c>
      <c r="D3980" s="340" t="s">
        <v>7766</v>
      </c>
      <c r="E3980" s="340" t="s">
        <v>2453</v>
      </c>
      <c r="F3980" s="340" t="s">
        <v>2423</v>
      </c>
    </row>
    <row r="3981" spans="1:6">
      <c r="A3981" s="26">
        <v>3977</v>
      </c>
      <c r="B3981" s="338" t="s">
        <v>10243</v>
      </c>
      <c r="C3981" s="340" t="s">
        <v>7823</v>
      </c>
      <c r="D3981" s="340" t="s">
        <v>7766</v>
      </c>
      <c r="E3981" s="340" t="s">
        <v>2453</v>
      </c>
      <c r="F3981" s="340" t="s">
        <v>2423</v>
      </c>
    </row>
    <row r="3982" spans="1:6">
      <c r="A3982" s="26">
        <v>3978</v>
      </c>
      <c r="B3982" s="338" t="s">
        <v>10244</v>
      </c>
      <c r="C3982" s="340" t="s">
        <v>7797</v>
      </c>
      <c r="D3982" s="340" t="s">
        <v>7766</v>
      </c>
      <c r="E3982" s="340" t="s">
        <v>2453</v>
      </c>
      <c r="F3982" s="340" t="s">
        <v>2423</v>
      </c>
    </row>
    <row r="3983" spans="1:6">
      <c r="A3983" s="26">
        <v>3979</v>
      </c>
      <c r="B3983" s="338" t="s">
        <v>10252</v>
      </c>
      <c r="C3983" s="340" t="s">
        <v>7798</v>
      </c>
      <c r="D3983" s="340" t="s">
        <v>7766</v>
      </c>
      <c r="E3983" s="340" t="s">
        <v>2453</v>
      </c>
      <c r="F3983" s="340" t="s">
        <v>2423</v>
      </c>
    </row>
    <row r="3984" spans="1:6">
      <c r="A3984" s="26">
        <v>3980</v>
      </c>
      <c r="B3984" s="338" t="s">
        <v>10266</v>
      </c>
      <c r="C3984" s="340" t="s">
        <v>7813</v>
      </c>
      <c r="D3984" s="340" t="s">
        <v>7766</v>
      </c>
      <c r="E3984" s="340" t="s">
        <v>2453</v>
      </c>
      <c r="F3984" s="340" t="s">
        <v>2423</v>
      </c>
    </row>
    <row r="3985" spans="1:6">
      <c r="A3985" s="26">
        <v>3981</v>
      </c>
      <c r="B3985" s="338" t="s">
        <v>10269</v>
      </c>
      <c r="C3985" s="340" t="s">
        <v>7799</v>
      </c>
      <c r="D3985" s="340" t="s">
        <v>7766</v>
      </c>
      <c r="E3985" s="340" t="s">
        <v>2453</v>
      </c>
      <c r="F3985" s="340" t="s">
        <v>2423</v>
      </c>
    </row>
    <row r="3986" spans="1:6">
      <c r="A3986" s="26">
        <v>3982</v>
      </c>
      <c r="B3986" s="338" t="s">
        <v>10271</v>
      </c>
      <c r="C3986" s="340" t="s">
        <v>7812</v>
      </c>
      <c r="D3986" s="340" t="s">
        <v>7766</v>
      </c>
      <c r="E3986" s="340" t="s">
        <v>2453</v>
      </c>
      <c r="F3986" s="340" t="s">
        <v>2423</v>
      </c>
    </row>
    <row r="3987" spans="1:6">
      <c r="A3987" s="26">
        <v>3983</v>
      </c>
      <c r="B3987" s="338" t="s">
        <v>10272</v>
      </c>
      <c r="C3987" s="340" t="s">
        <v>7807</v>
      </c>
      <c r="D3987" s="340" t="s">
        <v>7766</v>
      </c>
      <c r="E3987" s="340" t="s">
        <v>2453</v>
      </c>
      <c r="F3987" s="340" t="s">
        <v>2423</v>
      </c>
    </row>
    <row r="3988" spans="1:6">
      <c r="A3988" s="26">
        <v>3984</v>
      </c>
      <c r="B3988" s="338" t="s">
        <v>10283</v>
      </c>
      <c r="C3988" s="340" t="s">
        <v>7800</v>
      </c>
      <c r="D3988" s="340" t="s">
        <v>7766</v>
      </c>
      <c r="E3988" s="340" t="s">
        <v>2453</v>
      </c>
      <c r="F3988" s="340" t="s">
        <v>2423</v>
      </c>
    </row>
    <row r="3989" spans="1:6">
      <c r="A3989" s="26">
        <v>3985</v>
      </c>
      <c r="B3989" s="338" t="s">
        <v>10293</v>
      </c>
      <c r="C3989" s="340" t="s">
        <v>7820</v>
      </c>
      <c r="D3989" s="340" t="s">
        <v>7766</v>
      </c>
      <c r="E3989" s="340" t="s">
        <v>2453</v>
      </c>
      <c r="F3989" s="340" t="s">
        <v>2423</v>
      </c>
    </row>
    <row r="3990" spans="1:6">
      <c r="A3990" s="26">
        <v>3986</v>
      </c>
      <c r="B3990" s="338" t="s">
        <v>10299</v>
      </c>
      <c r="C3990" s="340" t="s">
        <v>7795</v>
      </c>
      <c r="D3990" s="340" t="s">
        <v>7766</v>
      </c>
      <c r="E3990" s="340" t="s">
        <v>2453</v>
      </c>
      <c r="F3990" s="340" t="s">
        <v>2423</v>
      </c>
    </row>
    <row r="3991" spans="1:6">
      <c r="A3991" s="26">
        <v>3987</v>
      </c>
      <c r="B3991" s="338" t="s">
        <v>10303</v>
      </c>
      <c r="C3991" s="340" t="s">
        <v>7811</v>
      </c>
      <c r="D3991" s="340" t="s">
        <v>7766</v>
      </c>
      <c r="E3991" s="340" t="s">
        <v>2453</v>
      </c>
      <c r="F3991" s="340" t="s">
        <v>2423</v>
      </c>
    </row>
    <row r="3992" spans="1:6">
      <c r="A3992" s="26">
        <v>3988</v>
      </c>
      <c r="B3992" s="338" t="s">
        <v>10314</v>
      </c>
      <c r="C3992" s="340" t="s">
        <v>7829</v>
      </c>
      <c r="D3992" s="340" t="s">
        <v>7766</v>
      </c>
      <c r="E3992" s="340" t="s">
        <v>2453</v>
      </c>
      <c r="F3992" s="340" t="s">
        <v>2423</v>
      </c>
    </row>
    <row r="3993" spans="1:6">
      <c r="A3993" s="26">
        <v>3989</v>
      </c>
      <c r="B3993" s="338" t="s">
        <v>10315</v>
      </c>
      <c r="C3993" s="340" t="s">
        <v>1541</v>
      </c>
      <c r="D3993" s="340" t="s">
        <v>7766</v>
      </c>
      <c r="E3993" s="340" t="s">
        <v>2453</v>
      </c>
      <c r="F3993" s="340" t="s">
        <v>2423</v>
      </c>
    </row>
    <row r="3994" spans="1:6">
      <c r="A3994" s="26">
        <v>3990</v>
      </c>
      <c r="B3994" s="338" t="s">
        <v>10318</v>
      </c>
      <c r="C3994" s="340" t="s">
        <v>1540</v>
      </c>
      <c r="D3994" s="340" t="s">
        <v>7766</v>
      </c>
      <c r="E3994" s="340" t="s">
        <v>2453</v>
      </c>
      <c r="F3994" s="340" t="s">
        <v>2423</v>
      </c>
    </row>
    <row r="3995" spans="1:6">
      <c r="A3995" s="26">
        <v>3991</v>
      </c>
      <c r="B3995" s="338" t="s">
        <v>10319</v>
      </c>
      <c r="C3995" s="340" t="s">
        <v>7818</v>
      </c>
      <c r="D3995" s="340" t="s">
        <v>7766</v>
      </c>
      <c r="E3995" s="340" t="s">
        <v>2453</v>
      </c>
      <c r="F3995" s="340" t="s">
        <v>2423</v>
      </c>
    </row>
    <row r="3996" spans="1:6">
      <c r="A3996" s="26">
        <v>3992</v>
      </c>
      <c r="B3996" s="338" t="s">
        <v>10325</v>
      </c>
      <c r="C3996" s="340" t="s">
        <v>1547</v>
      </c>
      <c r="D3996" s="340" t="s">
        <v>7766</v>
      </c>
      <c r="E3996" s="340" t="s">
        <v>2453</v>
      </c>
      <c r="F3996" s="340" t="s">
        <v>2423</v>
      </c>
    </row>
    <row r="3997" spans="1:6">
      <c r="A3997" s="26">
        <v>3993</v>
      </c>
      <c r="B3997" s="338" t="s">
        <v>10333</v>
      </c>
      <c r="C3997" s="340" t="s">
        <v>1555</v>
      </c>
      <c r="D3997" s="340" t="s">
        <v>7766</v>
      </c>
      <c r="E3997" s="340" t="s">
        <v>2453</v>
      </c>
      <c r="F3997" s="340" t="s">
        <v>2423</v>
      </c>
    </row>
    <row r="3998" spans="1:6">
      <c r="A3998" s="26">
        <v>3994</v>
      </c>
      <c r="B3998" s="338" t="s">
        <v>10335</v>
      </c>
      <c r="C3998" s="340" t="s">
        <v>1548</v>
      </c>
      <c r="D3998" s="340" t="s">
        <v>7766</v>
      </c>
      <c r="E3998" s="340" t="s">
        <v>2453</v>
      </c>
      <c r="F3998" s="340" t="s">
        <v>2423</v>
      </c>
    </row>
    <row r="3999" spans="1:6">
      <c r="A3999" s="26">
        <v>3995</v>
      </c>
      <c r="B3999" s="338" t="s">
        <v>10429</v>
      </c>
      <c r="C3999" s="340" t="s">
        <v>7827</v>
      </c>
      <c r="D3999" s="340" t="s">
        <v>7766</v>
      </c>
      <c r="E3999" s="340" t="s">
        <v>2453</v>
      </c>
      <c r="F3999" s="340" t="s">
        <v>2423</v>
      </c>
    </row>
    <row r="4000" spans="1:6">
      <c r="A4000" s="26">
        <v>3996</v>
      </c>
      <c r="B4000" s="338" t="s">
        <v>10452</v>
      </c>
      <c r="C4000" s="340" t="s">
        <v>7806</v>
      </c>
      <c r="D4000" s="340" t="s">
        <v>7766</v>
      </c>
      <c r="E4000" s="340" t="s">
        <v>2453</v>
      </c>
      <c r="F4000" s="340" t="s">
        <v>2423</v>
      </c>
    </row>
    <row r="4001" spans="1:6">
      <c r="A4001" s="26">
        <v>3997</v>
      </c>
      <c r="B4001" s="338" t="s">
        <v>10457</v>
      </c>
      <c r="C4001" s="340" t="s">
        <v>7819</v>
      </c>
      <c r="D4001" s="340" t="s">
        <v>7766</v>
      </c>
      <c r="E4001" s="340" t="s">
        <v>2453</v>
      </c>
      <c r="F4001" s="340" t="s">
        <v>2423</v>
      </c>
    </row>
    <row r="4002" spans="1:6">
      <c r="A4002" s="26">
        <v>3998</v>
      </c>
      <c r="B4002" s="338" t="s">
        <v>10723</v>
      </c>
      <c r="C4002" s="340" t="s">
        <v>7850</v>
      </c>
      <c r="D4002" s="340" t="s">
        <v>7766</v>
      </c>
      <c r="E4002" s="340" t="s">
        <v>2453</v>
      </c>
      <c r="F4002" s="340" t="s">
        <v>2423</v>
      </c>
    </row>
    <row r="4003" spans="1:6">
      <c r="A4003" s="26">
        <v>3999</v>
      </c>
      <c r="B4003" s="338" t="s">
        <v>10812</v>
      </c>
      <c r="C4003" s="340" t="s">
        <v>7849</v>
      </c>
      <c r="D4003" s="340" t="s">
        <v>7766</v>
      </c>
      <c r="E4003" s="340" t="s">
        <v>2453</v>
      </c>
      <c r="F4003" s="340" t="s">
        <v>2423</v>
      </c>
    </row>
    <row r="4004" spans="1:6">
      <c r="A4004" s="26">
        <v>4000</v>
      </c>
      <c r="B4004" s="338" t="s">
        <v>10880</v>
      </c>
      <c r="C4004" s="340" t="s">
        <v>7851</v>
      </c>
      <c r="D4004" s="340" t="s">
        <v>7766</v>
      </c>
      <c r="E4004" s="340" t="s">
        <v>2453</v>
      </c>
      <c r="F4004" s="340" t="s">
        <v>2423</v>
      </c>
    </row>
    <row r="4005" spans="1:6">
      <c r="A4005" s="26">
        <v>4001</v>
      </c>
      <c r="B4005" s="338" t="s">
        <v>10933</v>
      </c>
      <c r="C4005" s="340" t="s">
        <v>7852</v>
      </c>
      <c r="D4005" s="340" t="s">
        <v>7766</v>
      </c>
      <c r="E4005" s="340" t="s">
        <v>2453</v>
      </c>
      <c r="F4005" s="340" t="s">
        <v>2423</v>
      </c>
    </row>
    <row r="4006" spans="1:6">
      <c r="A4006" s="26">
        <v>4002</v>
      </c>
      <c r="B4006" s="338" t="s">
        <v>10964</v>
      </c>
      <c r="C4006" s="340" t="s">
        <v>7853</v>
      </c>
      <c r="D4006" s="340" t="s">
        <v>7766</v>
      </c>
      <c r="E4006" s="340" t="s">
        <v>2453</v>
      </c>
      <c r="F4006" s="340" t="s">
        <v>2423</v>
      </c>
    </row>
    <row r="4007" spans="1:6">
      <c r="A4007" s="26">
        <v>4003</v>
      </c>
      <c r="B4007" s="338" t="s">
        <v>10997</v>
      </c>
      <c r="C4007" s="340" t="s">
        <v>7854</v>
      </c>
      <c r="D4007" s="340" t="s">
        <v>7766</v>
      </c>
      <c r="E4007" s="340" t="s">
        <v>2453</v>
      </c>
      <c r="F4007" s="340" t="s">
        <v>2423</v>
      </c>
    </row>
    <row r="4008" spans="1:6">
      <c r="A4008" s="26">
        <v>4004</v>
      </c>
      <c r="B4008" s="338" t="s">
        <v>11008</v>
      </c>
      <c r="C4008" s="340" t="s">
        <v>7856</v>
      </c>
      <c r="D4008" s="340" t="s">
        <v>7766</v>
      </c>
      <c r="E4008" s="340" t="s">
        <v>2453</v>
      </c>
      <c r="F4008" s="340" t="s">
        <v>2423</v>
      </c>
    </row>
    <row r="4009" spans="1:6">
      <c r="A4009" s="26">
        <v>4005</v>
      </c>
      <c r="B4009" s="338" t="s">
        <v>11010</v>
      </c>
      <c r="C4009" s="340" t="s">
        <v>7857</v>
      </c>
      <c r="D4009" s="340" t="s">
        <v>7766</v>
      </c>
      <c r="E4009" s="340" t="s">
        <v>2453</v>
      </c>
      <c r="F4009" s="340" t="s">
        <v>2423</v>
      </c>
    </row>
    <row r="4010" spans="1:6">
      <c r="A4010" s="26">
        <v>4006</v>
      </c>
      <c r="B4010" s="338" t="s">
        <v>11011</v>
      </c>
      <c r="C4010" s="340" t="s">
        <v>7858</v>
      </c>
      <c r="D4010" s="340" t="s">
        <v>7766</v>
      </c>
      <c r="E4010" s="340" t="s">
        <v>2453</v>
      </c>
      <c r="F4010" s="340" t="s">
        <v>2423</v>
      </c>
    </row>
    <row r="4011" spans="1:6">
      <c r="A4011" s="26">
        <v>4007</v>
      </c>
      <c r="B4011" s="338" t="s">
        <v>11014</v>
      </c>
      <c r="C4011" s="340" t="s">
        <v>7859</v>
      </c>
      <c r="D4011" s="340" t="s">
        <v>7766</v>
      </c>
      <c r="E4011" s="340" t="s">
        <v>2453</v>
      </c>
      <c r="F4011" s="340" t="s">
        <v>2423</v>
      </c>
    </row>
    <row r="4012" spans="1:6">
      <c r="A4012" s="26">
        <v>4008</v>
      </c>
      <c r="B4012" s="338" t="s">
        <v>11017</v>
      </c>
      <c r="C4012" s="340" t="s">
        <v>7860</v>
      </c>
      <c r="D4012" s="340" t="s">
        <v>7766</v>
      </c>
      <c r="E4012" s="340" t="s">
        <v>2453</v>
      </c>
      <c r="F4012" s="340" t="s">
        <v>2423</v>
      </c>
    </row>
    <row r="4013" spans="1:6">
      <c r="A4013" s="26">
        <v>4009</v>
      </c>
      <c r="B4013" s="338" t="s">
        <v>11018</v>
      </c>
      <c r="C4013" s="340" t="s">
        <v>7855</v>
      </c>
      <c r="D4013" s="340" t="s">
        <v>7766</v>
      </c>
      <c r="E4013" s="340" t="s">
        <v>2453</v>
      </c>
      <c r="F4013" s="340" t="s">
        <v>2423</v>
      </c>
    </row>
    <row r="4014" spans="1:6">
      <c r="A4014" s="26">
        <v>4010</v>
      </c>
      <c r="B4014" s="338" t="s">
        <v>11019</v>
      </c>
      <c r="C4014" s="340" t="s">
        <v>9090</v>
      </c>
      <c r="D4014" s="340" t="s">
        <v>7766</v>
      </c>
      <c r="E4014" s="340" t="s">
        <v>2453</v>
      </c>
      <c r="F4014" s="340" t="s">
        <v>2423</v>
      </c>
    </row>
    <row r="4015" spans="1:6">
      <c r="A4015" s="26">
        <v>4011</v>
      </c>
      <c r="B4015" s="338" t="s">
        <v>11022</v>
      </c>
      <c r="C4015" s="340" t="s">
        <v>7776</v>
      </c>
      <c r="D4015" s="340" t="s">
        <v>7766</v>
      </c>
      <c r="E4015" s="340" t="s">
        <v>2422</v>
      </c>
      <c r="F4015" s="340" t="s">
        <v>2423</v>
      </c>
    </row>
    <row r="4016" spans="1:6">
      <c r="A4016" s="26">
        <v>4012</v>
      </c>
      <c r="B4016" s="338" t="s">
        <v>11045</v>
      </c>
      <c r="C4016" s="340" t="s">
        <v>7777</v>
      </c>
      <c r="D4016" s="340" t="s">
        <v>7766</v>
      </c>
      <c r="E4016" s="340" t="s">
        <v>2422</v>
      </c>
      <c r="F4016" s="340" t="s">
        <v>2423</v>
      </c>
    </row>
    <row r="4017" spans="1:6">
      <c r="A4017" s="26">
        <v>4013</v>
      </c>
      <c r="B4017" s="338" t="s">
        <v>11066</v>
      </c>
      <c r="C4017" s="340" t="s">
        <v>7824</v>
      </c>
      <c r="D4017" s="340" t="s">
        <v>7766</v>
      </c>
      <c r="E4017" s="340" t="s">
        <v>2453</v>
      </c>
      <c r="F4017" s="340" t="s">
        <v>2423</v>
      </c>
    </row>
    <row r="4018" spans="1:6">
      <c r="A4018" s="26">
        <v>4014</v>
      </c>
      <c r="B4018" s="338" t="s">
        <v>11089</v>
      </c>
      <c r="C4018" s="340" t="s">
        <v>7814</v>
      </c>
      <c r="D4018" s="340" t="s">
        <v>7766</v>
      </c>
      <c r="E4018" s="340" t="s">
        <v>2453</v>
      </c>
      <c r="F4018" s="340" t="s">
        <v>2423</v>
      </c>
    </row>
    <row r="4019" spans="1:6">
      <c r="A4019" s="26">
        <v>4015</v>
      </c>
      <c r="B4019" s="338" t="s">
        <v>11122</v>
      </c>
      <c r="C4019" s="340" t="s">
        <v>7831</v>
      </c>
      <c r="D4019" s="340" t="s">
        <v>7766</v>
      </c>
      <c r="E4019" s="340" t="s">
        <v>2453</v>
      </c>
      <c r="F4019" s="340" t="s">
        <v>2423</v>
      </c>
    </row>
    <row r="4020" spans="1:6">
      <c r="A4020" s="26">
        <v>4016</v>
      </c>
      <c r="B4020" s="338" t="s">
        <v>11138</v>
      </c>
      <c r="C4020" s="340" t="s">
        <v>1558</v>
      </c>
      <c r="D4020" s="340" t="s">
        <v>7766</v>
      </c>
      <c r="E4020" s="340" t="s">
        <v>2453</v>
      </c>
      <c r="F4020" s="340" t="s">
        <v>2423</v>
      </c>
    </row>
    <row r="4021" spans="1:6">
      <c r="A4021" s="26">
        <v>4017</v>
      </c>
      <c r="B4021" s="338" t="s">
        <v>11151</v>
      </c>
      <c r="C4021" s="340" t="s">
        <v>7821</v>
      </c>
      <c r="D4021" s="340" t="s">
        <v>7766</v>
      </c>
      <c r="E4021" s="340" t="s">
        <v>2453</v>
      </c>
      <c r="F4021" s="340" t="s">
        <v>2423</v>
      </c>
    </row>
    <row r="4022" spans="1:6">
      <c r="A4022" s="26">
        <v>4018</v>
      </c>
      <c r="B4022" s="338" t="s">
        <v>11157</v>
      </c>
      <c r="C4022" s="340" t="s">
        <v>1562</v>
      </c>
      <c r="D4022" s="340" t="s">
        <v>7766</v>
      </c>
      <c r="E4022" s="340" t="s">
        <v>2453</v>
      </c>
      <c r="F4022" s="340" t="s">
        <v>2423</v>
      </c>
    </row>
    <row r="4023" spans="1:6">
      <c r="A4023" s="26">
        <v>4019</v>
      </c>
      <c r="B4023" s="338" t="s">
        <v>11162</v>
      </c>
      <c r="C4023" s="340" t="s">
        <v>1544</v>
      </c>
      <c r="D4023" s="340" t="s">
        <v>7766</v>
      </c>
      <c r="E4023" s="340" t="s">
        <v>2453</v>
      </c>
      <c r="F4023" s="340" t="s">
        <v>2423</v>
      </c>
    </row>
    <row r="4024" spans="1:6">
      <c r="A4024" s="26">
        <v>4020</v>
      </c>
      <c r="B4024" s="338" t="s">
        <v>11163</v>
      </c>
      <c r="C4024" s="340" t="s">
        <v>1545</v>
      </c>
      <c r="D4024" s="340" t="s">
        <v>7766</v>
      </c>
      <c r="E4024" s="340" t="s">
        <v>2453</v>
      </c>
      <c r="F4024" s="340" t="s">
        <v>2423</v>
      </c>
    </row>
    <row r="4025" spans="1:6">
      <c r="A4025" s="26">
        <v>4021</v>
      </c>
      <c r="B4025" s="338" t="s">
        <v>11164</v>
      </c>
      <c r="C4025" s="340" t="s">
        <v>1563</v>
      </c>
      <c r="D4025" s="340" t="s">
        <v>7766</v>
      </c>
      <c r="E4025" s="340" t="s">
        <v>2453</v>
      </c>
      <c r="F4025" s="340" t="s">
        <v>2423</v>
      </c>
    </row>
    <row r="4026" spans="1:6">
      <c r="A4026" s="26">
        <v>4022</v>
      </c>
      <c r="B4026" s="338" t="s">
        <v>11165</v>
      </c>
      <c r="C4026" s="340" t="s">
        <v>1551</v>
      </c>
      <c r="D4026" s="340" t="s">
        <v>7766</v>
      </c>
      <c r="E4026" s="340" t="s">
        <v>2453</v>
      </c>
      <c r="F4026" s="340" t="s">
        <v>2423</v>
      </c>
    </row>
    <row r="4027" spans="1:6">
      <c r="A4027" s="26">
        <v>4023</v>
      </c>
      <c r="B4027" s="338" t="s">
        <v>11166</v>
      </c>
      <c r="C4027" s="340" t="s">
        <v>1556</v>
      </c>
      <c r="D4027" s="340" t="s">
        <v>7766</v>
      </c>
      <c r="E4027" s="340" t="s">
        <v>2453</v>
      </c>
      <c r="F4027" s="340" t="s">
        <v>2423</v>
      </c>
    </row>
    <row r="4028" spans="1:6">
      <c r="A4028" s="26">
        <v>4024</v>
      </c>
      <c r="B4028" s="338" t="s">
        <v>11176</v>
      </c>
      <c r="C4028" s="340" t="s">
        <v>1554</v>
      </c>
      <c r="D4028" s="340" t="s">
        <v>7766</v>
      </c>
      <c r="E4028" s="340" t="s">
        <v>2453</v>
      </c>
      <c r="F4028" s="340" t="s">
        <v>2423</v>
      </c>
    </row>
    <row r="4029" spans="1:6">
      <c r="A4029" s="26">
        <v>4025</v>
      </c>
      <c r="B4029" s="338" t="s">
        <v>11189</v>
      </c>
      <c r="C4029" s="340" t="s">
        <v>7817</v>
      </c>
      <c r="D4029" s="340" t="s">
        <v>7766</v>
      </c>
      <c r="E4029" s="340" t="s">
        <v>2453</v>
      </c>
      <c r="F4029" s="340" t="s">
        <v>2423</v>
      </c>
    </row>
    <row r="4030" spans="1:6">
      <c r="A4030" s="26">
        <v>4026</v>
      </c>
      <c r="B4030" s="338" t="s">
        <v>11208</v>
      </c>
      <c r="C4030" s="340" t="s">
        <v>7804</v>
      </c>
      <c r="D4030" s="340" t="s">
        <v>7766</v>
      </c>
      <c r="E4030" s="340" t="s">
        <v>2453</v>
      </c>
      <c r="F4030" s="340" t="s">
        <v>2423</v>
      </c>
    </row>
    <row r="4031" spans="1:6">
      <c r="A4031" s="26">
        <v>4027</v>
      </c>
      <c r="B4031" s="338" t="s">
        <v>11210</v>
      </c>
      <c r="C4031" s="340" t="s">
        <v>7805</v>
      </c>
      <c r="D4031" s="340" t="s">
        <v>7766</v>
      </c>
      <c r="E4031" s="340" t="s">
        <v>2453</v>
      </c>
      <c r="F4031" s="340" t="s">
        <v>2423</v>
      </c>
    </row>
    <row r="4032" spans="1:6">
      <c r="A4032" s="26">
        <v>4028</v>
      </c>
      <c r="B4032" s="338" t="s">
        <v>11211</v>
      </c>
      <c r="C4032" s="340" t="s">
        <v>7808</v>
      </c>
      <c r="D4032" s="340" t="s">
        <v>7766</v>
      </c>
      <c r="E4032" s="340" t="s">
        <v>2453</v>
      </c>
      <c r="F4032" s="340" t="s">
        <v>2423</v>
      </c>
    </row>
    <row r="4033" spans="1:6">
      <c r="A4033" s="26">
        <v>4029</v>
      </c>
      <c r="B4033" s="338" t="s">
        <v>11217</v>
      </c>
      <c r="C4033" s="340" t="s">
        <v>7861</v>
      </c>
      <c r="D4033" s="340" t="s">
        <v>7766</v>
      </c>
      <c r="E4033" s="340" t="s">
        <v>2453</v>
      </c>
      <c r="F4033" s="340" t="s">
        <v>2423</v>
      </c>
    </row>
    <row r="4034" spans="1:6">
      <c r="A4034" s="26">
        <v>4030</v>
      </c>
      <c r="B4034" s="338" t="s">
        <v>11219</v>
      </c>
      <c r="C4034" s="340" t="s">
        <v>7862</v>
      </c>
      <c r="D4034" s="340" t="s">
        <v>7766</v>
      </c>
      <c r="E4034" s="340" t="s">
        <v>2453</v>
      </c>
      <c r="F4034" s="340" t="s">
        <v>2423</v>
      </c>
    </row>
    <row r="4035" spans="1:6">
      <c r="A4035" s="26">
        <v>4031</v>
      </c>
      <c r="B4035" s="338" t="s">
        <v>11260</v>
      </c>
      <c r="C4035" s="340" t="s">
        <v>7863</v>
      </c>
      <c r="D4035" s="340" t="s">
        <v>7766</v>
      </c>
      <c r="E4035" s="340" t="s">
        <v>2453</v>
      </c>
      <c r="F4035" s="340" t="s">
        <v>2423</v>
      </c>
    </row>
    <row r="4036" spans="1:6">
      <c r="A4036" s="26">
        <v>4032</v>
      </c>
      <c r="B4036" s="338" t="s">
        <v>11330</v>
      </c>
      <c r="C4036" s="340" t="s">
        <v>7864</v>
      </c>
      <c r="D4036" s="340" t="s">
        <v>7766</v>
      </c>
      <c r="E4036" s="340" t="s">
        <v>2453</v>
      </c>
      <c r="F4036" s="340" t="s">
        <v>2423</v>
      </c>
    </row>
    <row r="4037" spans="1:6">
      <c r="A4037" s="26">
        <v>4033</v>
      </c>
      <c r="B4037" s="338" t="s">
        <v>11339</v>
      </c>
      <c r="C4037" s="340" t="s">
        <v>7865</v>
      </c>
      <c r="D4037" s="340" t="s">
        <v>7766</v>
      </c>
      <c r="E4037" s="340" t="s">
        <v>2453</v>
      </c>
      <c r="F4037" s="340" t="s">
        <v>2423</v>
      </c>
    </row>
    <row r="4038" spans="1:6">
      <c r="A4038" s="26">
        <v>4034</v>
      </c>
      <c r="B4038" s="338" t="s">
        <v>11340</v>
      </c>
      <c r="C4038" s="340" t="s">
        <v>7866</v>
      </c>
      <c r="D4038" s="340" t="s">
        <v>7766</v>
      </c>
      <c r="E4038" s="340" t="s">
        <v>2453</v>
      </c>
      <c r="F4038" s="340" t="s">
        <v>2423</v>
      </c>
    </row>
    <row r="4039" spans="1:6">
      <c r="A4039" s="26">
        <v>4035</v>
      </c>
      <c r="B4039" s="338" t="s">
        <v>11343</v>
      </c>
      <c r="C4039" s="340" t="s">
        <v>7867</v>
      </c>
      <c r="D4039" s="340" t="s">
        <v>7766</v>
      </c>
      <c r="E4039" s="340" t="s">
        <v>2453</v>
      </c>
      <c r="F4039" s="340" t="s">
        <v>2423</v>
      </c>
    </row>
    <row r="4040" spans="1:6">
      <c r="A4040" s="26">
        <v>4036</v>
      </c>
      <c r="B4040" s="338" t="s">
        <v>11346</v>
      </c>
      <c r="C4040" s="340" t="s">
        <v>7868</v>
      </c>
      <c r="D4040" s="340" t="s">
        <v>7766</v>
      </c>
      <c r="E4040" s="340" t="s">
        <v>2453</v>
      </c>
      <c r="F4040" s="340" t="s">
        <v>2423</v>
      </c>
    </row>
    <row r="4041" spans="1:6">
      <c r="A4041" s="26">
        <v>4037</v>
      </c>
      <c r="B4041" s="338" t="s">
        <v>11354</v>
      </c>
      <c r="C4041" s="340" t="s">
        <v>7825</v>
      </c>
      <c r="D4041" s="340" t="s">
        <v>7766</v>
      </c>
      <c r="E4041" s="340" t="s">
        <v>2453</v>
      </c>
      <c r="F4041" s="340" t="s">
        <v>2423</v>
      </c>
    </row>
    <row r="4042" spans="1:6">
      <c r="A4042" s="26">
        <v>4038</v>
      </c>
      <c r="B4042" s="338" t="s">
        <v>11355</v>
      </c>
      <c r="C4042" s="340" t="s">
        <v>7792</v>
      </c>
      <c r="D4042" s="340" t="s">
        <v>7766</v>
      </c>
      <c r="E4042" s="340" t="s">
        <v>2453</v>
      </c>
      <c r="F4042" s="340" t="s">
        <v>2423</v>
      </c>
    </row>
    <row r="4043" spans="1:6">
      <c r="A4043" s="26">
        <v>4039</v>
      </c>
      <c r="B4043" s="338" t="s">
        <v>11380</v>
      </c>
      <c r="C4043" s="340" t="s">
        <v>7826</v>
      </c>
      <c r="D4043" s="340" t="s">
        <v>7766</v>
      </c>
      <c r="E4043" s="340" t="s">
        <v>2453</v>
      </c>
      <c r="F4043" s="340" t="s">
        <v>2423</v>
      </c>
    </row>
    <row r="4044" spans="1:6">
      <c r="A4044" s="26">
        <v>4040</v>
      </c>
      <c r="B4044" s="338" t="s">
        <v>11386</v>
      </c>
      <c r="C4044" s="340" t="s">
        <v>7830</v>
      </c>
      <c r="D4044" s="340" t="s">
        <v>7766</v>
      </c>
      <c r="E4044" s="340" t="s">
        <v>2453</v>
      </c>
      <c r="F4044" s="340" t="s">
        <v>2423</v>
      </c>
    </row>
    <row r="4045" spans="1:6">
      <c r="A4045" s="26">
        <v>4041</v>
      </c>
      <c r="B4045" s="338" t="s">
        <v>11389</v>
      </c>
      <c r="C4045" s="340" t="s">
        <v>7793</v>
      </c>
      <c r="D4045" s="340" t="s">
        <v>7766</v>
      </c>
      <c r="E4045" s="340" t="s">
        <v>2453</v>
      </c>
      <c r="F4045" s="340" t="s">
        <v>2423</v>
      </c>
    </row>
    <row r="4046" spans="1:6">
      <c r="A4046" s="26">
        <v>4042</v>
      </c>
      <c r="B4046" s="338" t="s">
        <v>11395</v>
      </c>
      <c r="C4046" s="340" t="s">
        <v>7791</v>
      </c>
      <c r="D4046" s="340" t="s">
        <v>7766</v>
      </c>
      <c r="E4046" s="340" t="s">
        <v>2453</v>
      </c>
      <c r="F4046" s="340" t="s">
        <v>2423</v>
      </c>
    </row>
    <row r="4047" spans="1:6">
      <c r="A4047" s="26">
        <v>4043</v>
      </c>
      <c r="B4047" s="338" t="s">
        <v>11396</v>
      </c>
      <c r="C4047" s="340" t="s">
        <v>7794</v>
      </c>
      <c r="D4047" s="340" t="s">
        <v>7766</v>
      </c>
      <c r="E4047" s="340" t="s">
        <v>2453</v>
      </c>
      <c r="F4047" s="340" t="s">
        <v>2423</v>
      </c>
    </row>
    <row r="4048" spans="1:6">
      <c r="A4048" s="26">
        <v>4044</v>
      </c>
      <c r="B4048" s="338" t="s">
        <v>11412</v>
      </c>
      <c r="C4048" s="340" t="s">
        <v>7815</v>
      </c>
      <c r="D4048" s="340" t="s">
        <v>7766</v>
      </c>
      <c r="E4048" s="340" t="s">
        <v>2453</v>
      </c>
      <c r="F4048" s="340" t="s">
        <v>2423</v>
      </c>
    </row>
    <row r="4049" spans="1:6">
      <c r="A4049" s="26">
        <v>4045</v>
      </c>
      <c r="B4049" s="338" t="s">
        <v>11414</v>
      </c>
      <c r="C4049" s="340" t="s">
        <v>7816</v>
      </c>
      <c r="D4049" s="340" t="s">
        <v>7766</v>
      </c>
      <c r="E4049" s="340" t="s">
        <v>2453</v>
      </c>
      <c r="F4049" s="340" t="s">
        <v>2423</v>
      </c>
    </row>
    <row r="4050" spans="1:6">
      <c r="A4050" s="26">
        <v>4046</v>
      </c>
      <c r="B4050" s="338" t="s">
        <v>11490</v>
      </c>
      <c r="C4050" s="340" t="s">
        <v>7869</v>
      </c>
      <c r="D4050" s="340" t="s">
        <v>7766</v>
      </c>
      <c r="E4050" s="340" t="s">
        <v>2453</v>
      </c>
      <c r="F4050" s="340" t="s">
        <v>2423</v>
      </c>
    </row>
    <row r="4051" spans="1:6">
      <c r="A4051" s="26">
        <v>4047</v>
      </c>
      <c r="B4051" s="338" t="s">
        <v>7765</v>
      </c>
      <c r="C4051" s="340" t="s">
        <v>1588</v>
      </c>
      <c r="D4051" s="340" t="s">
        <v>7766</v>
      </c>
      <c r="E4051" s="340" t="s">
        <v>2422</v>
      </c>
      <c r="F4051" s="340" t="s">
        <v>2423</v>
      </c>
    </row>
    <row r="4052" spans="1:6">
      <c r="A4052" s="26">
        <v>4048</v>
      </c>
      <c r="B4052" s="338" t="s">
        <v>11537</v>
      </c>
      <c r="C4052" s="340" t="s">
        <v>7783</v>
      </c>
      <c r="D4052" s="340" t="s">
        <v>7766</v>
      </c>
      <c r="E4052" s="340" t="s">
        <v>2453</v>
      </c>
      <c r="F4052" s="340" t="s">
        <v>2423</v>
      </c>
    </row>
    <row r="4053" spans="1:6">
      <c r="A4053" s="26">
        <v>4049</v>
      </c>
      <c r="B4053" s="338" t="s">
        <v>11544</v>
      </c>
      <c r="C4053" s="340" t="s">
        <v>7778</v>
      </c>
      <c r="D4053" s="340" t="s">
        <v>7766</v>
      </c>
      <c r="E4053" s="340" t="s">
        <v>2453</v>
      </c>
      <c r="F4053" s="340" t="s">
        <v>2423</v>
      </c>
    </row>
    <row r="4054" spans="1:6">
      <c r="A4054" s="26">
        <v>4050</v>
      </c>
      <c r="B4054" s="338" t="s">
        <v>11548</v>
      </c>
      <c r="C4054" s="340" t="s">
        <v>7786</v>
      </c>
      <c r="D4054" s="340" t="s">
        <v>7766</v>
      </c>
      <c r="E4054" s="340" t="s">
        <v>2453</v>
      </c>
      <c r="F4054" s="340" t="s">
        <v>2423</v>
      </c>
    </row>
    <row r="4055" spans="1:6">
      <c r="A4055" s="26">
        <v>4051</v>
      </c>
      <c r="B4055" s="338" t="s">
        <v>11549</v>
      </c>
      <c r="C4055" s="340" t="s">
        <v>7788</v>
      </c>
      <c r="D4055" s="340" t="s">
        <v>7766</v>
      </c>
      <c r="E4055" s="340" t="s">
        <v>2453</v>
      </c>
      <c r="F4055" s="340" t="s">
        <v>2423</v>
      </c>
    </row>
    <row r="4056" spans="1:6">
      <c r="A4056" s="26">
        <v>4052</v>
      </c>
      <c r="B4056" s="338" t="s">
        <v>11550</v>
      </c>
      <c r="C4056" s="340" t="s">
        <v>7780</v>
      </c>
      <c r="D4056" s="340" t="s">
        <v>7766</v>
      </c>
      <c r="E4056" s="340" t="s">
        <v>2453</v>
      </c>
      <c r="F4056" s="340" t="s">
        <v>2423</v>
      </c>
    </row>
    <row r="4057" spans="1:6">
      <c r="A4057" s="26">
        <v>4053</v>
      </c>
      <c r="B4057" s="338" t="s">
        <v>11574</v>
      </c>
      <c r="C4057" s="340" t="s">
        <v>7785</v>
      </c>
      <c r="D4057" s="340" t="s">
        <v>7766</v>
      </c>
      <c r="E4057" s="340" t="s">
        <v>2453</v>
      </c>
      <c r="F4057" s="340" t="s">
        <v>2423</v>
      </c>
    </row>
    <row r="4058" spans="1:6">
      <c r="A4058" s="26">
        <v>4054</v>
      </c>
      <c r="B4058" s="338" t="s">
        <v>11585</v>
      </c>
      <c r="C4058" s="340" t="s">
        <v>7781</v>
      </c>
      <c r="D4058" s="340" t="s">
        <v>7766</v>
      </c>
      <c r="E4058" s="340" t="s">
        <v>2453</v>
      </c>
      <c r="F4058" s="340" t="s">
        <v>2423</v>
      </c>
    </row>
    <row r="4059" spans="1:6">
      <c r="A4059" s="26">
        <v>4055</v>
      </c>
      <c r="B4059" s="338" t="s">
        <v>11587</v>
      </c>
      <c r="C4059" s="340" t="s">
        <v>7787</v>
      </c>
      <c r="D4059" s="340" t="s">
        <v>7766</v>
      </c>
      <c r="E4059" s="340" t="s">
        <v>2453</v>
      </c>
      <c r="F4059" s="342" t="s">
        <v>2423</v>
      </c>
    </row>
    <row r="4060" spans="1:6">
      <c r="A4060" s="26">
        <v>4056</v>
      </c>
      <c r="B4060" s="338" t="s">
        <v>11596</v>
      </c>
      <c r="C4060" s="340" t="s">
        <v>7779</v>
      </c>
      <c r="D4060" s="340" t="s">
        <v>7766</v>
      </c>
      <c r="E4060" s="340" t="s">
        <v>2453</v>
      </c>
      <c r="F4060" s="342" t="s">
        <v>2423</v>
      </c>
    </row>
    <row r="4061" spans="1:6">
      <c r="A4061" s="26">
        <v>4057</v>
      </c>
      <c r="B4061" s="338" t="s">
        <v>7767</v>
      </c>
      <c r="C4061" s="340" t="s">
        <v>1612</v>
      </c>
      <c r="D4061" s="340" t="s">
        <v>7766</v>
      </c>
      <c r="E4061" s="340" t="s">
        <v>2422</v>
      </c>
      <c r="F4061" s="342" t="s">
        <v>2423</v>
      </c>
    </row>
    <row r="4062" spans="1:6">
      <c r="A4062" s="26">
        <v>4058</v>
      </c>
      <c r="B4062" s="338" t="s">
        <v>11615</v>
      </c>
      <c r="C4062" s="340" t="s">
        <v>7784</v>
      </c>
      <c r="D4062" s="340" t="s">
        <v>7766</v>
      </c>
      <c r="E4062" s="340" t="s">
        <v>2453</v>
      </c>
      <c r="F4062" s="342" t="s">
        <v>2423</v>
      </c>
    </row>
    <row r="4063" spans="1:6">
      <c r="A4063" s="26">
        <v>4059</v>
      </c>
      <c r="B4063" s="338" t="s">
        <v>11621</v>
      </c>
      <c r="C4063" s="340" t="s">
        <v>7782</v>
      </c>
      <c r="D4063" s="340" t="s">
        <v>7766</v>
      </c>
      <c r="E4063" s="340" t="s">
        <v>2453</v>
      </c>
      <c r="F4063" s="342" t="s">
        <v>2423</v>
      </c>
    </row>
    <row r="4064" spans="1:6">
      <c r="A4064" s="26">
        <v>4060</v>
      </c>
      <c r="B4064" s="338" t="s">
        <v>9795</v>
      </c>
      <c r="C4064" s="340" t="s">
        <v>1166</v>
      </c>
      <c r="D4064" s="340" t="s">
        <v>7766</v>
      </c>
      <c r="E4064" s="340" t="s">
        <v>2453</v>
      </c>
      <c r="F4064" s="340" t="s">
        <v>2438</v>
      </c>
    </row>
    <row r="4065" spans="1:6">
      <c r="A4065" s="26">
        <v>4061</v>
      </c>
      <c r="B4065" s="338" t="s">
        <v>9931</v>
      </c>
      <c r="C4065" s="340" t="s">
        <v>7775</v>
      </c>
      <c r="D4065" s="340" t="s">
        <v>7766</v>
      </c>
      <c r="E4065" s="340" t="s">
        <v>2422</v>
      </c>
      <c r="F4065" s="340" t="s">
        <v>2438</v>
      </c>
    </row>
    <row r="4066" spans="1:6">
      <c r="A4066" s="26">
        <v>4062</v>
      </c>
      <c r="B4066" s="338" t="s">
        <v>10241</v>
      </c>
      <c r="C4066" s="340" t="s">
        <v>7809</v>
      </c>
      <c r="D4066" s="340" t="s">
        <v>7766</v>
      </c>
      <c r="E4066" s="340" t="s">
        <v>2453</v>
      </c>
      <c r="F4066" s="340" t="s">
        <v>2438</v>
      </c>
    </row>
    <row r="4067" spans="1:6">
      <c r="A4067" s="26">
        <v>4063</v>
      </c>
      <c r="B4067" s="338" t="s">
        <v>11139</v>
      </c>
      <c r="C4067" s="340" t="s">
        <v>1549</v>
      </c>
      <c r="D4067" s="340" t="s">
        <v>7766</v>
      </c>
      <c r="E4067" s="340" t="s">
        <v>2453</v>
      </c>
      <c r="F4067" s="340" t="s">
        <v>2438</v>
      </c>
    </row>
    <row r="4068" spans="1:6">
      <c r="A4068" s="26">
        <v>4064</v>
      </c>
      <c r="B4068" s="338" t="s">
        <v>11364</v>
      </c>
      <c r="C4068" s="340" t="s">
        <v>7828</v>
      </c>
      <c r="D4068" s="340" t="s">
        <v>7766</v>
      </c>
      <c r="E4068" s="340" t="s">
        <v>2453</v>
      </c>
      <c r="F4068" s="340" t="s">
        <v>2438</v>
      </c>
    </row>
    <row r="4069" spans="1:6">
      <c r="A4069" s="26">
        <v>4065</v>
      </c>
      <c r="B4069" s="338" t="s">
        <v>11407</v>
      </c>
      <c r="C4069" s="340" t="s">
        <v>7822</v>
      </c>
      <c r="D4069" s="340" t="s">
        <v>7766</v>
      </c>
      <c r="E4069" s="340" t="s">
        <v>2453</v>
      </c>
      <c r="F4069" s="340" t="s">
        <v>2438</v>
      </c>
    </row>
    <row r="4070" spans="1:6">
      <c r="A4070" s="26">
        <v>4066</v>
      </c>
      <c r="B4070" s="338" t="s">
        <v>10345</v>
      </c>
      <c r="C4070" s="340" t="s">
        <v>7796</v>
      </c>
      <c r="D4070" s="340" t="s">
        <v>7766</v>
      </c>
      <c r="E4070" s="340" t="s">
        <v>2453</v>
      </c>
      <c r="F4070" s="340" t="s">
        <v>2893</v>
      </c>
    </row>
    <row r="4071" spans="1:6">
      <c r="A4071" s="26">
        <v>4067</v>
      </c>
      <c r="B4071" s="338" t="s">
        <v>9518</v>
      </c>
      <c r="C4071" s="340" t="s">
        <v>7841</v>
      </c>
      <c r="D4071" s="340" t="s">
        <v>7766</v>
      </c>
      <c r="E4071" s="340" t="s">
        <v>2453</v>
      </c>
      <c r="F4071" s="340" t="s">
        <v>2456</v>
      </c>
    </row>
    <row r="4072" spans="1:6">
      <c r="A4072" s="26">
        <v>4068</v>
      </c>
      <c r="B4072" s="338" t="s">
        <v>9550</v>
      </c>
      <c r="C4072" s="340" t="s">
        <v>7834</v>
      </c>
      <c r="D4072" s="340" t="s">
        <v>7766</v>
      </c>
      <c r="E4072" s="340" t="s">
        <v>2453</v>
      </c>
      <c r="F4072" s="340" t="s">
        <v>2456</v>
      </c>
    </row>
    <row r="4073" spans="1:6">
      <c r="A4073" s="26">
        <v>4069</v>
      </c>
      <c r="B4073" s="338" t="s">
        <v>9894</v>
      </c>
      <c r="C4073" s="340" t="s">
        <v>7840</v>
      </c>
      <c r="D4073" s="340" t="s">
        <v>7766</v>
      </c>
      <c r="E4073" s="340" t="s">
        <v>2453</v>
      </c>
      <c r="F4073" s="340" t="s">
        <v>2456</v>
      </c>
    </row>
    <row r="4074" spans="1:6">
      <c r="A4074" s="26">
        <v>4070</v>
      </c>
      <c r="B4074" s="338" t="s">
        <v>9901</v>
      </c>
      <c r="C4074" s="340" t="s">
        <v>7837</v>
      </c>
      <c r="D4074" s="340" t="s">
        <v>7766</v>
      </c>
      <c r="E4074" s="340" t="s">
        <v>2453</v>
      </c>
      <c r="F4074" s="340" t="s">
        <v>2456</v>
      </c>
    </row>
    <row r="4075" spans="1:6">
      <c r="A4075" s="26">
        <v>4071</v>
      </c>
      <c r="B4075" s="338" t="s">
        <v>10023</v>
      </c>
      <c r="C4075" s="340" t="s">
        <v>7789</v>
      </c>
      <c r="D4075" s="340" t="s">
        <v>7766</v>
      </c>
      <c r="E4075" s="340" t="s">
        <v>2453</v>
      </c>
      <c r="F4075" s="340" t="s">
        <v>2456</v>
      </c>
    </row>
    <row r="4076" spans="1:6">
      <c r="A4076" s="26">
        <v>4072</v>
      </c>
      <c r="B4076" s="338" t="s">
        <v>10104</v>
      </c>
      <c r="C4076" s="340" t="s">
        <v>7847</v>
      </c>
      <c r="D4076" s="340" t="s">
        <v>7766</v>
      </c>
      <c r="E4076" s="340" t="s">
        <v>2453</v>
      </c>
      <c r="F4076" s="340" t="s">
        <v>2456</v>
      </c>
    </row>
    <row r="4077" spans="1:6">
      <c r="A4077" s="26">
        <v>4073</v>
      </c>
      <c r="B4077" s="338" t="s">
        <v>8020</v>
      </c>
      <c r="C4077" s="340" t="s">
        <v>766</v>
      </c>
      <c r="D4077" s="340" t="s">
        <v>7871</v>
      </c>
      <c r="E4077" s="340" t="s">
        <v>2453</v>
      </c>
      <c r="F4077" s="340" t="s">
        <v>2423</v>
      </c>
    </row>
    <row r="4078" spans="1:6">
      <c r="A4078" s="26">
        <v>4074</v>
      </c>
      <c r="B4078" s="338" t="s">
        <v>8031</v>
      </c>
      <c r="C4078" s="340" t="s">
        <v>8032</v>
      </c>
      <c r="D4078" s="340" t="s">
        <v>7871</v>
      </c>
      <c r="E4078" s="340" t="s">
        <v>2453</v>
      </c>
      <c r="F4078" s="340" t="s">
        <v>2423</v>
      </c>
    </row>
    <row r="4079" spans="1:6">
      <c r="A4079" s="26">
        <v>4075</v>
      </c>
      <c r="B4079" s="338" t="s">
        <v>8046</v>
      </c>
      <c r="C4079" s="340" t="s">
        <v>792</v>
      </c>
      <c r="D4079" s="340" t="s">
        <v>7871</v>
      </c>
      <c r="E4079" s="340" t="s">
        <v>2453</v>
      </c>
      <c r="F4079" s="340" t="s">
        <v>2423</v>
      </c>
    </row>
    <row r="4080" spans="1:6">
      <c r="A4080" s="26">
        <v>4076</v>
      </c>
      <c r="B4080" s="338" t="s">
        <v>8058</v>
      </c>
      <c r="C4080" s="340" t="s">
        <v>8059</v>
      </c>
      <c r="D4080" s="340" t="s">
        <v>7871</v>
      </c>
      <c r="E4080" s="340" t="s">
        <v>2453</v>
      </c>
      <c r="F4080" s="340" t="s">
        <v>2423</v>
      </c>
    </row>
    <row r="4081" spans="1:6">
      <c r="A4081" s="26">
        <v>4077</v>
      </c>
      <c r="B4081" s="338" t="s">
        <v>8043</v>
      </c>
      <c r="C4081" s="340" t="s">
        <v>784</v>
      </c>
      <c r="D4081" s="340" t="s">
        <v>7871</v>
      </c>
      <c r="E4081" s="340" t="s">
        <v>2453</v>
      </c>
      <c r="F4081" s="340" t="s">
        <v>2423</v>
      </c>
    </row>
    <row r="4082" spans="1:6">
      <c r="A4082" s="26">
        <v>4078</v>
      </c>
      <c r="B4082" s="338" t="s">
        <v>8038</v>
      </c>
      <c r="C4082" s="340" t="s">
        <v>772</v>
      </c>
      <c r="D4082" s="340" t="s">
        <v>7871</v>
      </c>
      <c r="E4082" s="340" t="s">
        <v>2453</v>
      </c>
      <c r="F4082" s="340" t="s">
        <v>2423</v>
      </c>
    </row>
    <row r="4083" spans="1:6">
      <c r="A4083" s="26">
        <v>4079</v>
      </c>
      <c r="B4083" s="338" t="s">
        <v>8055</v>
      </c>
      <c r="C4083" s="340" t="s">
        <v>807</v>
      </c>
      <c r="D4083" s="340" t="s">
        <v>7871</v>
      </c>
      <c r="E4083" s="340" t="s">
        <v>2453</v>
      </c>
      <c r="F4083" s="340" t="s">
        <v>2423</v>
      </c>
    </row>
    <row r="4084" spans="1:6">
      <c r="A4084" s="26">
        <v>4080</v>
      </c>
      <c r="B4084" s="338" t="s">
        <v>8041</v>
      </c>
      <c r="C4084" s="340" t="s">
        <v>775</v>
      </c>
      <c r="D4084" s="340" t="s">
        <v>7871</v>
      </c>
      <c r="E4084" s="340" t="s">
        <v>2453</v>
      </c>
      <c r="F4084" s="340" t="s">
        <v>2423</v>
      </c>
    </row>
    <row r="4085" spans="1:6">
      <c r="A4085" s="26">
        <v>4081</v>
      </c>
      <c r="B4085" s="338" t="s">
        <v>8048</v>
      </c>
      <c r="C4085" s="340" t="s">
        <v>795</v>
      </c>
      <c r="D4085" s="340" t="s">
        <v>7871</v>
      </c>
      <c r="E4085" s="340" t="s">
        <v>2453</v>
      </c>
      <c r="F4085" s="340" t="s">
        <v>2423</v>
      </c>
    </row>
    <row r="4086" spans="1:6">
      <c r="A4086" s="26">
        <v>4082</v>
      </c>
      <c r="B4086" s="338" t="s">
        <v>8042</v>
      </c>
      <c r="C4086" s="340" t="s">
        <v>777</v>
      </c>
      <c r="D4086" s="340" t="s">
        <v>7871</v>
      </c>
      <c r="E4086" s="340" t="s">
        <v>2453</v>
      </c>
      <c r="F4086" s="340" t="s">
        <v>2423</v>
      </c>
    </row>
    <row r="4087" spans="1:6">
      <c r="A4087" s="26">
        <v>4083</v>
      </c>
      <c r="B4087" s="338" t="s">
        <v>9626</v>
      </c>
      <c r="C4087" s="340" t="s">
        <v>9627</v>
      </c>
      <c r="D4087" s="340" t="s">
        <v>7871</v>
      </c>
      <c r="E4087" s="340" t="s">
        <v>2422</v>
      </c>
      <c r="F4087" s="340" t="s">
        <v>2423</v>
      </c>
    </row>
    <row r="4088" spans="1:6">
      <c r="A4088" s="26">
        <v>4084</v>
      </c>
      <c r="B4088" s="338" t="s">
        <v>8044</v>
      </c>
      <c r="C4088" s="340" t="s">
        <v>787</v>
      </c>
      <c r="D4088" s="340" t="s">
        <v>7871</v>
      </c>
      <c r="E4088" s="340" t="s">
        <v>2453</v>
      </c>
      <c r="F4088" s="340" t="s">
        <v>2423</v>
      </c>
    </row>
    <row r="4089" spans="1:6">
      <c r="A4089" s="26">
        <v>4085</v>
      </c>
      <c r="B4089" s="338" t="s">
        <v>8052</v>
      </c>
      <c r="C4089" s="340" t="s">
        <v>802</v>
      </c>
      <c r="D4089" s="340" t="s">
        <v>7871</v>
      </c>
      <c r="E4089" s="340" t="s">
        <v>2453</v>
      </c>
      <c r="F4089" s="340" t="s">
        <v>2423</v>
      </c>
    </row>
    <row r="4090" spans="1:6">
      <c r="A4090" s="26">
        <v>4086</v>
      </c>
      <c r="B4090" s="338" t="s">
        <v>8051</v>
      </c>
      <c r="C4090" s="340" t="s">
        <v>801</v>
      </c>
      <c r="D4090" s="340" t="s">
        <v>7871</v>
      </c>
      <c r="E4090" s="340" t="s">
        <v>2453</v>
      </c>
      <c r="F4090" s="340" t="s">
        <v>2423</v>
      </c>
    </row>
    <row r="4091" spans="1:6">
      <c r="A4091" s="26">
        <v>4087</v>
      </c>
      <c r="B4091" s="338" t="s">
        <v>8045</v>
      </c>
      <c r="C4091" s="340" t="s">
        <v>790</v>
      </c>
      <c r="D4091" s="340" t="s">
        <v>7871</v>
      </c>
      <c r="E4091" s="340" t="s">
        <v>2453</v>
      </c>
      <c r="F4091" s="340" t="s">
        <v>2423</v>
      </c>
    </row>
    <row r="4092" spans="1:6">
      <c r="A4092" s="26">
        <v>4088</v>
      </c>
      <c r="B4092" s="338" t="s">
        <v>8047</v>
      </c>
      <c r="C4092" s="340" t="s">
        <v>793</v>
      </c>
      <c r="D4092" s="340" t="s">
        <v>7871</v>
      </c>
      <c r="E4092" s="340" t="s">
        <v>2453</v>
      </c>
      <c r="F4092" s="340" t="s">
        <v>2423</v>
      </c>
    </row>
    <row r="4093" spans="1:6">
      <c r="A4093" s="26">
        <v>4089</v>
      </c>
      <c r="B4093" s="338" t="s">
        <v>8060</v>
      </c>
      <c r="C4093" s="340" t="s">
        <v>8061</v>
      </c>
      <c r="D4093" s="340" t="s">
        <v>7871</v>
      </c>
      <c r="E4093" s="340" t="s">
        <v>2453</v>
      </c>
      <c r="F4093" s="340" t="s">
        <v>2423</v>
      </c>
    </row>
    <row r="4094" spans="1:6">
      <c r="A4094" s="26">
        <v>4090</v>
      </c>
      <c r="B4094" s="338" t="s">
        <v>8056</v>
      </c>
      <c r="C4094" s="340" t="s">
        <v>809</v>
      </c>
      <c r="D4094" s="340" t="s">
        <v>7871</v>
      </c>
      <c r="E4094" s="340" t="s">
        <v>2453</v>
      </c>
      <c r="F4094" s="340" t="s">
        <v>2423</v>
      </c>
    </row>
    <row r="4095" spans="1:6">
      <c r="A4095" s="26">
        <v>4091</v>
      </c>
      <c r="B4095" s="338" t="s">
        <v>8062</v>
      </c>
      <c r="C4095" s="340" t="s">
        <v>8063</v>
      </c>
      <c r="D4095" s="340" t="s">
        <v>7871</v>
      </c>
      <c r="E4095" s="340" t="s">
        <v>2453</v>
      </c>
      <c r="F4095" s="340" t="s">
        <v>2423</v>
      </c>
    </row>
    <row r="4096" spans="1:6">
      <c r="A4096" s="26">
        <v>4092</v>
      </c>
      <c r="B4096" s="338" t="s">
        <v>9745</v>
      </c>
      <c r="C4096" s="340" t="s">
        <v>9746</v>
      </c>
      <c r="D4096" s="340" t="s">
        <v>7871</v>
      </c>
      <c r="E4096" s="340" t="s">
        <v>2422</v>
      </c>
      <c r="F4096" s="340" t="s">
        <v>2423</v>
      </c>
    </row>
    <row r="4097" spans="1:6">
      <c r="A4097" s="26">
        <v>4093</v>
      </c>
      <c r="B4097" s="338" t="s">
        <v>8022</v>
      </c>
      <c r="C4097" s="340" t="s">
        <v>8023</v>
      </c>
      <c r="D4097" s="340" t="s">
        <v>7871</v>
      </c>
      <c r="E4097" s="340" t="s">
        <v>2453</v>
      </c>
      <c r="F4097" s="340" t="s">
        <v>2423</v>
      </c>
    </row>
    <row r="4098" spans="1:6">
      <c r="A4098" s="26">
        <v>4094</v>
      </c>
      <c r="B4098" s="338" t="s">
        <v>8029</v>
      </c>
      <c r="C4098" s="340" t="s">
        <v>8030</v>
      </c>
      <c r="D4098" s="340" t="s">
        <v>7871</v>
      </c>
      <c r="E4098" s="340" t="s">
        <v>2453</v>
      </c>
      <c r="F4098" s="340" t="s">
        <v>2423</v>
      </c>
    </row>
    <row r="4099" spans="1:6">
      <c r="A4099" s="26">
        <v>4095</v>
      </c>
      <c r="B4099" s="338" t="s">
        <v>8039</v>
      </c>
      <c r="C4099" s="340" t="s">
        <v>8040</v>
      </c>
      <c r="D4099" s="340" t="s">
        <v>7871</v>
      </c>
      <c r="E4099" s="340" t="s">
        <v>2453</v>
      </c>
      <c r="F4099" s="340" t="s">
        <v>2423</v>
      </c>
    </row>
    <row r="4100" spans="1:6">
      <c r="A4100" s="26">
        <v>4096</v>
      </c>
      <c r="B4100" s="338" t="s">
        <v>8018</v>
      </c>
      <c r="C4100" s="340" t="s">
        <v>8019</v>
      </c>
      <c r="D4100" s="340" t="s">
        <v>7871</v>
      </c>
      <c r="E4100" s="340" t="s">
        <v>2453</v>
      </c>
      <c r="F4100" s="340" t="s">
        <v>2423</v>
      </c>
    </row>
    <row r="4101" spans="1:6">
      <c r="A4101" s="26">
        <v>4097</v>
      </c>
      <c r="B4101" s="338" t="s">
        <v>8012</v>
      </c>
      <c r="C4101" s="340" t="s">
        <v>8013</v>
      </c>
      <c r="D4101" s="340" t="s">
        <v>7871</v>
      </c>
      <c r="E4101" s="340" t="s">
        <v>2453</v>
      </c>
      <c r="F4101" s="340" t="s">
        <v>2423</v>
      </c>
    </row>
    <row r="4102" spans="1:6">
      <c r="A4102" s="26">
        <v>4098</v>
      </c>
      <c r="B4102" s="338" t="s">
        <v>8026</v>
      </c>
      <c r="C4102" s="340" t="s">
        <v>768</v>
      </c>
      <c r="D4102" s="340" t="s">
        <v>7871</v>
      </c>
      <c r="E4102" s="340" t="s">
        <v>2453</v>
      </c>
      <c r="F4102" s="340" t="s">
        <v>2423</v>
      </c>
    </row>
    <row r="4103" spans="1:6">
      <c r="A4103" s="26">
        <v>4099</v>
      </c>
      <c r="B4103" s="338" t="s">
        <v>8035</v>
      </c>
      <c r="C4103" s="340" t="s">
        <v>8036</v>
      </c>
      <c r="D4103" s="340" t="s">
        <v>7871</v>
      </c>
      <c r="E4103" s="340" t="s">
        <v>2453</v>
      </c>
      <c r="F4103" s="340" t="s">
        <v>2423</v>
      </c>
    </row>
    <row r="4104" spans="1:6">
      <c r="A4104" s="26">
        <v>4100</v>
      </c>
      <c r="B4104" s="338" t="s">
        <v>8049</v>
      </c>
      <c r="C4104" s="340" t="s">
        <v>8050</v>
      </c>
      <c r="D4104" s="340" t="s">
        <v>7871</v>
      </c>
      <c r="E4104" s="340" t="s">
        <v>2453</v>
      </c>
      <c r="F4104" s="340" t="s">
        <v>2423</v>
      </c>
    </row>
    <row r="4105" spans="1:6">
      <c r="A4105" s="26">
        <v>4101</v>
      </c>
      <c r="B4105" s="338" t="s">
        <v>8027</v>
      </c>
      <c r="C4105" s="340" t="s">
        <v>8028</v>
      </c>
      <c r="D4105" s="340" t="s">
        <v>7871</v>
      </c>
      <c r="E4105" s="340" t="s">
        <v>2453</v>
      </c>
      <c r="F4105" s="340" t="s">
        <v>2423</v>
      </c>
    </row>
    <row r="4106" spans="1:6">
      <c r="A4106" s="26">
        <v>4102</v>
      </c>
      <c r="B4106" s="338" t="s">
        <v>8014</v>
      </c>
      <c r="C4106" s="340" t="s">
        <v>8015</v>
      </c>
      <c r="D4106" s="340" t="s">
        <v>7871</v>
      </c>
      <c r="E4106" s="340" t="s">
        <v>2453</v>
      </c>
      <c r="F4106" s="340" t="s">
        <v>2423</v>
      </c>
    </row>
    <row r="4107" spans="1:6">
      <c r="A4107" s="26">
        <v>4103</v>
      </c>
      <c r="B4107" s="338" t="s">
        <v>8021</v>
      </c>
      <c r="C4107" s="340" t="s">
        <v>767</v>
      </c>
      <c r="D4107" s="340" t="s">
        <v>7871</v>
      </c>
      <c r="E4107" s="340" t="s">
        <v>2453</v>
      </c>
      <c r="F4107" s="340" t="s">
        <v>2423</v>
      </c>
    </row>
    <row r="4108" spans="1:6">
      <c r="A4108" s="26">
        <v>4104</v>
      </c>
      <c r="B4108" s="338" t="s">
        <v>8073</v>
      </c>
      <c r="C4108" s="340" t="s">
        <v>8074</v>
      </c>
      <c r="D4108" s="340" t="s">
        <v>7871</v>
      </c>
      <c r="E4108" s="340" t="s">
        <v>2453</v>
      </c>
      <c r="F4108" s="340" t="s">
        <v>2423</v>
      </c>
    </row>
    <row r="4109" spans="1:6">
      <c r="A4109" s="26">
        <v>4105</v>
      </c>
      <c r="B4109" s="338" t="s">
        <v>8064</v>
      </c>
      <c r="C4109" s="340" t="s">
        <v>8065</v>
      </c>
      <c r="D4109" s="340" t="s">
        <v>7871</v>
      </c>
      <c r="E4109" s="340" t="s">
        <v>2453</v>
      </c>
      <c r="F4109" s="340" t="s">
        <v>2423</v>
      </c>
    </row>
    <row r="4110" spans="1:6">
      <c r="A4110" s="26">
        <v>4106</v>
      </c>
      <c r="B4110" s="338" t="s">
        <v>8066</v>
      </c>
      <c r="C4110" s="340" t="s">
        <v>10050</v>
      </c>
      <c r="D4110" s="340" t="s">
        <v>7871</v>
      </c>
      <c r="E4110" s="340" t="s">
        <v>2453</v>
      </c>
      <c r="F4110" s="340" t="s">
        <v>2423</v>
      </c>
    </row>
    <row r="4111" spans="1:6">
      <c r="A4111" s="26">
        <v>4107</v>
      </c>
      <c r="B4111" s="338" t="s">
        <v>8069</v>
      </c>
      <c r="C4111" s="340" t="s">
        <v>8070</v>
      </c>
      <c r="D4111" s="340" t="s">
        <v>7871</v>
      </c>
      <c r="E4111" s="340" t="s">
        <v>2453</v>
      </c>
      <c r="F4111" s="340" t="s">
        <v>2423</v>
      </c>
    </row>
    <row r="4112" spans="1:6">
      <c r="A4112" s="26">
        <v>4108</v>
      </c>
      <c r="B4112" s="338" t="s">
        <v>7872</v>
      </c>
      <c r="C4112" s="340" t="s">
        <v>7873</v>
      </c>
      <c r="D4112" s="340" t="s">
        <v>7871</v>
      </c>
      <c r="E4112" s="340" t="s">
        <v>2422</v>
      </c>
      <c r="F4112" s="340" t="s">
        <v>2423</v>
      </c>
    </row>
    <row r="4113" spans="1:6">
      <c r="A4113" s="26">
        <v>4109</v>
      </c>
      <c r="B4113" s="338" t="s">
        <v>8071</v>
      </c>
      <c r="C4113" s="340" t="s">
        <v>8072</v>
      </c>
      <c r="D4113" s="340" t="s">
        <v>7871</v>
      </c>
      <c r="E4113" s="340" t="s">
        <v>2453</v>
      </c>
      <c r="F4113" s="340" t="s">
        <v>2423</v>
      </c>
    </row>
    <row r="4114" spans="1:6">
      <c r="A4114" s="26">
        <v>4110</v>
      </c>
      <c r="B4114" s="338" t="s">
        <v>8075</v>
      </c>
      <c r="C4114" s="340" t="s">
        <v>8076</v>
      </c>
      <c r="D4114" s="340" t="s">
        <v>7871</v>
      </c>
      <c r="E4114" s="340" t="s">
        <v>2453</v>
      </c>
      <c r="F4114" s="340" t="s">
        <v>2423</v>
      </c>
    </row>
    <row r="4115" spans="1:6">
      <c r="A4115" s="26">
        <v>4111</v>
      </c>
      <c r="B4115" s="338" t="s">
        <v>8067</v>
      </c>
      <c r="C4115" s="340" t="s">
        <v>8068</v>
      </c>
      <c r="D4115" s="340" t="s">
        <v>7871</v>
      </c>
      <c r="E4115" s="340" t="s">
        <v>2453</v>
      </c>
      <c r="F4115" s="340" t="s">
        <v>2423</v>
      </c>
    </row>
    <row r="4116" spans="1:6">
      <c r="A4116" s="26">
        <v>4112</v>
      </c>
      <c r="B4116" s="338" t="s">
        <v>9189</v>
      </c>
      <c r="C4116" s="340" t="s">
        <v>1272</v>
      </c>
      <c r="D4116" s="340" t="s">
        <v>7871</v>
      </c>
      <c r="E4116" s="340" t="s">
        <v>2422</v>
      </c>
      <c r="F4116" s="340" t="s">
        <v>2423</v>
      </c>
    </row>
    <row r="4117" spans="1:6">
      <c r="A4117" s="26">
        <v>4113</v>
      </c>
      <c r="B4117" s="338" t="s">
        <v>7941</v>
      </c>
      <c r="C4117" s="340" t="s">
        <v>7942</v>
      </c>
      <c r="D4117" s="340" t="s">
        <v>7871</v>
      </c>
      <c r="E4117" s="340" t="s">
        <v>2453</v>
      </c>
      <c r="F4117" s="340" t="s">
        <v>2423</v>
      </c>
    </row>
    <row r="4118" spans="1:6">
      <c r="A4118" s="26">
        <v>4114</v>
      </c>
      <c r="B4118" s="338" t="s">
        <v>7948</v>
      </c>
      <c r="C4118" s="340" t="s">
        <v>7949</v>
      </c>
      <c r="D4118" s="340" t="s">
        <v>7871</v>
      </c>
      <c r="E4118" s="340" t="s">
        <v>2453</v>
      </c>
      <c r="F4118" s="340" t="s">
        <v>2423</v>
      </c>
    </row>
    <row r="4119" spans="1:6">
      <c r="A4119" s="26">
        <v>4115</v>
      </c>
      <c r="B4119" s="338" t="s">
        <v>10175</v>
      </c>
      <c r="C4119" s="340" t="s">
        <v>8093</v>
      </c>
      <c r="D4119" s="340" t="s">
        <v>7871</v>
      </c>
      <c r="E4119" s="340" t="s">
        <v>2453</v>
      </c>
      <c r="F4119" s="340" t="s">
        <v>2423</v>
      </c>
    </row>
    <row r="4120" spans="1:6">
      <c r="A4120" s="26">
        <v>4116</v>
      </c>
      <c r="B4120" s="338" t="s">
        <v>10177</v>
      </c>
      <c r="C4120" s="340" t="s">
        <v>8091</v>
      </c>
      <c r="D4120" s="340" t="s">
        <v>7871</v>
      </c>
      <c r="E4120" s="340" t="s">
        <v>2453</v>
      </c>
      <c r="F4120" s="340" t="s">
        <v>2423</v>
      </c>
    </row>
    <row r="4121" spans="1:6">
      <c r="A4121" s="26">
        <v>4117</v>
      </c>
      <c r="B4121" s="338" t="s">
        <v>7946</v>
      </c>
      <c r="C4121" s="340" t="s">
        <v>7947</v>
      </c>
      <c r="D4121" s="340" t="s">
        <v>7871</v>
      </c>
      <c r="E4121" s="340" t="s">
        <v>2453</v>
      </c>
      <c r="F4121" s="340" t="s">
        <v>2423</v>
      </c>
    </row>
    <row r="4122" spans="1:6">
      <c r="A4122" s="26">
        <v>4118</v>
      </c>
      <c r="B4122" s="338" t="s">
        <v>10222</v>
      </c>
      <c r="C4122" s="340" t="s">
        <v>8092</v>
      </c>
      <c r="D4122" s="340" t="s">
        <v>7871</v>
      </c>
      <c r="E4122" s="340" t="s">
        <v>2453</v>
      </c>
      <c r="F4122" s="340" t="s">
        <v>2423</v>
      </c>
    </row>
    <row r="4123" spans="1:6">
      <c r="A4123" s="26">
        <v>4119</v>
      </c>
      <c r="B4123" s="338" t="s">
        <v>7964</v>
      </c>
      <c r="C4123" s="340" t="s">
        <v>7965</v>
      </c>
      <c r="D4123" s="340" t="s">
        <v>7871</v>
      </c>
      <c r="E4123" s="340" t="s">
        <v>2453</v>
      </c>
      <c r="F4123" s="340" t="s">
        <v>2423</v>
      </c>
    </row>
    <row r="4124" spans="1:6">
      <c r="A4124" s="26">
        <v>4120</v>
      </c>
      <c r="B4124" s="338" t="s">
        <v>7915</v>
      </c>
      <c r="C4124" s="340" t="s">
        <v>7916</v>
      </c>
      <c r="D4124" s="340" t="s">
        <v>7871</v>
      </c>
      <c r="E4124" s="340" t="s">
        <v>2453</v>
      </c>
      <c r="F4124" s="340" t="s">
        <v>2423</v>
      </c>
    </row>
    <row r="4125" spans="1:6">
      <c r="A4125" s="26">
        <v>4121</v>
      </c>
      <c r="B4125" s="338" t="s">
        <v>7935</v>
      </c>
      <c r="C4125" s="340" t="s">
        <v>7936</v>
      </c>
      <c r="D4125" s="340" t="s">
        <v>7871</v>
      </c>
      <c r="E4125" s="340" t="s">
        <v>2453</v>
      </c>
      <c r="F4125" s="340" t="s">
        <v>2423</v>
      </c>
    </row>
    <row r="4126" spans="1:6">
      <c r="A4126" s="26">
        <v>4122</v>
      </c>
      <c r="B4126" s="338" t="s">
        <v>7957</v>
      </c>
      <c r="C4126" s="340" t="s">
        <v>7958</v>
      </c>
      <c r="D4126" s="340" t="s">
        <v>7871</v>
      </c>
      <c r="E4126" s="340" t="s">
        <v>2453</v>
      </c>
      <c r="F4126" s="340" t="s">
        <v>2423</v>
      </c>
    </row>
    <row r="4127" spans="1:6">
      <c r="A4127" s="26">
        <v>4123</v>
      </c>
      <c r="B4127" s="338" t="s">
        <v>7933</v>
      </c>
      <c r="C4127" s="340" t="s">
        <v>7934</v>
      </c>
      <c r="D4127" s="340" t="s">
        <v>7871</v>
      </c>
      <c r="E4127" s="340" t="s">
        <v>2453</v>
      </c>
      <c r="F4127" s="340" t="s">
        <v>2423</v>
      </c>
    </row>
    <row r="4128" spans="1:6">
      <c r="A4128" s="26">
        <v>4124</v>
      </c>
      <c r="B4128" s="338" t="s">
        <v>7939</v>
      </c>
      <c r="C4128" s="340" t="s">
        <v>7940</v>
      </c>
      <c r="D4128" s="340" t="s">
        <v>7871</v>
      </c>
      <c r="E4128" s="340" t="s">
        <v>2453</v>
      </c>
      <c r="F4128" s="340" t="s">
        <v>2423</v>
      </c>
    </row>
    <row r="4129" spans="1:6">
      <c r="A4129" s="26">
        <v>4125</v>
      </c>
      <c r="B4129" s="338" t="s">
        <v>7953</v>
      </c>
      <c r="C4129" s="340" t="s">
        <v>7954</v>
      </c>
      <c r="D4129" s="340" t="s">
        <v>7871</v>
      </c>
      <c r="E4129" s="340" t="s">
        <v>2453</v>
      </c>
      <c r="F4129" s="340" t="s">
        <v>2423</v>
      </c>
    </row>
    <row r="4130" spans="1:6">
      <c r="A4130" s="26">
        <v>4126</v>
      </c>
      <c r="B4130" s="338" t="s">
        <v>7937</v>
      </c>
      <c r="C4130" s="340" t="s">
        <v>7938</v>
      </c>
      <c r="D4130" s="340" t="s">
        <v>7871</v>
      </c>
      <c r="E4130" s="340" t="s">
        <v>2453</v>
      </c>
      <c r="F4130" s="340" t="s">
        <v>2423</v>
      </c>
    </row>
    <row r="4131" spans="1:6">
      <c r="A4131" s="26">
        <v>4127</v>
      </c>
      <c r="B4131" s="338" t="s">
        <v>7919</v>
      </c>
      <c r="C4131" s="340" t="s">
        <v>7920</v>
      </c>
      <c r="D4131" s="340" t="s">
        <v>7871</v>
      </c>
      <c r="E4131" s="340" t="s">
        <v>2453</v>
      </c>
      <c r="F4131" s="340" t="s">
        <v>2423</v>
      </c>
    </row>
    <row r="4132" spans="1:6">
      <c r="A4132" s="26">
        <v>4128</v>
      </c>
      <c r="B4132" s="338" t="s">
        <v>7923</v>
      </c>
      <c r="C4132" s="340" t="s">
        <v>7924</v>
      </c>
      <c r="D4132" s="340" t="s">
        <v>7871</v>
      </c>
      <c r="E4132" s="340" t="s">
        <v>2453</v>
      </c>
      <c r="F4132" s="340" t="s">
        <v>2423</v>
      </c>
    </row>
    <row r="4133" spans="1:6">
      <c r="A4133" s="26">
        <v>4129</v>
      </c>
      <c r="B4133" s="338" t="s">
        <v>7925</v>
      </c>
      <c r="C4133" s="340" t="s">
        <v>7926</v>
      </c>
      <c r="D4133" s="340" t="s">
        <v>7871</v>
      </c>
      <c r="E4133" s="340" t="s">
        <v>2453</v>
      </c>
      <c r="F4133" s="340" t="s">
        <v>2423</v>
      </c>
    </row>
    <row r="4134" spans="1:6">
      <c r="A4134" s="26">
        <v>4130</v>
      </c>
      <c r="B4134" s="338" t="s">
        <v>7974</v>
      </c>
      <c r="C4134" s="340" t="s">
        <v>7975</v>
      </c>
      <c r="D4134" s="340" t="s">
        <v>7871</v>
      </c>
      <c r="E4134" s="340" t="s">
        <v>2453</v>
      </c>
      <c r="F4134" s="340" t="s">
        <v>2423</v>
      </c>
    </row>
    <row r="4135" spans="1:6">
      <c r="A4135" s="26">
        <v>4131</v>
      </c>
      <c r="B4135" s="338" t="s">
        <v>7950</v>
      </c>
      <c r="C4135" s="340" t="s">
        <v>7951</v>
      </c>
      <c r="D4135" s="340" t="s">
        <v>7871</v>
      </c>
      <c r="E4135" s="340" t="s">
        <v>2453</v>
      </c>
      <c r="F4135" s="340" t="s">
        <v>2423</v>
      </c>
    </row>
    <row r="4136" spans="1:6">
      <c r="A4136" s="26">
        <v>4132</v>
      </c>
      <c r="B4136" s="338" t="s">
        <v>7927</v>
      </c>
      <c r="C4136" s="340" t="s">
        <v>7928</v>
      </c>
      <c r="D4136" s="340" t="s">
        <v>7871</v>
      </c>
      <c r="E4136" s="340" t="s">
        <v>2453</v>
      </c>
      <c r="F4136" s="340" t="s">
        <v>2423</v>
      </c>
    </row>
    <row r="4137" spans="1:6">
      <c r="A4137" s="26">
        <v>4133</v>
      </c>
      <c r="B4137" s="338" t="s">
        <v>7921</v>
      </c>
      <c r="C4137" s="340" t="s">
        <v>7922</v>
      </c>
      <c r="D4137" s="340" t="s">
        <v>7871</v>
      </c>
      <c r="E4137" s="340" t="s">
        <v>2453</v>
      </c>
      <c r="F4137" s="340" t="s">
        <v>2423</v>
      </c>
    </row>
    <row r="4138" spans="1:6">
      <c r="A4138" s="26">
        <v>4134</v>
      </c>
      <c r="B4138" s="338" t="s">
        <v>7973</v>
      </c>
      <c r="C4138" s="340" t="s">
        <v>1358</v>
      </c>
      <c r="D4138" s="340" t="s">
        <v>7871</v>
      </c>
      <c r="E4138" s="340" t="s">
        <v>2453</v>
      </c>
      <c r="F4138" s="340" t="s">
        <v>2423</v>
      </c>
    </row>
    <row r="4139" spans="1:6">
      <c r="A4139" s="26">
        <v>4135</v>
      </c>
      <c r="B4139" s="338" t="s">
        <v>7952</v>
      </c>
      <c r="C4139" s="340" t="s">
        <v>1352</v>
      </c>
      <c r="D4139" s="340" t="s">
        <v>7871</v>
      </c>
      <c r="E4139" s="340" t="s">
        <v>2453</v>
      </c>
      <c r="F4139" s="340" t="s">
        <v>2423</v>
      </c>
    </row>
    <row r="4140" spans="1:6">
      <c r="A4140" s="26">
        <v>4136</v>
      </c>
      <c r="B4140" s="338" t="s">
        <v>7988</v>
      </c>
      <c r="C4140" s="340" t="s">
        <v>1362</v>
      </c>
      <c r="D4140" s="340" t="s">
        <v>7871</v>
      </c>
      <c r="E4140" s="340" t="s">
        <v>2453</v>
      </c>
      <c r="F4140" s="340" t="s">
        <v>2423</v>
      </c>
    </row>
    <row r="4141" spans="1:6">
      <c r="A4141" s="26">
        <v>4137</v>
      </c>
      <c r="B4141" s="338" t="s">
        <v>7999</v>
      </c>
      <c r="C4141" s="340" t="s">
        <v>1366</v>
      </c>
      <c r="D4141" s="340" t="s">
        <v>7871</v>
      </c>
      <c r="E4141" s="340" t="s">
        <v>2453</v>
      </c>
      <c r="F4141" s="340" t="s">
        <v>2423</v>
      </c>
    </row>
    <row r="4142" spans="1:6">
      <c r="A4142" s="26">
        <v>4138</v>
      </c>
      <c r="B4142" s="338" t="s">
        <v>7986</v>
      </c>
      <c r="C4142" s="340" t="s">
        <v>1360</v>
      </c>
      <c r="D4142" s="340" t="s">
        <v>7871</v>
      </c>
      <c r="E4142" s="340" t="s">
        <v>2453</v>
      </c>
      <c r="F4142" s="340" t="s">
        <v>2423</v>
      </c>
    </row>
    <row r="4143" spans="1:6">
      <c r="A4143" s="26">
        <v>4139</v>
      </c>
      <c r="B4143" s="338" t="s">
        <v>7917</v>
      </c>
      <c r="C4143" s="340" t="s">
        <v>7918</v>
      </c>
      <c r="D4143" s="340" t="s">
        <v>7871</v>
      </c>
      <c r="E4143" s="340" t="s">
        <v>2453</v>
      </c>
      <c r="F4143" s="340" t="s">
        <v>2423</v>
      </c>
    </row>
    <row r="4144" spans="1:6">
      <c r="A4144" s="26">
        <v>4140</v>
      </c>
      <c r="B4144" s="338" t="s">
        <v>7969</v>
      </c>
      <c r="C4144" s="340" t="s">
        <v>7970</v>
      </c>
      <c r="D4144" s="340" t="s">
        <v>7871</v>
      </c>
      <c r="E4144" s="340" t="s">
        <v>2453</v>
      </c>
      <c r="F4144" s="340" t="s">
        <v>2423</v>
      </c>
    </row>
    <row r="4145" spans="1:6">
      <c r="A4145" s="26">
        <v>4141</v>
      </c>
      <c r="B4145" s="338" t="s">
        <v>7911</v>
      </c>
      <c r="C4145" s="340" t="s">
        <v>7912</v>
      </c>
      <c r="D4145" s="340" t="s">
        <v>7871</v>
      </c>
      <c r="E4145" s="340" t="s">
        <v>2453</v>
      </c>
      <c r="F4145" s="340" t="s">
        <v>2423</v>
      </c>
    </row>
    <row r="4146" spans="1:6">
      <c r="A4146" s="26">
        <v>4142</v>
      </c>
      <c r="B4146" s="338" t="s">
        <v>7962</v>
      </c>
      <c r="C4146" s="340" t="s">
        <v>7963</v>
      </c>
      <c r="D4146" s="340" t="s">
        <v>7871</v>
      </c>
      <c r="E4146" s="340" t="s">
        <v>2453</v>
      </c>
      <c r="F4146" s="340" t="s">
        <v>2423</v>
      </c>
    </row>
    <row r="4147" spans="1:6">
      <c r="A4147" s="26">
        <v>4143</v>
      </c>
      <c r="B4147" s="338" t="s">
        <v>7929</v>
      </c>
      <c r="C4147" s="340" t="s">
        <v>7930</v>
      </c>
      <c r="D4147" s="340" t="s">
        <v>7871</v>
      </c>
      <c r="E4147" s="340" t="s">
        <v>2453</v>
      </c>
      <c r="F4147" s="340" t="s">
        <v>2423</v>
      </c>
    </row>
    <row r="4148" spans="1:6">
      <c r="A4148" s="26">
        <v>4144</v>
      </c>
      <c r="B4148" s="338" t="s">
        <v>7990</v>
      </c>
      <c r="C4148" s="340" t="s">
        <v>7991</v>
      </c>
      <c r="D4148" s="340" t="s">
        <v>7871</v>
      </c>
      <c r="E4148" s="340" t="s">
        <v>2453</v>
      </c>
      <c r="F4148" s="340" t="s">
        <v>2423</v>
      </c>
    </row>
    <row r="4149" spans="1:6">
      <c r="A4149" s="26">
        <v>4145</v>
      </c>
      <c r="B4149" s="338" t="s">
        <v>10609</v>
      </c>
      <c r="C4149" s="340" t="s">
        <v>8094</v>
      </c>
      <c r="D4149" s="340" t="s">
        <v>7871</v>
      </c>
      <c r="E4149" s="340" t="s">
        <v>2453</v>
      </c>
      <c r="F4149" s="340" t="s">
        <v>2423</v>
      </c>
    </row>
    <row r="4150" spans="1:6">
      <c r="A4150" s="26">
        <v>4146</v>
      </c>
      <c r="B4150" s="338" t="s">
        <v>10698</v>
      </c>
      <c r="C4150" s="340" t="s">
        <v>8079</v>
      </c>
      <c r="D4150" s="340" t="s">
        <v>7871</v>
      </c>
      <c r="E4150" s="340" t="s">
        <v>2453</v>
      </c>
      <c r="F4150" s="340" t="s">
        <v>2423</v>
      </c>
    </row>
    <row r="4151" spans="1:6">
      <c r="A4151" s="26">
        <v>4147</v>
      </c>
      <c r="B4151" s="338" t="s">
        <v>10772</v>
      </c>
      <c r="C4151" s="340" t="s">
        <v>8080</v>
      </c>
      <c r="D4151" s="340" t="s">
        <v>7871</v>
      </c>
      <c r="E4151" s="340" t="s">
        <v>2453</v>
      </c>
      <c r="F4151" s="340" t="s">
        <v>2423</v>
      </c>
    </row>
    <row r="4152" spans="1:6">
      <c r="A4152" s="26">
        <v>4148</v>
      </c>
      <c r="B4152" s="338" t="s">
        <v>10798</v>
      </c>
      <c r="C4152" s="340" t="s">
        <v>8081</v>
      </c>
      <c r="D4152" s="340" t="s">
        <v>7871</v>
      </c>
      <c r="E4152" s="340" t="s">
        <v>2453</v>
      </c>
      <c r="F4152" s="340" t="s">
        <v>2423</v>
      </c>
    </row>
    <row r="4153" spans="1:6">
      <c r="A4153" s="26">
        <v>4149</v>
      </c>
      <c r="B4153" s="338" t="s">
        <v>10945</v>
      </c>
      <c r="C4153" s="340" t="s">
        <v>8082</v>
      </c>
      <c r="D4153" s="340" t="s">
        <v>7871</v>
      </c>
      <c r="E4153" s="340" t="s">
        <v>2453</v>
      </c>
      <c r="F4153" s="340" t="s">
        <v>2423</v>
      </c>
    </row>
    <row r="4154" spans="1:6">
      <c r="A4154" s="26">
        <v>4150</v>
      </c>
      <c r="B4154" s="338" t="s">
        <v>11015</v>
      </c>
      <c r="C4154" s="340" t="s">
        <v>8083</v>
      </c>
      <c r="D4154" s="340" t="s">
        <v>7871</v>
      </c>
      <c r="E4154" s="340" t="s">
        <v>2453</v>
      </c>
      <c r="F4154" s="340" t="s">
        <v>2423</v>
      </c>
    </row>
    <row r="4155" spans="1:6">
      <c r="A4155" s="26">
        <v>4151</v>
      </c>
      <c r="B4155" s="338" t="s">
        <v>7982</v>
      </c>
      <c r="C4155" s="340" t="s">
        <v>7983</v>
      </c>
      <c r="D4155" s="340" t="s">
        <v>7871</v>
      </c>
      <c r="E4155" s="340" t="s">
        <v>2453</v>
      </c>
      <c r="F4155" s="340" t="s">
        <v>2423</v>
      </c>
    </row>
    <row r="4156" spans="1:6">
      <c r="A4156" s="26">
        <v>4152</v>
      </c>
      <c r="B4156" s="338" t="s">
        <v>8008</v>
      </c>
      <c r="C4156" s="340" t="s">
        <v>8009</v>
      </c>
      <c r="D4156" s="340" t="s">
        <v>7871</v>
      </c>
      <c r="E4156" s="340" t="s">
        <v>2453</v>
      </c>
      <c r="F4156" s="340" t="s">
        <v>2423</v>
      </c>
    </row>
    <row r="4157" spans="1:6">
      <c r="A4157" s="26">
        <v>4153</v>
      </c>
      <c r="B4157" s="338" t="s">
        <v>8000</v>
      </c>
      <c r="C4157" s="340" t="s">
        <v>8001</v>
      </c>
      <c r="D4157" s="340" t="s">
        <v>7871</v>
      </c>
      <c r="E4157" s="340" t="s">
        <v>2453</v>
      </c>
      <c r="F4157" s="340" t="s">
        <v>2423</v>
      </c>
    </row>
    <row r="4158" spans="1:6">
      <c r="A4158" s="26">
        <v>4154</v>
      </c>
      <c r="B4158" s="338" t="s">
        <v>8004</v>
      </c>
      <c r="C4158" s="340" t="s">
        <v>8005</v>
      </c>
      <c r="D4158" s="340" t="s">
        <v>7871</v>
      </c>
      <c r="E4158" s="340" t="s">
        <v>2453</v>
      </c>
      <c r="F4158" s="340" t="s">
        <v>2423</v>
      </c>
    </row>
    <row r="4159" spans="1:6">
      <c r="A4159" s="26">
        <v>4155</v>
      </c>
      <c r="B4159" s="338" t="s">
        <v>7994</v>
      </c>
      <c r="C4159" s="340" t="s">
        <v>1364</v>
      </c>
      <c r="D4159" s="340" t="s">
        <v>7871</v>
      </c>
      <c r="E4159" s="340" t="s">
        <v>2453</v>
      </c>
      <c r="F4159" s="340" t="s">
        <v>2423</v>
      </c>
    </row>
    <row r="4160" spans="1:6">
      <c r="A4160" s="26">
        <v>4156</v>
      </c>
      <c r="B4160" s="338" t="s">
        <v>7987</v>
      </c>
      <c r="C4160" s="340" t="s">
        <v>1361</v>
      </c>
      <c r="D4160" s="340" t="s">
        <v>7871</v>
      </c>
      <c r="E4160" s="340" t="s">
        <v>2453</v>
      </c>
      <c r="F4160" s="340" t="s">
        <v>2423</v>
      </c>
    </row>
    <row r="4161" spans="1:6">
      <c r="A4161" s="26">
        <v>4157</v>
      </c>
      <c r="B4161" s="338" t="s">
        <v>7966</v>
      </c>
      <c r="C4161" s="340" t="s">
        <v>1354</v>
      </c>
      <c r="D4161" s="340" t="s">
        <v>7871</v>
      </c>
      <c r="E4161" s="340" t="s">
        <v>2453</v>
      </c>
      <c r="F4161" s="340" t="s">
        <v>2423</v>
      </c>
    </row>
    <row r="4162" spans="1:6">
      <c r="A4162" s="26">
        <v>4158</v>
      </c>
      <c r="B4162" s="338" t="s">
        <v>7959</v>
      </c>
      <c r="C4162" s="340" t="s">
        <v>1353</v>
      </c>
      <c r="D4162" s="340" t="s">
        <v>7871</v>
      </c>
      <c r="E4162" s="340" t="s">
        <v>2453</v>
      </c>
      <c r="F4162" s="340" t="s">
        <v>2423</v>
      </c>
    </row>
    <row r="4163" spans="1:6">
      <c r="A4163" s="26">
        <v>4159</v>
      </c>
      <c r="B4163" s="338" t="s">
        <v>7945</v>
      </c>
      <c r="C4163" s="340" t="s">
        <v>1351</v>
      </c>
      <c r="D4163" s="340" t="s">
        <v>7871</v>
      </c>
      <c r="E4163" s="340" t="s">
        <v>2453</v>
      </c>
      <c r="F4163" s="340" t="s">
        <v>2423</v>
      </c>
    </row>
    <row r="4164" spans="1:6">
      <c r="A4164" s="26">
        <v>4160</v>
      </c>
      <c r="B4164" s="338" t="s">
        <v>7971</v>
      </c>
      <c r="C4164" s="340" t="s">
        <v>7972</v>
      </c>
      <c r="D4164" s="340" t="s">
        <v>7871</v>
      </c>
      <c r="E4164" s="340" t="s">
        <v>2453</v>
      </c>
      <c r="F4164" s="340" t="s">
        <v>2423</v>
      </c>
    </row>
    <row r="4165" spans="1:6">
      <c r="A4165" s="26">
        <v>4161</v>
      </c>
      <c r="B4165" s="338" t="s">
        <v>7931</v>
      </c>
      <c r="C4165" s="340" t="s">
        <v>7932</v>
      </c>
      <c r="D4165" s="340" t="s">
        <v>7871</v>
      </c>
      <c r="E4165" s="340" t="s">
        <v>2453</v>
      </c>
      <c r="F4165" s="340" t="s">
        <v>2423</v>
      </c>
    </row>
    <row r="4166" spans="1:6">
      <c r="A4166" s="26">
        <v>4162</v>
      </c>
      <c r="B4166" s="338" t="s">
        <v>8002</v>
      </c>
      <c r="C4166" s="340" t="s">
        <v>8003</v>
      </c>
      <c r="D4166" s="340" t="s">
        <v>7871</v>
      </c>
      <c r="E4166" s="340" t="s">
        <v>2453</v>
      </c>
      <c r="F4166" s="340" t="s">
        <v>2423</v>
      </c>
    </row>
    <row r="4167" spans="1:6">
      <c r="A4167" s="26">
        <v>4163</v>
      </c>
      <c r="B4167" s="338" t="s">
        <v>7905</v>
      </c>
      <c r="C4167" s="340" t="s">
        <v>7906</v>
      </c>
      <c r="D4167" s="340" t="s">
        <v>7871</v>
      </c>
      <c r="E4167" s="340" t="s">
        <v>2453</v>
      </c>
      <c r="F4167" s="340" t="s">
        <v>2423</v>
      </c>
    </row>
    <row r="4168" spans="1:6">
      <c r="A4168" s="26">
        <v>4164</v>
      </c>
      <c r="B4168" s="338" t="s">
        <v>11236</v>
      </c>
      <c r="C4168" s="340" t="s">
        <v>8084</v>
      </c>
      <c r="D4168" s="340" t="s">
        <v>7871</v>
      </c>
      <c r="E4168" s="340" t="s">
        <v>2453</v>
      </c>
      <c r="F4168" s="340" t="s">
        <v>2423</v>
      </c>
    </row>
    <row r="4169" spans="1:6">
      <c r="A4169" s="26">
        <v>4165</v>
      </c>
      <c r="B4169" s="338" t="s">
        <v>11280</v>
      </c>
      <c r="C4169" s="340" t="s">
        <v>8085</v>
      </c>
      <c r="D4169" s="340" t="s">
        <v>7871</v>
      </c>
      <c r="E4169" s="340" t="s">
        <v>2453</v>
      </c>
      <c r="F4169" s="340" t="s">
        <v>2423</v>
      </c>
    </row>
    <row r="4170" spans="1:6">
      <c r="A4170" s="26">
        <v>4166</v>
      </c>
      <c r="B4170" s="338" t="s">
        <v>11281</v>
      </c>
      <c r="C4170" s="340" t="s">
        <v>8086</v>
      </c>
      <c r="D4170" s="340" t="s">
        <v>7871</v>
      </c>
      <c r="E4170" s="340" t="s">
        <v>2453</v>
      </c>
      <c r="F4170" s="340" t="s">
        <v>2423</v>
      </c>
    </row>
    <row r="4171" spans="1:6">
      <c r="A4171" s="26">
        <v>4167</v>
      </c>
      <c r="B4171" s="338" t="s">
        <v>11310</v>
      </c>
      <c r="C4171" s="340" t="s">
        <v>8088</v>
      </c>
      <c r="D4171" s="340" t="s">
        <v>7871</v>
      </c>
      <c r="E4171" s="340" t="s">
        <v>2453</v>
      </c>
      <c r="F4171" s="340" t="s">
        <v>2423</v>
      </c>
    </row>
    <row r="4172" spans="1:6">
      <c r="A4172" s="26">
        <v>4168</v>
      </c>
      <c r="B4172" s="338" t="s">
        <v>11321</v>
      </c>
      <c r="C4172" s="340" t="s">
        <v>8089</v>
      </c>
      <c r="D4172" s="340" t="s">
        <v>7871</v>
      </c>
      <c r="E4172" s="340" t="s">
        <v>2453</v>
      </c>
      <c r="F4172" s="340" t="s">
        <v>2423</v>
      </c>
    </row>
    <row r="4173" spans="1:6">
      <c r="A4173" s="26">
        <v>4169</v>
      </c>
      <c r="B4173" s="338" t="s">
        <v>11342</v>
      </c>
      <c r="C4173" s="340" t="s">
        <v>8090</v>
      </c>
      <c r="D4173" s="340" t="s">
        <v>7871</v>
      </c>
      <c r="E4173" s="340" t="s">
        <v>2453</v>
      </c>
      <c r="F4173" s="340" t="s">
        <v>2423</v>
      </c>
    </row>
    <row r="4174" spans="1:6">
      <c r="A4174" s="26">
        <v>4170</v>
      </c>
      <c r="B4174" s="338" t="s">
        <v>7955</v>
      </c>
      <c r="C4174" s="340" t="s">
        <v>7956</v>
      </c>
      <c r="D4174" s="340" t="s">
        <v>7871</v>
      </c>
      <c r="E4174" s="340" t="s">
        <v>2453</v>
      </c>
      <c r="F4174" s="340" t="s">
        <v>2423</v>
      </c>
    </row>
    <row r="4175" spans="1:6">
      <c r="A4175" s="26">
        <v>4171</v>
      </c>
      <c r="B4175" s="338" t="s">
        <v>7997</v>
      </c>
      <c r="C4175" s="340" t="s">
        <v>7998</v>
      </c>
      <c r="D4175" s="340" t="s">
        <v>7871</v>
      </c>
      <c r="E4175" s="340" t="s">
        <v>2453</v>
      </c>
      <c r="F4175" s="340" t="s">
        <v>2423</v>
      </c>
    </row>
    <row r="4176" spans="1:6">
      <c r="A4176" s="26">
        <v>4172</v>
      </c>
      <c r="B4176" s="338" t="s">
        <v>7903</v>
      </c>
      <c r="C4176" s="340" t="s">
        <v>7904</v>
      </c>
      <c r="D4176" s="340" t="s">
        <v>7871</v>
      </c>
      <c r="E4176" s="340" t="s">
        <v>2453</v>
      </c>
      <c r="F4176" s="340" t="s">
        <v>2423</v>
      </c>
    </row>
    <row r="4177" spans="1:6">
      <c r="A4177" s="26">
        <v>4173</v>
      </c>
      <c r="B4177" s="338" t="s">
        <v>7978</v>
      </c>
      <c r="C4177" s="340" t="s">
        <v>7979</v>
      </c>
      <c r="D4177" s="340" t="s">
        <v>7871</v>
      </c>
      <c r="E4177" s="340" t="s">
        <v>2453</v>
      </c>
      <c r="F4177" s="340" t="s">
        <v>2423</v>
      </c>
    </row>
    <row r="4178" spans="1:6">
      <c r="A4178" s="26">
        <v>4174</v>
      </c>
      <c r="B4178" s="338" t="s">
        <v>7995</v>
      </c>
      <c r="C4178" s="340" t="s">
        <v>7996</v>
      </c>
      <c r="D4178" s="340" t="s">
        <v>7871</v>
      </c>
      <c r="E4178" s="340" t="s">
        <v>2453</v>
      </c>
      <c r="F4178" s="340" t="s">
        <v>2423</v>
      </c>
    </row>
    <row r="4179" spans="1:6">
      <c r="A4179" s="26">
        <v>4175</v>
      </c>
      <c r="B4179" s="338" t="s">
        <v>7976</v>
      </c>
      <c r="C4179" s="340" t="s">
        <v>7977</v>
      </c>
      <c r="D4179" s="340" t="s">
        <v>7871</v>
      </c>
      <c r="E4179" s="340" t="s">
        <v>2453</v>
      </c>
      <c r="F4179" s="340" t="s">
        <v>2423</v>
      </c>
    </row>
    <row r="4180" spans="1:6">
      <c r="A4180" s="26">
        <v>4176</v>
      </c>
      <c r="B4180" s="338" t="s">
        <v>8006</v>
      </c>
      <c r="C4180" s="340" t="s">
        <v>8007</v>
      </c>
      <c r="D4180" s="340" t="s">
        <v>7871</v>
      </c>
      <c r="E4180" s="340" t="s">
        <v>2453</v>
      </c>
      <c r="F4180" s="340" t="s">
        <v>2423</v>
      </c>
    </row>
    <row r="4181" spans="1:6">
      <c r="A4181" s="26">
        <v>4177</v>
      </c>
      <c r="B4181" s="338" t="s">
        <v>7980</v>
      </c>
      <c r="C4181" s="340" t="s">
        <v>7981</v>
      </c>
      <c r="D4181" s="340" t="s">
        <v>7871</v>
      </c>
      <c r="E4181" s="340" t="s">
        <v>2453</v>
      </c>
      <c r="F4181" s="340" t="s">
        <v>2423</v>
      </c>
    </row>
    <row r="4182" spans="1:6">
      <c r="A4182" s="26">
        <v>4178</v>
      </c>
      <c r="B4182" s="338" t="s">
        <v>7984</v>
      </c>
      <c r="C4182" s="340" t="s">
        <v>7985</v>
      </c>
      <c r="D4182" s="340" t="s">
        <v>7871</v>
      </c>
      <c r="E4182" s="340" t="s">
        <v>2453</v>
      </c>
      <c r="F4182" s="340" t="s">
        <v>2423</v>
      </c>
    </row>
    <row r="4183" spans="1:6">
      <c r="A4183" s="26">
        <v>4179</v>
      </c>
      <c r="B4183" s="338" t="s">
        <v>7992</v>
      </c>
      <c r="C4183" s="340" t="s">
        <v>7993</v>
      </c>
      <c r="D4183" s="340" t="s">
        <v>7871</v>
      </c>
      <c r="E4183" s="340" t="s">
        <v>2453</v>
      </c>
      <c r="F4183" s="340" t="s">
        <v>2423</v>
      </c>
    </row>
    <row r="4184" spans="1:6">
      <c r="A4184" s="26">
        <v>4180</v>
      </c>
      <c r="B4184" s="338" t="s">
        <v>7960</v>
      </c>
      <c r="C4184" s="340" t="s">
        <v>7961</v>
      </c>
      <c r="D4184" s="340" t="s">
        <v>7871</v>
      </c>
      <c r="E4184" s="340" t="s">
        <v>2453</v>
      </c>
      <c r="F4184" s="340" t="s">
        <v>2423</v>
      </c>
    </row>
    <row r="4185" spans="1:6">
      <c r="A4185" s="26">
        <v>4181</v>
      </c>
      <c r="B4185" s="338" t="s">
        <v>11461</v>
      </c>
      <c r="C4185" s="340" t="s">
        <v>8095</v>
      </c>
      <c r="D4185" s="340" t="s">
        <v>7871</v>
      </c>
      <c r="E4185" s="340" t="s">
        <v>2453</v>
      </c>
      <c r="F4185" s="340" t="s">
        <v>2423</v>
      </c>
    </row>
    <row r="4186" spans="1:6">
      <c r="A4186" s="26">
        <v>4182</v>
      </c>
      <c r="B4186" s="338" t="s">
        <v>11476</v>
      </c>
      <c r="C4186" s="340" t="s">
        <v>8097</v>
      </c>
      <c r="D4186" s="340" t="s">
        <v>7871</v>
      </c>
      <c r="E4186" s="340" t="s">
        <v>2453</v>
      </c>
      <c r="F4186" s="340" t="s">
        <v>2423</v>
      </c>
    </row>
    <row r="4187" spans="1:6">
      <c r="A4187" s="26">
        <v>4183</v>
      </c>
      <c r="B4187" s="338" t="s">
        <v>11520</v>
      </c>
      <c r="C4187" s="340" t="s">
        <v>8096</v>
      </c>
      <c r="D4187" s="340" t="s">
        <v>7871</v>
      </c>
      <c r="E4187" s="340" t="s">
        <v>2453</v>
      </c>
      <c r="F4187" s="340" t="s">
        <v>2423</v>
      </c>
    </row>
    <row r="4188" spans="1:6">
      <c r="A4188" s="26">
        <v>4184</v>
      </c>
      <c r="B4188" s="338" t="s">
        <v>7887</v>
      </c>
      <c r="C4188" s="340" t="s">
        <v>7888</v>
      </c>
      <c r="D4188" s="340" t="s">
        <v>7871</v>
      </c>
      <c r="E4188" s="340" t="s">
        <v>2453</v>
      </c>
      <c r="F4188" s="340" t="s">
        <v>2423</v>
      </c>
    </row>
    <row r="4189" spans="1:6">
      <c r="A4189" s="26">
        <v>4185</v>
      </c>
      <c r="B4189" s="338" t="s">
        <v>7893</v>
      </c>
      <c r="C4189" s="340" t="s">
        <v>7894</v>
      </c>
      <c r="D4189" s="340" t="s">
        <v>7871</v>
      </c>
      <c r="E4189" s="340" t="s">
        <v>2453</v>
      </c>
      <c r="F4189" s="340" t="s">
        <v>2423</v>
      </c>
    </row>
    <row r="4190" spans="1:6">
      <c r="A4190" s="26">
        <v>4186</v>
      </c>
      <c r="B4190" s="338" t="s">
        <v>7880</v>
      </c>
      <c r="C4190" s="340" t="s">
        <v>7881</v>
      </c>
      <c r="D4190" s="340" t="s">
        <v>7871</v>
      </c>
      <c r="E4190" s="340" t="s">
        <v>2453</v>
      </c>
      <c r="F4190" s="340" t="s">
        <v>2423</v>
      </c>
    </row>
    <row r="4191" spans="1:6">
      <c r="A4191" s="26">
        <v>4187</v>
      </c>
      <c r="B4191" s="338" t="s">
        <v>7897</v>
      </c>
      <c r="C4191" s="340" t="s">
        <v>7898</v>
      </c>
      <c r="D4191" s="340" t="s">
        <v>7871</v>
      </c>
      <c r="E4191" s="340" t="s">
        <v>2453</v>
      </c>
      <c r="F4191" s="340" t="s">
        <v>2423</v>
      </c>
    </row>
    <row r="4192" spans="1:6">
      <c r="A4192" s="26">
        <v>4188</v>
      </c>
      <c r="B4192" s="338" t="s">
        <v>11565</v>
      </c>
      <c r="C4192" s="340" t="s">
        <v>7874</v>
      </c>
      <c r="D4192" s="340" t="s">
        <v>7871</v>
      </c>
      <c r="E4192" s="340" t="s">
        <v>2422</v>
      </c>
      <c r="F4192" s="340" t="s">
        <v>2423</v>
      </c>
    </row>
    <row r="4193" spans="1:6">
      <c r="A4193" s="26">
        <v>4189</v>
      </c>
      <c r="B4193" s="338" t="s">
        <v>7895</v>
      </c>
      <c r="C4193" s="340" t="s">
        <v>7896</v>
      </c>
      <c r="D4193" s="340" t="s">
        <v>7871</v>
      </c>
      <c r="E4193" s="340" t="s">
        <v>2453</v>
      </c>
      <c r="F4193" s="340" t="s">
        <v>2423</v>
      </c>
    </row>
    <row r="4194" spans="1:6">
      <c r="A4194" s="26">
        <v>4190</v>
      </c>
      <c r="B4194" s="338" t="s">
        <v>7891</v>
      </c>
      <c r="C4194" s="340" t="s">
        <v>7892</v>
      </c>
      <c r="D4194" s="340" t="s">
        <v>7871</v>
      </c>
      <c r="E4194" s="340" t="s">
        <v>2453</v>
      </c>
      <c r="F4194" s="340" t="s">
        <v>2423</v>
      </c>
    </row>
    <row r="4195" spans="1:6">
      <c r="A4195" s="26">
        <v>4191</v>
      </c>
      <c r="B4195" s="338" t="s">
        <v>7901</v>
      </c>
      <c r="C4195" s="340" t="s">
        <v>7902</v>
      </c>
      <c r="D4195" s="340" t="s">
        <v>7871</v>
      </c>
      <c r="E4195" s="340" t="s">
        <v>2453</v>
      </c>
      <c r="F4195" s="340" t="s">
        <v>2423</v>
      </c>
    </row>
    <row r="4196" spans="1:6">
      <c r="A4196" s="26">
        <v>4192</v>
      </c>
      <c r="B4196" s="338" t="s">
        <v>7876</v>
      </c>
      <c r="C4196" s="340" t="s">
        <v>7877</v>
      </c>
      <c r="D4196" s="340" t="s">
        <v>7871</v>
      </c>
      <c r="E4196" s="340" t="s">
        <v>2453</v>
      </c>
      <c r="F4196" s="342" t="s">
        <v>2423</v>
      </c>
    </row>
    <row r="4197" spans="1:6">
      <c r="A4197" s="26">
        <v>4193</v>
      </c>
      <c r="B4197" s="338" t="s">
        <v>7899</v>
      </c>
      <c r="C4197" s="340" t="s">
        <v>7900</v>
      </c>
      <c r="D4197" s="340" t="s">
        <v>7871</v>
      </c>
      <c r="E4197" s="340" t="s">
        <v>2453</v>
      </c>
      <c r="F4197" s="342" t="s">
        <v>2423</v>
      </c>
    </row>
    <row r="4198" spans="1:6">
      <c r="A4198" s="26">
        <v>4194</v>
      </c>
      <c r="B4198" s="338" t="s">
        <v>7878</v>
      </c>
      <c r="C4198" s="340" t="s">
        <v>7879</v>
      </c>
      <c r="D4198" s="340" t="s">
        <v>7871</v>
      </c>
      <c r="E4198" s="340" t="s">
        <v>2453</v>
      </c>
      <c r="F4198" s="342" t="s">
        <v>2423</v>
      </c>
    </row>
    <row r="4199" spans="1:6">
      <c r="A4199" s="26">
        <v>4195</v>
      </c>
      <c r="B4199" s="338" t="s">
        <v>7889</v>
      </c>
      <c r="C4199" s="340" t="s">
        <v>7890</v>
      </c>
      <c r="D4199" s="340" t="s">
        <v>7871</v>
      </c>
      <c r="E4199" s="340" t="s">
        <v>2453</v>
      </c>
      <c r="F4199" s="342" t="s">
        <v>2423</v>
      </c>
    </row>
    <row r="4200" spans="1:6">
      <c r="A4200" s="26">
        <v>4196</v>
      </c>
      <c r="B4200" s="338" t="s">
        <v>7885</v>
      </c>
      <c r="C4200" s="340" t="s">
        <v>7886</v>
      </c>
      <c r="D4200" s="340" t="s">
        <v>7871</v>
      </c>
      <c r="E4200" s="340" t="s">
        <v>2453</v>
      </c>
      <c r="F4200" s="342" t="s">
        <v>2423</v>
      </c>
    </row>
    <row r="4201" spans="1:6">
      <c r="A4201" s="26">
        <v>4197</v>
      </c>
      <c r="B4201" s="338" t="s">
        <v>7870</v>
      </c>
      <c r="C4201" s="340" t="s">
        <v>1591</v>
      </c>
      <c r="D4201" s="340" t="s">
        <v>7871</v>
      </c>
      <c r="E4201" s="340" t="s">
        <v>2422</v>
      </c>
      <c r="F4201" s="342" t="s">
        <v>2423</v>
      </c>
    </row>
    <row r="4202" spans="1:6">
      <c r="A4202" s="26">
        <v>4198</v>
      </c>
      <c r="B4202" s="338" t="s">
        <v>7884</v>
      </c>
      <c r="C4202" s="340" t="s">
        <v>7782</v>
      </c>
      <c r="D4202" s="340" t="s">
        <v>7871</v>
      </c>
      <c r="E4202" s="340" t="s">
        <v>2453</v>
      </c>
      <c r="F4202" s="342" t="s">
        <v>2423</v>
      </c>
    </row>
    <row r="4203" spans="1:6">
      <c r="A4203" s="26">
        <v>4199</v>
      </c>
      <c r="B4203" s="338" t="s">
        <v>7882</v>
      </c>
      <c r="C4203" s="340" t="s">
        <v>7883</v>
      </c>
      <c r="D4203" s="340" t="s">
        <v>7871</v>
      </c>
      <c r="E4203" s="340" t="s">
        <v>2453</v>
      </c>
      <c r="F4203" s="342" t="s">
        <v>2423</v>
      </c>
    </row>
    <row r="4204" spans="1:6">
      <c r="A4204" s="26">
        <v>4200</v>
      </c>
      <c r="B4204" s="338" t="s">
        <v>8037</v>
      </c>
      <c r="C4204" s="340" t="s">
        <v>771</v>
      </c>
      <c r="D4204" s="340" t="s">
        <v>7871</v>
      </c>
      <c r="E4204" s="340" t="s">
        <v>2453</v>
      </c>
      <c r="F4204" s="340" t="s">
        <v>2438</v>
      </c>
    </row>
    <row r="4205" spans="1:6">
      <c r="A4205" s="26">
        <v>4201</v>
      </c>
      <c r="B4205" s="338" t="s">
        <v>8057</v>
      </c>
      <c r="C4205" s="340" t="s">
        <v>810</v>
      </c>
      <c r="D4205" s="340" t="s">
        <v>7871</v>
      </c>
      <c r="E4205" s="340" t="s">
        <v>2453</v>
      </c>
      <c r="F4205" s="340" t="s">
        <v>2438</v>
      </c>
    </row>
    <row r="4206" spans="1:6">
      <c r="A4206" s="26">
        <v>4202</v>
      </c>
      <c r="B4206" s="338" t="s">
        <v>9944</v>
      </c>
      <c r="C4206" s="340" t="s">
        <v>7875</v>
      </c>
      <c r="D4206" s="340" t="s">
        <v>7871</v>
      </c>
      <c r="E4206" s="340" t="s">
        <v>2422</v>
      </c>
      <c r="F4206" s="340" t="s">
        <v>2438</v>
      </c>
    </row>
    <row r="4207" spans="1:6">
      <c r="A4207" s="26">
        <v>4203</v>
      </c>
      <c r="B4207" s="338" t="s">
        <v>9962</v>
      </c>
      <c r="C4207" s="340" t="s">
        <v>8078</v>
      </c>
      <c r="D4207" s="340" t="s">
        <v>7871</v>
      </c>
      <c r="E4207" s="340" t="s">
        <v>2453</v>
      </c>
      <c r="F4207" s="340" t="s">
        <v>2438</v>
      </c>
    </row>
    <row r="4208" spans="1:6">
      <c r="A4208" s="26">
        <v>4204</v>
      </c>
      <c r="B4208" s="338" t="s">
        <v>7943</v>
      </c>
      <c r="C4208" s="340" t="s">
        <v>7944</v>
      </c>
      <c r="D4208" s="340" t="s">
        <v>7871</v>
      </c>
      <c r="E4208" s="340" t="s">
        <v>2453</v>
      </c>
      <c r="F4208" s="340" t="s">
        <v>2438</v>
      </c>
    </row>
    <row r="4209" spans="1:6">
      <c r="A4209" s="26">
        <v>4205</v>
      </c>
      <c r="B4209" s="338" t="s">
        <v>7989</v>
      </c>
      <c r="C4209" s="340" t="s">
        <v>1363</v>
      </c>
      <c r="D4209" s="340" t="s">
        <v>7871</v>
      </c>
      <c r="E4209" s="340" t="s">
        <v>2453</v>
      </c>
      <c r="F4209" s="340" t="s">
        <v>2438</v>
      </c>
    </row>
    <row r="4210" spans="1:6">
      <c r="A4210" s="26">
        <v>4206</v>
      </c>
      <c r="B4210" s="338" t="s">
        <v>7913</v>
      </c>
      <c r="C4210" s="340" t="s">
        <v>7914</v>
      </c>
      <c r="D4210" s="340" t="s">
        <v>7871</v>
      </c>
      <c r="E4210" s="340" t="s">
        <v>2453</v>
      </c>
      <c r="F4210" s="340" t="s">
        <v>2438</v>
      </c>
    </row>
    <row r="4211" spans="1:6">
      <c r="A4211" s="26">
        <v>4207</v>
      </c>
      <c r="B4211" s="338" t="s">
        <v>7907</v>
      </c>
      <c r="C4211" s="340" t="s">
        <v>7908</v>
      </c>
      <c r="D4211" s="340" t="s">
        <v>7871</v>
      </c>
      <c r="E4211" s="340" t="s">
        <v>2453</v>
      </c>
      <c r="F4211" s="340" t="s">
        <v>2438</v>
      </c>
    </row>
    <row r="4212" spans="1:6">
      <c r="A4212" s="26">
        <v>4208</v>
      </c>
      <c r="B4212" s="338" t="s">
        <v>11309</v>
      </c>
      <c r="C4212" s="340" t="s">
        <v>8087</v>
      </c>
      <c r="D4212" s="340" t="s">
        <v>7871</v>
      </c>
      <c r="E4212" s="340" t="s">
        <v>2453</v>
      </c>
      <c r="F4212" s="340" t="s">
        <v>2438</v>
      </c>
    </row>
    <row r="4213" spans="1:6">
      <c r="A4213" s="26">
        <v>4209</v>
      </c>
      <c r="B4213" s="338" t="s">
        <v>7967</v>
      </c>
      <c r="C4213" s="340" t="s">
        <v>7968</v>
      </c>
      <c r="D4213" s="340" t="s">
        <v>7871</v>
      </c>
      <c r="E4213" s="340" t="s">
        <v>2453</v>
      </c>
      <c r="F4213" s="340" t="s">
        <v>3152</v>
      </c>
    </row>
    <row r="4214" spans="1:6">
      <c r="A4214" s="26">
        <v>4210</v>
      </c>
      <c r="B4214" s="338" t="s">
        <v>7909</v>
      </c>
      <c r="C4214" s="340" t="s">
        <v>7910</v>
      </c>
      <c r="D4214" s="340" t="s">
        <v>7871</v>
      </c>
      <c r="E4214" s="340" t="s">
        <v>2453</v>
      </c>
      <c r="F4214" s="340" t="s">
        <v>3152</v>
      </c>
    </row>
    <row r="4215" spans="1:6">
      <c r="A4215" s="26">
        <v>4211</v>
      </c>
      <c r="B4215" s="338" t="s">
        <v>8054</v>
      </c>
      <c r="C4215" s="340" t="s">
        <v>805</v>
      </c>
      <c r="D4215" s="340" t="s">
        <v>7871</v>
      </c>
      <c r="E4215" s="340" t="s">
        <v>2453</v>
      </c>
      <c r="F4215" s="340" t="s">
        <v>2893</v>
      </c>
    </row>
    <row r="4216" spans="1:6">
      <c r="A4216" s="26">
        <v>4212</v>
      </c>
      <c r="B4216" s="338" t="s">
        <v>8053</v>
      </c>
      <c r="C4216" s="340" t="s">
        <v>804</v>
      </c>
      <c r="D4216" s="340" t="s">
        <v>7871</v>
      </c>
      <c r="E4216" s="340" t="s">
        <v>2453</v>
      </c>
      <c r="F4216" s="340" t="s">
        <v>2893</v>
      </c>
    </row>
    <row r="4217" spans="1:6">
      <c r="A4217" s="26">
        <v>4213</v>
      </c>
      <c r="B4217" s="27" t="s">
        <v>8010</v>
      </c>
      <c r="C4217" s="28" t="s">
        <v>8011</v>
      </c>
      <c r="D4217" s="28" t="s">
        <v>7871</v>
      </c>
      <c r="E4217" s="340" t="s">
        <v>2453</v>
      </c>
      <c r="F4217" s="340" t="s">
        <v>2456</v>
      </c>
    </row>
    <row r="4218" spans="1:6">
      <c r="A4218" s="26">
        <v>4214</v>
      </c>
      <c r="B4218" s="27" t="s">
        <v>8016</v>
      </c>
      <c r="C4218" s="28" t="s">
        <v>8017</v>
      </c>
      <c r="D4218" s="28" t="s">
        <v>7871</v>
      </c>
      <c r="E4218" s="340" t="s">
        <v>2453</v>
      </c>
      <c r="F4218" s="340" t="s">
        <v>2456</v>
      </c>
    </row>
    <row r="4219" spans="1:6">
      <c r="A4219" s="26">
        <v>4215</v>
      </c>
      <c r="B4219" s="338" t="s">
        <v>8077</v>
      </c>
      <c r="C4219" s="340" t="s">
        <v>9810</v>
      </c>
      <c r="D4219" s="340" t="s">
        <v>7871</v>
      </c>
      <c r="E4219" s="340" t="s">
        <v>2453</v>
      </c>
      <c r="F4219" s="340" t="s">
        <v>2456</v>
      </c>
    </row>
    <row r="4220" spans="1:6">
      <c r="A4220" s="26">
        <v>4216</v>
      </c>
      <c r="B4220" s="338" t="s">
        <v>8033</v>
      </c>
      <c r="C4220" s="340" t="s">
        <v>8034</v>
      </c>
      <c r="D4220" s="340" t="s">
        <v>7871</v>
      </c>
      <c r="E4220" s="340" t="s">
        <v>2453</v>
      </c>
      <c r="F4220" s="340" t="s">
        <v>2456</v>
      </c>
    </row>
    <row r="4221" spans="1:6">
      <c r="A4221" s="26">
        <v>4217</v>
      </c>
      <c r="B4221" s="338" t="s">
        <v>8024</v>
      </c>
      <c r="C4221" s="340" t="s">
        <v>8025</v>
      </c>
      <c r="D4221" s="340" t="s">
        <v>7871</v>
      </c>
      <c r="E4221" s="340" t="s">
        <v>2453</v>
      </c>
      <c r="F4221" s="340" t="s">
        <v>2456</v>
      </c>
    </row>
    <row r="4222" spans="1:6">
      <c r="A4222" s="26">
        <v>4218</v>
      </c>
      <c r="B4222" s="27" t="s">
        <v>8533</v>
      </c>
      <c r="C4222" s="28" t="s">
        <v>8534</v>
      </c>
      <c r="D4222" s="28" t="s">
        <v>8099</v>
      </c>
      <c r="E4222" s="340" t="s">
        <v>2453</v>
      </c>
      <c r="F4222" s="340" t="s">
        <v>2423</v>
      </c>
    </row>
    <row r="4223" spans="1:6">
      <c r="A4223" s="26">
        <v>4219</v>
      </c>
      <c r="B4223" s="27" t="s">
        <v>8400</v>
      </c>
      <c r="C4223" s="28" t="s">
        <v>8401</v>
      </c>
      <c r="D4223" s="28" t="s">
        <v>8099</v>
      </c>
      <c r="E4223" s="340" t="s">
        <v>2453</v>
      </c>
      <c r="F4223" s="340" t="s">
        <v>2423</v>
      </c>
    </row>
    <row r="4224" spans="1:6">
      <c r="A4224" s="26">
        <v>4220</v>
      </c>
      <c r="B4224" s="338" t="s">
        <v>8429</v>
      </c>
      <c r="C4224" s="340" t="s">
        <v>660</v>
      </c>
      <c r="D4224" s="340" t="s">
        <v>8099</v>
      </c>
      <c r="E4224" s="340" t="s">
        <v>2453</v>
      </c>
      <c r="F4224" s="340" t="s">
        <v>2423</v>
      </c>
    </row>
    <row r="4225" spans="1:6">
      <c r="A4225" s="26">
        <v>4221</v>
      </c>
      <c r="B4225" s="338" t="s">
        <v>8559</v>
      </c>
      <c r="C4225" s="340" t="s">
        <v>760</v>
      </c>
      <c r="D4225" s="340" t="s">
        <v>8099</v>
      </c>
      <c r="E4225" s="340" t="s">
        <v>2453</v>
      </c>
      <c r="F4225" s="340" t="s">
        <v>2423</v>
      </c>
    </row>
    <row r="4226" spans="1:6">
      <c r="A4226" s="26">
        <v>4222</v>
      </c>
      <c r="B4226" s="338" t="s">
        <v>8481</v>
      </c>
      <c r="C4226" s="340" t="s">
        <v>8482</v>
      </c>
      <c r="D4226" s="340" t="s">
        <v>8099</v>
      </c>
      <c r="E4226" s="340" t="s">
        <v>2453</v>
      </c>
      <c r="F4226" s="340" t="s">
        <v>2423</v>
      </c>
    </row>
    <row r="4227" spans="1:6">
      <c r="A4227" s="26">
        <v>4223</v>
      </c>
      <c r="B4227" s="338" t="s">
        <v>8483</v>
      </c>
      <c r="C4227" s="340" t="s">
        <v>678</v>
      </c>
      <c r="D4227" s="340" t="s">
        <v>8099</v>
      </c>
      <c r="E4227" s="340" t="s">
        <v>2453</v>
      </c>
      <c r="F4227" s="340" t="s">
        <v>2423</v>
      </c>
    </row>
    <row r="4228" spans="1:6">
      <c r="A4228" s="26">
        <v>4224</v>
      </c>
      <c r="B4228" s="338" t="s">
        <v>8491</v>
      </c>
      <c r="C4228" s="340" t="s">
        <v>687</v>
      </c>
      <c r="D4228" s="340" t="s">
        <v>8099</v>
      </c>
      <c r="E4228" s="340" t="s">
        <v>2453</v>
      </c>
      <c r="F4228" s="340" t="s">
        <v>2423</v>
      </c>
    </row>
    <row r="4229" spans="1:6">
      <c r="A4229" s="26">
        <v>4225</v>
      </c>
      <c r="B4229" s="338" t="s">
        <v>8529</v>
      </c>
      <c r="C4229" s="340" t="s">
        <v>8530</v>
      </c>
      <c r="D4229" s="340" t="s">
        <v>8099</v>
      </c>
      <c r="E4229" s="340" t="s">
        <v>2453</v>
      </c>
      <c r="F4229" s="340" t="s">
        <v>2423</v>
      </c>
    </row>
    <row r="4230" spans="1:6">
      <c r="A4230" s="26">
        <v>4226</v>
      </c>
      <c r="B4230" s="338" t="s">
        <v>8551</v>
      </c>
      <c r="C4230" s="340" t="s">
        <v>749</v>
      </c>
      <c r="D4230" s="340" t="s">
        <v>8099</v>
      </c>
      <c r="E4230" s="340" t="s">
        <v>2453</v>
      </c>
      <c r="F4230" s="340" t="s">
        <v>2423</v>
      </c>
    </row>
    <row r="4231" spans="1:6">
      <c r="A4231" s="26">
        <v>4227</v>
      </c>
      <c r="B4231" s="338" t="s">
        <v>8448</v>
      </c>
      <c r="C4231" s="340" t="s">
        <v>665</v>
      </c>
      <c r="D4231" s="340" t="s">
        <v>8099</v>
      </c>
      <c r="E4231" s="340" t="s">
        <v>2453</v>
      </c>
      <c r="F4231" s="340" t="s">
        <v>2423</v>
      </c>
    </row>
    <row r="4232" spans="1:6">
      <c r="A4232" s="26">
        <v>4228</v>
      </c>
      <c r="B4232" s="338" t="s">
        <v>8527</v>
      </c>
      <c r="C4232" s="340" t="s">
        <v>720</v>
      </c>
      <c r="D4232" s="340" t="s">
        <v>8099</v>
      </c>
      <c r="E4232" s="340" t="s">
        <v>2453</v>
      </c>
      <c r="F4232" s="340" t="s">
        <v>2423</v>
      </c>
    </row>
    <row r="4233" spans="1:6">
      <c r="A4233" s="26">
        <v>4229</v>
      </c>
      <c r="B4233" s="338" t="s">
        <v>8525</v>
      </c>
      <c r="C4233" s="340" t="s">
        <v>718</v>
      </c>
      <c r="D4233" s="340" t="s">
        <v>8099</v>
      </c>
      <c r="E4233" s="340" t="s">
        <v>2453</v>
      </c>
      <c r="F4233" s="340" t="s">
        <v>2423</v>
      </c>
    </row>
    <row r="4234" spans="1:6">
      <c r="A4234" s="26">
        <v>4230</v>
      </c>
      <c r="B4234" s="338" t="s">
        <v>8451</v>
      </c>
      <c r="C4234" s="340" t="s">
        <v>666</v>
      </c>
      <c r="D4234" s="340" t="s">
        <v>8099</v>
      </c>
      <c r="E4234" s="340" t="s">
        <v>2453</v>
      </c>
      <c r="F4234" s="340" t="s">
        <v>2423</v>
      </c>
    </row>
    <row r="4235" spans="1:6">
      <c r="A4235" s="26">
        <v>4231</v>
      </c>
      <c r="B4235" s="338" t="s">
        <v>8554</v>
      </c>
      <c r="C4235" s="340" t="s">
        <v>752</v>
      </c>
      <c r="D4235" s="340" t="s">
        <v>8099</v>
      </c>
      <c r="E4235" s="340" t="s">
        <v>2453</v>
      </c>
      <c r="F4235" s="340" t="s">
        <v>2423</v>
      </c>
    </row>
    <row r="4236" spans="1:6">
      <c r="A4236" s="26">
        <v>4232</v>
      </c>
      <c r="B4236" s="338" t="s">
        <v>8504</v>
      </c>
      <c r="C4236" s="340" t="s">
        <v>704</v>
      </c>
      <c r="D4236" s="340" t="s">
        <v>8099</v>
      </c>
      <c r="E4236" s="340" t="s">
        <v>2453</v>
      </c>
      <c r="F4236" s="340" t="s">
        <v>2423</v>
      </c>
    </row>
    <row r="4237" spans="1:6">
      <c r="A4237" s="26">
        <v>4233</v>
      </c>
      <c r="B4237" s="338" t="s">
        <v>8496</v>
      </c>
      <c r="C4237" s="340" t="s">
        <v>691</v>
      </c>
      <c r="D4237" s="340" t="s">
        <v>8099</v>
      </c>
      <c r="E4237" s="340" t="s">
        <v>2453</v>
      </c>
      <c r="F4237" s="340" t="s">
        <v>2423</v>
      </c>
    </row>
    <row r="4238" spans="1:6">
      <c r="A4238" s="26">
        <v>4234</v>
      </c>
      <c r="B4238" s="338" t="s">
        <v>8522</v>
      </c>
      <c r="C4238" s="340" t="s">
        <v>715</v>
      </c>
      <c r="D4238" s="340" t="s">
        <v>8099</v>
      </c>
      <c r="E4238" s="340" t="s">
        <v>2453</v>
      </c>
      <c r="F4238" s="340" t="s">
        <v>2423</v>
      </c>
    </row>
    <row r="4239" spans="1:6">
      <c r="A4239" s="26">
        <v>4235</v>
      </c>
      <c r="B4239" s="338" t="s">
        <v>8455</v>
      </c>
      <c r="C4239" s="340" t="s">
        <v>668</v>
      </c>
      <c r="D4239" s="340" t="s">
        <v>8099</v>
      </c>
      <c r="E4239" s="340" t="s">
        <v>2453</v>
      </c>
      <c r="F4239" s="340" t="s">
        <v>2423</v>
      </c>
    </row>
    <row r="4240" spans="1:6">
      <c r="A4240" s="26">
        <v>4236</v>
      </c>
      <c r="B4240" s="338" t="s">
        <v>8567</v>
      </c>
      <c r="C4240" s="340" t="s">
        <v>8568</v>
      </c>
      <c r="D4240" s="340" t="s">
        <v>8099</v>
      </c>
      <c r="E4240" s="340" t="s">
        <v>2453</v>
      </c>
      <c r="F4240" s="340" t="s">
        <v>2423</v>
      </c>
    </row>
    <row r="4241" spans="1:6">
      <c r="A4241" s="26">
        <v>4237</v>
      </c>
      <c r="B4241" s="338" t="s">
        <v>8526</v>
      </c>
      <c r="C4241" s="340" t="s">
        <v>9578</v>
      </c>
      <c r="D4241" s="340" t="s">
        <v>8099</v>
      </c>
      <c r="E4241" s="340" t="s">
        <v>2453</v>
      </c>
      <c r="F4241" s="340" t="s">
        <v>2423</v>
      </c>
    </row>
    <row r="4242" spans="1:6">
      <c r="A4242" s="26">
        <v>4238</v>
      </c>
      <c r="B4242" s="338" t="s">
        <v>8490</v>
      </c>
      <c r="C4242" s="340" t="s">
        <v>686</v>
      </c>
      <c r="D4242" s="340" t="s">
        <v>8099</v>
      </c>
      <c r="E4242" s="340" t="s">
        <v>2453</v>
      </c>
      <c r="F4242" s="340" t="s">
        <v>2423</v>
      </c>
    </row>
    <row r="4243" spans="1:6">
      <c r="A4243" s="26">
        <v>4239</v>
      </c>
      <c r="B4243" s="338" t="s">
        <v>8528</v>
      </c>
      <c r="C4243" s="340" t="s">
        <v>721</v>
      </c>
      <c r="D4243" s="340" t="s">
        <v>8099</v>
      </c>
      <c r="E4243" s="340" t="s">
        <v>2453</v>
      </c>
      <c r="F4243" s="340" t="s">
        <v>2423</v>
      </c>
    </row>
    <row r="4244" spans="1:6">
      <c r="A4244" s="26">
        <v>4240</v>
      </c>
      <c r="B4244" s="338" t="s">
        <v>8502</v>
      </c>
      <c r="C4244" s="340" t="s">
        <v>700</v>
      </c>
      <c r="D4244" s="340" t="s">
        <v>8099</v>
      </c>
      <c r="E4244" s="340" t="s">
        <v>2453</v>
      </c>
      <c r="F4244" s="340" t="s">
        <v>2423</v>
      </c>
    </row>
    <row r="4245" spans="1:6">
      <c r="A4245" s="26">
        <v>4241</v>
      </c>
      <c r="B4245" s="338" t="s">
        <v>8531</v>
      </c>
      <c r="C4245" s="340" t="s">
        <v>722</v>
      </c>
      <c r="D4245" s="340" t="s">
        <v>8099</v>
      </c>
      <c r="E4245" s="340" t="s">
        <v>2453</v>
      </c>
      <c r="F4245" s="340" t="s">
        <v>2423</v>
      </c>
    </row>
    <row r="4246" spans="1:6">
      <c r="A4246" s="26">
        <v>4242</v>
      </c>
      <c r="B4246" s="338" t="s">
        <v>8497</v>
      </c>
      <c r="C4246" s="340" t="s">
        <v>693</v>
      </c>
      <c r="D4246" s="340" t="s">
        <v>8099</v>
      </c>
      <c r="E4246" s="340" t="s">
        <v>2453</v>
      </c>
      <c r="F4246" s="340" t="s">
        <v>2423</v>
      </c>
    </row>
    <row r="4247" spans="1:6">
      <c r="A4247" s="26">
        <v>4243</v>
      </c>
      <c r="B4247" s="338" t="s">
        <v>8494</v>
      </c>
      <c r="C4247" s="340" t="s">
        <v>689</v>
      </c>
      <c r="D4247" s="340" t="s">
        <v>8099</v>
      </c>
      <c r="E4247" s="340" t="s">
        <v>2453</v>
      </c>
      <c r="F4247" s="340" t="s">
        <v>2423</v>
      </c>
    </row>
    <row r="4248" spans="1:6">
      <c r="A4248" s="26">
        <v>4244</v>
      </c>
      <c r="B4248" s="338" t="s">
        <v>8442</v>
      </c>
      <c r="C4248" s="340" t="s">
        <v>663</v>
      </c>
      <c r="D4248" s="340" t="s">
        <v>8099</v>
      </c>
      <c r="E4248" s="340" t="s">
        <v>2453</v>
      </c>
      <c r="F4248" s="340" t="s">
        <v>2423</v>
      </c>
    </row>
    <row r="4249" spans="1:6">
      <c r="A4249" s="26">
        <v>4245</v>
      </c>
      <c r="B4249" s="338" t="s">
        <v>8452</v>
      </c>
      <c r="C4249" s="340" t="s">
        <v>667</v>
      </c>
      <c r="D4249" s="340" t="s">
        <v>8099</v>
      </c>
      <c r="E4249" s="340" t="s">
        <v>2453</v>
      </c>
      <c r="F4249" s="340" t="s">
        <v>2423</v>
      </c>
    </row>
    <row r="4250" spans="1:6">
      <c r="A4250" s="26">
        <v>4246</v>
      </c>
      <c r="B4250" s="338" t="s">
        <v>8524</v>
      </c>
      <c r="C4250" s="340" t="s">
        <v>717</v>
      </c>
      <c r="D4250" s="340" t="s">
        <v>8099</v>
      </c>
      <c r="E4250" s="340" t="s">
        <v>2453</v>
      </c>
      <c r="F4250" s="340" t="s">
        <v>2423</v>
      </c>
    </row>
    <row r="4251" spans="1:6">
      <c r="A4251" s="26">
        <v>4247</v>
      </c>
      <c r="B4251" s="338" t="s">
        <v>8503</v>
      </c>
      <c r="C4251" s="340" t="s">
        <v>701</v>
      </c>
      <c r="D4251" s="340" t="s">
        <v>8099</v>
      </c>
      <c r="E4251" s="340" t="s">
        <v>2453</v>
      </c>
      <c r="F4251" s="340" t="s">
        <v>2423</v>
      </c>
    </row>
    <row r="4252" spans="1:6">
      <c r="A4252" s="26">
        <v>4248</v>
      </c>
      <c r="B4252" s="338" t="s">
        <v>8473</v>
      </c>
      <c r="C4252" s="340" t="s">
        <v>674</v>
      </c>
      <c r="D4252" s="340" t="s">
        <v>8099</v>
      </c>
      <c r="E4252" s="340" t="s">
        <v>2453</v>
      </c>
      <c r="F4252" s="340" t="s">
        <v>2423</v>
      </c>
    </row>
    <row r="4253" spans="1:6">
      <c r="A4253" s="26">
        <v>4249</v>
      </c>
      <c r="B4253" s="338" t="s">
        <v>8506</v>
      </c>
      <c r="C4253" s="340" t="s">
        <v>707</v>
      </c>
      <c r="D4253" s="340" t="s">
        <v>8099</v>
      </c>
      <c r="E4253" s="340" t="s">
        <v>2453</v>
      </c>
      <c r="F4253" s="340" t="s">
        <v>2423</v>
      </c>
    </row>
    <row r="4254" spans="1:6">
      <c r="A4254" s="26">
        <v>4250</v>
      </c>
      <c r="B4254" s="338" t="s">
        <v>8546</v>
      </c>
      <c r="C4254" s="340" t="s">
        <v>742</v>
      </c>
      <c r="D4254" s="340" t="s">
        <v>8099</v>
      </c>
      <c r="E4254" s="340" t="s">
        <v>2453</v>
      </c>
      <c r="F4254" s="340" t="s">
        <v>2423</v>
      </c>
    </row>
    <row r="4255" spans="1:6">
      <c r="A4255" s="26">
        <v>4251</v>
      </c>
      <c r="B4255" s="338" t="s">
        <v>8476</v>
      </c>
      <c r="C4255" s="340" t="s">
        <v>675</v>
      </c>
      <c r="D4255" s="340" t="s">
        <v>8099</v>
      </c>
      <c r="E4255" s="340" t="s">
        <v>2453</v>
      </c>
      <c r="F4255" s="340" t="s">
        <v>2423</v>
      </c>
    </row>
    <row r="4256" spans="1:6">
      <c r="A4256" s="26">
        <v>4252</v>
      </c>
      <c r="B4256" s="338" t="s">
        <v>8523</v>
      </c>
      <c r="C4256" s="340" t="s">
        <v>716</v>
      </c>
      <c r="D4256" s="340" t="s">
        <v>8099</v>
      </c>
      <c r="E4256" s="340" t="s">
        <v>2453</v>
      </c>
      <c r="F4256" s="340" t="s">
        <v>2423</v>
      </c>
    </row>
    <row r="4257" spans="1:6">
      <c r="A4257" s="26">
        <v>4253</v>
      </c>
      <c r="B4257" s="338" t="s">
        <v>8516</v>
      </c>
      <c r="C4257" s="340" t="s">
        <v>709</v>
      </c>
      <c r="D4257" s="340" t="s">
        <v>8099</v>
      </c>
      <c r="E4257" s="340" t="s">
        <v>2453</v>
      </c>
      <c r="F4257" s="340" t="s">
        <v>2423</v>
      </c>
    </row>
    <row r="4258" spans="1:6">
      <c r="A4258" s="26">
        <v>4254</v>
      </c>
      <c r="B4258" s="338" t="s">
        <v>8572</v>
      </c>
      <c r="C4258" s="340" t="s">
        <v>8573</v>
      </c>
      <c r="D4258" s="340" t="s">
        <v>8099</v>
      </c>
      <c r="E4258" s="340" t="s">
        <v>2453</v>
      </c>
      <c r="F4258" s="340" t="s">
        <v>2423</v>
      </c>
    </row>
    <row r="4259" spans="1:6">
      <c r="A4259" s="26">
        <v>4255</v>
      </c>
      <c r="B4259" s="338" t="s">
        <v>8501</v>
      </c>
      <c r="C4259" s="340" t="s">
        <v>699</v>
      </c>
      <c r="D4259" s="340" t="s">
        <v>8099</v>
      </c>
      <c r="E4259" s="340" t="s">
        <v>2453</v>
      </c>
      <c r="F4259" s="340" t="s">
        <v>2423</v>
      </c>
    </row>
    <row r="4260" spans="1:6">
      <c r="A4260" s="26">
        <v>4256</v>
      </c>
      <c r="B4260" s="338" t="s">
        <v>8520</v>
      </c>
      <c r="C4260" s="340" t="s">
        <v>713</v>
      </c>
      <c r="D4260" s="340" t="s">
        <v>8099</v>
      </c>
      <c r="E4260" s="340" t="s">
        <v>2453</v>
      </c>
      <c r="F4260" s="340" t="s">
        <v>2423</v>
      </c>
    </row>
    <row r="4261" spans="1:6">
      <c r="A4261" s="26">
        <v>4257</v>
      </c>
      <c r="B4261" s="338" t="s">
        <v>8521</v>
      </c>
      <c r="C4261" s="340" t="s">
        <v>714</v>
      </c>
      <c r="D4261" s="340" t="s">
        <v>8099</v>
      </c>
      <c r="E4261" s="340" t="s">
        <v>2453</v>
      </c>
      <c r="F4261" s="340" t="s">
        <v>2423</v>
      </c>
    </row>
    <row r="4262" spans="1:6">
      <c r="A4262" s="26">
        <v>4258</v>
      </c>
      <c r="B4262" s="338" t="s">
        <v>8430</v>
      </c>
      <c r="C4262" s="340" t="s">
        <v>661</v>
      </c>
      <c r="D4262" s="340" t="s">
        <v>8099</v>
      </c>
      <c r="E4262" s="340" t="s">
        <v>2453</v>
      </c>
      <c r="F4262" s="340" t="s">
        <v>2423</v>
      </c>
    </row>
    <row r="4263" spans="1:6">
      <c r="A4263" s="26">
        <v>4259</v>
      </c>
      <c r="B4263" s="338" t="s">
        <v>8537</v>
      </c>
      <c r="C4263" s="340" t="s">
        <v>728</v>
      </c>
      <c r="D4263" s="340" t="s">
        <v>8099</v>
      </c>
      <c r="E4263" s="340" t="s">
        <v>2453</v>
      </c>
      <c r="F4263" s="340" t="s">
        <v>2423</v>
      </c>
    </row>
    <row r="4264" spans="1:6">
      <c r="A4264" s="26">
        <v>4260</v>
      </c>
      <c r="B4264" s="338" t="s">
        <v>8541</v>
      </c>
      <c r="C4264" s="340" t="s">
        <v>733</v>
      </c>
      <c r="D4264" s="340" t="s">
        <v>8099</v>
      </c>
      <c r="E4264" s="340" t="s">
        <v>2453</v>
      </c>
      <c r="F4264" s="340" t="s">
        <v>2423</v>
      </c>
    </row>
    <row r="4265" spans="1:6">
      <c r="A4265" s="26">
        <v>4261</v>
      </c>
      <c r="B4265" s="338" t="s">
        <v>9628</v>
      </c>
      <c r="C4265" s="340" t="s">
        <v>8111</v>
      </c>
      <c r="D4265" s="340" t="s">
        <v>8099</v>
      </c>
      <c r="E4265" s="340" t="s">
        <v>2422</v>
      </c>
      <c r="F4265" s="340" t="s">
        <v>2423</v>
      </c>
    </row>
    <row r="4266" spans="1:6">
      <c r="A4266" s="26">
        <v>4262</v>
      </c>
      <c r="B4266" s="338" t="s">
        <v>8532</v>
      </c>
      <c r="C4266" s="340" t="s">
        <v>723</v>
      </c>
      <c r="D4266" s="340" t="s">
        <v>8099</v>
      </c>
      <c r="E4266" s="340" t="s">
        <v>2453</v>
      </c>
      <c r="F4266" s="340" t="s">
        <v>2423</v>
      </c>
    </row>
    <row r="4267" spans="1:6">
      <c r="A4267" s="26">
        <v>4263</v>
      </c>
      <c r="B4267" s="338" t="s">
        <v>8439</v>
      </c>
      <c r="C4267" s="340" t="s">
        <v>662</v>
      </c>
      <c r="D4267" s="340" t="s">
        <v>8099</v>
      </c>
      <c r="E4267" s="340" t="s">
        <v>2453</v>
      </c>
      <c r="F4267" s="340" t="s">
        <v>2423</v>
      </c>
    </row>
    <row r="4268" spans="1:6">
      <c r="A4268" s="26">
        <v>4264</v>
      </c>
      <c r="B4268" s="338" t="s">
        <v>8466</v>
      </c>
      <c r="C4268" s="340" t="s">
        <v>671</v>
      </c>
      <c r="D4268" s="340" t="s">
        <v>8099</v>
      </c>
      <c r="E4268" s="340" t="s">
        <v>2453</v>
      </c>
      <c r="F4268" s="340" t="s">
        <v>2423</v>
      </c>
    </row>
    <row r="4269" spans="1:6">
      <c r="A4269" s="26">
        <v>4265</v>
      </c>
      <c r="B4269" s="338" t="s">
        <v>8505</v>
      </c>
      <c r="C4269" s="340" t="s">
        <v>705</v>
      </c>
      <c r="D4269" s="340" t="s">
        <v>8099</v>
      </c>
      <c r="E4269" s="340" t="s">
        <v>2453</v>
      </c>
      <c r="F4269" s="340" t="s">
        <v>2423</v>
      </c>
    </row>
    <row r="4270" spans="1:6">
      <c r="A4270" s="26">
        <v>4266</v>
      </c>
      <c r="B4270" s="338" t="s">
        <v>8480</v>
      </c>
      <c r="C4270" s="340" t="s">
        <v>677</v>
      </c>
      <c r="D4270" s="340" t="s">
        <v>8099</v>
      </c>
      <c r="E4270" s="340" t="s">
        <v>2453</v>
      </c>
      <c r="F4270" s="340" t="s">
        <v>2423</v>
      </c>
    </row>
    <row r="4271" spans="1:6">
      <c r="A4271" s="26">
        <v>4267</v>
      </c>
      <c r="B4271" s="338" t="s">
        <v>8547</v>
      </c>
      <c r="C4271" s="340" t="s">
        <v>744</v>
      </c>
      <c r="D4271" s="340" t="s">
        <v>8099</v>
      </c>
      <c r="E4271" s="340" t="s">
        <v>2453</v>
      </c>
      <c r="F4271" s="340" t="s">
        <v>2423</v>
      </c>
    </row>
    <row r="4272" spans="1:6">
      <c r="A4272" s="26">
        <v>4268</v>
      </c>
      <c r="B4272" s="338" t="s">
        <v>8519</v>
      </c>
      <c r="C4272" s="340" t="s">
        <v>712</v>
      </c>
      <c r="D4272" s="340" t="s">
        <v>8099</v>
      </c>
      <c r="E4272" s="340" t="s">
        <v>2453</v>
      </c>
      <c r="F4272" s="340" t="s">
        <v>2423</v>
      </c>
    </row>
    <row r="4273" spans="1:6">
      <c r="A4273" s="26">
        <v>4269</v>
      </c>
      <c r="B4273" s="338" t="s">
        <v>9651</v>
      </c>
      <c r="C4273" s="340" t="s">
        <v>8689</v>
      </c>
      <c r="D4273" s="340" t="s">
        <v>8099</v>
      </c>
      <c r="E4273" s="340" t="s">
        <v>2422</v>
      </c>
      <c r="F4273" s="340" t="s">
        <v>2423</v>
      </c>
    </row>
    <row r="4274" spans="1:6">
      <c r="A4274" s="26">
        <v>4270</v>
      </c>
      <c r="B4274" s="338" t="s">
        <v>8500</v>
      </c>
      <c r="C4274" s="340" t="s">
        <v>698</v>
      </c>
      <c r="D4274" s="340" t="s">
        <v>8099</v>
      </c>
      <c r="E4274" s="340" t="s">
        <v>2453</v>
      </c>
      <c r="F4274" s="340" t="s">
        <v>2423</v>
      </c>
    </row>
    <row r="4275" spans="1:6">
      <c r="A4275" s="26">
        <v>4271</v>
      </c>
      <c r="B4275" s="338" t="s">
        <v>8555</v>
      </c>
      <c r="C4275" s="340" t="s">
        <v>753</v>
      </c>
      <c r="D4275" s="340" t="s">
        <v>8099</v>
      </c>
      <c r="E4275" s="340" t="s">
        <v>2453</v>
      </c>
      <c r="F4275" s="340" t="s">
        <v>2423</v>
      </c>
    </row>
    <row r="4276" spans="1:6">
      <c r="A4276" s="26">
        <v>4272</v>
      </c>
      <c r="B4276" s="338" t="s">
        <v>8535</v>
      </c>
      <c r="C4276" s="340" t="s">
        <v>724</v>
      </c>
      <c r="D4276" s="340" t="s">
        <v>8099</v>
      </c>
      <c r="E4276" s="340" t="s">
        <v>2453</v>
      </c>
      <c r="F4276" s="340" t="s">
        <v>2423</v>
      </c>
    </row>
    <row r="4277" spans="1:6">
      <c r="A4277" s="26">
        <v>4273</v>
      </c>
      <c r="B4277" s="338" t="s">
        <v>8574</v>
      </c>
      <c r="C4277" s="340" t="s">
        <v>8575</v>
      </c>
      <c r="D4277" s="340" t="s">
        <v>8099</v>
      </c>
      <c r="E4277" s="340" t="s">
        <v>2453</v>
      </c>
      <c r="F4277" s="340" t="s">
        <v>2423</v>
      </c>
    </row>
    <row r="4278" spans="1:6">
      <c r="A4278" s="26">
        <v>4274</v>
      </c>
      <c r="B4278" s="338" t="s">
        <v>8543</v>
      </c>
      <c r="C4278" s="340" t="s">
        <v>735</v>
      </c>
      <c r="D4278" s="340" t="s">
        <v>8099</v>
      </c>
      <c r="E4278" s="340" t="s">
        <v>2453</v>
      </c>
      <c r="F4278" s="340" t="s">
        <v>2423</v>
      </c>
    </row>
    <row r="4279" spans="1:6">
      <c r="A4279" s="26">
        <v>4275</v>
      </c>
      <c r="B4279" s="338" t="s">
        <v>8488</v>
      </c>
      <c r="C4279" s="340" t="s">
        <v>684</v>
      </c>
      <c r="D4279" s="340" t="s">
        <v>8099</v>
      </c>
      <c r="E4279" s="340" t="s">
        <v>2453</v>
      </c>
      <c r="F4279" s="340" t="s">
        <v>2423</v>
      </c>
    </row>
    <row r="4280" spans="1:6">
      <c r="A4280" s="26">
        <v>4276</v>
      </c>
      <c r="B4280" s="338" t="s">
        <v>8542</v>
      </c>
      <c r="C4280" s="340" t="s">
        <v>734</v>
      </c>
      <c r="D4280" s="340" t="s">
        <v>8099</v>
      </c>
      <c r="E4280" s="340" t="s">
        <v>2453</v>
      </c>
      <c r="F4280" s="340" t="s">
        <v>2423</v>
      </c>
    </row>
    <row r="4281" spans="1:6">
      <c r="A4281" s="26">
        <v>4277</v>
      </c>
      <c r="B4281" s="338" t="s">
        <v>8498</v>
      </c>
      <c r="C4281" s="340" t="s">
        <v>695</v>
      </c>
      <c r="D4281" s="340" t="s">
        <v>8099</v>
      </c>
      <c r="E4281" s="340" t="s">
        <v>2453</v>
      </c>
      <c r="F4281" s="340" t="s">
        <v>2423</v>
      </c>
    </row>
    <row r="4282" spans="1:6">
      <c r="A4282" s="26">
        <v>4278</v>
      </c>
      <c r="B4282" s="338" t="s">
        <v>8569</v>
      </c>
      <c r="C4282" s="340" t="s">
        <v>8570</v>
      </c>
      <c r="D4282" s="340" t="s">
        <v>8099</v>
      </c>
      <c r="E4282" s="340" t="s">
        <v>2453</v>
      </c>
      <c r="F4282" s="340" t="s">
        <v>2423</v>
      </c>
    </row>
    <row r="4283" spans="1:6">
      <c r="A4283" s="26">
        <v>4279</v>
      </c>
      <c r="B4283" s="338" t="s">
        <v>9673</v>
      </c>
      <c r="C4283" s="340" t="s">
        <v>8112</v>
      </c>
      <c r="D4283" s="340" t="s">
        <v>8099</v>
      </c>
      <c r="E4283" s="340" t="s">
        <v>2422</v>
      </c>
      <c r="F4283" s="340" t="s">
        <v>2423</v>
      </c>
    </row>
    <row r="4284" spans="1:6">
      <c r="A4284" s="26">
        <v>4280</v>
      </c>
      <c r="B4284" s="338" t="s">
        <v>8540</v>
      </c>
      <c r="C4284" s="340" t="s">
        <v>731</v>
      </c>
      <c r="D4284" s="340" t="s">
        <v>8099</v>
      </c>
      <c r="E4284" s="340" t="s">
        <v>2453</v>
      </c>
      <c r="F4284" s="340" t="s">
        <v>2423</v>
      </c>
    </row>
    <row r="4285" spans="1:6">
      <c r="A4285" s="26">
        <v>4281</v>
      </c>
      <c r="B4285" s="338" t="s">
        <v>8495</v>
      </c>
      <c r="C4285" s="340" t="s">
        <v>690</v>
      </c>
      <c r="D4285" s="340" t="s">
        <v>8099</v>
      </c>
      <c r="E4285" s="340" t="s">
        <v>2453</v>
      </c>
      <c r="F4285" s="340" t="s">
        <v>2423</v>
      </c>
    </row>
    <row r="4286" spans="1:6">
      <c r="A4286" s="26">
        <v>4282</v>
      </c>
      <c r="B4286" s="338" t="s">
        <v>8565</v>
      </c>
      <c r="C4286" s="340" t="s">
        <v>765</v>
      </c>
      <c r="D4286" s="340" t="s">
        <v>8099</v>
      </c>
      <c r="E4286" s="340" t="s">
        <v>2453</v>
      </c>
      <c r="F4286" s="340" t="s">
        <v>2423</v>
      </c>
    </row>
    <row r="4287" spans="1:6">
      <c r="A4287" s="26">
        <v>4283</v>
      </c>
      <c r="B4287" s="338" t="s">
        <v>8472</v>
      </c>
      <c r="C4287" s="340" t="s">
        <v>673</v>
      </c>
      <c r="D4287" s="340" t="s">
        <v>8099</v>
      </c>
      <c r="E4287" s="340" t="s">
        <v>2453</v>
      </c>
      <c r="F4287" s="340" t="s">
        <v>2423</v>
      </c>
    </row>
    <row r="4288" spans="1:6">
      <c r="A4288" s="26">
        <v>4284</v>
      </c>
      <c r="B4288" s="338" t="s">
        <v>8557</v>
      </c>
      <c r="C4288" s="340" t="s">
        <v>756</v>
      </c>
      <c r="D4288" s="340" t="s">
        <v>8099</v>
      </c>
      <c r="E4288" s="340" t="s">
        <v>2453</v>
      </c>
      <c r="F4288" s="340" t="s">
        <v>2423</v>
      </c>
    </row>
    <row r="4289" spans="1:6">
      <c r="A4289" s="26">
        <v>4285</v>
      </c>
      <c r="B4289" s="338" t="s">
        <v>8558</v>
      </c>
      <c r="C4289" s="340" t="s">
        <v>757</v>
      </c>
      <c r="D4289" s="340" t="s">
        <v>8099</v>
      </c>
      <c r="E4289" s="340" t="s">
        <v>2453</v>
      </c>
      <c r="F4289" s="340" t="s">
        <v>2423</v>
      </c>
    </row>
    <row r="4290" spans="1:6">
      <c r="A4290" s="26">
        <v>4286</v>
      </c>
      <c r="B4290" s="338" t="s">
        <v>8556</v>
      </c>
      <c r="C4290" s="340" t="s">
        <v>755</v>
      </c>
      <c r="D4290" s="340" t="s">
        <v>8099</v>
      </c>
      <c r="E4290" s="340" t="s">
        <v>2453</v>
      </c>
      <c r="F4290" s="340" t="s">
        <v>2423</v>
      </c>
    </row>
    <row r="4291" spans="1:6">
      <c r="A4291" s="26">
        <v>4287</v>
      </c>
      <c r="B4291" s="338" t="s">
        <v>8545</v>
      </c>
      <c r="C4291" s="340" t="s">
        <v>740</v>
      </c>
      <c r="D4291" s="340" t="s">
        <v>8099</v>
      </c>
      <c r="E4291" s="340" t="s">
        <v>2453</v>
      </c>
      <c r="F4291" s="340" t="s">
        <v>2423</v>
      </c>
    </row>
    <row r="4292" spans="1:6">
      <c r="A4292" s="26">
        <v>4288</v>
      </c>
      <c r="B4292" s="338" t="s">
        <v>8571</v>
      </c>
      <c r="C4292" s="340" t="s">
        <v>9689</v>
      </c>
      <c r="D4292" s="340" t="s">
        <v>8099</v>
      </c>
      <c r="E4292" s="340" t="s">
        <v>2453</v>
      </c>
      <c r="F4292" s="340" t="s">
        <v>2423</v>
      </c>
    </row>
    <row r="4293" spans="1:6">
      <c r="A4293" s="26">
        <v>4289</v>
      </c>
      <c r="B4293" s="338" t="s">
        <v>9705</v>
      </c>
      <c r="C4293" s="340" t="s">
        <v>8113</v>
      </c>
      <c r="D4293" s="340" t="s">
        <v>8099</v>
      </c>
      <c r="E4293" s="340" t="s">
        <v>2422</v>
      </c>
      <c r="F4293" s="340" t="s">
        <v>2423</v>
      </c>
    </row>
    <row r="4294" spans="1:6">
      <c r="A4294" s="26">
        <v>4290</v>
      </c>
      <c r="B4294" s="338" t="s">
        <v>9716</v>
      </c>
      <c r="C4294" s="340" t="s">
        <v>8109</v>
      </c>
      <c r="D4294" s="340" t="s">
        <v>8099</v>
      </c>
      <c r="E4294" s="340" t="s">
        <v>2422</v>
      </c>
      <c r="F4294" s="340" t="s">
        <v>2423</v>
      </c>
    </row>
    <row r="4295" spans="1:6">
      <c r="A4295" s="26">
        <v>4291</v>
      </c>
      <c r="B4295" s="338" t="s">
        <v>9735</v>
      </c>
      <c r="C4295" s="340" t="s">
        <v>8108</v>
      </c>
      <c r="D4295" s="340" t="s">
        <v>8099</v>
      </c>
      <c r="E4295" s="340" t="s">
        <v>2422</v>
      </c>
      <c r="F4295" s="340" t="s">
        <v>2423</v>
      </c>
    </row>
    <row r="4296" spans="1:6">
      <c r="A4296" s="26">
        <v>4292</v>
      </c>
      <c r="B4296" s="338" t="s">
        <v>9740</v>
      </c>
      <c r="C4296" s="340" t="s">
        <v>8110</v>
      </c>
      <c r="D4296" s="340" t="s">
        <v>8099</v>
      </c>
      <c r="E4296" s="340" t="s">
        <v>2422</v>
      </c>
      <c r="F4296" s="340" t="s">
        <v>2423</v>
      </c>
    </row>
    <row r="4297" spans="1:6">
      <c r="A4297" s="26">
        <v>4293</v>
      </c>
      <c r="B4297" s="338" t="s">
        <v>9758</v>
      </c>
      <c r="C4297" s="340" t="s">
        <v>9759</v>
      </c>
      <c r="D4297" s="340" t="s">
        <v>8099</v>
      </c>
      <c r="E4297" s="340" t="s">
        <v>2422</v>
      </c>
      <c r="F4297" s="340" t="s">
        <v>2423</v>
      </c>
    </row>
    <row r="4298" spans="1:6">
      <c r="A4298" s="26">
        <v>4294</v>
      </c>
      <c r="B4298" s="338" t="s">
        <v>8484</v>
      </c>
      <c r="C4298" s="340" t="s">
        <v>679</v>
      </c>
      <c r="D4298" s="340" t="s">
        <v>8099</v>
      </c>
      <c r="E4298" s="340" t="s">
        <v>2453</v>
      </c>
      <c r="F4298" s="340" t="s">
        <v>2423</v>
      </c>
    </row>
    <row r="4299" spans="1:6">
      <c r="A4299" s="26">
        <v>4295</v>
      </c>
      <c r="B4299" s="338" t="s">
        <v>8552</v>
      </c>
      <c r="C4299" s="340" t="s">
        <v>750</v>
      </c>
      <c r="D4299" s="340" t="s">
        <v>8099</v>
      </c>
      <c r="E4299" s="340" t="s">
        <v>2453</v>
      </c>
      <c r="F4299" s="340" t="s">
        <v>2423</v>
      </c>
    </row>
    <row r="4300" spans="1:6">
      <c r="A4300" s="26">
        <v>4296</v>
      </c>
      <c r="B4300" s="338" t="s">
        <v>8580</v>
      </c>
      <c r="C4300" s="340" t="s">
        <v>8581</v>
      </c>
      <c r="D4300" s="340" t="s">
        <v>8099</v>
      </c>
      <c r="E4300" s="340" t="s">
        <v>2453</v>
      </c>
      <c r="F4300" s="340" t="s">
        <v>2423</v>
      </c>
    </row>
    <row r="4301" spans="1:6">
      <c r="A4301" s="26">
        <v>4297</v>
      </c>
      <c r="B4301" s="338" t="s">
        <v>8560</v>
      </c>
      <c r="C4301" s="340" t="s">
        <v>761</v>
      </c>
      <c r="D4301" s="340" t="s">
        <v>8099</v>
      </c>
      <c r="E4301" s="340" t="s">
        <v>2453</v>
      </c>
      <c r="F4301" s="340" t="s">
        <v>2423</v>
      </c>
    </row>
    <row r="4302" spans="1:6">
      <c r="A4302" s="26">
        <v>4298</v>
      </c>
      <c r="B4302" s="338" t="s">
        <v>8544</v>
      </c>
      <c r="C4302" s="340" t="s">
        <v>739</v>
      </c>
      <c r="D4302" s="340" t="s">
        <v>8099</v>
      </c>
      <c r="E4302" s="340" t="s">
        <v>2453</v>
      </c>
      <c r="F4302" s="340" t="s">
        <v>2423</v>
      </c>
    </row>
    <row r="4303" spans="1:6">
      <c r="A4303" s="26">
        <v>4299</v>
      </c>
      <c r="B4303" s="338" t="s">
        <v>8462</v>
      </c>
      <c r="C4303" s="340" t="s">
        <v>669</v>
      </c>
      <c r="D4303" s="340" t="s">
        <v>8099</v>
      </c>
      <c r="E4303" s="340" t="s">
        <v>2453</v>
      </c>
      <c r="F4303" s="340" t="s">
        <v>2423</v>
      </c>
    </row>
    <row r="4304" spans="1:6">
      <c r="A4304" s="26">
        <v>4300</v>
      </c>
      <c r="B4304" s="338" t="s">
        <v>8550</v>
      </c>
      <c r="C4304" s="340" t="s">
        <v>748</v>
      </c>
      <c r="D4304" s="340" t="s">
        <v>8099</v>
      </c>
      <c r="E4304" s="340" t="s">
        <v>2453</v>
      </c>
      <c r="F4304" s="340" t="s">
        <v>2423</v>
      </c>
    </row>
    <row r="4305" spans="1:6">
      <c r="A4305" s="26">
        <v>4301</v>
      </c>
      <c r="B4305" s="338" t="s">
        <v>8465</v>
      </c>
      <c r="C4305" s="340" t="s">
        <v>670</v>
      </c>
      <c r="D4305" s="340" t="s">
        <v>8099</v>
      </c>
      <c r="E4305" s="340" t="s">
        <v>2453</v>
      </c>
      <c r="F4305" s="340" t="s">
        <v>2423</v>
      </c>
    </row>
    <row r="4306" spans="1:6">
      <c r="A4306" s="26">
        <v>4302</v>
      </c>
      <c r="B4306" s="338" t="s">
        <v>8566</v>
      </c>
      <c r="C4306" s="340" t="s">
        <v>9785</v>
      </c>
      <c r="D4306" s="340" t="s">
        <v>8099</v>
      </c>
      <c r="E4306" s="340" t="s">
        <v>2453</v>
      </c>
      <c r="F4306" s="340" t="s">
        <v>2423</v>
      </c>
    </row>
    <row r="4307" spans="1:6">
      <c r="A4307" s="26">
        <v>4303</v>
      </c>
      <c r="B4307" s="338" t="s">
        <v>8517</v>
      </c>
      <c r="C4307" s="340" t="s">
        <v>8518</v>
      </c>
      <c r="D4307" s="340" t="s">
        <v>8099</v>
      </c>
      <c r="E4307" s="340" t="s">
        <v>2453</v>
      </c>
      <c r="F4307" s="340" t="s">
        <v>2423</v>
      </c>
    </row>
    <row r="4308" spans="1:6">
      <c r="A4308" s="26">
        <v>4304</v>
      </c>
      <c r="B4308" s="338" t="s">
        <v>8394</v>
      </c>
      <c r="C4308" s="340" t="s">
        <v>8395</v>
      </c>
      <c r="D4308" s="340" t="s">
        <v>8099</v>
      </c>
      <c r="E4308" s="340" t="s">
        <v>2453</v>
      </c>
      <c r="F4308" s="340" t="s">
        <v>2423</v>
      </c>
    </row>
    <row r="4309" spans="1:6">
      <c r="A4309" s="26">
        <v>4305</v>
      </c>
      <c r="B4309" s="338" t="s">
        <v>8443</v>
      </c>
      <c r="C4309" s="340" t="s">
        <v>8444</v>
      </c>
      <c r="D4309" s="340" t="s">
        <v>8099</v>
      </c>
      <c r="E4309" s="340" t="s">
        <v>2453</v>
      </c>
      <c r="F4309" s="340" t="s">
        <v>2423</v>
      </c>
    </row>
    <row r="4310" spans="1:6">
      <c r="A4310" s="26">
        <v>4306</v>
      </c>
      <c r="B4310" s="338" t="s">
        <v>8463</v>
      </c>
      <c r="C4310" s="340" t="s">
        <v>8464</v>
      </c>
      <c r="D4310" s="340" t="s">
        <v>8099</v>
      </c>
      <c r="E4310" s="340" t="s">
        <v>2453</v>
      </c>
      <c r="F4310" s="340" t="s">
        <v>2423</v>
      </c>
    </row>
    <row r="4311" spans="1:6">
      <c r="A4311" s="26">
        <v>4307</v>
      </c>
      <c r="B4311" s="338" t="s">
        <v>8470</v>
      </c>
      <c r="C4311" s="340" t="s">
        <v>8471</v>
      </c>
      <c r="D4311" s="340" t="s">
        <v>8099</v>
      </c>
      <c r="E4311" s="340" t="s">
        <v>2453</v>
      </c>
      <c r="F4311" s="340" t="s">
        <v>2423</v>
      </c>
    </row>
    <row r="4312" spans="1:6">
      <c r="A4312" s="26">
        <v>4308</v>
      </c>
      <c r="B4312" s="338" t="s">
        <v>8431</v>
      </c>
      <c r="C4312" s="340" t="s">
        <v>8432</v>
      </c>
      <c r="D4312" s="340" t="s">
        <v>8099</v>
      </c>
      <c r="E4312" s="340" t="s">
        <v>2453</v>
      </c>
      <c r="F4312" s="340" t="s">
        <v>2423</v>
      </c>
    </row>
    <row r="4313" spans="1:6">
      <c r="A4313" s="26">
        <v>4309</v>
      </c>
      <c r="B4313" s="338" t="s">
        <v>8548</v>
      </c>
      <c r="C4313" s="340" t="s">
        <v>8549</v>
      </c>
      <c r="D4313" s="340" t="s">
        <v>8099</v>
      </c>
      <c r="E4313" s="340" t="s">
        <v>2453</v>
      </c>
      <c r="F4313" s="340" t="s">
        <v>2423</v>
      </c>
    </row>
    <row r="4314" spans="1:6">
      <c r="A4314" s="26">
        <v>4310</v>
      </c>
      <c r="B4314" s="338" t="s">
        <v>8423</v>
      </c>
      <c r="C4314" s="340" t="s">
        <v>8424</v>
      </c>
      <c r="D4314" s="340" t="s">
        <v>8099</v>
      </c>
      <c r="E4314" s="340" t="s">
        <v>2453</v>
      </c>
      <c r="F4314" s="340" t="s">
        <v>2423</v>
      </c>
    </row>
    <row r="4315" spans="1:6">
      <c r="A4315" s="26">
        <v>4311</v>
      </c>
      <c r="B4315" s="338" t="s">
        <v>8437</v>
      </c>
      <c r="C4315" s="340" t="s">
        <v>8438</v>
      </c>
      <c r="D4315" s="340" t="s">
        <v>8099</v>
      </c>
      <c r="E4315" s="340" t="s">
        <v>2453</v>
      </c>
      <c r="F4315" s="340" t="s">
        <v>2423</v>
      </c>
    </row>
    <row r="4316" spans="1:6">
      <c r="A4316" s="26">
        <v>4312</v>
      </c>
      <c r="B4316" s="338" t="s">
        <v>8468</v>
      </c>
      <c r="C4316" s="340" t="s">
        <v>8469</v>
      </c>
      <c r="D4316" s="340" t="s">
        <v>8099</v>
      </c>
      <c r="E4316" s="340" t="s">
        <v>2453</v>
      </c>
      <c r="F4316" s="340" t="s">
        <v>2423</v>
      </c>
    </row>
    <row r="4317" spans="1:6">
      <c r="A4317" s="26">
        <v>4313</v>
      </c>
      <c r="B4317" s="338" t="s">
        <v>8409</v>
      </c>
      <c r="C4317" s="340" t="s">
        <v>8410</v>
      </c>
      <c r="D4317" s="340" t="s">
        <v>8099</v>
      </c>
      <c r="E4317" s="340" t="s">
        <v>2453</v>
      </c>
      <c r="F4317" s="340" t="s">
        <v>2423</v>
      </c>
    </row>
    <row r="4318" spans="1:6">
      <c r="A4318" s="26">
        <v>4314</v>
      </c>
      <c r="B4318" s="338" t="s">
        <v>8398</v>
      </c>
      <c r="C4318" s="340" t="s">
        <v>8399</v>
      </c>
      <c r="D4318" s="340" t="s">
        <v>8099</v>
      </c>
      <c r="E4318" s="340" t="s">
        <v>2453</v>
      </c>
      <c r="F4318" s="340" t="s">
        <v>2423</v>
      </c>
    </row>
    <row r="4319" spans="1:6">
      <c r="A4319" s="26">
        <v>4315</v>
      </c>
      <c r="B4319" s="338" t="s">
        <v>8402</v>
      </c>
      <c r="C4319" s="340" t="s">
        <v>8403</v>
      </c>
      <c r="D4319" s="340" t="s">
        <v>8099</v>
      </c>
      <c r="E4319" s="340" t="s">
        <v>2453</v>
      </c>
      <c r="F4319" s="340" t="s">
        <v>2423</v>
      </c>
    </row>
    <row r="4320" spans="1:6">
      <c r="A4320" s="26">
        <v>4316</v>
      </c>
      <c r="B4320" s="338" t="s">
        <v>9844</v>
      </c>
      <c r="C4320" s="340" t="s">
        <v>9845</v>
      </c>
      <c r="D4320" s="340" t="s">
        <v>8099</v>
      </c>
      <c r="E4320" s="340" t="s">
        <v>2422</v>
      </c>
      <c r="F4320" s="340" t="s">
        <v>2423</v>
      </c>
    </row>
    <row r="4321" spans="1:6">
      <c r="A4321" s="26">
        <v>4317</v>
      </c>
      <c r="B4321" s="338" t="s">
        <v>8492</v>
      </c>
      <c r="C4321" s="340" t="s">
        <v>8493</v>
      </c>
      <c r="D4321" s="340" t="s">
        <v>8099</v>
      </c>
      <c r="E4321" s="340" t="s">
        <v>2453</v>
      </c>
      <c r="F4321" s="340" t="s">
        <v>2423</v>
      </c>
    </row>
    <row r="4322" spans="1:6">
      <c r="A4322" s="26">
        <v>4318</v>
      </c>
      <c r="B4322" s="338" t="s">
        <v>8425</v>
      </c>
      <c r="C4322" s="340" t="s">
        <v>8426</v>
      </c>
      <c r="D4322" s="340" t="s">
        <v>8099</v>
      </c>
      <c r="E4322" s="340" t="s">
        <v>2453</v>
      </c>
      <c r="F4322" s="340" t="s">
        <v>2423</v>
      </c>
    </row>
    <row r="4323" spans="1:6">
      <c r="A4323" s="26">
        <v>4319</v>
      </c>
      <c r="B4323" s="338" t="s">
        <v>8417</v>
      </c>
      <c r="C4323" s="340" t="s">
        <v>8418</v>
      </c>
      <c r="D4323" s="340" t="s">
        <v>8099</v>
      </c>
      <c r="E4323" s="340" t="s">
        <v>2453</v>
      </c>
      <c r="F4323" s="340" t="s">
        <v>2423</v>
      </c>
    </row>
    <row r="4324" spans="1:6">
      <c r="A4324" s="26">
        <v>4320</v>
      </c>
      <c r="B4324" s="338" t="s">
        <v>8578</v>
      </c>
      <c r="C4324" s="340" t="s">
        <v>8579</v>
      </c>
      <c r="D4324" s="340" t="s">
        <v>8099</v>
      </c>
      <c r="E4324" s="340" t="s">
        <v>2453</v>
      </c>
      <c r="F4324" s="340" t="s">
        <v>2423</v>
      </c>
    </row>
    <row r="4325" spans="1:6">
      <c r="A4325" s="26">
        <v>4321</v>
      </c>
      <c r="B4325" s="338" t="s">
        <v>8538</v>
      </c>
      <c r="C4325" s="340" t="s">
        <v>8539</v>
      </c>
      <c r="D4325" s="340" t="s">
        <v>8099</v>
      </c>
      <c r="E4325" s="340" t="s">
        <v>2453</v>
      </c>
      <c r="F4325" s="340" t="s">
        <v>2423</v>
      </c>
    </row>
    <row r="4326" spans="1:6">
      <c r="A4326" s="26">
        <v>4322</v>
      </c>
      <c r="B4326" s="338" t="s">
        <v>8392</v>
      </c>
      <c r="C4326" s="340" t="s">
        <v>8393</v>
      </c>
      <c r="D4326" s="340" t="s">
        <v>8099</v>
      </c>
      <c r="E4326" s="340" t="s">
        <v>2453</v>
      </c>
      <c r="F4326" s="340" t="s">
        <v>2423</v>
      </c>
    </row>
    <row r="4327" spans="1:6">
      <c r="A4327" s="26">
        <v>4323</v>
      </c>
      <c r="B4327" s="338" t="s">
        <v>8487</v>
      </c>
      <c r="C4327" s="340" t="s">
        <v>683</v>
      </c>
      <c r="D4327" s="340" t="s">
        <v>8099</v>
      </c>
      <c r="E4327" s="340" t="s">
        <v>2453</v>
      </c>
      <c r="F4327" s="340" t="s">
        <v>2423</v>
      </c>
    </row>
    <row r="4328" spans="1:6">
      <c r="A4328" s="26">
        <v>4324</v>
      </c>
      <c r="B4328" s="338" t="s">
        <v>8413</v>
      </c>
      <c r="C4328" s="340" t="s">
        <v>8414</v>
      </c>
      <c r="D4328" s="340" t="s">
        <v>8099</v>
      </c>
      <c r="E4328" s="340" t="s">
        <v>2453</v>
      </c>
      <c r="F4328" s="340" t="s">
        <v>2423</v>
      </c>
    </row>
    <row r="4329" spans="1:6">
      <c r="A4329" s="26">
        <v>4325</v>
      </c>
      <c r="B4329" s="338" t="s">
        <v>8404</v>
      </c>
      <c r="C4329" s="340" t="s">
        <v>8405</v>
      </c>
      <c r="D4329" s="340" t="s">
        <v>8099</v>
      </c>
      <c r="E4329" s="340" t="s">
        <v>2453</v>
      </c>
      <c r="F4329" s="340" t="s">
        <v>2423</v>
      </c>
    </row>
    <row r="4330" spans="1:6">
      <c r="A4330" s="26">
        <v>4326</v>
      </c>
      <c r="B4330" s="338" t="s">
        <v>9883</v>
      </c>
      <c r="C4330" s="340" t="s">
        <v>9884</v>
      </c>
      <c r="D4330" s="340" t="s">
        <v>8099</v>
      </c>
      <c r="E4330" s="340" t="s">
        <v>2422</v>
      </c>
      <c r="F4330" s="340" t="s">
        <v>2423</v>
      </c>
    </row>
    <row r="4331" spans="1:6">
      <c r="A4331" s="26">
        <v>4327</v>
      </c>
      <c r="B4331" s="338" t="s">
        <v>8440</v>
      </c>
      <c r="C4331" s="340" t="s">
        <v>8441</v>
      </c>
      <c r="D4331" s="340" t="s">
        <v>8099</v>
      </c>
      <c r="E4331" s="340" t="s">
        <v>2453</v>
      </c>
      <c r="F4331" s="340" t="s">
        <v>2423</v>
      </c>
    </row>
    <row r="4332" spans="1:6">
      <c r="A4332" s="26">
        <v>4328</v>
      </c>
      <c r="B4332" s="338" t="s">
        <v>8489</v>
      </c>
      <c r="C4332" s="340" t="s">
        <v>685</v>
      </c>
      <c r="D4332" s="340" t="s">
        <v>8099</v>
      </c>
      <c r="E4332" s="340" t="s">
        <v>2453</v>
      </c>
      <c r="F4332" s="340" t="s">
        <v>2423</v>
      </c>
    </row>
    <row r="4333" spans="1:6">
      <c r="A4333" s="26">
        <v>4329</v>
      </c>
      <c r="B4333" s="338" t="s">
        <v>8406</v>
      </c>
      <c r="C4333" s="340" t="s">
        <v>8407</v>
      </c>
      <c r="D4333" s="340" t="s">
        <v>8099</v>
      </c>
      <c r="E4333" s="340" t="s">
        <v>2453</v>
      </c>
      <c r="F4333" s="340" t="s">
        <v>2423</v>
      </c>
    </row>
    <row r="4334" spans="1:6">
      <c r="A4334" s="26">
        <v>4330</v>
      </c>
      <c r="B4334" s="338" t="s">
        <v>8419</v>
      </c>
      <c r="C4334" s="340" t="s">
        <v>8420</v>
      </c>
      <c r="D4334" s="340" t="s">
        <v>8099</v>
      </c>
      <c r="E4334" s="340" t="s">
        <v>2453</v>
      </c>
      <c r="F4334" s="340" t="s">
        <v>2423</v>
      </c>
    </row>
    <row r="4335" spans="1:6">
      <c r="A4335" s="26">
        <v>4331</v>
      </c>
      <c r="B4335" s="338" t="s">
        <v>9897</v>
      </c>
      <c r="C4335" s="340" t="s">
        <v>9898</v>
      </c>
      <c r="D4335" s="340" t="s">
        <v>8099</v>
      </c>
      <c r="E4335" s="340" t="s">
        <v>2422</v>
      </c>
      <c r="F4335" s="340" t="s">
        <v>2423</v>
      </c>
    </row>
    <row r="4336" spans="1:6">
      <c r="A4336" s="26">
        <v>4332</v>
      </c>
      <c r="B4336" s="338" t="s">
        <v>8514</v>
      </c>
      <c r="C4336" s="340" t="s">
        <v>8515</v>
      </c>
      <c r="D4336" s="340" t="s">
        <v>8099</v>
      </c>
      <c r="E4336" s="340" t="s">
        <v>2453</v>
      </c>
      <c r="F4336" s="340" t="s">
        <v>2423</v>
      </c>
    </row>
    <row r="4337" spans="1:6">
      <c r="A4337" s="26">
        <v>4333</v>
      </c>
      <c r="B4337" s="338" t="s">
        <v>8509</v>
      </c>
      <c r="C4337" s="340" t="s">
        <v>708</v>
      </c>
      <c r="D4337" s="340" t="s">
        <v>8099</v>
      </c>
      <c r="E4337" s="340" t="s">
        <v>2453</v>
      </c>
      <c r="F4337" s="340" t="s">
        <v>2423</v>
      </c>
    </row>
    <row r="4338" spans="1:6">
      <c r="A4338" s="26">
        <v>4334</v>
      </c>
      <c r="B4338" s="338" t="s">
        <v>8536</v>
      </c>
      <c r="C4338" s="340" t="s">
        <v>727</v>
      </c>
      <c r="D4338" s="340" t="s">
        <v>8099</v>
      </c>
      <c r="E4338" s="340" t="s">
        <v>2453</v>
      </c>
      <c r="F4338" s="340" t="s">
        <v>2423</v>
      </c>
    </row>
    <row r="4339" spans="1:6">
      <c r="A4339" s="26">
        <v>4335</v>
      </c>
      <c r="B4339" s="338" t="s">
        <v>8512</v>
      </c>
      <c r="C4339" s="340" t="s">
        <v>8513</v>
      </c>
      <c r="D4339" s="340" t="s">
        <v>8099</v>
      </c>
      <c r="E4339" s="340" t="s">
        <v>2453</v>
      </c>
      <c r="F4339" s="340" t="s">
        <v>2423</v>
      </c>
    </row>
    <row r="4340" spans="1:6">
      <c r="A4340" s="26">
        <v>4336</v>
      </c>
      <c r="B4340" s="338" t="s">
        <v>8474</v>
      </c>
      <c r="C4340" s="340" t="s">
        <v>8475</v>
      </c>
      <c r="D4340" s="340" t="s">
        <v>8099</v>
      </c>
      <c r="E4340" s="340" t="s">
        <v>2453</v>
      </c>
      <c r="F4340" s="340" t="s">
        <v>2423</v>
      </c>
    </row>
    <row r="4341" spans="1:6">
      <c r="A4341" s="26">
        <v>4337</v>
      </c>
      <c r="B4341" s="338" t="s">
        <v>8435</v>
      </c>
      <c r="C4341" s="340" t="s">
        <v>8436</v>
      </c>
      <c r="D4341" s="340" t="s">
        <v>8099</v>
      </c>
      <c r="E4341" s="340" t="s">
        <v>2453</v>
      </c>
      <c r="F4341" s="340" t="s">
        <v>2423</v>
      </c>
    </row>
    <row r="4342" spans="1:6">
      <c r="A4342" s="26">
        <v>4338</v>
      </c>
      <c r="B4342" s="338" t="s">
        <v>8421</v>
      </c>
      <c r="C4342" s="340" t="s">
        <v>8422</v>
      </c>
      <c r="D4342" s="340" t="s">
        <v>8099</v>
      </c>
      <c r="E4342" s="340" t="s">
        <v>2453</v>
      </c>
      <c r="F4342" s="340" t="s">
        <v>2423</v>
      </c>
    </row>
    <row r="4343" spans="1:6">
      <c r="A4343" s="26">
        <v>4339</v>
      </c>
      <c r="B4343" s="338" t="s">
        <v>8427</v>
      </c>
      <c r="C4343" s="340" t="s">
        <v>8428</v>
      </c>
      <c r="D4343" s="340" t="s">
        <v>8099</v>
      </c>
      <c r="E4343" s="340" t="s">
        <v>2453</v>
      </c>
      <c r="F4343" s="340" t="s">
        <v>2423</v>
      </c>
    </row>
    <row r="4344" spans="1:6">
      <c r="A4344" s="26">
        <v>4340</v>
      </c>
      <c r="B4344" s="338" t="s">
        <v>8449</v>
      </c>
      <c r="C4344" s="340" t="s">
        <v>8450</v>
      </c>
      <c r="D4344" s="340" t="s">
        <v>8099</v>
      </c>
      <c r="E4344" s="340" t="s">
        <v>2453</v>
      </c>
      <c r="F4344" s="340" t="s">
        <v>2423</v>
      </c>
    </row>
    <row r="4345" spans="1:6">
      <c r="A4345" s="26">
        <v>4341</v>
      </c>
      <c r="B4345" s="338" t="s">
        <v>8453</v>
      </c>
      <c r="C4345" s="340" t="s">
        <v>8454</v>
      </c>
      <c r="D4345" s="340" t="s">
        <v>8099</v>
      </c>
      <c r="E4345" s="340" t="s">
        <v>2453</v>
      </c>
      <c r="F4345" s="340" t="s">
        <v>2423</v>
      </c>
    </row>
    <row r="4346" spans="1:6">
      <c r="A4346" s="26">
        <v>4342</v>
      </c>
      <c r="B4346" s="338" t="s">
        <v>8477</v>
      </c>
      <c r="C4346" s="340" t="s">
        <v>8478</v>
      </c>
      <c r="D4346" s="340" t="s">
        <v>8099</v>
      </c>
      <c r="E4346" s="340" t="s">
        <v>2453</v>
      </c>
      <c r="F4346" s="340" t="s">
        <v>2423</v>
      </c>
    </row>
    <row r="4347" spans="1:6">
      <c r="A4347" s="26">
        <v>4343</v>
      </c>
      <c r="B4347" s="338" t="s">
        <v>8433</v>
      </c>
      <c r="C4347" s="340" t="s">
        <v>8434</v>
      </c>
      <c r="D4347" s="340" t="s">
        <v>8099</v>
      </c>
      <c r="E4347" s="340" t="s">
        <v>2453</v>
      </c>
      <c r="F4347" s="340" t="s">
        <v>2423</v>
      </c>
    </row>
    <row r="4348" spans="1:6">
      <c r="A4348" s="26">
        <v>4344</v>
      </c>
      <c r="B4348" s="338" t="s">
        <v>8576</v>
      </c>
      <c r="C4348" s="340" t="s">
        <v>8577</v>
      </c>
      <c r="D4348" s="340" t="s">
        <v>8099</v>
      </c>
      <c r="E4348" s="340" t="s">
        <v>2453</v>
      </c>
      <c r="F4348" s="340" t="s">
        <v>2423</v>
      </c>
    </row>
    <row r="4349" spans="1:6">
      <c r="A4349" s="26">
        <v>4345</v>
      </c>
      <c r="B4349" s="338" t="s">
        <v>9951</v>
      </c>
      <c r="C4349" s="340" t="s">
        <v>8104</v>
      </c>
      <c r="D4349" s="340" t="s">
        <v>8099</v>
      </c>
      <c r="E4349" s="340" t="s">
        <v>2422</v>
      </c>
      <c r="F4349" s="340" t="s">
        <v>2423</v>
      </c>
    </row>
    <row r="4350" spans="1:6">
      <c r="A4350" s="26">
        <v>4346</v>
      </c>
      <c r="B4350" s="338" t="s">
        <v>8186</v>
      </c>
      <c r="C4350" s="340" t="s">
        <v>8187</v>
      </c>
      <c r="D4350" s="340" t="s">
        <v>8099</v>
      </c>
      <c r="E4350" s="340" t="s">
        <v>2453</v>
      </c>
      <c r="F4350" s="340" t="s">
        <v>2423</v>
      </c>
    </row>
    <row r="4351" spans="1:6">
      <c r="A4351" s="26">
        <v>4347</v>
      </c>
      <c r="B4351" s="338" t="s">
        <v>9979</v>
      </c>
      <c r="C4351" s="340" t="s">
        <v>8616</v>
      </c>
      <c r="D4351" s="340" t="s">
        <v>8099</v>
      </c>
      <c r="E4351" s="340" t="s">
        <v>2453</v>
      </c>
      <c r="F4351" s="340" t="s">
        <v>2423</v>
      </c>
    </row>
    <row r="4352" spans="1:6">
      <c r="A4352" s="26">
        <v>4348</v>
      </c>
      <c r="B4352" s="338" t="s">
        <v>8190</v>
      </c>
      <c r="C4352" s="340" t="s">
        <v>8191</v>
      </c>
      <c r="D4352" s="340" t="s">
        <v>8099</v>
      </c>
      <c r="E4352" s="340" t="s">
        <v>2453</v>
      </c>
      <c r="F4352" s="340" t="s">
        <v>2423</v>
      </c>
    </row>
    <row r="4353" spans="1:6">
      <c r="A4353" s="26">
        <v>4349</v>
      </c>
      <c r="B4353" s="338" t="s">
        <v>8192</v>
      </c>
      <c r="C4353" s="340" t="s">
        <v>10026</v>
      </c>
      <c r="D4353" s="340" t="s">
        <v>8099</v>
      </c>
      <c r="E4353" s="340" t="s">
        <v>2453</v>
      </c>
      <c r="F4353" s="340" t="s">
        <v>2423</v>
      </c>
    </row>
    <row r="4354" spans="1:6">
      <c r="A4354" s="26">
        <v>4350</v>
      </c>
      <c r="B4354" s="338" t="s">
        <v>8188</v>
      </c>
      <c r="C4354" s="340" t="s">
        <v>8189</v>
      </c>
      <c r="D4354" s="340" t="s">
        <v>8099</v>
      </c>
      <c r="E4354" s="340" t="s">
        <v>2453</v>
      </c>
      <c r="F4354" s="340" t="s">
        <v>2423</v>
      </c>
    </row>
    <row r="4355" spans="1:6">
      <c r="A4355" s="26">
        <v>4351</v>
      </c>
      <c r="B4355" s="338" t="s">
        <v>8610</v>
      </c>
      <c r="C4355" s="340" t="s">
        <v>8611</v>
      </c>
      <c r="D4355" s="340" t="s">
        <v>8099</v>
      </c>
      <c r="E4355" s="340" t="s">
        <v>2453</v>
      </c>
      <c r="F4355" s="340" t="s">
        <v>2423</v>
      </c>
    </row>
    <row r="4356" spans="1:6">
      <c r="A4356" s="26">
        <v>4352</v>
      </c>
      <c r="B4356" s="338" t="s">
        <v>8586</v>
      </c>
      <c r="C4356" s="340" t="s">
        <v>8587</v>
      </c>
      <c r="D4356" s="340" t="s">
        <v>8099</v>
      </c>
      <c r="E4356" s="340" t="s">
        <v>2453</v>
      </c>
      <c r="F4356" s="340" t="s">
        <v>2423</v>
      </c>
    </row>
    <row r="4357" spans="1:6">
      <c r="A4357" s="26">
        <v>4353</v>
      </c>
      <c r="B4357" s="338" t="s">
        <v>8612</v>
      </c>
      <c r="C4357" s="340" t="s">
        <v>8613</v>
      </c>
      <c r="D4357" s="340" t="s">
        <v>8099</v>
      </c>
      <c r="E4357" s="340" t="s">
        <v>2453</v>
      </c>
      <c r="F4357" s="340" t="s">
        <v>2423</v>
      </c>
    </row>
    <row r="4358" spans="1:6">
      <c r="A4358" s="26">
        <v>4354</v>
      </c>
      <c r="B4358" s="338" t="s">
        <v>8608</v>
      </c>
      <c r="C4358" s="340" t="s">
        <v>8609</v>
      </c>
      <c r="D4358" s="340" t="s">
        <v>8099</v>
      </c>
      <c r="E4358" s="340" t="s">
        <v>2453</v>
      </c>
      <c r="F4358" s="340" t="s">
        <v>2423</v>
      </c>
    </row>
    <row r="4359" spans="1:6">
      <c r="A4359" s="26">
        <v>4355</v>
      </c>
      <c r="B4359" s="338" t="s">
        <v>8606</v>
      </c>
      <c r="C4359" s="340" t="s">
        <v>8607</v>
      </c>
      <c r="D4359" s="340" t="s">
        <v>8099</v>
      </c>
      <c r="E4359" s="340" t="s">
        <v>2453</v>
      </c>
      <c r="F4359" s="340" t="s">
        <v>2423</v>
      </c>
    </row>
    <row r="4360" spans="1:6">
      <c r="A4360" s="26">
        <v>4356</v>
      </c>
      <c r="B4360" s="338" t="s">
        <v>8594</v>
      </c>
      <c r="C4360" s="340" t="s">
        <v>8595</v>
      </c>
      <c r="D4360" s="340" t="s">
        <v>8099</v>
      </c>
      <c r="E4360" s="340" t="s">
        <v>2453</v>
      </c>
      <c r="F4360" s="340" t="s">
        <v>2423</v>
      </c>
    </row>
    <row r="4361" spans="1:6">
      <c r="A4361" s="26">
        <v>4357</v>
      </c>
      <c r="B4361" s="338" t="s">
        <v>8588</v>
      </c>
      <c r="C4361" s="340" t="s">
        <v>8589</v>
      </c>
      <c r="D4361" s="340" t="s">
        <v>8099</v>
      </c>
      <c r="E4361" s="340" t="s">
        <v>2453</v>
      </c>
      <c r="F4361" s="340" t="s">
        <v>2423</v>
      </c>
    </row>
    <row r="4362" spans="1:6">
      <c r="A4362" s="26">
        <v>4358</v>
      </c>
      <c r="B4362" s="338" t="s">
        <v>8101</v>
      </c>
      <c r="C4362" s="340" t="s">
        <v>8102</v>
      </c>
      <c r="D4362" s="340" t="s">
        <v>8099</v>
      </c>
      <c r="E4362" s="340" t="s">
        <v>2422</v>
      </c>
      <c r="F4362" s="340" t="s">
        <v>2423</v>
      </c>
    </row>
    <row r="4363" spans="1:6">
      <c r="A4363" s="26">
        <v>4359</v>
      </c>
      <c r="B4363" s="338" t="s">
        <v>8592</v>
      </c>
      <c r="C4363" s="340" t="s">
        <v>8593</v>
      </c>
      <c r="D4363" s="340" t="s">
        <v>8099</v>
      </c>
      <c r="E4363" s="340" t="s">
        <v>2453</v>
      </c>
      <c r="F4363" s="340" t="s">
        <v>2423</v>
      </c>
    </row>
    <row r="4364" spans="1:6">
      <c r="A4364" s="26">
        <v>4360</v>
      </c>
      <c r="B4364" s="338" t="s">
        <v>8590</v>
      </c>
      <c r="C4364" s="340" t="s">
        <v>8591</v>
      </c>
      <c r="D4364" s="340" t="s">
        <v>8099</v>
      </c>
      <c r="E4364" s="340" t="s">
        <v>2453</v>
      </c>
      <c r="F4364" s="340" t="s">
        <v>2423</v>
      </c>
    </row>
    <row r="4365" spans="1:6">
      <c r="A4365" s="26">
        <v>4361</v>
      </c>
      <c r="B4365" s="338" t="s">
        <v>8598</v>
      </c>
      <c r="C4365" s="340" t="s">
        <v>8599</v>
      </c>
      <c r="D4365" s="340" t="s">
        <v>8099</v>
      </c>
      <c r="E4365" s="340" t="s">
        <v>2453</v>
      </c>
      <c r="F4365" s="340" t="s">
        <v>2423</v>
      </c>
    </row>
    <row r="4366" spans="1:6">
      <c r="A4366" s="26">
        <v>4362</v>
      </c>
      <c r="B4366" s="338" t="s">
        <v>8604</v>
      </c>
      <c r="C4366" s="340" t="s">
        <v>8605</v>
      </c>
      <c r="D4366" s="340" t="s">
        <v>8099</v>
      </c>
      <c r="E4366" s="340" t="s">
        <v>2453</v>
      </c>
      <c r="F4366" s="340" t="s">
        <v>2423</v>
      </c>
    </row>
    <row r="4367" spans="1:6">
      <c r="A4367" s="26">
        <v>4363</v>
      </c>
      <c r="B4367" s="338" t="s">
        <v>10100</v>
      </c>
      <c r="C4367" s="340" t="s">
        <v>10101</v>
      </c>
      <c r="D4367" s="340" t="s">
        <v>8099</v>
      </c>
      <c r="E4367" s="340" t="s">
        <v>2422</v>
      </c>
      <c r="F4367" s="340" t="s">
        <v>2423</v>
      </c>
    </row>
    <row r="4368" spans="1:6">
      <c r="A4368" s="26">
        <v>4364</v>
      </c>
      <c r="B4368" s="338" t="s">
        <v>8600</v>
      </c>
      <c r="C4368" s="340" t="s">
        <v>8601</v>
      </c>
      <c r="D4368" s="340" t="s">
        <v>8099</v>
      </c>
      <c r="E4368" s="340" t="s">
        <v>2453</v>
      </c>
      <c r="F4368" s="340" t="s">
        <v>2423</v>
      </c>
    </row>
    <row r="4369" spans="1:6">
      <c r="A4369" s="26">
        <v>4365</v>
      </c>
      <c r="B4369" s="338" t="s">
        <v>8596</v>
      </c>
      <c r="C4369" s="340" t="s">
        <v>8597</v>
      </c>
      <c r="D4369" s="340" t="s">
        <v>8099</v>
      </c>
      <c r="E4369" s="340" t="s">
        <v>2453</v>
      </c>
      <c r="F4369" s="340" t="s">
        <v>2423</v>
      </c>
    </row>
    <row r="4370" spans="1:6">
      <c r="A4370" s="26">
        <v>4366</v>
      </c>
      <c r="B4370" s="338" t="s">
        <v>8584</v>
      </c>
      <c r="C4370" s="340" t="s">
        <v>8585</v>
      </c>
      <c r="D4370" s="340" t="s">
        <v>8099</v>
      </c>
      <c r="E4370" s="340" t="s">
        <v>2453</v>
      </c>
      <c r="F4370" s="340" t="s">
        <v>2423</v>
      </c>
    </row>
    <row r="4371" spans="1:6">
      <c r="A4371" s="26">
        <v>4367</v>
      </c>
      <c r="B4371" s="338" t="s">
        <v>8614</v>
      </c>
      <c r="C4371" s="340" t="s">
        <v>8615</v>
      </c>
      <c r="D4371" s="340" t="s">
        <v>8099</v>
      </c>
      <c r="E4371" s="340" t="s">
        <v>2453</v>
      </c>
      <c r="F4371" s="340" t="s">
        <v>2423</v>
      </c>
    </row>
    <row r="4372" spans="1:6">
      <c r="A4372" s="26">
        <v>4368</v>
      </c>
      <c r="B4372" s="338" t="s">
        <v>8602</v>
      </c>
      <c r="C4372" s="340" t="s">
        <v>8603</v>
      </c>
      <c r="D4372" s="340" t="s">
        <v>8099</v>
      </c>
      <c r="E4372" s="340" t="s">
        <v>2453</v>
      </c>
      <c r="F4372" s="340" t="s">
        <v>2423</v>
      </c>
    </row>
    <row r="4373" spans="1:6">
      <c r="A4373" s="26">
        <v>4369</v>
      </c>
      <c r="B4373" s="338" t="s">
        <v>9188</v>
      </c>
      <c r="C4373" s="340" t="s">
        <v>1267</v>
      </c>
      <c r="D4373" s="340" t="s">
        <v>8099</v>
      </c>
      <c r="E4373" s="340" t="s">
        <v>2422</v>
      </c>
      <c r="F4373" s="340" t="s">
        <v>2423</v>
      </c>
    </row>
    <row r="4374" spans="1:6">
      <c r="A4374" s="26">
        <v>4370</v>
      </c>
      <c r="B4374" s="338" t="s">
        <v>8375</v>
      </c>
      <c r="C4374" s="340" t="s">
        <v>8376</v>
      </c>
      <c r="D4374" s="340" t="s">
        <v>8099</v>
      </c>
      <c r="E4374" s="340" t="s">
        <v>2453</v>
      </c>
      <c r="F4374" s="340" t="s">
        <v>2423</v>
      </c>
    </row>
    <row r="4375" spans="1:6">
      <c r="A4375" s="26">
        <v>4371</v>
      </c>
      <c r="B4375" s="338" t="s">
        <v>10111</v>
      </c>
      <c r="C4375" s="340" t="s">
        <v>8682</v>
      </c>
      <c r="D4375" s="340" t="s">
        <v>8099</v>
      </c>
      <c r="E4375" s="340" t="s">
        <v>2453</v>
      </c>
      <c r="F4375" s="340" t="s">
        <v>2423</v>
      </c>
    </row>
    <row r="4376" spans="1:6">
      <c r="A4376" s="26">
        <v>4372</v>
      </c>
      <c r="B4376" s="338" t="s">
        <v>10138</v>
      </c>
      <c r="C4376" s="340" t="s">
        <v>8665</v>
      </c>
      <c r="D4376" s="340" t="s">
        <v>8099</v>
      </c>
      <c r="E4376" s="340" t="s">
        <v>2453</v>
      </c>
      <c r="F4376" s="340" t="s">
        <v>2423</v>
      </c>
    </row>
    <row r="4377" spans="1:6">
      <c r="A4377" s="26">
        <v>4373</v>
      </c>
      <c r="B4377" s="338" t="s">
        <v>8205</v>
      </c>
      <c r="C4377" s="340" t="s">
        <v>8206</v>
      </c>
      <c r="D4377" s="340" t="s">
        <v>8099</v>
      </c>
      <c r="E4377" s="340" t="s">
        <v>2453</v>
      </c>
      <c r="F4377" s="340" t="s">
        <v>2423</v>
      </c>
    </row>
    <row r="4378" spans="1:6">
      <c r="A4378" s="26">
        <v>4374</v>
      </c>
      <c r="B4378" s="338" t="s">
        <v>8199</v>
      </c>
      <c r="C4378" s="340" t="s">
        <v>8200</v>
      </c>
      <c r="D4378" s="340" t="s">
        <v>8099</v>
      </c>
      <c r="E4378" s="340" t="s">
        <v>2453</v>
      </c>
      <c r="F4378" s="340" t="s">
        <v>2423</v>
      </c>
    </row>
    <row r="4379" spans="1:6">
      <c r="A4379" s="26">
        <v>4375</v>
      </c>
      <c r="B4379" s="338" t="s">
        <v>10171</v>
      </c>
      <c r="C4379" s="340" t="s">
        <v>8671</v>
      </c>
      <c r="D4379" s="340" t="s">
        <v>8099</v>
      </c>
      <c r="E4379" s="340" t="s">
        <v>2453</v>
      </c>
      <c r="F4379" s="340" t="s">
        <v>2423</v>
      </c>
    </row>
    <row r="4380" spans="1:6">
      <c r="A4380" s="26">
        <v>4376</v>
      </c>
      <c r="B4380" s="338" t="s">
        <v>8293</v>
      </c>
      <c r="C4380" s="340" t="s">
        <v>8294</v>
      </c>
      <c r="D4380" s="340" t="s">
        <v>8099</v>
      </c>
      <c r="E4380" s="340" t="s">
        <v>2453</v>
      </c>
      <c r="F4380" s="340" t="s">
        <v>2423</v>
      </c>
    </row>
    <row r="4381" spans="1:6">
      <c r="A4381" s="26">
        <v>4377</v>
      </c>
      <c r="B4381" s="338" t="s">
        <v>8193</v>
      </c>
      <c r="C4381" s="340" t="s">
        <v>8194</v>
      </c>
      <c r="D4381" s="340" t="s">
        <v>8099</v>
      </c>
      <c r="E4381" s="340" t="s">
        <v>2453</v>
      </c>
      <c r="F4381" s="340" t="s">
        <v>2423</v>
      </c>
    </row>
    <row r="4382" spans="1:6">
      <c r="A4382" s="26">
        <v>4378</v>
      </c>
      <c r="B4382" s="338" t="s">
        <v>8302</v>
      </c>
      <c r="C4382" s="340" t="s">
        <v>8303</v>
      </c>
      <c r="D4382" s="340" t="s">
        <v>8099</v>
      </c>
      <c r="E4382" s="340" t="s">
        <v>2453</v>
      </c>
      <c r="F4382" s="340" t="s">
        <v>2423</v>
      </c>
    </row>
    <row r="4383" spans="1:6">
      <c r="A4383" s="26">
        <v>4379</v>
      </c>
      <c r="B4383" s="338" t="s">
        <v>8255</v>
      </c>
      <c r="C4383" s="340" t="s">
        <v>8256</v>
      </c>
      <c r="D4383" s="340" t="s">
        <v>8099</v>
      </c>
      <c r="E4383" s="340" t="s">
        <v>2453</v>
      </c>
      <c r="F4383" s="340" t="s">
        <v>2423</v>
      </c>
    </row>
    <row r="4384" spans="1:6">
      <c r="A4384" s="26">
        <v>4380</v>
      </c>
      <c r="B4384" s="338" t="s">
        <v>8225</v>
      </c>
      <c r="C4384" s="340" t="s">
        <v>8226</v>
      </c>
      <c r="D4384" s="340" t="s">
        <v>8099</v>
      </c>
      <c r="E4384" s="340" t="s">
        <v>2453</v>
      </c>
      <c r="F4384" s="340" t="s">
        <v>2423</v>
      </c>
    </row>
    <row r="4385" spans="1:6">
      <c r="A4385" s="26">
        <v>4381</v>
      </c>
      <c r="B4385" s="338" t="s">
        <v>8300</v>
      </c>
      <c r="C4385" s="340" t="s">
        <v>8301</v>
      </c>
      <c r="D4385" s="340" t="s">
        <v>8099</v>
      </c>
      <c r="E4385" s="340" t="s">
        <v>2453</v>
      </c>
      <c r="F4385" s="340" t="s">
        <v>2423</v>
      </c>
    </row>
    <row r="4386" spans="1:6">
      <c r="A4386" s="26">
        <v>4382</v>
      </c>
      <c r="B4386" s="338" t="s">
        <v>8257</v>
      </c>
      <c r="C4386" s="340" t="s">
        <v>8258</v>
      </c>
      <c r="D4386" s="340" t="s">
        <v>8099</v>
      </c>
      <c r="E4386" s="340" t="s">
        <v>2453</v>
      </c>
      <c r="F4386" s="340" t="s">
        <v>2423</v>
      </c>
    </row>
    <row r="4387" spans="1:6">
      <c r="A4387" s="26">
        <v>4383</v>
      </c>
      <c r="B4387" s="338" t="s">
        <v>8259</v>
      </c>
      <c r="C4387" s="340" t="s">
        <v>8260</v>
      </c>
      <c r="D4387" s="340" t="s">
        <v>8099</v>
      </c>
      <c r="E4387" s="340" t="s">
        <v>2453</v>
      </c>
      <c r="F4387" s="340" t="s">
        <v>2423</v>
      </c>
    </row>
    <row r="4388" spans="1:6">
      <c r="A4388" s="26">
        <v>4384</v>
      </c>
      <c r="B4388" s="338" t="s">
        <v>8203</v>
      </c>
      <c r="C4388" s="340" t="s">
        <v>8204</v>
      </c>
      <c r="D4388" s="340" t="s">
        <v>8099</v>
      </c>
      <c r="E4388" s="340" t="s">
        <v>2453</v>
      </c>
      <c r="F4388" s="340" t="s">
        <v>2423</v>
      </c>
    </row>
    <row r="4389" spans="1:6">
      <c r="A4389" s="26">
        <v>4385</v>
      </c>
      <c r="B4389" s="338" t="s">
        <v>8271</v>
      </c>
      <c r="C4389" s="340" t="s">
        <v>8272</v>
      </c>
      <c r="D4389" s="340" t="s">
        <v>8099</v>
      </c>
      <c r="E4389" s="340" t="s">
        <v>2453</v>
      </c>
      <c r="F4389" s="340" t="s">
        <v>2423</v>
      </c>
    </row>
    <row r="4390" spans="1:6">
      <c r="A4390" s="26">
        <v>4386</v>
      </c>
      <c r="B4390" s="338" t="s">
        <v>8265</v>
      </c>
      <c r="C4390" s="340" t="s">
        <v>8266</v>
      </c>
      <c r="D4390" s="340" t="s">
        <v>8099</v>
      </c>
      <c r="E4390" s="340" t="s">
        <v>2453</v>
      </c>
      <c r="F4390" s="340" t="s">
        <v>2423</v>
      </c>
    </row>
    <row r="4391" spans="1:6">
      <c r="A4391" s="26">
        <v>4387</v>
      </c>
      <c r="B4391" s="338" t="s">
        <v>8295</v>
      </c>
      <c r="C4391" s="340" t="s">
        <v>8296</v>
      </c>
      <c r="D4391" s="340" t="s">
        <v>8099</v>
      </c>
      <c r="E4391" s="340" t="s">
        <v>2453</v>
      </c>
      <c r="F4391" s="340" t="s">
        <v>2423</v>
      </c>
    </row>
    <row r="4392" spans="1:6">
      <c r="A4392" s="26">
        <v>4388</v>
      </c>
      <c r="B4392" s="338" t="s">
        <v>8269</v>
      </c>
      <c r="C4392" s="340" t="s">
        <v>8270</v>
      </c>
      <c r="D4392" s="340" t="s">
        <v>8099</v>
      </c>
      <c r="E4392" s="340" t="s">
        <v>2453</v>
      </c>
      <c r="F4392" s="340" t="s">
        <v>2423</v>
      </c>
    </row>
    <row r="4393" spans="1:6">
      <c r="A4393" s="26">
        <v>4389</v>
      </c>
      <c r="B4393" s="338" t="s">
        <v>8275</v>
      </c>
      <c r="C4393" s="340" t="s">
        <v>8276</v>
      </c>
      <c r="D4393" s="340" t="s">
        <v>8099</v>
      </c>
      <c r="E4393" s="340" t="s">
        <v>2453</v>
      </c>
      <c r="F4393" s="340" t="s">
        <v>2423</v>
      </c>
    </row>
    <row r="4394" spans="1:6">
      <c r="A4394" s="26">
        <v>4390</v>
      </c>
      <c r="B4394" s="338" t="s">
        <v>8241</v>
      </c>
      <c r="C4394" s="340" t="s">
        <v>8242</v>
      </c>
      <c r="D4394" s="340" t="s">
        <v>8099</v>
      </c>
      <c r="E4394" s="340" t="s">
        <v>2453</v>
      </c>
      <c r="F4394" s="340" t="s">
        <v>2423</v>
      </c>
    </row>
    <row r="4395" spans="1:6">
      <c r="A4395" s="26">
        <v>4391</v>
      </c>
      <c r="B4395" s="338" t="s">
        <v>8237</v>
      </c>
      <c r="C4395" s="340" t="s">
        <v>8238</v>
      </c>
      <c r="D4395" s="340" t="s">
        <v>8099</v>
      </c>
      <c r="E4395" s="340" t="s">
        <v>2453</v>
      </c>
      <c r="F4395" s="340" t="s">
        <v>2423</v>
      </c>
    </row>
    <row r="4396" spans="1:6">
      <c r="A4396" s="26">
        <v>4392</v>
      </c>
      <c r="B4396" s="338" t="s">
        <v>8213</v>
      </c>
      <c r="C4396" s="340" t="s">
        <v>8214</v>
      </c>
      <c r="D4396" s="340" t="s">
        <v>8099</v>
      </c>
      <c r="E4396" s="340" t="s">
        <v>2453</v>
      </c>
      <c r="F4396" s="340" t="s">
        <v>2423</v>
      </c>
    </row>
    <row r="4397" spans="1:6">
      <c r="A4397" s="26">
        <v>4393</v>
      </c>
      <c r="B4397" s="338" t="s">
        <v>8219</v>
      </c>
      <c r="C4397" s="340" t="s">
        <v>8220</v>
      </c>
      <c r="D4397" s="340" t="s">
        <v>8099</v>
      </c>
      <c r="E4397" s="340" t="s">
        <v>2453</v>
      </c>
      <c r="F4397" s="340" t="s">
        <v>2423</v>
      </c>
    </row>
    <row r="4398" spans="1:6">
      <c r="A4398" s="26">
        <v>4394</v>
      </c>
      <c r="B4398" s="338" t="s">
        <v>8291</v>
      </c>
      <c r="C4398" s="340" t="s">
        <v>8292</v>
      </c>
      <c r="D4398" s="340" t="s">
        <v>8099</v>
      </c>
      <c r="E4398" s="340" t="s">
        <v>2453</v>
      </c>
      <c r="F4398" s="340" t="s">
        <v>2423</v>
      </c>
    </row>
    <row r="4399" spans="1:6">
      <c r="A4399" s="26">
        <v>4395</v>
      </c>
      <c r="B4399" s="338" t="s">
        <v>8390</v>
      </c>
      <c r="C4399" s="340" t="s">
        <v>8391</v>
      </c>
      <c r="D4399" s="340" t="s">
        <v>8099</v>
      </c>
      <c r="E4399" s="340" t="s">
        <v>2453</v>
      </c>
      <c r="F4399" s="340" t="s">
        <v>2423</v>
      </c>
    </row>
    <row r="4400" spans="1:6">
      <c r="A4400" s="26">
        <v>4396</v>
      </c>
      <c r="B4400" s="338" t="s">
        <v>8279</v>
      </c>
      <c r="C4400" s="340" t="s">
        <v>8280</v>
      </c>
      <c r="D4400" s="340" t="s">
        <v>8099</v>
      </c>
      <c r="E4400" s="340" t="s">
        <v>2453</v>
      </c>
      <c r="F4400" s="340" t="s">
        <v>2423</v>
      </c>
    </row>
    <row r="4401" spans="1:6">
      <c r="A4401" s="26">
        <v>4397</v>
      </c>
      <c r="B4401" s="338" t="s">
        <v>8289</v>
      </c>
      <c r="C4401" s="340" t="s">
        <v>8290</v>
      </c>
      <c r="D4401" s="340" t="s">
        <v>8099</v>
      </c>
      <c r="E4401" s="340" t="s">
        <v>2453</v>
      </c>
      <c r="F4401" s="340" t="s">
        <v>2423</v>
      </c>
    </row>
    <row r="4402" spans="1:6">
      <c r="A4402" s="26">
        <v>4398</v>
      </c>
      <c r="B4402" s="338" t="s">
        <v>8243</v>
      </c>
      <c r="C4402" s="340" t="s">
        <v>8244</v>
      </c>
      <c r="D4402" s="340" t="s">
        <v>8099</v>
      </c>
      <c r="E4402" s="340" t="s">
        <v>2453</v>
      </c>
      <c r="F4402" s="340" t="s">
        <v>2423</v>
      </c>
    </row>
    <row r="4403" spans="1:6">
      <c r="A4403" s="26">
        <v>4399</v>
      </c>
      <c r="B4403" s="338" t="s">
        <v>8197</v>
      </c>
      <c r="C4403" s="340" t="s">
        <v>8198</v>
      </c>
      <c r="D4403" s="340" t="s">
        <v>8099</v>
      </c>
      <c r="E4403" s="340" t="s">
        <v>2453</v>
      </c>
      <c r="F4403" s="340" t="s">
        <v>2423</v>
      </c>
    </row>
    <row r="4404" spans="1:6">
      <c r="A4404" s="26">
        <v>4400</v>
      </c>
      <c r="B4404" s="338" t="s">
        <v>8253</v>
      </c>
      <c r="C4404" s="340" t="s">
        <v>8254</v>
      </c>
      <c r="D4404" s="340" t="s">
        <v>8099</v>
      </c>
      <c r="E4404" s="340" t="s">
        <v>2453</v>
      </c>
      <c r="F4404" s="340" t="s">
        <v>2423</v>
      </c>
    </row>
    <row r="4405" spans="1:6">
      <c r="A4405" s="26">
        <v>4401</v>
      </c>
      <c r="B4405" s="338" t="s">
        <v>8273</v>
      </c>
      <c r="C4405" s="340" t="s">
        <v>8274</v>
      </c>
      <c r="D4405" s="340" t="s">
        <v>8099</v>
      </c>
      <c r="E4405" s="340" t="s">
        <v>2453</v>
      </c>
      <c r="F4405" s="340" t="s">
        <v>2423</v>
      </c>
    </row>
    <row r="4406" spans="1:6">
      <c r="A4406" s="26">
        <v>4402</v>
      </c>
      <c r="B4406" s="338" t="s">
        <v>8263</v>
      </c>
      <c r="C4406" s="340" t="s">
        <v>8264</v>
      </c>
      <c r="D4406" s="340" t="s">
        <v>8099</v>
      </c>
      <c r="E4406" s="340" t="s">
        <v>2453</v>
      </c>
      <c r="F4406" s="340" t="s">
        <v>2423</v>
      </c>
    </row>
    <row r="4407" spans="1:6">
      <c r="A4407" s="26">
        <v>4403</v>
      </c>
      <c r="B4407" s="338" t="s">
        <v>8211</v>
      </c>
      <c r="C4407" s="340" t="s">
        <v>8212</v>
      </c>
      <c r="D4407" s="340" t="s">
        <v>8099</v>
      </c>
      <c r="E4407" s="340" t="s">
        <v>2453</v>
      </c>
      <c r="F4407" s="340" t="s">
        <v>2423</v>
      </c>
    </row>
    <row r="4408" spans="1:6">
      <c r="A4408" s="26">
        <v>4404</v>
      </c>
      <c r="B4408" s="338" t="s">
        <v>8261</v>
      </c>
      <c r="C4408" s="340" t="s">
        <v>8262</v>
      </c>
      <c r="D4408" s="340" t="s">
        <v>8099</v>
      </c>
      <c r="E4408" s="340" t="s">
        <v>2453</v>
      </c>
      <c r="F4408" s="340" t="s">
        <v>2423</v>
      </c>
    </row>
    <row r="4409" spans="1:6">
      <c r="A4409" s="26">
        <v>4405</v>
      </c>
      <c r="B4409" s="338" t="s">
        <v>8285</v>
      </c>
      <c r="C4409" s="340" t="s">
        <v>8286</v>
      </c>
      <c r="D4409" s="340" t="s">
        <v>8099</v>
      </c>
      <c r="E4409" s="340" t="s">
        <v>2453</v>
      </c>
      <c r="F4409" s="340" t="s">
        <v>2423</v>
      </c>
    </row>
    <row r="4410" spans="1:6">
      <c r="A4410" s="26">
        <v>4406</v>
      </c>
      <c r="B4410" s="338" t="s">
        <v>8247</v>
      </c>
      <c r="C4410" s="340" t="s">
        <v>8248</v>
      </c>
      <c r="D4410" s="340" t="s">
        <v>8099</v>
      </c>
      <c r="E4410" s="340" t="s">
        <v>2453</v>
      </c>
      <c r="F4410" s="340" t="s">
        <v>2423</v>
      </c>
    </row>
    <row r="4411" spans="1:6">
      <c r="A4411" s="26">
        <v>4407</v>
      </c>
      <c r="B4411" s="338" t="s">
        <v>8373</v>
      </c>
      <c r="C4411" s="340" t="s">
        <v>8374</v>
      </c>
      <c r="D4411" s="340" t="s">
        <v>8099</v>
      </c>
      <c r="E4411" s="340" t="s">
        <v>2453</v>
      </c>
      <c r="F4411" s="340" t="s">
        <v>2423</v>
      </c>
    </row>
    <row r="4412" spans="1:6">
      <c r="A4412" s="26">
        <v>4408</v>
      </c>
      <c r="B4412" s="338" t="s">
        <v>8201</v>
      </c>
      <c r="C4412" s="340" t="s">
        <v>8202</v>
      </c>
      <c r="D4412" s="340" t="s">
        <v>8099</v>
      </c>
      <c r="E4412" s="340" t="s">
        <v>2453</v>
      </c>
      <c r="F4412" s="340" t="s">
        <v>2423</v>
      </c>
    </row>
    <row r="4413" spans="1:6">
      <c r="A4413" s="26">
        <v>4409</v>
      </c>
      <c r="B4413" s="338" t="s">
        <v>8326</v>
      </c>
      <c r="C4413" s="340" t="s">
        <v>1330</v>
      </c>
      <c r="D4413" s="340" t="s">
        <v>8099</v>
      </c>
      <c r="E4413" s="340" t="s">
        <v>2453</v>
      </c>
      <c r="F4413" s="340" t="s">
        <v>2423</v>
      </c>
    </row>
    <row r="4414" spans="1:6">
      <c r="A4414" s="26">
        <v>4410</v>
      </c>
      <c r="B4414" s="338" t="s">
        <v>8310</v>
      </c>
      <c r="C4414" s="340" t="s">
        <v>1328</v>
      </c>
      <c r="D4414" s="340" t="s">
        <v>8099</v>
      </c>
      <c r="E4414" s="340" t="s">
        <v>2453</v>
      </c>
      <c r="F4414" s="340" t="s">
        <v>2423</v>
      </c>
    </row>
    <row r="4415" spans="1:6">
      <c r="A4415" s="26">
        <v>4411</v>
      </c>
      <c r="B4415" s="338" t="s">
        <v>8356</v>
      </c>
      <c r="C4415" s="340" t="s">
        <v>1347</v>
      </c>
      <c r="D4415" s="340" t="s">
        <v>8099</v>
      </c>
      <c r="E4415" s="340" t="s">
        <v>2453</v>
      </c>
      <c r="F4415" s="340" t="s">
        <v>2423</v>
      </c>
    </row>
    <row r="4416" spans="1:6">
      <c r="A4416" s="26">
        <v>4412</v>
      </c>
      <c r="B4416" s="338" t="s">
        <v>8308</v>
      </c>
      <c r="C4416" s="340" t="s">
        <v>1326</v>
      </c>
      <c r="D4416" s="340" t="s">
        <v>8099</v>
      </c>
      <c r="E4416" s="340" t="s">
        <v>2453</v>
      </c>
      <c r="F4416" s="340" t="s">
        <v>2423</v>
      </c>
    </row>
    <row r="4417" spans="1:6">
      <c r="A4417" s="26">
        <v>4413</v>
      </c>
      <c r="B4417" s="338" t="s">
        <v>8309</v>
      </c>
      <c r="C4417" s="340" t="s">
        <v>1327</v>
      </c>
      <c r="D4417" s="340" t="s">
        <v>8099</v>
      </c>
      <c r="E4417" s="340" t="s">
        <v>2453</v>
      </c>
      <c r="F4417" s="340" t="s">
        <v>2423</v>
      </c>
    </row>
    <row r="4418" spans="1:6">
      <c r="A4418" s="26">
        <v>4414</v>
      </c>
      <c r="B4418" s="338" t="s">
        <v>8355</v>
      </c>
      <c r="C4418" s="340" t="s">
        <v>1346</v>
      </c>
      <c r="D4418" s="340" t="s">
        <v>8099</v>
      </c>
      <c r="E4418" s="340" t="s">
        <v>2453</v>
      </c>
      <c r="F4418" s="340" t="s">
        <v>2423</v>
      </c>
    </row>
    <row r="4419" spans="1:6">
      <c r="A4419" s="26">
        <v>4415</v>
      </c>
      <c r="B4419" s="338" t="s">
        <v>8313</v>
      </c>
      <c r="C4419" s="340" t="s">
        <v>1329</v>
      </c>
      <c r="D4419" s="340" t="s">
        <v>8099</v>
      </c>
      <c r="E4419" s="340" t="s">
        <v>2453</v>
      </c>
      <c r="F4419" s="340" t="s">
        <v>2423</v>
      </c>
    </row>
    <row r="4420" spans="1:6">
      <c r="A4420" s="26">
        <v>4416</v>
      </c>
      <c r="B4420" s="338" t="s">
        <v>8339</v>
      </c>
      <c r="C4420" s="340" t="s">
        <v>8340</v>
      </c>
      <c r="D4420" s="340" t="s">
        <v>8099</v>
      </c>
      <c r="E4420" s="340" t="s">
        <v>2453</v>
      </c>
      <c r="F4420" s="340" t="s">
        <v>2423</v>
      </c>
    </row>
    <row r="4421" spans="1:6">
      <c r="A4421" s="26">
        <v>4417</v>
      </c>
      <c r="B4421" s="338" t="s">
        <v>8235</v>
      </c>
      <c r="C4421" s="340" t="s">
        <v>8236</v>
      </c>
      <c r="D4421" s="340" t="s">
        <v>8099</v>
      </c>
      <c r="E4421" s="340" t="s">
        <v>2453</v>
      </c>
      <c r="F4421" s="340" t="s">
        <v>2423</v>
      </c>
    </row>
    <row r="4422" spans="1:6">
      <c r="A4422" s="26">
        <v>4418</v>
      </c>
      <c r="B4422" s="338" t="s">
        <v>8287</v>
      </c>
      <c r="C4422" s="340" t="s">
        <v>8288</v>
      </c>
      <c r="D4422" s="340" t="s">
        <v>8099</v>
      </c>
      <c r="E4422" s="340" t="s">
        <v>2453</v>
      </c>
      <c r="F4422" s="340" t="s">
        <v>2423</v>
      </c>
    </row>
    <row r="4423" spans="1:6">
      <c r="A4423" s="26">
        <v>4419</v>
      </c>
      <c r="B4423" s="338" t="s">
        <v>8283</v>
      </c>
      <c r="C4423" s="340" t="s">
        <v>8284</v>
      </c>
      <c r="D4423" s="340" t="s">
        <v>8099</v>
      </c>
      <c r="E4423" s="340" t="s">
        <v>2453</v>
      </c>
      <c r="F4423" s="340" t="s">
        <v>2423</v>
      </c>
    </row>
    <row r="4424" spans="1:6">
      <c r="A4424" s="26">
        <v>4420</v>
      </c>
      <c r="B4424" s="338" t="s">
        <v>8306</v>
      </c>
      <c r="C4424" s="340" t="s">
        <v>8307</v>
      </c>
      <c r="D4424" s="340" t="s">
        <v>8099</v>
      </c>
      <c r="E4424" s="340" t="s">
        <v>2453</v>
      </c>
      <c r="F4424" s="340" t="s">
        <v>2423</v>
      </c>
    </row>
    <row r="4425" spans="1:6">
      <c r="A4425" s="26">
        <v>4421</v>
      </c>
      <c r="B4425" s="338" t="s">
        <v>8370</v>
      </c>
      <c r="C4425" s="340" t="s">
        <v>10391</v>
      </c>
      <c r="D4425" s="340" t="s">
        <v>8099</v>
      </c>
      <c r="E4425" s="340" t="s">
        <v>2453</v>
      </c>
      <c r="F4425" s="340" t="s">
        <v>2423</v>
      </c>
    </row>
    <row r="4426" spans="1:6">
      <c r="A4426" s="26">
        <v>4422</v>
      </c>
      <c r="B4426" s="338" t="s">
        <v>8367</v>
      </c>
      <c r="C4426" s="340" t="s">
        <v>8368</v>
      </c>
      <c r="D4426" s="340" t="s">
        <v>8099</v>
      </c>
      <c r="E4426" s="340" t="s">
        <v>2453</v>
      </c>
      <c r="F4426" s="340" t="s">
        <v>2423</v>
      </c>
    </row>
    <row r="4427" spans="1:6">
      <c r="A4427" s="26">
        <v>4423</v>
      </c>
      <c r="B4427" s="338" t="s">
        <v>8215</v>
      </c>
      <c r="C4427" s="340" t="s">
        <v>8216</v>
      </c>
      <c r="D4427" s="340" t="s">
        <v>8099</v>
      </c>
      <c r="E4427" s="340" t="s">
        <v>2453</v>
      </c>
      <c r="F4427" s="340" t="s">
        <v>2423</v>
      </c>
    </row>
    <row r="4428" spans="1:6">
      <c r="A4428" s="26">
        <v>4424</v>
      </c>
      <c r="B4428" s="338" t="s">
        <v>10422</v>
      </c>
      <c r="C4428" s="340" t="s">
        <v>10423</v>
      </c>
      <c r="D4428" s="340" t="s">
        <v>8099</v>
      </c>
      <c r="E4428" s="340" t="s">
        <v>2422</v>
      </c>
      <c r="F4428" s="340" t="s">
        <v>2423</v>
      </c>
    </row>
    <row r="4429" spans="1:6">
      <c r="A4429" s="26">
        <v>4425</v>
      </c>
      <c r="B4429" s="338" t="s">
        <v>8298</v>
      </c>
      <c r="C4429" s="340" t="s">
        <v>8299</v>
      </c>
      <c r="D4429" s="340" t="s">
        <v>8099</v>
      </c>
      <c r="E4429" s="340" t="s">
        <v>2453</v>
      </c>
      <c r="F4429" s="340" t="s">
        <v>2423</v>
      </c>
    </row>
    <row r="4430" spans="1:6">
      <c r="A4430" s="26">
        <v>4426</v>
      </c>
      <c r="B4430" s="338" t="s">
        <v>8229</v>
      </c>
      <c r="C4430" s="340" t="s">
        <v>8230</v>
      </c>
      <c r="D4430" s="340" t="s">
        <v>8099</v>
      </c>
      <c r="E4430" s="340" t="s">
        <v>2453</v>
      </c>
      <c r="F4430" s="340" t="s">
        <v>2423</v>
      </c>
    </row>
    <row r="4431" spans="1:6">
      <c r="A4431" s="26">
        <v>4427</v>
      </c>
      <c r="B4431" s="338" t="s">
        <v>8207</v>
      </c>
      <c r="C4431" s="340" t="s">
        <v>8208</v>
      </c>
      <c r="D4431" s="340" t="s">
        <v>8099</v>
      </c>
      <c r="E4431" s="340" t="s">
        <v>2453</v>
      </c>
      <c r="F4431" s="340" t="s">
        <v>2423</v>
      </c>
    </row>
    <row r="4432" spans="1:6">
      <c r="A4432" s="26">
        <v>4428</v>
      </c>
      <c r="B4432" s="338" t="s">
        <v>8316</v>
      </c>
      <c r="C4432" s="340" t="s">
        <v>8317</v>
      </c>
      <c r="D4432" s="340" t="s">
        <v>8099</v>
      </c>
      <c r="E4432" s="340" t="s">
        <v>2453</v>
      </c>
      <c r="F4432" s="340" t="s">
        <v>2423</v>
      </c>
    </row>
    <row r="4433" spans="1:6">
      <c r="A4433" s="26">
        <v>4429</v>
      </c>
      <c r="B4433" s="338" t="s">
        <v>8233</v>
      </c>
      <c r="C4433" s="340" t="s">
        <v>8234</v>
      </c>
      <c r="D4433" s="340" t="s">
        <v>8099</v>
      </c>
      <c r="E4433" s="340" t="s">
        <v>2453</v>
      </c>
      <c r="F4433" s="340" t="s">
        <v>2423</v>
      </c>
    </row>
    <row r="4434" spans="1:6">
      <c r="A4434" s="26">
        <v>4430</v>
      </c>
      <c r="B4434" s="338" t="s">
        <v>8324</v>
      </c>
      <c r="C4434" s="340" t="s">
        <v>8325</v>
      </c>
      <c r="D4434" s="340" t="s">
        <v>8099</v>
      </c>
      <c r="E4434" s="340" t="s">
        <v>2453</v>
      </c>
      <c r="F4434" s="340" t="s">
        <v>2423</v>
      </c>
    </row>
    <row r="4435" spans="1:6">
      <c r="A4435" s="26">
        <v>4431</v>
      </c>
      <c r="B4435" s="338" t="s">
        <v>10464</v>
      </c>
      <c r="C4435" s="340" t="s">
        <v>8643</v>
      </c>
      <c r="D4435" s="340" t="s">
        <v>8099</v>
      </c>
      <c r="E4435" s="340" t="s">
        <v>2453</v>
      </c>
      <c r="F4435" s="340" t="s">
        <v>2423</v>
      </c>
    </row>
    <row r="4436" spans="1:6">
      <c r="A4436" s="26">
        <v>4432</v>
      </c>
      <c r="B4436" s="338" t="s">
        <v>10473</v>
      </c>
      <c r="C4436" s="340" t="s">
        <v>8677</v>
      </c>
      <c r="D4436" s="340" t="s">
        <v>8099</v>
      </c>
      <c r="E4436" s="340" t="s">
        <v>2453</v>
      </c>
      <c r="F4436" s="340" t="s">
        <v>2423</v>
      </c>
    </row>
    <row r="4437" spans="1:6">
      <c r="A4437" s="26">
        <v>4433</v>
      </c>
      <c r="B4437" s="338" t="s">
        <v>10489</v>
      </c>
      <c r="C4437" s="340" t="s">
        <v>8648</v>
      </c>
      <c r="D4437" s="340" t="s">
        <v>8099</v>
      </c>
      <c r="E4437" s="340" t="s">
        <v>2453</v>
      </c>
      <c r="F4437" s="340" t="s">
        <v>2423</v>
      </c>
    </row>
    <row r="4438" spans="1:6">
      <c r="A4438" s="26">
        <v>4434</v>
      </c>
      <c r="B4438" s="338" t="s">
        <v>10498</v>
      </c>
      <c r="C4438" s="340" t="s">
        <v>8644</v>
      </c>
      <c r="D4438" s="340" t="s">
        <v>8099</v>
      </c>
      <c r="E4438" s="340" t="s">
        <v>2453</v>
      </c>
      <c r="F4438" s="340" t="s">
        <v>2423</v>
      </c>
    </row>
    <row r="4439" spans="1:6">
      <c r="A4439" s="26">
        <v>4435</v>
      </c>
      <c r="B4439" s="338" t="s">
        <v>10502</v>
      </c>
      <c r="C4439" s="340" t="s">
        <v>8676</v>
      </c>
      <c r="D4439" s="340" t="s">
        <v>8099</v>
      </c>
      <c r="E4439" s="340" t="s">
        <v>2453</v>
      </c>
      <c r="F4439" s="340" t="s">
        <v>2423</v>
      </c>
    </row>
    <row r="4440" spans="1:6">
      <c r="A4440" s="26">
        <v>4436</v>
      </c>
      <c r="B4440" s="338" t="s">
        <v>10503</v>
      </c>
      <c r="C4440" s="340" t="s">
        <v>8673</v>
      </c>
      <c r="D4440" s="340" t="s">
        <v>8099</v>
      </c>
      <c r="E4440" s="340" t="s">
        <v>2453</v>
      </c>
      <c r="F4440" s="340" t="s">
        <v>2423</v>
      </c>
    </row>
    <row r="4441" spans="1:6">
      <c r="A4441" s="26">
        <v>4437</v>
      </c>
      <c r="B4441" s="338" t="s">
        <v>10511</v>
      </c>
      <c r="C4441" s="340" t="s">
        <v>8678</v>
      </c>
      <c r="D4441" s="340" t="s">
        <v>8099</v>
      </c>
      <c r="E4441" s="340" t="s">
        <v>2453</v>
      </c>
      <c r="F4441" s="340" t="s">
        <v>2423</v>
      </c>
    </row>
    <row r="4442" spans="1:6">
      <c r="A4442" s="26">
        <v>4438</v>
      </c>
      <c r="B4442" s="338" t="s">
        <v>10512</v>
      </c>
      <c r="C4442" s="340" t="s">
        <v>8669</v>
      </c>
      <c r="D4442" s="340" t="s">
        <v>8099</v>
      </c>
      <c r="E4442" s="340" t="s">
        <v>2453</v>
      </c>
      <c r="F4442" s="340" t="s">
        <v>2423</v>
      </c>
    </row>
    <row r="4443" spans="1:6">
      <c r="A4443" s="26">
        <v>4439</v>
      </c>
      <c r="B4443" s="338" t="s">
        <v>10532</v>
      </c>
      <c r="C4443" s="340" t="s">
        <v>8670</v>
      </c>
      <c r="D4443" s="340" t="s">
        <v>8099</v>
      </c>
      <c r="E4443" s="340" t="s">
        <v>2453</v>
      </c>
      <c r="F4443" s="340" t="s">
        <v>2423</v>
      </c>
    </row>
    <row r="4444" spans="1:6">
      <c r="A4444" s="26">
        <v>4440</v>
      </c>
      <c r="B4444" s="338" t="s">
        <v>8217</v>
      </c>
      <c r="C4444" s="340" t="s">
        <v>8218</v>
      </c>
      <c r="D4444" s="340" t="s">
        <v>8099</v>
      </c>
      <c r="E4444" s="340" t="s">
        <v>2453</v>
      </c>
      <c r="F4444" s="340" t="s">
        <v>2423</v>
      </c>
    </row>
    <row r="4445" spans="1:6">
      <c r="A4445" s="26">
        <v>4441</v>
      </c>
      <c r="B4445" s="338" t="s">
        <v>10543</v>
      </c>
      <c r="C4445" s="340" t="s">
        <v>8647</v>
      </c>
      <c r="D4445" s="340" t="s">
        <v>8099</v>
      </c>
      <c r="E4445" s="340" t="s">
        <v>2453</v>
      </c>
      <c r="F4445" s="340" t="s">
        <v>2423</v>
      </c>
    </row>
    <row r="4446" spans="1:6">
      <c r="A4446" s="26">
        <v>4442</v>
      </c>
      <c r="B4446" s="338" t="s">
        <v>10544</v>
      </c>
      <c r="C4446" s="340" t="s">
        <v>8661</v>
      </c>
      <c r="D4446" s="340" t="s">
        <v>8099</v>
      </c>
      <c r="E4446" s="340" t="s">
        <v>2453</v>
      </c>
      <c r="F4446" s="340" t="s">
        <v>2423</v>
      </c>
    </row>
    <row r="4447" spans="1:6">
      <c r="A4447" s="26">
        <v>4443</v>
      </c>
      <c r="B4447" s="338" t="s">
        <v>10553</v>
      </c>
      <c r="C4447" s="340" t="s">
        <v>8672</v>
      </c>
      <c r="D4447" s="340" t="s">
        <v>8099</v>
      </c>
      <c r="E4447" s="340" t="s">
        <v>2453</v>
      </c>
      <c r="F4447" s="340" t="s">
        <v>2423</v>
      </c>
    </row>
    <row r="4448" spans="1:6">
      <c r="A4448" s="26">
        <v>4444</v>
      </c>
      <c r="B4448" s="338" t="s">
        <v>10555</v>
      </c>
      <c r="C4448" s="340" t="s">
        <v>8645</v>
      </c>
      <c r="D4448" s="340" t="s">
        <v>8099</v>
      </c>
      <c r="E4448" s="340" t="s">
        <v>2453</v>
      </c>
      <c r="F4448" s="340" t="s">
        <v>2423</v>
      </c>
    </row>
    <row r="4449" spans="1:6">
      <c r="A4449" s="26">
        <v>4445</v>
      </c>
      <c r="B4449" s="338" t="s">
        <v>10600</v>
      </c>
      <c r="C4449" s="340" t="s">
        <v>8649</v>
      </c>
      <c r="D4449" s="340" t="s">
        <v>8099</v>
      </c>
      <c r="E4449" s="340" t="s">
        <v>2453</v>
      </c>
      <c r="F4449" s="340" t="s">
        <v>2423</v>
      </c>
    </row>
    <row r="4450" spans="1:6">
      <c r="A4450" s="26">
        <v>4446</v>
      </c>
      <c r="B4450" s="338" t="s">
        <v>10606</v>
      </c>
      <c r="C4450" s="340" t="s">
        <v>8659</v>
      </c>
      <c r="D4450" s="340" t="s">
        <v>8099</v>
      </c>
      <c r="E4450" s="340" t="s">
        <v>2453</v>
      </c>
      <c r="F4450" s="340" t="s">
        <v>2423</v>
      </c>
    </row>
    <row r="4451" spans="1:6">
      <c r="A4451" s="26">
        <v>4447</v>
      </c>
      <c r="B4451" s="338" t="s">
        <v>10614</v>
      </c>
      <c r="C4451" s="340" t="s">
        <v>8679</v>
      </c>
      <c r="D4451" s="340" t="s">
        <v>8099</v>
      </c>
      <c r="E4451" s="340" t="s">
        <v>2453</v>
      </c>
      <c r="F4451" s="340" t="s">
        <v>2423</v>
      </c>
    </row>
    <row r="4452" spans="1:6">
      <c r="A4452" s="26">
        <v>4448</v>
      </c>
      <c r="B4452" s="338" t="s">
        <v>10620</v>
      </c>
      <c r="C4452" s="340" t="s">
        <v>8646</v>
      </c>
      <c r="D4452" s="340" t="s">
        <v>8099</v>
      </c>
      <c r="E4452" s="340" t="s">
        <v>2453</v>
      </c>
      <c r="F4452" s="340" t="s">
        <v>2423</v>
      </c>
    </row>
    <row r="4453" spans="1:6">
      <c r="A4453" s="26">
        <v>4449</v>
      </c>
      <c r="B4453" s="338" t="s">
        <v>10622</v>
      </c>
      <c r="C4453" s="340" t="s">
        <v>8663</v>
      </c>
      <c r="D4453" s="340" t="s">
        <v>8099</v>
      </c>
      <c r="E4453" s="340" t="s">
        <v>2453</v>
      </c>
      <c r="F4453" s="340" t="s">
        <v>2423</v>
      </c>
    </row>
    <row r="4454" spans="1:6">
      <c r="A4454" s="26">
        <v>4450</v>
      </c>
      <c r="B4454" s="338" t="s">
        <v>10625</v>
      </c>
      <c r="C4454" s="340" t="s">
        <v>8675</v>
      </c>
      <c r="D4454" s="340" t="s">
        <v>8099</v>
      </c>
      <c r="E4454" s="340" t="s">
        <v>2453</v>
      </c>
      <c r="F4454" s="340" t="s">
        <v>2423</v>
      </c>
    </row>
    <row r="4455" spans="1:6">
      <c r="A4455" s="26">
        <v>4451</v>
      </c>
      <c r="B4455" s="338" t="s">
        <v>10637</v>
      </c>
      <c r="C4455" s="340" t="s">
        <v>8666</v>
      </c>
      <c r="D4455" s="340" t="s">
        <v>8099</v>
      </c>
      <c r="E4455" s="340" t="s">
        <v>2453</v>
      </c>
      <c r="F4455" s="340" t="s">
        <v>2423</v>
      </c>
    </row>
    <row r="4456" spans="1:6">
      <c r="A4456" s="26">
        <v>4452</v>
      </c>
      <c r="B4456" s="338" t="s">
        <v>10638</v>
      </c>
      <c r="C4456" s="340" t="s">
        <v>8658</v>
      </c>
      <c r="D4456" s="340" t="s">
        <v>8099</v>
      </c>
      <c r="E4456" s="340" t="s">
        <v>2453</v>
      </c>
      <c r="F4456" s="340" t="s">
        <v>2423</v>
      </c>
    </row>
    <row r="4457" spans="1:6">
      <c r="A4457" s="26">
        <v>4453</v>
      </c>
      <c r="B4457" s="338" t="s">
        <v>10655</v>
      </c>
      <c r="C4457" s="340" t="s">
        <v>8653</v>
      </c>
      <c r="D4457" s="340" t="s">
        <v>8099</v>
      </c>
      <c r="E4457" s="340" t="s">
        <v>2453</v>
      </c>
      <c r="F4457" s="340" t="s">
        <v>2423</v>
      </c>
    </row>
    <row r="4458" spans="1:6">
      <c r="A4458" s="26">
        <v>4454</v>
      </c>
      <c r="B4458" s="338" t="s">
        <v>10657</v>
      </c>
      <c r="C4458" s="340" t="s">
        <v>8654</v>
      </c>
      <c r="D4458" s="340" t="s">
        <v>8099</v>
      </c>
      <c r="E4458" s="340" t="s">
        <v>2453</v>
      </c>
      <c r="F4458" s="340" t="s">
        <v>2423</v>
      </c>
    </row>
    <row r="4459" spans="1:6">
      <c r="A4459" s="26">
        <v>4455</v>
      </c>
      <c r="B4459" s="338" t="s">
        <v>10658</v>
      </c>
      <c r="C4459" s="340" t="s">
        <v>8655</v>
      </c>
      <c r="D4459" s="340" t="s">
        <v>8099</v>
      </c>
      <c r="E4459" s="340" t="s">
        <v>2453</v>
      </c>
      <c r="F4459" s="340" t="s">
        <v>2423</v>
      </c>
    </row>
    <row r="4460" spans="1:6">
      <c r="A4460" s="26">
        <v>4456</v>
      </c>
      <c r="B4460" s="338" t="s">
        <v>10662</v>
      </c>
      <c r="C4460" s="340" t="s">
        <v>8662</v>
      </c>
      <c r="D4460" s="340" t="s">
        <v>8099</v>
      </c>
      <c r="E4460" s="340" t="s">
        <v>2453</v>
      </c>
      <c r="F4460" s="340" t="s">
        <v>2423</v>
      </c>
    </row>
    <row r="4461" spans="1:6">
      <c r="A4461" s="26">
        <v>4457</v>
      </c>
      <c r="B4461" s="338" t="s">
        <v>10675</v>
      </c>
      <c r="C4461" s="340" t="s">
        <v>8656</v>
      </c>
      <c r="D4461" s="340" t="s">
        <v>8099</v>
      </c>
      <c r="E4461" s="340" t="s">
        <v>2453</v>
      </c>
      <c r="F4461" s="340" t="s">
        <v>2423</v>
      </c>
    </row>
    <row r="4462" spans="1:6">
      <c r="A4462" s="26">
        <v>4458</v>
      </c>
      <c r="B4462" s="338" t="s">
        <v>10722</v>
      </c>
      <c r="C4462" s="340" t="s">
        <v>8625</v>
      </c>
      <c r="D4462" s="340" t="s">
        <v>8099</v>
      </c>
      <c r="E4462" s="340" t="s">
        <v>2453</v>
      </c>
      <c r="F4462" s="340" t="s">
        <v>2423</v>
      </c>
    </row>
    <row r="4463" spans="1:6">
      <c r="A4463" s="26">
        <v>4459</v>
      </c>
      <c r="B4463" s="338" t="s">
        <v>10725</v>
      </c>
      <c r="C4463" s="340" t="s">
        <v>8626</v>
      </c>
      <c r="D4463" s="340" t="s">
        <v>8099</v>
      </c>
      <c r="E4463" s="340" t="s">
        <v>2453</v>
      </c>
      <c r="F4463" s="340" t="s">
        <v>2423</v>
      </c>
    </row>
    <row r="4464" spans="1:6">
      <c r="A4464" s="26">
        <v>4460</v>
      </c>
      <c r="B4464" s="338" t="s">
        <v>10730</v>
      </c>
      <c r="C4464" s="340" t="s">
        <v>8618</v>
      </c>
      <c r="D4464" s="340" t="s">
        <v>8099</v>
      </c>
      <c r="E4464" s="340" t="s">
        <v>2453</v>
      </c>
      <c r="F4464" s="340" t="s">
        <v>2423</v>
      </c>
    </row>
    <row r="4465" spans="1:6">
      <c r="A4465" s="26">
        <v>4461</v>
      </c>
      <c r="B4465" s="338" t="s">
        <v>10775</v>
      </c>
      <c r="C4465" s="340" t="s">
        <v>8619</v>
      </c>
      <c r="D4465" s="340" t="s">
        <v>8099</v>
      </c>
      <c r="E4465" s="340" t="s">
        <v>2453</v>
      </c>
      <c r="F4465" s="340" t="s">
        <v>2423</v>
      </c>
    </row>
    <row r="4466" spans="1:6">
      <c r="A4466" s="26">
        <v>4462</v>
      </c>
      <c r="B4466" s="338" t="s">
        <v>10788</v>
      </c>
      <c r="C4466" s="340" t="s">
        <v>8617</v>
      </c>
      <c r="D4466" s="340" t="s">
        <v>8099</v>
      </c>
      <c r="E4466" s="340" t="s">
        <v>2453</v>
      </c>
      <c r="F4466" s="340" t="s">
        <v>2423</v>
      </c>
    </row>
    <row r="4467" spans="1:6">
      <c r="A4467" s="26">
        <v>4463</v>
      </c>
      <c r="B4467" s="338" t="s">
        <v>10794</v>
      </c>
      <c r="C4467" s="340" t="s">
        <v>8620</v>
      </c>
      <c r="D4467" s="340" t="s">
        <v>8099</v>
      </c>
      <c r="E4467" s="340" t="s">
        <v>2453</v>
      </c>
      <c r="F4467" s="340" t="s">
        <v>2423</v>
      </c>
    </row>
    <row r="4468" spans="1:6">
      <c r="A4468" s="26">
        <v>4464</v>
      </c>
      <c r="B4468" s="338" t="s">
        <v>10804</v>
      </c>
      <c r="C4468" s="340" t="s">
        <v>8628</v>
      </c>
      <c r="D4468" s="340" t="s">
        <v>8099</v>
      </c>
      <c r="E4468" s="340" t="s">
        <v>2453</v>
      </c>
      <c r="F4468" s="340" t="s">
        <v>2423</v>
      </c>
    </row>
    <row r="4469" spans="1:6">
      <c r="A4469" s="26">
        <v>4465</v>
      </c>
      <c r="B4469" s="338" t="s">
        <v>10843</v>
      </c>
      <c r="C4469" s="340" t="s">
        <v>8629</v>
      </c>
      <c r="D4469" s="340" t="s">
        <v>8099</v>
      </c>
      <c r="E4469" s="340" t="s">
        <v>2453</v>
      </c>
      <c r="F4469" s="340" t="s">
        <v>2423</v>
      </c>
    </row>
    <row r="4470" spans="1:6">
      <c r="A4470" s="26">
        <v>4466</v>
      </c>
      <c r="B4470" s="338" t="s">
        <v>10854</v>
      </c>
      <c r="C4470" s="340" t="s">
        <v>8630</v>
      </c>
      <c r="D4470" s="340" t="s">
        <v>8099</v>
      </c>
      <c r="E4470" s="340" t="s">
        <v>2453</v>
      </c>
      <c r="F4470" s="340" t="s">
        <v>2423</v>
      </c>
    </row>
    <row r="4471" spans="1:6">
      <c r="A4471" s="26">
        <v>4467</v>
      </c>
      <c r="B4471" s="338" t="s">
        <v>10876</v>
      </c>
      <c r="C4471" s="340" t="s">
        <v>8631</v>
      </c>
      <c r="D4471" s="340" t="s">
        <v>8099</v>
      </c>
      <c r="E4471" s="340" t="s">
        <v>2453</v>
      </c>
      <c r="F4471" s="340" t="s">
        <v>2423</v>
      </c>
    </row>
    <row r="4472" spans="1:6">
      <c r="A4472" s="26">
        <v>4468</v>
      </c>
      <c r="B4472" s="338" t="s">
        <v>10916</v>
      </c>
      <c r="C4472" s="340" t="s">
        <v>8621</v>
      </c>
      <c r="D4472" s="340" t="s">
        <v>8099</v>
      </c>
      <c r="E4472" s="340" t="s">
        <v>2453</v>
      </c>
      <c r="F4472" s="340" t="s">
        <v>2423</v>
      </c>
    </row>
    <row r="4473" spans="1:6">
      <c r="A4473" s="26">
        <v>4469</v>
      </c>
      <c r="B4473" s="338" t="s">
        <v>10926</v>
      </c>
      <c r="C4473" s="340" t="s">
        <v>8622</v>
      </c>
      <c r="D4473" s="340" t="s">
        <v>8099</v>
      </c>
      <c r="E4473" s="340" t="s">
        <v>2453</v>
      </c>
      <c r="F4473" s="340" t="s">
        <v>2423</v>
      </c>
    </row>
    <row r="4474" spans="1:6">
      <c r="A4474" s="26">
        <v>4470</v>
      </c>
      <c r="B4474" s="338" t="s">
        <v>10936</v>
      </c>
      <c r="C4474" s="340" t="s">
        <v>8632</v>
      </c>
      <c r="D4474" s="340" t="s">
        <v>8099</v>
      </c>
      <c r="E4474" s="340" t="s">
        <v>2453</v>
      </c>
      <c r="F4474" s="340" t="s">
        <v>2423</v>
      </c>
    </row>
    <row r="4475" spans="1:6">
      <c r="A4475" s="26">
        <v>4471</v>
      </c>
      <c r="B4475" s="338" t="s">
        <v>10947</v>
      </c>
      <c r="C4475" s="340" t="s">
        <v>8633</v>
      </c>
      <c r="D4475" s="340" t="s">
        <v>8099</v>
      </c>
      <c r="E4475" s="340" t="s">
        <v>2453</v>
      </c>
      <c r="F4475" s="340" t="s">
        <v>2423</v>
      </c>
    </row>
    <row r="4476" spans="1:6">
      <c r="A4476" s="26">
        <v>4472</v>
      </c>
      <c r="B4476" s="338" t="s">
        <v>10959</v>
      </c>
      <c r="C4476" s="340" t="s">
        <v>8634</v>
      </c>
      <c r="D4476" s="340" t="s">
        <v>8099</v>
      </c>
      <c r="E4476" s="340" t="s">
        <v>2453</v>
      </c>
      <c r="F4476" s="340" t="s">
        <v>2423</v>
      </c>
    </row>
    <row r="4477" spans="1:6">
      <c r="A4477" s="26">
        <v>4473</v>
      </c>
      <c r="B4477" s="338" t="s">
        <v>10971</v>
      </c>
      <c r="C4477" s="340" t="s">
        <v>8635</v>
      </c>
      <c r="D4477" s="340" t="s">
        <v>8099</v>
      </c>
      <c r="E4477" s="340" t="s">
        <v>2453</v>
      </c>
      <c r="F4477" s="340" t="s">
        <v>2423</v>
      </c>
    </row>
    <row r="4478" spans="1:6">
      <c r="A4478" s="26">
        <v>4474</v>
      </c>
      <c r="B4478" s="338" t="s">
        <v>10980</v>
      </c>
      <c r="C4478" s="340" t="s">
        <v>8636</v>
      </c>
      <c r="D4478" s="340" t="s">
        <v>8099</v>
      </c>
      <c r="E4478" s="340" t="s">
        <v>2453</v>
      </c>
      <c r="F4478" s="340" t="s">
        <v>2423</v>
      </c>
    </row>
    <row r="4479" spans="1:6">
      <c r="A4479" s="26">
        <v>4475</v>
      </c>
      <c r="B4479" s="338" t="s">
        <v>10989</v>
      </c>
      <c r="C4479" s="340" t="s">
        <v>8637</v>
      </c>
      <c r="D4479" s="340" t="s">
        <v>8099</v>
      </c>
      <c r="E4479" s="340" t="s">
        <v>2453</v>
      </c>
      <c r="F4479" s="340" t="s">
        <v>2423</v>
      </c>
    </row>
    <row r="4480" spans="1:6">
      <c r="A4480" s="26">
        <v>4476</v>
      </c>
      <c r="B4480" s="338" t="s">
        <v>10996</v>
      </c>
      <c r="C4480" s="340" t="s">
        <v>8638</v>
      </c>
      <c r="D4480" s="340" t="s">
        <v>8099</v>
      </c>
      <c r="E4480" s="340" t="s">
        <v>2453</v>
      </c>
      <c r="F4480" s="340" t="s">
        <v>2423</v>
      </c>
    </row>
    <row r="4481" spans="1:6">
      <c r="A4481" s="26">
        <v>4477</v>
      </c>
      <c r="B4481" s="338" t="s">
        <v>11034</v>
      </c>
      <c r="C4481" s="340" t="s">
        <v>8106</v>
      </c>
      <c r="D4481" s="340" t="s">
        <v>8099</v>
      </c>
      <c r="E4481" s="340" t="s">
        <v>2422</v>
      </c>
      <c r="F4481" s="340" t="s">
        <v>2423</v>
      </c>
    </row>
    <row r="4482" spans="1:6">
      <c r="A4482" s="26">
        <v>4478</v>
      </c>
      <c r="B4482" s="338" t="s">
        <v>11062</v>
      </c>
      <c r="C4482" s="340" t="s">
        <v>8107</v>
      </c>
      <c r="D4482" s="340" t="s">
        <v>8099</v>
      </c>
      <c r="E4482" s="340" t="s">
        <v>2422</v>
      </c>
      <c r="F4482" s="340" t="s">
        <v>2423</v>
      </c>
    </row>
    <row r="4483" spans="1:6">
      <c r="A4483" s="26">
        <v>4479</v>
      </c>
      <c r="B4483" s="338" t="s">
        <v>8351</v>
      </c>
      <c r="C4483" s="340" t="s">
        <v>8352</v>
      </c>
      <c r="D4483" s="340" t="s">
        <v>8099</v>
      </c>
      <c r="E4483" s="340" t="s">
        <v>2453</v>
      </c>
      <c r="F4483" s="340" t="s">
        <v>2423</v>
      </c>
    </row>
    <row r="4484" spans="1:6">
      <c r="A4484" s="26">
        <v>4480</v>
      </c>
      <c r="B4484" s="338" t="s">
        <v>11068</v>
      </c>
      <c r="C4484" s="340" t="s">
        <v>8642</v>
      </c>
      <c r="D4484" s="340" t="s">
        <v>8099</v>
      </c>
      <c r="E4484" s="340" t="s">
        <v>2453</v>
      </c>
      <c r="F4484" s="340" t="s">
        <v>2423</v>
      </c>
    </row>
    <row r="4485" spans="1:6">
      <c r="A4485" s="26">
        <v>4481</v>
      </c>
      <c r="B4485" s="338" t="s">
        <v>8331</v>
      </c>
      <c r="C4485" s="340" t="s">
        <v>8332</v>
      </c>
      <c r="D4485" s="340" t="s">
        <v>8099</v>
      </c>
      <c r="E4485" s="340" t="s">
        <v>2453</v>
      </c>
      <c r="F4485" s="340" t="s">
        <v>2423</v>
      </c>
    </row>
    <row r="4486" spans="1:6">
      <c r="A4486" s="26">
        <v>4482</v>
      </c>
      <c r="B4486" s="338" t="s">
        <v>8304</v>
      </c>
      <c r="C4486" s="340" t="s">
        <v>8305</v>
      </c>
      <c r="D4486" s="340" t="s">
        <v>8099</v>
      </c>
      <c r="E4486" s="340" t="s">
        <v>2453</v>
      </c>
      <c r="F4486" s="340" t="s">
        <v>2423</v>
      </c>
    </row>
    <row r="4487" spans="1:6">
      <c r="A4487" s="26">
        <v>4483</v>
      </c>
      <c r="B4487" s="338" t="s">
        <v>8335</v>
      </c>
      <c r="C4487" s="340" t="s">
        <v>8336</v>
      </c>
      <c r="D4487" s="340" t="s">
        <v>8099</v>
      </c>
      <c r="E4487" s="340" t="s">
        <v>2453</v>
      </c>
      <c r="F4487" s="340" t="s">
        <v>2423</v>
      </c>
    </row>
    <row r="4488" spans="1:6">
      <c r="A4488" s="26">
        <v>4484</v>
      </c>
      <c r="B4488" s="338" t="s">
        <v>8359</v>
      </c>
      <c r="C4488" s="340" t="s">
        <v>8360</v>
      </c>
      <c r="D4488" s="340" t="s">
        <v>8099</v>
      </c>
      <c r="E4488" s="340" t="s">
        <v>2453</v>
      </c>
      <c r="F4488" s="340" t="s">
        <v>2423</v>
      </c>
    </row>
    <row r="4489" spans="1:6">
      <c r="A4489" s="26">
        <v>4485</v>
      </c>
      <c r="B4489" s="338" t="s">
        <v>8341</v>
      </c>
      <c r="C4489" s="340" t="s">
        <v>8342</v>
      </c>
      <c r="D4489" s="340" t="s">
        <v>8099</v>
      </c>
      <c r="E4489" s="340" t="s">
        <v>2453</v>
      </c>
      <c r="F4489" s="340" t="s">
        <v>2423</v>
      </c>
    </row>
    <row r="4490" spans="1:6">
      <c r="A4490" s="26">
        <v>4486</v>
      </c>
      <c r="B4490" s="338" t="s">
        <v>8357</v>
      </c>
      <c r="C4490" s="340" t="s">
        <v>8358</v>
      </c>
      <c r="D4490" s="340" t="s">
        <v>8099</v>
      </c>
      <c r="E4490" s="340" t="s">
        <v>2453</v>
      </c>
      <c r="F4490" s="340" t="s">
        <v>2423</v>
      </c>
    </row>
    <row r="4491" spans="1:6">
      <c r="A4491" s="26">
        <v>4487</v>
      </c>
      <c r="B4491" s="338" t="s">
        <v>8366</v>
      </c>
      <c r="C4491" s="340" t="s">
        <v>1350</v>
      </c>
      <c r="D4491" s="340" t="s">
        <v>8099</v>
      </c>
      <c r="E4491" s="340" t="s">
        <v>2453</v>
      </c>
      <c r="F4491" s="340" t="s">
        <v>2423</v>
      </c>
    </row>
    <row r="4492" spans="1:6">
      <c r="A4492" s="26">
        <v>4488</v>
      </c>
      <c r="B4492" s="338" t="s">
        <v>8384</v>
      </c>
      <c r="C4492" s="340" t="s">
        <v>8385</v>
      </c>
      <c r="D4492" s="340" t="s">
        <v>8099</v>
      </c>
      <c r="E4492" s="340" t="s">
        <v>2453</v>
      </c>
      <c r="F4492" s="340" t="s">
        <v>2423</v>
      </c>
    </row>
    <row r="4493" spans="1:6">
      <c r="A4493" s="26">
        <v>4489</v>
      </c>
      <c r="B4493" s="338" t="s">
        <v>8363</v>
      </c>
      <c r="C4493" s="340" t="s">
        <v>1349</v>
      </c>
      <c r="D4493" s="340" t="s">
        <v>8099</v>
      </c>
      <c r="E4493" s="340" t="s">
        <v>2453</v>
      </c>
      <c r="F4493" s="340" t="s">
        <v>2423</v>
      </c>
    </row>
    <row r="4494" spans="1:6">
      <c r="A4494" s="26">
        <v>4490</v>
      </c>
      <c r="B4494" s="338" t="s">
        <v>8377</v>
      </c>
      <c r="C4494" s="340" t="s">
        <v>8378</v>
      </c>
      <c r="D4494" s="340" t="s">
        <v>8099</v>
      </c>
      <c r="E4494" s="340" t="s">
        <v>2453</v>
      </c>
      <c r="F4494" s="340" t="s">
        <v>2423</v>
      </c>
    </row>
    <row r="4495" spans="1:6">
      <c r="A4495" s="26">
        <v>4491</v>
      </c>
      <c r="B4495" s="338" t="s">
        <v>8334</v>
      </c>
      <c r="C4495" s="340" t="s">
        <v>1338</v>
      </c>
      <c r="D4495" s="340" t="s">
        <v>8099</v>
      </c>
      <c r="E4495" s="340" t="s">
        <v>2453</v>
      </c>
      <c r="F4495" s="340" t="s">
        <v>2423</v>
      </c>
    </row>
    <row r="4496" spans="1:6">
      <c r="A4496" s="26">
        <v>4492</v>
      </c>
      <c r="B4496" s="338" t="s">
        <v>8382</v>
      </c>
      <c r="C4496" s="340" t="s">
        <v>8383</v>
      </c>
      <c r="D4496" s="340" t="s">
        <v>8099</v>
      </c>
      <c r="E4496" s="340" t="s">
        <v>2453</v>
      </c>
      <c r="F4496" s="340" t="s">
        <v>2423</v>
      </c>
    </row>
    <row r="4497" spans="1:6">
      <c r="A4497" s="26">
        <v>4493</v>
      </c>
      <c r="B4497" s="338" t="s">
        <v>8333</v>
      </c>
      <c r="C4497" s="340" t="s">
        <v>1337</v>
      </c>
      <c r="D4497" s="340" t="s">
        <v>8099</v>
      </c>
      <c r="E4497" s="340" t="s">
        <v>2453</v>
      </c>
      <c r="F4497" s="340" t="s">
        <v>2423</v>
      </c>
    </row>
    <row r="4498" spans="1:6">
      <c r="A4498" s="26">
        <v>4494</v>
      </c>
      <c r="B4498" s="338" t="s">
        <v>8386</v>
      </c>
      <c r="C4498" s="340" t="s">
        <v>8387</v>
      </c>
      <c r="D4498" s="340" t="s">
        <v>8099</v>
      </c>
      <c r="E4498" s="340" t="s">
        <v>2453</v>
      </c>
      <c r="F4498" s="340" t="s">
        <v>2423</v>
      </c>
    </row>
    <row r="4499" spans="1:6">
      <c r="A4499" s="26">
        <v>4495</v>
      </c>
      <c r="B4499" s="338" t="s">
        <v>8388</v>
      </c>
      <c r="C4499" s="340" t="s">
        <v>8389</v>
      </c>
      <c r="D4499" s="340" t="s">
        <v>8099</v>
      </c>
      <c r="E4499" s="340" t="s">
        <v>2453</v>
      </c>
      <c r="F4499" s="340" t="s">
        <v>2423</v>
      </c>
    </row>
    <row r="4500" spans="1:6">
      <c r="A4500" s="26">
        <v>4496</v>
      </c>
      <c r="B4500" s="338" t="s">
        <v>8371</v>
      </c>
      <c r="C4500" s="340" t="s">
        <v>8372</v>
      </c>
      <c r="D4500" s="340" t="s">
        <v>8099</v>
      </c>
      <c r="E4500" s="340" t="s">
        <v>2453</v>
      </c>
      <c r="F4500" s="340" t="s">
        <v>2423</v>
      </c>
    </row>
    <row r="4501" spans="1:6">
      <c r="A4501" s="26">
        <v>4497</v>
      </c>
      <c r="B4501" s="338" t="s">
        <v>8369</v>
      </c>
      <c r="C4501" s="340" t="s">
        <v>11173</v>
      </c>
      <c r="D4501" s="340" t="s">
        <v>8099</v>
      </c>
      <c r="E4501" s="340" t="s">
        <v>2453</v>
      </c>
      <c r="F4501" s="340" t="s">
        <v>2423</v>
      </c>
    </row>
    <row r="4502" spans="1:6">
      <c r="A4502" s="26">
        <v>4498</v>
      </c>
      <c r="B4502" s="338" t="s">
        <v>8379</v>
      </c>
      <c r="C4502" s="340" t="s">
        <v>11178</v>
      </c>
      <c r="D4502" s="340" t="s">
        <v>8099</v>
      </c>
      <c r="E4502" s="340" t="s">
        <v>2453</v>
      </c>
      <c r="F4502" s="340" t="s">
        <v>2423</v>
      </c>
    </row>
    <row r="4503" spans="1:6">
      <c r="A4503" s="26">
        <v>4499</v>
      </c>
      <c r="B4503" s="338" t="s">
        <v>8329</v>
      </c>
      <c r="C4503" s="340" t="s">
        <v>8330</v>
      </c>
      <c r="D4503" s="340" t="s">
        <v>8099</v>
      </c>
      <c r="E4503" s="340" t="s">
        <v>2453</v>
      </c>
      <c r="F4503" s="340" t="s">
        <v>2423</v>
      </c>
    </row>
    <row r="4504" spans="1:6">
      <c r="A4504" s="26">
        <v>4500</v>
      </c>
      <c r="B4504" s="338" t="s">
        <v>11230</v>
      </c>
      <c r="C4504" s="340" t="s">
        <v>8623</v>
      </c>
      <c r="D4504" s="340" t="s">
        <v>8099</v>
      </c>
      <c r="E4504" s="340" t="s">
        <v>2453</v>
      </c>
      <c r="F4504" s="340" t="s">
        <v>2423</v>
      </c>
    </row>
    <row r="4505" spans="1:6">
      <c r="A4505" s="26">
        <v>4501</v>
      </c>
      <c r="B4505" s="338" t="s">
        <v>11239</v>
      </c>
      <c r="C4505" s="340" t="s">
        <v>8627</v>
      </c>
      <c r="D4505" s="340" t="s">
        <v>8099</v>
      </c>
      <c r="E4505" s="340" t="s">
        <v>2453</v>
      </c>
      <c r="F4505" s="340" t="s">
        <v>2423</v>
      </c>
    </row>
    <row r="4506" spans="1:6">
      <c r="A4506" s="26">
        <v>4502</v>
      </c>
      <c r="B4506" s="338" t="s">
        <v>11242</v>
      </c>
      <c r="C4506" s="340" t="s">
        <v>8624</v>
      </c>
      <c r="D4506" s="340" t="s">
        <v>8099</v>
      </c>
      <c r="E4506" s="340" t="s">
        <v>2453</v>
      </c>
      <c r="F4506" s="340" t="s">
        <v>2423</v>
      </c>
    </row>
    <row r="4507" spans="1:6">
      <c r="A4507" s="26">
        <v>4503</v>
      </c>
      <c r="B4507" s="338" t="s">
        <v>11261</v>
      </c>
      <c r="C4507" s="340" t="s">
        <v>8639</v>
      </c>
      <c r="D4507" s="340" t="s">
        <v>8099</v>
      </c>
      <c r="E4507" s="340" t="s">
        <v>2453</v>
      </c>
      <c r="F4507" s="340" t="s">
        <v>2423</v>
      </c>
    </row>
    <row r="4508" spans="1:6">
      <c r="A4508" s="26">
        <v>4504</v>
      </c>
      <c r="B4508" s="338" t="s">
        <v>11262</v>
      </c>
      <c r="C4508" s="340" t="s">
        <v>8640</v>
      </c>
      <c r="D4508" s="340" t="s">
        <v>8099</v>
      </c>
      <c r="E4508" s="340" t="s">
        <v>2453</v>
      </c>
      <c r="F4508" s="340" t="s">
        <v>2423</v>
      </c>
    </row>
    <row r="4509" spans="1:6">
      <c r="A4509" s="26">
        <v>4505</v>
      </c>
      <c r="B4509" s="338" t="s">
        <v>11298</v>
      </c>
      <c r="C4509" s="340" t="s">
        <v>8641</v>
      </c>
      <c r="D4509" s="340" t="s">
        <v>8099</v>
      </c>
      <c r="E4509" s="340" t="s">
        <v>2453</v>
      </c>
      <c r="F4509" s="340" t="s">
        <v>2423</v>
      </c>
    </row>
    <row r="4510" spans="1:6">
      <c r="A4510" s="26">
        <v>4506</v>
      </c>
      <c r="B4510" s="338" t="s">
        <v>8364</v>
      </c>
      <c r="C4510" s="340" t="s">
        <v>8365</v>
      </c>
      <c r="D4510" s="340" t="s">
        <v>8099</v>
      </c>
      <c r="E4510" s="340" t="s">
        <v>2453</v>
      </c>
      <c r="F4510" s="340" t="s">
        <v>2423</v>
      </c>
    </row>
    <row r="4511" spans="1:6">
      <c r="A4511" s="26">
        <v>4507</v>
      </c>
      <c r="B4511" s="338" t="s">
        <v>8223</v>
      </c>
      <c r="C4511" s="340" t="s">
        <v>8224</v>
      </c>
      <c r="D4511" s="340" t="s">
        <v>8099</v>
      </c>
      <c r="E4511" s="340" t="s">
        <v>2453</v>
      </c>
      <c r="F4511" s="340" t="s">
        <v>2423</v>
      </c>
    </row>
    <row r="4512" spans="1:6">
      <c r="A4512" s="26">
        <v>4508</v>
      </c>
      <c r="B4512" s="338" t="s">
        <v>8281</v>
      </c>
      <c r="C4512" s="340" t="s">
        <v>8282</v>
      </c>
      <c r="D4512" s="340" t="s">
        <v>8099</v>
      </c>
      <c r="E4512" s="340" t="s">
        <v>2453</v>
      </c>
      <c r="F4512" s="340" t="s">
        <v>2423</v>
      </c>
    </row>
    <row r="4513" spans="1:6">
      <c r="A4513" s="26">
        <v>4509</v>
      </c>
      <c r="B4513" s="338" t="s">
        <v>8343</v>
      </c>
      <c r="C4513" s="340" t="s">
        <v>8344</v>
      </c>
      <c r="D4513" s="340" t="s">
        <v>8099</v>
      </c>
      <c r="E4513" s="340" t="s">
        <v>2453</v>
      </c>
      <c r="F4513" s="340" t="s">
        <v>2423</v>
      </c>
    </row>
    <row r="4514" spans="1:6">
      <c r="A4514" s="26">
        <v>4510</v>
      </c>
      <c r="B4514" s="338" t="s">
        <v>8221</v>
      </c>
      <c r="C4514" s="340" t="s">
        <v>8222</v>
      </c>
      <c r="D4514" s="340" t="s">
        <v>8099</v>
      </c>
      <c r="E4514" s="340" t="s">
        <v>2453</v>
      </c>
      <c r="F4514" s="340" t="s">
        <v>2423</v>
      </c>
    </row>
    <row r="4515" spans="1:6">
      <c r="A4515" s="26">
        <v>4511</v>
      </c>
      <c r="B4515" s="338" t="s">
        <v>8195</v>
      </c>
      <c r="C4515" s="340" t="s">
        <v>8196</v>
      </c>
      <c r="D4515" s="340" t="s">
        <v>8099</v>
      </c>
      <c r="E4515" s="340" t="s">
        <v>2453</v>
      </c>
      <c r="F4515" s="340" t="s">
        <v>2423</v>
      </c>
    </row>
    <row r="4516" spans="1:6">
      <c r="A4516" s="26">
        <v>4512</v>
      </c>
      <c r="B4516" s="338" t="s">
        <v>8227</v>
      </c>
      <c r="C4516" s="340" t="s">
        <v>8228</v>
      </c>
      <c r="D4516" s="340" t="s">
        <v>8099</v>
      </c>
      <c r="E4516" s="340" t="s">
        <v>2453</v>
      </c>
      <c r="F4516" s="340" t="s">
        <v>2423</v>
      </c>
    </row>
    <row r="4517" spans="1:6">
      <c r="A4517" s="26">
        <v>4513</v>
      </c>
      <c r="B4517" s="338" t="s">
        <v>8249</v>
      </c>
      <c r="C4517" s="340" t="s">
        <v>8250</v>
      </c>
      <c r="D4517" s="340" t="s">
        <v>8099</v>
      </c>
      <c r="E4517" s="340" t="s">
        <v>2453</v>
      </c>
      <c r="F4517" s="340" t="s">
        <v>2423</v>
      </c>
    </row>
    <row r="4518" spans="1:6">
      <c r="A4518" s="26">
        <v>4514</v>
      </c>
      <c r="B4518" s="338" t="s">
        <v>8318</v>
      </c>
      <c r="C4518" s="340" t="s">
        <v>8319</v>
      </c>
      <c r="D4518" s="340" t="s">
        <v>8099</v>
      </c>
      <c r="E4518" s="340" t="s">
        <v>2453</v>
      </c>
      <c r="F4518" s="340" t="s">
        <v>2423</v>
      </c>
    </row>
    <row r="4519" spans="1:6">
      <c r="A4519" s="26">
        <v>4515</v>
      </c>
      <c r="B4519" s="338" t="s">
        <v>8327</v>
      </c>
      <c r="C4519" s="340" t="s">
        <v>8328</v>
      </c>
      <c r="D4519" s="340" t="s">
        <v>8099</v>
      </c>
      <c r="E4519" s="340" t="s">
        <v>2453</v>
      </c>
      <c r="F4519" s="340" t="s">
        <v>2423</v>
      </c>
    </row>
    <row r="4520" spans="1:6">
      <c r="A4520" s="26">
        <v>4516</v>
      </c>
      <c r="B4520" s="338" t="s">
        <v>8322</v>
      </c>
      <c r="C4520" s="340" t="s">
        <v>8323</v>
      </c>
      <c r="D4520" s="340" t="s">
        <v>8099</v>
      </c>
      <c r="E4520" s="340" t="s">
        <v>2453</v>
      </c>
      <c r="F4520" s="340" t="s">
        <v>2423</v>
      </c>
    </row>
    <row r="4521" spans="1:6">
      <c r="A4521" s="26">
        <v>4517</v>
      </c>
      <c r="B4521" s="338" t="s">
        <v>8345</v>
      </c>
      <c r="C4521" s="340" t="s">
        <v>8346</v>
      </c>
      <c r="D4521" s="340" t="s">
        <v>8099</v>
      </c>
      <c r="E4521" s="340" t="s">
        <v>2453</v>
      </c>
      <c r="F4521" s="340" t="s">
        <v>2423</v>
      </c>
    </row>
    <row r="4522" spans="1:6">
      <c r="A4522" s="26">
        <v>4518</v>
      </c>
      <c r="B4522" s="338" t="s">
        <v>8314</v>
      </c>
      <c r="C4522" s="340" t="s">
        <v>8315</v>
      </c>
      <c r="D4522" s="340" t="s">
        <v>8099</v>
      </c>
      <c r="E4522" s="340" t="s">
        <v>2453</v>
      </c>
      <c r="F4522" s="340" t="s">
        <v>2423</v>
      </c>
    </row>
    <row r="4523" spans="1:6">
      <c r="A4523" s="26">
        <v>4519</v>
      </c>
      <c r="B4523" s="338" t="s">
        <v>8380</v>
      </c>
      <c r="C4523" s="340" t="s">
        <v>8381</v>
      </c>
      <c r="D4523" s="340" t="s">
        <v>8099</v>
      </c>
      <c r="E4523" s="340" t="s">
        <v>2453</v>
      </c>
      <c r="F4523" s="340" t="s">
        <v>2423</v>
      </c>
    </row>
    <row r="4524" spans="1:6">
      <c r="A4524" s="26">
        <v>4520</v>
      </c>
      <c r="B4524" s="338" t="s">
        <v>8251</v>
      </c>
      <c r="C4524" s="340" t="s">
        <v>8252</v>
      </c>
      <c r="D4524" s="340" t="s">
        <v>8099</v>
      </c>
      <c r="E4524" s="340" t="s">
        <v>2453</v>
      </c>
      <c r="F4524" s="340" t="s">
        <v>2423</v>
      </c>
    </row>
    <row r="4525" spans="1:6">
      <c r="A4525" s="26">
        <v>4521</v>
      </c>
      <c r="B4525" s="338" t="s">
        <v>8337</v>
      </c>
      <c r="C4525" s="340" t="s">
        <v>8338</v>
      </c>
      <c r="D4525" s="340" t="s">
        <v>8099</v>
      </c>
      <c r="E4525" s="340" t="s">
        <v>2453</v>
      </c>
      <c r="F4525" s="340" t="s">
        <v>2423</v>
      </c>
    </row>
    <row r="4526" spans="1:6">
      <c r="A4526" s="26">
        <v>4522</v>
      </c>
      <c r="B4526" s="338" t="s">
        <v>8267</v>
      </c>
      <c r="C4526" s="340" t="s">
        <v>8268</v>
      </c>
      <c r="D4526" s="340" t="s">
        <v>8099</v>
      </c>
      <c r="E4526" s="340" t="s">
        <v>2453</v>
      </c>
      <c r="F4526" s="340" t="s">
        <v>2423</v>
      </c>
    </row>
    <row r="4527" spans="1:6">
      <c r="A4527" s="26">
        <v>4523</v>
      </c>
      <c r="B4527" s="338" t="s">
        <v>8311</v>
      </c>
      <c r="C4527" s="340" t="s">
        <v>8312</v>
      </c>
      <c r="D4527" s="340" t="s">
        <v>8099</v>
      </c>
      <c r="E4527" s="340" t="s">
        <v>2453</v>
      </c>
      <c r="F4527" s="340" t="s">
        <v>2423</v>
      </c>
    </row>
    <row r="4528" spans="1:6">
      <c r="A4528" s="26">
        <v>4524</v>
      </c>
      <c r="B4528" s="338" t="s">
        <v>8349</v>
      </c>
      <c r="C4528" s="340" t="s">
        <v>8350</v>
      </c>
      <c r="D4528" s="340" t="s">
        <v>8099</v>
      </c>
      <c r="E4528" s="340" t="s">
        <v>2453</v>
      </c>
      <c r="F4528" s="340" t="s">
        <v>2423</v>
      </c>
    </row>
    <row r="4529" spans="1:6">
      <c r="A4529" s="26">
        <v>4525</v>
      </c>
      <c r="B4529" s="338" t="s">
        <v>11428</v>
      </c>
      <c r="C4529" s="340" t="s">
        <v>8680</v>
      </c>
      <c r="D4529" s="340" t="s">
        <v>8099</v>
      </c>
      <c r="E4529" s="340" t="s">
        <v>2453</v>
      </c>
      <c r="F4529" s="340" t="s">
        <v>2423</v>
      </c>
    </row>
    <row r="4530" spans="1:6">
      <c r="A4530" s="26">
        <v>4526</v>
      </c>
      <c r="B4530" s="338" t="s">
        <v>11433</v>
      </c>
      <c r="C4530" s="340" t="s">
        <v>8681</v>
      </c>
      <c r="D4530" s="340" t="s">
        <v>8099</v>
      </c>
      <c r="E4530" s="340" t="s">
        <v>2453</v>
      </c>
      <c r="F4530" s="340" t="s">
        <v>2423</v>
      </c>
    </row>
    <row r="4531" spans="1:6">
      <c r="A4531" s="26">
        <v>4527</v>
      </c>
      <c r="B4531" s="338" t="s">
        <v>11443</v>
      </c>
      <c r="C4531" s="340" t="s">
        <v>8674</v>
      </c>
      <c r="D4531" s="340" t="s">
        <v>8099</v>
      </c>
      <c r="E4531" s="340" t="s">
        <v>2453</v>
      </c>
      <c r="F4531" s="340" t="s">
        <v>2423</v>
      </c>
    </row>
    <row r="4532" spans="1:6">
      <c r="A4532" s="26">
        <v>4528</v>
      </c>
      <c r="B4532" s="338" t="s">
        <v>11452</v>
      </c>
      <c r="C4532" s="340" t="s">
        <v>8650</v>
      </c>
      <c r="D4532" s="340" t="s">
        <v>8099</v>
      </c>
      <c r="E4532" s="340" t="s">
        <v>2453</v>
      </c>
      <c r="F4532" s="340" t="s">
        <v>2423</v>
      </c>
    </row>
    <row r="4533" spans="1:6">
      <c r="A4533" s="26">
        <v>4529</v>
      </c>
      <c r="B4533" s="338" t="s">
        <v>11465</v>
      </c>
      <c r="C4533" s="340" t="s">
        <v>8651</v>
      </c>
      <c r="D4533" s="340" t="s">
        <v>8099</v>
      </c>
      <c r="E4533" s="340" t="s">
        <v>2453</v>
      </c>
      <c r="F4533" s="340" t="s">
        <v>2423</v>
      </c>
    </row>
    <row r="4534" spans="1:6">
      <c r="A4534" s="26">
        <v>4530</v>
      </c>
      <c r="B4534" s="338" t="s">
        <v>11468</v>
      </c>
      <c r="C4534" s="340" t="s">
        <v>8652</v>
      </c>
      <c r="D4534" s="340" t="s">
        <v>8099</v>
      </c>
      <c r="E4534" s="340" t="s">
        <v>2453</v>
      </c>
      <c r="F4534" s="340" t="s">
        <v>2423</v>
      </c>
    </row>
    <row r="4535" spans="1:6">
      <c r="A4535" s="26">
        <v>4531</v>
      </c>
      <c r="B4535" s="338" t="s">
        <v>11475</v>
      </c>
      <c r="C4535" s="340" t="s">
        <v>8667</v>
      </c>
      <c r="D4535" s="340" t="s">
        <v>8099</v>
      </c>
      <c r="E4535" s="340" t="s">
        <v>2453</v>
      </c>
      <c r="F4535" s="340" t="s">
        <v>2423</v>
      </c>
    </row>
    <row r="4536" spans="1:6">
      <c r="A4536" s="26">
        <v>4532</v>
      </c>
      <c r="B4536" s="338" t="s">
        <v>11478</v>
      </c>
      <c r="C4536" s="340" t="s">
        <v>8657</v>
      </c>
      <c r="D4536" s="340" t="s">
        <v>8099</v>
      </c>
      <c r="E4536" s="340" t="s">
        <v>2453</v>
      </c>
      <c r="F4536" s="340" t="s">
        <v>2423</v>
      </c>
    </row>
    <row r="4537" spans="1:6">
      <c r="A4537" s="26">
        <v>4533</v>
      </c>
      <c r="B4537" s="338" t="s">
        <v>11500</v>
      </c>
      <c r="C4537" s="340" t="s">
        <v>8660</v>
      </c>
      <c r="D4537" s="340" t="s">
        <v>8099</v>
      </c>
      <c r="E4537" s="340" t="s">
        <v>2453</v>
      </c>
      <c r="F4537" s="340" t="s">
        <v>2423</v>
      </c>
    </row>
    <row r="4538" spans="1:6">
      <c r="A4538" s="26">
        <v>4534</v>
      </c>
      <c r="B4538" s="338" t="s">
        <v>11519</v>
      </c>
      <c r="C4538" s="340" t="s">
        <v>8664</v>
      </c>
      <c r="D4538" s="340" t="s">
        <v>8099</v>
      </c>
      <c r="E4538" s="340" t="s">
        <v>2453</v>
      </c>
      <c r="F4538" s="340" t="s">
        <v>2423</v>
      </c>
    </row>
    <row r="4539" spans="1:6">
      <c r="A4539" s="26">
        <v>4535</v>
      </c>
      <c r="B4539" s="338" t="s">
        <v>11527</v>
      </c>
      <c r="C4539" s="340" t="s">
        <v>8668</v>
      </c>
      <c r="D4539" s="340" t="s">
        <v>8099</v>
      </c>
      <c r="E4539" s="340" t="s">
        <v>2453</v>
      </c>
      <c r="F4539" s="340" t="s">
        <v>2423</v>
      </c>
    </row>
    <row r="4540" spans="1:6">
      <c r="A4540" s="26">
        <v>4536</v>
      </c>
      <c r="B4540" s="338" t="s">
        <v>8152</v>
      </c>
      <c r="C4540" s="340" t="s">
        <v>8153</v>
      </c>
      <c r="D4540" s="340" t="s">
        <v>8099</v>
      </c>
      <c r="E4540" s="340" t="s">
        <v>2453</v>
      </c>
      <c r="F4540" s="340" t="s">
        <v>2423</v>
      </c>
    </row>
    <row r="4541" spans="1:6">
      <c r="A4541" s="26">
        <v>4537</v>
      </c>
      <c r="B4541" s="338" t="s">
        <v>8146</v>
      </c>
      <c r="C4541" s="340" t="s">
        <v>8147</v>
      </c>
      <c r="D4541" s="340" t="s">
        <v>8099</v>
      </c>
      <c r="E4541" s="340" t="s">
        <v>2453</v>
      </c>
      <c r="F4541" s="340" t="s">
        <v>2423</v>
      </c>
    </row>
    <row r="4542" spans="1:6">
      <c r="A4542" s="26">
        <v>4538</v>
      </c>
      <c r="B4542" s="338" t="s">
        <v>8170</v>
      </c>
      <c r="C4542" s="340" t="s">
        <v>8171</v>
      </c>
      <c r="D4542" s="340" t="s">
        <v>8099</v>
      </c>
      <c r="E4542" s="340" t="s">
        <v>2453</v>
      </c>
      <c r="F4542" s="340" t="s">
        <v>2423</v>
      </c>
    </row>
    <row r="4543" spans="1:6">
      <c r="A4543" s="26">
        <v>4539</v>
      </c>
      <c r="B4543" s="338" t="s">
        <v>8132</v>
      </c>
      <c r="C4543" s="340" t="s">
        <v>8133</v>
      </c>
      <c r="D4543" s="340" t="s">
        <v>8099</v>
      </c>
      <c r="E4543" s="340" t="s">
        <v>2453</v>
      </c>
      <c r="F4543" s="340" t="s">
        <v>2423</v>
      </c>
    </row>
    <row r="4544" spans="1:6">
      <c r="A4544" s="26">
        <v>4540</v>
      </c>
      <c r="B4544" s="338" t="s">
        <v>8144</v>
      </c>
      <c r="C4544" s="340" t="s">
        <v>8145</v>
      </c>
      <c r="D4544" s="340" t="s">
        <v>8099</v>
      </c>
      <c r="E4544" s="340" t="s">
        <v>2453</v>
      </c>
      <c r="F4544" s="340" t="s">
        <v>2423</v>
      </c>
    </row>
    <row r="4545" spans="1:6">
      <c r="A4545" s="26">
        <v>4541</v>
      </c>
      <c r="B4545" s="338" t="s">
        <v>8126</v>
      </c>
      <c r="C4545" s="340" t="s">
        <v>8127</v>
      </c>
      <c r="D4545" s="340" t="s">
        <v>8099</v>
      </c>
      <c r="E4545" s="340" t="s">
        <v>2453</v>
      </c>
      <c r="F4545" s="340" t="s">
        <v>2423</v>
      </c>
    </row>
    <row r="4546" spans="1:6">
      <c r="A4546" s="26">
        <v>4542</v>
      </c>
      <c r="B4546" s="338" t="s">
        <v>8136</v>
      </c>
      <c r="C4546" s="340" t="s">
        <v>8137</v>
      </c>
      <c r="D4546" s="340" t="s">
        <v>8099</v>
      </c>
      <c r="E4546" s="340" t="s">
        <v>2453</v>
      </c>
      <c r="F4546" s="340" t="s">
        <v>2423</v>
      </c>
    </row>
    <row r="4547" spans="1:6">
      <c r="A4547" s="26">
        <v>4543</v>
      </c>
      <c r="B4547" s="338" t="s">
        <v>8166</v>
      </c>
      <c r="C4547" s="340" t="s">
        <v>8167</v>
      </c>
      <c r="D4547" s="340" t="s">
        <v>8099</v>
      </c>
      <c r="E4547" s="340" t="s">
        <v>2453</v>
      </c>
      <c r="F4547" s="340" t="s">
        <v>2423</v>
      </c>
    </row>
    <row r="4548" spans="1:6">
      <c r="A4548" s="26">
        <v>4544</v>
      </c>
      <c r="B4548" s="338" t="s">
        <v>8178</v>
      </c>
      <c r="C4548" s="340" t="s">
        <v>8179</v>
      </c>
      <c r="D4548" s="340" t="s">
        <v>8099</v>
      </c>
      <c r="E4548" s="340" t="s">
        <v>2453</v>
      </c>
      <c r="F4548" s="340" t="s">
        <v>2423</v>
      </c>
    </row>
    <row r="4549" spans="1:6">
      <c r="A4549" s="26">
        <v>4545</v>
      </c>
      <c r="B4549" s="338" t="s">
        <v>8142</v>
      </c>
      <c r="C4549" s="340" t="s">
        <v>8143</v>
      </c>
      <c r="D4549" s="340" t="s">
        <v>8099</v>
      </c>
      <c r="E4549" s="340" t="s">
        <v>2453</v>
      </c>
      <c r="F4549" s="340" t="s">
        <v>2423</v>
      </c>
    </row>
    <row r="4550" spans="1:6">
      <c r="A4550" s="26">
        <v>4546</v>
      </c>
      <c r="B4550" s="338" t="s">
        <v>8116</v>
      </c>
      <c r="C4550" s="340" t="s">
        <v>8117</v>
      </c>
      <c r="D4550" s="340" t="s">
        <v>8099</v>
      </c>
      <c r="E4550" s="340" t="s">
        <v>2453</v>
      </c>
      <c r="F4550" s="340" t="s">
        <v>2423</v>
      </c>
    </row>
    <row r="4551" spans="1:6">
      <c r="A4551" s="26">
        <v>4547</v>
      </c>
      <c r="B4551" s="338" t="s">
        <v>8156</v>
      </c>
      <c r="C4551" s="340" t="s">
        <v>8157</v>
      </c>
      <c r="D4551" s="340" t="s">
        <v>8099</v>
      </c>
      <c r="E4551" s="340" t="s">
        <v>2453</v>
      </c>
      <c r="F4551" s="340" t="s">
        <v>2423</v>
      </c>
    </row>
    <row r="4552" spans="1:6">
      <c r="A4552" s="26">
        <v>4548</v>
      </c>
      <c r="B4552" s="338" t="s">
        <v>11567</v>
      </c>
      <c r="C4552" s="340" t="s">
        <v>8103</v>
      </c>
      <c r="D4552" s="340" t="s">
        <v>8099</v>
      </c>
      <c r="E4552" s="340" t="s">
        <v>2422</v>
      </c>
      <c r="F4552" s="340" t="s">
        <v>2423</v>
      </c>
    </row>
    <row r="4553" spans="1:6">
      <c r="A4553" s="26">
        <v>4549</v>
      </c>
      <c r="B4553" s="338" t="s">
        <v>8114</v>
      </c>
      <c r="C4553" s="340" t="s">
        <v>8115</v>
      </c>
      <c r="D4553" s="340" t="s">
        <v>8099</v>
      </c>
      <c r="E4553" s="340" t="s">
        <v>2453</v>
      </c>
      <c r="F4553" s="340" t="s">
        <v>2423</v>
      </c>
    </row>
    <row r="4554" spans="1:6">
      <c r="A4554" s="26">
        <v>4550</v>
      </c>
      <c r="B4554" s="338" t="s">
        <v>8130</v>
      </c>
      <c r="C4554" s="340" t="s">
        <v>8131</v>
      </c>
      <c r="D4554" s="340" t="s">
        <v>8099</v>
      </c>
      <c r="E4554" s="340" t="s">
        <v>2453</v>
      </c>
      <c r="F4554" s="340" t="s">
        <v>2423</v>
      </c>
    </row>
    <row r="4555" spans="1:6">
      <c r="A4555" s="26">
        <v>4551</v>
      </c>
      <c r="B4555" s="338" t="s">
        <v>8128</v>
      </c>
      <c r="C4555" s="340" t="s">
        <v>8129</v>
      </c>
      <c r="D4555" s="340" t="s">
        <v>8099</v>
      </c>
      <c r="E4555" s="340" t="s">
        <v>2453</v>
      </c>
      <c r="F4555" s="342" t="s">
        <v>2423</v>
      </c>
    </row>
    <row r="4556" spans="1:6">
      <c r="A4556" s="26">
        <v>4552</v>
      </c>
      <c r="B4556" s="338" t="s">
        <v>8124</v>
      </c>
      <c r="C4556" s="340" t="s">
        <v>8125</v>
      </c>
      <c r="D4556" s="340" t="s">
        <v>8099</v>
      </c>
      <c r="E4556" s="340" t="s">
        <v>2453</v>
      </c>
      <c r="F4556" s="342" t="s">
        <v>2423</v>
      </c>
    </row>
    <row r="4557" spans="1:6">
      <c r="A4557" s="26">
        <v>4553</v>
      </c>
      <c r="B4557" s="338" t="s">
        <v>8118</v>
      </c>
      <c r="C4557" s="340" t="s">
        <v>8119</v>
      </c>
      <c r="D4557" s="340" t="s">
        <v>8099</v>
      </c>
      <c r="E4557" s="340" t="s">
        <v>2453</v>
      </c>
      <c r="F4557" s="342" t="s">
        <v>2423</v>
      </c>
    </row>
    <row r="4558" spans="1:6">
      <c r="A4558" s="26">
        <v>4554</v>
      </c>
      <c r="B4558" s="338" t="s">
        <v>8140</v>
      </c>
      <c r="C4558" s="340" t="s">
        <v>8141</v>
      </c>
      <c r="D4558" s="340" t="s">
        <v>8099</v>
      </c>
      <c r="E4558" s="340" t="s">
        <v>2453</v>
      </c>
      <c r="F4558" s="342" t="s">
        <v>2423</v>
      </c>
    </row>
    <row r="4559" spans="1:6">
      <c r="A4559" s="26">
        <v>4555</v>
      </c>
      <c r="B4559" s="338" t="s">
        <v>8154</v>
      </c>
      <c r="C4559" s="340" t="s">
        <v>8155</v>
      </c>
      <c r="D4559" s="340" t="s">
        <v>8099</v>
      </c>
      <c r="E4559" s="340" t="s">
        <v>2453</v>
      </c>
      <c r="F4559" s="342" t="s">
        <v>2423</v>
      </c>
    </row>
    <row r="4560" spans="1:6">
      <c r="A4560" s="26">
        <v>4556</v>
      </c>
      <c r="B4560" s="338" t="s">
        <v>8184</v>
      </c>
      <c r="C4560" s="340" t="s">
        <v>8185</v>
      </c>
      <c r="D4560" s="340" t="s">
        <v>8099</v>
      </c>
      <c r="E4560" s="340" t="s">
        <v>2453</v>
      </c>
      <c r="F4560" s="342" t="s">
        <v>2423</v>
      </c>
    </row>
    <row r="4561" spans="1:6">
      <c r="A4561" s="26">
        <v>4557</v>
      </c>
      <c r="B4561" s="338" t="s">
        <v>8100</v>
      </c>
      <c r="C4561" s="340" t="s">
        <v>1620</v>
      </c>
      <c r="D4561" s="340" t="s">
        <v>8099</v>
      </c>
      <c r="E4561" s="340" t="s">
        <v>2422</v>
      </c>
      <c r="F4561" s="342" t="s">
        <v>2423</v>
      </c>
    </row>
    <row r="4562" spans="1:6">
      <c r="A4562" s="26">
        <v>4558</v>
      </c>
      <c r="B4562" s="338" t="s">
        <v>8176</v>
      </c>
      <c r="C4562" s="340" t="s">
        <v>8177</v>
      </c>
      <c r="D4562" s="340" t="s">
        <v>8099</v>
      </c>
      <c r="E4562" s="340" t="s">
        <v>2453</v>
      </c>
      <c r="F4562" s="342" t="s">
        <v>2423</v>
      </c>
    </row>
    <row r="4563" spans="1:6">
      <c r="A4563" s="26">
        <v>4559</v>
      </c>
      <c r="B4563" s="338" t="s">
        <v>8120</v>
      </c>
      <c r="C4563" s="340" t="s">
        <v>8121</v>
      </c>
      <c r="D4563" s="340" t="s">
        <v>8099</v>
      </c>
      <c r="E4563" s="340" t="s">
        <v>2453</v>
      </c>
      <c r="F4563" s="342" t="s">
        <v>2423</v>
      </c>
    </row>
    <row r="4564" spans="1:6">
      <c r="A4564" s="26">
        <v>4560</v>
      </c>
      <c r="B4564" s="338" t="s">
        <v>8150</v>
      </c>
      <c r="C4564" s="340" t="s">
        <v>8151</v>
      </c>
      <c r="D4564" s="340" t="s">
        <v>8099</v>
      </c>
      <c r="E4564" s="340" t="s">
        <v>2453</v>
      </c>
      <c r="F4564" s="342" t="s">
        <v>2423</v>
      </c>
    </row>
    <row r="4565" spans="1:6">
      <c r="A4565" s="26">
        <v>4561</v>
      </c>
      <c r="B4565" s="338" t="s">
        <v>8182</v>
      </c>
      <c r="C4565" s="340" t="s">
        <v>8183</v>
      </c>
      <c r="D4565" s="340" t="s">
        <v>8099</v>
      </c>
      <c r="E4565" s="340" t="s">
        <v>2453</v>
      </c>
      <c r="F4565" s="342" t="s">
        <v>2423</v>
      </c>
    </row>
    <row r="4566" spans="1:6">
      <c r="A4566" s="26">
        <v>4562</v>
      </c>
      <c r="B4566" s="338" t="s">
        <v>8162</v>
      </c>
      <c r="C4566" s="340" t="s">
        <v>8163</v>
      </c>
      <c r="D4566" s="340" t="s">
        <v>8099</v>
      </c>
      <c r="E4566" s="340" t="s">
        <v>2453</v>
      </c>
      <c r="F4566" s="342" t="s">
        <v>2423</v>
      </c>
    </row>
    <row r="4567" spans="1:6">
      <c r="A4567" s="26">
        <v>4563</v>
      </c>
      <c r="B4567" s="338" t="s">
        <v>8172</v>
      </c>
      <c r="C4567" s="340" t="s">
        <v>8173</v>
      </c>
      <c r="D4567" s="340" t="s">
        <v>8099</v>
      </c>
      <c r="E4567" s="340" t="s">
        <v>2453</v>
      </c>
      <c r="F4567" s="342" t="s">
        <v>2423</v>
      </c>
    </row>
    <row r="4568" spans="1:6">
      <c r="A4568" s="26">
        <v>4564</v>
      </c>
      <c r="B4568" s="338" t="s">
        <v>8180</v>
      </c>
      <c r="C4568" s="340" t="s">
        <v>8181</v>
      </c>
      <c r="D4568" s="340" t="s">
        <v>8099</v>
      </c>
      <c r="E4568" s="340" t="s">
        <v>2453</v>
      </c>
      <c r="F4568" s="342" t="s">
        <v>2423</v>
      </c>
    </row>
    <row r="4569" spans="1:6">
      <c r="A4569" s="26">
        <v>4565</v>
      </c>
      <c r="B4569" s="338" t="s">
        <v>8168</v>
      </c>
      <c r="C4569" s="340" t="s">
        <v>8169</v>
      </c>
      <c r="D4569" s="340" t="s">
        <v>8099</v>
      </c>
      <c r="E4569" s="340" t="s">
        <v>2453</v>
      </c>
      <c r="F4569" s="342" t="s">
        <v>2423</v>
      </c>
    </row>
    <row r="4570" spans="1:6">
      <c r="A4570" s="26">
        <v>4566</v>
      </c>
      <c r="B4570" s="338" t="s">
        <v>8122</v>
      </c>
      <c r="C4570" s="340" t="s">
        <v>8123</v>
      </c>
      <c r="D4570" s="340" t="s">
        <v>8099</v>
      </c>
      <c r="E4570" s="340" t="s">
        <v>2453</v>
      </c>
      <c r="F4570" s="342" t="s">
        <v>2423</v>
      </c>
    </row>
    <row r="4571" spans="1:6">
      <c r="A4571" s="26">
        <v>4567</v>
      </c>
      <c r="B4571" s="338" t="s">
        <v>8134</v>
      </c>
      <c r="C4571" s="340" t="s">
        <v>8135</v>
      </c>
      <c r="D4571" s="340" t="s">
        <v>8099</v>
      </c>
      <c r="E4571" s="340" t="s">
        <v>2453</v>
      </c>
      <c r="F4571" s="342" t="s">
        <v>2423</v>
      </c>
    </row>
    <row r="4572" spans="1:6">
      <c r="A4572" s="26">
        <v>4568</v>
      </c>
      <c r="B4572" s="338" t="s">
        <v>8148</v>
      </c>
      <c r="C4572" s="340" t="s">
        <v>8149</v>
      </c>
      <c r="D4572" s="340" t="s">
        <v>8099</v>
      </c>
      <c r="E4572" s="340" t="s">
        <v>2453</v>
      </c>
      <c r="F4572" s="342" t="s">
        <v>2423</v>
      </c>
    </row>
    <row r="4573" spans="1:6">
      <c r="A4573" s="26">
        <v>4569</v>
      </c>
      <c r="B4573" s="338" t="s">
        <v>8098</v>
      </c>
      <c r="C4573" s="340" t="s">
        <v>1585</v>
      </c>
      <c r="D4573" s="340" t="s">
        <v>8099</v>
      </c>
      <c r="E4573" s="340" t="s">
        <v>2422</v>
      </c>
      <c r="F4573" s="342" t="s">
        <v>2423</v>
      </c>
    </row>
    <row r="4574" spans="1:6">
      <c r="A4574" s="26">
        <v>4570</v>
      </c>
      <c r="B4574" s="338" t="s">
        <v>8174</v>
      </c>
      <c r="C4574" s="340" t="s">
        <v>8175</v>
      </c>
      <c r="D4574" s="340" t="s">
        <v>8099</v>
      </c>
      <c r="E4574" s="340" t="s">
        <v>2453</v>
      </c>
      <c r="F4574" s="342" t="s">
        <v>2423</v>
      </c>
    </row>
    <row r="4575" spans="1:6">
      <c r="A4575" s="26">
        <v>4571</v>
      </c>
      <c r="B4575" s="338" t="s">
        <v>8158</v>
      </c>
      <c r="C4575" s="340" t="s">
        <v>8159</v>
      </c>
      <c r="D4575" s="340" t="s">
        <v>8099</v>
      </c>
      <c r="E4575" s="340" t="s">
        <v>2453</v>
      </c>
      <c r="F4575" s="342" t="s">
        <v>2423</v>
      </c>
    </row>
    <row r="4576" spans="1:6">
      <c r="A4576" s="26">
        <v>4572</v>
      </c>
      <c r="B4576" s="338" t="s">
        <v>8562</v>
      </c>
      <c r="C4576" s="340" t="s">
        <v>8563</v>
      </c>
      <c r="D4576" s="340" t="s">
        <v>8099</v>
      </c>
      <c r="E4576" s="340" t="s">
        <v>2453</v>
      </c>
      <c r="F4576" s="340" t="s">
        <v>2438</v>
      </c>
    </row>
    <row r="4577" spans="1:6">
      <c r="A4577" s="26">
        <v>4573</v>
      </c>
      <c r="B4577" s="338" t="s">
        <v>8561</v>
      </c>
      <c r="C4577" s="340" t="s">
        <v>9513</v>
      </c>
      <c r="D4577" s="340" t="s">
        <v>8099</v>
      </c>
      <c r="E4577" s="340" t="s">
        <v>2453</v>
      </c>
      <c r="F4577" s="340" t="s">
        <v>2438</v>
      </c>
    </row>
    <row r="4578" spans="1:6">
      <c r="A4578" s="26">
        <v>4574</v>
      </c>
      <c r="B4578" s="338" t="s">
        <v>8553</v>
      </c>
      <c r="C4578" s="340" t="s">
        <v>751</v>
      </c>
      <c r="D4578" s="340" t="s">
        <v>8099</v>
      </c>
      <c r="E4578" s="340" t="s">
        <v>2453</v>
      </c>
      <c r="F4578" s="340" t="s">
        <v>2438</v>
      </c>
    </row>
    <row r="4579" spans="1:6">
      <c r="A4579" s="26">
        <v>4575</v>
      </c>
      <c r="B4579" s="338" t="s">
        <v>8447</v>
      </c>
      <c r="C4579" s="340" t="s">
        <v>664</v>
      </c>
      <c r="D4579" s="340" t="s">
        <v>8099</v>
      </c>
      <c r="E4579" s="340" t="s">
        <v>2453</v>
      </c>
      <c r="F4579" s="340" t="s">
        <v>2438</v>
      </c>
    </row>
    <row r="4580" spans="1:6">
      <c r="A4580" s="26">
        <v>4576</v>
      </c>
      <c r="B4580" s="338" t="s">
        <v>8485</v>
      </c>
      <c r="C4580" s="340" t="s">
        <v>680</v>
      </c>
      <c r="D4580" s="340" t="s">
        <v>8099</v>
      </c>
      <c r="E4580" s="340" t="s">
        <v>2453</v>
      </c>
      <c r="F4580" s="340" t="s">
        <v>2438</v>
      </c>
    </row>
    <row r="4581" spans="1:6">
      <c r="A4581" s="26">
        <v>4577</v>
      </c>
      <c r="B4581" s="338" t="s">
        <v>8467</v>
      </c>
      <c r="C4581" s="340" t="s">
        <v>672</v>
      </c>
      <c r="D4581" s="340" t="s">
        <v>8099</v>
      </c>
      <c r="E4581" s="340" t="s">
        <v>2453</v>
      </c>
      <c r="F4581" s="340" t="s">
        <v>2438</v>
      </c>
    </row>
    <row r="4582" spans="1:6">
      <c r="A4582" s="26">
        <v>4578</v>
      </c>
      <c r="B4582" s="338" t="s">
        <v>8499</v>
      </c>
      <c r="C4582" s="340" t="s">
        <v>696</v>
      </c>
      <c r="D4582" s="340" t="s">
        <v>8099</v>
      </c>
      <c r="E4582" s="340" t="s">
        <v>2453</v>
      </c>
      <c r="F4582" s="340" t="s">
        <v>2438</v>
      </c>
    </row>
    <row r="4583" spans="1:6">
      <c r="A4583" s="26">
        <v>4579</v>
      </c>
      <c r="B4583" s="338" t="s">
        <v>8564</v>
      </c>
      <c r="C4583" s="340" t="s">
        <v>763</v>
      </c>
      <c r="D4583" s="340" t="s">
        <v>8099</v>
      </c>
      <c r="E4583" s="340" t="s">
        <v>2453</v>
      </c>
      <c r="F4583" s="340" t="s">
        <v>2438</v>
      </c>
    </row>
    <row r="4584" spans="1:6">
      <c r="A4584" s="26">
        <v>4580</v>
      </c>
      <c r="B4584" s="335" t="s">
        <v>9938</v>
      </c>
      <c r="C4584" s="336" t="s">
        <v>8105</v>
      </c>
      <c r="D4584" s="340" t="s">
        <v>8099</v>
      </c>
      <c r="E4584" s="340" t="s">
        <v>2422</v>
      </c>
      <c r="F4584" s="336" t="s">
        <v>2438</v>
      </c>
    </row>
    <row r="4585" spans="1:6">
      <c r="A4585" s="26">
        <v>4581</v>
      </c>
      <c r="B4585" s="338" t="s">
        <v>8582</v>
      </c>
      <c r="C4585" s="340" t="s">
        <v>8583</v>
      </c>
      <c r="D4585" s="340" t="s">
        <v>8099</v>
      </c>
      <c r="E4585" s="340" t="s">
        <v>2453</v>
      </c>
      <c r="F4585" s="340" t="s">
        <v>2438</v>
      </c>
    </row>
    <row r="4586" spans="1:6">
      <c r="A4586" s="26">
        <v>4582</v>
      </c>
      <c r="B4586" s="338" t="s">
        <v>8347</v>
      </c>
      <c r="C4586" s="340" t="s">
        <v>8348</v>
      </c>
      <c r="D4586" s="340" t="s">
        <v>8099</v>
      </c>
      <c r="E4586" s="340" t="s">
        <v>2453</v>
      </c>
      <c r="F4586" s="340" t="s">
        <v>2438</v>
      </c>
    </row>
    <row r="4587" spans="1:6">
      <c r="A4587" s="26">
        <v>4583</v>
      </c>
      <c r="B4587" s="338" t="s">
        <v>8297</v>
      </c>
      <c r="C4587" s="340" t="s">
        <v>1325</v>
      </c>
      <c r="D4587" s="340" t="s">
        <v>8099</v>
      </c>
      <c r="E4587" s="340" t="s">
        <v>2453</v>
      </c>
      <c r="F4587" s="340" t="s">
        <v>2438</v>
      </c>
    </row>
    <row r="4588" spans="1:6">
      <c r="A4588" s="26">
        <v>4584</v>
      </c>
      <c r="B4588" s="338" t="s">
        <v>8231</v>
      </c>
      <c r="C4588" s="340" t="s">
        <v>8232</v>
      </c>
      <c r="D4588" s="340" t="s">
        <v>8099</v>
      </c>
      <c r="E4588" s="340" t="s">
        <v>2453</v>
      </c>
      <c r="F4588" s="340" t="s">
        <v>2438</v>
      </c>
    </row>
    <row r="4589" spans="1:6">
      <c r="A4589" s="26">
        <v>4585</v>
      </c>
      <c r="B4589" s="338" t="s">
        <v>8320</v>
      </c>
      <c r="C4589" s="340" t="s">
        <v>8321</v>
      </c>
      <c r="D4589" s="340" t="s">
        <v>8099</v>
      </c>
      <c r="E4589" s="340" t="s">
        <v>2453</v>
      </c>
      <c r="F4589" s="340" t="s">
        <v>2438</v>
      </c>
    </row>
    <row r="4590" spans="1:6">
      <c r="A4590" s="26">
        <v>4586</v>
      </c>
      <c r="B4590" s="338" t="s">
        <v>8353</v>
      </c>
      <c r="C4590" s="340" t="s">
        <v>8354</v>
      </c>
      <c r="D4590" s="340" t="s">
        <v>8099</v>
      </c>
      <c r="E4590" s="340" t="s">
        <v>2453</v>
      </c>
      <c r="F4590" s="340" t="s">
        <v>3152</v>
      </c>
    </row>
    <row r="4591" spans="1:6">
      <c r="A4591" s="26">
        <v>4587</v>
      </c>
      <c r="B4591" s="338" t="s">
        <v>8138</v>
      </c>
      <c r="C4591" s="340" t="s">
        <v>8139</v>
      </c>
      <c r="D4591" s="340" t="s">
        <v>8099</v>
      </c>
      <c r="E4591" s="340" t="s">
        <v>2453</v>
      </c>
      <c r="F4591" s="340" t="s">
        <v>3152</v>
      </c>
    </row>
    <row r="4592" spans="1:6">
      <c r="A4592" s="26">
        <v>4588</v>
      </c>
      <c r="B4592" s="338" t="s">
        <v>8479</v>
      </c>
      <c r="C4592" s="340" t="s">
        <v>676</v>
      </c>
      <c r="D4592" s="340" t="s">
        <v>8099</v>
      </c>
      <c r="E4592" s="340" t="s">
        <v>2453</v>
      </c>
      <c r="F4592" s="340" t="s">
        <v>2456</v>
      </c>
    </row>
    <row r="4593" spans="1:6">
      <c r="A4593" s="26">
        <v>4589</v>
      </c>
      <c r="B4593" s="338" t="s">
        <v>8486</v>
      </c>
      <c r="C4593" s="340" t="s">
        <v>682</v>
      </c>
      <c r="D4593" s="340" t="s">
        <v>8099</v>
      </c>
      <c r="E4593" s="340" t="s">
        <v>2453</v>
      </c>
      <c r="F4593" s="340" t="s">
        <v>2456</v>
      </c>
    </row>
    <row r="4594" spans="1:6">
      <c r="A4594" s="26">
        <v>4590</v>
      </c>
      <c r="B4594" s="338" t="s">
        <v>8408</v>
      </c>
      <c r="C4594" s="340" t="s">
        <v>2519</v>
      </c>
      <c r="D4594" s="340" t="s">
        <v>8099</v>
      </c>
      <c r="E4594" s="340" t="s">
        <v>2453</v>
      </c>
      <c r="F4594" s="340" t="s">
        <v>2456</v>
      </c>
    </row>
    <row r="4595" spans="1:6">
      <c r="A4595" s="26">
        <v>4591</v>
      </c>
      <c r="B4595" s="338" t="s">
        <v>8396</v>
      </c>
      <c r="C4595" s="340" t="s">
        <v>8397</v>
      </c>
      <c r="D4595" s="340" t="s">
        <v>8099</v>
      </c>
      <c r="E4595" s="340" t="s">
        <v>2453</v>
      </c>
      <c r="F4595" s="340" t="s">
        <v>2456</v>
      </c>
    </row>
    <row r="4596" spans="1:6">
      <c r="A4596" s="26">
        <v>4592</v>
      </c>
      <c r="B4596" s="338" t="s">
        <v>8415</v>
      </c>
      <c r="C4596" s="340" t="s">
        <v>8416</v>
      </c>
      <c r="D4596" s="340" t="s">
        <v>8099</v>
      </c>
      <c r="E4596" s="340" t="s">
        <v>2453</v>
      </c>
      <c r="F4596" s="340" t="s">
        <v>2456</v>
      </c>
    </row>
    <row r="4597" spans="1:6">
      <c r="A4597" s="26">
        <v>4593</v>
      </c>
      <c r="B4597" s="338" t="s">
        <v>8411</v>
      </c>
      <c r="C4597" s="340" t="s">
        <v>8412</v>
      </c>
      <c r="D4597" s="340" t="s">
        <v>8099</v>
      </c>
      <c r="E4597" s="340" t="s">
        <v>2453</v>
      </c>
      <c r="F4597" s="340" t="s">
        <v>2456</v>
      </c>
    </row>
    <row r="4598" spans="1:6">
      <c r="A4598" s="26">
        <v>4594</v>
      </c>
      <c r="B4598" s="338" t="s">
        <v>10113</v>
      </c>
      <c r="C4598" s="340" t="s">
        <v>8683</v>
      </c>
      <c r="D4598" s="340" t="s">
        <v>8099</v>
      </c>
      <c r="E4598" s="340" t="s">
        <v>2453</v>
      </c>
      <c r="F4598" s="340" t="s">
        <v>2456</v>
      </c>
    </row>
    <row r="4599" spans="1:6">
      <c r="A4599" s="26">
        <v>4595</v>
      </c>
      <c r="B4599" s="338" t="s">
        <v>8277</v>
      </c>
      <c r="C4599" s="340" t="s">
        <v>8278</v>
      </c>
      <c r="D4599" s="340" t="s">
        <v>8099</v>
      </c>
      <c r="E4599" s="340" t="s">
        <v>2453</v>
      </c>
      <c r="F4599" s="340" t="s">
        <v>2456</v>
      </c>
    </row>
    <row r="4600" spans="1:6">
      <c r="A4600" s="26">
        <v>4596</v>
      </c>
      <c r="B4600" s="338" t="s">
        <v>8239</v>
      </c>
      <c r="C4600" s="340" t="s">
        <v>8240</v>
      </c>
      <c r="D4600" s="340" t="s">
        <v>8099</v>
      </c>
      <c r="E4600" s="340" t="s">
        <v>2453</v>
      </c>
      <c r="F4600" s="340" t="s">
        <v>2456</v>
      </c>
    </row>
    <row r="4601" spans="1:6">
      <c r="A4601" s="26">
        <v>4597</v>
      </c>
      <c r="B4601" s="338" t="s">
        <v>8361</v>
      </c>
      <c r="C4601" s="340" t="s">
        <v>8362</v>
      </c>
      <c r="D4601" s="340" t="s">
        <v>8099</v>
      </c>
      <c r="E4601" s="340" t="s">
        <v>2453</v>
      </c>
      <c r="F4601" s="340" t="s">
        <v>2456</v>
      </c>
    </row>
    <row r="4602" spans="1:6">
      <c r="A4602" s="26">
        <v>4598</v>
      </c>
      <c r="B4602" s="338" t="s">
        <v>8164</v>
      </c>
      <c r="C4602" s="340" t="s">
        <v>8165</v>
      </c>
      <c r="D4602" s="340" t="s">
        <v>8099</v>
      </c>
      <c r="E4602" s="340" t="s">
        <v>2453</v>
      </c>
      <c r="F4602" s="342" t="s">
        <v>2456</v>
      </c>
    </row>
    <row r="4603" spans="1:6">
      <c r="A4603" s="26">
        <v>4599</v>
      </c>
      <c r="B4603" s="338" t="s">
        <v>8160</v>
      </c>
      <c r="C4603" s="340" t="s">
        <v>8161</v>
      </c>
      <c r="D4603" s="340" t="s">
        <v>8099</v>
      </c>
      <c r="E4603" s="340" t="s">
        <v>2453</v>
      </c>
      <c r="F4603" s="342" t="s">
        <v>2456</v>
      </c>
    </row>
    <row r="4604" spans="1:6">
      <c r="A4604" s="26">
        <v>4600</v>
      </c>
      <c r="B4604" s="338" t="s">
        <v>8445</v>
      </c>
      <c r="C4604" s="340" t="s">
        <v>8446</v>
      </c>
      <c r="D4604" s="340" t="s">
        <v>8099</v>
      </c>
      <c r="E4604" s="340" t="s">
        <v>2453</v>
      </c>
      <c r="F4604" s="340"/>
    </row>
    <row r="4605" spans="1:6">
      <c r="A4605" s="26">
        <v>4601</v>
      </c>
      <c r="B4605" s="338" t="s">
        <v>8458</v>
      </c>
      <c r="C4605" s="340" t="s">
        <v>8459</v>
      </c>
      <c r="D4605" s="340" t="s">
        <v>8099</v>
      </c>
      <c r="E4605" s="340" t="s">
        <v>2453</v>
      </c>
      <c r="F4605" s="340"/>
    </row>
    <row r="4606" spans="1:6">
      <c r="A4606" s="26">
        <v>4602</v>
      </c>
      <c r="B4606" s="338" t="s">
        <v>8460</v>
      </c>
      <c r="C4606" s="340" t="s">
        <v>8461</v>
      </c>
      <c r="D4606" s="340" t="s">
        <v>8099</v>
      </c>
      <c r="E4606" s="340" t="s">
        <v>2453</v>
      </c>
      <c r="F4606" s="340"/>
    </row>
    <row r="4607" spans="1:6">
      <c r="A4607" s="26">
        <v>4603</v>
      </c>
      <c r="B4607" s="338" t="s">
        <v>8510</v>
      </c>
      <c r="C4607" s="340" t="s">
        <v>8511</v>
      </c>
      <c r="D4607" s="340" t="s">
        <v>8099</v>
      </c>
      <c r="E4607" s="340" t="s">
        <v>2453</v>
      </c>
      <c r="F4607" s="340"/>
    </row>
    <row r="4608" spans="1:6">
      <c r="A4608" s="26">
        <v>4604</v>
      </c>
      <c r="B4608" s="338" t="s">
        <v>8456</v>
      </c>
      <c r="C4608" s="340" t="s">
        <v>8457</v>
      </c>
      <c r="D4608" s="340" t="s">
        <v>8099</v>
      </c>
      <c r="E4608" s="340" t="s">
        <v>2453</v>
      </c>
      <c r="F4608" s="340"/>
    </row>
    <row r="4609" spans="1:6">
      <c r="A4609" s="26">
        <v>4605</v>
      </c>
      <c r="B4609" s="338" t="s">
        <v>8507</v>
      </c>
      <c r="C4609" s="340" t="s">
        <v>8508</v>
      </c>
      <c r="D4609" s="340" t="s">
        <v>8099</v>
      </c>
      <c r="E4609" s="340" t="s">
        <v>2453</v>
      </c>
      <c r="F4609" s="340"/>
    </row>
    <row r="4610" spans="1:6">
      <c r="A4610" s="26">
        <v>4606</v>
      </c>
      <c r="B4610" s="338" t="s">
        <v>8245</v>
      </c>
      <c r="C4610" s="340" t="s">
        <v>8246</v>
      </c>
      <c r="D4610" s="340" t="s">
        <v>8099</v>
      </c>
      <c r="E4610" s="340" t="s">
        <v>2453</v>
      </c>
      <c r="F4610" s="340"/>
    </row>
    <row r="4611" spans="1:6">
      <c r="A4611" s="26">
        <v>4607</v>
      </c>
      <c r="B4611" s="338" t="s">
        <v>8209</v>
      </c>
      <c r="C4611" s="340" t="s">
        <v>8210</v>
      </c>
      <c r="D4611" s="340" t="s">
        <v>8099</v>
      </c>
      <c r="E4611" s="340" t="s">
        <v>2453</v>
      </c>
      <c r="F4611" s="340"/>
    </row>
    <row r="4612" spans="1:6">
      <c r="A4612" s="26">
        <v>4608</v>
      </c>
      <c r="B4612" s="27" t="s">
        <v>9503</v>
      </c>
      <c r="C4612" s="28" t="s">
        <v>9067</v>
      </c>
      <c r="D4612" s="28"/>
      <c r="E4612" s="340" t="s">
        <v>2453</v>
      </c>
      <c r="F4612" s="340" t="s">
        <v>2423</v>
      </c>
    </row>
    <row r="4613" spans="1:6">
      <c r="A4613" s="26">
        <v>4609</v>
      </c>
      <c r="B4613" s="338" t="s">
        <v>8981</v>
      </c>
      <c r="C4613" s="340" t="s">
        <v>1008</v>
      </c>
      <c r="D4613" s="340"/>
      <c r="E4613" s="340" t="s">
        <v>2453</v>
      </c>
      <c r="F4613" s="340" t="s">
        <v>2423</v>
      </c>
    </row>
    <row r="4614" spans="1:6">
      <c r="A4614" s="26">
        <v>4610</v>
      </c>
      <c r="B4614" s="338" t="s">
        <v>8736</v>
      </c>
      <c r="C4614" s="340" t="s">
        <v>8737</v>
      </c>
      <c r="D4614" s="340"/>
      <c r="E4614" s="340" t="s">
        <v>2453</v>
      </c>
      <c r="F4614" s="340" t="s">
        <v>2423</v>
      </c>
    </row>
    <row r="4615" spans="1:6">
      <c r="A4615" s="26">
        <v>4611</v>
      </c>
      <c r="B4615" s="338" t="s">
        <v>9524</v>
      </c>
      <c r="C4615" s="340" t="s">
        <v>9066</v>
      </c>
      <c r="D4615" s="340"/>
      <c r="E4615" s="340" t="s">
        <v>2453</v>
      </c>
      <c r="F4615" s="340" t="s">
        <v>2423</v>
      </c>
    </row>
    <row r="4616" spans="1:6">
      <c r="A4616" s="26">
        <v>4612</v>
      </c>
      <c r="B4616" s="338" t="s">
        <v>8893</v>
      </c>
      <c r="C4616" s="340" t="s">
        <v>8894</v>
      </c>
      <c r="D4616" s="340"/>
      <c r="E4616" s="340" t="s">
        <v>2453</v>
      </c>
      <c r="F4616" s="340" t="s">
        <v>2423</v>
      </c>
    </row>
    <row r="4617" spans="1:6">
      <c r="A4617" s="26">
        <v>4613</v>
      </c>
      <c r="B4617" s="338" t="s">
        <v>9553</v>
      </c>
      <c r="C4617" s="340" t="s">
        <v>9554</v>
      </c>
      <c r="D4617" s="340"/>
      <c r="E4617" s="340" t="s">
        <v>2422</v>
      </c>
      <c r="F4617" s="340" t="s">
        <v>2423</v>
      </c>
    </row>
    <row r="4618" spans="1:6">
      <c r="A4618" s="26">
        <v>4614</v>
      </c>
      <c r="B4618" s="338" t="s">
        <v>9556</v>
      </c>
      <c r="C4618" s="340" t="s">
        <v>736</v>
      </c>
      <c r="D4618" s="340"/>
      <c r="E4618" s="340" t="s">
        <v>2453</v>
      </c>
      <c r="F4618" s="340" t="s">
        <v>2423</v>
      </c>
    </row>
    <row r="4619" spans="1:6">
      <c r="A4619" s="26">
        <v>4615</v>
      </c>
      <c r="B4619" s="338" t="s">
        <v>9571</v>
      </c>
      <c r="C4619" s="340" t="s">
        <v>738</v>
      </c>
      <c r="D4619" s="340"/>
      <c r="E4619" s="340" t="s">
        <v>2453</v>
      </c>
      <c r="F4619" s="340" t="s">
        <v>2423</v>
      </c>
    </row>
    <row r="4620" spans="1:6">
      <c r="A4620" s="26">
        <v>4616</v>
      </c>
      <c r="B4620" s="338" t="s">
        <v>8851</v>
      </c>
      <c r="C4620" s="340" t="s">
        <v>906</v>
      </c>
      <c r="D4620" s="340"/>
      <c r="E4620" s="340" t="s">
        <v>2453</v>
      </c>
      <c r="F4620" s="340" t="s">
        <v>2423</v>
      </c>
    </row>
    <row r="4621" spans="1:6">
      <c r="A4621" s="26">
        <v>4617</v>
      </c>
      <c r="B4621" s="338" t="s">
        <v>9576</v>
      </c>
      <c r="C4621" s="340" t="s">
        <v>681</v>
      </c>
      <c r="D4621" s="340"/>
      <c r="E4621" s="340" t="s">
        <v>2453</v>
      </c>
      <c r="F4621" s="340" t="s">
        <v>2423</v>
      </c>
    </row>
    <row r="4622" spans="1:6">
      <c r="A4622" s="26">
        <v>4618</v>
      </c>
      <c r="B4622" s="338" t="s">
        <v>9582</v>
      </c>
      <c r="C4622" s="340" t="s">
        <v>732</v>
      </c>
      <c r="D4622" s="340"/>
      <c r="E4622" s="340" t="s">
        <v>2453</v>
      </c>
      <c r="F4622" s="340" t="s">
        <v>2423</v>
      </c>
    </row>
    <row r="4623" spans="1:6">
      <c r="A4623" s="26">
        <v>4619</v>
      </c>
      <c r="B4623" s="338" t="s">
        <v>8923</v>
      </c>
      <c r="C4623" s="340" t="s">
        <v>950</v>
      </c>
      <c r="D4623" s="340"/>
      <c r="E4623" s="340" t="s">
        <v>2453</v>
      </c>
      <c r="F4623" s="340" t="s">
        <v>2423</v>
      </c>
    </row>
    <row r="4624" spans="1:6">
      <c r="A4624" s="26">
        <v>4620</v>
      </c>
      <c r="B4624" s="338" t="s">
        <v>9584</v>
      </c>
      <c r="C4624" s="340" t="s">
        <v>703</v>
      </c>
      <c r="D4624" s="340"/>
      <c r="E4624" s="340" t="s">
        <v>2453</v>
      </c>
      <c r="F4624" s="340" t="s">
        <v>2423</v>
      </c>
    </row>
    <row r="4625" spans="1:6">
      <c r="A4625" s="26">
        <v>4621</v>
      </c>
      <c r="B4625" s="338" t="s">
        <v>9591</v>
      </c>
      <c r="C4625" s="340" t="s">
        <v>8690</v>
      </c>
      <c r="D4625" s="340"/>
      <c r="E4625" s="340" t="s">
        <v>2422</v>
      </c>
      <c r="F4625" s="340" t="s">
        <v>2423</v>
      </c>
    </row>
    <row r="4626" spans="1:6">
      <c r="A4626" s="26">
        <v>4622</v>
      </c>
      <c r="B4626" s="338" t="s">
        <v>9599</v>
      </c>
      <c r="C4626" s="340" t="s">
        <v>725</v>
      </c>
      <c r="D4626" s="340"/>
      <c r="E4626" s="340" t="s">
        <v>2453</v>
      </c>
      <c r="F4626" s="340" t="s">
        <v>2423</v>
      </c>
    </row>
    <row r="4627" spans="1:6">
      <c r="A4627" s="26">
        <v>4623</v>
      </c>
      <c r="B4627" s="338" t="s">
        <v>9601</v>
      </c>
      <c r="C4627" s="340" t="s">
        <v>9079</v>
      </c>
      <c r="D4627" s="340"/>
      <c r="E4627" s="340" t="s">
        <v>2453</v>
      </c>
      <c r="F4627" s="340" t="s">
        <v>2423</v>
      </c>
    </row>
    <row r="4628" spans="1:6">
      <c r="A4628" s="26">
        <v>4624</v>
      </c>
      <c r="B4628" s="338" t="s">
        <v>9611</v>
      </c>
      <c r="C4628" s="340" t="s">
        <v>719</v>
      </c>
      <c r="D4628" s="340"/>
      <c r="E4628" s="340" t="s">
        <v>2453</v>
      </c>
      <c r="F4628" s="340" t="s">
        <v>2423</v>
      </c>
    </row>
    <row r="4629" spans="1:6">
      <c r="A4629" s="26">
        <v>4625</v>
      </c>
      <c r="B4629" s="338" t="s">
        <v>9612</v>
      </c>
      <c r="C4629" s="340" t="s">
        <v>706</v>
      </c>
      <c r="D4629" s="340"/>
      <c r="E4629" s="340" t="s">
        <v>2453</v>
      </c>
      <c r="F4629" s="340" t="s">
        <v>2423</v>
      </c>
    </row>
    <row r="4630" spans="1:6">
      <c r="A4630" s="26">
        <v>4626</v>
      </c>
      <c r="B4630" s="338" t="s">
        <v>9622</v>
      </c>
      <c r="C4630" s="340" t="s">
        <v>9623</v>
      </c>
      <c r="D4630" s="340"/>
      <c r="E4630" s="340" t="s">
        <v>2422</v>
      </c>
      <c r="F4630" s="340" t="s">
        <v>2423</v>
      </c>
    </row>
    <row r="4631" spans="1:6">
      <c r="A4631" s="26">
        <v>4627</v>
      </c>
      <c r="B4631" s="338" t="s">
        <v>9662</v>
      </c>
      <c r="C4631" s="340" t="s">
        <v>9663</v>
      </c>
      <c r="D4631" s="340"/>
      <c r="E4631" s="340" t="s">
        <v>2422</v>
      </c>
      <c r="F4631" s="340" t="s">
        <v>2423</v>
      </c>
    </row>
    <row r="4632" spans="1:6">
      <c r="A4632" s="26">
        <v>4628</v>
      </c>
      <c r="B4632" s="338" t="s">
        <v>8935</v>
      </c>
      <c r="C4632" s="340" t="s">
        <v>978</v>
      </c>
      <c r="D4632" s="340"/>
      <c r="E4632" s="340" t="s">
        <v>2453</v>
      </c>
      <c r="F4632" s="340" t="s">
        <v>2423</v>
      </c>
    </row>
    <row r="4633" spans="1:6">
      <c r="A4633" s="26">
        <v>4629</v>
      </c>
      <c r="B4633" s="338" t="s">
        <v>9704</v>
      </c>
      <c r="C4633" s="340" t="s">
        <v>8687</v>
      </c>
      <c r="D4633" s="340"/>
      <c r="E4633" s="340" t="s">
        <v>2422</v>
      </c>
      <c r="F4633" s="340" t="s">
        <v>2423</v>
      </c>
    </row>
    <row r="4634" spans="1:6">
      <c r="A4634" s="26">
        <v>4630</v>
      </c>
      <c r="B4634" s="338" t="s">
        <v>9723</v>
      </c>
      <c r="C4634" s="340" t="s">
        <v>9724</v>
      </c>
      <c r="D4634" s="340"/>
      <c r="E4634" s="340" t="s">
        <v>2422</v>
      </c>
      <c r="F4634" s="340" t="s">
        <v>2423</v>
      </c>
    </row>
    <row r="4635" spans="1:6">
      <c r="A4635" s="26">
        <v>4631</v>
      </c>
      <c r="B4635" s="338" t="s">
        <v>9731</v>
      </c>
      <c r="C4635" s="340" t="s">
        <v>9732</v>
      </c>
      <c r="D4635" s="340"/>
      <c r="E4635" s="340" t="s">
        <v>2422</v>
      </c>
      <c r="F4635" s="340" t="s">
        <v>2423</v>
      </c>
    </row>
    <row r="4636" spans="1:6">
      <c r="A4636" s="26">
        <v>4632</v>
      </c>
      <c r="B4636" s="338" t="s">
        <v>9736</v>
      </c>
      <c r="C4636" s="340" t="s">
        <v>9737</v>
      </c>
      <c r="D4636" s="340"/>
      <c r="E4636" s="340" t="s">
        <v>2422</v>
      </c>
      <c r="F4636" s="340" t="s">
        <v>2423</v>
      </c>
    </row>
    <row r="4637" spans="1:6">
      <c r="A4637" s="26">
        <v>4633</v>
      </c>
      <c r="B4637" s="338" t="s">
        <v>8942</v>
      </c>
      <c r="C4637" s="340" t="s">
        <v>1007</v>
      </c>
      <c r="D4637" s="340"/>
      <c r="E4637" s="340" t="s">
        <v>2453</v>
      </c>
      <c r="F4637" s="340" t="s">
        <v>2423</v>
      </c>
    </row>
    <row r="4638" spans="1:6">
      <c r="A4638" s="26">
        <v>4634</v>
      </c>
      <c r="B4638" s="338" t="s">
        <v>8932</v>
      </c>
      <c r="C4638" s="340" t="s">
        <v>974</v>
      </c>
      <c r="D4638" s="340"/>
      <c r="E4638" s="340" t="s">
        <v>2453</v>
      </c>
      <c r="F4638" s="340" t="s">
        <v>2423</v>
      </c>
    </row>
    <row r="4639" spans="1:6">
      <c r="A4639" s="26">
        <v>4635</v>
      </c>
      <c r="B4639" s="338" t="s">
        <v>9791</v>
      </c>
      <c r="C4639" s="340" t="s">
        <v>9792</v>
      </c>
      <c r="D4639" s="340"/>
      <c r="E4639" s="340" t="s">
        <v>2422</v>
      </c>
      <c r="F4639" s="340" t="s">
        <v>2423</v>
      </c>
    </row>
    <row r="4640" spans="1:6">
      <c r="A4640" s="26">
        <v>4636</v>
      </c>
      <c r="B4640" s="338" t="s">
        <v>9799</v>
      </c>
      <c r="C4640" s="340" t="s">
        <v>9800</v>
      </c>
      <c r="D4640" s="340"/>
      <c r="E4640" s="340" t="s">
        <v>2422</v>
      </c>
      <c r="F4640" s="340" t="s">
        <v>2423</v>
      </c>
    </row>
    <row r="4641" spans="1:6">
      <c r="A4641" s="26">
        <v>4637</v>
      </c>
      <c r="B4641" s="338" t="s">
        <v>8836</v>
      </c>
      <c r="C4641" s="340" t="s">
        <v>8837</v>
      </c>
      <c r="D4641" s="340"/>
      <c r="E4641" s="340" t="s">
        <v>2453</v>
      </c>
      <c r="F4641" s="340" t="s">
        <v>2423</v>
      </c>
    </row>
    <row r="4642" spans="1:6">
      <c r="A4642" s="26">
        <v>4638</v>
      </c>
      <c r="B4642" s="338" t="s">
        <v>8732</v>
      </c>
      <c r="C4642" s="340" t="s">
        <v>8733</v>
      </c>
      <c r="D4642" s="340"/>
      <c r="E4642" s="340" t="s">
        <v>2453</v>
      </c>
      <c r="F4642" s="340" t="s">
        <v>2423</v>
      </c>
    </row>
    <row r="4643" spans="1:6">
      <c r="A4643" s="26">
        <v>4639</v>
      </c>
      <c r="B4643" s="338" t="s">
        <v>8728</v>
      </c>
      <c r="C4643" s="340" t="s">
        <v>8729</v>
      </c>
      <c r="D4643" s="340"/>
      <c r="E4643" s="340" t="s">
        <v>2453</v>
      </c>
      <c r="F4643" s="340" t="s">
        <v>2423</v>
      </c>
    </row>
    <row r="4644" spans="1:6">
      <c r="A4644" s="26">
        <v>4640</v>
      </c>
      <c r="B4644" s="338" t="s">
        <v>8730</v>
      </c>
      <c r="C4644" s="340" t="s">
        <v>8731</v>
      </c>
      <c r="D4644" s="340"/>
      <c r="E4644" s="340" t="s">
        <v>2453</v>
      </c>
      <c r="F4644" s="340" t="s">
        <v>2423</v>
      </c>
    </row>
    <row r="4645" spans="1:6">
      <c r="A4645" s="26">
        <v>4641</v>
      </c>
      <c r="B4645" s="338" t="s">
        <v>8909</v>
      </c>
      <c r="C4645" s="340" t="s">
        <v>8910</v>
      </c>
      <c r="D4645" s="340"/>
      <c r="E4645" s="340" t="s">
        <v>2453</v>
      </c>
      <c r="F4645" s="340" t="s">
        <v>2423</v>
      </c>
    </row>
    <row r="4646" spans="1:6">
      <c r="A4646" s="26">
        <v>4642</v>
      </c>
      <c r="B4646" s="338" t="s">
        <v>8740</v>
      </c>
      <c r="C4646" s="340" t="s">
        <v>8741</v>
      </c>
      <c r="D4646" s="340"/>
      <c r="E4646" s="340" t="s">
        <v>2453</v>
      </c>
      <c r="F4646" s="340" t="s">
        <v>2423</v>
      </c>
    </row>
    <row r="4647" spans="1:6">
      <c r="A4647" s="26">
        <v>4643</v>
      </c>
      <c r="B4647" s="338" t="s">
        <v>9857</v>
      </c>
      <c r="C4647" s="340" t="s">
        <v>9077</v>
      </c>
      <c r="D4647" s="340"/>
      <c r="E4647" s="340" t="s">
        <v>2453</v>
      </c>
      <c r="F4647" s="340" t="s">
        <v>2423</v>
      </c>
    </row>
    <row r="4648" spans="1:6">
      <c r="A4648" s="26">
        <v>4644</v>
      </c>
      <c r="B4648" s="338" t="s">
        <v>8901</v>
      </c>
      <c r="C4648" s="340" t="s">
        <v>8902</v>
      </c>
      <c r="D4648" s="340"/>
      <c r="E4648" s="340" t="s">
        <v>2453</v>
      </c>
      <c r="F4648" s="340" t="s">
        <v>2423</v>
      </c>
    </row>
    <row r="4649" spans="1:6">
      <c r="A4649" s="26">
        <v>4645</v>
      </c>
      <c r="B4649" s="338" t="s">
        <v>8742</v>
      </c>
      <c r="C4649" s="340" t="s">
        <v>8743</v>
      </c>
      <c r="D4649" s="340"/>
      <c r="E4649" s="340" t="s">
        <v>2453</v>
      </c>
      <c r="F4649" s="340" t="s">
        <v>2423</v>
      </c>
    </row>
    <row r="4650" spans="1:6">
      <c r="A4650" s="26">
        <v>4646</v>
      </c>
      <c r="B4650" s="338" t="s">
        <v>8828</v>
      </c>
      <c r="C4650" s="340" t="s">
        <v>8829</v>
      </c>
      <c r="D4650" s="340"/>
      <c r="E4650" s="340" t="s">
        <v>2453</v>
      </c>
      <c r="F4650" s="340" t="s">
        <v>2423</v>
      </c>
    </row>
    <row r="4651" spans="1:6">
      <c r="A4651" s="26">
        <v>4647</v>
      </c>
      <c r="B4651" s="338" t="s">
        <v>9903</v>
      </c>
      <c r="C4651" s="340" t="s">
        <v>9078</v>
      </c>
      <c r="D4651" s="340"/>
      <c r="E4651" s="340" t="s">
        <v>2453</v>
      </c>
      <c r="F4651" s="340" t="s">
        <v>2423</v>
      </c>
    </row>
    <row r="4652" spans="1:6">
      <c r="A4652" s="26">
        <v>4648</v>
      </c>
      <c r="B4652" s="338" t="s">
        <v>9904</v>
      </c>
      <c r="C4652" s="340" t="s">
        <v>8688</v>
      </c>
      <c r="D4652" s="340"/>
      <c r="E4652" s="340" t="s">
        <v>2422</v>
      </c>
      <c r="F4652" s="340" t="s">
        <v>2423</v>
      </c>
    </row>
    <row r="4653" spans="1:6">
      <c r="A4653" s="26">
        <v>4649</v>
      </c>
      <c r="B4653" s="338" t="s">
        <v>9921</v>
      </c>
      <c r="C4653" s="340" t="s">
        <v>1165</v>
      </c>
      <c r="D4653" s="340"/>
      <c r="E4653" s="340" t="s">
        <v>2453</v>
      </c>
      <c r="F4653" s="340" t="s">
        <v>2423</v>
      </c>
    </row>
    <row r="4654" spans="1:6">
      <c r="A4654" s="26">
        <v>4650</v>
      </c>
      <c r="B4654" s="338" t="s">
        <v>9961</v>
      </c>
      <c r="C4654" s="340" t="s">
        <v>9102</v>
      </c>
      <c r="D4654" s="340"/>
      <c r="E4654" s="340" t="s">
        <v>2453</v>
      </c>
      <c r="F4654" s="340" t="s">
        <v>2423</v>
      </c>
    </row>
    <row r="4655" spans="1:6">
      <c r="A4655" s="26">
        <v>4651</v>
      </c>
      <c r="B4655" s="338" t="s">
        <v>9004</v>
      </c>
      <c r="C4655" s="340" t="s">
        <v>9005</v>
      </c>
      <c r="D4655" s="340"/>
      <c r="E4655" s="340" t="s">
        <v>2453</v>
      </c>
      <c r="F4655" s="340" t="s">
        <v>2423</v>
      </c>
    </row>
    <row r="4656" spans="1:6">
      <c r="A4656" s="26">
        <v>4652</v>
      </c>
      <c r="B4656" s="338" t="s">
        <v>8868</v>
      </c>
      <c r="C4656" s="340" t="s">
        <v>8869</v>
      </c>
      <c r="D4656" s="340"/>
      <c r="E4656" s="340" t="s">
        <v>2453</v>
      </c>
      <c r="F4656" s="340" t="s">
        <v>2423</v>
      </c>
    </row>
    <row r="4657" spans="1:6">
      <c r="A4657" s="26">
        <v>4653</v>
      </c>
      <c r="B4657" s="338" t="s">
        <v>8866</v>
      </c>
      <c r="C4657" s="340" t="s">
        <v>8867</v>
      </c>
      <c r="D4657" s="340"/>
      <c r="E4657" s="340" t="s">
        <v>2453</v>
      </c>
      <c r="F4657" s="340" t="s">
        <v>2423</v>
      </c>
    </row>
    <row r="4658" spans="1:6">
      <c r="A4658" s="26">
        <v>4654</v>
      </c>
      <c r="B4658" s="338" t="s">
        <v>9006</v>
      </c>
      <c r="C4658" s="340" t="s">
        <v>9007</v>
      </c>
      <c r="D4658" s="340"/>
      <c r="E4658" s="340" t="s">
        <v>2453</v>
      </c>
      <c r="F4658" s="340" t="s">
        <v>2423</v>
      </c>
    </row>
    <row r="4659" spans="1:6">
      <c r="A4659" s="26">
        <v>4655</v>
      </c>
      <c r="B4659" s="338" t="s">
        <v>8870</v>
      </c>
      <c r="C4659" s="340" t="s">
        <v>8871</v>
      </c>
      <c r="D4659" s="340"/>
      <c r="E4659" s="340" t="s">
        <v>2453</v>
      </c>
      <c r="F4659" s="340" t="s">
        <v>2423</v>
      </c>
    </row>
    <row r="4660" spans="1:6">
      <c r="A4660" s="26">
        <v>4656</v>
      </c>
      <c r="B4660" s="338" t="s">
        <v>9008</v>
      </c>
      <c r="C4660" s="340" t="s">
        <v>9009</v>
      </c>
      <c r="D4660" s="340"/>
      <c r="E4660" s="340" t="s">
        <v>2453</v>
      </c>
      <c r="F4660" s="340" t="s">
        <v>2423</v>
      </c>
    </row>
    <row r="4661" spans="1:6">
      <c r="A4661" s="26">
        <v>4657</v>
      </c>
      <c r="B4661" s="338" t="s">
        <v>10110</v>
      </c>
      <c r="C4661" s="340" t="s">
        <v>9111</v>
      </c>
      <c r="D4661" s="340"/>
      <c r="E4661" s="340" t="s">
        <v>2453</v>
      </c>
      <c r="F4661" s="340" t="s">
        <v>2423</v>
      </c>
    </row>
    <row r="4662" spans="1:6">
      <c r="A4662" s="26">
        <v>4658</v>
      </c>
      <c r="B4662" s="338" t="s">
        <v>10129</v>
      </c>
      <c r="C4662" s="340" t="s">
        <v>9121</v>
      </c>
      <c r="D4662" s="340"/>
      <c r="E4662" s="340" t="s">
        <v>2453</v>
      </c>
      <c r="F4662" s="340" t="s">
        <v>2423</v>
      </c>
    </row>
    <row r="4663" spans="1:6">
      <c r="A4663" s="26">
        <v>4659</v>
      </c>
      <c r="B4663" s="338" t="s">
        <v>10135</v>
      </c>
      <c r="C4663" s="340" t="s">
        <v>9145</v>
      </c>
      <c r="D4663" s="340"/>
      <c r="E4663" s="340" t="s">
        <v>2453</v>
      </c>
      <c r="F4663" s="340" t="s">
        <v>2423</v>
      </c>
    </row>
    <row r="4664" spans="1:6">
      <c r="A4664" s="26">
        <v>4660</v>
      </c>
      <c r="B4664" s="338" t="s">
        <v>10144</v>
      </c>
      <c r="C4664" s="340" t="s">
        <v>9150</v>
      </c>
      <c r="D4664" s="340"/>
      <c r="E4664" s="340" t="s">
        <v>2453</v>
      </c>
      <c r="F4664" s="340" t="s">
        <v>2423</v>
      </c>
    </row>
    <row r="4665" spans="1:6">
      <c r="A4665" s="26">
        <v>4661</v>
      </c>
      <c r="B4665" s="338" t="s">
        <v>10159</v>
      </c>
      <c r="C4665" s="340" t="s">
        <v>9124</v>
      </c>
      <c r="D4665" s="340"/>
      <c r="E4665" s="340" t="s">
        <v>2453</v>
      </c>
      <c r="F4665" s="340" t="s">
        <v>2423</v>
      </c>
    </row>
    <row r="4666" spans="1:6">
      <c r="A4666" s="26">
        <v>4662</v>
      </c>
      <c r="B4666" s="338" t="s">
        <v>8802</v>
      </c>
      <c r="C4666" s="340" t="s">
        <v>8803</v>
      </c>
      <c r="D4666" s="340"/>
      <c r="E4666" s="340" t="s">
        <v>2453</v>
      </c>
      <c r="F4666" s="340" t="s">
        <v>2423</v>
      </c>
    </row>
    <row r="4667" spans="1:6">
      <c r="A4667" s="26">
        <v>4663</v>
      </c>
      <c r="B4667" s="338" t="s">
        <v>10184</v>
      </c>
      <c r="C4667" s="340" t="s">
        <v>9086</v>
      </c>
      <c r="D4667" s="340"/>
      <c r="E4667" s="340" t="s">
        <v>2453</v>
      </c>
      <c r="F4667" s="340" t="s">
        <v>2423</v>
      </c>
    </row>
    <row r="4668" spans="1:6">
      <c r="A4668" s="26">
        <v>4664</v>
      </c>
      <c r="B4668" s="338" t="s">
        <v>10194</v>
      </c>
      <c r="C4668" s="340" t="s">
        <v>7197</v>
      </c>
      <c r="D4668" s="340"/>
      <c r="E4668" s="340" t="s">
        <v>2453</v>
      </c>
      <c r="F4668" s="340" t="s">
        <v>2423</v>
      </c>
    </row>
    <row r="4669" spans="1:6">
      <c r="A4669" s="26">
        <v>4665</v>
      </c>
      <c r="B4669" s="338" t="s">
        <v>8700</v>
      </c>
      <c r="C4669" s="340" t="s">
        <v>8701</v>
      </c>
      <c r="D4669" s="340"/>
      <c r="E4669" s="340" t="s">
        <v>2453</v>
      </c>
      <c r="F4669" s="340" t="s">
        <v>2423</v>
      </c>
    </row>
    <row r="4670" spans="1:6">
      <c r="A4670" s="26">
        <v>4666</v>
      </c>
      <c r="B4670" s="338" t="s">
        <v>10230</v>
      </c>
      <c r="C4670" s="340" t="s">
        <v>9085</v>
      </c>
      <c r="D4670" s="340"/>
      <c r="E4670" s="340" t="s">
        <v>2453</v>
      </c>
      <c r="F4670" s="340" t="s">
        <v>2423</v>
      </c>
    </row>
    <row r="4671" spans="1:6">
      <c r="A4671" s="26">
        <v>4667</v>
      </c>
      <c r="B4671" s="338" t="s">
        <v>8961</v>
      </c>
      <c r="C4671" s="340" t="s">
        <v>8962</v>
      </c>
      <c r="D4671" s="340"/>
      <c r="E4671" s="340" t="s">
        <v>2453</v>
      </c>
      <c r="F4671" s="340" t="s">
        <v>2423</v>
      </c>
    </row>
    <row r="4672" spans="1:6">
      <c r="A4672" s="26">
        <v>4668</v>
      </c>
      <c r="B4672" s="338" t="s">
        <v>8789</v>
      </c>
      <c r="C4672" s="340" t="s">
        <v>8220</v>
      </c>
      <c r="D4672" s="340"/>
      <c r="E4672" s="340" t="s">
        <v>2453</v>
      </c>
      <c r="F4672" s="340" t="s">
        <v>2423</v>
      </c>
    </row>
    <row r="4673" spans="1:6">
      <c r="A4673" s="26">
        <v>4669</v>
      </c>
      <c r="B4673" s="338" t="s">
        <v>8694</v>
      </c>
      <c r="C4673" s="340" t="s">
        <v>8695</v>
      </c>
      <c r="D4673" s="340"/>
      <c r="E4673" s="340" t="s">
        <v>2453</v>
      </c>
      <c r="F4673" s="340" t="s">
        <v>2423</v>
      </c>
    </row>
    <row r="4674" spans="1:6">
      <c r="A4674" s="26">
        <v>4670</v>
      </c>
      <c r="B4674" s="338" t="s">
        <v>8714</v>
      </c>
      <c r="C4674" s="340" t="s">
        <v>8715</v>
      </c>
      <c r="D4674" s="340"/>
      <c r="E4674" s="340" t="s">
        <v>2453</v>
      </c>
      <c r="F4674" s="340" t="s">
        <v>2423</v>
      </c>
    </row>
    <row r="4675" spans="1:6">
      <c r="A4675" s="26">
        <v>4671</v>
      </c>
      <c r="B4675" s="338" t="s">
        <v>10292</v>
      </c>
      <c r="C4675" s="340" t="s">
        <v>9073</v>
      </c>
      <c r="D4675" s="340"/>
      <c r="E4675" s="340" t="s">
        <v>2453</v>
      </c>
      <c r="F4675" s="340" t="s">
        <v>2423</v>
      </c>
    </row>
    <row r="4676" spans="1:6">
      <c r="A4676" s="26">
        <v>4672</v>
      </c>
      <c r="B4676" s="338" t="s">
        <v>8951</v>
      </c>
      <c r="C4676" s="340" t="s">
        <v>8952</v>
      </c>
      <c r="D4676" s="340"/>
      <c r="E4676" s="340" t="s">
        <v>2453</v>
      </c>
      <c r="F4676" s="340" t="s">
        <v>2423</v>
      </c>
    </row>
    <row r="4677" spans="1:6">
      <c r="A4677" s="26">
        <v>4673</v>
      </c>
      <c r="B4677" s="338" t="s">
        <v>8967</v>
      </c>
      <c r="C4677" s="340" t="s">
        <v>1468</v>
      </c>
      <c r="D4677" s="340"/>
      <c r="E4677" s="340" t="s">
        <v>2453</v>
      </c>
      <c r="F4677" s="340" t="s">
        <v>2423</v>
      </c>
    </row>
    <row r="4678" spans="1:6">
      <c r="A4678" s="26">
        <v>4674</v>
      </c>
      <c r="B4678" s="338" t="s">
        <v>10328</v>
      </c>
      <c r="C4678" s="340" t="s">
        <v>1335</v>
      </c>
      <c r="D4678" s="340"/>
      <c r="E4678" s="340" t="s">
        <v>2453</v>
      </c>
      <c r="F4678" s="340" t="s">
        <v>2423</v>
      </c>
    </row>
    <row r="4679" spans="1:6">
      <c r="A4679" s="26">
        <v>4675</v>
      </c>
      <c r="B4679" s="338" t="s">
        <v>8872</v>
      </c>
      <c r="C4679" s="340" t="s">
        <v>8873</v>
      </c>
      <c r="D4679" s="340"/>
      <c r="E4679" s="340" t="s">
        <v>2453</v>
      </c>
      <c r="F4679" s="340" t="s">
        <v>2423</v>
      </c>
    </row>
    <row r="4680" spans="1:6">
      <c r="A4680" s="26">
        <v>4676</v>
      </c>
      <c r="B4680" s="338" t="s">
        <v>10353</v>
      </c>
      <c r="C4680" s="340" t="s">
        <v>9080</v>
      </c>
      <c r="D4680" s="340"/>
      <c r="E4680" s="340" t="s">
        <v>2453</v>
      </c>
      <c r="F4680" s="340" t="s">
        <v>2423</v>
      </c>
    </row>
    <row r="4681" spans="1:6">
      <c r="A4681" s="26">
        <v>4677</v>
      </c>
      <c r="B4681" s="338" t="s">
        <v>10356</v>
      </c>
      <c r="C4681" s="340" t="s">
        <v>9074</v>
      </c>
      <c r="D4681" s="340"/>
      <c r="E4681" s="340" t="s">
        <v>2453</v>
      </c>
      <c r="F4681" s="340" t="s">
        <v>2423</v>
      </c>
    </row>
    <row r="4682" spans="1:6">
      <c r="A4682" s="26">
        <v>4678</v>
      </c>
      <c r="B4682" s="338" t="s">
        <v>10386</v>
      </c>
      <c r="C4682" s="340" t="s">
        <v>9081</v>
      </c>
      <c r="D4682" s="340"/>
      <c r="E4682" s="340" t="s">
        <v>2453</v>
      </c>
      <c r="F4682" s="340" t="s">
        <v>2423</v>
      </c>
    </row>
    <row r="4683" spans="1:6">
      <c r="A4683" s="26">
        <v>4679</v>
      </c>
      <c r="B4683" s="338" t="s">
        <v>10466</v>
      </c>
      <c r="C4683" s="340" t="s">
        <v>9123</v>
      </c>
      <c r="D4683" s="340"/>
      <c r="E4683" s="340" t="s">
        <v>2453</v>
      </c>
      <c r="F4683" s="340" t="s">
        <v>2423</v>
      </c>
    </row>
    <row r="4684" spans="1:6">
      <c r="A4684" s="26">
        <v>4680</v>
      </c>
      <c r="B4684" s="338" t="s">
        <v>10472</v>
      </c>
      <c r="C4684" s="340" t="s">
        <v>9104</v>
      </c>
      <c r="D4684" s="340"/>
      <c r="E4684" s="340" t="s">
        <v>2453</v>
      </c>
      <c r="F4684" s="340" t="s">
        <v>2423</v>
      </c>
    </row>
    <row r="4685" spans="1:6">
      <c r="A4685" s="26">
        <v>4681</v>
      </c>
      <c r="B4685" s="338" t="s">
        <v>10477</v>
      </c>
      <c r="C4685" s="340" t="s">
        <v>9108</v>
      </c>
      <c r="D4685" s="340"/>
      <c r="E4685" s="340" t="s">
        <v>2453</v>
      </c>
      <c r="F4685" s="340" t="s">
        <v>2423</v>
      </c>
    </row>
    <row r="4686" spans="1:6">
      <c r="A4686" s="26">
        <v>4682</v>
      </c>
      <c r="B4686" s="338" t="s">
        <v>10478</v>
      </c>
      <c r="C4686" s="340" t="s">
        <v>9105</v>
      </c>
      <c r="D4686" s="340"/>
      <c r="E4686" s="340" t="s">
        <v>2453</v>
      </c>
      <c r="F4686" s="340" t="s">
        <v>2423</v>
      </c>
    </row>
    <row r="4687" spans="1:6">
      <c r="A4687" s="26">
        <v>4683</v>
      </c>
      <c r="B4687" s="338" t="s">
        <v>10482</v>
      </c>
      <c r="C4687" s="340" t="s">
        <v>9140</v>
      </c>
      <c r="D4687" s="340"/>
      <c r="E4687" s="340" t="s">
        <v>2453</v>
      </c>
      <c r="F4687" s="340" t="s">
        <v>2423</v>
      </c>
    </row>
    <row r="4688" spans="1:6">
      <c r="A4688" s="26">
        <v>4684</v>
      </c>
      <c r="B4688" s="338" t="s">
        <v>10518</v>
      </c>
      <c r="C4688" s="340" t="s">
        <v>9106</v>
      </c>
      <c r="D4688" s="340"/>
      <c r="E4688" s="340" t="s">
        <v>2453</v>
      </c>
      <c r="F4688" s="340" t="s">
        <v>2423</v>
      </c>
    </row>
    <row r="4689" spans="1:6">
      <c r="A4689" s="26">
        <v>4685</v>
      </c>
      <c r="B4689" s="338" t="s">
        <v>10520</v>
      </c>
      <c r="C4689" s="340" t="s">
        <v>9122</v>
      </c>
      <c r="D4689" s="340"/>
      <c r="E4689" s="340" t="s">
        <v>2453</v>
      </c>
      <c r="F4689" s="340" t="s">
        <v>2423</v>
      </c>
    </row>
    <row r="4690" spans="1:6">
      <c r="A4690" s="26">
        <v>4686</v>
      </c>
      <c r="B4690" s="338" t="s">
        <v>10522</v>
      </c>
      <c r="C4690" s="340" t="s">
        <v>9107</v>
      </c>
      <c r="D4690" s="340"/>
      <c r="E4690" s="340" t="s">
        <v>2453</v>
      </c>
      <c r="F4690" s="340" t="s">
        <v>2423</v>
      </c>
    </row>
    <row r="4691" spans="1:6">
      <c r="A4691" s="26">
        <v>4687</v>
      </c>
      <c r="B4691" s="338" t="s">
        <v>10531</v>
      </c>
      <c r="C4691" s="340" t="s">
        <v>9127</v>
      </c>
      <c r="D4691" s="340"/>
      <c r="E4691" s="340" t="s">
        <v>2453</v>
      </c>
      <c r="F4691" s="340" t="s">
        <v>2423</v>
      </c>
    </row>
    <row r="4692" spans="1:6">
      <c r="A4692" s="26">
        <v>4688</v>
      </c>
      <c r="B4692" s="338" t="s">
        <v>10533</v>
      </c>
      <c r="C4692" s="340" t="s">
        <v>9144</v>
      </c>
      <c r="D4692" s="340"/>
      <c r="E4692" s="340" t="s">
        <v>2453</v>
      </c>
      <c r="F4692" s="340" t="s">
        <v>2423</v>
      </c>
    </row>
    <row r="4693" spans="1:6">
      <c r="A4693" s="26">
        <v>4689</v>
      </c>
      <c r="B4693" s="338" t="s">
        <v>10536</v>
      </c>
      <c r="C4693" s="340" t="s">
        <v>8218</v>
      </c>
      <c r="D4693" s="340"/>
      <c r="E4693" s="340" t="s">
        <v>2453</v>
      </c>
      <c r="F4693" s="340" t="s">
        <v>2423</v>
      </c>
    </row>
    <row r="4694" spans="1:6">
      <c r="A4694" s="26">
        <v>4690</v>
      </c>
      <c r="B4694" s="338" t="s">
        <v>10538</v>
      </c>
      <c r="C4694" s="340" t="s">
        <v>9148</v>
      </c>
      <c r="D4694" s="340"/>
      <c r="E4694" s="340" t="s">
        <v>2453</v>
      </c>
      <c r="F4694" s="340" t="s">
        <v>2423</v>
      </c>
    </row>
    <row r="4695" spans="1:6">
      <c r="A4695" s="26">
        <v>4691</v>
      </c>
      <c r="B4695" s="338" t="s">
        <v>10542</v>
      </c>
      <c r="C4695" s="340" t="s">
        <v>9141</v>
      </c>
      <c r="D4695" s="340"/>
      <c r="E4695" s="340" t="s">
        <v>2453</v>
      </c>
      <c r="F4695" s="340" t="s">
        <v>2423</v>
      </c>
    </row>
    <row r="4696" spans="1:6">
      <c r="A4696" s="26">
        <v>4692</v>
      </c>
      <c r="B4696" s="338" t="s">
        <v>10554</v>
      </c>
      <c r="C4696" s="340" t="s">
        <v>9146</v>
      </c>
      <c r="D4696" s="340"/>
      <c r="E4696" s="340" t="s">
        <v>2453</v>
      </c>
      <c r="F4696" s="340" t="s">
        <v>2423</v>
      </c>
    </row>
    <row r="4697" spans="1:6">
      <c r="A4697" s="26">
        <v>4693</v>
      </c>
      <c r="B4697" s="338" t="s">
        <v>10570</v>
      </c>
      <c r="C4697" s="340" t="s">
        <v>9147</v>
      </c>
      <c r="D4697" s="340"/>
      <c r="E4697" s="340" t="s">
        <v>2453</v>
      </c>
      <c r="F4697" s="340" t="s">
        <v>2423</v>
      </c>
    </row>
    <row r="4698" spans="1:6">
      <c r="A4698" s="26">
        <v>4694</v>
      </c>
      <c r="B4698" s="338" t="s">
        <v>10573</v>
      </c>
      <c r="C4698" s="340" t="s">
        <v>9137</v>
      </c>
      <c r="D4698" s="340"/>
      <c r="E4698" s="340" t="s">
        <v>2453</v>
      </c>
      <c r="F4698" s="340" t="s">
        <v>2423</v>
      </c>
    </row>
    <row r="4699" spans="1:6">
      <c r="A4699" s="26">
        <v>4695</v>
      </c>
      <c r="B4699" s="338" t="s">
        <v>10574</v>
      </c>
      <c r="C4699" s="340" t="s">
        <v>9128</v>
      </c>
      <c r="D4699" s="340"/>
      <c r="E4699" s="340" t="s">
        <v>2453</v>
      </c>
      <c r="F4699" s="340" t="s">
        <v>2423</v>
      </c>
    </row>
    <row r="4700" spans="1:6">
      <c r="A4700" s="26">
        <v>4696</v>
      </c>
      <c r="B4700" s="338" t="s">
        <v>10581</v>
      </c>
      <c r="C4700" s="340" t="s">
        <v>9139</v>
      </c>
      <c r="D4700" s="340"/>
      <c r="E4700" s="340" t="s">
        <v>2453</v>
      </c>
      <c r="F4700" s="340" t="s">
        <v>2423</v>
      </c>
    </row>
    <row r="4701" spans="1:6">
      <c r="A4701" s="26">
        <v>4697</v>
      </c>
      <c r="B4701" s="338" t="s">
        <v>10585</v>
      </c>
      <c r="C4701" s="340" t="s">
        <v>9142</v>
      </c>
      <c r="D4701" s="340"/>
      <c r="E4701" s="340" t="s">
        <v>2453</v>
      </c>
      <c r="F4701" s="340" t="s">
        <v>2423</v>
      </c>
    </row>
    <row r="4702" spans="1:6">
      <c r="A4702" s="26">
        <v>4698</v>
      </c>
      <c r="B4702" s="338" t="s">
        <v>10590</v>
      </c>
      <c r="C4702" s="340" t="s">
        <v>9126</v>
      </c>
      <c r="D4702" s="340"/>
      <c r="E4702" s="340" t="s">
        <v>2453</v>
      </c>
      <c r="F4702" s="340" t="s">
        <v>2423</v>
      </c>
    </row>
    <row r="4703" spans="1:6">
      <c r="A4703" s="26">
        <v>4699</v>
      </c>
      <c r="B4703" s="338" t="s">
        <v>10598</v>
      </c>
      <c r="C4703" s="340" t="s">
        <v>9149</v>
      </c>
      <c r="D4703" s="340"/>
      <c r="E4703" s="340" t="s">
        <v>2453</v>
      </c>
      <c r="F4703" s="340" t="s">
        <v>2423</v>
      </c>
    </row>
    <row r="4704" spans="1:6">
      <c r="A4704" s="26">
        <v>4700</v>
      </c>
      <c r="B4704" s="338" t="s">
        <v>10601</v>
      </c>
      <c r="C4704" s="340" t="s">
        <v>9114</v>
      </c>
      <c r="D4704" s="340"/>
      <c r="E4704" s="340" t="s">
        <v>2453</v>
      </c>
      <c r="F4704" s="340" t="s">
        <v>2423</v>
      </c>
    </row>
    <row r="4705" spans="1:6">
      <c r="A4705" s="26">
        <v>4701</v>
      </c>
      <c r="B4705" s="338" t="s">
        <v>10610</v>
      </c>
      <c r="C4705" s="340" t="s">
        <v>9138</v>
      </c>
      <c r="D4705" s="340"/>
      <c r="E4705" s="340" t="s">
        <v>2453</v>
      </c>
      <c r="F4705" s="340" t="s">
        <v>2423</v>
      </c>
    </row>
    <row r="4706" spans="1:6">
      <c r="A4706" s="26">
        <v>4702</v>
      </c>
      <c r="B4706" s="338" t="s">
        <v>10627</v>
      </c>
      <c r="C4706" s="340" t="s">
        <v>9130</v>
      </c>
      <c r="D4706" s="340"/>
      <c r="E4706" s="340" t="s">
        <v>2453</v>
      </c>
      <c r="F4706" s="340" t="s">
        <v>2423</v>
      </c>
    </row>
    <row r="4707" spans="1:6">
      <c r="A4707" s="26">
        <v>4703</v>
      </c>
      <c r="B4707" s="338" t="s">
        <v>10640</v>
      </c>
      <c r="C4707" s="340" t="s">
        <v>9151</v>
      </c>
      <c r="D4707" s="340"/>
      <c r="E4707" s="340" t="s">
        <v>2453</v>
      </c>
      <c r="F4707" s="340" t="s">
        <v>2423</v>
      </c>
    </row>
    <row r="4708" spans="1:6">
      <c r="A4708" s="26">
        <v>4704</v>
      </c>
      <c r="B4708" s="338" t="s">
        <v>10649</v>
      </c>
      <c r="C4708" s="340" t="s">
        <v>9131</v>
      </c>
      <c r="D4708" s="340"/>
      <c r="E4708" s="340" t="s">
        <v>2453</v>
      </c>
      <c r="F4708" s="340" t="s">
        <v>2423</v>
      </c>
    </row>
    <row r="4709" spans="1:6">
      <c r="A4709" s="26">
        <v>4705</v>
      </c>
      <c r="B4709" s="338" t="s">
        <v>10650</v>
      </c>
      <c r="C4709" s="340" t="s">
        <v>9143</v>
      </c>
      <c r="D4709" s="340"/>
      <c r="E4709" s="340" t="s">
        <v>2453</v>
      </c>
      <c r="F4709" s="340" t="s">
        <v>2423</v>
      </c>
    </row>
    <row r="4710" spans="1:6">
      <c r="A4710" s="26">
        <v>4706</v>
      </c>
      <c r="B4710" s="338" t="s">
        <v>10651</v>
      </c>
      <c r="C4710" s="340" t="s">
        <v>9129</v>
      </c>
      <c r="D4710" s="340"/>
      <c r="E4710" s="340" t="s">
        <v>2453</v>
      </c>
      <c r="F4710" s="340" t="s">
        <v>2423</v>
      </c>
    </row>
    <row r="4711" spans="1:6">
      <c r="A4711" s="26">
        <v>4707</v>
      </c>
      <c r="B4711" s="338" t="s">
        <v>10664</v>
      </c>
      <c r="C4711" s="340" t="s">
        <v>9134</v>
      </c>
      <c r="D4711" s="340"/>
      <c r="E4711" s="340" t="s">
        <v>2453</v>
      </c>
      <c r="F4711" s="340" t="s">
        <v>2423</v>
      </c>
    </row>
    <row r="4712" spans="1:6">
      <c r="A4712" s="26">
        <v>4708</v>
      </c>
      <c r="B4712" s="338" t="s">
        <v>10674</v>
      </c>
      <c r="C4712" s="340" t="s">
        <v>9132</v>
      </c>
      <c r="D4712" s="340"/>
      <c r="E4712" s="340" t="s">
        <v>2453</v>
      </c>
      <c r="F4712" s="340" t="s">
        <v>2423</v>
      </c>
    </row>
    <row r="4713" spans="1:6">
      <c r="A4713" s="26">
        <v>4709</v>
      </c>
      <c r="B4713" s="338" t="s">
        <v>10745</v>
      </c>
      <c r="C4713" s="340" t="s">
        <v>9096</v>
      </c>
      <c r="D4713" s="340"/>
      <c r="E4713" s="340" t="s">
        <v>2453</v>
      </c>
      <c r="F4713" s="340" t="s">
        <v>2423</v>
      </c>
    </row>
    <row r="4714" spans="1:6">
      <c r="A4714" s="26">
        <v>4710</v>
      </c>
      <c r="B4714" s="338" t="s">
        <v>10777</v>
      </c>
      <c r="C4714" s="340" t="s">
        <v>9092</v>
      </c>
      <c r="D4714" s="340"/>
      <c r="E4714" s="340" t="s">
        <v>2453</v>
      </c>
      <c r="F4714" s="340" t="s">
        <v>2423</v>
      </c>
    </row>
    <row r="4715" spans="1:6">
      <c r="A4715" s="26">
        <v>4711</v>
      </c>
      <c r="B4715" s="338" t="s">
        <v>10811</v>
      </c>
      <c r="C4715" s="340" t="s">
        <v>9093</v>
      </c>
      <c r="D4715" s="340"/>
      <c r="E4715" s="340" t="s">
        <v>2453</v>
      </c>
      <c r="F4715" s="340" t="s">
        <v>2423</v>
      </c>
    </row>
    <row r="4716" spans="1:6">
      <c r="A4716" s="26">
        <v>4712</v>
      </c>
      <c r="B4716" s="338" t="s">
        <v>10861</v>
      </c>
      <c r="C4716" s="340" t="s">
        <v>9097</v>
      </c>
      <c r="D4716" s="340"/>
      <c r="E4716" s="340" t="s">
        <v>2453</v>
      </c>
      <c r="F4716" s="340" t="s">
        <v>2423</v>
      </c>
    </row>
    <row r="4717" spans="1:6">
      <c r="A4717" s="26">
        <v>4713</v>
      </c>
      <c r="B4717" s="338" t="s">
        <v>10878</v>
      </c>
      <c r="C4717" s="340" t="s">
        <v>9098</v>
      </c>
      <c r="D4717" s="340"/>
      <c r="E4717" s="340" t="s">
        <v>2453</v>
      </c>
      <c r="F4717" s="340" t="s">
        <v>2423</v>
      </c>
    </row>
    <row r="4718" spans="1:6">
      <c r="A4718" s="26">
        <v>4714</v>
      </c>
      <c r="B4718" s="338" t="s">
        <v>10921</v>
      </c>
      <c r="C4718" s="340" t="s">
        <v>9099</v>
      </c>
      <c r="D4718" s="340"/>
      <c r="E4718" s="340" t="s">
        <v>2453</v>
      </c>
      <c r="F4718" s="340" t="s">
        <v>2423</v>
      </c>
    </row>
    <row r="4719" spans="1:6">
      <c r="A4719" s="26">
        <v>4715</v>
      </c>
      <c r="B4719" s="338" t="s">
        <v>10939</v>
      </c>
      <c r="C4719" s="340" t="s">
        <v>9094</v>
      </c>
      <c r="D4719" s="340"/>
      <c r="E4719" s="340" t="s">
        <v>2453</v>
      </c>
      <c r="F4719" s="340" t="s">
        <v>2423</v>
      </c>
    </row>
    <row r="4720" spans="1:6">
      <c r="A4720" s="26">
        <v>4716</v>
      </c>
      <c r="B4720" s="338" t="s">
        <v>10953</v>
      </c>
      <c r="C4720" s="340" t="s">
        <v>9083</v>
      </c>
      <c r="D4720" s="340"/>
      <c r="E4720" s="340" t="s">
        <v>2453</v>
      </c>
      <c r="F4720" s="340" t="s">
        <v>2423</v>
      </c>
    </row>
    <row r="4721" spans="1:6">
      <c r="A4721" s="26">
        <v>4717</v>
      </c>
      <c r="B4721" s="338" t="s">
        <v>10968</v>
      </c>
      <c r="C4721" s="340" t="s">
        <v>9100</v>
      </c>
      <c r="D4721" s="340"/>
      <c r="E4721" s="340" t="s">
        <v>2453</v>
      </c>
      <c r="F4721" s="340" t="s">
        <v>2423</v>
      </c>
    </row>
    <row r="4722" spans="1:6">
      <c r="A4722" s="26">
        <v>4718</v>
      </c>
      <c r="B4722" s="338" t="s">
        <v>10985</v>
      </c>
      <c r="C4722" s="340" t="s">
        <v>9084</v>
      </c>
      <c r="D4722" s="340"/>
      <c r="E4722" s="340" t="s">
        <v>2453</v>
      </c>
      <c r="F4722" s="340" t="s">
        <v>2423</v>
      </c>
    </row>
    <row r="4723" spans="1:6">
      <c r="A4723" s="26">
        <v>4719</v>
      </c>
      <c r="B4723" s="338" t="s">
        <v>11119</v>
      </c>
      <c r="C4723" s="340" t="s">
        <v>9047</v>
      </c>
      <c r="D4723" s="340"/>
      <c r="E4723" s="340" t="s">
        <v>2453</v>
      </c>
      <c r="F4723" s="340" t="s">
        <v>2423</v>
      </c>
    </row>
    <row r="4724" spans="1:6">
      <c r="A4724" s="26">
        <v>4720</v>
      </c>
      <c r="B4724" s="338" t="s">
        <v>11158</v>
      </c>
      <c r="C4724" s="340" t="s">
        <v>1348</v>
      </c>
      <c r="D4724" s="340"/>
      <c r="E4724" s="340" t="s">
        <v>2453</v>
      </c>
      <c r="F4724" s="340" t="s">
        <v>2423</v>
      </c>
    </row>
    <row r="4725" spans="1:6">
      <c r="A4725" s="26">
        <v>4721</v>
      </c>
      <c r="B4725" s="338" t="s">
        <v>11205</v>
      </c>
      <c r="C4725" s="340" t="s">
        <v>9075</v>
      </c>
      <c r="D4725" s="340"/>
      <c r="E4725" s="340" t="s">
        <v>2453</v>
      </c>
      <c r="F4725" s="340" t="s">
        <v>2423</v>
      </c>
    </row>
    <row r="4726" spans="1:6">
      <c r="A4726" s="26">
        <v>4722</v>
      </c>
      <c r="B4726" s="338" t="s">
        <v>11220</v>
      </c>
      <c r="C4726" s="340" t="s">
        <v>9088</v>
      </c>
      <c r="D4726" s="340"/>
      <c r="E4726" s="340" t="s">
        <v>2453</v>
      </c>
      <c r="F4726" s="340" t="s">
        <v>2423</v>
      </c>
    </row>
    <row r="4727" spans="1:6">
      <c r="A4727" s="26">
        <v>4723</v>
      </c>
      <c r="B4727" s="338" t="s">
        <v>11247</v>
      </c>
      <c r="C4727" s="340" t="s">
        <v>9101</v>
      </c>
      <c r="D4727" s="340"/>
      <c r="E4727" s="340" t="s">
        <v>2453</v>
      </c>
      <c r="F4727" s="340" t="s">
        <v>2423</v>
      </c>
    </row>
    <row r="4728" spans="1:6">
      <c r="A4728" s="26">
        <v>4724</v>
      </c>
      <c r="B4728" s="338" t="s">
        <v>11250</v>
      </c>
      <c r="C4728" s="340" t="s">
        <v>9091</v>
      </c>
      <c r="D4728" s="340"/>
      <c r="E4728" s="340" t="s">
        <v>2453</v>
      </c>
      <c r="F4728" s="340" t="s">
        <v>2423</v>
      </c>
    </row>
    <row r="4729" spans="1:6">
      <c r="A4729" s="26">
        <v>4725</v>
      </c>
      <c r="B4729" s="338" t="s">
        <v>11264</v>
      </c>
      <c r="C4729" s="340" t="s">
        <v>9087</v>
      </c>
      <c r="D4729" s="340"/>
      <c r="E4729" s="340" t="s">
        <v>2453</v>
      </c>
      <c r="F4729" s="340" t="s">
        <v>2423</v>
      </c>
    </row>
    <row r="4730" spans="1:6">
      <c r="A4730" s="26">
        <v>4726</v>
      </c>
      <c r="B4730" s="338" t="s">
        <v>11347</v>
      </c>
      <c r="C4730" s="340" t="s">
        <v>9095</v>
      </c>
      <c r="D4730" s="340"/>
      <c r="E4730" s="340" t="s">
        <v>2453</v>
      </c>
      <c r="F4730" s="340" t="s">
        <v>2423</v>
      </c>
    </row>
    <row r="4731" spans="1:6">
      <c r="A4731" s="26">
        <v>4727</v>
      </c>
      <c r="B4731" s="338" t="s">
        <v>11394</v>
      </c>
      <c r="C4731" s="340" t="s">
        <v>9046</v>
      </c>
      <c r="D4731" s="340"/>
      <c r="E4731" s="340" t="s">
        <v>2453</v>
      </c>
      <c r="F4731" s="340" t="s">
        <v>2423</v>
      </c>
    </row>
    <row r="4732" spans="1:6">
      <c r="A4732" s="26">
        <v>4728</v>
      </c>
      <c r="B4732" s="338" t="s">
        <v>8965</v>
      </c>
      <c r="C4732" s="340" t="s">
        <v>8966</v>
      </c>
      <c r="D4732" s="340"/>
      <c r="E4732" s="340" t="s">
        <v>2453</v>
      </c>
      <c r="F4732" s="340" t="s">
        <v>2423</v>
      </c>
    </row>
    <row r="4733" spans="1:6">
      <c r="A4733" s="26">
        <v>4729</v>
      </c>
      <c r="B4733" s="338" t="s">
        <v>9030</v>
      </c>
      <c r="C4733" s="340" t="s">
        <v>9031</v>
      </c>
      <c r="D4733" s="340"/>
      <c r="E4733" s="340" t="s">
        <v>2453</v>
      </c>
      <c r="F4733" s="340" t="s">
        <v>2423</v>
      </c>
    </row>
    <row r="4734" spans="1:6">
      <c r="A4734" s="26">
        <v>4730</v>
      </c>
      <c r="B4734" s="338" t="s">
        <v>11442</v>
      </c>
      <c r="C4734" s="340" t="s">
        <v>9119</v>
      </c>
      <c r="D4734" s="340"/>
      <c r="E4734" s="340" t="s">
        <v>2453</v>
      </c>
      <c r="F4734" s="340" t="s">
        <v>2423</v>
      </c>
    </row>
    <row r="4735" spans="1:6">
      <c r="A4735" s="26">
        <v>4731</v>
      </c>
      <c r="B4735" s="338" t="s">
        <v>11449</v>
      </c>
      <c r="C4735" s="340" t="s">
        <v>9135</v>
      </c>
      <c r="D4735" s="340"/>
      <c r="E4735" s="340" t="s">
        <v>2453</v>
      </c>
      <c r="F4735" s="340" t="s">
        <v>2423</v>
      </c>
    </row>
    <row r="4736" spans="1:6">
      <c r="A4736" s="26">
        <v>4732</v>
      </c>
      <c r="B4736" s="338" t="s">
        <v>11450</v>
      </c>
      <c r="C4736" s="340" t="s">
        <v>9112</v>
      </c>
      <c r="D4736" s="340"/>
      <c r="E4736" s="340" t="s">
        <v>2453</v>
      </c>
      <c r="F4736" s="340" t="s">
        <v>2423</v>
      </c>
    </row>
    <row r="4737" spans="1:6">
      <c r="A4737" s="26">
        <v>4733</v>
      </c>
      <c r="B4737" s="338" t="s">
        <v>11458</v>
      </c>
      <c r="C4737" s="340" t="s">
        <v>9110</v>
      </c>
      <c r="D4737" s="340"/>
      <c r="E4737" s="340" t="s">
        <v>2453</v>
      </c>
      <c r="F4737" s="340" t="s">
        <v>2423</v>
      </c>
    </row>
    <row r="4738" spans="1:6">
      <c r="A4738" s="26">
        <v>4734</v>
      </c>
      <c r="B4738" s="338" t="s">
        <v>11470</v>
      </c>
      <c r="C4738" s="340" t="s">
        <v>9118</v>
      </c>
      <c r="D4738" s="340"/>
      <c r="E4738" s="340" t="s">
        <v>2453</v>
      </c>
      <c r="F4738" s="340" t="s">
        <v>2423</v>
      </c>
    </row>
    <row r="4739" spans="1:6">
      <c r="A4739" s="26">
        <v>4735</v>
      </c>
      <c r="B4739" s="338" t="s">
        <v>11479</v>
      </c>
      <c r="C4739" s="340" t="s">
        <v>9113</v>
      </c>
      <c r="D4739" s="340"/>
      <c r="E4739" s="340" t="s">
        <v>2453</v>
      </c>
      <c r="F4739" s="340" t="s">
        <v>2423</v>
      </c>
    </row>
    <row r="4740" spans="1:6">
      <c r="A4740" s="26">
        <v>4736</v>
      </c>
      <c r="B4740" s="338" t="s">
        <v>11480</v>
      </c>
      <c r="C4740" s="340" t="s">
        <v>9117</v>
      </c>
      <c r="D4740" s="340"/>
      <c r="E4740" s="340" t="s">
        <v>2453</v>
      </c>
      <c r="F4740" s="340" t="s">
        <v>2423</v>
      </c>
    </row>
    <row r="4741" spans="1:6">
      <c r="A4741" s="26">
        <v>4737</v>
      </c>
      <c r="B4741" s="338" t="s">
        <v>11486</v>
      </c>
      <c r="C4741" s="340" t="s">
        <v>9103</v>
      </c>
      <c r="D4741" s="340"/>
      <c r="E4741" s="340" t="s">
        <v>2453</v>
      </c>
      <c r="F4741" s="340" t="s">
        <v>2423</v>
      </c>
    </row>
    <row r="4742" spans="1:6">
      <c r="A4742" s="26">
        <v>4738</v>
      </c>
      <c r="B4742" s="338" t="s">
        <v>11487</v>
      </c>
      <c r="C4742" s="340" t="s">
        <v>9120</v>
      </c>
      <c r="D4742" s="340"/>
      <c r="E4742" s="340" t="s">
        <v>2453</v>
      </c>
      <c r="F4742" s="340" t="s">
        <v>2423</v>
      </c>
    </row>
    <row r="4743" spans="1:6">
      <c r="A4743" s="26">
        <v>4739</v>
      </c>
      <c r="B4743" s="338" t="s">
        <v>11491</v>
      </c>
      <c r="C4743" s="340" t="s">
        <v>9116</v>
      </c>
      <c r="D4743" s="340"/>
      <c r="E4743" s="340" t="s">
        <v>2453</v>
      </c>
      <c r="F4743" s="340" t="s">
        <v>2423</v>
      </c>
    </row>
    <row r="4744" spans="1:6">
      <c r="A4744" s="26">
        <v>4740</v>
      </c>
      <c r="B4744" s="338" t="s">
        <v>11497</v>
      </c>
      <c r="C4744" s="340" t="s">
        <v>9109</v>
      </c>
      <c r="D4744" s="340"/>
      <c r="E4744" s="340" t="s">
        <v>2453</v>
      </c>
      <c r="F4744" s="340" t="s">
        <v>2423</v>
      </c>
    </row>
    <row r="4745" spans="1:6">
      <c r="A4745" s="26">
        <v>4741</v>
      </c>
      <c r="B4745" s="338" t="s">
        <v>11522</v>
      </c>
      <c r="C4745" s="340" t="s">
        <v>9133</v>
      </c>
      <c r="D4745" s="340"/>
      <c r="E4745" s="340" t="s">
        <v>2453</v>
      </c>
      <c r="F4745" s="340" t="s">
        <v>2423</v>
      </c>
    </row>
    <row r="4746" spans="1:6">
      <c r="A4746" s="26">
        <v>4742</v>
      </c>
      <c r="B4746" s="338" t="s">
        <v>11528</v>
      </c>
      <c r="C4746" s="340" t="s">
        <v>9125</v>
      </c>
      <c r="D4746" s="340"/>
      <c r="E4746" s="340" t="s">
        <v>2453</v>
      </c>
      <c r="F4746" s="340" t="s">
        <v>2423</v>
      </c>
    </row>
    <row r="4747" spans="1:6">
      <c r="A4747" s="26">
        <v>4743</v>
      </c>
      <c r="B4747" s="338" t="s">
        <v>11532</v>
      </c>
      <c r="C4747" s="340" t="s">
        <v>9072</v>
      </c>
      <c r="D4747" s="340"/>
      <c r="E4747" s="340" t="s">
        <v>2453</v>
      </c>
      <c r="F4747" s="340" t="s">
        <v>2423</v>
      </c>
    </row>
    <row r="4748" spans="1:6">
      <c r="A4748" s="26">
        <v>4744</v>
      </c>
      <c r="B4748" s="27" t="s">
        <v>9502</v>
      </c>
      <c r="C4748" s="28" t="s">
        <v>9051</v>
      </c>
      <c r="D4748" s="28"/>
      <c r="E4748" s="340" t="s">
        <v>2453</v>
      </c>
      <c r="F4748" s="340" t="s">
        <v>2438</v>
      </c>
    </row>
    <row r="4749" spans="1:6">
      <c r="A4749" s="26">
        <v>4745</v>
      </c>
      <c r="B4749" s="27" t="s">
        <v>8822</v>
      </c>
      <c r="C4749" s="28" t="s">
        <v>8823</v>
      </c>
      <c r="D4749" s="28"/>
      <c r="E4749" s="340" t="s">
        <v>2453</v>
      </c>
      <c r="F4749" s="340" t="s">
        <v>2438</v>
      </c>
    </row>
    <row r="4750" spans="1:6">
      <c r="A4750" s="26">
        <v>4746</v>
      </c>
      <c r="B4750" s="338" t="s">
        <v>8854</v>
      </c>
      <c r="C4750" s="340" t="s">
        <v>8855</v>
      </c>
      <c r="D4750" s="340"/>
      <c r="E4750" s="340" t="s">
        <v>2453</v>
      </c>
      <c r="F4750" s="340" t="s">
        <v>2438</v>
      </c>
    </row>
    <row r="4751" spans="1:6">
      <c r="A4751" s="26">
        <v>4747</v>
      </c>
      <c r="B4751" s="338" t="s">
        <v>8885</v>
      </c>
      <c r="C4751" s="340" t="s">
        <v>8886</v>
      </c>
      <c r="D4751" s="340"/>
      <c r="E4751" s="340" t="s">
        <v>2453</v>
      </c>
      <c r="F4751" s="340" t="s">
        <v>2438</v>
      </c>
    </row>
    <row r="4752" spans="1:6">
      <c r="A4752" s="26">
        <v>4748</v>
      </c>
      <c r="B4752" s="338" t="s">
        <v>8818</v>
      </c>
      <c r="C4752" s="340" t="s">
        <v>8819</v>
      </c>
      <c r="D4752" s="340"/>
      <c r="E4752" s="340" t="s">
        <v>2453</v>
      </c>
      <c r="F4752" s="340" t="s">
        <v>2438</v>
      </c>
    </row>
    <row r="4753" spans="1:6">
      <c r="A4753" s="26">
        <v>4749</v>
      </c>
      <c r="B4753" s="338" t="s">
        <v>9521</v>
      </c>
      <c r="C4753" s="340" t="s">
        <v>9049</v>
      </c>
      <c r="D4753" s="340"/>
      <c r="E4753" s="340" t="s">
        <v>2453</v>
      </c>
      <c r="F4753" s="340" t="s">
        <v>2438</v>
      </c>
    </row>
    <row r="4754" spans="1:6">
      <c r="A4754" s="26">
        <v>4750</v>
      </c>
      <c r="B4754" s="338" t="s">
        <v>8858</v>
      </c>
      <c r="C4754" s="340" t="s">
        <v>8859</v>
      </c>
      <c r="D4754" s="340"/>
      <c r="E4754" s="340" t="s">
        <v>2453</v>
      </c>
      <c r="F4754" s="340" t="s">
        <v>2438</v>
      </c>
    </row>
    <row r="4755" spans="1:6">
      <c r="A4755" s="26">
        <v>4751</v>
      </c>
      <c r="B4755" s="338" t="s">
        <v>8752</v>
      </c>
      <c r="C4755" s="340" t="s">
        <v>8753</v>
      </c>
      <c r="D4755" s="340"/>
      <c r="E4755" s="340" t="s">
        <v>2453</v>
      </c>
      <c r="F4755" s="340" t="s">
        <v>2438</v>
      </c>
    </row>
    <row r="4756" spans="1:6">
      <c r="A4756" s="26">
        <v>4752</v>
      </c>
      <c r="B4756" s="338" t="s">
        <v>9580</v>
      </c>
      <c r="C4756" s="340" t="s">
        <v>9060</v>
      </c>
      <c r="D4756" s="340"/>
      <c r="E4756" s="340" t="s">
        <v>2453</v>
      </c>
      <c r="F4756" s="340" t="s">
        <v>2438</v>
      </c>
    </row>
    <row r="4757" spans="1:6">
      <c r="A4757" s="26">
        <v>4753</v>
      </c>
      <c r="B4757" s="338" t="s">
        <v>8840</v>
      </c>
      <c r="C4757" s="340" t="s">
        <v>8841</v>
      </c>
      <c r="D4757" s="340"/>
      <c r="E4757" s="340" t="s">
        <v>2453</v>
      </c>
      <c r="F4757" s="340" t="s">
        <v>2438</v>
      </c>
    </row>
    <row r="4758" spans="1:6">
      <c r="A4758" s="26">
        <v>4754</v>
      </c>
      <c r="B4758" s="338" t="s">
        <v>9604</v>
      </c>
      <c r="C4758" s="340" t="s">
        <v>9059</v>
      </c>
      <c r="D4758" s="340"/>
      <c r="E4758" s="340" t="s">
        <v>2453</v>
      </c>
      <c r="F4758" s="340" t="s">
        <v>2438</v>
      </c>
    </row>
    <row r="4759" spans="1:6">
      <c r="A4759" s="26">
        <v>4755</v>
      </c>
      <c r="B4759" s="338" t="s">
        <v>8988</v>
      </c>
      <c r="C4759" s="340" t="s">
        <v>8989</v>
      </c>
      <c r="D4759" s="340"/>
      <c r="E4759" s="340" t="s">
        <v>2453</v>
      </c>
      <c r="F4759" s="340" t="s">
        <v>2438</v>
      </c>
    </row>
    <row r="4760" spans="1:6">
      <c r="A4760" s="26">
        <v>4756</v>
      </c>
      <c r="B4760" s="338" t="s">
        <v>9637</v>
      </c>
      <c r="C4760" s="340" t="s">
        <v>9057</v>
      </c>
      <c r="D4760" s="340"/>
      <c r="E4760" s="340" t="s">
        <v>2453</v>
      </c>
      <c r="F4760" s="340" t="s">
        <v>2438</v>
      </c>
    </row>
    <row r="4761" spans="1:6">
      <c r="A4761" s="26">
        <v>4757</v>
      </c>
      <c r="B4761" s="338" t="s">
        <v>9652</v>
      </c>
      <c r="C4761" s="340" t="s">
        <v>1175</v>
      </c>
      <c r="D4761" s="340"/>
      <c r="E4761" s="340" t="s">
        <v>2453</v>
      </c>
      <c r="F4761" s="340" t="s">
        <v>2438</v>
      </c>
    </row>
    <row r="4762" spans="1:6">
      <c r="A4762" s="26">
        <v>4758</v>
      </c>
      <c r="B4762" s="338" t="s">
        <v>8852</v>
      </c>
      <c r="C4762" s="340" t="s">
        <v>8853</v>
      </c>
      <c r="D4762" s="340"/>
      <c r="E4762" s="340" t="s">
        <v>2453</v>
      </c>
      <c r="F4762" s="340" t="s">
        <v>2438</v>
      </c>
    </row>
    <row r="4763" spans="1:6">
      <c r="A4763" s="26">
        <v>4759</v>
      </c>
      <c r="B4763" s="338" t="s">
        <v>8846</v>
      </c>
      <c r="C4763" s="340" t="s">
        <v>8847</v>
      </c>
      <c r="D4763" s="340"/>
      <c r="E4763" s="340" t="s">
        <v>2453</v>
      </c>
      <c r="F4763" s="340" t="s">
        <v>2438</v>
      </c>
    </row>
    <row r="4764" spans="1:6">
      <c r="A4764" s="26">
        <v>4760</v>
      </c>
      <c r="B4764" s="338" t="s">
        <v>8930</v>
      </c>
      <c r="C4764" s="340" t="s">
        <v>8931</v>
      </c>
      <c r="D4764" s="340"/>
      <c r="E4764" s="340" t="s">
        <v>2453</v>
      </c>
      <c r="F4764" s="340" t="s">
        <v>2438</v>
      </c>
    </row>
    <row r="4765" spans="1:6">
      <c r="A4765" s="26">
        <v>4761</v>
      </c>
      <c r="B4765" s="338" t="s">
        <v>9690</v>
      </c>
      <c r="C4765" s="340" t="s">
        <v>9056</v>
      </c>
      <c r="D4765" s="340"/>
      <c r="E4765" s="340" t="s">
        <v>2453</v>
      </c>
      <c r="F4765" s="340" t="s">
        <v>2438</v>
      </c>
    </row>
    <row r="4766" spans="1:6">
      <c r="A4766" s="26">
        <v>4762</v>
      </c>
      <c r="B4766" s="338" t="s">
        <v>9696</v>
      </c>
      <c r="C4766" s="340" t="s">
        <v>9062</v>
      </c>
      <c r="D4766" s="340"/>
      <c r="E4766" s="340" t="s">
        <v>2453</v>
      </c>
      <c r="F4766" s="340" t="s">
        <v>2438</v>
      </c>
    </row>
    <row r="4767" spans="1:6">
      <c r="A4767" s="26">
        <v>4763</v>
      </c>
      <c r="B4767" s="338" t="s">
        <v>9041</v>
      </c>
      <c r="C4767" s="340" t="s">
        <v>1085</v>
      </c>
      <c r="D4767" s="340"/>
      <c r="E4767" s="340" t="s">
        <v>2453</v>
      </c>
      <c r="F4767" s="340" t="s">
        <v>2438</v>
      </c>
    </row>
    <row r="4768" spans="1:6">
      <c r="A4768" s="26">
        <v>4764</v>
      </c>
      <c r="B4768" s="338" t="s">
        <v>8844</v>
      </c>
      <c r="C4768" s="340" t="s">
        <v>8845</v>
      </c>
      <c r="D4768" s="340"/>
      <c r="E4768" s="340" t="s">
        <v>2453</v>
      </c>
      <c r="F4768" s="340" t="s">
        <v>2438</v>
      </c>
    </row>
    <row r="4769" spans="1:6">
      <c r="A4769" s="26">
        <v>4765</v>
      </c>
      <c r="B4769" s="338" t="s">
        <v>8990</v>
      </c>
      <c r="C4769" s="340" t="s">
        <v>8991</v>
      </c>
      <c r="D4769" s="340"/>
      <c r="E4769" s="340" t="s">
        <v>2453</v>
      </c>
      <c r="F4769" s="340" t="s">
        <v>2438</v>
      </c>
    </row>
    <row r="4770" spans="1:6">
      <c r="A4770" s="26">
        <v>4766</v>
      </c>
      <c r="B4770" s="338" t="s">
        <v>8756</v>
      </c>
      <c r="C4770" s="340" t="s">
        <v>8757</v>
      </c>
      <c r="D4770" s="340"/>
      <c r="E4770" s="340" t="s">
        <v>2453</v>
      </c>
      <c r="F4770" s="340" t="s">
        <v>2438</v>
      </c>
    </row>
    <row r="4771" spans="1:6">
      <c r="A4771" s="26">
        <v>4767</v>
      </c>
      <c r="B4771" s="338" t="s">
        <v>8933</v>
      </c>
      <c r="C4771" s="340" t="s">
        <v>8934</v>
      </c>
      <c r="D4771" s="340"/>
      <c r="E4771" s="340" t="s">
        <v>2453</v>
      </c>
      <c r="F4771" s="340" t="s">
        <v>2438</v>
      </c>
    </row>
    <row r="4772" spans="1:6">
      <c r="A4772" s="26">
        <v>4768</v>
      </c>
      <c r="B4772" s="338" t="s">
        <v>8924</v>
      </c>
      <c r="C4772" s="340" t="s">
        <v>8925</v>
      </c>
      <c r="D4772" s="340"/>
      <c r="E4772" s="340" t="s">
        <v>2453</v>
      </c>
      <c r="F4772" s="340" t="s">
        <v>2438</v>
      </c>
    </row>
    <row r="4773" spans="1:6">
      <c r="A4773" s="26">
        <v>4769</v>
      </c>
      <c r="B4773" s="338" t="s">
        <v>8887</v>
      </c>
      <c r="C4773" s="340" t="s">
        <v>8888</v>
      </c>
      <c r="D4773" s="340"/>
      <c r="E4773" s="340" t="s">
        <v>2453</v>
      </c>
      <c r="F4773" s="340" t="s">
        <v>2438</v>
      </c>
    </row>
    <row r="4774" spans="1:6">
      <c r="A4774" s="26">
        <v>4770</v>
      </c>
      <c r="B4774" s="338" t="s">
        <v>9816</v>
      </c>
      <c r="C4774" s="340" t="s">
        <v>9052</v>
      </c>
      <c r="D4774" s="340"/>
      <c r="E4774" s="340" t="s">
        <v>2453</v>
      </c>
      <c r="F4774" s="340" t="s">
        <v>2438</v>
      </c>
    </row>
    <row r="4775" spans="1:6">
      <c r="A4775" s="26">
        <v>4771</v>
      </c>
      <c r="B4775" s="338" t="s">
        <v>9821</v>
      </c>
      <c r="C4775" s="340" t="s">
        <v>9065</v>
      </c>
      <c r="D4775" s="340"/>
      <c r="E4775" s="340" t="s">
        <v>2453</v>
      </c>
      <c r="F4775" s="340" t="s">
        <v>2438</v>
      </c>
    </row>
    <row r="4776" spans="1:6">
      <c r="A4776" s="26">
        <v>4772</v>
      </c>
      <c r="B4776" s="338" t="s">
        <v>8810</v>
      </c>
      <c r="C4776" s="340" t="s">
        <v>8811</v>
      </c>
      <c r="D4776" s="340"/>
      <c r="E4776" s="340" t="s">
        <v>2453</v>
      </c>
      <c r="F4776" s="340" t="s">
        <v>2438</v>
      </c>
    </row>
    <row r="4777" spans="1:6">
      <c r="A4777" s="26">
        <v>4773</v>
      </c>
      <c r="B4777" s="338" t="s">
        <v>8984</v>
      </c>
      <c r="C4777" s="340" t="s">
        <v>8985</v>
      </c>
      <c r="D4777" s="340"/>
      <c r="E4777" s="340" t="s">
        <v>2453</v>
      </c>
      <c r="F4777" s="340" t="s">
        <v>2438</v>
      </c>
    </row>
    <row r="4778" spans="1:6">
      <c r="A4778" s="26">
        <v>4774</v>
      </c>
      <c r="B4778" s="338" t="s">
        <v>8889</v>
      </c>
      <c r="C4778" s="340" t="s">
        <v>8890</v>
      </c>
      <c r="D4778" s="340"/>
      <c r="E4778" s="340" t="s">
        <v>2453</v>
      </c>
      <c r="F4778" s="340" t="s">
        <v>2438</v>
      </c>
    </row>
    <row r="4779" spans="1:6">
      <c r="A4779" s="26">
        <v>4775</v>
      </c>
      <c r="B4779" s="338" t="s">
        <v>8824</v>
      </c>
      <c r="C4779" s="340" t="s">
        <v>8825</v>
      </c>
      <c r="D4779" s="340"/>
      <c r="E4779" s="340" t="s">
        <v>2453</v>
      </c>
      <c r="F4779" s="340" t="s">
        <v>2438</v>
      </c>
    </row>
    <row r="4780" spans="1:6">
      <c r="A4780" s="26">
        <v>4776</v>
      </c>
      <c r="B4780" s="338" t="s">
        <v>8734</v>
      </c>
      <c r="C4780" s="340" t="s">
        <v>8735</v>
      </c>
      <c r="D4780" s="340"/>
      <c r="E4780" s="340" t="s">
        <v>2453</v>
      </c>
      <c r="F4780" s="340" t="s">
        <v>2438</v>
      </c>
    </row>
    <row r="4781" spans="1:6">
      <c r="A4781" s="26">
        <v>4777</v>
      </c>
      <c r="B4781" s="338" t="s">
        <v>8838</v>
      </c>
      <c r="C4781" s="340" t="s">
        <v>8839</v>
      </c>
      <c r="D4781" s="340"/>
      <c r="E4781" s="340" t="s">
        <v>2453</v>
      </c>
      <c r="F4781" s="340" t="s">
        <v>2438</v>
      </c>
    </row>
    <row r="4782" spans="1:6">
      <c r="A4782" s="26">
        <v>4778</v>
      </c>
      <c r="B4782" s="338" t="s">
        <v>9000</v>
      </c>
      <c r="C4782" s="340" t="s">
        <v>9001</v>
      </c>
      <c r="D4782" s="340"/>
      <c r="E4782" s="340" t="s">
        <v>2453</v>
      </c>
      <c r="F4782" s="340" t="s">
        <v>2438</v>
      </c>
    </row>
    <row r="4783" spans="1:6">
      <c r="A4783" s="26">
        <v>4779</v>
      </c>
      <c r="B4783" s="338" t="s">
        <v>8814</v>
      </c>
      <c r="C4783" s="340" t="s">
        <v>8815</v>
      </c>
      <c r="D4783" s="340"/>
      <c r="E4783" s="340" t="s">
        <v>2453</v>
      </c>
      <c r="F4783" s="340" t="s">
        <v>2438</v>
      </c>
    </row>
    <row r="4784" spans="1:6">
      <c r="A4784" s="26">
        <v>4780</v>
      </c>
      <c r="B4784" s="338" t="s">
        <v>9012</v>
      </c>
      <c r="C4784" s="340" t="s">
        <v>9013</v>
      </c>
      <c r="D4784" s="340"/>
      <c r="E4784" s="340" t="s">
        <v>2453</v>
      </c>
      <c r="F4784" s="340" t="s">
        <v>2438</v>
      </c>
    </row>
    <row r="4785" spans="1:6">
      <c r="A4785" s="26">
        <v>4781</v>
      </c>
      <c r="B4785" s="338" t="s">
        <v>10043</v>
      </c>
      <c r="C4785" s="340" t="s">
        <v>9068</v>
      </c>
      <c r="D4785" s="340"/>
      <c r="E4785" s="340" t="s">
        <v>2453</v>
      </c>
      <c r="F4785" s="340" t="s">
        <v>2438</v>
      </c>
    </row>
    <row r="4786" spans="1:6">
      <c r="A4786" s="26">
        <v>4782</v>
      </c>
      <c r="B4786" s="338" t="s">
        <v>10047</v>
      </c>
      <c r="C4786" s="340" t="s">
        <v>9069</v>
      </c>
      <c r="D4786" s="340"/>
      <c r="E4786" s="340" t="s">
        <v>2453</v>
      </c>
      <c r="F4786" s="340" t="s">
        <v>2438</v>
      </c>
    </row>
    <row r="4787" spans="1:6">
      <c r="A4787" s="26">
        <v>4783</v>
      </c>
      <c r="B4787" s="338" t="s">
        <v>9010</v>
      </c>
      <c r="C4787" s="340" t="s">
        <v>9011</v>
      </c>
      <c r="D4787" s="340"/>
      <c r="E4787" s="340" t="s">
        <v>2453</v>
      </c>
      <c r="F4787" s="340" t="s">
        <v>2438</v>
      </c>
    </row>
    <row r="4788" spans="1:6">
      <c r="A4788" s="26">
        <v>4784</v>
      </c>
      <c r="B4788" s="338" t="s">
        <v>10155</v>
      </c>
      <c r="C4788" s="340" t="s">
        <v>10156</v>
      </c>
      <c r="D4788" s="340"/>
      <c r="E4788" s="340" t="s">
        <v>2422</v>
      </c>
      <c r="F4788" s="340" t="s">
        <v>2438</v>
      </c>
    </row>
    <row r="4789" spans="1:6">
      <c r="A4789" s="26">
        <v>4785</v>
      </c>
      <c r="B4789" s="338" t="s">
        <v>8698</v>
      </c>
      <c r="C4789" s="340" t="s">
        <v>8699</v>
      </c>
      <c r="D4789" s="340"/>
      <c r="E4789" s="340" t="s">
        <v>2453</v>
      </c>
      <c r="F4789" s="340" t="s">
        <v>2438</v>
      </c>
    </row>
    <row r="4790" spans="1:6">
      <c r="A4790" s="26">
        <v>4786</v>
      </c>
      <c r="B4790" s="338" t="s">
        <v>8702</v>
      </c>
      <c r="C4790" s="340" t="s">
        <v>8703</v>
      </c>
      <c r="D4790" s="340"/>
      <c r="E4790" s="340" t="s">
        <v>2453</v>
      </c>
      <c r="F4790" s="340" t="s">
        <v>2438</v>
      </c>
    </row>
    <row r="4791" spans="1:6">
      <c r="A4791" s="26">
        <v>4787</v>
      </c>
      <c r="B4791" s="338" t="s">
        <v>8706</v>
      </c>
      <c r="C4791" s="340" t="s">
        <v>8707</v>
      </c>
      <c r="D4791" s="340"/>
      <c r="E4791" s="340" t="s">
        <v>2453</v>
      </c>
      <c r="F4791" s="340" t="s">
        <v>2438</v>
      </c>
    </row>
    <row r="4792" spans="1:6">
      <c r="A4792" s="26">
        <v>4788</v>
      </c>
      <c r="B4792" s="338" t="s">
        <v>8963</v>
      </c>
      <c r="C4792" s="340" t="s">
        <v>8964</v>
      </c>
      <c r="D4792" s="340"/>
      <c r="E4792" s="340" t="s">
        <v>2453</v>
      </c>
      <c r="F4792" s="340" t="s">
        <v>2438</v>
      </c>
    </row>
    <row r="4793" spans="1:6">
      <c r="A4793" s="26">
        <v>4789</v>
      </c>
      <c r="B4793" s="338" t="s">
        <v>8959</v>
      </c>
      <c r="C4793" s="340" t="s">
        <v>8960</v>
      </c>
      <c r="D4793" s="340"/>
      <c r="E4793" s="340" t="s">
        <v>2453</v>
      </c>
      <c r="F4793" s="340" t="s">
        <v>2438</v>
      </c>
    </row>
    <row r="4794" spans="1:6">
      <c r="A4794" s="26">
        <v>4790</v>
      </c>
      <c r="B4794" s="338" t="s">
        <v>9014</v>
      </c>
      <c r="C4794" s="340" t="s">
        <v>9015</v>
      </c>
      <c r="D4794" s="340"/>
      <c r="E4794" s="340" t="s">
        <v>2453</v>
      </c>
      <c r="F4794" s="340" t="s">
        <v>2438</v>
      </c>
    </row>
    <row r="4795" spans="1:6">
      <c r="A4795" s="26">
        <v>4791</v>
      </c>
      <c r="B4795" s="338" t="s">
        <v>8776</v>
      </c>
      <c r="C4795" s="340" t="s">
        <v>8777</v>
      </c>
      <c r="D4795" s="340"/>
      <c r="E4795" s="340" t="s">
        <v>2453</v>
      </c>
      <c r="F4795" s="340" t="s">
        <v>2438</v>
      </c>
    </row>
    <row r="4796" spans="1:6">
      <c r="A4796" s="26">
        <v>4792</v>
      </c>
      <c r="B4796" s="338" t="s">
        <v>8704</v>
      </c>
      <c r="C4796" s="340" t="s">
        <v>8705</v>
      </c>
      <c r="D4796" s="340"/>
      <c r="E4796" s="340" t="s">
        <v>2453</v>
      </c>
      <c r="F4796" s="340" t="s">
        <v>2438</v>
      </c>
    </row>
    <row r="4797" spans="1:6">
      <c r="A4797" s="26">
        <v>4793</v>
      </c>
      <c r="B4797" s="338" t="s">
        <v>8957</v>
      </c>
      <c r="C4797" s="340" t="s">
        <v>8958</v>
      </c>
      <c r="D4797" s="340"/>
      <c r="E4797" s="340" t="s">
        <v>2453</v>
      </c>
      <c r="F4797" s="340" t="s">
        <v>2438</v>
      </c>
    </row>
    <row r="4798" spans="1:6">
      <c r="A4798" s="26">
        <v>4794</v>
      </c>
      <c r="B4798" s="338" t="s">
        <v>8883</v>
      </c>
      <c r="C4798" s="340" t="s">
        <v>8884</v>
      </c>
      <c r="D4798" s="340"/>
      <c r="E4798" s="340" t="s">
        <v>2453</v>
      </c>
      <c r="F4798" s="340" t="s">
        <v>2438</v>
      </c>
    </row>
    <row r="4799" spans="1:6">
      <c r="A4799" s="26">
        <v>4795</v>
      </c>
      <c r="B4799" s="338" t="s">
        <v>10678</v>
      </c>
      <c r="C4799" s="340" t="s">
        <v>10679</v>
      </c>
      <c r="D4799" s="340"/>
      <c r="E4799" s="340" t="s">
        <v>2453</v>
      </c>
      <c r="F4799" s="340" t="s">
        <v>2438</v>
      </c>
    </row>
    <row r="4800" spans="1:6">
      <c r="A4800" s="26">
        <v>4796</v>
      </c>
      <c r="B4800" s="338" t="s">
        <v>11048</v>
      </c>
      <c r="C4800" s="340" t="s">
        <v>8686</v>
      </c>
      <c r="D4800" s="340"/>
      <c r="E4800" s="340" t="s">
        <v>2422</v>
      </c>
      <c r="F4800" s="340" t="s">
        <v>2438</v>
      </c>
    </row>
    <row r="4801" spans="1:6">
      <c r="A4801" s="26">
        <v>4797</v>
      </c>
      <c r="B4801" s="338" t="s">
        <v>11085</v>
      </c>
      <c r="C4801" s="340" t="s">
        <v>9071</v>
      </c>
      <c r="D4801" s="340"/>
      <c r="E4801" s="340" t="s">
        <v>2453</v>
      </c>
      <c r="F4801" s="340" t="s">
        <v>2438</v>
      </c>
    </row>
    <row r="4802" spans="1:6">
      <c r="A4802" s="26">
        <v>4798</v>
      </c>
      <c r="B4802" s="335" t="s">
        <v>8724</v>
      </c>
      <c r="C4802" s="336" t="s">
        <v>8725</v>
      </c>
      <c r="D4802" s="336"/>
      <c r="E4802" s="336" t="s">
        <v>2453</v>
      </c>
      <c r="F4802" s="336" t="s">
        <v>2438</v>
      </c>
    </row>
    <row r="4803" spans="1:6">
      <c r="A4803" s="26">
        <v>4799</v>
      </c>
      <c r="B4803" s="335" t="s">
        <v>8722</v>
      </c>
      <c r="C4803" s="336" t="s">
        <v>8723</v>
      </c>
      <c r="D4803" s="336"/>
      <c r="E4803" s="336" t="s">
        <v>2453</v>
      </c>
      <c r="F4803" s="336" t="s">
        <v>2438</v>
      </c>
    </row>
    <row r="4804" spans="1:6">
      <c r="A4804" s="26">
        <v>4800</v>
      </c>
      <c r="B4804" s="335" t="s">
        <v>11586</v>
      </c>
      <c r="C4804" s="336" t="s">
        <v>9044</v>
      </c>
      <c r="D4804" s="336"/>
      <c r="E4804" s="336" t="s">
        <v>2453</v>
      </c>
      <c r="F4804" s="337" t="s">
        <v>2438</v>
      </c>
    </row>
    <row r="4805" spans="1:6">
      <c r="A4805" s="26">
        <v>4801</v>
      </c>
      <c r="B4805" s="335" t="s">
        <v>11597</v>
      </c>
      <c r="C4805" s="336" t="s">
        <v>1630</v>
      </c>
      <c r="D4805" s="336"/>
      <c r="E4805" s="336" t="s">
        <v>2453</v>
      </c>
      <c r="F4805" s="337" t="s">
        <v>2438</v>
      </c>
    </row>
    <row r="4806" spans="1:6">
      <c r="A4806" s="26">
        <v>4802</v>
      </c>
      <c r="B4806" s="339" t="s">
        <v>8903</v>
      </c>
      <c r="C4806" s="341" t="s">
        <v>8904</v>
      </c>
      <c r="D4806" s="341"/>
      <c r="E4806" s="336" t="s">
        <v>2453</v>
      </c>
      <c r="F4806" s="336" t="s">
        <v>3152</v>
      </c>
    </row>
    <row r="4807" spans="1:6">
      <c r="A4807" s="26">
        <v>4803</v>
      </c>
      <c r="B4807" s="335" t="s">
        <v>9577</v>
      </c>
      <c r="C4807" s="336" t="s">
        <v>9058</v>
      </c>
      <c r="D4807" s="336"/>
      <c r="E4807" s="336" t="s">
        <v>2453</v>
      </c>
      <c r="F4807" s="336" t="s">
        <v>3152</v>
      </c>
    </row>
    <row r="4808" spans="1:6">
      <c r="A4808" s="26">
        <v>4804</v>
      </c>
      <c r="B4808" s="335" t="s">
        <v>8758</v>
      </c>
      <c r="C4808" s="336" t="s">
        <v>1218</v>
      </c>
      <c r="D4808" s="336"/>
      <c r="E4808" s="336" t="s">
        <v>2453</v>
      </c>
      <c r="F4808" s="336" t="s">
        <v>3152</v>
      </c>
    </row>
    <row r="4809" spans="1:6">
      <c r="A4809" s="26">
        <v>4805</v>
      </c>
      <c r="B4809" s="335" t="s">
        <v>8748</v>
      </c>
      <c r="C4809" s="336" t="s">
        <v>8749</v>
      </c>
      <c r="D4809" s="336"/>
      <c r="E4809" s="336" t="s">
        <v>2453</v>
      </c>
      <c r="F4809" s="336" t="s">
        <v>3152</v>
      </c>
    </row>
    <row r="4810" spans="1:6">
      <c r="A4810" s="26">
        <v>4806</v>
      </c>
      <c r="B4810" s="335" t="s">
        <v>8744</v>
      </c>
      <c r="C4810" s="336" t="s">
        <v>8745</v>
      </c>
      <c r="D4810" s="336"/>
      <c r="E4810" s="336" t="s">
        <v>2453</v>
      </c>
      <c r="F4810" s="336" t="s">
        <v>3152</v>
      </c>
    </row>
    <row r="4811" spans="1:6">
      <c r="A4811" s="26">
        <v>4807</v>
      </c>
      <c r="B4811" s="335" t="s">
        <v>9866</v>
      </c>
      <c r="C4811" s="336" t="s">
        <v>9055</v>
      </c>
      <c r="D4811" s="336"/>
      <c r="E4811" s="336" t="s">
        <v>2453</v>
      </c>
      <c r="F4811" s="336" t="s">
        <v>3152</v>
      </c>
    </row>
    <row r="4812" spans="1:6">
      <c r="A4812" s="26">
        <v>4808</v>
      </c>
      <c r="B4812" s="335" t="s">
        <v>8754</v>
      </c>
      <c r="C4812" s="336" t="s">
        <v>8755</v>
      </c>
      <c r="D4812" s="336"/>
      <c r="E4812" s="336" t="s">
        <v>2453</v>
      </c>
      <c r="F4812" s="336" t="s">
        <v>3152</v>
      </c>
    </row>
    <row r="4813" spans="1:6">
      <c r="A4813" s="26">
        <v>4809</v>
      </c>
      <c r="B4813" s="335" t="s">
        <v>8834</v>
      </c>
      <c r="C4813" s="336" t="s">
        <v>8835</v>
      </c>
      <c r="D4813" s="336"/>
      <c r="E4813" s="336" t="s">
        <v>2453</v>
      </c>
      <c r="F4813" s="336" t="s">
        <v>3152</v>
      </c>
    </row>
    <row r="4814" spans="1:6">
      <c r="A4814" s="26">
        <v>4810</v>
      </c>
      <c r="B4814" s="335" t="s">
        <v>8826</v>
      </c>
      <c r="C4814" s="336" t="s">
        <v>8827</v>
      </c>
      <c r="D4814" s="336"/>
      <c r="E4814" s="336" t="s">
        <v>2453</v>
      </c>
      <c r="F4814" s="336" t="s">
        <v>3152</v>
      </c>
    </row>
    <row r="4815" spans="1:6">
      <c r="A4815" s="26">
        <v>4811</v>
      </c>
      <c r="B4815" s="335" t="s">
        <v>8832</v>
      </c>
      <c r="C4815" s="336" t="s">
        <v>8833</v>
      </c>
      <c r="D4815" s="336"/>
      <c r="E4815" s="336" t="s">
        <v>2453</v>
      </c>
      <c r="F4815" s="336" t="s">
        <v>3152</v>
      </c>
    </row>
    <row r="4816" spans="1:6">
      <c r="A4816" s="26">
        <v>4812</v>
      </c>
      <c r="B4816" s="335" t="s">
        <v>8862</v>
      </c>
      <c r="C4816" s="336" t="s">
        <v>8863</v>
      </c>
      <c r="D4816" s="336"/>
      <c r="E4816" s="336" t="s">
        <v>2453</v>
      </c>
      <c r="F4816" s="336" t="s">
        <v>3152</v>
      </c>
    </row>
    <row r="4817" spans="1:6">
      <c r="A4817" s="26">
        <v>4813</v>
      </c>
      <c r="B4817" s="335" t="s">
        <v>8864</v>
      </c>
      <c r="C4817" s="336" t="s">
        <v>8865</v>
      </c>
      <c r="D4817" s="336"/>
      <c r="E4817" s="336" t="s">
        <v>2453</v>
      </c>
      <c r="F4817" s="336" t="s">
        <v>3152</v>
      </c>
    </row>
    <row r="4818" spans="1:6">
      <c r="A4818" s="26">
        <v>4814</v>
      </c>
      <c r="B4818" s="335" t="s">
        <v>8876</v>
      </c>
      <c r="C4818" s="336" t="s">
        <v>8877</v>
      </c>
      <c r="D4818" s="336"/>
      <c r="E4818" s="336" t="s">
        <v>2453</v>
      </c>
      <c r="F4818" s="336" t="s">
        <v>3152</v>
      </c>
    </row>
    <row r="4819" spans="1:6">
      <c r="A4819" s="26">
        <v>4815</v>
      </c>
      <c r="B4819" s="335" t="s">
        <v>8726</v>
      </c>
      <c r="C4819" s="336" t="s">
        <v>8727</v>
      </c>
      <c r="D4819" s="336"/>
      <c r="E4819" s="336" t="s">
        <v>2453</v>
      </c>
      <c r="F4819" s="336" t="s">
        <v>3152</v>
      </c>
    </row>
    <row r="4820" spans="1:6">
      <c r="A4820" s="26">
        <v>4816</v>
      </c>
      <c r="B4820" s="335" t="s">
        <v>8785</v>
      </c>
      <c r="C4820" s="336" t="s">
        <v>8786</v>
      </c>
      <c r="D4820" s="336"/>
      <c r="E4820" s="336" t="s">
        <v>2453</v>
      </c>
      <c r="F4820" s="336" t="s">
        <v>3152</v>
      </c>
    </row>
    <row r="4821" spans="1:6">
      <c r="A4821" s="26">
        <v>4817</v>
      </c>
      <c r="B4821" s="335" t="s">
        <v>8955</v>
      </c>
      <c r="C4821" s="336" t="s">
        <v>8956</v>
      </c>
      <c r="D4821" s="336"/>
      <c r="E4821" s="336" t="s">
        <v>2453</v>
      </c>
      <c r="F4821" s="336" t="s">
        <v>3152</v>
      </c>
    </row>
    <row r="4822" spans="1:6">
      <c r="A4822" s="26">
        <v>4818</v>
      </c>
      <c r="B4822" s="335" t="s">
        <v>8790</v>
      </c>
      <c r="C4822" s="336" t="s">
        <v>8791</v>
      </c>
      <c r="D4822" s="336"/>
      <c r="E4822" s="336" t="s">
        <v>2453</v>
      </c>
      <c r="F4822" s="336" t="s">
        <v>3152</v>
      </c>
    </row>
    <row r="4823" spans="1:6">
      <c r="A4823" s="26">
        <v>4819</v>
      </c>
      <c r="B4823" s="335" t="s">
        <v>10304</v>
      </c>
      <c r="C4823" s="336" t="s">
        <v>2852</v>
      </c>
      <c r="D4823" s="336"/>
      <c r="E4823" s="336" t="s">
        <v>2453</v>
      </c>
      <c r="F4823" s="336" t="s">
        <v>3152</v>
      </c>
    </row>
    <row r="4824" spans="1:6">
      <c r="A4824" s="26">
        <v>4820</v>
      </c>
      <c r="B4824" s="335" t="s">
        <v>8708</v>
      </c>
      <c r="C4824" s="336" t="s">
        <v>8709</v>
      </c>
      <c r="D4824" s="336"/>
      <c r="E4824" s="336" t="s">
        <v>2453</v>
      </c>
      <c r="F4824" s="336" t="s">
        <v>3152</v>
      </c>
    </row>
    <row r="4825" spans="1:6">
      <c r="A4825" s="26">
        <v>4821</v>
      </c>
      <c r="B4825" s="335" t="s">
        <v>8773</v>
      </c>
      <c r="C4825" s="336" t="s">
        <v>3456</v>
      </c>
      <c r="D4825" s="336"/>
      <c r="E4825" s="336" t="s">
        <v>2453</v>
      </c>
      <c r="F4825" s="336" t="s">
        <v>3152</v>
      </c>
    </row>
    <row r="4826" spans="1:6">
      <c r="A4826" s="26">
        <v>4822</v>
      </c>
      <c r="B4826" s="335" t="s">
        <v>8780</v>
      </c>
      <c r="C4826" s="336" t="s">
        <v>4481</v>
      </c>
      <c r="D4826" s="336"/>
      <c r="E4826" s="336" t="s">
        <v>2453</v>
      </c>
      <c r="F4826" s="336" t="s">
        <v>3152</v>
      </c>
    </row>
    <row r="4827" spans="1:6">
      <c r="A4827" s="26">
        <v>4823</v>
      </c>
      <c r="B4827" s="335" t="s">
        <v>8806</v>
      </c>
      <c r="C4827" s="336" t="s">
        <v>8807</v>
      </c>
      <c r="D4827" s="336"/>
      <c r="E4827" s="336" t="s">
        <v>2453</v>
      </c>
      <c r="F4827" s="336" t="s">
        <v>3152</v>
      </c>
    </row>
    <row r="4828" spans="1:6">
      <c r="A4828" s="26">
        <v>4824</v>
      </c>
      <c r="B4828" s="335" t="s">
        <v>8774</v>
      </c>
      <c r="C4828" s="336" t="s">
        <v>8775</v>
      </c>
      <c r="D4828" s="336"/>
      <c r="E4828" s="336" t="s">
        <v>2453</v>
      </c>
      <c r="F4828" s="336" t="s">
        <v>3152</v>
      </c>
    </row>
    <row r="4829" spans="1:6">
      <c r="A4829" s="26">
        <v>4825</v>
      </c>
      <c r="B4829" s="335" t="s">
        <v>8798</v>
      </c>
      <c r="C4829" s="336" t="s">
        <v>8799</v>
      </c>
      <c r="D4829" s="336"/>
      <c r="E4829" s="336" t="s">
        <v>2453</v>
      </c>
      <c r="F4829" s="336" t="s">
        <v>3152</v>
      </c>
    </row>
    <row r="4830" spans="1:6">
      <c r="A4830" s="26">
        <v>4826</v>
      </c>
      <c r="B4830" s="335" t="s">
        <v>8720</v>
      </c>
      <c r="C4830" s="336" t="s">
        <v>8721</v>
      </c>
      <c r="D4830" s="336"/>
      <c r="E4830" s="336" t="s">
        <v>2453</v>
      </c>
      <c r="F4830" s="336" t="s">
        <v>3152</v>
      </c>
    </row>
    <row r="4831" spans="1:6">
      <c r="A4831" s="26">
        <v>4827</v>
      </c>
      <c r="B4831" s="335" t="s">
        <v>9873</v>
      </c>
      <c r="C4831" s="336" t="s">
        <v>9050</v>
      </c>
      <c r="D4831" s="336"/>
      <c r="E4831" s="336" t="s">
        <v>2453</v>
      </c>
      <c r="F4831" s="336" t="s">
        <v>2893</v>
      </c>
    </row>
    <row r="4832" spans="1:6">
      <c r="A4832" s="26">
        <v>4828</v>
      </c>
      <c r="B4832" s="339" t="s">
        <v>8830</v>
      </c>
      <c r="C4832" s="341" t="s">
        <v>8831</v>
      </c>
      <c r="D4832" s="341"/>
      <c r="E4832" s="336" t="s">
        <v>2453</v>
      </c>
      <c r="F4832" s="336" t="s">
        <v>2456</v>
      </c>
    </row>
    <row r="4833" spans="1:6">
      <c r="A4833" s="26">
        <v>4829</v>
      </c>
      <c r="B4833" s="335" t="s">
        <v>9038</v>
      </c>
      <c r="C4833" s="336" t="s">
        <v>1081</v>
      </c>
      <c r="D4833" s="336"/>
      <c r="E4833" s="336" t="s">
        <v>2453</v>
      </c>
      <c r="F4833" s="336" t="s">
        <v>2456</v>
      </c>
    </row>
    <row r="4834" spans="1:6">
      <c r="A4834" s="26">
        <v>4830</v>
      </c>
      <c r="B4834" s="335" t="s">
        <v>8891</v>
      </c>
      <c r="C4834" s="336" t="s">
        <v>8892</v>
      </c>
      <c r="D4834" s="336"/>
      <c r="E4834" s="336" t="s">
        <v>2453</v>
      </c>
      <c r="F4834" s="336" t="s">
        <v>2456</v>
      </c>
    </row>
    <row r="4835" spans="1:6">
      <c r="A4835" s="26">
        <v>4831</v>
      </c>
      <c r="B4835" s="335" t="s">
        <v>9528</v>
      </c>
      <c r="C4835" s="336" t="s">
        <v>9054</v>
      </c>
      <c r="D4835" s="336"/>
      <c r="E4835" s="336" t="s">
        <v>2453</v>
      </c>
      <c r="F4835" s="336" t="s">
        <v>2456</v>
      </c>
    </row>
    <row r="4836" spans="1:6">
      <c r="A4836" s="26">
        <v>4832</v>
      </c>
      <c r="B4836" s="335" t="s">
        <v>8911</v>
      </c>
      <c r="C4836" s="336" t="s">
        <v>8912</v>
      </c>
      <c r="D4836" s="336"/>
      <c r="E4836" s="336" t="s">
        <v>2453</v>
      </c>
      <c r="F4836" s="336" t="s">
        <v>2456</v>
      </c>
    </row>
    <row r="4837" spans="1:6">
      <c r="A4837" s="26">
        <v>4833</v>
      </c>
      <c r="B4837" s="335" t="s">
        <v>8921</v>
      </c>
      <c r="C4837" s="336" t="s">
        <v>8922</v>
      </c>
      <c r="D4837" s="336"/>
      <c r="E4837" s="336" t="s">
        <v>2453</v>
      </c>
      <c r="F4837" s="336" t="s">
        <v>2456</v>
      </c>
    </row>
    <row r="4838" spans="1:6">
      <c r="A4838" s="26">
        <v>4834</v>
      </c>
      <c r="B4838" s="335" t="s">
        <v>9562</v>
      </c>
      <c r="C4838" s="336" t="s">
        <v>9063</v>
      </c>
      <c r="D4838" s="336"/>
      <c r="E4838" s="336" t="s">
        <v>2453</v>
      </c>
      <c r="F4838" s="336" t="s">
        <v>2456</v>
      </c>
    </row>
    <row r="4839" spans="1:6">
      <c r="A4839" s="26">
        <v>4835</v>
      </c>
      <c r="B4839" s="335" t="s">
        <v>8936</v>
      </c>
      <c r="C4839" s="336" t="s">
        <v>8937</v>
      </c>
      <c r="D4839" s="336"/>
      <c r="E4839" s="336" t="s">
        <v>2453</v>
      </c>
      <c r="F4839" s="336" t="s">
        <v>2456</v>
      </c>
    </row>
    <row r="4840" spans="1:6">
      <c r="A4840" s="26">
        <v>4836</v>
      </c>
      <c r="B4840" s="335" t="s">
        <v>9020</v>
      </c>
      <c r="C4840" s="336" t="s">
        <v>9021</v>
      </c>
      <c r="D4840" s="336"/>
      <c r="E4840" s="336" t="s">
        <v>2453</v>
      </c>
      <c r="F4840" s="336" t="s">
        <v>2456</v>
      </c>
    </row>
    <row r="4841" spans="1:6">
      <c r="A4841" s="26">
        <v>4837</v>
      </c>
      <c r="B4841" s="335" t="s">
        <v>8943</v>
      </c>
      <c r="C4841" s="336" t="s">
        <v>8944</v>
      </c>
      <c r="D4841" s="336"/>
      <c r="E4841" s="336" t="s">
        <v>2453</v>
      </c>
      <c r="F4841" s="336" t="s">
        <v>2456</v>
      </c>
    </row>
    <row r="4842" spans="1:6">
      <c r="A4842" s="26">
        <v>4838</v>
      </c>
      <c r="B4842" s="335" t="s">
        <v>8761</v>
      </c>
      <c r="C4842" s="336" t="s">
        <v>8762</v>
      </c>
      <c r="D4842" s="336"/>
      <c r="E4842" s="336" t="s">
        <v>2453</v>
      </c>
      <c r="F4842" s="336" t="s">
        <v>2456</v>
      </c>
    </row>
    <row r="4843" spans="1:6">
      <c r="A4843" s="26">
        <v>4839</v>
      </c>
      <c r="B4843" s="335" t="s">
        <v>8919</v>
      </c>
      <c r="C4843" s="336" t="s">
        <v>8920</v>
      </c>
      <c r="D4843" s="336"/>
      <c r="E4843" s="336" t="s">
        <v>2453</v>
      </c>
      <c r="F4843" s="336" t="s">
        <v>2456</v>
      </c>
    </row>
    <row r="4844" spans="1:6">
      <c r="A4844" s="26">
        <v>4840</v>
      </c>
      <c r="B4844" s="335" t="s">
        <v>8842</v>
      </c>
      <c r="C4844" s="336" t="s">
        <v>8843</v>
      </c>
      <c r="D4844" s="336"/>
      <c r="E4844" s="336" t="s">
        <v>2453</v>
      </c>
      <c r="F4844" s="336" t="s">
        <v>2456</v>
      </c>
    </row>
    <row r="4845" spans="1:6">
      <c r="A4845" s="26">
        <v>4841</v>
      </c>
      <c r="B4845" s="335" t="s">
        <v>8759</v>
      </c>
      <c r="C4845" s="336" t="s">
        <v>8760</v>
      </c>
      <c r="D4845" s="336"/>
      <c r="E4845" s="336" t="s">
        <v>2453</v>
      </c>
      <c r="F4845" s="336" t="s">
        <v>2456</v>
      </c>
    </row>
    <row r="4846" spans="1:6">
      <c r="A4846" s="26">
        <v>4842</v>
      </c>
      <c r="B4846" s="335" t="s">
        <v>8769</v>
      </c>
      <c r="C4846" s="336" t="s">
        <v>8770</v>
      </c>
      <c r="D4846" s="336"/>
      <c r="E4846" s="336" t="s">
        <v>2453</v>
      </c>
      <c r="F4846" s="336" t="s">
        <v>2456</v>
      </c>
    </row>
    <row r="4847" spans="1:6">
      <c r="A4847" s="26">
        <v>4843</v>
      </c>
      <c r="B4847" s="335" t="s">
        <v>9806</v>
      </c>
      <c r="C4847" s="336" t="s">
        <v>9076</v>
      </c>
      <c r="D4847" s="336"/>
      <c r="E4847" s="336" t="s">
        <v>2453</v>
      </c>
      <c r="F4847" s="336" t="s">
        <v>2456</v>
      </c>
    </row>
    <row r="4848" spans="1:6">
      <c r="A4848" s="26">
        <v>4844</v>
      </c>
      <c r="B4848" s="335" t="s">
        <v>8820</v>
      </c>
      <c r="C4848" s="336" t="s">
        <v>8821</v>
      </c>
      <c r="D4848" s="336"/>
      <c r="E4848" s="336" t="s">
        <v>2453</v>
      </c>
      <c r="F4848" s="336" t="s">
        <v>2456</v>
      </c>
    </row>
    <row r="4849" spans="1:6">
      <c r="A4849" s="26">
        <v>4845</v>
      </c>
      <c r="B4849" s="335" t="s">
        <v>9813</v>
      </c>
      <c r="C4849" s="336" t="s">
        <v>9048</v>
      </c>
      <c r="D4849" s="336"/>
      <c r="E4849" s="336" t="s">
        <v>2453</v>
      </c>
      <c r="F4849" s="336" t="s">
        <v>2456</v>
      </c>
    </row>
    <row r="4850" spans="1:6">
      <c r="A4850" s="26">
        <v>4846</v>
      </c>
      <c r="B4850" s="335" t="s">
        <v>9818</v>
      </c>
      <c r="C4850" s="336" t="s">
        <v>9082</v>
      </c>
      <c r="D4850" s="336"/>
      <c r="E4850" s="336" t="s">
        <v>2453</v>
      </c>
      <c r="F4850" s="336" t="s">
        <v>2456</v>
      </c>
    </row>
    <row r="4851" spans="1:6">
      <c r="A4851" s="26">
        <v>4847</v>
      </c>
      <c r="B4851" s="335" t="s">
        <v>8897</v>
      </c>
      <c r="C4851" s="336" t="s">
        <v>8898</v>
      </c>
      <c r="D4851" s="336"/>
      <c r="E4851" s="336" t="s">
        <v>2453</v>
      </c>
      <c r="F4851" s="336" t="s">
        <v>2456</v>
      </c>
    </row>
    <row r="4852" spans="1:6">
      <c r="A4852" s="26">
        <v>4848</v>
      </c>
      <c r="B4852" s="335" t="s">
        <v>8746</v>
      </c>
      <c r="C4852" s="336" t="s">
        <v>8747</v>
      </c>
      <c r="D4852" s="336"/>
      <c r="E4852" s="336" t="s">
        <v>2453</v>
      </c>
      <c r="F4852" s="336" t="s">
        <v>2456</v>
      </c>
    </row>
    <row r="4853" spans="1:6">
      <c r="A4853" s="26">
        <v>4849</v>
      </c>
      <c r="B4853" s="335" t="s">
        <v>8973</v>
      </c>
      <c r="C4853" s="336" t="s">
        <v>8974</v>
      </c>
      <c r="D4853" s="336"/>
      <c r="E4853" s="336" t="s">
        <v>2453</v>
      </c>
      <c r="F4853" s="336" t="s">
        <v>2456</v>
      </c>
    </row>
    <row r="4854" spans="1:6">
      <c r="A4854" s="26">
        <v>4850</v>
      </c>
      <c r="B4854" s="335" t="s">
        <v>9042</v>
      </c>
      <c r="C4854" s="336" t="s">
        <v>9043</v>
      </c>
      <c r="D4854" s="336"/>
      <c r="E4854" s="336" t="s">
        <v>2453</v>
      </c>
      <c r="F4854" s="336" t="s">
        <v>2456</v>
      </c>
    </row>
    <row r="4855" spans="1:6">
      <c r="A4855" s="26">
        <v>4851</v>
      </c>
      <c r="B4855" s="335" t="s">
        <v>8979</v>
      </c>
      <c r="C4855" s="336" t="s">
        <v>8980</v>
      </c>
      <c r="D4855" s="336"/>
      <c r="E4855" s="336" t="s">
        <v>2453</v>
      </c>
      <c r="F4855" s="336" t="s">
        <v>2456</v>
      </c>
    </row>
    <row r="4856" spans="1:6">
      <c r="A4856" s="26">
        <v>4852</v>
      </c>
      <c r="B4856" s="335" t="s">
        <v>8812</v>
      </c>
      <c r="C4856" s="336" t="s">
        <v>8813</v>
      </c>
      <c r="D4856" s="336"/>
      <c r="E4856" s="336" t="s">
        <v>2453</v>
      </c>
      <c r="F4856" s="336" t="s">
        <v>2456</v>
      </c>
    </row>
    <row r="4857" spans="1:6">
      <c r="A4857" s="26">
        <v>4853</v>
      </c>
      <c r="B4857" s="335" t="s">
        <v>8975</v>
      </c>
      <c r="C4857" s="336" t="s">
        <v>8976</v>
      </c>
      <c r="D4857" s="336"/>
      <c r="E4857" s="336" t="s">
        <v>2453</v>
      </c>
      <c r="F4857" s="336" t="s">
        <v>2456</v>
      </c>
    </row>
    <row r="4858" spans="1:6">
      <c r="A4858" s="26">
        <v>4854</v>
      </c>
      <c r="B4858" s="335" t="s">
        <v>9032</v>
      </c>
      <c r="C4858" s="336" t="s">
        <v>9033</v>
      </c>
      <c r="D4858" s="336"/>
      <c r="E4858" s="336" t="s">
        <v>2453</v>
      </c>
      <c r="F4858" s="336" t="s">
        <v>2456</v>
      </c>
    </row>
    <row r="4859" spans="1:6">
      <c r="A4859" s="26">
        <v>4855</v>
      </c>
      <c r="B4859" s="335" t="s">
        <v>8913</v>
      </c>
      <c r="C4859" s="336" t="s">
        <v>8914</v>
      </c>
      <c r="D4859" s="336"/>
      <c r="E4859" s="336" t="s">
        <v>2453</v>
      </c>
      <c r="F4859" s="336" t="s">
        <v>2456</v>
      </c>
    </row>
    <row r="4860" spans="1:6">
      <c r="A4860" s="26">
        <v>4856</v>
      </c>
      <c r="B4860" s="335" t="s">
        <v>9039</v>
      </c>
      <c r="C4860" s="336" t="s">
        <v>9040</v>
      </c>
      <c r="D4860" s="336"/>
      <c r="E4860" s="336" t="s">
        <v>2453</v>
      </c>
      <c r="F4860" s="336" t="s">
        <v>2456</v>
      </c>
    </row>
    <row r="4861" spans="1:6">
      <c r="A4861" s="26">
        <v>4857</v>
      </c>
      <c r="B4861" s="335" t="s">
        <v>8895</v>
      </c>
      <c r="C4861" s="336" t="s">
        <v>8896</v>
      </c>
      <c r="D4861" s="336"/>
      <c r="E4861" s="336" t="s">
        <v>2453</v>
      </c>
      <c r="F4861" s="336" t="s">
        <v>2456</v>
      </c>
    </row>
    <row r="4862" spans="1:6">
      <c r="A4862" s="26">
        <v>4858</v>
      </c>
      <c r="B4862" s="335" t="s">
        <v>8899</v>
      </c>
      <c r="C4862" s="336" t="s">
        <v>8900</v>
      </c>
      <c r="D4862" s="336"/>
      <c r="E4862" s="336" t="s">
        <v>2453</v>
      </c>
      <c r="F4862" s="336" t="s">
        <v>2456</v>
      </c>
    </row>
    <row r="4863" spans="1:6">
      <c r="A4863" s="26">
        <v>4859</v>
      </c>
      <c r="B4863" s="335" t="s">
        <v>8850</v>
      </c>
      <c r="C4863" s="336" t="s">
        <v>903</v>
      </c>
      <c r="D4863" s="336"/>
      <c r="E4863" s="336" t="s">
        <v>2453</v>
      </c>
      <c r="F4863" s="336" t="s">
        <v>2456</v>
      </c>
    </row>
    <row r="4864" spans="1:6">
      <c r="A4864" s="26">
        <v>4860</v>
      </c>
      <c r="B4864" s="335" t="s">
        <v>8808</v>
      </c>
      <c r="C4864" s="336" t="s">
        <v>8809</v>
      </c>
      <c r="D4864" s="336"/>
      <c r="E4864" s="336" t="s">
        <v>2453</v>
      </c>
      <c r="F4864" s="336" t="s">
        <v>2456</v>
      </c>
    </row>
    <row r="4865" spans="1:6">
      <c r="A4865" s="26">
        <v>4861</v>
      </c>
      <c r="B4865" s="335" t="s">
        <v>8738</v>
      </c>
      <c r="C4865" s="336" t="s">
        <v>8739</v>
      </c>
      <c r="D4865" s="336"/>
      <c r="E4865" s="336" t="s">
        <v>2453</v>
      </c>
      <c r="F4865" s="336" t="s">
        <v>2456</v>
      </c>
    </row>
    <row r="4866" spans="1:6">
      <c r="A4866" s="26">
        <v>4862</v>
      </c>
      <c r="B4866" s="335" t="s">
        <v>8905</v>
      </c>
      <c r="C4866" s="336" t="s">
        <v>8906</v>
      </c>
      <c r="D4866" s="336"/>
      <c r="E4866" s="336" t="s">
        <v>2453</v>
      </c>
      <c r="F4866" s="336" t="s">
        <v>2456</v>
      </c>
    </row>
    <row r="4867" spans="1:6">
      <c r="A4867" s="26">
        <v>4863</v>
      </c>
      <c r="B4867" s="335" t="s">
        <v>8907</v>
      </c>
      <c r="C4867" s="336" t="s">
        <v>8908</v>
      </c>
      <c r="D4867" s="336"/>
      <c r="E4867" s="336" t="s">
        <v>2453</v>
      </c>
      <c r="F4867" s="336" t="s">
        <v>2456</v>
      </c>
    </row>
    <row r="4868" spans="1:6">
      <c r="A4868" s="26">
        <v>4864</v>
      </c>
      <c r="B4868" s="335" t="s">
        <v>8816</v>
      </c>
      <c r="C4868" s="336" t="s">
        <v>8817</v>
      </c>
      <c r="D4868" s="336"/>
      <c r="E4868" s="336" t="s">
        <v>2453</v>
      </c>
      <c r="F4868" s="336" t="s">
        <v>2456</v>
      </c>
    </row>
    <row r="4869" spans="1:6">
      <c r="A4869" s="26">
        <v>4865</v>
      </c>
      <c r="B4869" s="335" t="s">
        <v>9902</v>
      </c>
      <c r="C4869" s="336" t="s">
        <v>9053</v>
      </c>
      <c r="D4869" s="336"/>
      <c r="E4869" s="336" t="s">
        <v>2453</v>
      </c>
      <c r="F4869" s="336" t="s">
        <v>2456</v>
      </c>
    </row>
    <row r="4870" spans="1:6">
      <c r="A4870" s="26">
        <v>4866</v>
      </c>
      <c r="B4870" s="335" t="s">
        <v>9034</v>
      </c>
      <c r="C4870" s="336" t="s">
        <v>9035</v>
      </c>
      <c r="D4870" s="336"/>
      <c r="E4870" s="336" t="s">
        <v>2453</v>
      </c>
      <c r="F4870" s="336" t="s">
        <v>2456</v>
      </c>
    </row>
    <row r="4871" spans="1:6">
      <c r="A4871" s="26">
        <v>4867</v>
      </c>
      <c r="B4871" s="335" t="s">
        <v>8926</v>
      </c>
      <c r="C4871" s="336" t="s">
        <v>8927</v>
      </c>
      <c r="D4871" s="336"/>
      <c r="E4871" s="336" t="s">
        <v>2453</v>
      </c>
      <c r="F4871" s="336" t="s">
        <v>2456</v>
      </c>
    </row>
    <row r="4872" spans="1:6">
      <c r="A4872" s="26">
        <v>4868</v>
      </c>
      <c r="B4872" s="335" t="s">
        <v>9036</v>
      </c>
      <c r="C4872" s="336" t="s">
        <v>9037</v>
      </c>
      <c r="D4872" s="336"/>
      <c r="E4872" s="336" t="s">
        <v>2453</v>
      </c>
      <c r="F4872" s="336" t="s">
        <v>2456</v>
      </c>
    </row>
    <row r="4873" spans="1:6">
      <c r="A4873" s="26">
        <v>4869</v>
      </c>
      <c r="B4873" s="335" t="s">
        <v>8765</v>
      </c>
      <c r="C4873" s="336" t="s">
        <v>8766</v>
      </c>
      <c r="D4873" s="336"/>
      <c r="E4873" s="336" t="s">
        <v>2453</v>
      </c>
      <c r="F4873" s="336" t="s">
        <v>2456</v>
      </c>
    </row>
    <row r="4874" spans="1:6">
      <c r="A4874" s="26">
        <v>4870</v>
      </c>
      <c r="B4874" s="335" t="s">
        <v>8767</v>
      </c>
      <c r="C4874" s="336" t="s">
        <v>8611</v>
      </c>
      <c r="D4874" s="336"/>
      <c r="E4874" s="336" t="s">
        <v>2453</v>
      </c>
      <c r="F4874" s="336" t="s">
        <v>2456</v>
      </c>
    </row>
    <row r="4875" spans="1:6">
      <c r="A4875" s="26">
        <v>4871</v>
      </c>
      <c r="B4875" s="335" t="s">
        <v>8945</v>
      </c>
      <c r="C4875" s="336" t="s">
        <v>8946</v>
      </c>
      <c r="D4875" s="336"/>
      <c r="E4875" s="336" t="s">
        <v>2453</v>
      </c>
      <c r="F4875" s="336" t="s">
        <v>2456</v>
      </c>
    </row>
    <row r="4876" spans="1:6">
      <c r="A4876" s="26">
        <v>4872</v>
      </c>
      <c r="B4876" s="335" t="s">
        <v>8860</v>
      </c>
      <c r="C4876" s="336" t="s">
        <v>8861</v>
      </c>
      <c r="D4876" s="336"/>
      <c r="E4876" s="336" t="s">
        <v>2453</v>
      </c>
      <c r="F4876" s="336" t="s">
        <v>2456</v>
      </c>
    </row>
    <row r="4877" spans="1:6">
      <c r="A4877" s="26">
        <v>4873</v>
      </c>
      <c r="B4877" s="335" t="s">
        <v>8947</v>
      </c>
      <c r="C4877" s="336" t="s">
        <v>8948</v>
      </c>
      <c r="D4877" s="336"/>
      <c r="E4877" s="336" t="s">
        <v>2453</v>
      </c>
      <c r="F4877" s="336" t="s">
        <v>2456</v>
      </c>
    </row>
    <row r="4878" spans="1:6">
      <c r="A4878" s="26">
        <v>4874</v>
      </c>
      <c r="B4878" s="335" t="s">
        <v>8768</v>
      </c>
      <c r="C4878" s="336" t="s">
        <v>5299</v>
      </c>
      <c r="D4878" s="336"/>
      <c r="E4878" s="336" t="s">
        <v>2453</v>
      </c>
      <c r="F4878" s="336" t="s">
        <v>2456</v>
      </c>
    </row>
    <row r="4879" spans="1:6">
      <c r="A4879" s="26">
        <v>4875</v>
      </c>
      <c r="B4879" s="335" t="s">
        <v>8710</v>
      </c>
      <c r="C4879" s="336" t="s">
        <v>8711</v>
      </c>
      <c r="D4879" s="336"/>
      <c r="E4879" s="336" t="s">
        <v>2453</v>
      </c>
      <c r="F4879" s="336" t="s">
        <v>2456</v>
      </c>
    </row>
    <row r="4880" spans="1:6">
      <c r="A4880" s="26">
        <v>4876</v>
      </c>
      <c r="B4880" s="335" t="s">
        <v>8696</v>
      </c>
      <c r="C4880" s="336" t="s">
        <v>8697</v>
      </c>
      <c r="D4880" s="336"/>
      <c r="E4880" s="336" t="s">
        <v>2453</v>
      </c>
      <c r="F4880" s="336" t="s">
        <v>2456</v>
      </c>
    </row>
    <row r="4881" spans="1:6">
      <c r="A4881" s="26">
        <v>4877</v>
      </c>
      <c r="B4881" s="335" t="s">
        <v>8716</v>
      </c>
      <c r="C4881" s="336" t="s">
        <v>8717</v>
      </c>
      <c r="D4881" s="336"/>
      <c r="E4881" s="336" t="s">
        <v>2453</v>
      </c>
      <c r="F4881" s="336" t="s">
        <v>2456</v>
      </c>
    </row>
    <row r="4882" spans="1:6">
      <c r="A4882" s="26">
        <v>4878</v>
      </c>
      <c r="B4882" s="335" t="s">
        <v>9016</v>
      </c>
      <c r="C4882" s="336" t="s">
        <v>9017</v>
      </c>
      <c r="D4882" s="336"/>
      <c r="E4882" s="336" t="s">
        <v>2453</v>
      </c>
      <c r="F4882" s="336" t="s">
        <v>2456</v>
      </c>
    </row>
    <row r="4883" spans="1:6">
      <c r="A4883" s="26">
        <v>4879</v>
      </c>
      <c r="B4883" s="335" t="s">
        <v>8712</v>
      </c>
      <c r="C4883" s="336" t="s">
        <v>8713</v>
      </c>
      <c r="D4883" s="336"/>
      <c r="E4883" s="336" t="s">
        <v>2453</v>
      </c>
      <c r="F4883" s="336" t="s">
        <v>2456</v>
      </c>
    </row>
    <row r="4884" spans="1:6">
      <c r="A4884" s="26">
        <v>4880</v>
      </c>
      <c r="B4884" s="335" t="s">
        <v>8684</v>
      </c>
      <c r="C4884" s="336" t="s">
        <v>8685</v>
      </c>
      <c r="D4884" s="336"/>
      <c r="E4884" s="336" t="s">
        <v>2422</v>
      </c>
      <c r="F4884" s="336" t="s">
        <v>2456</v>
      </c>
    </row>
    <row r="4885" spans="1:6">
      <c r="A4885" s="26">
        <v>4881</v>
      </c>
      <c r="B4885" s="335" t="s">
        <v>10440</v>
      </c>
      <c r="C4885" s="336" t="s">
        <v>9045</v>
      </c>
      <c r="D4885" s="336"/>
      <c r="E4885" s="336" t="s">
        <v>2453</v>
      </c>
      <c r="F4885" s="336" t="s">
        <v>2456</v>
      </c>
    </row>
    <row r="4886" spans="1:6">
      <c r="A4886" s="26">
        <v>4882</v>
      </c>
      <c r="B4886" s="335" t="s">
        <v>8796</v>
      </c>
      <c r="C4886" s="336" t="s">
        <v>8797</v>
      </c>
      <c r="D4886" s="336"/>
      <c r="E4886" s="336" t="s">
        <v>2453</v>
      </c>
      <c r="F4886" s="336" t="s">
        <v>2456</v>
      </c>
    </row>
    <row r="4887" spans="1:6">
      <c r="A4887" s="26">
        <v>4883</v>
      </c>
      <c r="B4887" s="335" t="s">
        <v>8949</v>
      </c>
      <c r="C4887" s="336" t="s">
        <v>8950</v>
      </c>
      <c r="D4887" s="336"/>
      <c r="E4887" s="336" t="s">
        <v>2453</v>
      </c>
      <c r="F4887" s="336" t="s">
        <v>2456</v>
      </c>
    </row>
    <row r="4888" spans="1:6">
      <c r="A4888" s="26">
        <v>4884</v>
      </c>
      <c r="B4888" s="335" t="s">
        <v>8792</v>
      </c>
      <c r="C4888" s="336" t="s">
        <v>8793</v>
      </c>
      <c r="D4888" s="336"/>
      <c r="E4888" s="336" t="s">
        <v>2453</v>
      </c>
      <c r="F4888" s="336" t="s">
        <v>2456</v>
      </c>
    </row>
    <row r="4889" spans="1:6">
      <c r="A4889" s="26">
        <v>4885</v>
      </c>
      <c r="B4889" s="335" t="s">
        <v>9026</v>
      </c>
      <c r="C4889" s="336" t="s">
        <v>9027</v>
      </c>
      <c r="D4889" s="336"/>
      <c r="E4889" s="336" t="s">
        <v>2453</v>
      </c>
      <c r="F4889" s="336" t="s">
        <v>2456</v>
      </c>
    </row>
    <row r="4890" spans="1:6">
      <c r="A4890" s="26">
        <v>4886</v>
      </c>
      <c r="B4890" s="335" t="s">
        <v>8804</v>
      </c>
      <c r="C4890" s="336" t="s">
        <v>8805</v>
      </c>
      <c r="D4890" s="336"/>
      <c r="E4890" s="336" t="s">
        <v>2453</v>
      </c>
      <c r="F4890" s="336" t="s">
        <v>2456</v>
      </c>
    </row>
    <row r="4891" spans="1:6">
      <c r="A4891" s="26">
        <v>4887</v>
      </c>
      <c r="B4891" s="335" t="s">
        <v>8794</v>
      </c>
      <c r="C4891" s="336" t="s">
        <v>8795</v>
      </c>
      <c r="D4891" s="336"/>
      <c r="E4891" s="336" t="s">
        <v>2453</v>
      </c>
      <c r="F4891" s="336" t="s">
        <v>2456</v>
      </c>
    </row>
    <row r="4892" spans="1:6">
      <c r="A4892" s="26">
        <v>4888</v>
      </c>
      <c r="B4892" s="335" t="s">
        <v>8881</v>
      </c>
      <c r="C4892" s="336" t="s">
        <v>8882</v>
      </c>
      <c r="D4892" s="336"/>
      <c r="E4892" s="336" t="s">
        <v>2453</v>
      </c>
      <c r="F4892" s="336" t="s">
        <v>2456</v>
      </c>
    </row>
    <row r="4893" spans="1:6">
      <c r="A4893" s="26">
        <v>4889</v>
      </c>
      <c r="B4893" s="335" t="s">
        <v>10644</v>
      </c>
      <c r="C4893" s="336" t="s">
        <v>9115</v>
      </c>
      <c r="D4893" s="336"/>
      <c r="E4893" s="336" t="s">
        <v>2453</v>
      </c>
      <c r="F4893" s="336" t="s">
        <v>2456</v>
      </c>
    </row>
    <row r="4894" spans="1:6">
      <c r="A4894" s="26">
        <v>4890</v>
      </c>
      <c r="B4894" s="335" t="s">
        <v>8718</v>
      </c>
      <c r="C4894" s="336" t="s">
        <v>8719</v>
      </c>
      <c r="D4894" s="336"/>
      <c r="E4894" s="336" t="s">
        <v>2453</v>
      </c>
      <c r="F4894" s="336" t="s">
        <v>2456</v>
      </c>
    </row>
    <row r="4895" spans="1:6">
      <c r="A4895" s="26">
        <v>4891</v>
      </c>
      <c r="B4895" s="335" t="s">
        <v>11112</v>
      </c>
      <c r="C4895" s="336" t="s">
        <v>11113</v>
      </c>
      <c r="D4895" s="336"/>
      <c r="E4895" s="336" t="s">
        <v>2453</v>
      </c>
      <c r="F4895" s="336" t="s">
        <v>2456</v>
      </c>
    </row>
    <row r="4896" spans="1:6">
      <c r="A4896" s="26">
        <v>4892</v>
      </c>
      <c r="B4896" s="335" t="s">
        <v>8691</v>
      </c>
      <c r="C4896" s="336" t="s">
        <v>7036</v>
      </c>
      <c r="D4896" s="336"/>
      <c r="E4896" s="336" t="s">
        <v>2453</v>
      </c>
      <c r="F4896" s="336" t="s">
        <v>2456</v>
      </c>
    </row>
    <row r="4897" spans="1:6">
      <c r="A4897" s="26">
        <v>4893</v>
      </c>
      <c r="B4897" s="335" t="s">
        <v>8878</v>
      </c>
      <c r="C4897" s="336" t="s">
        <v>8879</v>
      </c>
      <c r="D4897" s="336"/>
      <c r="E4897" s="336" t="s">
        <v>2453</v>
      </c>
      <c r="F4897" s="336" t="s">
        <v>2456</v>
      </c>
    </row>
    <row r="4898" spans="1:6">
      <c r="A4898" s="26">
        <v>4894</v>
      </c>
      <c r="B4898" s="335" t="s">
        <v>8874</v>
      </c>
      <c r="C4898" s="336" t="s">
        <v>8875</v>
      </c>
      <c r="D4898" s="336"/>
      <c r="E4898" s="336" t="s">
        <v>2453</v>
      </c>
      <c r="F4898" s="336" t="s">
        <v>2456</v>
      </c>
    </row>
    <row r="4899" spans="1:6">
      <c r="A4899" s="26">
        <v>4895</v>
      </c>
      <c r="B4899" s="335" t="s">
        <v>9018</v>
      </c>
      <c r="C4899" s="336" t="s">
        <v>9019</v>
      </c>
      <c r="D4899" s="336"/>
      <c r="E4899" s="336" t="s">
        <v>2453</v>
      </c>
      <c r="F4899" s="336" t="s">
        <v>2456</v>
      </c>
    </row>
    <row r="4900" spans="1:6">
      <c r="A4900" s="26">
        <v>4896</v>
      </c>
      <c r="B4900" s="335" t="s">
        <v>8771</v>
      </c>
      <c r="C4900" s="336" t="s">
        <v>8772</v>
      </c>
      <c r="D4900" s="336"/>
      <c r="E4900" s="336" t="s">
        <v>2453</v>
      </c>
      <c r="F4900" s="336" t="s">
        <v>2456</v>
      </c>
    </row>
    <row r="4901" spans="1:6">
      <c r="A4901" s="26">
        <v>4897</v>
      </c>
      <c r="B4901" s="335" t="s">
        <v>8692</v>
      </c>
      <c r="C4901" s="336" t="s">
        <v>8693</v>
      </c>
      <c r="D4901" s="336"/>
      <c r="E4901" s="336" t="s">
        <v>2453</v>
      </c>
      <c r="F4901" s="336" t="s">
        <v>2456</v>
      </c>
    </row>
    <row r="4902" spans="1:6">
      <c r="A4902" s="26">
        <v>4898</v>
      </c>
      <c r="B4902" s="335" t="s">
        <v>5437</v>
      </c>
      <c r="C4902" s="336" t="s">
        <v>5438</v>
      </c>
      <c r="D4902" s="336"/>
      <c r="E4902" s="336" t="s">
        <v>2453</v>
      </c>
      <c r="F4902" s="337" t="s">
        <v>2456</v>
      </c>
    </row>
    <row r="4903" spans="1:6">
      <c r="A4903" s="26">
        <v>4899</v>
      </c>
      <c r="B4903" s="335" t="s">
        <v>8971</v>
      </c>
      <c r="C4903" s="336" t="s">
        <v>8972</v>
      </c>
      <c r="D4903" s="336"/>
      <c r="E4903" s="336" t="s">
        <v>2453</v>
      </c>
      <c r="F4903" s="336"/>
    </row>
    <row r="4904" spans="1:6">
      <c r="A4904" s="26">
        <v>4900</v>
      </c>
      <c r="B4904" s="335" t="s">
        <v>9002</v>
      </c>
      <c r="C4904" s="336" t="s">
        <v>9003</v>
      </c>
      <c r="D4904" s="336"/>
      <c r="E4904" s="336" t="s">
        <v>2453</v>
      </c>
      <c r="F4904" s="336"/>
    </row>
    <row r="4905" spans="1:6">
      <c r="A4905" s="26">
        <v>4901</v>
      </c>
      <c r="B4905" s="335" t="s">
        <v>8856</v>
      </c>
      <c r="C4905" s="336" t="s">
        <v>8857</v>
      </c>
      <c r="D4905" s="336"/>
      <c r="E4905" s="336" t="s">
        <v>2453</v>
      </c>
      <c r="F4905" s="336"/>
    </row>
    <row r="4906" spans="1:6">
      <c r="A4906" s="26">
        <v>4902</v>
      </c>
      <c r="B4906" s="335" t="s">
        <v>8915</v>
      </c>
      <c r="C4906" s="336" t="s">
        <v>8916</v>
      </c>
      <c r="D4906" s="336"/>
      <c r="E4906" s="336" t="s">
        <v>2453</v>
      </c>
      <c r="F4906" s="336"/>
    </row>
    <row r="4907" spans="1:6">
      <c r="A4907" s="26">
        <v>4903</v>
      </c>
      <c r="B4907" s="335" t="s">
        <v>8938</v>
      </c>
      <c r="C4907" s="336" t="s">
        <v>8939</v>
      </c>
      <c r="D4907" s="336"/>
      <c r="E4907" s="336" t="s">
        <v>2453</v>
      </c>
      <c r="F4907" s="336"/>
    </row>
    <row r="4908" spans="1:6">
      <c r="A4908" s="26">
        <v>4904</v>
      </c>
      <c r="B4908" s="335" t="s">
        <v>9615</v>
      </c>
      <c r="C4908" s="336" t="s">
        <v>9064</v>
      </c>
      <c r="D4908" s="336"/>
      <c r="E4908" s="336" t="s">
        <v>2453</v>
      </c>
      <c r="F4908" s="336"/>
    </row>
    <row r="4909" spans="1:6">
      <c r="A4909" s="26">
        <v>4905</v>
      </c>
      <c r="B4909" s="335" t="s">
        <v>9642</v>
      </c>
      <c r="C4909" s="336" t="s">
        <v>9061</v>
      </c>
      <c r="D4909" s="336"/>
      <c r="E4909" s="336" t="s">
        <v>2453</v>
      </c>
      <c r="F4909" s="336"/>
    </row>
    <row r="4910" spans="1:6">
      <c r="A4910" s="26">
        <v>4906</v>
      </c>
      <c r="B4910" s="335" t="s">
        <v>8928</v>
      </c>
      <c r="C4910" s="336" t="s">
        <v>8929</v>
      </c>
      <c r="D4910" s="336"/>
      <c r="E4910" s="336" t="s">
        <v>2453</v>
      </c>
      <c r="F4910" s="336"/>
    </row>
    <row r="4911" spans="1:6">
      <c r="A4911" s="26">
        <v>4907</v>
      </c>
      <c r="B4911" s="335" t="s">
        <v>8848</v>
      </c>
      <c r="C4911" s="336" t="s">
        <v>8849</v>
      </c>
      <c r="D4911" s="336"/>
      <c r="E4911" s="336" t="s">
        <v>2453</v>
      </c>
      <c r="F4911" s="336"/>
    </row>
    <row r="4912" spans="1:6">
      <c r="A4912" s="26">
        <v>4908</v>
      </c>
      <c r="B4912" s="335" t="s">
        <v>8917</v>
      </c>
      <c r="C4912" s="336" t="s">
        <v>8918</v>
      </c>
      <c r="D4912" s="336"/>
      <c r="E4912" s="336" t="s">
        <v>2453</v>
      </c>
      <c r="F4912" s="336"/>
    </row>
    <row r="4913" spans="1:6">
      <c r="A4913" s="26">
        <v>4909</v>
      </c>
      <c r="B4913" s="335" t="s">
        <v>8940</v>
      </c>
      <c r="C4913" s="336" t="s">
        <v>8941</v>
      </c>
      <c r="D4913" s="336"/>
      <c r="E4913" s="336" t="s">
        <v>2453</v>
      </c>
      <c r="F4913" s="336"/>
    </row>
    <row r="4914" spans="1:6">
      <c r="A4914" s="26">
        <v>4910</v>
      </c>
      <c r="B4914" s="335" t="s">
        <v>10085</v>
      </c>
      <c r="C4914" s="336" t="s">
        <v>9070</v>
      </c>
      <c r="D4914" s="336"/>
      <c r="E4914" s="336" t="s">
        <v>2453</v>
      </c>
      <c r="F4914" s="336"/>
    </row>
    <row r="4915" spans="1:6">
      <c r="A4915" s="26">
        <v>4911</v>
      </c>
      <c r="B4915" s="335" t="s">
        <v>8953</v>
      </c>
      <c r="C4915" s="336" t="s">
        <v>8954</v>
      </c>
      <c r="D4915" s="336"/>
      <c r="E4915" s="336" t="s">
        <v>2453</v>
      </c>
      <c r="F4915" s="336"/>
    </row>
    <row r="4916" spans="1:6">
      <c r="A4916" s="26">
        <v>4912</v>
      </c>
      <c r="B4916" s="335" t="s">
        <v>8778</v>
      </c>
      <c r="C4916" s="336" t="s">
        <v>8779</v>
      </c>
      <c r="D4916" s="336"/>
      <c r="E4916" s="336" t="s">
        <v>2453</v>
      </c>
      <c r="F4916" s="336"/>
    </row>
    <row r="4917" spans="1:6">
      <c r="A4917" s="26">
        <v>4913</v>
      </c>
      <c r="B4917" s="335" t="s">
        <v>9024</v>
      </c>
      <c r="C4917" s="336" t="s">
        <v>9025</v>
      </c>
      <c r="D4917" s="336"/>
      <c r="E4917" s="336" t="s">
        <v>2453</v>
      </c>
      <c r="F4917" s="336"/>
    </row>
    <row r="4918" spans="1:6">
      <c r="A4918" s="26">
        <v>4914</v>
      </c>
      <c r="B4918" s="335" t="s">
        <v>8787</v>
      </c>
      <c r="C4918" s="336" t="s">
        <v>8788</v>
      </c>
      <c r="D4918" s="336"/>
      <c r="E4918" s="336" t="s">
        <v>2453</v>
      </c>
      <c r="F4918" s="336"/>
    </row>
    <row r="4919" spans="1:6">
      <c r="A4919" s="26">
        <v>4915</v>
      </c>
      <c r="B4919" s="335" t="s">
        <v>8968</v>
      </c>
      <c r="C4919" s="336" t="s">
        <v>1405</v>
      </c>
      <c r="D4919" s="336"/>
      <c r="E4919" s="336" t="s">
        <v>2453</v>
      </c>
      <c r="F4919" s="336"/>
    </row>
    <row r="4920" spans="1:6">
      <c r="A4920" s="26">
        <v>4916</v>
      </c>
      <c r="B4920" s="335" t="s">
        <v>9022</v>
      </c>
      <c r="C4920" s="336" t="s">
        <v>9023</v>
      </c>
      <c r="D4920" s="336"/>
      <c r="E4920" s="336" t="s">
        <v>2453</v>
      </c>
      <c r="F4920" s="336"/>
    </row>
    <row r="4921" spans="1:6">
      <c r="A4921" s="26">
        <v>4917</v>
      </c>
      <c r="B4921" s="335" t="s">
        <v>8800</v>
      </c>
      <c r="C4921" s="336" t="s">
        <v>8801</v>
      </c>
      <c r="D4921" s="336"/>
      <c r="E4921" s="336" t="s">
        <v>2453</v>
      </c>
      <c r="F4921" s="336"/>
    </row>
    <row r="4922" spans="1:6">
      <c r="A4922" s="26">
        <v>4918</v>
      </c>
      <c r="B4922" s="335" t="s">
        <v>9028</v>
      </c>
      <c r="C4922" s="336" t="s">
        <v>9029</v>
      </c>
      <c r="D4922" s="336"/>
      <c r="E4922" s="336" t="s">
        <v>2453</v>
      </c>
      <c r="F4922" s="336"/>
    </row>
    <row r="4923" spans="1:6">
      <c r="A4923" s="26">
        <v>4919</v>
      </c>
      <c r="B4923" s="335" t="s">
        <v>8783</v>
      </c>
      <c r="C4923" s="336" t="s">
        <v>8784</v>
      </c>
      <c r="D4923" s="336"/>
      <c r="E4923" s="336" t="s">
        <v>2453</v>
      </c>
      <c r="F4923" s="336"/>
    </row>
    <row r="4924" spans="1:6">
      <c r="A4924" s="26">
        <v>4920</v>
      </c>
      <c r="B4924" s="335" t="s">
        <v>8781</v>
      </c>
      <c r="C4924" s="336" t="s">
        <v>8782</v>
      </c>
      <c r="D4924" s="336"/>
      <c r="E4924" s="336" t="s">
        <v>2453</v>
      </c>
      <c r="F4924" s="336"/>
    </row>
    <row r="4925" spans="1:6">
      <c r="A4925" s="26">
        <v>4921</v>
      </c>
      <c r="B4925" s="544"/>
      <c r="C4925" s="545"/>
      <c r="D4925" s="545"/>
      <c r="E4925" s="545"/>
      <c r="F4925" s="545"/>
    </row>
    <row r="4926" spans="1:6">
      <c r="A4926" s="26">
        <v>4922</v>
      </c>
      <c r="B4926" s="544"/>
      <c r="C4926" s="545"/>
      <c r="D4926" s="545"/>
      <c r="E4926" s="545"/>
      <c r="F4926" s="545"/>
    </row>
    <row r="4927" spans="1:6">
      <c r="A4927" s="26">
        <v>4923</v>
      </c>
      <c r="B4927" s="544"/>
      <c r="C4927" s="545"/>
      <c r="D4927" s="545"/>
      <c r="E4927" s="545"/>
      <c r="F4927" s="545"/>
    </row>
    <row r="4928" spans="1:6">
      <c r="A4928" s="26">
        <v>4924</v>
      </c>
      <c r="B4928" s="544"/>
      <c r="C4928" s="545"/>
      <c r="D4928" s="545"/>
      <c r="E4928" s="545"/>
      <c r="F4928" s="545"/>
    </row>
    <row r="4929" spans="1:6">
      <c r="A4929" s="26">
        <v>4925</v>
      </c>
      <c r="B4929" s="544"/>
      <c r="C4929" s="545"/>
      <c r="D4929" s="545"/>
      <c r="E4929" s="545"/>
      <c r="F4929" s="545"/>
    </row>
    <row r="4930" spans="1:6">
      <c r="A4930" s="26">
        <v>4926</v>
      </c>
      <c r="B4930" s="544"/>
      <c r="C4930" s="545"/>
      <c r="D4930" s="545"/>
      <c r="E4930" s="545"/>
      <c r="F4930" s="545"/>
    </row>
    <row r="4931" spans="1:6">
      <c r="A4931" s="26">
        <v>4927</v>
      </c>
      <c r="B4931" s="544"/>
      <c r="C4931" s="545"/>
      <c r="D4931" s="545"/>
      <c r="E4931" s="545"/>
      <c r="F4931" s="545"/>
    </row>
    <row r="4932" spans="1:6">
      <c r="A4932" s="26">
        <v>4928</v>
      </c>
      <c r="B4932" s="544"/>
      <c r="C4932" s="545"/>
      <c r="D4932" s="545"/>
      <c r="E4932" s="545"/>
      <c r="F4932" s="545"/>
    </row>
    <row r="4933" spans="1:6">
      <c r="A4933" s="26">
        <v>4929</v>
      </c>
      <c r="B4933" s="544"/>
      <c r="C4933" s="545"/>
      <c r="D4933" s="545"/>
      <c r="E4933" s="545"/>
      <c r="F4933" s="545"/>
    </row>
    <row r="4934" spans="1:6">
      <c r="A4934" s="26">
        <v>4930</v>
      </c>
      <c r="B4934" s="544"/>
      <c r="C4934" s="545"/>
      <c r="D4934" s="545"/>
      <c r="E4934" s="545"/>
      <c r="F4934" s="545"/>
    </row>
    <row r="4935" spans="1:6">
      <c r="A4935" s="26">
        <v>4931</v>
      </c>
      <c r="B4935" s="544"/>
      <c r="C4935" s="545"/>
      <c r="D4935" s="545"/>
      <c r="E4935" s="545"/>
      <c r="F4935" s="545"/>
    </row>
    <row r="4936" spans="1:6">
      <c r="A4936" s="26">
        <v>4932</v>
      </c>
      <c r="B4936" s="544"/>
      <c r="C4936" s="545"/>
      <c r="D4936" s="545"/>
      <c r="E4936" s="545"/>
      <c r="F4936" s="545"/>
    </row>
    <row r="4937" spans="1:6">
      <c r="A4937" s="26">
        <v>4933</v>
      </c>
      <c r="B4937" s="544"/>
      <c r="C4937" s="545"/>
      <c r="D4937" s="545"/>
      <c r="E4937" s="545"/>
      <c r="F4937" s="545"/>
    </row>
    <row r="4938" spans="1:6">
      <c r="A4938" s="26">
        <v>4934</v>
      </c>
      <c r="B4938" s="544"/>
      <c r="C4938" s="545"/>
      <c r="D4938" s="545"/>
      <c r="E4938" s="545"/>
      <c r="F4938" s="545"/>
    </row>
    <row r="4939" spans="1:6">
      <c r="A4939" s="26">
        <v>4935</v>
      </c>
      <c r="B4939" s="544"/>
      <c r="C4939" s="545"/>
      <c r="D4939" s="545"/>
      <c r="E4939" s="545"/>
      <c r="F4939" s="545"/>
    </row>
    <row r="4940" spans="1:6">
      <c r="A4940" s="26">
        <v>4936</v>
      </c>
      <c r="B4940" s="544"/>
      <c r="C4940" s="545"/>
      <c r="D4940" s="545"/>
      <c r="E4940" s="545"/>
      <c r="F4940" s="545"/>
    </row>
    <row r="4941" spans="1:6">
      <c r="A4941" s="26">
        <v>4937</v>
      </c>
      <c r="B4941" s="544"/>
      <c r="C4941" s="545"/>
      <c r="D4941" s="545"/>
      <c r="E4941" s="545"/>
      <c r="F4941" s="545"/>
    </row>
    <row r="4942" spans="1:6">
      <c r="A4942" s="26">
        <v>4938</v>
      </c>
      <c r="B4942" s="544"/>
      <c r="C4942" s="545"/>
      <c r="D4942" s="545"/>
      <c r="E4942" s="545"/>
      <c r="F4942" s="545"/>
    </row>
    <row r="4943" spans="1:6">
      <c r="A4943" s="26">
        <v>4939</v>
      </c>
      <c r="B4943" s="544"/>
      <c r="C4943" s="545"/>
      <c r="D4943" s="545"/>
      <c r="E4943" s="545"/>
      <c r="F4943" s="545"/>
    </row>
    <row r="4944" spans="1:6">
      <c r="A4944" s="26">
        <v>4940</v>
      </c>
      <c r="B4944" s="544"/>
      <c r="C4944" s="545"/>
      <c r="D4944" s="545"/>
      <c r="E4944" s="545"/>
      <c r="F4944" s="545"/>
    </row>
    <row r="4945" spans="1:6">
      <c r="A4945" s="26">
        <v>4941</v>
      </c>
      <c r="B4945" s="544"/>
      <c r="C4945" s="545"/>
      <c r="D4945" s="545"/>
      <c r="E4945" s="545"/>
      <c r="F4945" s="545"/>
    </row>
    <row r="4946" spans="1:6">
      <c r="A4946" s="26">
        <v>4942</v>
      </c>
      <c r="B4946" s="544"/>
      <c r="C4946" s="545"/>
      <c r="D4946" s="545"/>
      <c r="E4946" s="545"/>
      <c r="F4946" s="545"/>
    </row>
    <row r="4947" spans="1:6">
      <c r="A4947" s="26">
        <v>4943</v>
      </c>
      <c r="B4947" s="544"/>
      <c r="C4947" s="545"/>
      <c r="D4947" s="545"/>
      <c r="E4947" s="545"/>
      <c r="F4947" s="545"/>
    </row>
    <row r="4948" spans="1:6">
      <c r="A4948" s="26">
        <v>4944</v>
      </c>
      <c r="B4948" s="544"/>
      <c r="C4948" s="545"/>
      <c r="D4948" s="545"/>
      <c r="E4948" s="545"/>
      <c r="F4948" s="545"/>
    </row>
    <row r="4949" spans="1:6">
      <c r="A4949" s="26">
        <v>4945</v>
      </c>
      <c r="B4949" s="544"/>
      <c r="C4949" s="545"/>
      <c r="D4949" s="545"/>
      <c r="E4949" s="545"/>
      <c r="F4949" s="545"/>
    </row>
    <row r="4950" spans="1:6">
      <c r="A4950" s="26">
        <v>4946</v>
      </c>
      <c r="B4950" s="544"/>
      <c r="C4950" s="545"/>
      <c r="D4950" s="545"/>
      <c r="E4950" s="545"/>
      <c r="F4950" s="545"/>
    </row>
    <row r="4951" spans="1:6">
      <c r="A4951" s="26">
        <v>4947</v>
      </c>
      <c r="B4951" s="544"/>
      <c r="C4951" s="545"/>
      <c r="D4951" s="545"/>
      <c r="E4951" s="545"/>
      <c r="F4951" s="545"/>
    </row>
    <row r="4952" spans="1:6">
      <c r="A4952" s="26">
        <v>4948</v>
      </c>
      <c r="B4952" s="544"/>
      <c r="C4952" s="545"/>
      <c r="D4952" s="545"/>
      <c r="E4952" s="545"/>
      <c r="F4952" s="545"/>
    </row>
    <row r="4953" spans="1:6">
      <c r="A4953" s="26">
        <v>4949</v>
      </c>
      <c r="B4953" s="544"/>
      <c r="C4953" s="545"/>
      <c r="D4953" s="545"/>
      <c r="E4953" s="545"/>
      <c r="F4953" s="545"/>
    </row>
    <row r="4954" spans="1:6">
      <c r="A4954" s="26">
        <v>4950</v>
      </c>
      <c r="B4954" s="544"/>
      <c r="C4954" s="545"/>
      <c r="D4954" s="545"/>
      <c r="E4954" s="545"/>
      <c r="F4954" s="545"/>
    </row>
    <row r="4955" spans="1:6">
      <c r="A4955" s="26">
        <v>4951</v>
      </c>
      <c r="B4955" s="338" t="s">
        <v>9267</v>
      </c>
      <c r="C4955" s="340" t="s">
        <v>1304</v>
      </c>
      <c r="D4955" s="340" t="s">
        <v>638</v>
      </c>
      <c r="E4955" s="340"/>
      <c r="F4955" s="340"/>
    </row>
    <row r="4956" spans="1:6">
      <c r="A4956" s="26">
        <v>4952</v>
      </c>
      <c r="B4956" s="338" t="s">
        <v>9268</v>
      </c>
      <c r="C4956" s="340" t="s">
        <v>1305</v>
      </c>
      <c r="D4956" s="340" t="s">
        <v>638</v>
      </c>
      <c r="E4956" s="340"/>
      <c r="F4956" s="340"/>
    </row>
    <row r="4957" spans="1:6">
      <c r="A4957" s="26">
        <v>4953</v>
      </c>
      <c r="B4957" s="338" t="s">
        <v>9269</v>
      </c>
      <c r="C4957" s="340" t="s">
        <v>9154</v>
      </c>
      <c r="D4957" s="340" t="s">
        <v>638</v>
      </c>
      <c r="E4957" s="340"/>
      <c r="F4957" s="340"/>
    </row>
    <row r="4958" spans="1:6">
      <c r="A4958" s="26">
        <v>4954</v>
      </c>
      <c r="B4958" s="338" t="s">
        <v>9270</v>
      </c>
      <c r="C4958" s="340" t="s">
        <v>9155</v>
      </c>
      <c r="D4958" s="340" t="s">
        <v>638</v>
      </c>
      <c r="E4958" s="340"/>
      <c r="F4958" s="340"/>
    </row>
    <row r="4959" spans="1:6">
      <c r="A4959" s="26">
        <v>4955</v>
      </c>
      <c r="B4959" s="338" t="s">
        <v>9271</v>
      </c>
      <c r="C4959" s="340" t="s">
        <v>1306</v>
      </c>
      <c r="D4959" s="340" t="s">
        <v>638</v>
      </c>
      <c r="E4959" s="340"/>
      <c r="F4959" s="340"/>
    </row>
    <row r="4960" spans="1:6">
      <c r="A4960" s="26">
        <v>4956</v>
      </c>
      <c r="B4960" s="338" t="s">
        <v>9272</v>
      </c>
      <c r="C4960" s="340" t="s">
        <v>9156</v>
      </c>
      <c r="D4960" s="340" t="s">
        <v>638</v>
      </c>
      <c r="E4960" s="340"/>
      <c r="F4960" s="340"/>
    </row>
    <row r="4961" spans="1:6">
      <c r="A4961" s="26">
        <v>4957</v>
      </c>
      <c r="B4961" s="338" t="s">
        <v>9273</v>
      </c>
      <c r="C4961" s="340" t="s">
        <v>9157</v>
      </c>
      <c r="D4961" s="340" t="s">
        <v>638</v>
      </c>
      <c r="E4961" s="340"/>
      <c r="F4961" s="340"/>
    </row>
    <row r="4962" spans="1:6">
      <c r="A4962" s="26">
        <v>4958</v>
      </c>
      <c r="B4962" s="338" t="s">
        <v>9274</v>
      </c>
      <c r="C4962" s="340" t="s">
        <v>1307</v>
      </c>
      <c r="D4962" s="340" t="s">
        <v>638</v>
      </c>
      <c r="E4962" s="340"/>
      <c r="F4962" s="340"/>
    </row>
    <row r="4963" spans="1:6">
      <c r="A4963" s="26">
        <v>4959</v>
      </c>
      <c r="B4963" s="338" t="s">
        <v>9275</v>
      </c>
      <c r="C4963" s="340" t="s">
        <v>1308</v>
      </c>
      <c r="D4963" s="340" t="s">
        <v>638</v>
      </c>
      <c r="E4963" s="340"/>
      <c r="F4963" s="340"/>
    </row>
    <row r="4964" spans="1:6">
      <c r="A4964" s="26">
        <v>4960</v>
      </c>
      <c r="B4964" s="338" t="s">
        <v>9276</v>
      </c>
      <c r="C4964" s="340" t="s">
        <v>1309</v>
      </c>
      <c r="D4964" s="340" t="s">
        <v>638</v>
      </c>
      <c r="E4964" s="340"/>
      <c r="F4964" s="340"/>
    </row>
    <row r="4965" spans="1:6">
      <c r="A4965" s="26">
        <v>4961</v>
      </c>
      <c r="B4965" s="338" t="s">
        <v>9277</v>
      </c>
      <c r="C4965" s="340" t="s">
        <v>1310</v>
      </c>
      <c r="D4965" s="340" t="s">
        <v>638</v>
      </c>
      <c r="E4965" s="340"/>
      <c r="F4965" s="340"/>
    </row>
    <row r="4966" spans="1:6">
      <c r="A4966" s="26">
        <v>4962</v>
      </c>
      <c r="B4966" s="338" t="s">
        <v>9278</v>
      </c>
      <c r="C4966" s="340" t="s">
        <v>1311</v>
      </c>
      <c r="D4966" s="340" t="s">
        <v>638</v>
      </c>
      <c r="E4966" s="340"/>
      <c r="F4966" s="340"/>
    </row>
    <row r="4967" spans="1:6">
      <c r="A4967" s="26">
        <v>4963</v>
      </c>
      <c r="B4967" s="338" t="s">
        <v>9279</v>
      </c>
      <c r="C4967" s="340" t="s">
        <v>1312</v>
      </c>
      <c r="D4967" s="340" t="s">
        <v>638</v>
      </c>
      <c r="E4967" s="340"/>
      <c r="F4967" s="340"/>
    </row>
    <row r="4968" spans="1:6">
      <c r="A4968" s="26">
        <v>4964</v>
      </c>
      <c r="B4968" s="338" t="s">
        <v>9280</v>
      </c>
      <c r="C4968" s="340" t="s">
        <v>9158</v>
      </c>
      <c r="D4968" s="340" t="s">
        <v>638</v>
      </c>
      <c r="E4968" s="340"/>
      <c r="F4968" s="340"/>
    </row>
    <row r="4969" spans="1:6">
      <c r="A4969" s="26">
        <v>4965</v>
      </c>
      <c r="B4969" s="338" t="s">
        <v>9281</v>
      </c>
      <c r="C4969" s="340" t="s">
        <v>1313</v>
      </c>
      <c r="D4969" s="340" t="s">
        <v>638</v>
      </c>
      <c r="E4969" s="340"/>
      <c r="F4969" s="340"/>
    </row>
    <row r="4970" spans="1:6">
      <c r="A4970" s="26">
        <v>4966</v>
      </c>
      <c r="B4970" s="338" t="s">
        <v>9282</v>
      </c>
      <c r="C4970" s="340" t="s">
        <v>1314</v>
      </c>
      <c r="D4970" s="340" t="s">
        <v>638</v>
      </c>
      <c r="E4970" s="340"/>
      <c r="F4970" s="340"/>
    </row>
    <row r="4971" spans="1:6">
      <c r="A4971" s="26">
        <v>4967</v>
      </c>
      <c r="B4971" s="338" t="s">
        <v>9283</v>
      </c>
      <c r="C4971" s="340" t="s">
        <v>1315</v>
      </c>
      <c r="D4971" s="340" t="s">
        <v>638</v>
      </c>
      <c r="E4971" s="340"/>
      <c r="F4971" s="340"/>
    </row>
    <row r="4972" spans="1:6">
      <c r="A4972" s="26">
        <v>4968</v>
      </c>
      <c r="B4972" s="338" t="s">
        <v>9284</v>
      </c>
      <c r="C4972" s="340" t="s">
        <v>1316</v>
      </c>
      <c r="D4972" s="340" t="s">
        <v>638</v>
      </c>
      <c r="E4972" s="340"/>
      <c r="F4972" s="340"/>
    </row>
    <row r="4973" spans="1:6">
      <c r="A4973" s="26">
        <v>4969</v>
      </c>
      <c r="B4973" s="338" t="s">
        <v>9285</v>
      </c>
      <c r="C4973" s="340" t="s">
        <v>1317</v>
      </c>
      <c r="D4973" s="340" t="s">
        <v>638</v>
      </c>
      <c r="E4973" s="340"/>
      <c r="F4973" s="340"/>
    </row>
    <row r="4974" spans="1:6">
      <c r="A4974" s="26">
        <v>4970</v>
      </c>
      <c r="B4974" s="338" t="s">
        <v>9286</v>
      </c>
      <c r="C4974" s="340" t="s">
        <v>1318</v>
      </c>
      <c r="D4974" s="340" t="s">
        <v>638</v>
      </c>
      <c r="E4974" s="340"/>
      <c r="F4974" s="340"/>
    </row>
    <row r="4975" spans="1:6">
      <c r="A4975" s="26">
        <v>4971</v>
      </c>
      <c r="B4975" s="338" t="s">
        <v>9287</v>
      </c>
      <c r="C4975" s="340" t="s">
        <v>1319</v>
      </c>
      <c r="D4975" s="340" t="s">
        <v>642</v>
      </c>
      <c r="E4975" s="340"/>
      <c r="F4975" s="340"/>
    </row>
    <row r="4976" spans="1:6">
      <c r="A4976" s="26">
        <v>4972</v>
      </c>
      <c r="B4976" s="338" t="s">
        <v>9288</v>
      </c>
      <c r="C4976" s="340" t="s">
        <v>1303</v>
      </c>
      <c r="D4976" s="340" t="s">
        <v>642</v>
      </c>
      <c r="E4976" s="340"/>
      <c r="F4976" s="340"/>
    </row>
    <row r="4977" spans="1:6">
      <c r="A4977" s="26">
        <v>4973</v>
      </c>
      <c r="B4977" s="338" t="s">
        <v>9289</v>
      </c>
      <c r="C4977" s="340" t="s">
        <v>1320</v>
      </c>
      <c r="D4977" s="340" t="s">
        <v>642</v>
      </c>
      <c r="E4977" s="340"/>
      <c r="F4977" s="340"/>
    </row>
    <row r="4978" spans="1:6">
      <c r="A4978" s="26">
        <v>4974</v>
      </c>
      <c r="B4978" s="338" t="s">
        <v>9290</v>
      </c>
      <c r="C4978" s="340" t="s">
        <v>1321</v>
      </c>
      <c r="D4978" s="340" t="s">
        <v>642</v>
      </c>
      <c r="E4978" s="340"/>
      <c r="F4978" s="340"/>
    </row>
    <row r="4979" spans="1:6">
      <c r="A4979" s="26">
        <v>4975</v>
      </c>
      <c r="B4979" s="338" t="s">
        <v>9291</v>
      </c>
      <c r="C4979" s="340" t="s">
        <v>1322</v>
      </c>
      <c r="D4979" s="340" t="s">
        <v>642</v>
      </c>
      <c r="E4979" s="340"/>
      <c r="F4979" s="340"/>
    </row>
    <row r="4980" spans="1:6">
      <c r="A4980" s="26">
        <v>4976</v>
      </c>
      <c r="B4980" s="338" t="s">
        <v>9292</v>
      </c>
      <c r="C4980" s="340" t="s">
        <v>1323</v>
      </c>
      <c r="D4980" s="340" t="s">
        <v>653</v>
      </c>
      <c r="E4980" s="340"/>
      <c r="F4980" s="340"/>
    </row>
    <row r="4981" spans="1:6">
      <c r="A4981" s="26">
        <v>4977</v>
      </c>
      <c r="B4981" s="338" t="s">
        <v>9293</v>
      </c>
      <c r="C4981" s="340" t="s">
        <v>9159</v>
      </c>
      <c r="D4981" s="340" t="s">
        <v>659</v>
      </c>
      <c r="E4981" s="340"/>
      <c r="F4981" s="340"/>
    </row>
    <row r="4982" spans="1:6">
      <c r="A4982" s="26">
        <v>4978</v>
      </c>
      <c r="B4982" s="444"/>
      <c r="C4982" s="369"/>
      <c r="D4982" s="369"/>
      <c r="E4982" s="369"/>
      <c r="F4982" s="369"/>
    </row>
    <row r="4983" spans="1:6">
      <c r="A4983" s="570">
        <v>4979</v>
      </c>
      <c r="B4983" s="571"/>
      <c r="C4983" s="443"/>
      <c r="D4983" s="443"/>
      <c r="E4983" s="443"/>
      <c r="F4983" s="443"/>
    </row>
    <row r="4984" spans="1:6">
      <c r="A4984" s="570">
        <v>4980</v>
      </c>
      <c r="B4984" s="571"/>
      <c r="C4984" s="443"/>
      <c r="D4984" s="443"/>
      <c r="E4984" s="443"/>
      <c r="F4984" s="443"/>
    </row>
    <row r="4985" spans="1:6">
      <c r="A4985" s="570">
        <v>4981</v>
      </c>
      <c r="B4985" s="571"/>
      <c r="C4985" s="443"/>
      <c r="D4985" s="443"/>
      <c r="E4985" s="443"/>
      <c r="F4985" s="443"/>
    </row>
  </sheetData>
  <autoFilter ref="A4:F4981"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2:AL165"/>
  <sheetViews>
    <sheetView topLeftCell="G1" zoomScale="90" zoomScaleNormal="90" workbookViewId="0">
      <pane ySplit="5" topLeftCell="A57" activePane="bottomLeft" state="frozen"/>
      <selection activeCell="G1" sqref="G1"/>
      <selection pane="bottomLeft" activeCell="V62" sqref="V62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65" bestFit="1" customWidth="1"/>
    <col min="14" max="16" width="10.7109375" style="265" bestFit="1" customWidth="1"/>
    <col min="17" max="18" width="8.42578125" style="265" bestFit="1" customWidth="1"/>
    <col min="19" max="19" width="10.7109375" style="265" bestFit="1" customWidth="1"/>
    <col min="20" max="20" width="13.140625" style="265" bestFit="1" customWidth="1"/>
    <col min="21" max="24" width="10.7109375" style="265" bestFit="1" customWidth="1"/>
    <col min="25" max="25" width="7.28515625" customWidth="1"/>
    <col min="31" max="31" width="53.140625" customWidth="1"/>
    <col min="32" max="32" width="98.28515625" customWidth="1"/>
    <col min="37" max="37" width="10.28515625" style="343" customWidth="1"/>
    <col min="38" max="38" width="40.85546875" customWidth="1"/>
  </cols>
  <sheetData>
    <row r="2" spans="1:38" ht="22.5" customHeight="1">
      <c r="A2" s="346" t="s">
        <v>11639</v>
      </c>
      <c r="H2" s="107"/>
    </row>
    <row r="3" spans="1:38" ht="22.5" customHeight="1">
      <c r="C3" s="19"/>
      <c r="H3" s="107"/>
      <c r="AK3" s="435" t="s">
        <v>12237</v>
      </c>
    </row>
    <row r="4" spans="1:38">
      <c r="A4" s="404"/>
      <c r="B4" s="404"/>
      <c r="C4" s="404"/>
      <c r="D4" s="404"/>
      <c r="E4" s="404"/>
      <c r="F4" s="404"/>
      <c r="G4" s="772" t="s">
        <v>11638</v>
      </c>
      <c r="H4" s="772"/>
      <c r="I4" s="772"/>
      <c r="J4" s="772"/>
      <c r="K4" s="772"/>
      <c r="L4" s="772"/>
      <c r="M4" s="772"/>
      <c r="N4" s="772"/>
      <c r="O4" s="772"/>
      <c r="P4" s="772"/>
      <c r="Q4" s="772"/>
      <c r="R4" s="772"/>
      <c r="S4" s="772"/>
      <c r="T4" s="772"/>
      <c r="U4" s="772"/>
      <c r="V4" s="772"/>
      <c r="W4" s="772"/>
      <c r="X4" s="772"/>
      <c r="Y4" s="772"/>
    </row>
    <row r="5" spans="1:38" s="349" customFormat="1" ht="75.75" customHeight="1">
      <c r="A5" s="405" t="s">
        <v>0</v>
      </c>
      <c r="B5" s="405" t="s">
        <v>11640</v>
      </c>
      <c r="C5" s="405" t="s">
        <v>1</v>
      </c>
      <c r="D5" s="405" t="s">
        <v>3</v>
      </c>
      <c r="E5" s="405" t="s">
        <v>4</v>
      </c>
      <c r="F5" s="405" t="s">
        <v>2</v>
      </c>
      <c r="G5" s="406" t="s">
        <v>9</v>
      </c>
      <c r="H5" s="406" t="s">
        <v>229</v>
      </c>
      <c r="I5" s="406" t="s">
        <v>242</v>
      </c>
      <c r="J5" s="406" t="s">
        <v>243</v>
      </c>
      <c r="K5" s="406" t="s">
        <v>244</v>
      </c>
      <c r="L5" s="406" t="s">
        <v>245</v>
      </c>
      <c r="M5" s="451" t="s">
        <v>246</v>
      </c>
      <c r="N5" s="451" t="s">
        <v>12270</v>
      </c>
      <c r="O5" s="451" t="s">
        <v>247</v>
      </c>
      <c r="P5" s="451" t="s">
        <v>248</v>
      </c>
      <c r="Q5" s="451" t="s">
        <v>249</v>
      </c>
      <c r="R5" s="451" t="s">
        <v>250</v>
      </c>
      <c r="S5" s="451" t="s">
        <v>251</v>
      </c>
      <c r="T5" s="451" t="s">
        <v>252</v>
      </c>
      <c r="U5" s="451" t="s">
        <v>253</v>
      </c>
      <c r="V5" s="451" t="s">
        <v>254</v>
      </c>
      <c r="W5" s="451" t="s">
        <v>255</v>
      </c>
      <c r="X5" s="451" t="s">
        <v>256</v>
      </c>
      <c r="Y5" s="406" t="s">
        <v>257</v>
      </c>
      <c r="AK5" s="433" t="s">
        <v>12226</v>
      </c>
      <c r="AL5" s="433" t="s">
        <v>12227</v>
      </c>
    </row>
    <row r="6" spans="1:38">
      <c r="A6" s="348">
        <v>1</v>
      </c>
      <c r="B6" s="348" t="str">
        <f>LEFT(K6,4)</f>
        <v>1101</v>
      </c>
      <c r="C6" s="348">
        <v>1010101</v>
      </c>
      <c r="D6" s="348" t="s">
        <v>7</v>
      </c>
      <c r="E6" s="348" t="s">
        <v>8</v>
      </c>
      <c r="F6" s="348" t="s">
        <v>6</v>
      </c>
      <c r="G6" s="348">
        <v>11012</v>
      </c>
      <c r="H6" s="348">
        <v>11014</v>
      </c>
      <c r="I6" s="348">
        <v>11013</v>
      </c>
      <c r="J6" s="348">
        <v>11015</v>
      </c>
      <c r="K6" s="348">
        <v>11011</v>
      </c>
      <c r="L6" s="348">
        <v>11017</v>
      </c>
      <c r="M6" s="452">
        <v>110111</v>
      </c>
      <c r="N6" s="452">
        <v>110112</v>
      </c>
      <c r="O6" s="452">
        <v>11016</v>
      </c>
      <c r="P6" s="452">
        <v>110113</v>
      </c>
      <c r="Q6" s="452">
        <v>110114</v>
      </c>
      <c r="R6" s="452">
        <v>110115</v>
      </c>
      <c r="S6" s="452">
        <v>110116</v>
      </c>
      <c r="T6" s="452">
        <v>110117</v>
      </c>
      <c r="U6" s="452">
        <v>11018</v>
      </c>
      <c r="V6" s="452">
        <v>11019</v>
      </c>
      <c r="W6" s="452">
        <v>110118</v>
      </c>
      <c r="X6" s="452">
        <v>110119</v>
      </c>
      <c r="Y6" s="348">
        <v>11010</v>
      </c>
      <c r="AK6" s="434">
        <v>111</v>
      </c>
      <c r="AL6" s="403" t="s">
        <v>12228</v>
      </c>
    </row>
    <row r="7" spans="1:38">
      <c r="A7" s="348">
        <v>2</v>
      </c>
      <c r="B7" s="348" t="str">
        <f t="shared" ref="B7:B70" si="0">LEFT(K7,4)</f>
        <v>1501</v>
      </c>
      <c r="C7" s="348">
        <v>1010201</v>
      </c>
      <c r="D7" s="348" t="s">
        <v>7</v>
      </c>
      <c r="E7" s="348" t="s">
        <v>11</v>
      </c>
      <c r="F7" s="348" t="s">
        <v>10</v>
      </c>
      <c r="G7" s="348">
        <v>15012</v>
      </c>
      <c r="H7" s="348">
        <v>15014</v>
      </c>
      <c r="I7" s="348">
        <v>15013</v>
      </c>
      <c r="J7" s="348">
        <v>15015</v>
      </c>
      <c r="K7" s="348">
        <v>15011</v>
      </c>
      <c r="L7" s="348">
        <v>15017</v>
      </c>
      <c r="M7" s="452">
        <v>150111</v>
      </c>
      <c r="N7" s="452">
        <v>150112</v>
      </c>
      <c r="O7" s="452">
        <v>15016</v>
      </c>
      <c r="P7" s="452">
        <v>150113</v>
      </c>
      <c r="Q7" s="452">
        <v>150114</v>
      </c>
      <c r="R7" s="453"/>
      <c r="S7" s="452">
        <v>150116</v>
      </c>
      <c r="T7" s="452">
        <v>150117</v>
      </c>
      <c r="U7" s="452">
        <v>15018</v>
      </c>
      <c r="V7" s="452">
        <v>15019</v>
      </c>
      <c r="W7" s="452">
        <v>150118</v>
      </c>
      <c r="X7" s="452">
        <v>150119</v>
      </c>
      <c r="Y7" s="348">
        <v>15010</v>
      </c>
      <c r="AK7" s="434">
        <v>112</v>
      </c>
      <c r="AL7" s="403" t="s">
        <v>12229</v>
      </c>
    </row>
    <row r="8" spans="1:38">
      <c r="A8" s="348">
        <v>3</v>
      </c>
      <c r="B8" s="348" t="str">
        <f t="shared" si="0"/>
        <v>1201</v>
      </c>
      <c r="C8" s="348">
        <v>1010301</v>
      </c>
      <c r="D8" s="348" t="s">
        <v>7</v>
      </c>
      <c r="E8" s="348" t="s">
        <v>13</v>
      </c>
      <c r="F8" s="348" t="s">
        <v>12</v>
      </c>
      <c r="G8" s="348">
        <v>12012</v>
      </c>
      <c r="H8" s="348">
        <v>12014</v>
      </c>
      <c r="I8" s="348">
        <v>12013</v>
      </c>
      <c r="J8" s="348">
        <v>12015</v>
      </c>
      <c r="K8" s="348">
        <v>12011</v>
      </c>
      <c r="L8" s="386"/>
      <c r="M8" s="452">
        <v>120111</v>
      </c>
      <c r="N8" s="452">
        <v>120112</v>
      </c>
      <c r="O8" s="452">
        <v>12016</v>
      </c>
      <c r="P8" s="452">
        <v>120113</v>
      </c>
      <c r="Q8" s="453"/>
      <c r="R8" s="453"/>
      <c r="S8" s="453"/>
      <c r="T8" s="453"/>
      <c r="U8" s="452">
        <v>12018</v>
      </c>
      <c r="V8" s="452">
        <v>12019</v>
      </c>
      <c r="W8" s="452">
        <v>120118</v>
      </c>
      <c r="X8" s="452">
        <v>120119</v>
      </c>
      <c r="Y8" s="386"/>
      <c r="AK8" s="434">
        <v>113</v>
      </c>
      <c r="AL8" s="403" t="s">
        <v>12230</v>
      </c>
    </row>
    <row r="9" spans="1:38">
      <c r="A9" s="348">
        <v>4</v>
      </c>
      <c r="B9" s="348" t="str">
        <f t="shared" si="0"/>
        <v>1202</v>
      </c>
      <c r="C9" s="348">
        <v>1010302</v>
      </c>
      <c r="D9" s="348" t="s">
        <v>7</v>
      </c>
      <c r="E9" s="348" t="s">
        <v>13</v>
      </c>
      <c r="F9" s="348" t="s">
        <v>14</v>
      </c>
      <c r="G9" s="348">
        <v>12022</v>
      </c>
      <c r="H9" s="348">
        <v>12024</v>
      </c>
      <c r="I9" s="348">
        <v>12023</v>
      </c>
      <c r="J9" s="348">
        <v>12025</v>
      </c>
      <c r="K9" s="348">
        <v>12021</v>
      </c>
      <c r="L9" s="386"/>
      <c r="M9" s="452">
        <v>120211</v>
      </c>
      <c r="N9" s="452">
        <v>120212</v>
      </c>
      <c r="O9" s="452">
        <v>12026</v>
      </c>
      <c r="P9" s="452">
        <v>120213</v>
      </c>
      <c r="Q9" s="453"/>
      <c r="R9" s="453"/>
      <c r="S9" s="453"/>
      <c r="T9" s="453"/>
      <c r="U9" s="452">
        <v>12028</v>
      </c>
      <c r="V9" s="452">
        <v>12029</v>
      </c>
      <c r="W9" s="452">
        <v>120218</v>
      </c>
      <c r="X9" s="452">
        <v>120219</v>
      </c>
      <c r="Y9" s="386"/>
      <c r="AK9" s="434">
        <v>114</v>
      </c>
      <c r="AL9" s="403" t="s">
        <v>12231</v>
      </c>
    </row>
    <row r="10" spans="1:38">
      <c r="A10" s="348">
        <v>5</v>
      </c>
      <c r="B10" s="348" t="str">
        <f t="shared" si="0"/>
        <v>1203</v>
      </c>
      <c r="C10" s="348">
        <v>1010303</v>
      </c>
      <c r="D10" s="348" t="s">
        <v>7</v>
      </c>
      <c r="E10" s="348" t="s">
        <v>13</v>
      </c>
      <c r="F10" s="348" t="s">
        <v>15</v>
      </c>
      <c r="G10" s="348">
        <v>12032</v>
      </c>
      <c r="H10" s="348">
        <v>12034</v>
      </c>
      <c r="I10" s="348">
        <v>12033</v>
      </c>
      <c r="J10" s="348">
        <v>12035</v>
      </c>
      <c r="K10" s="348">
        <v>12031</v>
      </c>
      <c r="L10" s="386"/>
      <c r="M10" s="452">
        <v>120311</v>
      </c>
      <c r="N10" s="452">
        <v>120312</v>
      </c>
      <c r="O10" s="452">
        <v>12036</v>
      </c>
      <c r="P10" s="452">
        <v>120313</v>
      </c>
      <c r="Q10" s="453"/>
      <c r="R10" s="453"/>
      <c r="S10" s="453"/>
      <c r="T10" s="453"/>
      <c r="U10" s="452">
        <v>12038</v>
      </c>
      <c r="V10" s="452">
        <v>12039</v>
      </c>
      <c r="W10" s="452">
        <v>120318</v>
      </c>
      <c r="X10" s="452">
        <v>120319</v>
      </c>
      <c r="Y10" s="386"/>
      <c r="AK10" s="434">
        <v>121</v>
      </c>
      <c r="AL10" s="403" t="s">
        <v>244</v>
      </c>
    </row>
    <row r="11" spans="1:38">
      <c r="A11" s="348">
        <v>6</v>
      </c>
      <c r="B11" s="348" t="str">
        <f t="shared" si="0"/>
        <v>1204</v>
      </c>
      <c r="C11" s="348">
        <v>1010304</v>
      </c>
      <c r="D11" s="348" t="s">
        <v>7</v>
      </c>
      <c r="E11" s="348" t="s">
        <v>13</v>
      </c>
      <c r="F11" s="348" t="s">
        <v>16</v>
      </c>
      <c r="G11" s="348">
        <v>12042</v>
      </c>
      <c r="H11" s="348">
        <v>12044</v>
      </c>
      <c r="I11" s="348">
        <v>12043</v>
      </c>
      <c r="J11" s="348">
        <v>12045</v>
      </c>
      <c r="K11" s="348">
        <v>12041</v>
      </c>
      <c r="L11" s="386"/>
      <c r="M11" s="452">
        <v>120411</v>
      </c>
      <c r="N11" s="452">
        <v>120412</v>
      </c>
      <c r="O11" s="452">
        <v>12046</v>
      </c>
      <c r="P11" s="452">
        <v>120413</v>
      </c>
      <c r="Q11" s="453"/>
      <c r="R11" s="453"/>
      <c r="S11" s="453"/>
      <c r="T11" s="453"/>
      <c r="U11" s="452">
        <v>12048</v>
      </c>
      <c r="V11" s="452">
        <v>12049</v>
      </c>
      <c r="W11" s="452">
        <v>120418</v>
      </c>
      <c r="X11" s="452">
        <v>120419</v>
      </c>
      <c r="Y11" s="386"/>
      <c r="AK11" s="434">
        <v>122</v>
      </c>
      <c r="AL11" s="403" t="s">
        <v>12232</v>
      </c>
    </row>
    <row r="12" spans="1:38">
      <c r="A12" s="348">
        <v>7</v>
      </c>
      <c r="B12" s="348" t="str">
        <f t="shared" si="0"/>
        <v>1301</v>
      </c>
      <c r="C12" s="348">
        <v>1010305</v>
      </c>
      <c r="D12" s="348" t="s">
        <v>7</v>
      </c>
      <c r="E12" s="348" t="s">
        <v>13</v>
      </c>
      <c r="F12" s="348" t="s">
        <v>17</v>
      </c>
      <c r="G12" s="348">
        <v>13012</v>
      </c>
      <c r="H12" s="348">
        <v>13014</v>
      </c>
      <c r="I12" s="348">
        <v>13013</v>
      </c>
      <c r="J12" s="348">
        <v>13015</v>
      </c>
      <c r="K12" s="348">
        <v>13011</v>
      </c>
      <c r="L12" s="386"/>
      <c r="M12" s="452">
        <v>130111</v>
      </c>
      <c r="N12" s="452">
        <v>130112</v>
      </c>
      <c r="O12" s="452">
        <v>13016</v>
      </c>
      <c r="P12" s="452">
        <v>130113</v>
      </c>
      <c r="Q12" s="453"/>
      <c r="R12" s="453"/>
      <c r="S12" s="453"/>
      <c r="T12" s="453"/>
      <c r="U12" s="452">
        <v>13018</v>
      </c>
      <c r="V12" s="452">
        <v>13019</v>
      </c>
      <c r="W12" s="452">
        <v>130118</v>
      </c>
      <c r="X12" s="452">
        <v>130119</v>
      </c>
      <c r="Y12" s="386"/>
      <c r="AK12" s="434">
        <v>131</v>
      </c>
      <c r="AL12" s="403" t="s">
        <v>245</v>
      </c>
    </row>
    <row r="13" spans="1:38">
      <c r="A13" s="348">
        <v>8</v>
      </c>
      <c r="B13" s="348" t="str">
        <f t="shared" si="0"/>
        <v>1302</v>
      </c>
      <c r="C13" s="348">
        <v>1010306</v>
      </c>
      <c r="D13" s="348" t="s">
        <v>7</v>
      </c>
      <c r="E13" s="348" t="s">
        <v>13</v>
      </c>
      <c r="F13" s="348" t="s">
        <v>18</v>
      </c>
      <c r="G13" s="348">
        <v>13022</v>
      </c>
      <c r="H13" s="348">
        <v>13024</v>
      </c>
      <c r="I13" s="348">
        <v>13023</v>
      </c>
      <c r="J13" s="348">
        <v>13025</v>
      </c>
      <c r="K13" s="348">
        <v>13021</v>
      </c>
      <c r="L13" s="386"/>
      <c r="M13" s="452">
        <v>130211</v>
      </c>
      <c r="N13" s="452">
        <v>130212</v>
      </c>
      <c r="O13" s="452">
        <v>13026</v>
      </c>
      <c r="P13" s="452">
        <v>130213</v>
      </c>
      <c r="Q13" s="453"/>
      <c r="R13" s="453"/>
      <c r="S13" s="453"/>
      <c r="T13" s="453"/>
      <c r="U13" s="452">
        <v>13028</v>
      </c>
      <c r="V13" s="452">
        <v>13029</v>
      </c>
      <c r="W13" s="452">
        <v>130218</v>
      </c>
      <c r="X13" s="452">
        <v>130219</v>
      </c>
      <c r="Y13" s="386"/>
      <c r="AK13" s="434">
        <v>132</v>
      </c>
      <c r="AL13" s="403" t="s">
        <v>246</v>
      </c>
    </row>
    <row r="14" spans="1:38">
      <c r="A14" s="348">
        <v>9</v>
      </c>
      <c r="B14" s="348" t="str">
        <f t="shared" si="0"/>
        <v>1303</v>
      </c>
      <c r="C14" s="348">
        <v>1010307</v>
      </c>
      <c r="D14" s="348" t="s">
        <v>7</v>
      </c>
      <c r="E14" s="348" t="s">
        <v>13</v>
      </c>
      <c r="F14" s="348" t="s">
        <v>19</v>
      </c>
      <c r="G14" s="348">
        <v>13032</v>
      </c>
      <c r="H14" s="348">
        <v>13034</v>
      </c>
      <c r="I14" s="348">
        <v>13033</v>
      </c>
      <c r="J14" s="348">
        <v>13035</v>
      </c>
      <c r="K14" s="348">
        <v>13031</v>
      </c>
      <c r="L14" s="386"/>
      <c r="M14" s="452">
        <v>130311</v>
      </c>
      <c r="N14" s="452">
        <v>130312</v>
      </c>
      <c r="O14" s="452">
        <v>13036</v>
      </c>
      <c r="P14" s="452">
        <v>130313</v>
      </c>
      <c r="Q14" s="453"/>
      <c r="R14" s="453"/>
      <c r="S14" s="453"/>
      <c r="T14" s="453"/>
      <c r="U14" s="452">
        <v>13038</v>
      </c>
      <c r="V14" s="452">
        <v>13039</v>
      </c>
      <c r="W14" s="452">
        <v>130318</v>
      </c>
      <c r="X14" s="452">
        <v>130319</v>
      </c>
      <c r="Y14" s="386"/>
      <c r="AK14" s="434">
        <v>141</v>
      </c>
      <c r="AL14" s="403" t="s">
        <v>12236</v>
      </c>
    </row>
    <row r="15" spans="1:38">
      <c r="A15" s="348">
        <v>10</v>
      </c>
      <c r="B15" s="348" t="str">
        <f t="shared" si="0"/>
        <v>1304</v>
      </c>
      <c r="C15" s="348">
        <v>1010308</v>
      </c>
      <c r="D15" s="348" t="s">
        <v>7</v>
      </c>
      <c r="E15" s="348" t="s">
        <v>13</v>
      </c>
      <c r="F15" s="348" t="s">
        <v>20</v>
      </c>
      <c r="G15" s="348">
        <v>13042</v>
      </c>
      <c r="H15" s="348">
        <v>13044</v>
      </c>
      <c r="I15" s="348">
        <v>13043</v>
      </c>
      <c r="J15" s="348">
        <v>13045</v>
      </c>
      <c r="K15" s="348">
        <v>13041</v>
      </c>
      <c r="L15" s="386"/>
      <c r="M15" s="452">
        <v>130411</v>
      </c>
      <c r="N15" s="452">
        <v>130412</v>
      </c>
      <c r="O15" s="452">
        <v>13046</v>
      </c>
      <c r="P15" s="452">
        <v>130413</v>
      </c>
      <c r="Q15" s="453"/>
      <c r="R15" s="453"/>
      <c r="S15" s="453"/>
      <c r="T15" s="453"/>
      <c r="U15" s="452">
        <v>13048</v>
      </c>
      <c r="V15" s="452">
        <v>13049</v>
      </c>
      <c r="W15" s="452">
        <v>130418</v>
      </c>
      <c r="X15" s="452">
        <v>130419</v>
      </c>
      <c r="Y15" s="386"/>
      <c r="AK15" s="434">
        <v>142</v>
      </c>
      <c r="AL15" s="403" t="s">
        <v>247</v>
      </c>
    </row>
    <row r="16" spans="1:38">
      <c r="A16" s="348">
        <v>11</v>
      </c>
      <c r="B16" s="348" t="str">
        <f t="shared" si="0"/>
        <v>1401</v>
      </c>
      <c r="C16" s="348">
        <v>1010309</v>
      </c>
      <c r="D16" s="348" t="s">
        <v>7</v>
      </c>
      <c r="E16" s="348" t="s">
        <v>13</v>
      </c>
      <c r="F16" s="348" t="s">
        <v>21</v>
      </c>
      <c r="G16" s="348">
        <v>14012</v>
      </c>
      <c r="H16" s="348">
        <v>14014</v>
      </c>
      <c r="I16" s="348">
        <v>14013</v>
      </c>
      <c r="J16" s="348">
        <v>14015</v>
      </c>
      <c r="K16" s="348">
        <v>14011</v>
      </c>
      <c r="L16" s="386"/>
      <c r="M16" s="452">
        <v>140111</v>
      </c>
      <c r="N16" s="452">
        <v>140112</v>
      </c>
      <c r="O16" s="452">
        <v>14016</v>
      </c>
      <c r="P16" s="452">
        <v>140113</v>
      </c>
      <c r="Q16" s="453"/>
      <c r="R16" s="453"/>
      <c r="S16" s="453"/>
      <c r="T16" s="453"/>
      <c r="U16" s="452">
        <v>14018</v>
      </c>
      <c r="V16" s="452">
        <v>14019</v>
      </c>
      <c r="W16" s="452">
        <v>140118</v>
      </c>
      <c r="X16" s="452">
        <v>140119</v>
      </c>
      <c r="Y16" s="386"/>
      <c r="AK16" s="434">
        <v>143</v>
      </c>
      <c r="AL16" s="403" t="s">
        <v>248</v>
      </c>
    </row>
    <row r="17" spans="1:38">
      <c r="A17" s="348">
        <v>12</v>
      </c>
      <c r="B17" s="348" t="str">
        <f t="shared" si="0"/>
        <v>1402</v>
      </c>
      <c r="C17" s="348">
        <v>1010310</v>
      </c>
      <c r="D17" s="348" t="s">
        <v>7</v>
      </c>
      <c r="E17" s="348" t="s">
        <v>13</v>
      </c>
      <c r="F17" s="348" t="s">
        <v>22</v>
      </c>
      <c r="G17" s="348">
        <v>14022</v>
      </c>
      <c r="H17" s="348">
        <v>14024</v>
      </c>
      <c r="I17" s="348">
        <v>14023</v>
      </c>
      <c r="J17" s="348">
        <v>14025</v>
      </c>
      <c r="K17" s="348">
        <v>14021</v>
      </c>
      <c r="L17" s="386"/>
      <c r="M17" s="452">
        <v>140211</v>
      </c>
      <c r="N17" s="452">
        <v>140212</v>
      </c>
      <c r="O17" s="452">
        <v>14026</v>
      </c>
      <c r="P17" s="452">
        <v>140213</v>
      </c>
      <c r="Q17" s="453"/>
      <c r="R17" s="453"/>
      <c r="S17" s="453"/>
      <c r="T17" s="453"/>
      <c r="U17" s="452">
        <v>14028</v>
      </c>
      <c r="V17" s="452">
        <v>14029</v>
      </c>
      <c r="W17" s="452">
        <v>140218</v>
      </c>
      <c r="X17" s="452">
        <v>140219</v>
      </c>
      <c r="Y17" s="386"/>
      <c r="AK17" s="434">
        <v>151</v>
      </c>
      <c r="AL17" s="403" t="s">
        <v>249</v>
      </c>
    </row>
    <row r="18" spans="1:38">
      <c r="A18" s="348">
        <v>13</v>
      </c>
      <c r="B18" s="348" t="str">
        <f t="shared" si="0"/>
        <v>1403</v>
      </c>
      <c r="C18" s="348">
        <v>1010311</v>
      </c>
      <c r="D18" s="348" t="s">
        <v>7</v>
      </c>
      <c r="E18" s="348" t="s">
        <v>13</v>
      </c>
      <c r="F18" s="348" t="s">
        <v>23</v>
      </c>
      <c r="G18" s="348">
        <v>14032</v>
      </c>
      <c r="H18" s="348">
        <v>14034</v>
      </c>
      <c r="I18" s="348">
        <v>14033</v>
      </c>
      <c r="J18" s="348">
        <v>14035</v>
      </c>
      <c r="K18" s="348">
        <v>14031</v>
      </c>
      <c r="L18" s="386"/>
      <c r="M18" s="452">
        <v>140311</v>
      </c>
      <c r="N18" s="452">
        <v>140312</v>
      </c>
      <c r="O18" s="452">
        <v>14036</v>
      </c>
      <c r="P18" s="452">
        <v>140313</v>
      </c>
      <c r="Q18" s="453"/>
      <c r="R18" s="453"/>
      <c r="S18" s="453"/>
      <c r="T18" s="453"/>
      <c r="U18" s="452">
        <v>14038</v>
      </c>
      <c r="V18" s="452">
        <v>14039</v>
      </c>
      <c r="W18" s="452">
        <v>140318</v>
      </c>
      <c r="X18" s="452">
        <v>140319</v>
      </c>
      <c r="Y18" s="386"/>
      <c r="AK18" s="434">
        <v>152</v>
      </c>
      <c r="AL18" s="403" t="s">
        <v>250</v>
      </c>
    </row>
    <row r="19" spans="1:38">
      <c r="A19" s="348">
        <v>14</v>
      </c>
      <c r="B19" s="348" t="str">
        <f t="shared" si="0"/>
        <v>1404</v>
      </c>
      <c r="C19" s="348">
        <v>1010312</v>
      </c>
      <c r="D19" s="348" t="s">
        <v>7</v>
      </c>
      <c r="E19" s="348" t="s">
        <v>13</v>
      </c>
      <c r="F19" s="348" t="s">
        <v>24</v>
      </c>
      <c r="G19" s="348">
        <v>14042</v>
      </c>
      <c r="H19" s="348">
        <v>14044</v>
      </c>
      <c r="I19" s="348">
        <v>14043</v>
      </c>
      <c r="J19" s="348">
        <v>14045</v>
      </c>
      <c r="K19" s="348">
        <v>14041</v>
      </c>
      <c r="L19" s="386"/>
      <c r="M19" s="452">
        <v>140411</v>
      </c>
      <c r="N19" s="452">
        <v>140412</v>
      </c>
      <c r="O19" s="452">
        <v>14046</v>
      </c>
      <c r="P19" s="452">
        <v>140413</v>
      </c>
      <c r="Q19" s="453"/>
      <c r="R19" s="453"/>
      <c r="S19" s="453"/>
      <c r="T19" s="453"/>
      <c r="U19" s="452">
        <v>14048</v>
      </c>
      <c r="V19" s="452">
        <v>14049</v>
      </c>
      <c r="W19" s="452">
        <v>140418</v>
      </c>
      <c r="X19" s="452">
        <v>140419</v>
      </c>
      <c r="Y19" s="386"/>
      <c r="AK19" s="434">
        <v>153</v>
      </c>
      <c r="AL19" s="403" t="s">
        <v>251</v>
      </c>
    </row>
    <row r="20" spans="1:38">
      <c r="A20" s="348">
        <v>15</v>
      </c>
      <c r="B20" s="348" t="str">
        <f t="shared" si="0"/>
        <v>1405</v>
      </c>
      <c r="C20" s="348">
        <v>1010313</v>
      </c>
      <c r="D20" s="348" t="s">
        <v>7</v>
      </c>
      <c r="E20" s="348" t="s">
        <v>13</v>
      </c>
      <c r="F20" s="348" t="s">
        <v>25</v>
      </c>
      <c r="G20" s="348">
        <v>14052</v>
      </c>
      <c r="H20" s="348">
        <v>14054</v>
      </c>
      <c r="I20" s="348">
        <v>14053</v>
      </c>
      <c r="J20" s="348">
        <v>14055</v>
      </c>
      <c r="K20" s="348">
        <v>14051</v>
      </c>
      <c r="L20" s="386"/>
      <c r="M20" s="452">
        <v>140511</v>
      </c>
      <c r="N20" s="452">
        <v>140512</v>
      </c>
      <c r="O20" s="452">
        <v>14056</v>
      </c>
      <c r="P20" s="452">
        <v>140513</v>
      </c>
      <c r="Q20" s="453"/>
      <c r="R20" s="453"/>
      <c r="S20" s="453"/>
      <c r="T20" s="453"/>
      <c r="U20" s="452">
        <v>14058</v>
      </c>
      <c r="V20" s="452">
        <v>14059</v>
      </c>
      <c r="W20" s="452">
        <v>140518</v>
      </c>
      <c r="X20" s="452">
        <v>140519</v>
      </c>
      <c r="Y20" s="386"/>
      <c r="AK20" s="434">
        <v>154</v>
      </c>
      <c r="AL20" s="403" t="s">
        <v>12233</v>
      </c>
    </row>
    <row r="21" spans="1:38">
      <c r="A21" s="348">
        <v>16</v>
      </c>
      <c r="B21" s="348" t="str">
        <f t="shared" si="0"/>
        <v>1406</v>
      </c>
      <c r="C21" s="348">
        <v>1010314</v>
      </c>
      <c r="D21" s="348" t="s">
        <v>7</v>
      </c>
      <c r="E21" s="348" t="s">
        <v>13</v>
      </c>
      <c r="F21" s="348" t="s">
        <v>26</v>
      </c>
      <c r="G21" s="348">
        <v>14062</v>
      </c>
      <c r="H21" s="348">
        <v>14064</v>
      </c>
      <c r="I21" s="348">
        <v>14063</v>
      </c>
      <c r="J21" s="348">
        <v>14065</v>
      </c>
      <c r="K21" s="348">
        <v>14061</v>
      </c>
      <c r="L21" s="386"/>
      <c r="M21" s="452">
        <v>140611</v>
      </c>
      <c r="N21" s="452">
        <v>140612</v>
      </c>
      <c r="O21" s="452">
        <v>14066</v>
      </c>
      <c r="P21" s="452">
        <v>140613</v>
      </c>
      <c r="Q21" s="453"/>
      <c r="R21" s="453"/>
      <c r="S21" s="453"/>
      <c r="T21" s="453"/>
      <c r="U21" s="452">
        <v>14068</v>
      </c>
      <c r="V21" s="452">
        <v>14069</v>
      </c>
      <c r="W21" s="452">
        <v>140618</v>
      </c>
      <c r="X21" s="452">
        <v>140619</v>
      </c>
      <c r="Y21" s="386"/>
      <c r="AK21" s="434">
        <v>211</v>
      </c>
      <c r="AL21" s="403" t="s">
        <v>12234</v>
      </c>
    </row>
    <row r="22" spans="1:38">
      <c r="A22" s="348">
        <v>17</v>
      </c>
      <c r="B22" s="348" t="str">
        <f t="shared" si="0"/>
        <v>1407</v>
      </c>
      <c r="C22" s="348">
        <v>1010315</v>
      </c>
      <c r="D22" s="348" t="s">
        <v>7</v>
      </c>
      <c r="E22" s="348" t="s">
        <v>13</v>
      </c>
      <c r="F22" s="348" t="s">
        <v>27</v>
      </c>
      <c r="G22" s="348">
        <v>14072</v>
      </c>
      <c r="H22" s="348">
        <v>14074</v>
      </c>
      <c r="I22" s="348">
        <v>14073</v>
      </c>
      <c r="J22" s="348">
        <v>14075</v>
      </c>
      <c r="K22" s="348">
        <v>14071</v>
      </c>
      <c r="L22" s="386"/>
      <c r="M22" s="452">
        <v>140711</v>
      </c>
      <c r="N22" s="452">
        <v>140712</v>
      </c>
      <c r="O22" s="452">
        <v>14076</v>
      </c>
      <c r="P22" s="452">
        <v>140713</v>
      </c>
      <c r="Q22" s="453"/>
      <c r="R22" s="453"/>
      <c r="S22" s="453"/>
      <c r="T22" s="453"/>
      <c r="U22" s="452">
        <v>14078</v>
      </c>
      <c r="V22" s="452">
        <v>14079</v>
      </c>
      <c r="W22" s="452">
        <v>140718</v>
      </c>
      <c r="X22" s="452">
        <v>140719</v>
      </c>
      <c r="Y22" s="386"/>
      <c r="AK22" s="434">
        <v>212</v>
      </c>
      <c r="AL22" s="403" t="s">
        <v>12235</v>
      </c>
    </row>
    <row r="23" spans="1:38">
      <c r="A23" s="348">
        <v>18</v>
      </c>
      <c r="B23" s="348" t="str">
        <f t="shared" si="0"/>
        <v>1408</v>
      </c>
      <c r="C23" s="348">
        <v>1010316</v>
      </c>
      <c r="D23" s="348" t="s">
        <v>7</v>
      </c>
      <c r="E23" s="348" t="s">
        <v>13</v>
      </c>
      <c r="F23" s="348" t="s">
        <v>28</v>
      </c>
      <c r="G23" s="348">
        <v>14082</v>
      </c>
      <c r="H23" s="348">
        <v>14084</v>
      </c>
      <c r="I23" s="348">
        <v>14083</v>
      </c>
      <c r="J23" s="348">
        <v>14085</v>
      </c>
      <c r="K23" s="348">
        <v>14081</v>
      </c>
      <c r="L23" s="386"/>
      <c r="M23" s="452">
        <v>140811</v>
      </c>
      <c r="N23" s="452">
        <v>140812</v>
      </c>
      <c r="O23" s="452">
        <v>14086</v>
      </c>
      <c r="P23" s="452">
        <v>140813</v>
      </c>
      <c r="Q23" s="453"/>
      <c r="R23" s="453"/>
      <c r="S23" s="453"/>
      <c r="T23" s="453"/>
      <c r="U23" s="452">
        <v>14088</v>
      </c>
      <c r="V23" s="452">
        <v>14089</v>
      </c>
      <c r="W23" s="452">
        <v>140818</v>
      </c>
      <c r="X23" s="452">
        <v>140819</v>
      </c>
      <c r="Y23" s="386"/>
      <c r="AK23" s="434">
        <v>311</v>
      </c>
      <c r="AL23" s="403" t="s">
        <v>255</v>
      </c>
    </row>
    <row r="24" spans="1:38">
      <c r="A24" s="348">
        <v>19</v>
      </c>
      <c r="B24" s="348" t="str">
        <f t="shared" si="0"/>
        <v>1409</v>
      </c>
      <c r="C24" s="348">
        <v>1010317</v>
      </c>
      <c r="D24" s="348" t="s">
        <v>7</v>
      </c>
      <c r="E24" s="348" t="s">
        <v>13</v>
      </c>
      <c r="F24" s="348" t="s">
        <v>29</v>
      </c>
      <c r="G24" s="348">
        <v>14092</v>
      </c>
      <c r="H24" s="348">
        <v>14094</v>
      </c>
      <c r="I24" s="348">
        <v>14093</v>
      </c>
      <c r="J24" s="348">
        <v>14095</v>
      </c>
      <c r="K24" s="348">
        <v>14091</v>
      </c>
      <c r="L24" s="386"/>
      <c r="M24" s="452">
        <v>140911</v>
      </c>
      <c r="N24" s="452">
        <v>140912</v>
      </c>
      <c r="O24" s="452">
        <v>14096</v>
      </c>
      <c r="P24" s="452">
        <v>140913</v>
      </c>
      <c r="Q24" s="453"/>
      <c r="R24" s="453"/>
      <c r="S24" s="453"/>
      <c r="T24" s="453"/>
      <c r="U24" s="452">
        <v>14098</v>
      </c>
      <c r="V24" s="452">
        <v>14099</v>
      </c>
      <c r="W24" s="452">
        <v>140918</v>
      </c>
      <c r="X24" s="452">
        <v>140919</v>
      </c>
      <c r="Y24" s="386"/>
      <c r="AK24" s="434">
        <v>312</v>
      </c>
      <c r="AL24" s="403" t="s">
        <v>256</v>
      </c>
    </row>
    <row r="25" spans="1:38">
      <c r="A25" s="348">
        <v>20</v>
      </c>
      <c r="B25" s="348" t="str">
        <f t="shared" si="0"/>
        <v>1410</v>
      </c>
      <c r="C25" s="348">
        <v>1010318</v>
      </c>
      <c r="D25" s="348" t="s">
        <v>7</v>
      </c>
      <c r="E25" s="348" t="s">
        <v>13</v>
      </c>
      <c r="F25" s="348" t="s">
        <v>30</v>
      </c>
      <c r="G25" s="348">
        <v>14102</v>
      </c>
      <c r="H25" s="348">
        <v>14104</v>
      </c>
      <c r="I25" s="348">
        <v>14103</v>
      </c>
      <c r="J25" s="348">
        <v>14105</v>
      </c>
      <c r="K25" s="348">
        <v>14101</v>
      </c>
      <c r="L25" s="386"/>
      <c r="M25" s="452">
        <v>141011</v>
      </c>
      <c r="N25" s="452">
        <v>141012</v>
      </c>
      <c r="O25" s="452">
        <v>14106</v>
      </c>
      <c r="P25" s="452">
        <v>141013</v>
      </c>
      <c r="Q25" s="453"/>
      <c r="R25" s="453"/>
      <c r="S25" s="453"/>
      <c r="T25" s="453"/>
      <c r="U25" s="452">
        <v>14108</v>
      </c>
      <c r="V25" s="452">
        <v>14109</v>
      </c>
      <c r="W25" s="452">
        <v>141018</v>
      </c>
      <c r="X25" s="452">
        <v>141019</v>
      </c>
      <c r="Y25" s="386"/>
      <c r="AK25" s="434">
        <v>321</v>
      </c>
      <c r="AL25" s="403" t="s">
        <v>257</v>
      </c>
    </row>
    <row r="26" spans="1:38">
      <c r="A26" s="348">
        <v>21</v>
      </c>
      <c r="B26" s="348" t="str">
        <f t="shared" si="0"/>
        <v>1411</v>
      </c>
      <c r="C26" s="348">
        <v>1010319</v>
      </c>
      <c r="D26" s="348" t="s">
        <v>7</v>
      </c>
      <c r="E26" s="348" t="s">
        <v>13</v>
      </c>
      <c r="F26" s="348" t="s">
        <v>31</v>
      </c>
      <c r="G26" s="348">
        <v>14112</v>
      </c>
      <c r="H26" s="348">
        <v>14114</v>
      </c>
      <c r="I26" s="348">
        <v>14113</v>
      </c>
      <c r="J26" s="348">
        <v>14115</v>
      </c>
      <c r="K26" s="348">
        <v>14111</v>
      </c>
      <c r="L26" s="386"/>
      <c r="M26" s="452">
        <v>141111</v>
      </c>
      <c r="N26" s="452">
        <v>141112</v>
      </c>
      <c r="O26" s="452">
        <v>14116</v>
      </c>
      <c r="P26" s="452">
        <v>141113</v>
      </c>
      <c r="Q26" s="453"/>
      <c r="R26" s="453"/>
      <c r="S26" s="453"/>
      <c r="T26" s="453"/>
      <c r="U26" s="452">
        <v>14118</v>
      </c>
      <c r="V26" s="452">
        <v>14119</v>
      </c>
      <c r="W26" s="452">
        <v>141118</v>
      </c>
      <c r="X26" s="452">
        <v>141119</v>
      </c>
      <c r="Y26" s="386"/>
    </row>
    <row r="27" spans="1:38">
      <c r="A27" s="348">
        <v>22</v>
      </c>
      <c r="B27" s="348" t="str">
        <f t="shared" si="0"/>
        <v>1412</v>
      </c>
      <c r="C27" s="348">
        <v>1010320</v>
      </c>
      <c r="D27" s="348" t="s">
        <v>7</v>
      </c>
      <c r="E27" s="348" t="s">
        <v>13</v>
      </c>
      <c r="F27" s="348" t="s">
        <v>32</v>
      </c>
      <c r="G27" s="348">
        <v>14122</v>
      </c>
      <c r="H27" s="348">
        <v>14124</v>
      </c>
      <c r="I27" s="348">
        <v>14123</v>
      </c>
      <c r="J27" s="348">
        <v>14125</v>
      </c>
      <c r="K27" s="348">
        <v>14121</v>
      </c>
      <c r="L27" s="386"/>
      <c r="M27" s="452">
        <v>141211</v>
      </c>
      <c r="N27" s="452">
        <v>141212</v>
      </c>
      <c r="O27" s="452">
        <v>14126</v>
      </c>
      <c r="P27" s="452">
        <v>141213</v>
      </c>
      <c r="Q27" s="453"/>
      <c r="R27" s="453"/>
      <c r="S27" s="453"/>
      <c r="T27" s="453"/>
      <c r="U27" s="452">
        <v>14128</v>
      </c>
      <c r="V27" s="452">
        <v>14129</v>
      </c>
      <c r="W27" s="452">
        <v>141218</v>
      </c>
      <c r="X27" s="452">
        <v>141219</v>
      </c>
      <c r="Y27" s="386"/>
    </row>
    <row r="28" spans="1:38">
      <c r="A28" s="348">
        <v>23</v>
      </c>
      <c r="B28" s="348" t="str">
        <f t="shared" si="0"/>
        <v>1413</v>
      </c>
      <c r="C28" s="348">
        <v>1010321</v>
      </c>
      <c r="D28" s="348" t="s">
        <v>7</v>
      </c>
      <c r="E28" s="348" t="s">
        <v>13</v>
      </c>
      <c r="F28" s="348" t="s">
        <v>33</v>
      </c>
      <c r="G28" s="348">
        <v>14132</v>
      </c>
      <c r="H28" s="348">
        <v>14134</v>
      </c>
      <c r="I28" s="348">
        <v>14133</v>
      </c>
      <c r="J28" s="348">
        <v>14135</v>
      </c>
      <c r="K28" s="348">
        <v>14131</v>
      </c>
      <c r="L28" s="386"/>
      <c r="M28" s="452">
        <v>141311</v>
      </c>
      <c r="N28" s="452">
        <v>141312</v>
      </c>
      <c r="O28" s="452">
        <v>14136</v>
      </c>
      <c r="P28" s="452">
        <v>141313</v>
      </c>
      <c r="Q28" s="453"/>
      <c r="R28" s="453"/>
      <c r="S28" s="453"/>
      <c r="T28" s="453"/>
      <c r="U28" s="452">
        <v>14138</v>
      </c>
      <c r="V28" s="452">
        <v>14139</v>
      </c>
      <c r="W28" s="452">
        <v>141318</v>
      </c>
      <c r="X28" s="452">
        <v>141319</v>
      </c>
      <c r="Y28" s="386"/>
    </row>
    <row r="29" spans="1:38">
      <c r="A29" s="348">
        <v>24</v>
      </c>
      <c r="B29" s="348" t="str">
        <f t="shared" si="0"/>
        <v>1414</v>
      </c>
      <c r="C29" s="348">
        <v>1010322</v>
      </c>
      <c r="D29" s="348" t="s">
        <v>7</v>
      </c>
      <c r="E29" s="348" t="s">
        <v>13</v>
      </c>
      <c r="F29" s="348" t="s">
        <v>34</v>
      </c>
      <c r="G29" s="348">
        <v>14142</v>
      </c>
      <c r="H29" s="348">
        <v>14144</v>
      </c>
      <c r="I29" s="348">
        <v>14143</v>
      </c>
      <c r="J29" s="348">
        <v>14145</v>
      </c>
      <c r="K29" s="348">
        <v>14141</v>
      </c>
      <c r="L29" s="386"/>
      <c r="M29" s="452">
        <v>141411</v>
      </c>
      <c r="N29" s="452">
        <v>141412</v>
      </c>
      <c r="O29" s="452">
        <v>14146</v>
      </c>
      <c r="P29" s="452">
        <v>141413</v>
      </c>
      <c r="Q29" s="453"/>
      <c r="R29" s="453"/>
      <c r="S29" s="453"/>
      <c r="T29" s="453"/>
      <c r="U29" s="452">
        <v>14148</v>
      </c>
      <c r="V29" s="452">
        <v>14149</v>
      </c>
      <c r="W29" s="452">
        <v>141418</v>
      </c>
      <c r="X29" s="452">
        <v>141419</v>
      </c>
      <c r="Y29" s="386"/>
    </row>
    <row r="30" spans="1:38">
      <c r="A30" s="348">
        <v>25</v>
      </c>
      <c r="B30" s="348" t="str">
        <f t="shared" si="0"/>
        <v>1415</v>
      </c>
      <c r="C30" s="348">
        <v>1010323</v>
      </c>
      <c r="D30" s="348" t="s">
        <v>7</v>
      </c>
      <c r="E30" s="348" t="s">
        <v>13</v>
      </c>
      <c r="F30" s="348" t="s">
        <v>35</v>
      </c>
      <c r="G30" s="348">
        <v>14152</v>
      </c>
      <c r="H30" s="348">
        <v>14154</v>
      </c>
      <c r="I30" s="348">
        <v>14153</v>
      </c>
      <c r="J30" s="348">
        <v>14155</v>
      </c>
      <c r="K30" s="348">
        <v>14151</v>
      </c>
      <c r="L30" s="386"/>
      <c r="M30" s="452">
        <v>141511</v>
      </c>
      <c r="N30" s="452">
        <v>141512</v>
      </c>
      <c r="O30" s="452">
        <v>14156</v>
      </c>
      <c r="P30" s="452">
        <v>141513</v>
      </c>
      <c r="Q30" s="453"/>
      <c r="R30" s="453"/>
      <c r="S30" s="453"/>
      <c r="T30" s="453"/>
      <c r="U30" s="452">
        <v>14158</v>
      </c>
      <c r="V30" s="452">
        <v>14159</v>
      </c>
      <c r="W30" s="452">
        <v>141518</v>
      </c>
      <c r="X30" s="452">
        <v>141519</v>
      </c>
      <c r="Y30" s="386"/>
    </row>
    <row r="31" spans="1:38">
      <c r="A31" s="348">
        <v>26</v>
      </c>
      <c r="B31" s="348" t="str">
        <f t="shared" si="0"/>
        <v>1416</v>
      </c>
      <c r="C31" s="348">
        <v>1010324</v>
      </c>
      <c r="D31" s="348" t="s">
        <v>7</v>
      </c>
      <c r="E31" s="348" t="s">
        <v>13</v>
      </c>
      <c r="F31" s="348" t="s">
        <v>36</v>
      </c>
      <c r="G31" s="348">
        <v>14162</v>
      </c>
      <c r="H31" s="348">
        <v>14164</v>
      </c>
      <c r="I31" s="348">
        <v>14163</v>
      </c>
      <c r="J31" s="348">
        <v>14165</v>
      </c>
      <c r="K31" s="348">
        <v>14161</v>
      </c>
      <c r="L31" s="386"/>
      <c r="M31" s="452">
        <v>141611</v>
      </c>
      <c r="N31" s="452">
        <v>141612</v>
      </c>
      <c r="O31" s="452">
        <v>14166</v>
      </c>
      <c r="P31" s="452">
        <v>141613</v>
      </c>
      <c r="Q31" s="453"/>
      <c r="R31" s="453"/>
      <c r="S31" s="453"/>
      <c r="T31" s="453"/>
      <c r="U31" s="452">
        <v>14168</v>
      </c>
      <c r="V31" s="452">
        <v>14169</v>
      </c>
      <c r="W31" s="452">
        <v>141618</v>
      </c>
      <c r="X31" s="452">
        <v>141619</v>
      </c>
      <c r="Y31" s="386"/>
    </row>
    <row r="32" spans="1:38">
      <c r="A32" s="348">
        <v>27</v>
      </c>
      <c r="B32" s="348" t="str">
        <f t="shared" si="0"/>
        <v>1417</v>
      </c>
      <c r="C32" s="348">
        <v>1010325</v>
      </c>
      <c r="D32" s="348" t="s">
        <v>7</v>
      </c>
      <c r="E32" s="348" t="s">
        <v>13</v>
      </c>
      <c r="F32" s="348" t="s">
        <v>37</v>
      </c>
      <c r="G32" s="348">
        <v>14172</v>
      </c>
      <c r="H32" s="348">
        <v>14174</v>
      </c>
      <c r="I32" s="348">
        <v>14173</v>
      </c>
      <c r="J32" s="348">
        <v>14175</v>
      </c>
      <c r="K32" s="348">
        <v>14171</v>
      </c>
      <c r="L32" s="386"/>
      <c r="M32" s="452">
        <v>141711</v>
      </c>
      <c r="N32" s="452">
        <v>141712</v>
      </c>
      <c r="O32" s="452">
        <v>14176</v>
      </c>
      <c r="P32" s="452">
        <v>141713</v>
      </c>
      <c r="Q32" s="453"/>
      <c r="R32" s="453"/>
      <c r="S32" s="453"/>
      <c r="T32" s="453"/>
      <c r="U32" s="452">
        <v>14178</v>
      </c>
      <c r="V32" s="452">
        <v>14179</v>
      </c>
      <c r="W32" s="452">
        <v>141718</v>
      </c>
      <c r="X32" s="452">
        <v>141719</v>
      </c>
      <c r="Y32" s="386"/>
    </row>
    <row r="33" spans="1:25">
      <c r="A33" s="348">
        <v>28</v>
      </c>
      <c r="B33" s="348" t="str">
        <f t="shared" si="0"/>
        <v>1418</v>
      </c>
      <c r="C33" s="348">
        <v>1010326</v>
      </c>
      <c r="D33" s="348" t="s">
        <v>7</v>
      </c>
      <c r="E33" s="348" t="s">
        <v>13</v>
      </c>
      <c r="F33" s="348" t="s">
        <v>38</v>
      </c>
      <c r="G33" s="348">
        <v>14182</v>
      </c>
      <c r="H33" s="348">
        <v>14184</v>
      </c>
      <c r="I33" s="348">
        <v>14183</v>
      </c>
      <c r="J33" s="348">
        <v>14185</v>
      </c>
      <c r="K33" s="348">
        <v>14181</v>
      </c>
      <c r="L33" s="386"/>
      <c r="M33" s="452">
        <v>141811</v>
      </c>
      <c r="N33" s="452">
        <v>141812</v>
      </c>
      <c r="O33" s="452">
        <v>14186</v>
      </c>
      <c r="P33" s="452">
        <v>141813</v>
      </c>
      <c r="Q33" s="453"/>
      <c r="R33" s="453"/>
      <c r="S33" s="453"/>
      <c r="T33" s="453"/>
      <c r="U33" s="452">
        <v>14188</v>
      </c>
      <c r="V33" s="452">
        <v>14189</v>
      </c>
      <c r="W33" s="452">
        <v>141818</v>
      </c>
      <c r="X33" s="452">
        <v>141819</v>
      </c>
      <c r="Y33" s="386"/>
    </row>
    <row r="34" spans="1:25">
      <c r="A34" s="348">
        <v>29</v>
      </c>
      <c r="B34" s="348" t="str">
        <f t="shared" si="0"/>
        <v>1419</v>
      </c>
      <c r="C34" s="348">
        <v>1010327</v>
      </c>
      <c r="D34" s="348" t="s">
        <v>7</v>
      </c>
      <c r="E34" s="348" t="s">
        <v>13</v>
      </c>
      <c r="F34" s="348" t="s">
        <v>39</v>
      </c>
      <c r="G34" s="348">
        <v>14192</v>
      </c>
      <c r="H34" s="348">
        <v>14194</v>
      </c>
      <c r="I34" s="348">
        <v>14193</v>
      </c>
      <c r="J34" s="348">
        <v>14195</v>
      </c>
      <c r="K34" s="348">
        <v>14191</v>
      </c>
      <c r="L34" s="386"/>
      <c r="M34" s="452">
        <v>141911</v>
      </c>
      <c r="N34" s="452">
        <v>141912</v>
      </c>
      <c r="O34" s="452">
        <v>14196</v>
      </c>
      <c r="P34" s="452">
        <v>141913</v>
      </c>
      <c r="Q34" s="453"/>
      <c r="R34" s="453"/>
      <c r="S34" s="453"/>
      <c r="T34" s="453"/>
      <c r="U34" s="452">
        <v>14198</v>
      </c>
      <c r="V34" s="452">
        <v>14199</v>
      </c>
      <c r="W34" s="452">
        <v>141918</v>
      </c>
      <c r="X34" s="452">
        <v>141919</v>
      </c>
      <c r="Y34" s="386"/>
    </row>
    <row r="35" spans="1:25">
      <c r="A35" s="348">
        <v>30</v>
      </c>
      <c r="B35" s="348" t="str">
        <f t="shared" si="0"/>
        <v>1420</v>
      </c>
      <c r="C35" s="348">
        <v>1010328</v>
      </c>
      <c r="D35" s="348" t="s">
        <v>7</v>
      </c>
      <c r="E35" s="348" t="s">
        <v>13</v>
      </c>
      <c r="F35" s="348" t="s">
        <v>40</v>
      </c>
      <c r="G35" s="348">
        <v>14202</v>
      </c>
      <c r="H35" s="348">
        <v>14204</v>
      </c>
      <c r="I35" s="348">
        <v>14203</v>
      </c>
      <c r="J35" s="348">
        <v>14205</v>
      </c>
      <c r="K35" s="348">
        <v>14201</v>
      </c>
      <c r="L35" s="386"/>
      <c r="M35" s="452">
        <v>142011</v>
      </c>
      <c r="N35" s="452">
        <v>142012</v>
      </c>
      <c r="O35" s="452">
        <v>14206</v>
      </c>
      <c r="P35" s="452">
        <v>142013</v>
      </c>
      <c r="Q35" s="453"/>
      <c r="R35" s="453"/>
      <c r="S35" s="453"/>
      <c r="T35" s="453"/>
      <c r="U35" s="452">
        <v>14208</v>
      </c>
      <c r="V35" s="452">
        <v>14209</v>
      </c>
      <c r="W35" s="452">
        <v>142018</v>
      </c>
      <c r="X35" s="452">
        <v>142019</v>
      </c>
      <c r="Y35" s="386"/>
    </row>
    <row r="36" spans="1:25">
      <c r="A36" s="348">
        <v>31</v>
      </c>
      <c r="B36" s="348" t="str">
        <f t="shared" si="0"/>
        <v>1421</v>
      </c>
      <c r="C36" s="348">
        <v>1010329</v>
      </c>
      <c r="D36" s="348" t="s">
        <v>7</v>
      </c>
      <c r="E36" s="348" t="s">
        <v>13</v>
      </c>
      <c r="F36" s="348" t="s">
        <v>41</v>
      </c>
      <c r="G36" s="348">
        <v>14212</v>
      </c>
      <c r="H36" s="348">
        <v>14214</v>
      </c>
      <c r="I36" s="348">
        <v>14213</v>
      </c>
      <c r="J36" s="348">
        <v>14215</v>
      </c>
      <c r="K36" s="348">
        <v>14211</v>
      </c>
      <c r="L36" s="386"/>
      <c r="M36" s="452">
        <v>142111</v>
      </c>
      <c r="N36" s="452">
        <v>142112</v>
      </c>
      <c r="O36" s="452">
        <v>14216</v>
      </c>
      <c r="P36" s="452">
        <v>142113</v>
      </c>
      <c r="Q36" s="453"/>
      <c r="R36" s="453"/>
      <c r="S36" s="453"/>
      <c r="T36" s="453"/>
      <c r="U36" s="452">
        <v>14218</v>
      </c>
      <c r="V36" s="452">
        <v>14219</v>
      </c>
      <c r="W36" s="452">
        <v>142118</v>
      </c>
      <c r="X36" s="452">
        <v>142119</v>
      </c>
      <c r="Y36" s="386"/>
    </row>
    <row r="37" spans="1:25">
      <c r="A37" s="348">
        <v>32</v>
      </c>
      <c r="B37" s="348" t="str">
        <f t="shared" si="0"/>
        <v>1422</v>
      </c>
      <c r="C37" s="348">
        <v>1010330</v>
      </c>
      <c r="D37" s="348" t="s">
        <v>7</v>
      </c>
      <c r="E37" s="348" t="s">
        <v>13</v>
      </c>
      <c r="F37" s="348" t="s">
        <v>42</v>
      </c>
      <c r="G37" s="348">
        <v>14222</v>
      </c>
      <c r="H37" s="348">
        <v>14224</v>
      </c>
      <c r="I37" s="348">
        <v>14223</v>
      </c>
      <c r="J37" s="348">
        <v>14225</v>
      </c>
      <c r="K37" s="348">
        <v>14221</v>
      </c>
      <c r="L37" s="386"/>
      <c r="M37" s="452">
        <v>142211</v>
      </c>
      <c r="N37" s="452">
        <v>142212</v>
      </c>
      <c r="O37" s="452">
        <v>14226</v>
      </c>
      <c r="P37" s="452">
        <v>142213</v>
      </c>
      <c r="Q37" s="453"/>
      <c r="R37" s="453"/>
      <c r="S37" s="453"/>
      <c r="T37" s="453"/>
      <c r="U37" s="452">
        <v>14228</v>
      </c>
      <c r="V37" s="452">
        <v>14229</v>
      </c>
      <c r="W37" s="452">
        <v>142218</v>
      </c>
      <c r="X37" s="452">
        <v>142219</v>
      </c>
      <c r="Y37" s="386"/>
    </row>
    <row r="38" spans="1:25">
      <c r="A38" s="348">
        <v>33</v>
      </c>
      <c r="B38" s="348" t="str">
        <f t="shared" si="0"/>
        <v>1423</v>
      </c>
      <c r="C38" s="348">
        <v>1010331</v>
      </c>
      <c r="D38" s="348" t="s">
        <v>7</v>
      </c>
      <c r="E38" s="348" t="s">
        <v>13</v>
      </c>
      <c r="F38" s="348" t="s">
        <v>43</v>
      </c>
      <c r="G38" s="348">
        <v>14232</v>
      </c>
      <c r="H38" s="348">
        <v>14234</v>
      </c>
      <c r="I38" s="348">
        <v>14233</v>
      </c>
      <c r="J38" s="348">
        <v>14235</v>
      </c>
      <c r="K38" s="348">
        <v>14231</v>
      </c>
      <c r="L38" s="386"/>
      <c r="M38" s="452">
        <v>142311</v>
      </c>
      <c r="N38" s="452">
        <v>142312</v>
      </c>
      <c r="O38" s="452">
        <v>14236</v>
      </c>
      <c r="P38" s="452">
        <v>142313</v>
      </c>
      <c r="Q38" s="453"/>
      <c r="R38" s="453"/>
      <c r="S38" s="453"/>
      <c r="T38" s="453"/>
      <c r="U38" s="452">
        <v>14238</v>
      </c>
      <c r="V38" s="452">
        <v>14239</v>
      </c>
      <c r="W38" s="452">
        <v>142318</v>
      </c>
      <c r="X38" s="452">
        <v>142319</v>
      </c>
      <c r="Y38" s="386"/>
    </row>
    <row r="39" spans="1:25">
      <c r="A39" s="348">
        <v>34</v>
      </c>
      <c r="B39" s="348" t="str">
        <f t="shared" si="0"/>
        <v>1424</v>
      </c>
      <c r="C39" s="348">
        <v>1010332</v>
      </c>
      <c r="D39" s="348" t="s">
        <v>7</v>
      </c>
      <c r="E39" s="348" t="s">
        <v>13</v>
      </c>
      <c r="F39" s="348" t="s">
        <v>44</v>
      </c>
      <c r="G39" s="348">
        <v>14242</v>
      </c>
      <c r="H39" s="348">
        <v>14244</v>
      </c>
      <c r="I39" s="348">
        <v>14243</v>
      </c>
      <c r="J39" s="348">
        <v>14245</v>
      </c>
      <c r="K39" s="348">
        <v>14241</v>
      </c>
      <c r="L39" s="386"/>
      <c r="M39" s="452">
        <v>142411</v>
      </c>
      <c r="N39" s="452">
        <v>142412</v>
      </c>
      <c r="O39" s="452">
        <v>14246</v>
      </c>
      <c r="P39" s="452">
        <v>142413</v>
      </c>
      <c r="Q39" s="453"/>
      <c r="R39" s="453"/>
      <c r="S39" s="453"/>
      <c r="T39" s="453"/>
      <c r="U39" s="452">
        <v>14248</v>
      </c>
      <c r="V39" s="452">
        <v>14249</v>
      </c>
      <c r="W39" s="452">
        <v>142418</v>
      </c>
      <c r="X39" s="452">
        <v>142419</v>
      </c>
      <c r="Y39" s="386"/>
    </row>
    <row r="40" spans="1:25">
      <c r="A40" s="348">
        <v>35</v>
      </c>
      <c r="B40" s="348" t="str">
        <f t="shared" si="0"/>
        <v>1425</v>
      </c>
      <c r="C40" s="348">
        <v>1010333</v>
      </c>
      <c r="D40" s="348" t="s">
        <v>7</v>
      </c>
      <c r="E40" s="348" t="s">
        <v>13</v>
      </c>
      <c r="F40" s="348" t="s">
        <v>45</v>
      </c>
      <c r="G40" s="348">
        <v>14252</v>
      </c>
      <c r="H40" s="348">
        <v>14254</v>
      </c>
      <c r="I40" s="348">
        <v>14253</v>
      </c>
      <c r="J40" s="348">
        <v>14255</v>
      </c>
      <c r="K40" s="348">
        <v>14251</v>
      </c>
      <c r="L40" s="386"/>
      <c r="M40" s="452">
        <v>142511</v>
      </c>
      <c r="N40" s="452">
        <v>142512</v>
      </c>
      <c r="O40" s="452">
        <v>14256</v>
      </c>
      <c r="P40" s="452">
        <v>142513</v>
      </c>
      <c r="Q40" s="453"/>
      <c r="R40" s="453"/>
      <c r="S40" s="453"/>
      <c r="T40" s="453"/>
      <c r="U40" s="452">
        <v>14258</v>
      </c>
      <c r="V40" s="452">
        <v>14259</v>
      </c>
      <c r="W40" s="452">
        <v>142518</v>
      </c>
      <c r="X40" s="452">
        <v>142519</v>
      </c>
      <c r="Y40" s="386"/>
    </row>
    <row r="41" spans="1:25">
      <c r="A41" s="348">
        <v>36</v>
      </c>
      <c r="B41" s="348" t="str">
        <f t="shared" si="0"/>
        <v>1427</v>
      </c>
      <c r="C41" s="348">
        <v>1010334</v>
      </c>
      <c r="D41" s="348" t="s">
        <v>7</v>
      </c>
      <c r="E41" s="348" t="s">
        <v>13</v>
      </c>
      <c r="F41" s="348" t="s">
        <v>46</v>
      </c>
      <c r="G41" s="348">
        <v>14272</v>
      </c>
      <c r="H41" s="348">
        <v>14274</v>
      </c>
      <c r="I41" s="348">
        <v>14273</v>
      </c>
      <c r="J41" s="348">
        <v>14275</v>
      </c>
      <c r="K41" s="348">
        <v>14271</v>
      </c>
      <c r="L41" s="386"/>
      <c r="M41" s="452">
        <v>142711</v>
      </c>
      <c r="N41" s="452">
        <v>142712</v>
      </c>
      <c r="O41" s="452">
        <v>14276</v>
      </c>
      <c r="P41" s="452">
        <v>142713</v>
      </c>
      <c r="Q41" s="453"/>
      <c r="R41" s="453"/>
      <c r="S41" s="453"/>
      <c r="T41" s="453"/>
      <c r="U41" s="452">
        <v>14278</v>
      </c>
      <c r="V41" s="452">
        <v>14279</v>
      </c>
      <c r="W41" s="452">
        <v>142718</v>
      </c>
      <c r="X41" s="452">
        <v>142719</v>
      </c>
      <c r="Y41" s="386"/>
    </row>
    <row r="42" spans="1:25">
      <c r="A42" s="348">
        <v>37</v>
      </c>
      <c r="B42" s="348" t="str">
        <f t="shared" si="0"/>
        <v>1429</v>
      </c>
      <c r="C42" s="348">
        <v>1010335</v>
      </c>
      <c r="D42" s="348" t="s">
        <v>7</v>
      </c>
      <c r="E42" s="348" t="s">
        <v>13</v>
      </c>
      <c r="F42" s="348" t="s">
        <v>47</v>
      </c>
      <c r="G42" s="348">
        <v>14292</v>
      </c>
      <c r="H42" s="348">
        <v>14294</v>
      </c>
      <c r="I42" s="348">
        <v>14293</v>
      </c>
      <c r="J42" s="348">
        <v>14295</v>
      </c>
      <c r="K42" s="348">
        <v>14291</v>
      </c>
      <c r="L42" s="386"/>
      <c r="M42" s="452">
        <v>142911</v>
      </c>
      <c r="N42" s="452">
        <v>142912</v>
      </c>
      <c r="O42" s="452">
        <v>14296</v>
      </c>
      <c r="P42" s="452">
        <v>142913</v>
      </c>
      <c r="Q42" s="453"/>
      <c r="R42" s="453"/>
      <c r="S42" s="453"/>
      <c r="T42" s="453"/>
      <c r="U42" s="452">
        <v>14298</v>
      </c>
      <c r="V42" s="452">
        <v>14299</v>
      </c>
      <c r="W42" s="452">
        <v>142918</v>
      </c>
      <c r="X42" s="452">
        <v>142919</v>
      </c>
      <c r="Y42" s="386"/>
    </row>
    <row r="43" spans="1:25">
      <c r="A43" s="348">
        <v>38</v>
      </c>
      <c r="B43" s="348" t="str">
        <f t="shared" si="0"/>
        <v>1430</v>
      </c>
      <c r="C43" s="348">
        <v>1010336</v>
      </c>
      <c r="D43" s="348" t="s">
        <v>7</v>
      </c>
      <c r="E43" s="348" t="s">
        <v>13</v>
      </c>
      <c r="F43" s="348" t="s">
        <v>48</v>
      </c>
      <c r="G43" s="348">
        <v>14302</v>
      </c>
      <c r="H43" s="348">
        <v>14304</v>
      </c>
      <c r="I43" s="348">
        <v>14303</v>
      </c>
      <c r="J43" s="348">
        <v>14305</v>
      </c>
      <c r="K43" s="348">
        <v>14301</v>
      </c>
      <c r="L43" s="386"/>
      <c r="M43" s="452">
        <v>143011</v>
      </c>
      <c r="N43" s="452">
        <v>143012</v>
      </c>
      <c r="O43" s="452">
        <v>14306</v>
      </c>
      <c r="P43" s="452">
        <v>143013</v>
      </c>
      <c r="Q43" s="453"/>
      <c r="R43" s="453"/>
      <c r="S43" s="453"/>
      <c r="T43" s="453"/>
      <c r="U43" s="452">
        <v>14308</v>
      </c>
      <c r="V43" s="452">
        <v>14309</v>
      </c>
      <c r="W43" s="452">
        <v>143018</v>
      </c>
      <c r="X43" s="452">
        <v>143019</v>
      </c>
      <c r="Y43" s="386"/>
    </row>
    <row r="44" spans="1:25">
      <c r="A44" s="348">
        <v>39</v>
      </c>
      <c r="B44" s="348" t="str">
        <f t="shared" si="0"/>
        <v>1431</v>
      </c>
      <c r="C44" s="348">
        <v>1010337</v>
      </c>
      <c r="D44" s="348" t="s">
        <v>7</v>
      </c>
      <c r="E44" s="348" t="s">
        <v>13</v>
      </c>
      <c r="F44" s="348" t="s">
        <v>49</v>
      </c>
      <c r="G44" s="348">
        <v>14312</v>
      </c>
      <c r="H44" s="348">
        <v>14314</v>
      </c>
      <c r="I44" s="348">
        <v>14313</v>
      </c>
      <c r="J44" s="348">
        <v>14315</v>
      </c>
      <c r="K44" s="348">
        <v>14311</v>
      </c>
      <c r="L44" s="386"/>
      <c r="M44" s="452">
        <v>143111</v>
      </c>
      <c r="N44" s="452">
        <v>143112</v>
      </c>
      <c r="O44" s="452">
        <v>14316</v>
      </c>
      <c r="P44" s="452">
        <v>143113</v>
      </c>
      <c r="Q44" s="453"/>
      <c r="R44" s="453"/>
      <c r="S44" s="453"/>
      <c r="T44" s="453"/>
      <c r="U44" s="452">
        <v>14318</v>
      </c>
      <c r="V44" s="452">
        <v>14319</v>
      </c>
      <c r="W44" s="452">
        <v>143118</v>
      </c>
      <c r="X44" s="452">
        <v>143119</v>
      </c>
      <c r="Y44" s="386"/>
    </row>
    <row r="45" spans="1:25">
      <c r="A45" s="348">
        <v>40</v>
      </c>
      <c r="B45" s="348" t="str">
        <f t="shared" si="0"/>
        <v>1432</v>
      </c>
      <c r="C45" s="348">
        <v>1010338</v>
      </c>
      <c r="D45" s="348" t="s">
        <v>7</v>
      </c>
      <c r="E45" s="348" t="s">
        <v>13</v>
      </c>
      <c r="F45" s="348" t="s">
        <v>50</v>
      </c>
      <c r="G45" s="348">
        <v>14322</v>
      </c>
      <c r="H45" s="348">
        <v>14324</v>
      </c>
      <c r="I45" s="348">
        <v>14323</v>
      </c>
      <c r="J45" s="348">
        <v>14325</v>
      </c>
      <c r="K45" s="348">
        <v>14321</v>
      </c>
      <c r="L45" s="386"/>
      <c r="M45" s="452">
        <v>143211</v>
      </c>
      <c r="N45" s="452">
        <v>143212</v>
      </c>
      <c r="O45" s="452">
        <v>14326</v>
      </c>
      <c r="P45" s="452">
        <v>143213</v>
      </c>
      <c r="Q45" s="453"/>
      <c r="R45" s="453"/>
      <c r="S45" s="453"/>
      <c r="T45" s="453"/>
      <c r="U45" s="452">
        <v>14328</v>
      </c>
      <c r="V45" s="452">
        <v>14329</v>
      </c>
      <c r="W45" s="452">
        <v>143218</v>
      </c>
      <c r="X45" s="452">
        <v>143219</v>
      </c>
      <c r="Y45" s="386"/>
    </row>
    <row r="46" spans="1:25">
      <c r="A46" s="348">
        <v>41</v>
      </c>
      <c r="B46" s="348" t="str">
        <f t="shared" si="0"/>
        <v>1433</v>
      </c>
      <c r="C46" s="348">
        <v>1010339</v>
      </c>
      <c r="D46" s="348" t="s">
        <v>7</v>
      </c>
      <c r="E46" s="348" t="s">
        <v>13</v>
      </c>
      <c r="F46" s="348" t="s">
        <v>51</v>
      </c>
      <c r="G46" s="348">
        <v>14332</v>
      </c>
      <c r="H46" s="348">
        <v>14334</v>
      </c>
      <c r="I46" s="348">
        <v>14333</v>
      </c>
      <c r="J46" s="348">
        <v>14335</v>
      </c>
      <c r="K46" s="348">
        <v>14331</v>
      </c>
      <c r="L46" s="386"/>
      <c r="M46" s="452">
        <v>143311</v>
      </c>
      <c r="N46" s="452">
        <v>143312</v>
      </c>
      <c r="O46" s="452">
        <v>14336</v>
      </c>
      <c r="P46" s="452">
        <v>143313</v>
      </c>
      <c r="Q46" s="453"/>
      <c r="R46" s="453"/>
      <c r="S46" s="453"/>
      <c r="T46" s="453"/>
      <c r="U46" s="452">
        <v>14338</v>
      </c>
      <c r="V46" s="452">
        <v>14339</v>
      </c>
      <c r="W46" s="452">
        <v>143318</v>
      </c>
      <c r="X46" s="452">
        <v>143319</v>
      </c>
      <c r="Y46" s="386"/>
    </row>
    <row r="47" spans="1:25">
      <c r="A47" s="348">
        <v>42</v>
      </c>
      <c r="B47" s="348" t="str">
        <f t="shared" si="0"/>
        <v>1434</v>
      </c>
      <c r="C47" s="348">
        <v>1010340</v>
      </c>
      <c r="D47" s="348" t="s">
        <v>7</v>
      </c>
      <c r="E47" s="348" t="s">
        <v>13</v>
      </c>
      <c r="F47" s="348" t="s">
        <v>52</v>
      </c>
      <c r="G47" s="348">
        <v>14342</v>
      </c>
      <c r="H47" s="348">
        <v>14344</v>
      </c>
      <c r="I47" s="348">
        <v>14343</v>
      </c>
      <c r="J47" s="348">
        <v>14345</v>
      </c>
      <c r="K47" s="348">
        <v>14341</v>
      </c>
      <c r="L47" s="386"/>
      <c r="M47" s="452">
        <v>143411</v>
      </c>
      <c r="N47" s="452">
        <v>143412</v>
      </c>
      <c r="O47" s="452">
        <v>14346</v>
      </c>
      <c r="P47" s="452">
        <v>143413</v>
      </c>
      <c r="Q47" s="453"/>
      <c r="R47" s="453"/>
      <c r="S47" s="453"/>
      <c r="T47" s="453"/>
      <c r="U47" s="452">
        <v>14348</v>
      </c>
      <c r="V47" s="452">
        <v>14349</v>
      </c>
      <c r="W47" s="452">
        <v>143418</v>
      </c>
      <c r="X47" s="452">
        <v>143419</v>
      </c>
      <c r="Y47" s="386"/>
    </row>
    <row r="48" spans="1:25">
      <c r="A48" s="348">
        <v>43</v>
      </c>
      <c r="B48" s="348" t="str">
        <f t="shared" si="0"/>
        <v>1435</v>
      </c>
      <c r="C48" s="348">
        <v>1010341</v>
      </c>
      <c r="D48" s="348" t="s">
        <v>7</v>
      </c>
      <c r="E48" s="348" t="s">
        <v>13</v>
      </c>
      <c r="F48" s="348" t="s">
        <v>53</v>
      </c>
      <c r="G48" s="348">
        <v>14352</v>
      </c>
      <c r="H48" s="348">
        <v>14354</v>
      </c>
      <c r="I48" s="348">
        <v>14353</v>
      </c>
      <c r="J48" s="348">
        <v>14355</v>
      </c>
      <c r="K48" s="348">
        <v>14351</v>
      </c>
      <c r="L48" s="386"/>
      <c r="M48" s="452">
        <v>143511</v>
      </c>
      <c r="N48" s="452">
        <v>143512</v>
      </c>
      <c r="O48" s="452">
        <v>14356</v>
      </c>
      <c r="P48" s="452">
        <v>143513</v>
      </c>
      <c r="Q48" s="453"/>
      <c r="R48" s="453"/>
      <c r="S48" s="453"/>
      <c r="T48" s="453"/>
      <c r="U48" s="452">
        <v>14358</v>
      </c>
      <c r="V48" s="452">
        <v>14359</v>
      </c>
      <c r="W48" s="452">
        <v>143518</v>
      </c>
      <c r="X48" s="452">
        <v>143519</v>
      </c>
      <c r="Y48" s="386"/>
    </row>
    <row r="49" spans="1:25">
      <c r="A49" s="348">
        <v>44</v>
      </c>
      <c r="B49" s="348" t="str">
        <f t="shared" si="0"/>
        <v>1499</v>
      </c>
      <c r="C49" s="348">
        <v>1010399</v>
      </c>
      <c r="D49" s="348" t="s">
        <v>7</v>
      </c>
      <c r="E49" s="348" t="s">
        <v>13</v>
      </c>
      <c r="F49" s="348" t="s">
        <v>54</v>
      </c>
      <c r="G49" s="348">
        <v>14992</v>
      </c>
      <c r="H49" s="348">
        <v>14994</v>
      </c>
      <c r="I49" s="348">
        <v>14993</v>
      </c>
      <c r="J49" s="348">
        <v>14995</v>
      </c>
      <c r="K49" s="348">
        <v>14991</v>
      </c>
      <c r="L49" s="386"/>
      <c r="M49" s="452">
        <v>149911</v>
      </c>
      <c r="N49" s="452">
        <v>149912</v>
      </c>
      <c r="O49" s="452">
        <v>14996</v>
      </c>
      <c r="P49" s="452">
        <v>149913</v>
      </c>
      <c r="Q49" s="453"/>
      <c r="R49" s="453"/>
      <c r="S49" s="453"/>
      <c r="T49" s="453"/>
      <c r="U49" s="452">
        <v>14998</v>
      </c>
      <c r="V49" s="452">
        <v>14999</v>
      </c>
      <c r="W49" s="452">
        <v>149918</v>
      </c>
      <c r="X49" s="452">
        <v>149919</v>
      </c>
      <c r="Y49" s="348">
        <v>14990</v>
      </c>
    </row>
    <row r="50" spans="1:25">
      <c r="A50" s="348">
        <v>45</v>
      </c>
      <c r="B50" s="348" t="str">
        <f t="shared" si="0"/>
        <v>1601</v>
      </c>
      <c r="C50" s="348">
        <v>1010401</v>
      </c>
      <c r="D50" s="348" t="s">
        <v>7</v>
      </c>
      <c r="E50" s="348" t="s">
        <v>57</v>
      </c>
      <c r="F50" s="348" t="s">
        <v>56</v>
      </c>
      <c r="G50" s="348">
        <v>16012</v>
      </c>
      <c r="H50" s="348">
        <v>16014</v>
      </c>
      <c r="I50" s="348">
        <v>16013</v>
      </c>
      <c r="J50" s="348">
        <v>16015</v>
      </c>
      <c r="K50" s="348">
        <v>16011</v>
      </c>
      <c r="L50" s="386"/>
      <c r="M50" s="452">
        <v>160111</v>
      </c>
      <c r="N50" s="452">
        <v>160112</v>
      </c>
      <c r="O50" s="452">
        <v>16016</v>
      </c>
      <c r="P50" s="452">
        <v>160113</v>
      </c>
      <c r="Q50" s="453"/>
      <c r="R50" s="453"/>
      <c r="S50" s="453"/>
      <c r="T50" s="453"/>
      <c r="U50" s="452">
        <v>16018</v>
      </c>
      <c r="V50" s="452">
        <v>16019</v>
      </c>
      <c r="W50" s="452">
        <v>160118</v>
      </c>
      <c r="X50" s="452">
        <v>160119</v>
      </c>
      <c r="Y50" s="386"/>
    </row>
    <row r="51" spans="1:25">
      <c r="A51" s="348">
        <v>46</v>
      </c>
      <c r="B51" s="348" t="str">
        <f t="shared" si="0"/>
        <v>1602</v>
      </c>
      <c r="C51" s="348">
        <v>1010402</v>
      </c>
      <c r="D51" s="348" t="s">
        <v>7</v>
      </c>
      <c r="E51" s="348" t="s">
        <v>57</v>
      </c>
      <c r="F51" s="348" t="s">
        <v>58</v>
      </c>
      <c r="G51" s="348">
        <v>16022</v>
      </c>
      <c r="H51" s="348">
        <v>16024</v>
      </c>
      <c r="I51" s="348">
        <v>16023</v>
      </c>
      <c r="J51" s="348">
        <v>16025</v>
      </c>
      <c r="K51" s="348">
        <v>16021</v>
      </c>
      <c r="L51" s="386"/>
      <c r="M51" s="452">
        <v>160211</v>
      </c>
      <c r="N51" s="452">
        <v>160212</v>
      </c>
      <c r="O51" s="452">
        <v>16026</v>
      </c>
      <c r="P51" s="452">
        <v>160213</v>
      </c>
      <c r="Q51" s="453"/>
      <c r="R51" s="453"/>
      <c r="S51" s="453"/>
      <c r="T51" s="453"/>
      <c r="U51" s="452">
        <v>16028</v>
      </c>
      <c r="V51" s="452">
        <v>16029</v>
      </c>
      <c r="W51" s="452">
        <v>160218</v>
      </c>
      <c r="X51" s="452">
        <v>160219</v>
      </c>
      <c r="Y51" s="386"/>
    </row>
    <row r="52" spans="1:25">
      <c r="A52" s="348">
        <v>47</v>
      </c>
      <c r="B52" s="348" t="str">
        <f t="shared" si="0"/>
        <v>1603</v>
      </c>
      <c r="C52" s="348">
        <v>1010403</v>
      </c>
      <c r="D52" s="348" t="s">
        <v>7</v>
      </c>
      <c r="E52" s="348" t="s">
        <v>57</v>
      </c>
      <c r="F52" s="348" t="s">
        <v>59</v>
      </c>
      <c r="G52" s="348">
        <v>16032</v>
      </c>
      <c r="H52" s="348">
        <v>16034</v>
      </c>
      <c r="I52" s="348">
        <v>16033</v>
      </c>
      <c r="J52" s="348">
        <v>16035</v>
      </c>
      <c r="K52" s="348">
        <v>16031</v>
      </c>
      <c r="L52" s="386"/>
      <c r="M52" s="452">
        <v>160311</v>
      </c>
      <c r="N52" s="452">
        <v>160312</v>
      </c>
      <c r="O52" s="452">
        <v>16036</v>
      </c>
      <c r="P52" s="452">
        <v>160313</v>
      </c>
      <c r="Q52" s="453"/>
      <c r="R52" s="453"/>
      <c r="S52" s="453"/>
      <c r="T52" s="453"/>
      <c r="U52" s="452">
        <v>16038</v>
      </c>
      <c r="V52" s="452">
        <v>16039</v>
      </c>
      <c r="W52" s="452">
        <v>160318</v>
      </c>
      <c r="X52" s="452">
        <v>160319</v>
      </c>
      <c r="Y52" s="386"/>
    </row>
    <row r="53" spans="1:25">
      <c r="A53" s="348">
        <v>48</v>
      </c>
      <c r="B53" s="348" t="str">
        <f t="shared" si="0"/>
        <v>1604</v>
      </c>
      <c r="C53" s="348">
        <v>1010404</v>
      </c>
      <c r="D53" s="348" t="s">
        <v>7</v>
      </c>
      <c r="E53" s="348" t="s">
        <v>57</v>
      </c>
      <c r="F53" s="348" t="s">
        <v>60</v>
      </c>
      <c r="G53" s="348">
        <v>16042</v>
      </c>
      <c r="H53" s="348">
        <v>16044</v>
      </c>
      <c r="I53" s="348">
        <v>16043</v>
      </c>
      <c r="J53" s="348">
        <v>16045</v>
      </c>
      <c r="K53" s="348">
        <v>16041</v>
      </c>
      <c r="L53" s="386"/>
      <c r="M53" s="452">
        <v>160411</v>
      </c>
      <c r="N53" s="452">
        <v>160412</v>
      </c>
      <c r="O53" s="452">
        <v>16046</v>
      </c>
      <c r="P53" s="452">
        <v>160413</v>
      </c>
      <c r="Q53" s="453"/>
      <c r="R53" s="453"/>
      <c r="S53" s="453"/>
      <c r="T53" s="453"/>
      <c r="U53" s="452">
        <v>16048</v>
      </c>
      <c r="V53" s="452">
        <v>16049</v>
      </c>
      <c r="W53" s="452">
        <v>160418</v>
      </c>
      <c r="X53" s="452">
        <v>160419</v>
      </c>
      <c r="Y53" s="386"/>
    </row>
    <row r="54" spans="1:25">
      <c r="A54" s="348">
        <v>49</v>
      </c>
      <c r="B54" s="348" t="str">
        <f t="shared" si="0"/>
        <v>1605</v>
      </c>
      <c r="C54" s="348">
        <v>1010405</v>
      </c>
      <c r="D54" s="348" t="s">
        <v>7</v>
      </c>
      <c r="E54" s="348" t="s">
        <v>57</v>
      </c>
      <c r="F54" s="348" t="s">
        <v>61</v>
      </c>
      <c r="G54" s="348">
        <v>16052</v>
      </c>
      <c r="H54" s="348">
        <v>16054</v>
      </c>
      <c r="I54" s="348">
        <v>16053</v>
      </c>
      <c r="J54" s="348">
        <v>16055</v>
      </c>
      <c r="K54" s="348">
        <v>16051</v>
      </c>
      <c r="L54" s="386"/>
      <c r="M54" s="452">
        <v>160511</v>
      </c>
      <c r="N54" s="452">
        <v>160512</v>
      </c>
      <c r="O54" s="452">
        <v>16056</v>
      </c>
      <c r="P54" s="452">
        <v>160513</v>
      </c>
      <c r="Q54" s="453"/>
      <c r="R54" s="453"/>
      <c r="S54" s="453"/>
      <c r="T54" s="453"/>
      <c r="U54" s="452">
        <v>16058</v>
      </c>
      <c r="V54" s="452">
        <v>16059</v>
      </c>
      <c r="W54" s="452">
        <v>160518</v>
      </c>
      <c r="X54" s="452">
        <v>160519</v>
      </c>
      <c r="Y54" s="386"/>
    </row>
    <row r="55" spans="1:25">
      <c r="A55" s="348">
        <v>50</v>
      </c>
      <c r="B55" s="348" t="str">
        <f t="shared" si="0"/>
        <v>1606</v>
      </c>
      <c r="C55" s="348">
        <v>1010406</v>
      </c>
      <c r="D55" s="348" t="s">
        <v>7</v>
      </c>
      <c r="E55" s="348" t="s">
        <v>57</v>
      </c>
      <c r="F55" s="348" t="s">
        <v>62</v>
      </c>
      <c r="G55" s="348">
        <v>16062</v>
      </c>
      <c r="H55" s="348">
        <v>16064</v>
      </c>
      <c r="I55" s="348">
        <v>16063</v>
      </c>
      <c r="J55" s="348">
        <v>16065</v>
      </c>
      <c r="K55" s="348">
        <v>16061</v>
      </c>
      <c r="L55" s="386"/>
      <c r="M55" s="452">
        <v>160611</v>
      </c>
      <c r="N55" s="452">
        <v>160612</v>
      </c>
      <c r="O55" s="452">
        <v>16066</v>
      </c>
      <c r="P55" s="452">
        <v>160613</v>
      </c>
      <c r="Q55" s="453"/>
      <c r="R55" s="453"/>
      <c r="S55" s="453"/>
      <c r="T55" s="453"/>
      <c r="U55" s="452">
        <v>16068</v>
      </c>
      <c r="V55" s="452">
        <v>16069</v>
      </c>
      <c r="W55" s="452">
        <v>160618</v>
      </c>
      <c r="X55" s="452">
        <v>160619</v>
      </c>
      <c r="Y55" s="386"/>
    </row>
    <row r="56" spans="1:25">
      <c r="A56" s="348">
        <v>51</v>
      </c>
      <c r="B56" s="348" t="str">
        <f t="shared" si="0"/>
        <v>1607</v>
      </c>
      <c r="C56" s="348">
        <v>1010407</v>
      </c>
      <c r="D56" s="348" t="s">
        <v>7</v>
      </c>
      <c r="E56" s="348" t="s">
        <v>57</v>
      </c>
      <c r="F56" s="348" t="s">
        <v>63</v>
      </c>
      <c r="G56" s="348">
        <v>16072</v>
      </c>
      <c r="H56" s="348">
        <v>16074</v>
      </c>
      <c r="I56" s="348">
        <v>16073</v>
      </c>
      <c r="J56" s="348">
        <v>16075</v>
      </c>
      <c r="K56" s="348">
        <v>16071</v>
      </c>
      <c r="L56" s="386"/>
      <c r="M56" s="452">
        <v>160711</v>
      </c>
      <c r="N56" s="452">
        <v>160712</v>
      </c>
      <c r="O56" s="452">
        <v>16076</v>
      </c>
      <c r="P56" s="452">
        <v>160713</v>
      </c>
      <c r="Q56" s="453"/>
      <c r="R56" s="453"/>
      <c r="S56" s="453"/>
      <c r="T56" s="453"/>
      <c r="U56" s="452">
        <v>16078</v>
      </c>
      <c r="V56" s="452">
        <v>16079</v>
      </c>
      <c r="W56" s="452">
        <v>160718</v>
      </c>
      <c r="X56" s="452">
        <v>160719</v>
      </c>
      <c r="Y56" s="386"/>
    </row>
    <row r="57" spans="1:25">
      <c r="A57" s="348">
        <v>52</v>
      </c>
      <c r="B57" s="348" t="str">
        <f t="shared" si="0"/>
        <v>1708</v>
      </c>
      <c r="C57" s="348">
        <v>1010408</v>
      </c>
      <c r="D57" s="348" t="s">
        <v>7</v>
      </c>
      <c r="E57" s="348" t="s">
        <v>57</v>
      </c>
      <c r="F57" s="348" t="s">
        <v>65</v>
      </c>
      <c r="G57" s="348">
        <v>17082</v>
      </c>
      <c r="H57" s="348">
        <v>17084</v>
      </c>
      <c r="I57" s="348">
        <v>17083</v>
      </c>
      <c r="J57" s="348">
        <v>17085</v>
      </c>
      <c r="K57" s="348">
        <v>17081</v>
      </c>
      <c r="L57" s="386"/>
      <c r="M57" s="452">
        <v>170811</v>
      </c>
      <c r="N57" s="452">
        <v>170812</v>
      </c>
      <c r="O57" s="452">
        <v>17086</v>
      </c>
      <c r="P57" s="452">
        <v>170813</v>
      </c>
      <c r="Q57" s="453"/>
      <c r="R57" s="453"/>
      <c r="S57" s="453"/>
      <c r="T57" s="453"/>
      <c r="U57" s="452">
        <v>17088</v>
      </c>
      <c r="V57" s="452">
        <v>17089</v>
      </c>
      <c r="W57" s="452">
        <v>170818</v>
      </c>
      <c r="X57" s="452">
        <v>170819</v>
      </c>
      <c r="Y57" s="386"/>
    </row>
    <row r="58" spans="1:25">
      <c r="A58" s="348">
        <v>53</v>
      </c>
      <c r="B58" s="348" t="str">
        <f t="shared" si="0"/>
        <v>1699</v>
      </c>
      <c r="C58" s="348">
        <v>1010499</v>
      </c>
      <c r="D58" s="348" t="s">
        <v>7</v>
      </c>
      <c r="E58" s="348" t="s">
        <v>57</v>
      </c>
      <c r="F58" s="348" t="s">
        <v>64</v>
      </c>
      <c r="G58" s="348">
        <v>16992</v>
      </c>
      <c r="H58" s="348">
        <v>16994</v>
      </c>
      <c r="I58" s="348">
        <v>16993</v>
      </c>
      <c r="J58" s="348">
        <v>16995</v>
      </c>
      <c r="K58" s="348">
        <v>16991</v>
      </c>
      <c r="L58" s="386"/>
      <c r="M58" s="452">
        <v>169911</v>
      </c>
      <c r="N58" s="452">
        <v>169912</v>
      </c>
      <c r="O58" s="452">
        <v>16996</v>
      </c>
      <c r="P58" s="452">
        <v>169913</v>
      </c>
      <c r="Q58" s="453"/>
      <c r="R58" s="453"/>
      <c r="S58" s="453"/>
      <c r="T58" s="453"/>
      <c r="U58" s="452">
        <v>16998</v>
      </c>
      <c r="V58" s="452">
        <v>16999</v>
      </c>
      <c r="W58" s="452">
        <v>169918</v>
      </c>
      <c r="X58" s="452">
        <v>169919</v>
      </c>
      <c r="Y58" s="348">
        <v>16990</v>
      </c>
    </row>
    <row r="59" spans="1:25">
      <c r="A59" s="348">
        <v>54</v>
      </c>
      <c r="B59" s="348" t="str">
        <f t="shared" si="0"/>
        <v>1701</v>
      </c>
      <c r="C59" s="348">
        <v>1010501</v>
      </c>
      <c r="D59" s="348" t="s">
        <v>7</v>
      </c>
      <c r="E59" s="348" t="s">
        <v>13</v>
      </c>
      <c r="F59" s="348" t="s">
        <v>55</v>
      </c>
      <c r="G59" s="348">
        <v>17012</v>
      </c>
      <c r="H59" s="348">
        <v>17014</v>
      </c>
      <c r="I59" s="348">
        <v>17013</v>
      </c>
      <c r="J59" s="348">
        <v>17015</v>
      </c>
      <c r="K59" s="348">
        <v>17011</v>
      </c>
      <c r="L59" s="386"/>
      <c r="M59" s="452">
        <v>170111</v>
      </c>
      <c r="N59" s="452">
        <v>170112</v>
      </c>
      <c r="O59" s="452">
        <v>17016</v>
      </c>
      <c r="P59" s="452">
        <v>170113</v>
      </c>
      <c r="Q59" s="453"/>
      <c r="R59" s="453"/>
      <c r="S59" s="453"/>
      <c r="T59" s="453"/>
      <c r="U59" s="452">
        <v>17018</v>
      </c>
      <c r="V59" s="452">
        <v>17019</v>
      </c>
      <c r="W59" s="452">
        <v>170118</v>
      </c>
      <c r="X59" s="452">
        <v>170119</v>
      </c>
      <c r="Y59" s="348">
        <v>17010</v>
      </c>
    </row>
    <row r="60" spans="1:25">
      <c r="A60" s="348">
        <v>55</v>
      </c>
      <c r="B60" s="348" t="str">
        <f t="shared" si="0"/>
        <v>1801</v>
      </c>
      <c r="C60" s="348">
        <v>1010601</v>
      </c>
      <c r="D60" s="348" t="s">
        <v>7</v>
      </c>
      <c r="E60" s="348" t="s">
        <v>57</v>
      </c>
      <c r="F60" s="348" t="s">
        <v>66</v>
      </c>
      <c r="G60" s="348">
        <v>18012</v>
      </c>
      <c r="H60" s="348">
        <v>18014</v>
      </c>
      <c r="I60" s="348">
        <v>18013</v>
      </c>
      <c r="J60" s="348">
        <v>18015</v>
      </c>
      <c r="K60" s="348">
        <v>18011</v>
      </c>
      <c r="L60" s="386"/>
      <c r="M60" s="452">
        <v>180111</v>
      </c>
      <c r="N60" s="452">
        <v>180112</v>
      </c>
      <c r="O60" s="452">
        <v>18016</v>
      </c>
      <c r="P60" s="452">
        <v>180113</v>
      </c>
      <c r="Q60" s="453"/>
      <c r="R60" s="453"/>
      <c r="S60" s="453"/>
      <c r="T60" s="453"/>
      <c r="U60" s="452">
        <v>18018</v>
      </c>
      <c r="V60" s="452">
        <v>18019</v>
      </c>
      <c r="W60" s="452">
        <v>180118</v>
      </c>
      <c r="X60" s="452">
        <v>180119</v>
      </c>
      <c r="Y60" s="348">
        <v>18010</v>
      </c>
    </row>
    <row r="61" spans="1:25">
      <c r="A61" s="348">
        <v>56</v>
      </c>
      <c r="B61" s="348" t="str">
        <f t="shared" si="0"/>
        <v>9115</v>
      </c>
      <c r="C61" s="348">
        <v>1020101</v>
      </c>
      <c r="D61" s="348" t="s">
        <v>68</v>
      </c>
      <c r="E61" s="348" t="s">
        <v>69</v>
      </c>
      <c r="F61" s="348" t="s">
        <v>67</v>
      </c>
      <c r="G61" s="348">
        <v>91152</v>
      </c>
      <c r="H61" s="348">
        <v>91154</v>
      </c>
      <c r="I61" s="348">
        <v>91153</v>
      </c>
      <c r="J61" s="348">
        <v>91155</v>
      </c>
      <c r="K61" s="348">
        <v>91151</v>
      </c>
      <c r="L61" s="386"/>
      <c r="M61" s="452">
        <v>911511</v>
      </c>
      <c r="N61" s="452">
        <v>911512</v>
      </c>
      <c r="O61" s="452">
        <v>91156</v>
      </c>
      <c r="P61" s="452">
        <v>911513</v>
      </c>
      <c r="Q61" s="453"/>
      <c r="R61" s="453"/>
      <c r="S61" s="453"/>
      <c r="T61" s="453"/>
      <c r="U61" s="452">
        <v>91158</v>
      </c>
      <c r="V61" s="452">
        <v>91159</v>
      </c>
      <c r="W61" s="452">
        <v>911518</v>
      </c>
      <c r="X61" s="452">
        <v>911519</v>
      </c>
      <c r="Y61" s="348">
        <v>91150</v>
      </c>
    </row>
    <row r="62" spans="1:25">
      <c r="A62" s="348">
        <v>57</v>
      </c>
      <c r="B62" s="348" t="str">
        <f t="shared" si="0"/>
        <v>2101</v>
      </c>
      <c r="C62" s="348">
        <v>1030101</v>
      </c>
      <c r="D62" s="348" t="s">
        <v>71</v>
      </c>
      <c r="E62" s="348" t="s">
        <v>72</v>
      </c>
      <c r="F62" s="348" t="s">
        <v>70</v>
      </c>
      <c r="G62" s="348">
        <v>21012</v>
      </c>
      <c r="H62" s="348">
        <v>21014</v>
      </c>
      <c r="I62" s="348">
        <v>21013</v>
      </c>
      <c r="J62" s="348">
        <v>21015</v>
      </c>
      <c r="K62" s="348">
        <v>21011</v>
      </c>
      <c r="L62" s="386"/>
      <c r="M62" s="452">
        <v>210111</v>
      </c>
      <c r="N62" s="452">
        <v>210112</v>
      </c>
      <c r="O62" s="452">
        <v>21016</v>
      </c>
      <c r="P62" s="452">
        <v>210113</v>
      </c>
      <c r="Q62" s="452">
        <v>210114</v>
      </c>
      <c r="R62" s="453"/>
      <c r="S62" s="452">
        <v>210116</v>
      </c>
      <c r="T62" s="452">
        <v>210117</v>
      </c>
      <c r="U62" s="452">
        <v>21018</v>
      </c>
      <c r="V62" s="452">
        <v>21019</v>
      </c>
      <c r="W62" s="452">
        <v>210118</v>
      </c>
      <c r="X62" s="452">
        <v>210119</v>
      </c>
      <c r="Y62" s="348">
        <v>21010</v>
      </c>
    </row>
    <row r="63" spans="1:25">
      <c r="A63" s="348">
        <v>58</v>
      </c>
      <c r="B63" s="348" t="str">
        <f t="shared" si="0"/>
        <v>2102</v>
      </c>
      <c r="C63" s="348">
        <v>1030102</v>
      </c>
      <c r="D63" s="348" t="s">
        <v>71</v>
      </c>
      <c r="E63" s="348" t="s">
        <v>72</v>
      </c>
      <c r="F63" s="348" t="s">
        <v>73</v>
      </c>
      <c r="G63" s="348">
        <v>21022</v>
      </c>
      <c r="H63" s="348">
        <v>21024</v>
      </c>
      <c r="I63" s="348">
        <v>21023</v>
      </c>
      <c r="J63" s="348">
        <v>21025</v>
      </c>
      <c r="K63" s="348">
        <v>21021</v>
      </c>
      <c r="L63" s="386"/>
      <c r="M63" s="452">
        <v>210211</v>
      </c>
      <c r="N63" s="452">
        <v>210212</v>
      </c>
      <c r="O63" s="452">
        <v>21026</v>
      </c>
      <c r="P63" s="452">
        <v>210213</v>
      </c>
      <c r="Q63" s="452">
        <v>210214</v>
      </c>
      <c r="R63" s="453"/>
      <c r="S63" s="452">
        <v>210216</v>
      </c>
      <c r="T63" s="452">
        <v>210217</v>
      </c>
      <c r="U63" s="452">
        <v>21028</v>
      </c>
      <c r="V63" s="452">
        <v>21029</v>
      </c>
      <c r="W63" s="452">
        <v>210218</v>
      </c>
      <c r="X63" s="452">
        <v>210219</v>
      </c>
      <c r="Y63" s="348">
        <v>21020</v>
      </c>
    </row>
    <row r="64" spans="1:25">
      <c r="A64" s="348">
        <v>59</v>
      </c>
      <c r="B64" s="348" t="str">
        <f t="shared" si="0"/>
        <v>2198</v>
      </c>
      <c r="C64" s="348">
        <v>1030103</v>
      </c>
      <c r="D64" s="348" t="s">
        <v>71</v>
      </c>
      <c r="E64" s="348" t="s">
        <v>72</v>
      </c>
      <c r="F64" s="348" t="s">
        <v>74</v>
      </c>
      <c r="G64" s="348">
        <v>21982</v>
      </c>
      <c r="H64" s="348">
        <v>21984</v>
      </c>
      <c r="I64" s="348">
        <v>21983</v>
      </c>
      <c r="J64" s="348">
        <v>21985</v>
      </c>
      <c r="K64" s="348">
        <v>21981</v>
      </c>
      <c r="L64" s="386"/>
      <c r="M64" s="452">
        <v>219811</v>
      </c>
      <c r="N64" s="452">
        <v>219812</v>
      </c>
      <c r="O64" s="452">
        <v>21986</v>
      </c>
      <c r="P64" s="452">
        <v>219813</v>
      </c>
      <c r="Q64" s="453"/>
      <c r="R64" s="453"/>
      <c r="S64" s="453"/>
      <c r="T64" s="453"/>
      <c r="U64" s="452">
        <v>21988</v>
      </c>
      <c r="V64" s="452">
        <v>21989</v>
      </c>
      <c r="W64" s="452">
        <v>219818</v>
      </c>
      <c r="X64" s="452">
        <v>219819</v>
      </c>
      <c r="Y64" s="348">
        <v>21980</v>
      </c>
    </row>
    <row r="65" spans="1:25">
      <c r="A65" s="348">
        <v>60</v>
      </c>
      <c r="B65" s="348" t="str">
        <f t="shared" si="0"/>
        <v>2108</v>
      </c>
      <c r="C65" s="348">
        <v>1030201</v>
      </c>
      <c r="D65" s="348" t="s">
        <v>71</v>
      </c>
      <c r="E65" s="348" t="s">
        <v>76</v>
      </c>
      <c r="F65" s="348" t="s">
        <v>75</v>
      </c>
      <c r="G65" s="348">
        <v>21082</v>
      </c>
      <c r="H65" s="348">
        <v>21084</v>
      </c>
      <c r="I65" s="348">
        <v>21083</v>
      </c>
      <c r="J65" s="348">
        <v>21085</v>
      </c>
      <c r="K65" s="348">
        <v>21081</v>
      </c>
      <c r="L65" s="386"/>
      <c r="M65" s="452">
        <v>210811</v>
      </c>
      <c r="N65" s="452">
        <v>210812</v>
      </c>
      <c r="O65" s="452">
        <v>21086</v>
      </c>
      <c r="P65" s="452">
        <v>210813</v>
      </c>
      <c r="Q65" s="453"/>
      <c r="R65" s="453"/>
      <c r="S65" s="453"/>
      <c r="T65" s="453"/>
      <c r="U65" s="452">
        <v>21088</v>
      </c>
      <c r="V65" s="452">
        <v>21089</v>
      </c>
      <c r="W65" s="452">
        <v>210818</v>
      </c>
      <c r="X65" s="452">
        <v>210819</v>
      </c>
      <c r="Y65" s="348">
        <v>21080</v>
      </c>
    </row>
    <row r="66" spans="1:25">
      <c r="A66" s="348">
        <v>61</v>
      </c>
      <c r="B66" s="348" t="str">
        <f t="shared" si="0"/>
        <v>2107</v>
      </c>
      <c r="C66" s="348">
        <v>1030301</v>
      </c>
      <c r="D66" s="348" t="s">
        <v>71</v>
      </c>
      <c r="E66" s="348" t="s">
        <v>78</v>
      </c>
      <c r="F66" s="348" t="s">
        <v>77</v>
      </c>
      <c r="G66" s="348">
        <v>21072</v>
      </c>
      <c r="H66" s="348">
        <v>21074</v>
      </c>
      <c r="I66" s="348">
        <v>21073</v>
      </c>
      <c r="J66" s="348">
        <v>21075</v>
      </c>
      <c r="K66" s="348">
        <v>21071</v>
      </c>
      <c r="L66" s="386"/>
      <c r="M66" s="452">
        <v>210711</v>
      </c>
      <c r="N66" s="452">
        <v>210712</v>
      </c>
      <c r="O66" s="452">
        <v>21076</v>
      </c>
      <c r="P66" s="452">
        <v>210713</v>
      </c>
      <c r="Q66" s="453"/>
      <c r="R66" s="453"/>
      <c r="S66" s="453"/>
      <c r="T66" s="453"/>
      <c r="U66" s="452">
        <v>21078</v>
      </c>
      <c r="V66" s="452">
        <v>21079</v>
      </c>
      <c r="W66" s="452">
        <v>210718</v>
      </c>
      <c r="X66" s="452">
        <v>210719</v>
      </c>
      <c r="Y66" s="348">
        <v>21070</v>
      </c>
    </row>
    <row r="67" spans="1:25">
      <c r="A67" s="348">
        <v>62</v>
      </c>
      <c r="B67" s="348" t="str">
        <f t="shared" si="0"/>
        <v>2105</v>
      </c>
      <c r="C67" s="348">
        <v>1030401</v>
      </c>
      <c r="D67" s="348" t="s">
        <v>71</v>
      </c>
      <c r="E67" s="348" t="s">
        <v>80</v>
      </c>
      <c r="F67" s="348" t="s">
        <v>79</v>
      </c>
      <c r="G67" s="348">
        <v>21052</v>
      </c>
      <c r="H67" s="348">
        <v>21054</v>
      </c>
      <c r="I67" s="348">
        <v>21053</v>
      </c>
      <c r="J67" s="348">
        <v>21055</v>
      </c>
      <c r="K67" s="348">
        <v>21051</v>
      </c>
      <c r="L67" s="386"/>
      <c r="M67" s="452">
        <v>210511</v>
      </c>
      <c r="N67" s="452">
        <v>210512</v>
      </c>
      <c r="O67" s="452">
        <v>21056</v>
      </c>
      <c r="P67" s="452">
        <v>210513</v>
      </c>
      <c r="Q67" s="453"/>
      <c r="R67" s="453"/>
      <c r="S67" s="453"/>
      <c r="T67" s="453"/>
      <c r="U67" s="452">
        <v>21058</v>
      </c>
      <c r="V67" s="452">
        <v>21059</v>
      </c>
      <c r="W67" s="452">
        <v>210518</v>
      </c>
      <c r="X67" s="452">
        <v>210519</v>
      </c>
      <c r="Y67" s="348">
        <v>21050</v>
      </c>
    </row>
    <row r="68" spans="1:25">
      <c r="A68" s="348">
        <v>63</v>
      </c>
      <c r="B68" s="348" t="str">
        <f t="shared" si="0"/>
        <v>2110</v>
      </c>
      <c r="C68" s="348">
        <v>1030501</v>
      </c>
      <c r="D68" s="348" t="s">
        <v>71</v>
      </c>
      <c r="E68" s="348" t="s">
        <v>82</v>
      </c>
      <c r="F68" s="348" t="s">
        <v>81</v>
      </c>
      <c r="G68" s="348">
        <v>21102</v>
      </c>
      <c r="H68" s="348">
        <v>21104</v>
      </c>
      <c r="I68" s="348">
        <v>21103</v>
      </c>
      <c r="J68" s="348">
        <v>21105</v>
      </c>
      <c r="K68" s="348">
        <v>21101</v>
      </c>
      <c r="L68" s="386"/>
      <c r="M68" s="452">
        <v>211011</v>
      </c>
      <c r="N68" s="452">
        <v>211012</v>
      </c>
      <c r="O68" s="452">
        <v>21106</v>
      </c>
      <c r="P68" s="452">
        <v>211013</v>
      </c>
      <c r="Q68" s="453"/>
      <c r="R68" s="453"/>
      <c r="S68" s="453"/>
      <c r="T68" s="453"/>
      <c r="U68" s="452">
        <v>21108</v>
      </c>
      <c r="V68" s="452">
        <v>21109</v>
      </c>
      <c r="W68" s="452">
        <v>211018</v>
      </c>
      <c r="X68" s="452">
        <v>211019</v>
      </c>
      <c r="Y68" s="348">
        <v>21100</v>
      </c>
    </row>
    <row r="69" spans="1:25">
      <c r="A69" s="348">
        <v>64</v>
      </c>
      <c r="B69" s="348" t="str">
        <f t="shared" si="0"/>
        <v>2106</v>
      </c>
      <c r="C69" s="348">
        <v>1030601</v>
      </c>
      <c r="D69" s="348" t="s">
        <v>71</v>
      </c>
      <c r="E69" s="348" t="s">
        <v>84</v>
      </c>
      <c r="F69" s="348" t="s">
        <v>83</v>
      </c>
      <c r="G69" s="348">
        <v>21062</v>
      </c>
      <c r="H69" s="348">
        <v>21064</v>
      </c>
      <c r="I69" s="348">
        <v>21063</v>
      </c>
      <c r="J69" s="348">
        <v>21065</v>
      </c>
      <c r="K69" s="348">
        <v>21061</v>
      </c>
      <c r="L69" s="386"/>
      <c r="M69" s="452">
        <v>210611</v>
      </c>
      <c r="N69" s="452">
        <v>210612</v>
      </c>
      <c r="O69" s="452">
        <v>21066</v>
      </c>
      <c r="P69" s="452">
        <v>210613</v>
      </c>
      <c r="Q69" s="453"/>
      <c r="R69" s="453"/>
      <c r="S69" s="453"/>
      <c r="T69" s="453"/>
      <c r="U69" s="452">
        <v>21068</v>
      </c>
      <c r="V69" s="452">
        <v>21069</v>
      </c>
      <c r="W69" s="452">
        <v>210618</v>
      </c>
      <c r="X69" s="452">
        <v>210619</v>
      </c>
      <c r="Y69" s="348">
        <v>21060</v>
      </c>
    </row>
    <row r="70" spans="1:25">
      <c r="A70" s="348">
        <v>65</v>
      </c>
      <c r="B70" s="348" t="str">
        <f t="shared" si="0"/>
        <v>2109</v>
      </c>
      <c r="C70" s="348">
        <v>1030701</v>
      </c>
      <c r="D70" s="348" t="s">
        <v>71</v>
      </c>
      <c r="E70" s="348" t="s">
        <v>86</v>
      </c>
      <c r="F70" s="348" t="s">
        <v>85</v>
      </c>
      <c r="G70" s="348">
        <v>21092</v>
      </c>
      <c r="H70" s="348">
        <v>21094</v>
      </c>
      <c r="I70" s="348">
        <v>21093</v>
      </c>
      <c r="J70" s="348">
        <v>21095</v>
      </c>
      <c r="K70" s="348">
        <v>21091</v>
      </c>
      <c r="L70" s="386"/>
      <c r="M70" s="452">
        <v>210911</v>
      </c>
      <c r="N70" s="452">
        <v>210912</v>
      </c>
      <c r="O70" s="452">
        <v>21096</v>
      </c>
      <c r="P70" s="452">
        <v>210913</v>
      </c>
      <c r="Q70" s="453"/>
      <c r="R70" s="453"/>
      <c r="S70" s="453"/>
      <c r="T70" s="453"/>
      <c r="U70" s="452">
        <v>21098</v>
      </c>
      <c r="V70" s="452">
        <v>21099</v>
      </c>
      <c r="W70" s="452">
        <v>210918</v>
      </c>
      <c r="X70" s="452">
        <v>210919</v>
      </c>
      <c r="Y70" s="348">
        <v>21090</v>
      </c>
    </row>
    <row r="71" spans="1:25">
      <c r="A71" s="348">
        <v>66</v>
      </c>
      <c r="B71" s="348" t="str">
        <f t="shared" ref="B71:B133" si="1">LEFT(K71,4)</f>
        <v>2201</v>
      </c>
      <c r="C71" s="348">
        <v>1040101</v>
      </c>
      <c r="D71" s="348" t="s">
        <v>88</v>
      </c>
      <c r="E71" s="348" t="s">
        <v>89</v>
      </c>
      <c r="F71" s="348" t="s">
        <v>87</v>
      </c>
      <c r="G71" s="348">
        <v>22012</v>
      </c>
      <c r="H71" s="348">
        <v>22014</v>
      </c>
      <c r="I71" s="348">
        <v>22013</v>
      </c>
      <c r="J71" s="348">
        <v>22015</v>
      </c>
      <c r="K71" s="348">
        <v>22011</v>
      </c>
      <c r="L71" s="348">
        <v>22017</v>
      </c>
      <c r="M71" s="452">
        <v>220111</v>
      </c>
      <c r="N71" s="452">
        <v>220112</v>
      </c>
      <c r="O71" s="452">
        <v>22016</v>
      </c>
      <c r="P71" s="452">
        <v>220113</v>
      </c>
      <c r="Q71" s="452">
        <v>220114</v>
      </c>
      <c r="R71" s="453"/>
      <c r="S71" s="452">
        <v>220116</v>
      </c>
      <c r="T71" s="452">
        <v>220117</v>
      </c>
      <c r="U71" s="452">
        <v>22018</v>
      </c>
      <c r="V71" s="452">
        <v>22019</v>
      </c>
      <c r="W71" s="452">
        <v>220118</v>
      </c>
      <c r="X71" s="452">
        <v>220119</v>
      </c>
      <c r="Y71" s="348">
        <v>22010</v>
      </c>
    </row>
    <row r="72" spans="1:25">
      <c r="A72" s="348">
        <v>67</v>
      </c>
      <c r="B72" s="348" t="str">
        <f t="shared" si="1"/>
        <v>2204</v>
      </c>
      <c r="C72" s="348">
        <v>1040102</v>
      </c>
      <c r="D72" s="348" t="s">
        <v>88</v>
      </c>
      <c r="E72" s="348" t="s">
        <v>89</v>
      </c>
      <c r="F72" s="348" t="s">
        <v>90</v>
      </c>
      <c r="G72" s="348">
        <v>22042</v>
      </c>
      <c r="H72" s="348">
        <v>22044</v>
      </c>
      <c r="I72" s="348">
        <v>22043</v>
      </c>
      <c r="J72" s="348">
        <v>22045</v>
      </c>
      <c r="K72" s="348">
        <v>22041</v>
      </c>
      <c r="L72" s="386"/>
      <c r="M72" s="452">
        <v>220411</v>
      </c>
      <c r="N72" s="452">
        <v>220412</v>
      </c>
      <c r="O72" s="452">
        <v>22046</v>
      </c>
      <c r="P72" s="452">
        <v>220413</v>
      </c>
      <c r="Q72" s="452">
        <v>220414</v>
      </c>
      <c r="R72" s="453"/>
      <c r="S72" s="453"/>
      <c r="T72" s="452">
        <v>220417</v>
      </c>
      <c r="U72" s="452">
        <v>22048</v>
      </c>
      <c r="V72" s="452">
        <v>22049</v>
      </c>
      <c r="W72" s="452">
        <v>220418</v>
      </c>
      <c r="X72" s="452">
        <v>220419</v>
      </c>
      <c r="Y72" s="348">
        <v>22040</v>
      </c>
    </row>
    <row r="73" spans="1:25">
      <c r="A73" s="348">
        <v>68</v>
      </c>
      <c r="B73" s="348" t="str">
        <f t="shared" si="1"/>
        <v>2298</v>
      </c>
      <c r="C73" s="348">
        <v>1040103</v>
      </c>
      <c r="D73" s="348" t="s">
        <v>88</v>
      </c>
      <c r="E73" s="348" t="s">
        <v>89</v>
      </c>
      <c r="F73" s="348" t="s">
        <v>91</v>
      </c>
      <c r="G73" s="348">
        <v>22982</v>
      </c>
      <c r="H73" s="348">
        <v>22984</v>
      </c>
      <c r="I73" s="348">
        <v>22983</v>
      </c>
      <c r="J73" s="348">
        <v>22985</v>
      </c>
      <c r="K73" s="348">
        <v>22981</v>
      </c>
      <c r="L73" s="386"/>
      <c r="M73" s="452">
        <v>229811</v>
      </c>
      <c r="N73" s="452">
        <v>229812</v>
      </c>
      <c r="O73" s="452">
        <v>22986</v>
      </c>
      <c r="P73" s="452">
        <v>229813</v>
      </c>
      <c r="Q73" s="452">
        <v>229814</v>
      </c>
      <c r="R73" s="453"/>
      <c r="S73" s="453"/>
      <c r="T73" s="452">
        <v>229817</v>
      </c>
      <c r="U73" s="452">
        <v>22988</v>
      </c>
      <c r="V73" s="452">
        <v>22989</v>
      </c>
      <c r="W73" s="452">
        <v>229818</v>
      </c>
      <c r="X73" s="452">
        <v>229819</v>
      </c>
      <c r="Y73" s="348">
        <v>22980</v>
      </c>
    </row>
    <row r="74" spans="1:25">
      <c r="A74" s="348">
        <v>69</v>
      </c>
      <c r="B74" s="348" t="str">
        <f t="shared" si="1"/>
        <v>2202</v>
      </c>
      <c r="C74" s="348">
        <v>1040201</v>
      </c>
      <c r="D74" s="348" t="s">
        <v>88</v>
      </c>
      <c r="E74" s="348" t="s">
        <v>93</v>
      </c>
      <c r="F74" s="348" t="s">
        <v>92</v>
      </c>
      <c r="G74" s="348">
        <v>22022</v>
      </c>
      <c r="H74" s="348">
        <v>22024</v>
      </c>
      <c r="I74" s="348">
        <v>22023</v>
      </c>
      <c r="J74" s="348">
        <v>22025</v>
      </c>
      <c r="K74" s="348">
        <v>22021</v>
      </c>
      <c r="L74" s="386"/>
      <c r="M74" s="452">
        <v>220211</v>
      </c>
      <c r="N74" s="452">
        <v>220212</v>
      </c>
      <c r="O74" s="452">
        <v>22026</v>
      </c>
      <c r="P74" s="452">
        <v>220213</v>
      </c>
      <c r="Q74" s="452">
        <v>220214</v>
      </c>
      <c r="R74" s="453"/>
      <c r="S74" s="453"/>
      <c r="T74" s="452">
        <v>220217</v>
      </c>
      <c r="U74" s="452">
        <v>22028</v>
      </c>
      <c r="V74" s="452">
        <v>22029</v>
      </c>
      <c r="W74" s="452">
        <v>220218</v>
      </c>
      <c r="X74" s="452">
        <v>220219</v>
      </c>
      <c r="Y74" s="348">
        <v>22020</v>
      </c>
    </row>
    <row r="75" spans="1:25">
      <c r="A75" s="348">
        <v>70</v>
      </c>
      <c r="B75" s="348" t="str">
        <f t="shared" si="1"/>
        <v>3103</v>
      </c>
      <c r="C75" s="348">
        <v>1050101</v>
      </c>
      <c r="D75" s="348" t="s">
        <v>95</v>
      </c>
      <c r="E75" s="348" t="s">
        <v>96</v>
      </c>
      <c r="F75" s="348" t="s">
        <v>94</v>
      </c>
      <c r="G75" s="348">
        <v>31032</v>
      </c>
      <c r="H75" s="348">
        <v>31034</v>
      </c>
      <c r="I75" s="348">
        <v>31033</v>
      </c>
      <c r="J75" s="348">
        <v>31035</v>
      </c>
      <c r="K75" s="348">
        <v>31031</v>
      </c>
      <c r="L75" s="386"/>
      <c r="M75" s="452">
        <v>310311</v>
      </c>
      <c r="N75" s="452">
        <v>310312</v>
      </c>
      <c r="O75" s="452">
        <v>31036</v>
      </c>
      <c r="P75" s="452">
        <v>310313</v>
      </c>
      <c r="Q75" s="452">
        <v>310314</v>
      </c>
      <c r="R75" s="453"/>
      <c r="S75" s="452">
        <v>310316</v>
      </c>
      <c r="T75" s="452">
        <v>310317</v>
      </c>
      <c r="U75" s="452">
        <v>31038</v>
      </c>
      <c r="V75" s="452">
        <v>31039</v>
      </c>
      <c r="W75" s="452">
        <v>310318</v>
      </c>
      <c r="X75" s="452">
        <v>310319</v>
      </c>
      <c r="Y75" s="348">
        <v>31030</v>
      </c>
    </row>
    <row r="76" spans="1:25">
      <c r="A76" s="348">
        <v>71</v>
      </c>
      <c r="B76" s="348" t="str">
        <f t="shared" si="1"/>
        <v>3102</v>
      </c>
      <c r="C76" s="348">
        <v>1050201</v>
      </c>
      <c r="D76" s="348" t="s">
        <v>95</v>
      </c>
      <c r="E76" s="348" t="s">
        <v>98</v>
      </c>
      <c r="F76" s="348" t="s">
        <v>99</v>
      </c>
      <c r="G76" s="348">
        <v>31022</v>
      </c>
      <c r="H76" s="348">
        <v>31024</v>
      </c>
      <c r="I76" s="348">
        <v>31023</v>
      </c>
      <c r="J76" s="348">
        <v>31025</v>
      </c>
      <c r="K76" s="348">
        <v>31021</v>
      </c>
      <c r="L76" s="386"/>
      <c r="M76" s="452">
        <v>310211</v>
      </c>
      <c r="N76" s="452">
        <v>310212</v>
      </c>
      <c r="O76" s="452">
        <v>31026</v>
      </c>
      <c r="P76" s="452">
        <v>310213</v>
      </c>
      <c r="Q76" s="452">
        <v>310214</v>
      </c>
      <c r="R76" s="453"/>
      <c r="S76" s="452">
        <v>310216</v>
      </c>
      <c r="T76" s="452">
        <v>310217</v>
      </c>
      <c r="U76" s="452">
        <v>31028</v>
      </c>
      <c r="V76" s="452">
        <v>31029</v>
      </c>
      <c r="W76" s="452">
        <v>310218</v>
      </c>
      <c r="X76" s="452">
        <v>310219</v>
      </c>
      <c r="Y76" s="348">
        <v>31020</v>
      </c>
    </row>
    <row r="77" spans="1:25">
      <c r="A77" s="348">
        <v>72</v>
      </c>
      <c r="B77" s="348" t="str">
        <f t="shared" si="1"/>
        <v>3101</v>
      </c>
      <c r="C77" s="348">
        <v>1050202</v>
      </c>
      <c r="D77" s="348" t="s">
        <v>95</v>
      </c>
      <c r="E77" s="348" t="s">
        <v>98</v>
      </c>
      <c r="F77" s="348" t="s">
        <v>97</v>
      </c>
      <c r="G77" s="348">
        <v>31012</v>
      </c>
      <c r="H77" s="348">
        <v>31014</v>
      </c>
      <c r="I77" s="348">
        <v>31013</v>
      </c>
      <c r="J77" s="348">
        <v>31015</v>
      </c>
      <c r="K77" s="348">
        <v>31011</v>
      </c>
      <c r="L77" s="386"/>
      <c r="M77" s="452">
        <v>310111</v>
      </c>
      <c r="N77" s="452">
        <v>310112</v>
      </c>
      <c r="O77" s="452">
        <v>31016</v>
      </c>
      <c r="P77" s="452">
        <v>310113</v>
      </c>
      <c r="Q77" s="452">
        <v>310114</v>
      </c>
      <c r="R77" s="453"/>
      <c r="S77" s="452">
        <v>310116</v>
      </c>
      <c r="T77" s="452">
        <v>310117</v>
      </c>
      <c r="U77" s="452">
        <v>31018</v>
      </c>
      <c r="V77" s="452">
        <v>31019</v>
      </c>
      <c r="W77" s="452">
        <v>310118</v>
      </c>
      <c r="X77" s="452">
        <v>310119</v>
      </c>
      <c r="Y77" s="348">
        <v>31010</v>
      </c>
    </row>
    <row r="78" spans="1:25">
      <c r="A78" s="348">
        <v>73</v>
      </c>
      <c r="B78" s="348" t="str">
        <f t="shared" si="1"/>
        <v>3104</v>
      </c>
      <c r="C78" s="348">
        <v>1050203</v>
      </c>
      <c r="D78" s="348" t="s">
        <v>95</v>
      </c>
      <c r="E78" s="348" t="s">
        <v>98</v>
      </c>
      <c r="F78" s="348" t="s">
        <v>100</v>
      </c>
      <c r="G78" s="348">
        <v>31042</v>
      </c>
      <c r="H78" s="348">
        <v>31044</v>
      </c>
      <c r="I78" s="348">
        <v>31043</v>
      </c>
      <c r="J78" s="348">
        <v>31045</v>
      </c>
      <c r="K78" s="348">
        <v>31041</v>
      </c>
      <c r="L78" s="386"/>
      <c r="M78" s="452">
        <v>310411</v>
      </c>
      <c r="N78" s="452">
        <v>310412</v>
      </c>
      <c r="O78" s="452">
        <v>31046</v>
      </c>
      <c r="P78" s="452">
        <v>310413</v>
      </c>
      <c r="Q78" s="452">
        <v>310414</v>
      </c>
      <c r="R78" s="453"/>
      <c r="S78" s="452">
        <v>310416</v>
      </c>
      <c r="T78" s="452">
        <v>310417</v>
      </c>
      <c r="U78" s="452">
        <v>31048</v>
      </c>
      <c r="V78" s="452">
        <v>31049</v>
      </c>
      <c r="W78" s="452">
        <v>310418</v>
      </c>
      <c r="X78" s="452">
        <v>310419</v>
      </c>
      <c r="Y78" s="348">
        <v>31040</v>
      </c>
    </row>
    <row r="79" spans="1:25">
      <c r="A79" s="348">
        <v>74</v>
      </c>
      <c r="B79" s="348" t="str">
        <f t="shared" si="1"/>
        <v>4199</v>
      </c>
      <c r="C79" s="348">
        <v>1060101</v>
      </c>
      <c r="D79" s="348" t="s">
        <v>102</v>
      </c>
      <c r="E79" s="348" t="s">
        <v>103</v>
      </c>
      <c r="F79" s="348" t="s">
        <v>101</v>
      </c>
      <c r="G79" s="348">
        <v>41992</v>
      </c>
      <c r="H79" s="348">
        <v>41994</v>
      </c>
      <c r="I79" s="348">
        <v>41993</v>
      </c>
      <c r="J79" s="348">
        <v>41995</v>
      </c>
      <c r="K79" s="348">
        <v>41991</v>
      </c>
      <c r="L79" s="386"/>
      <c r="M79" s="452">
        <v>419911</v>
      </c>
      <c r="N79" s="452">
        <v>419912</v>
      </c>
      <c r="O79" s="452">
        <v>41996</v>
      </c>
      <c r="P79" s="452">
        <v>419913</v>
      </c>
      <c r="Q79" s="452">
        <v>419914</v>
      </c>
      <c r="R79" s="453"/>
      <c r="S79" s="452">
        <v>419916</v>
      </c>
      <c r="T79" s="452">
        <v>419917</v>
      </c>
      <c r="U79" s="452">
        <v>41998</v>
      </c>
      <c r="V79" s="452">
        <v>41999</v>
      </c>
      <c r="W79" s="452">
        <v>419918</v>
      </c>
      <c r="X79" s="452">
        <v>419919</v>
      </c>
      <c r="Y79" s="348">
        <v>41990</v>
      </c>
    </row>
    <row r="80" spans="1:25">
      <c r="A80" s="348">
        <v>75</v>
      </c>
      <c r="B80" s="348" t="str">
        <f t="shared" si="1"/>
        <v>4101</v>
      </c>
      <c r="C80" s="348">
        <v>1060201</v>
      </c>
      <c r="D80" s="348" t="s">
        <v>102</v>
      </c>
      <c r="E80" s="348" t="s">
        <v>105</v>
      </c>
      <c r="F80" s="348" t="s">
        <v>104</v>
      </c>
      <c r="G80" s="348">
        <v>41012</v>
      </c>
      <c r="H80" s="348">
        <v>41014</v>
      </c>
      <c r="I80" s="348">
        <v>41013</v>
      </c>
      <c r="J80" s="348">
        <v>41015</v>
      </c>
      <c r="K80" s="348">
        <v>41011</v>
      </c>
      <c r="L80" s="386"/>
      <c r="M80" s="452">
        <v>410111</v>
      </c>
      <c r="N80" s="452">
        <v>410112</v>
      </c>
      <c r="O80" s="452">
        <v>41016</v>
      </c>
      <c r="P80" s="452">
        <v>410113</v>
      </c>
      <c r="Q80" s="453"/>
      <c r="R80" s="453"/>
      <c r="S80" s="452">
        <v>410116</v>
      </c>
      <c r="T80" s="452">
        <v>410117</v>
      </c>
      <c r="U80" s="452">
        <v>41018</v>
      </c>
      <c r="V80" s="452">
        <v>41019</v>
      </c>
      <c r="W80" s="452">
        <v>410118</v>
      </c>
      <c r="X80" s="452">
        <v>410119</v>
      </c>
      <c r="Y80" s="348">
        <v>41010</v>
      </c>
    </row>
    <row r="81" spans="1:25">
      <c r="A81" s="348">
        <v>76</v>
      </c>
      <c r="B81" s="348" t="str">
        <f t="shared" si="1"/>
        <v>4102</v>
      </c>
      <c r="C81" s="348">
        <v>1060301</v>
      </c>
      <c r="D81" s="348" t="s">
        <v>102</v>
      </c>
      <c r="E81" s="348" t="s">
        <v>107</v>
      </c>
      <c r="F81" s="348" t="s">
        <v>106</v>
      </c>
      <c r="G81" s="348">
        <v>41022</v>
      </c>
      <c r="H81" s="348">
        <v>41024</v>
      </c>
      <c r="I81" s="348">
        <v>41023</v>
      </c>
      <c r="J81" s="348">
        <v>41025</v>
      </c>
      <c r="K81" s="348">
        <v>41021</v>
      </c>
      <c r="L81" s="386"/>
      <c r="M81" s="452">
        <v>410211</v>
      </c>
      <c r="N81" s="452">
        <v>410212</v>
      </c>
      <c r="O81" s="452">
        <v>41026</v>
      </c>
      <c r="P81" s="452">
        <v>410213</v>
      </c>
      <c r="Q81" s="453"/>
      <c r="R81" s="453"/>
      <c r="S81" s="452">
        <v>410216</v>
      </c>
      <c r="T81" s="452">
        <v>410217</v>
      </c>
      <c r="U81" s="452">
        <v>41028</v>
      </c>
      <c r="V81" s="452">
        <v>41029</v>
      </c>
      <c r="W81" s="452">
        <v>410218</v>
      </c>
      <c r="X81" s="452">
        <v>410219</v>
      </c>
      <c r="Y81" s="348">
        <v>41020</v>
      </c>
    </row>
    <row r="82" spans="1:25">
      <c r="A82" s="348">
        <v>77</v>
      </c>
      <c r="B82" s="348" t="str">
        <f t="shared" si="1"/>
        <v>4103</v>
      </c>
      <c r="C82" s="348">
        <v>1060401</v>
      </c>
      <c r="D82" s="348" t="s">
        <v>102</v>
      </c>
      <c r="E82" s="348" t="s">
        <v>109</v>
      </c>
      <c r="F82" s="348" t="s">
        <v>108</v>
      </c>
      <c r="G82" s="348">
        <v>41032</v>
      </c>
      <c r="H82" s="348">
        <v>41034</v>
      </c>
      <c r="I82" s="348">
        <v>41033</v>
      </c>
      <c r="J82" s="348">
        <v>41035</v>
      </c>
      <c r="K82" s="348">
        <v>41031</v>
      </c>
      <c r="L82" s="386"/>
      <c r="M82" s="452">
        <v>410311</v>
      </c>
      <c r="N82" s="452">
        <v>410312</v>
      </c>
      <c r="O82" s="452">
        <v>41036</v>
      </c>
      <c r="P82" s="452">
        <v>410313</v>
      </c>
      <c r="Q82" s="453"/>
      <c r="R82" s="453"/>
      <c r="S82" s="452">
        <v>410316</v>
      </c>
      <c r="T82" s="452">
        <v>410317</v>
      </c>
      <c r="U82" s="452">
        <v>41038</v>
      </c>
      <c r="V82" s="452">
        <v>41039</v>
      </c>
      <c r="W82" s="452">
        <v>410318</v>
      </c>
      <c r="X82" s="452">
        <v>410319</v>
      </c>
      <c r="Y82" s="348">
        <v>41030</v>
      </c>
    </row>
    <row r="83" spans="1:25">
      <c r="A83" s="348">
        <v>78</v>
      </c>
      <c r="B83" s="348" t="str">
        <f t="shared" si="1"/>
        <v>4104</v>
      </c>
      <c r="C83" s="348">
        <v>1060501</v>
      </c>
      <c r="D83" s="348" t="s">
        <v>102</v>
      </c>
      <c r="E83" s="348" t="s">
        <v>111</v>
      </c>
      <c r="F83" s="348" t="s">
        <v>110</v>
      </c>
      <c r="G83" s="348">
        <v>41042</v>
      </c>
      <c r="H83" s="348">
        <v>41044</v>
      </c>
      <c r="I83" s="348">
        <v>41043</v>
      </c>
      <c r="J83" s="348">
        <v>41045</v>
      </c>
      <c r="K83" s="348">
        <v>41041</v>
      </c>
      <c r="L83" s="386"/>
      <c r="M83" s="452">
        <v>410411</v>
      </c>
      <c r="N83" s="452">
        <v>410412</v>
      </c>
      <c r="O83" s="452">
        <v>41046</v>
      </c>
      <c r="P83" s="452">
        <v>410413</v>
      </c>
      <c r="Q83" s="453"/>
      <c r="R83" s="453"/>
      <c r="S83" s="452">
        <v>410416</v>
      </c>
      <c r="T83" s="452">
        <v>410417</v>
      </c>
      <c r="U83" s="452">
        <v>41048</v>
      </c>
      <c r="V83" s="452">
        <v>41049</v>
      </c>
      <c r="W83" s="452">
        <v>410418</v>
      </c>
      <c r="X83" s="452">
        <v>410419</v>
      </c>
      <c r="Y83" s="348">
        <v>41040</v>
      </c>
    </row>
    <row r="84" spans="1:25">
      <c r="A84" s="348">
        <v>79</v>
      </c>
      <c r="B84" s="348" t="str">
        <f t="shared" si="1"/>
        <v>4105</v>
      </c>
      <c r="C84" s="348">
        <v>1060601</v>
      </c>
      <c r="D84" s="348" t="s">
        <v>102</v>
      </c>
      <c r="E84" s="348" t="s">
        <v>113</v>
      </c>
      <c r="F84" s="348" t="s">
        <v>112</v>
      </c>
      <c r="G84" s="348">
        <v>41052</v>
      </c>
      <c r="H84" s="348">
        <v>41054</v>
      </c>
      <c r="I84" s="348">
        <v>41053</v>
      </c>
      <c r="J84" s="348">
        <v>41055</v>
      </c>
      <c r="K84" s="348">
        <v>41051</v>
      </c>
      <c r="L84" s="386"/>
      <c r="M84" s="452">
        <v>410511</v>
      </c>
      <c r="N84" s="452">
        <v>410512</v>
      </c>
      <c r="O84" s="452">
        <v>41056</v>
      </c>
      <c r="P84" s="452">
        <v>410513</v>
      </c>
      <c r="Q84" s="453"/>
      <c r="R84" s="453"/>
      <c r="S84" s="452">
        <v>410516</v>
      </c>
      <c r="T84" s="452">
        <v>410517</v>
      </c>
      <c r="U84" s="452">
        <v>41058</v>
      </c>
      <c r="V84" s="452">
        <v>41059</v>
      </c>
      <c r="W84" s="452">
        <v>410518</v>
      </c>
      <c r="X84" s="452">
        <v>410519</v>
      </c>
      <c r="Y84" s="348">
        <v>41050</v>
      </c>
    </row>
    <row r="85" spans="1:25">
      <c r="A85" s="348">
        <v>80</v>
      </c>
      <c r="B85" s="348" t="str">
        <f t="shared" si="1"/>
        <v>4106</v>
      </c>
      <c r="C85" s="348">
        <v>1060701</v>
      </c>
      <c r="D85" s="348" t="s">
        <v>102</v>
      </c>
      <c r="E85" s="348" t="s">
        <v>115</v>
      </c>
      <c r="F85" s="348" t="s">
        <v>114</v>
      </c>
      <c r="G85" s="348">
        <v>41062</v>
      </c>
      <c r="H85" s="348">
        <v>41064</v>
      </c>
      <c r="I85" s="348">
        <v>41063</v>
      </c>
      <c r="J85" s="348">
        <v>41065</v>
      </c>
      <c r="K85" s="348">
        <v>41061</v>
      </c>
      <c r="L85" s="386"/>
      <c r="M85" s="452">
        <v>410611</v>
      </c>
      <c r="N85" s="452">
        <v>410612</v>
      </c>
      <c r="O85" s="452">
        <v>41066</v>
      </c>
      <c r="P85" s="452">
        <v>410613</v>
      </c>
      <c r="Q85" s="453"/>
      <c r="R85" s="453"/>
      <c r="S85" s="452">
        <v>410616</v>
      </c>
      <c r="T85" s="452">
        <v>410617</v>
      </c>
      <c r="U85" s="452">
        <v>41068</v>
      </c>
      <c r="V85" s="452">
        <v>41069</v>
      </c>
      <c r="W85" s="452">
        <v>410618</v>
      </c>
      <c r="X85" s="452">
        <v>410619</v>
      </c>
      <c r="Y85" s="348">
        <v>41060</v>
      </c>
    </row>
    <row r="86" spans="1:25">
      <c r="A86" s="348">
        <v>81</v>
      </c>
      <c r="B86" s="348" t="str">
        <f t="shared" si="1"/>
        <v>4107</v>
      </c>
      <c r="C86" s="348">
        <v>1060801</v>
      </c>
      <c r="D86" s="348" t="s">
        <v>102</v>
      </c>
      <c r="E86" s="348" t="s">
        <v>117</v>
      </c>
      <c r="F86" s="348" t="s">
        <v>116</v>
      </c>
      <c r="G86" s="348">
        <v>41072</v>
      </c>
      <c r="H86" s="348">
        <v>41074</v>
      </c>
      <c r="I86" s="348">
        <v>41073</v>
      </c>
      <c r="J86" s="348">
        <v>41075</v>
      </c>
      <c r="K86" s="348">
        <v>41071</v>
      </c>
      <c r="L86" s="386"/>
      <c r="M86" s="452">
        <v>410711</v>
      </c>
      <c r="N86" s="452">
        <v>410712</v>
      </c>
      <c r="O86" s="452">
        <v>41076</v>
      </c>
      <c r="P86" s="452">
        <v>410713</v>
      </c>
      <c r="Q86" s="453"/>
      <c r="R86" s="453"/>
      <c r="S86" s="452">
        <v>410716</v>
      </c>
      <c r="T86" s="452">
        <v>410717</v>
      </c>
      <c r="U86" s="452">
        <v>41078</v>
      </c>
      <c r="V86" s="452">
        <v>41079</v>
      </c>
      <c r="W86" s="452">
        <v>410718</v>
      </c>
      <c r="X86" s="452">
        <v>410719</v>
      </c>
      <c r="Y86" s="348">
        <v>41070</v>
      </c>
    </row>
    <row r="87" spans="1:25">
      <c r="A87" s="348">
        <v>82</v>
      </c>
      <c r="B87" s="348" t="str">
        <f t="shared" si="1"/>
        <v>4108</v>
      </c>
      <c r="C87" s="348">
        <v>1060901</v>
      </c>
      <c r="D87" s="348" t="s">
        <v>102</v>
      </c>
      <c r="E87" s="348" t="s">
        <v>119</v>
      </c>
      <c r="F87" s="348" t="s">
        <v>118</v>
      </c>
      <c r="G87" s="348">
        <v>41082</v>
      </c>
      <c r="H87" s="348">
        <v>41084</v>
      </c>
      <c r="I87" s="348">
        <v>41083</v>
      </c>
      <c r="J87" s="348">
        <v>41085</v>
      </c>
      <c r="K87" s="348">
        <v>41081</v>
      </c>
      <c r="L87" s="386"/>
      <c r="M87" s="452">
        <v>410811</v>
      </c>
      <c r="N87" s="452">
        <v>410812</v>
      </c>
      <c r="O87" s="452">
        <v>41086</v>
      </c>
      <c r="P87" s="452">
        <v>410813</v>
      </c>
      <c r="Q87" s="453"/>
      <c r="R87" s="453"/>
      <c r="S87" s="452">
        <v>410816</v>
      </c>
      <c r="T87" s="452">
        <v>410817</v>
      </c>
      <c r="U87" s="452">
        <v>41088</v>
      </c>
      <c r="V87" s="452">
        <v>41089</v>
      </c>
      <c r="W87" s="452">
        <v>410818</v>
      </c>
      <c r="X87" s="452">
        <v>410819</v>
      </c>
      <c r="Y87" s="348">
        <v>41080</v>
      </c>
    </row>
    <row r="88" spans="1:25">
      <c r="A88" s="348">
        <v>83</v>
      </c>
      <c r="B88" s="348" t="str">
        <f t="shared" si="1"/>
        <v>4201</v>
      </c>
      <c r="C88" s="348">
        <v>1070101</v>
      </c>
      <c r="D88" s="348" t="s">
        <v>121</v>
      </c>
      <c r="E88" s="348" t="s">
        <v>122</v>
      </c>
      <c r="F88" s="348" t="s">
        <v>120</v>
      </c>
      <c r="G88" s="348">
        <v>42012</v>
      </c>
      <c r="H88" s="348">
        <v>42014</v>
      </c>
      <c r="I88" s="348">
        <v>42013</v>
      </c>
      <c r="J88" s="348">
        <v>42015</v>
      </c>
      <c r="K88" s="348">
        <v>42011</v>
      </c>
      <c r="L88" s="386"/>
      <c r="M88" s="452">
        <v>420111</v>
      </c>
      <c r="N88" s="452">
        <v>420112</v>
      </c>
      <c r="O88" s="452">
        <v>42016</v>
      </c>
      <c r="P88" s="452">
        <v>420113</v>
      </c>
      <c r="Q88" s="452">
        <v>420114</v>
      </c>
      <c r="R88" s="453"/>
      <c r="S88" s="452">
        <v>420116</v>
      </c>
      <c r="T88" s="452">
        <v>420117</v>
      </c>
      <c r="U88" s="452">
        <v>42018</v>
      </c>
      <c r="V88" s="452">
        <v>42019</v>
      </c>
      <c r="W88" s="452">
        <v>420118</v>
      </c>
      <c r="X88" s="452">
        <v>420119</v>
      </c>
      <c r="Y88" s="348">
        <v>42010</v>
      </c>
    </row>
    <row r="89" spans="1:25">
      <c r="A89" s="348">
        <v>84</v>
      </c>
      <c r="B89" s="348" t="str">
        <f t="shared" si="1"/>
        <v>4202</v>
      </c>
      <c r="C89" s="348">
        <v>1070201</v>
      </c>
      <c r="D89" s="348" t="s">
        <v>121</v>
      </c>
      <c r="E89" s="348" t="s">
        <v>124</v>
      </c>
      <c r="F89" s="348" t="s">
        <v>123</v>
      </c>
      <c r="G89" s="348">
        <v>42022</v>
      </c>
      <c r="H89" s="348">
        <v>42024</v>
      </c>
      <c r="I89" s="348">
        <v>42023</v>
      </c>
      <c r="J89" s="348">
        <v>42025</v>
      </c>
      <c r="K89" s="348">
        <v>42021</v>
      </c>
      <c r="L89" s="386"/>
      <c r="M89" s="452">
        <v>420211</v>
      </c>
      <c r="N89" s="452">
        <v>420212</v>
      </c>
      <c r="O89" s="452">
        <v>42026</v>
      </c>
      <c r="P89" s="452">
        <v>420213</v>
      </c>
      <c r="Q89" s="453"/>
      <c r="R89" s="453"/>
      <c r="S89" s="453"/>
      <c r="T89" s="452">
        <v>420217</v>
      </c>
      <c r="U89" s="452">
        <v>42028</v>
      </c>
      <c r="V89" s="452">
        <v>42029</v>
      </c>
      <c r="W89" s="452">
        <v>420218</v>
      </c>
      <c r="X89" s="452">
        <v>420219</v>
      </c>
      <c r="Y89" s="348">
        <v>42020</v>
      </c>
    </row>
    <row r="90" spans="1:25">
      <c r="A90" s="348">
        <v>85</v>
      </c>
      <c r="B90" s="348" t="str">
        <f t="shared" si="1"/>
        <v>4203</v>
      </c>
      <c r="C90" s="348">
        <v>1070301</v>
      </c>
      <c r="D90" s="348" t="s">
        <v>121</v>
      </c>
      <c r="E90" s="348" t="s">
        <v>126</v>
      </c>
      <c r="F90" s="348" t="s">
        <v>125</v>
      </c>
      <c r="G90" s="348">
        <v>42032</v>
      </c>
      <c r="H90" s="348">
        <v>42034</v>
      </c>
      <c r="I90" s="348">
        <v>42033</v>
      </c>
      <c r="J90" s="348">
        <v>42035</v>
      </c>
      <c r="K90" s="348">
        <v>42031</v>
      </c>
      <c r="L90" s="386"/>
      <c r="M90" s="452">
        <v>420311</v>
      </c>
      <c r="N90" s="452">
        <v>420312</v>
      </c>
      <c r="O90" s="452">
        <v>42036</v>
      </c>
      <c r="P90" s="452">
        <v>420313</v>
      </c>
      <c r="Q90" s="453"/>
      <c r="R90" s="453"/>
      <c r="S90" s="453"/>
      <c r="T90" s="452">
        <v>420317</v>
      </c>
      <c r="U90" s="452">
        <v>42038</v>
      </c>
      <c r="V90" s="452">
        <v>42039</v>
      </c>
      <c r="W90" s="452">
        <v>420318</v>
      </c>
      <c r="X90" s="452">
        <v>420319</v>
      </c>
      <c r="Y90" s="348">
        <v>42030</v>
      </c>
    </row>
    <row r="91" spans="1:25">
      <c r="A91" s="348">
        <v>86</v>
      </c>
      <c r="B91" s="348" t="str">
        <f t="shared" si="1"/>
        <v>5101</v>
      </c>
      <c r="C91" s="348">
        <v>1080101</v>
      </c>
      <c r="D91" s="348" t="s">
        <v>128</v>
      </c>
      <c r="E91" s="348" t="s">
        <v>129</v>
      </c>
      <c r="F91" s="348" t="s">
        <v>127</v>
      </c>
      <c r="G91" s="348">
        <v>51012</v>
      </c>
      <c r="H91" s="348">
        <v>51014</v>
      </c>
      <c r="I91" s="348">
        <v>51013</v>
      </c>
      <c r="J91" s="348">
        <v>51015</v>
      </c>
      <c r="K91" s="348">
        <v>51011</v>
      </c>
      <c r="L91" s="386"/>
      <c r="M91" s="452">
        <v>510111</v>
      </c>
      <c r="N91" s="452">
        <v>510112</v>
      </c>
      <c r="O91" s="452">
        <v>51016</v>
      </c>
      <c r="P91" s="452">
        <v>510113</v>
      </c>
      <c r="Q91" s="452">
        <v>510114</v>
      </c>
      <c r="R91" s="453"/>
      <c r="S91" s="452">
        <v>510116</v>
      </c>
      <c r="T91" s="452">
        <v>510117</v>
      </c>
      <c r="U91" s="452">
        <v>51018</v>
      </c>
      <c r="V91" s="452">
        <v>51019</v>
      </c>
      <c r="W91" s="452">
        <v>510118</v>
      </c>
      <c r="X91" s="452">
        <v>510119</v>
      </c>
      <c r="Y91" s="348">
        <v>51010</v>
      </c>
    </row>
    <row r="92" spans="1:25">
      <c r="A92" s="348">
        <v>87</v>
      </c>
      <c r="B92" s="348" t="str">
        <f t="shared" si="1"/>
        <v>5202</v>
      </c>
      <c r="C92" s="348">
        <v>1080201</v>
      </c>
      <c r="D92" s="348" t="s">
        <v>128</v>
      </c>
      <c r="E92" s="348" t="s">
        <v>131</v>
      </c>
      <c r="F92" s="348" t="s">
        <v>130</v>
      </c>
      <c r="G92" s="348">
        <v>52022</v>
      </c>
      <c r="H92" s="348">
        <v>52024</v>
      </c>
      <c r="I92" s="348">
        <v>52023</v>
      </c>
      <c r="J92" s="348">
        <v>52025</v>
      </c>
      <c r="K92" s="348">
        <v>52021</v>
      </c>
      <c r="L92" s="386"/>
      <c r="M92" s="452">
        <v>520211</v>
      </c>
      <c r="N92" s="452">
        <v>520212</v>
      </c>
      <c r="O92" s="452">
        <v>52026</v>
      </c>
      <c r="P92" s="452">
        <v>520213</v>
      </c>
      <c r="Q92" s="452">
        <v>520214</v>
      </c>
      <c r="R92" s="453"/>
      <c r="S92" s="452">
        <v>520216</v>
      </c>
      <c r="T92" s="452">
        <v>520217</v>
      </c>
      <c r="U92" s="452">
        <v>52028</v>
      </c>
      <c r="V92" s="452">
        <v>52029</v>
      </c>
      <c r="W92" s="452">
        <v>520218</v>
      </c>
      <c r="X92" s="452">
        <v>520219</v>
      </c>
      <c r="Y92" s="348">
        <v>52020</v>
      </c>
    </row>
    <row r="93" spans="1:25">
      <c r="A93" s="348">
        <v>88</v>
      </c>
      <c r="B93" s="348" t="str">
        <f t="shared" si="1"/>
        <v>6101</v>
      </c>
      <c r="C93" s="348">
        <v>1090101</v>
      </c>
      <c r="D93" s="348" t="s">
        <v>133</v>
      </c>
      <c r="E93" s="348" t="s">
        <v>134</v>
      </c>
      <c r="F93" s="348" t="s">
        <v>132</v>
      </c>
      <c r="G93" s="348">
        <v>61012</v>
      </c>
      <c r="H93" s="348">
        <v>61014</v>
      </c>
      <c r="I93" s="348">
        <v>61013</v>
      </c>
      <c r="J93" s="348">
        <v>61015</v>
      </c>
      <c r="K93" s="348">
        <v>61011</v>
      </c>
      <c r="L93" s="386"/>
      <c r="M93" s="452">
        <v>610111</v>
      </c>
      <c r="N93" s="452">
        <v>610112</v>
      </c>
      <c r="O93" s="452">
        <v>61016</v>
      </c>
      <c r="P93" s="452">
        <v>610113</v>
      </c>
      <c r="Q93" s="453"/>
      <c r="R93" s="453"/>
      <c r="S93" s="453"/>
      <c r="T93" s="452">
        <v>610117</v>
      </c>
      <c r="U93" s="452">
        <v>61018</v>
      </c>
      <c r="V93" s="452">
        <v>61019</v>
      </c>
      <c r="W93" s="452">
        <v>610118</v>
      </c>
      <c r="X93" s="452">
        <v>610119</v>
      </c>
      <c r="Y93" s="348">
        <v>61010</v>
      </c>
    </row>
    <row r="94" spans="1:25">
      <c r="A94" s="348">
        <v>89</v>
      </c>
      <c r="B94" s="348" t="str">
        <f t="shared" si="1"/>
        <v>6102</v>
      </c>
      <c r="C94" s="348">
        <v>1090201</v>
      </c>
      <c r="D94" s="348" t="s">
        <v>133</v>
      </c>
      <c r="E94" s="348" t="s">
        <v>136</v>
      </c>
      <c r="F94" s="348" t="s">
        <v>135</v>
      </c>
      <c r="G94" s="348">
        <v>61022</v>
      </c>
      <c r="H94" s="348">
        <v>61024</v>
      </c>
      <c r="I94" s="348">
        <v>61023</v>
      </c>
      <c r="J94" s="348">
        <v>61025</v>
      </c>
      <c r="K94" s="348">
        <v>61021</v>
      </c>
      <c r="L94" s="386"/>
      <c r="M94" s="452">
        <v>610211</v>
      </c>
      <c r="N94" s="452">
        <v>610212</v>
      </c>
      <c r="O94" s="452">
        <v>61026</v>
      </c>
      <c r="P94" s="452">
        <v>610213</v>
      </c>
      <c r="Q94" s="453"/>
      <c r="R94" s="453"/>
      <c r="S94" s="453"/>
      <c r="T94" s="452">
        <v>610217</v>
      </c>
      <c r="U94" s="452">
        <v>61028</v>
      </c>
      <c r="V94" s="452">
        <v>61029</v>
      </c>
      <c r="W94" s="452">
        <v>610218</v>
      </c>
      <c r="X94" s="452">
        <v>610219</v>
      </c>
      <c r="Y94" s="348">
        <v>61020</v>
      </c>
    </row>
    <row r="95" spans="1:25">
      <c r="A95" s="348">
        <v>90</v>
      </c>
      <c r="B95" s="348" t="str">
        <f t="shared" si="1"/>
        <v>6103</v>
      </c>
      <c r="C95" s="348">
        <v>1090301</v>
      </c>
      <c r="D95" s="348" t="s">
        <v>133</v>
      </c>
      <c r="E95" s="348" t="s">
        <v>138</v>
      </c>
      <c r="F95" s="348" t="s">
        <v>137</v>
      </c>
      <c r="G95" s="348">
        <v>61032</v>
      </c>
      <c r="H95" s="348">
        <v>61034</v>
      </c>
      <c r="I95" s="348">
        <v>61033</v>
      </c>
      <c r="J95" s="348">
        <v>61035</v>
      </c>
      <c r="K95" s="348">
        <v>61031</v>
      </c>
      <c r="L95" s="386"/>
      <c r="M95" s="452">
        <v>610311</v>
      </c>
      <c r="N95" s="452">
        <v>610312</v>
      </c>
      <c r="O95" s="452">
        <v>61036</v>
      </c>
      <c r="P95" s="452">
        <v>610313</v>
      </c>
      <c r="Q95" s="453"/>
      <c r="R95" s="453"/>
      <c r="S95" s="453"/>
      <c r="T95" s="452">
        <v>610317</v>
      </c>
      <c r="U95" s="452">
        <v>61038</v>
      </c>
      <c r="V95" s="452">
        <v>61039</v>
      </c>
      <c r="W95" s="452">
        <v>610318</v>
      </c>
      <c r="X95" s="452">
        <v>610319</v>
      </c>
      <c r="Y95" s="348">
        <v>61030</v>
      </c>
    </row>
    <row r="96" spans="1:25">
      <c r="A96" s="348">
        <v>91</v>
      </c>
      <c r="B96" s="348" t="str">
        <f t="shared" si="1"/>
        <v>6104</v>
      </c>
      <c r="C96" s="348">
        <v>1090401</v>
      </c>
      <c r="D96" s="348" t="s">
        <v>133</v>
      </c>
      <c r="E96" s="348" t="s">
        <v>140</v>
      </c>
      <c r="F96" s="348" t="s">
        <v>139</v>
      </c>
      <c r="G96" s="348">
        <v>61042</v>
      </c>
      <c r="H96" s="348">
        <v>61044</v>
      </c>
      <c r="I96" s="348">
        <v>61043</v>
      </c>
      <c r="J96" s="348">
        <v>61045</v>
      </c>
      <c r="K96" s="348">
        <v>61041</v>
      </c>
      <c r="L96" s="386"/>
      <c r="M96" s="452">
        <v>610411</v>
      </c>
      <c r="N96" s="452">
        <v>610412</v>
      </c>
      <c r="O96" s="452">
        <v>61046</v>
      </c>
      <c r="P96" s="452">
        <v>610413</v>
      </c>
      <c r="Q96" s="453"/>
      <c r="R96" s="453"/>
      <c r="S96" s="453"/>
      <c r="T96" s="452">
        <v>610417</v>
      </c>
      <c r="U96" s="452">
        <v>61048</v>
      </c>
      <c r="V96" s="452">
        <v>61049</v>
      </c>
      <c r="W96" s="452">
        <v>610418</v>
      </c>
      <c r="X96" s="452">
        <v>610419</v>
      </c>
      <c r="Y96" s="348">
        <v>61040</v>
      </c>
    </row>
    <row r="97" spans="1:25">
      <c r="A97" s="348">
        <v>92</v>
      </c>
      <c r="B97" s="348" t="str">
        <f t="shared" si="1"/>
        <v>7108</v>
      </c>
      <c r="C97" s="348">
        <v>1100101</v>
      </c>
      <c r="D97" s="348" t="s">
        <v>142</v>
      </c>
      <c r="E97" s="348" t="s">
        <v>143</v>
      </c>
      <c r="F97" s="348" t="s">
        <v>141</v>
      </c>
      <c r="G97" s="348">
        <v>71082</v>
      </c>
      <c r="H97" s="348">
        <v>71084</v>
      </c>
      <c r="I97" s="348">
        <v>71083</v>
      </c>
      <c r="J97" s="348">
        <v>71085</v>
      </c>
      <c r="K97" s="348">
        <v>71081</v>
      </c>
      <c r="L97" s="386"/>
      <c r="M97" s="452">
        <v>710811</v>
      </c>
      <c r="N97" s="452">
        <v>710812</v>
      </c>
      <c r="O97" s="452">
        <v>71086</v>
      </c>
      <c r="P97" s="452">
        <v>710813</v>
      </c>
      <c r="Q97" s="453"/>
      <c r="R97" s="453"/>
      <c r="S97" s="453"/>
      <c r="T97" s="452">
        <v>710817</v>
      </c>
      <c r="U97" s="452">
        <v>71088</v>
      </c>
      <c r="V97" s="452">
        <v>71089</v>
      </c>
      <c r="W97" s="452">
        <v>710818</v>
      </c>
      <c r="X97" s="452">
        <v>710819</v>
      </c>
      <c r="Y97" s="348">
        <v>71080</v>
      </c>
    </row>
    <row r="98" spans="1:25">
      <c r="A98" s="348">
        <v>93</v>
      </c>
      <c r="B98" s="348" t="str">
        <f t="shared" si="1"/>
        <v>7110</v>
      </c>
      <c r="C98" s="348">
        <v>1100201</v>
      </c>
      <c r="D98" s="348" t="s">
        <v>142</v>
      </c>
      <c r="E98" s="348" t="s">
        <v>145</v>
      </c>
      <c r="F98" s="348" t="s">
        <v>144</v>
      </c>
      <c r="G98" s="348">
        <v>71102</v>
      </c>
      <c r="H98" s="348">
        <v>71104</v>
      </c>
      <c r="I98" s="348">
        <v>71103</v>
      </c>
      <c r="J98" s="348">
        <v>71105</v>
      </c>
      <c r="K98" s="348">
        <v>71101</v>
      </c>
      <c r="L98" s="386"/>
      <c r="M98" s="452">
        <v>711011</v>
      </c>
      <c r="N98" s="452">
        <v>711012</v>
      </c>
      <c r="O98" s="452">
        <v>71106</v>
      </c>
      <c r="P98" s="452">
        <v>711013</v>
      </c>
      <c r="Q98" s="453"/>
      <c r="R98" s="453"/>
      <c r="S98" s="453"/>
      <c r="T98" s="452">
        <v>711017</v>
      </c>
      <c r="U98" s="452">
        <v>71108</v>
      </c>
      <c r="V98" s="452">
        <v>71109</v>
      </c>
      <c r="W98" s="452">
        <v>711018</v>
      </c>
      <c r="X98" s="452">
        <v>711019</v>
      </c>
      <c r="Y98" s="348">
        <v>71100</v>
      </c>
    </row>
    <row r="99" spans="1:25">
      <c r="A99" s="348">
        <v>94</v>
      </c>
      <c r="B99" s="348" t="str">
        <f t="shared" si="1"/>
        <v>7109</v>
      </c>
      <c r="C99" s="348">
        <v>1100301</v>
      </c>
      <c r="D99" s="348" t="s">
        <v>142</v>
      </c>
      <c r="E99" s="348" t="s">
        <v>147</v>
      </c>
      <c r="F99" s="348" t="s">
        <v>146</v>
      </c>
      <c r="G99" s="348">
        <v>71092</v>
      </c>
      <c r="H99" s="348">
        <v>71094</v>
      </c>
      <c r="I99" s="348">
        <v>71093</v>
      </c>
      <c r="J99" s="348">
        <v>71095</v>
      </c>
      <c r="K99" s="348">
        <v>71091</v>
      </c>
      <c r="L99" s="386"/>
      <c r="M99" s="452">
        <v>710911</v>
      </c>
      <c r="N99" s="452">
        <v>710912</v>
      </c>
      <c r="O99" s="452">
        <v>71096</v>
      </c>
      <c r="P99" s="452">
        <v>710913</v>
      </c>
      <c r="Q99" s="453"/>
      <c r="R99" s="453"/>
      <c r="S99" s="453"/>
      <c r="T99" s="452">
        <v>710917</v>
      </c>
      <c r="U99" s="452">
        <v>71098</v>
      </c>
      <c r="V99" s="452">
        <v>71099</v>
      </c>
      <c r="W99" s="452">
        <v>710918</v>
      </c>
      <c r="X99" s="452">
        <v>710919</v>
      </c>
      <c r="Y99" s="348">
        <v>71090</v>
      </c>
    </row>
    <row r="100" spans="1:25">
      <c r="A100" s="348">
        <v>95</v>
      </c>
      <c r="B100" s="348" t="str">
        <f t="shared" si="1"/>
        <v>7106</v>
      </c>
      <c r="C100" s="348">
        <v>1100401</v>
      </c>
      <c r="D100" s="348" t="s">
        <v>142</v>
      </c>
      <c r="E100" s="348" t="s">
        <v>149</v>
      </c>
      <c r="F100" s="348" t="s">
        <v>148</v>
      </c>
      <c r="G100" s="348">
        <v>71062</v>
      </c>
      <c r="H100" s="348">
        <v>71064</v>
      </c>
      <c r="I100" s="348">
        <v>71063</v>
      </c>
      <c r="J100" s="348">
        <v>71065</v>
      </c>
      <c r="K100" s="348">
        <v>71061</v>
      </c>
      <c r="L100" s="386"/>
      <c r="M100" s="452">
        <v>710611</v>
      </c>
      <c r="N100" s="452">
        <v>710612</v>
      </c>
      <c r="O100" s="452">
        <v>71066</v>
      </c>
      <c r="P100" s="452">
        <v>710613</v>
      </c>
      <c r="Q100" s="453"/>
      <c r="R100" s="453"/>
      <c r="S100" s="453"/>
      <c r="T100" s="452">
        <v>710617</v>
      </c>
      <c r="U100" s="452">
        <v>71068</v>
      </c>
      <c r="V100" s="452">
        <v>71069</v>
      </c>
      <c r="W100" s="452">
        <v>710618</v>
      </c>
      <c r="X100" s="452">
        <v>710619</v>
      </c>
      <c r="Y100" s="348">
        <v>71060</v>
      </c>
    </row>
    <row r="101" spans="1:25">
      <c r="A101" s="348">
        <v>96</v>
      </c>
      <c r="B101" s="348" t="str">
        <f t="shared" si="1"/>
        <v>7104</v>
      </c>
      <c r="C101" s="348">
        <v>1100501</v>
      </c>
      <c r="D101" s="348" t="s">
        <v>142</v>
      </c>
      <c r="E101" s="348" t="s">
        <v>151</v>
      </c>
      <c r="F101" s="348" t="s">
        <v>150</v>
      </c>
      <c r="G101" s="348">
        <v>71042</v>
      </c>
      <c r="H101" s="348">
        <v>71044</v>
      </c>
      <c r="I101" s="348">
        <v>71043</v>
      </c>
      <c r="J101" s="348">
        <v>71045</v>
      </c>
      <c r="K101" s="348">
        <v>71041</v>
      </c>
      <c r="L101" s="386"/>
      <c r="M101" s="452">
        <v>710411</v>
      </c>
      <c r="N101" s="452">
        <v>710412</v>
      </c>
      <c r="O101" s="452">
        <v>71046</v>
      </c>
      <c r="P101" s="452">
        <v>710413</v>
      </c>
      <c r="Q101" s="453"/>
      <c r="R101" s="453"/>
      <c r="S101" s="453"/>
      <c r="T101" s="452">
        <v>710417</v>
      </c>
      <c r="U101" s="452">
        <v>71048</v>
      </c>
      <c r="V101" s="452">
        <v>71049</v>
      </c>
      <c r="W101" s="452">
        <v>710418</v>
      </c>
      <c r="X101" s="452">
        <v>710419</v>
      </c>
      <c r="Y101" s="348">
        <v>71040</v>
      </c>
    </row>
    <row r="102" spans="1:25">
      <c r="A102" s="348">
        <v>97</v>
      </c>
      <c r="B102" s="348" t="str">
        <f t="shared" si="1"/>
        <v>2104</v>
      </c>
      <c r="C102" s="348">
        <v>1100601</v>
      </c>
      <c r="D102" s="348" t="s">
        <v>142</v>
      </c>
      <c r="E102" s="348" t="s">
        <v>153</v>
      </c>
      <c r="F102" s="348" t="s">
        <v>152</v>
      </c>
      <c r="G102" s="348">
        <v>21042</v>
      </c>
      <c r="H102" s="348">
        <v>21044</v>
      </c>
      <c r="I102" s="348">
        <v>21043</v>
      </c>
      <c r="J102" s="348">
        <v>21045</v>
      </c>
      <c r="K102" s="348">
        <v>21041</v>
      </c>
      <c r="L102" s="386"/>
      <c r="M102" s="452">
        <v>210411</v>
      </c>
      <c r="N102" s="452">
        <v>210412</v>
      </c>
      <c r="O102" s="452">
        <v>21046</v>
      </c>
      <c r="P102" s="452">
        <v>210413</v>
      </c>
      <c r="Q102" s="453"/>
      <c r="R102" s="453"/>
      <c r="S102" s="453"/>
      <c r="T102" s="452">
        <v>210417</v>
      </c>
      <c r="U102" s="452">
        <v>21048</v>
      </c>
      <c r="V102" s="452">
        <v>21049</v>
      </c>
      <c r="W102" s="452">
        <v>210418</v>
      </c>
      <c r="X102" s="452">
        <v>210419</v>
      </c>
      <c r="Y102" s="348">
        <v>21040</v>
      </c>
    </row>
    <row r="103" spans="1:25">
      <c r="A103" s="348">
        <v>98</v>
      </c>
      <c r="B103" s="348" t="str">
        <f t="shared" si="1"/>
        <v>2103</v>
      </c>
      <c r="C103" s="348">
        <v>1100701</v>
      </c>
      <c r="D103" s="348" t="s">
        <v>142</v>
      </c>
      <c r="E103" s="348" t="s">
        <v>155</v>
      </c>
      <c r="F103" s="348" t="s">
        <v>154</v>
      </c>
      <c r="G103" s="348">
        <v>21032</v>
      </c>
      <c r="H103" s="348">
        <v>21034</v>
      </c>
      <c r="I103" s="348">
        <v>21033</v>
      </c>
      <c r="J103" s="348">
        <v>21035</v>
      </c>
      <c r="K103" s="348">
        <v>21031</v>
      </c>
      <c r="L103" s="386"/>
      <c r="M103" s="452">
        <v>210311</v>
      </c>
      <c r="N103" s="452">
        <v>210312</v>
      </c>
      <c r="O103" s="452">
        <v>21036</v>
      </c>
      <c r="P103" s="452">
        <v>210313</v>
      </c>
      <c r="Q103" s="453"/>
      <c r="R103" s="453"/>
      <c r="S103" s="453"/>
      <c r="T103" s="452">
        <v>210317</v>
      </c>
      <c r="U103" s="452">
        <v>21038</v>
      </c>
      <c r="V103" s="452">
        <v>21039</v>
      </c>
      <c r="W103" s="452">
        <v>210318</v>
      </c>
      <c r="X103" s="452">
        <v>210319</v>
      </c>
      <c r="Y103" s="348">
        <v>21030</v>
      </c>
    </row>
    <row r="104" spans="1:25">
      <c r="A104" s="348">
        <v>99</v>
      </c>
      <c r="B104" s="348" t="str">
        <f t="shared" si="1"/>
        <v>7111</v>
      </c>
      <c r="C104" s="348">
        <v>1100801</v>
      </c>
      <c r="D104" s="348" t="s">
        <v>142</v>
      </c>
      <c r="E104" s="348" t="s">
        <v>157</v>
      </c>
      <c r="F104" s="348" t="s">
        <v>156</v>
      </c>
      <c r="G104" s="348">
        <v>71112</v>
      </c>
      <c r="H104" s="348">
        <v>71114</v>
      </c>
      <c r="I104" s="348">
        <v>71113</v>
      </c>
      <c r="J104" s="348">
        <v>71115</v>
      </c>
      <c r="K104" s="348">
        <v>71111</v>
      </c>
      <c r="L104" s="386"/>
      <c r="M104" s="452">
        <v>711111</v>
      </c>
      <c r="N104" s="452">
        <v>711112</v>
      </c>
      <c r="O104" s="452">
        <v>71116</v>
      </c>
      <c r="P104" s="452">
        <v>711113</v>
      </c>
      <c r="Q104" s="453"/>
      <c r="R104" s="453"/>
      <c r="S104" s="453"/>
      <c r="T104" s="452">
        <v>711117</v>
      </c>
      <c r="U104" s="452">
        <v>71118</v>
      </c>
      <c r="V104" s="452">
        <v>71119</v>
      </c>
      <c r="W104" s="452">
        <v>711118</v>
      </c>
      <c r="X104" s="452">
        <v>711119</v>
      </c>
      <c r="Y104" s="348">
        <v>71110</v>
      </c>
    </row>
    <row r="105" spans="1:25">
      <c r="A105" s="348">
        <v>100</v>
      </c>
      <c r="B105" s="348" t="str">
        <f t="shared" si="1"/>
        <v>7101</v>
      </c>
      <c r="C105" s="348">
        <v>1110101</v>
      </c>
      <c r="D105" s="348" t="s">
        <v>159</v>
      </c>
      <c r="E105" s="348" t="s">
        <v>160</v>
      </c>
      <c r="F105" s="348" t="s">
        <v>158</v>
      </c>
      <c r="G105" s="348">
        <v>71012</v>
      </c>
      <c r="H105" s="348">
        <v>71014</v>
      </c>
      <c r="I105" s="348">
        <v>71013</v>
      </c>
      <c r="J105" s="348">
        <v>71015</v>
      </c>
      <c r="K105" s="348">
        <v>71011</v>
      </c>
      <c r="L105" s="386"/>
      <c r="M105" s="452">
        <v>710111</v>
      </c>
      <c r="N105" s="452">
        <v>710112</v>
      </c>
      <c r="O105" s="452">
        <v>71016</v>
      </c>
      <c r="P105" s="452">
        <v>710113</v>
      </c>
      <c r="Q105" s="453"/>
      <c r="R105" s="453"/>
      <c r="S105" s="453"/>
      <c r="T105" s="452">
        <v>710117</v>
      </c>
      <c r="U105" s="452">
        <v>71018</v>
      </c>
      <c r="V105" s="452">
        <v>71019</v>
      </c>
      <c r="W105" s="452">
        <v>710118</v>
      </c>
      <c r="X105" s="452">
        <v>710119</v>
      </c>
      <c r="Y105" s="348">
        <v>71010</v>
      </c>
    </row>
    <row r="106" spans="1:25">
      <c r="A106" s="348">
        <v>101</v>
      </c>
      <c r="B106" s="348" t="str">
        <f t="shared" si="1"/>
        <v>7103</v>
      </c>
      <c r="C106" s="348">
        <v>1110201</v>
      </c>
      <c r="D106" s="348" t="s">
        <v>159</v>
      </c>
      <c r="E106" s="348" t="s">
        <v>162</v>
      </c>
      <c r="F106" s="348" t="s">
        <v>161</v>
      </c>
      <c r="G106" s="348">
        <v>71032</v>
      </c>
      <c r="H106" s="348">
        <v>71034</v>
      </c>
      <c r="I106" s="348">
        <v>71033</v>
      </c>
      <c r="J106" s="348">
        <v>71035</v>
      </c>
      <c r="K106" s="348">
        <v>71031</v>
      </c>
      <c r="L106" s="386"/>
      <c r="M106" s="452">
        <v>710311</v>
      </c>
      <c r="N106" s="452">
        <v>710312</v>
      </c>
      <c r="O106" s="452">
        <v>71036</v>
      </c>
      <c r="P106" s="452">
        <v>710313</v>
      </c>
      <c r="Q106" s="453"/>
      <c r="R106" s="453"/>
      <c r="S106" s="453"/>
      <c r="T106" s="452">
        <v>710317</v>
      </c>
      <c r="U106" s="452">
        <v>71038</v>
      </c>
      <c r="V106" s="452">
        <v>71039</v>
      </c>
      <c r="W106" s="452">
        <v>710318</v>
      </c>
      <c r="X106" s="452">
        <v>710319</v>
      </c>
      <c r="Y106" s="348">
        <v>71030</v>
      </c>
    </row>
    <row r="107" spans="1:25">
      <c r="A107" s="348">
        <v>102</v>
      </c>
      <c r="B107" s="348" t="str">
        <f t="shared" si="1"/>
        <v>7105</v>
      </c>
      <c r="C107" s="348">
        <v>1110301</v>
      </c>
      <c r="D107" s="348" t="s">
        <v>159</v>
      </c>
      <c r="E107" s="348" t="s">
        <v>164</v>
      </c>
      <c r="F107" s="348" t="s">
        <v>163</v>
      </c>
      <c r="G107" s="348">
        <v>71052</v>
      </c>
      <c r="H107" s="348">
        <v>71054</v>
      </c>
      <c r="I107" s="348">
        <v>71053</v>
      </c>
      <c r="J107" s="348">
        <v>71055</v>
      </c>
      <c r="K107" s="348">
        <v>71051</v>
      </c>
      <c r="L107" s="386"/>
      <c r="M107" s="452">
        <v>710511</v>
      </c>
      <c r="N107" s="452">
        <v>710512</v>
      </c>
      <c r="O107" s="452">
        <v>71056</v>
      </c>
      <c r="P107" s="452">
        <v>710513</v>
      </c>
      <c r="Q107" s="452">
        <v>710514</v>
      </c>
      <c r="R107" s="453"/>
      <c r="S107" s="452">
        <v>710516</v>
      </c>
      <c r="T107" s="452">
        <v>710517</v>
      </c>
      <c r="U107" s="452">
        <v>71058</v>
      </c>
      <c r="V107" s="452">
        <v>71059</v>
      </c>
      <c r="W107" s="452">
        <v>710518</v>
      </c>
      <c r="X107" s="452">
        <v>710519</v>
      </c>
      <c r="Y107" s="348">
        <v>71050</v>
      </c>
    </row>
    <row r="108" spans="1:25">
      <c r="A108" s="348">
        <v>103</v>
      </c>
      <c r="B108" s="348" t="str">
        <f t="shared" si="1"/>
        <v>7112</v>
      </c>
      <c r="C108" s="348">
        <v>1110401</v>
      </c>
      <c r="D108" s="348" t="s">
        <v>159</v>
      </c>
      <c r="E108" s="348" t="s">
        <v>166</v>
      </c>
      <c r="F108" s="348" t="s">
        <v>165</v>
      </c>
      <c r="G108" s="348">
        <v>71122</v>
      </c>
      <c r="H108" s="348">
        <v>71124</v>
      </c>
      <c r="I108" s="348">
        <v>71123</v>
      </c>
      <c r="J108" s="348">
        <v>71125</v>
      </c>
      <c r="K108" s="348">
        <v>71121</v>
      </c>
      <c r="L108" s="386"/>
      <c r="M108" s="452">
        <v>711211</v>
      </c>
      <c r="N108" s="452">
        <v>711212</v>
      </c>
      <c r="O108" s="452">
        <v>71126</v>
      </c>
      <c r="P108" s="452">
        <v>711213</v>
      </c>
      <c r="Q108" s="453"/>
      <c r="R108" s="453"/>
      <c r="S108" s="453"/>
      <c r="T108" s="452">
        <v>711217</v>
      </c>
      <c r="U108" s="452">
        <v>71128</v>
      </c>
      <c r="V108" s="452">
        <v>71129</v>
      </c>
      <c r="W108" s="452">
        <v>711218</v>
      </c>
      <c r="X108" s="452">
        <v>711219</v>
      </c>
      <c r="Y108" s="348">
        <v>71120</v>
      </c>
    </row>
    <row r="109" spans="1:25">
      <c r="A109" s="348">
        <v>104</v>
      </c>
      <c r="B109" s="348" t="str">
        <f t="shared" si="1"/>
        <v>7102</v>
      </c>
      <c r="C109" s="348">
        <v>1110501</v>
      </c>
      <c r="D109" s="348" t="s">
        <v>159</v>
      </c>
      <c r="E109" s="348" t="s">
        <v>168</v>
      </c>
      <c r="F109" s="348" t="s">
        <v>167</v>
      </c>
      <c r="G109" s="348">
        <v>71022</v>
      </c>
      <c r="H109" s="348">
        <v>71024</v>
      </c>
      <c r="I109" s="348">
        <v>71023</v>
      </c>
      <c r="J109" s="348">
        <v>71025</v>
      </c>
      <c r="K109" s="348">
        <v>71021</v>
      </c>
      <c r="L109" s="386"/>
      <c r="M109" s="452">
        <v>710211</v>
      </c>
      <c r="N109" s="452">
        <v>710212</v>
      </c>
      <c r="O109" s="452">
        <v>71026</v>
      </c>
      <c r="P109" s="452">
        <v>710213</v>
      </c>
      <c r="Q109" s="453"/>
      <c r="R109" s="453"/>
      <c r="S109" s="453"/>
      <c r="T109" s="452">
        <v>710217</v>
      </c>
      <c r="U109" s="452">
        <v>71028</v>
      </c>
      <c r="V109" s="452">
        <v>71029</v>
      </c>
      <c r="W109" s="452">
        <v>710218</v>
      </c>
      <c r="X109" s="452">
        <v>710219</v>
      </c>
      <c r="Y109" s="348">
        <v>71020</v>
      </c>
    </row>
    <row r="110" spans="1:25">
      <c r="A110" s="348">
        <v>105</v>
      </c>
      <c r="B110" s="348" t="str">
        <f t="shared" si="1"/>
        <v>7107</v>
      </c>
      <c r="C110" s="348">
        <v>1110601</v>
      </c>
      <c r="D110" s="348" t="s">
        <v>159</v>
      </c>
      <c r="E110" s="348" t="s">
        <v>170</v>
      </c>
      <c r="F110" s="348" t="s">
        <v>169</v>
      </c>
      <c r="G110" s="348">
        <v>71072</v>
      </c>
      <c r="H110" s="348">
        <v>71074</v>
      </c>
      <c r="I110" s="348">
        <v>71073</v>
      </c>
      <c r="J110" s="348">
        <v>71075</v>
      </c>
      <c r="K110" s="348">
        <v>71071</v>
      </c>
      <c r="L110" s="386"/>
      <c r="M110" s="452">
        <v>710711</v>
      </c>
      <c r="N110" s="452">
        <v>710712</v>
      </c>
      <c r="O110" s="452">
        <v>71076</v>
      </c>
      <c r="P110" s="452">
        <v>710713</v>
      </c>
      <c r="Q110" s="453"/>
      <c r="R110" s="453"/>
      <c r="S110" s="453"/>
      <c r="T110" s="452">
        <v>710717</v>
      </c>
      <c r="U110" s="452">
        <v>71078</v>
      </c>
      <c r="V110" s="452">
        <v>71079</v>
      </c>
      <c r="W110" s="452">
        <v>710718</v>
      </c>
      <c r="X110" s="452">
        <v>710719</v>
      </c>
      <c r="Y110" s="348">
        <v>71070</v>
      </c>
    </row>
    <row r="111" spans="1:25">
      <c r="A111" s="348">
        <v>106</v>
      </c>
      <c r="B111" s="348" t="str">
        <f t="shared" si="1"/>
        <v>8101</v>
      </c>
      <c r="C111" s="348">
        <v>1120101</v>
      </c>
      <c r="D111" s="348" t="s">
        <v>172</v>
      </c>
      <c r="E111" s="348" t="s">
        <v>173</v>
      </c>
      <c r="F111" s="348" t="s">
        <v>171</v>
      </c>
      <c r="G111" s="348">
        <v>81012</v>
      </c>
      <c r="H111" s="348">
        <v>81014</v>
      </c>
      <c r="I111" s="348">
        <v>81013</v>
      </c>
      <c r="J111" s="348">
        <v>81015</v>
      </c>
      <c r="K111" s="348">
        <v>81011</v>
      </c>
      <c r="L111" s="386"/>
      <c r="M111" s="452">
        <v>810111</v>
      </c>
      <c r="N111" s="452">
        <v>810112</v>
      </c>
      <c r="O111" s="452">
        <v>81016</v>
      </c>
      <c r="P111" s="452">
        <v>810113</v>
      </c>
      <c r="Q111" s="453"/>
      <c r="R111" s="453"/>
      <c r="S111" s="453"/>
      <c r="T111" s="453"/>
      <c r="U111" s="452">
        <v>81018</v>
      </c>
      <c r="V111" s="452">
        <v>81019</v>
      </c>
      <c r="W111" s="452">
        <v>810118</v>
      </c>
      <c r="X111" s="452">
        <v>810119</v>
      </c>
      <c r="Y111" s="348">
        <v>81010</v>
      </c>
    </row>
    <row r="112" spans="1:25">
      <c r="A112" s="348">
        <v>107</v>
      </c>
      <c r="B112" s="348" t="str">
        <f t="shared" si="1"/>
        <v>8102</v>
      </c>
      <c r="C112" s="348">
        <v>1120201</v>
      </c>
      <c r="D112" s="348" t="s">
        <v>172</v>
      </c>
      <c r="E112" s="348" t="s">
        <v>175</v>
      </c>
      <c r="F112" s="348" t="s">
        <v>174</v>
      </c>
      <c r="G112" s="348">
        <v>81022</v>
      </c>
      <c r="H112" s="348">
        <v>81024</v>
      </c>
      <c r="I112" s="348">
        <v>81023</v>
      </c>
      <c r="J112" s="348">
        <v>81025</v>
      </c>
      <c r="K112" s="348">
        <v>81021</v>
      </c>
      <c r="L112" s="386"/>
      <c r="M112" s="452">
        <v>810211</v>
      </c>
      <c r="N112" s="452">
        <v>810212</v>
      </c>
      <c r="O112" s="452">
        <v>81026</v>
      </c>
      <c r="P112" s="452">
        <v>810213</v>
      </c>
      <c r="Q112" s="453"/>
      <c r="R112" s="453"/>
      <c r="S112" s="453"/>
      <c r="T112" s="453"/>
      <c r="U112" s="452">
        <v>81028</v>
      </c>
      <c r="V112" s="452">
        <v>81029</v>
      </c>
      <c r="W112" s="452">
        <v>810218</v>
      </c>
      <c r="X112" s="452">
        <v>810219</v>
      </c>
      <c r="Y112" s="348">
        <v>81020</v>
      </c>
    </row>
    <row r="113" spans="1:25">
      <c r="A113" s="348">
        <v>108</v>
      </c>
      <c r="B113" s="348" t="str">
        <f t="shared" si="1"/>
        <v>2199</v>
      </c>
      <c r="C113" s="348">
        <v>2030101</v>
      </c>
      <c r="D113" s="348" t="s">
        <v>177</v>
      </c>
      <c r="E113" s="348" t="s">
        <v>178</v>
      </c>
      <c r="F113" s="348" t="s">
        <v>176</v>
      </c>
      <c r="G113" s="348">
        <v>21992</v>
      </c>
      <c r="H113" s="348">
        <v>21994</v>
      </c>
      <c r="I113" s="348">
        <v>21993</v>
      </c>
      <c r="J113" s="348">
        <v>21995</v>
      </c>
      <c r="K113" s="348">
        <v>21991</v>
      </c>
      <c r="L113" s="386"/>
      <c r="M113" s="452">
        <v>219911</v>
      </c>
      <c r="N113" s="452">
        <v>219912</v>
      </c>
      <c r="O113" s="452">
        <v>21996</v>
      </c>
      <c r="P113" s="452">
        <v>219913</v>
      </c>
      <c r="Q113" s="453"/>
      <c r="R113" s="453"/>
      <c r="S113" s="453"/>
      <c r="T113" s="453"/>
      <c r="U113" s="452">
        <v>21998</v>
      </c>
      <c r="V113" s="452">
        <v>21999</v>
      </c>
      <c r="W113" s="452">
        <v>219918</v>
      </c>
      <c r="X113" s="452">
        <v>219919</v>
      </c>
      <c r="Y113" s="348">
        <v>21990</v>
      </c>
    </row>
    <row r="114" spans="1:25">
      <c r="A114" s="348">
        <v>109</v>
      </c>
      <c r="B114" s="348" t="str">
        <f t="shared" si="1"/>
        <v>2299</v>
      </c>
      <c r="C114" s="348">
        <v>2040101</v>
      </c>
      <c r="D114" s="348" t="s">
        <v>177</v>
      </c>
      <c r="E114" s="348" t="s">
        <v>180</v>
      </c>
      <c r="F114" s="348" t="s">
        <v>179</v>
      </c>
      <c r="G114" s="348">
        <v>22992</v>
      </c>
      <c r="H114" s="348">
        <v>22994</v>
      </c>
      <c r="I114" s="348">
        <v>22993</v>
      </c>
      <c r="J114" s="348">
        <v>22995</v>
      </c>
      <c r="K114" s="348">
        <v>22991</v>
      </c>
      <c r="L114" s="386"/>
      <c r="M114" s="452">
        <v>229911</v>
      </c>
      <c r="N114" s="452">
        <v>229912</v>
      </c>
      <c r="O114" s="452">
        <v>22996</v>
      </c>
      <c r="P114" s="452">
        <v>229913</v>
      </c>
      <c r="Q114" s="453"/>
      <c r="R114" s="453"/>
      <c r="S114" s="453"/>
      <c r="T114" s="453"/>
      <c r="U114" s="452">
        <v>22998</v>
      </c>
      <c r="V114" s="452">
        <v>22999</v>
      </c>
      <c r="W114" s="452">
        <v>229918</v>
      </c>
      <c r="X114" s="452">
        <v>229919</v>
      </c>
      <c r="Y114" s="348">
        <v>22990</v>
      </c>
    </row>
    <row r="115" spans="1:25">
      <c r="A115" s="348">
        <v>110</v>
      </c>
      <c r="B115" s="348" t="str">
        <f t="shared" si="1"/>
        <v>3199</v>
      </c>
      <c r="C115" s="348">
        <v>2050101</v>
      </c>
      <c r="D115" s="348" t="s">
        <v>177</v>
      </c>
      <c r="E115" s="348" t="s">
        <v>182</v>
      </c>
      <c r="F115" s="348" t="s">
        <v>181</v>
      </c>
      <c r="G115" s="348">
        <v>31992</v>
      </c>
      <c r="H115" s="348">
        <v>31994</v>
      </c>
      <c r="I115" s="348">
        <v>31993</v>
      </c>
      <c r="J115" s="348">
        <v>31995</v>
      </c>
      <c r="K115" s="348">
        <v>31991</v>
      </c>
      <c r="L115" s="386"/>
      <c r="M115" s="452">
        <v>319911</v>
      </c>
      <c r="N115" s="452">
        <v>319912</v>
      </c>
      <c r="O115" s="452">
        <v>31996</v>
      </c>
      <c r="P115" s="452">
        <v>319913</v>
      </c>
      <c r="Q115" s="453"/>
      <c r="R115" s="453"/>
      <c r="S115" s="453"/>
      <c r="T115" s="453"/>
      <c r="U115" s="452">
        <v>31998</v>
      </c>
      <c r="V115" s="452">
        <v>31999</v>
      </c>
      <c r="W115" s="452">
        <v>319918</v>
      </c>
      <c r="X115" s="452">
        <v>319919</v>
      </c>
      <c r="Y115" s="348">
        <v>31990</v>
      </c>
    </row>
    <row r="116" spans="1:25">
      <c r="A116" s="348">
        <v>111</v>
      </c>
      <c r="B116" s="348" t="str">
        <f t="shared" si="1"/>
        <v>7199</v>
      </c>
      <c r="C116" s="348">
        <v>2060101</v>
      </c>
      <c r="D116" s="348" t="s">
        <v>177</v>
      </c>
      <c r="E116" s="348" t="s">
        <v>184</v>
      </c>
      <c r="F116" s="348" t="s">
        <v>183</v>
      </c>
      <c r="G116" s="348">
        <v>71992</v>
      </c>
      <c r="H116" s="348">
        <v>71994</v>
      </c>
      <c r="I116" s="348">
        <v>71993</v>
      </c>
      <c r="J116" s="348">
        <v>71995</v>
      </c>
      <c r="K116" s="348">
        <v>71991</v>
      </c>
      <c r="L116" s="386"/>
      <c r="M116" s="452">
        <v>719911</v>
      </c>
      <c r="N116" s="452">
        <v>719912</v>
      </c>
      <c r="O116" s="452">
        <v>71996</v>
      </c>
      <c r="P116" s="452">
        <v>719913</v>
      </c>
      <c r="Q116" s="453"/>
      <c r="R116" s="453"/>
      <c r="S116" s="453"/>
      <c r="T116" s="453"/>
      <c r="U116" s="452">
        <v>71998</v>
      </c>
      <c r="V116" s="452">
        <v>71999</v>
      </c>
      <c r="W116" s="452">
        <v>719918</v>
      </c>
      <c r="X116" s="452">
        <v>719919</v>
      </c>
      <c r="Y116" s="348">
        <v>71990</v>
      </c>
    </row>
    <row r="117" spans="1:25">
      <c r="A117" s="348">
        <v>112</v>
      </c>
      <c r="B117" s="348" t="str">
        <f t="shared" si="1"/>
        <v>4299</v>
      </c>
      <c r="C117" s="348">
        <v>2070101</v>
      </c>
      <c r="D117" s="348" t="s">
        <v>177</v>
      </c>
      <c r="E117" s="348" t="s">
        <v>186</v>
      </c>
      <c r="F117" s="348" t="s">
        <v>185</v>
      </c>
      <c r="G117" s="348">
        <v>42992</v>
      </c>
      <c r="H117" s="348">
        <v>42994</v>
      </c>
      <c r="I117" s="348">
        <v>42993</v>
      </c>
      <c r="J117" s="348">
        <v>42995</v>
      </c>
      <c r="K117" s="348">
        <v>42991</v>
      </c>
      <c r="L117" s="386"/>
      <c r="M117" s="452">
        <v>429911</v>
      </c>
      <c r="N117" s="452">
        <v>429912</v>
      </c>
      <c r="O117" s="452">
        <v>42996</v>
      </c>
      <c r="P117" s="452">
        <v>429913</v>
      </c>
      <c r="Q117" s="453"/>
      <c r="R117" s="453"/>
      <c r="S117" s="453"/>
      <c r="T117" s="453"/>
      <c r="U117" s="452">
        <v>42998</v>
      </c>
      <c r="V117" s="452">
        <v>42999</v>
      </c>
      <c r="W117" s="452">
        <v>429918</v>
      </c>
      <c r="X117" s="452">
        <v>429919</v>
      </c>
      <c r="Y117" s="348">
        <v>42990</v>
      </c>
    </row>
    <row r="118" spans="1:25">
      <c r="A118" s="348">
        <v>113</v>
      </c>
      <c r="B118" s="348" t="str">
        <f t="shared" si="1"/>
        <v>5199</v>
      </c>
      <c r="C118" s="348">
        <v>2080101</v>
      </c>
      <c r="D118" s="348" t="s">
        <v>177</v>
      </c>
      <c r="E118" s="348" t="s">
        <v>188</v>
      </c>
      <c r="F118" s="348" t="s">
        <v>187</v>
      </c>
      <c r="G118" s="348">
        <v>51992</v>
      </c>
      <c r="H118" s="348">
        <v>51994</v>
      </c>
      <c r="I118" s="348">
        <v>51993</v>
      </c>
      <c r="J118" s="348">
        <v>51995</v>
      </c>
      <c r="K118" s="348">
        <v>51991</v>
      </c>
      <c r="L118" s="386"/>
      <c r="M118" s="452">
        <v>519911</v>
      </c>
      <c r="N118" s="452">
        <v>519912</v>
      </c>
      <c r="O118" s="452">
        <v>51996</v>
      </c>
      <c r="P118" s="452">
        <v>519913</v>
      </c>
      <c r="Q118" s="453"/>
      <c r="R118" s="453"/>
      <c r="S118" s="453"/>
      <c r="T118" s="453"/>
      <c r="U118" s="452">
        <v>51998</v>
      </c>
      <c r="V118" s="452">
        <v>51999</v>
      </c>
      <c r="W118" s="452">
        <v>519918</v>
      </c>
      <c r="X118" s="452">
        <v>519919</v>
      </c>
      <c r="Y118" s="348">
        <v>51990</v>
      </c>
    </row>
    <row r="119" spans="1:25">
      <c r="A119" s="348">
        <v>114</v>
      </c>
      <c r="B119" s="348" t="str">
        <f t="shared" si="1"/>
        <v>2197</v>
      </c>
      <c r="C119" s="348">
        <v>2100101</v>
      </c>
      <c r="D119" s="348" t="s">
        <v>177</v>
      </c>
      <c r="E119" s="348" t="s">
        <v>190</v>
      </c>
      <c r="F119" s="348" t="s">
        <v>189</v>
      </c>
      <c r="G119" s="348">
        <v>21972</v>
      </c>
      <c r="H119" s="348">
        <v>21974</v>
      </c>
      <c r="I119" s="348">
        <v>21973</v>
      </c>
      <c r="J119" s="348">
        <v>21975</v>
      </c>
      <c r="K119" s="348">
        <v>21971</v>
      </c>
      <c r="L119" s="386"/>
      <c r="M119" s="452">
        <v>219711</v>
      </c>
      <c r="N119" s="452">
        <v>219712</v>
      </c>
      <c r="O119" s="452">
        <v>21976</v>
      </c>
      <c r="P119" s="452">
        <v>219713</v>
      </c>
      <c r="Q119" s="453"/>
      <c r="R119" s="453"/>
      <c r="S119" s="453"/>
      <c r="T119" s="453"/>
      <c r="U119" s="452">
        <v>21978</v>
      </c>
      <c r="V119" s="452">
        <v>21979</v>
      </c>
      <c r="W119" s="452">
        <v>219718</v>
      </c>
      <c r="X119" s="452">
        <v>219719</v>
      </c>
      <c r="Y119" s="348">
        <v>21970</v>
      </c>
    </row>
    <row r="120" spans="1:25">
      <c r="A120" s="348">
        <v>116</v>
      </c>
      <c r="B120" s="348" t="str">
        <f t="shared" si="1"/>
        <v>9101</v>
      </c>
      <c r="C120" s="348">
        <v>3010201</v>
      </c>
      <c r="D120" s="348" t="s">
        <v>192</v>
      </c>
      <c r="E120" s="348" t="s">
        <v>231</v>
      </c>
      <c r="F120" s="348" t="s">
        <v>230</v>
      </c>
      <c r="G120" s="388" t="s">
        <v>11698</v>
      </c>
      <c r="H120" s="348">
        <v>91014</v>
      </c>
      <c r="I120" s="348">
        <v>91013</v>
      </c>
      <c r="J120" s="348">
        <v>91015</v>
      </c>
      <c r="K120" s="348">
        <v>91011</v>
      </c>
      <c r="L120" s="386"/>
      <c r="M120" s="453"/>
      <c r="N120" s="453"/>
      <c r="O120" s="453"/>
      <c r="P120" s="453"/>
      <c r="Q120" s="453"/>
      <c r="R120" s="453"/>
      <c r="S120" s="453"/>
      <c r="T120" s="453"/>
      <c r="U120" s="452">
        <v>91018</v>
      </c>
      <c r="V120" s="453"/>
      <c r="W120" s="453"/>
      <c r="X120" s="453"/>
      <c r="Y120" s="386"/>
    </row>
    <row r="121" spans="1:25">
      <c r="A121" s="348">
        <v>117</v>
      </c>
      <c r="B121" s="348" t="str">
        <f t="shared" si="1"/>
        <v>9102</v>
      </c>
      <c r="C121" s="348">
        <v>3010301</v>
      </c>
      <c r="D121" s="348" t="s">
        <v>192</v>
      </c>
      <c r="E121" s="348" t="s">
        <v>231</v>
      </c>
      <c r="F121" s="348" t="s">
        <v>232</v>
      </c>
      <c r="G121" s="388" t="s">
        <v>11699</v>
      </c>
      <c r="H121" s="348">
        <v>91024</v>
      </c>
      <c r="I121" s="348">
        <v>91023</v>
      </c>
      <c r="J121" s="348">
        <v>91025</v>
      </c>
      <c r="K121" s="348">
        <v>91021</v>
      </c>
      <c r="L121" s="386"/>
      <c r="M121" s="453"/>
      <c r="N121" s="453"/>
      <c r="O121" s="453"/>
      <c r="P121" s="453"/>
      <c r="Q121" s="453"/>
      <c r="R121" s="453"/>
      <c r="S121" s="453"/>
      <c r="T121" s="453"/>
      <c r="U121" s="452">
        <v>91028</v>
      </c>
      <c r="V121" s="453"/>
      <c r="W121" s="453"/>
      <c r="X121" s="453"/>
      <c r="Y121" s="386"/>
    </row>
    <row r="122" spans="1:25">
      <c r="A122" s="348">
        <v>118</v>
      </c>
      <c r="B122" s="348" t="str">
        <f t="shared" si="1"/>
        <v>9120</v>
      </c>
      <c r="C122" s="348">
        <v>3010302</v>
      </c>
      <c r="D122" s="348" t="s">
        <v>192</v>
      </c>
      <c r="E122" s="348" t="s">
        <v>231</v>
      </c>
      <c r="F122" s="348" t="s">
        <v>235</v>
      </c>
      <c r="G122" s="388" t="s">
        <v>11700</v>
      </c>
      <c r="H122" s="348">
        <v>91204</v>
      </c>
      <c r="I122" s="348">
        <v>91203</v>
      </c>
      <c r="J122" s="348">
        <v>91205</v>
      </c>
      <c r="K122" s="348">
        <v>91201</v>
      </c>
      <c r="L122" s="386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386"/>
    </row>
    <row r="123" spans="1:25">
      <c r="A123" s="348">
        <v>119</v>
      </c>
      <c r="B123" s="348" t="str">
        <f t="shared" si="1"/>
        <v>9121</v>
      </c>
      <c r="C123" s="348">
        <v>3010303</v>
      </c>
      <c r="D123" s="348" t="s">
        <v>192</v>
      </c>
      <c r="E123" s="348" t="s">
        <v>231</v>
      </c>
      <c r="F123" s="348" t="s">
        <v>236</v>
      </c>
      <c r="G123" s="387">
        <v>91212</v>
      </c>
      <c r="H123" s="348">
        <v>91214</v>
      </c>
      <c r="I123" s="348">
        <v>91213</v>
      </c>
      <c r="J123" s="348">
        <v>91215</v>
      </c>
      <c r="K123" s="348">
        <v>91211</v>
      </c>
      <c r="L123" s="386"/>
      <c r="M123" s="453"/>
      <c r="N123" s="453"/>
      <c r="O123" s="453"/>
      <c r="P123" s="453"/>
      <c r="Q123" s="453"/>
      <c r="R123" s="453"/>
      <c r="S123" s="453"/>
      <c r="T123" s="453"/>
      <c r="U123" s="452">
        <v>91218</v>
      </c>
      <c r="V123" s="453"/>
      <c r="W123" s="453"/>
      <c r="X123" s="453"/>
      <c r="Y123" s="386"/>
    </row>
    <row r="124" spans="1:25">
      <c r="A124" s="348">
        <v>120</v>
      </c>
      <c r="B124" s="348" t="str">
        <f t="shared" si="1"/>
        <v>9123</v>
      </c>
      <c r="C124" s="348">
        <v>3010304</v>
      </c>
      <c r="D124" s="348" t="s">
        <v>192</v>
      </c>
      <c r="E124" s="348" t="s">
        <v>231</v>
      </c>
      <c r="F124" s="348" t="s">
        <v>237</v>
      </c>
      <c r="G124" s="387">
        <v>91232</v>
      </c>
      <c r="H124" s="348">
        <v>91234</v>
      </c>
      <c r="I124" s="348">
        <v>91233</v>
      </c>
      <c r="J124" s="348">
        <v>91235</v>
      </c>
      <c r="K124" s="348">
        <v>91231</v>
      </c>
      <c r="L124" s="386"/>
      <c r="M124" s="453"/>
      <c r="N124" s="453"/>
      <c r="O124" s="453"/>
      <c r="P124" s="453"/>
      <c r="Q124" s="453"/>
      <c r="R124" s="453"/>
      <c r="S124" s="453"/>
      <c r="T124" s="453"/>
      <c r="U124" s="452">
        <v>91238</v>
      </c>
      <c r="V124" s="453"/>
      <c r="W124" s="453"/>
      <c r="X124" s="453"/>
      <c r="Y124" s="386"/>
    </row>
    <row r="125" spans="1:25">
      <c r="A125" s="348">
        <v>121</v>
      </c>
      <c r="B125" s="348" t="str">
        <f t="shared" si="1"/>
        <v>9103</v>
      </c>
      <c r="C125" s="348">
        <v>3010401</v>
      </c>
      <c r="D125" s="348" t="s">
        <v>192</v>
      </c>
      <c r="E125" s="348" t="s">
        <v>231</v>
      </c>
      <c r="F125" s="348" t="s">
        <v>233</v>
      </c>
      <c r="G125" s="387">
        <v>91032</v>
      </c>
      <c r="H125" s="348">
        <v>91034</v>
      </c>
      <c r="I125" s="348">
        <v>91033</v>
      </c>
      <c r="J125" s="348">
        <v>91035</v>
      </c>
      <c r="K125" s="348">
        <v>91031</v>
      </c>
      <c r="L125" s="386"/>
      <c r="M125" s="453"/>
      <c r="N125" s="453"/>
      <c r="O125" s="453"/>
      <c r="P125" s="453"/>
      <c r="Q125" s="453"/>
      <c r="R125" s="453"/>
      <c r="S125" s="453"/>
      <c r="T125" s="453"/>
      <c r="U125" s="452">
        <v>91038</v>
      </c>
      <c r="V125" s="453"/>
      <c r="W125" s="453"/>
      <c r="X125" s="453"/>
      <c r="Y125" s="386"/>
    </row>
    <row r="126" spans="1:25">
      <c r="A126" s="348">
        <v>122</v>
      </c>
      <c r="B126" s="348" t="str">
        <f t="shared" si="1"/>
        <v>9124</v>
      </c>
      <c r="C126" s="348">
        <v>3010402</v>
      </c>
      <c r="D126" s="348" t="s">
        <v>192</v>
      </c>
      <c r="E126" s="348" t="s">
        <v>231</v>
      </c>
      <c r="F126" s="348" t="s">
        <v>238</v>
      </c>
      <c r="G126" s="387">
        <v>91242</v>
      </c>
      <c r="H126" s="348">
        <v>91244</v>
      </c>
      <c r="I126" s="348">
        <v>91243</v>
      </c>
      <c r="J126" s="348">
        <v>91245</v>
      </c>
      <c r="K126" s="348">
        <v>91241</v>
      </c>
      <c r="L126" s="386"/>
      <c r="M126" s="453"/>
      <c r="N126" s="453"/>
      <c r="O126" s="453"/>
      <c r="P126" s="453"/>
      <c r="Q126" s="453"/>
      <c r="R126" s="453"/>
      <c r="S126" s="453"/>
      <c r="T126" s="453"/>
      <c r="U126" s="452">
        <v>91248</v>
      </c>
      <c r="V126" s="453"/>
      <c r="W126" s="453"/>
      <c r="X126" s="453"/>
      <c r="Y126" s="386"/>
    </row>
    <row r="127" spans="1:25">
      <c r="A127" s="348">
        <v>123</v>
      </c>
      <c r="B127" s="348" t="str">
        <f t="shared" si="1"/>
        <v>9104</v>
      </c>
      <c r="C127" s="348">
        <v>3010501</v>
      </c>
      <c r="D127" s="348" t="s">
        <v>192</v>
      </c>
      <c r="E127" s="348" t="s">
        <v>231</v>
      </c>
      <c r="F127" s="348" t="s">
        <v>234</v>
      </c>
      <c r="G127" s="387">
        <v>91042</v>
      </c>
      <c r="H127" s="348">
        <v>91044</v>
      </c>
      <c r="I127" s="348">
        <v>91043</v>
      </c>
      <c r="J127" s="348">
        <v>91045</v>
      </c>
      <c r="K127" s="348">
        <v>91041</v>
      </c>
      <c r="L127" s="386"/>
      <c r="M127" s="453"/>
      <c r="N127" s="453"/>
      <c r="O127" s="453"/>
      <c r="P127" s="453"/>
      <c r="Q127" s="453"/>
      <c r="R127" s="453"/>
      <c r="S127" s="453"/>
      <c r="T127" s="453"/>
      <c r="U127" s="452">
        <v>91048</v>
      </c>
      <c r="V127" s="453"/>
      <c r="W127" s="453"/>
      <c r="X127" s="453"/>
      <c r="Y127" s="386"/>
    </row>
    <row r="128" spans="1:25">
      <c r="A128" s="348">
        <v>124</v>
      </c>
      <c r="B128" s="348" t="str">
        <f t="shared" si="1"/>
        <v>9125</v>
      </c>
      <c r="C128" s="348">
        <v>3010502</v>
      </c>
      <c r="D128" s="348" t="s">
        <v>192</v>
      </c>
      <c r="E128" s="348" t="s">
        <v>231</v>
      </c>
      <c r="F128" s="348" t="s">
        <v>239</v>
      </c>
      <c r="G128" s="387">
        <v>91252</v>
      </c>
      <c r="H128" s="348">
        <v>91254</v>
      </c>
      <c r="I128" s="348">
        <v>91253</v>
      </c>
      <c r="J128" s="348">
        <v>91255</v>
      </c>
      <c r="K128" s="348">
        <v>91251</v>
      </c>
      <c r="L128" s="386"/>
      <c r="M128" s="453"/>
      <c r="N128" s="453"/>
      <c r="O128" s="453"/>
      <c r="P128" s="453"/>
      <c r="Q128" s="453"/>
      <c r="R128" s="453"/>
      <c r="S128" s="453"/>
      <c r="T128" s="453"/>
      <c r="U128" s="452">
        <v>91258</v>
      </c>
      <c r="V128" s="453"/>
      <c r="W128" s="453"/>
      <c r="X128" s="453"/>
      <c r="Y128" s="386"/>
    </row>
    <row r="129" spans="1:25">
      <c r="A129" s="348">
        <v>125</v>
      </c>
      <c r="B129" s="348" t="str">
        <f t="shared" si="1"/>
        <v>9126</v>
      </c>
      <c r="C129" s="348">
        <v>3010503</v>
      </c>
      <c r="D129" s="348" t="s">
        <v>192</v>
      </c>
      <c r="E129" s="348" t="s">
        <v>231</v>
      </c>
      <c r="F129" s="348" t="s">
        <v>240</v>
      </c>
      <c r="G129" s="387">
        <v>91262</v>
      </c>
      <c r="H129" s="348">
        <v>91264</v>
      </c>
      <c r="I129" s="348">
        <v>91263</v>
      </c>
      <c r="J129" s="348">
        <v>91265</v>
      </c>
      <c r="K129" s="348">
        <v>91261</v>
      </c>
      <c r="L129" s="386"/>
      <c r="M129" s="453"/>
      <c r="N129" s="453"/>
      <c r="O129" s="453"/>
      <c r="P129" s="453"/>
      <c r="Q129" s="453"/>
      <c r="R129" s="453"/>
      <c r="S129" s="453"/>
      <c r="T129" s="453"/>
      <c r="U129" s="452">
        <v>91268</v>
      </c>
      <c r="V129" s="453"/>
      <c r="W129" s="453"/>
      <c r="X129" s="453"/>
      <c r="Y129" s="386"/>
    </row>
    <row r="130" spans="1:25">
      <c r="A130" s="348">
        <v>126</v>
      </c>
      <c r="B130" s="348" t="str">
        <f t="shared" si="1"/>
        <v>9127</v>
      </c>
      <c r="C130" s="348">
        <v>3010504</v>
      </c>
      <c r="D130" s="348" t="s">
        <v>192</v>
      </c>
      <c r="E130" s="348" t="s">
        <v>231</v>
      </c>
      <c r="F130" s="348" t="s">
        <v>241</v>
      </c>
      <c r="G130" s="387">
        <v>91272</v>
      </c>
      <c r="H130" s="348">
        <v>91274</v>
      </c>
      <c r="I130" s="348">
        <v>91273</v>
      </c>
      <c r="J130" s="348">
        <v>91275</v>
      </c>
      <c r="K130" s="348">
        <v>91271</v>
      </c>
      <c r="L130" s="386"/>
      <c r="M130" s="453"/>
      <c r="N130" s="453"/>
      <c r="O130" s="453"/>
      <c r="P130" s="453"/>
      <c r="Q130" s="453"/>
      <c r="R130" s="453"/>
      <c r="S130" s="453"/>
      <c r="T130" s="453"/>
      <c r="U130" s="453"/>
      <c r="V130" s="453"/>
      <c r="W130" s="453"/>
      <c r="X130" s="453"/>
      <c r="Y130" s="386"/>
    </row>
    <row r="131" spans="1:25">
      <c r="A131" s="348">
        <v>127</v>
      </c>
      <c r="B131" s="348" t="str">
        <f t="shared" si="1"/>
        <v>9111</v>
      </c>
      <c r="C131" s="348">
        <v>3020101</v>
      </c>
      <c r="D131" s="348" t="s">
        <v>192</v>
      </c>
      <c r="E131" s="348" t="s">
        <v>193</v>
      </c>
      <c r="F131" s="348" t="s">
        <v>198</v>
      </c>
      <c r="G131" s="348">
        <v>91112</v>
      </c>
      <c r="H131" s="348">
        <v>91114</v>
      </c>
      <c r="I131" s="348">
        <v>91113</v>
      </c>
      <c r="J131" s="348">
        <v>91115</v>
      </c>
      <c r="K131" s="348">
        <v>91111</v>
      </c>
      <c r="L131" s="386"/>
      <c r="M131" s="452">
        <v>911111</v>
      </c>
      <c r="N131" s="452">
        <v>911112</v>
      </c>
      <c r="O131" s="452">
        <v>91116</v>
      </c>
      <c r="P131" s="452">
        <v>911113</v>
      </c>
      <c r="Q131" s="453"/>
      <c r="R131" s="453"/>
      <c r="S131" s="453"/>
      <c r="T131" s="452">
        <v>911117</v>
      </c>
      <c r="U131" s="452">
        <v>91118</v>
      </c>
      <c r="V131" s="452">
        <v>91119</v>
      </c>
      <c r="W131" s="452">
        <v>911118</v>
      </c>
      <c r="X131" s="452">
        <v>911119</v>
      </c>
      <c r="Y131" s="348">
        <v>91110</v>
      </c>
    </row>
    <row r="132" spans="1:25">
      <c r="A132" s="348">
        <v>128</v>
      </c>
      <c r="B132" s="348" t="str">
        <f t="shared" si="1"/>
        <v>9128</v>
      </c>
      <c r="C132" s="348">
        <v>3020102</v>
      </c>
      <c r="D132" s="348" t="s">
        <v>192</v>
      </c>
      <c r="E132" s="348" t="s">
        <v>193</v>
      </c>
      <c r="F132" s="348" t="s">
        <v>204</v>
      </c>
      <c r="G132" s="348">
        <v>91282</v>
      </c>
      <c r="H132" s="348">
        <v>91284</v>
      </c>
      <c r="I132" s="348">
        <v>91283</v>
      </c>
      <c r="J132" s="348">
        <v>91285</v>
      </c>
      <c r="K132" s="348">
        <v>91281</v>
      </c>
      <c r="L132" s="386"/>
      <c r="M132" s="452">
        <v>912811</v>
      </c>
      <c r="N132" s="452">
        <v>912812</v>
      </c>
      <c r="O132" s="452">
        <v>91286</v>
      </c>
      <c r="P132" s="452">
        <v>912813</v>
      </c>
      <c r="Q132" s="453"/>
      <c r="R132" s="453"/>
      <c r="S132" s="453"/>
      <c r="T132" s="452">
        <v>912817</v>
      </c>
      <c r="U132" s="452">
        <v>91288</v>
      </c>
      <c r="V132" s="452">
        <v>91289</v>
      </c>
      <c r="W132" s="452">
        <v>912818</v>
      </c>
      <c r="X132" s="452">
        <v>912819</v>
      </c>
      <c r="Y132" s="348">
        <v>91280</v>
      </c>
    </row>
    <row r="133" spans="1:25">
      <c r="A133" s="348">
        <v>129</v>
      </c>
      <c r="B133" s="348" t="str">
        <f t="shared" si="1"/>
        <v>9129</v>
      </c>
      <c r="C133" s="348">
        <v>3020103</v>
      </c>
      <c r="D133" s="348" t="s">
        <v>192</v>
      </c>
      <c r="E133" s="348" t="s">
        <v>193</v>
      </c>
      <c r="F133" s="348" t="s">
        <v>205</v>
      </c>
      <c r="G133" s="348">
        <v>91292</v>
      </c>
      <c r="H133" s="348">
        <v>91294</v>
      </c>
      <c r="I133" s="348">
        <v>91293</v>
      </c>
      <c r="J133" s="348">
        <v>91295</v>
      </c>
      <c r="K133" s="348">
        <v>91291</v>
      </c>
      <c r="L133" s="386"/>
      <c r="M133" s="452">
        <v>912911</v>
      </c>
      <c r="N133" s="452">
        <v>912912</v>
      </c>
      <c r="O133" s="452">
        <v>91296</v>
      </c>
      <c r="P133" s="452">
        <v>912913</v>
      </c>
      <c r="Q133" s="453"/>
      <c r="R133" s="453"/>
      <c r="S133" s="453"/>
      <c r="T133" s="452">
        <v>912917</v>
      </c>
      <c r="U133" s="452">
        <v>91298</v>
      </c>
      <c r="V133" s="452">
        <v>91299</v>
      </c>
      <c r="W133" s="452">
        <v>912918</v>
      </c>
      <c r="X133" s="452">
        <v>912919</v>
      </c>
      <c r="Y133" s="348">
        <v>91290</v>
      </c>
    </row>
    <row r="134" spans="1:25">
      <c r="A134" s="348">
        <v>130</v>
      </c>
      <c r="B134" s="348" t="str">
        <f t="shared" ref="B134:B165" si="2">LEFT(K134,4)</f>
        <v>9106</v>
      </c>
      <c r="C134" s="348">
        <v>3020201</v>
      </c>
      <c r="D134" s="348" t="s">
        <v>192</v>
      </c>
      <c r="E134" s="348" t="s">
        <v>193</v>
      </c>
      <c r="F134" s="348" t="s">
        <v>194</v>
      </c>
      <c r="G134" s="348">
        <v>91062</v>
      </c>
      <c r="H134" s="348">
        <v>91064</v>
      </c>
      <c r="I134" s="348">
        <v>91063</v>
      </c>
      <c r="J134" s="348">
        <v>91065</v>
      </c>
      <c r="K134" s="348">
        <v>91061</v>
      </c>
      <c r="L134" s="386"/>
      <c r="M134" s="452">
        <v>910611</v>
      </c>
      <c r="N134" s="452">
        <v>910612</v>
      </c>
      <c r="O134" s="452">
        <v>91066</v>
      </c>
      <c r="P134" s="452">
        <v>910613</v>
      </c>
      <c r="Q134" s="453"/>
      <c r="R134" s="453"/>
      <c r="S134" s="453"/>
      <c r="T134" s="452">
        <v>910617</v>
      </c>
      <c r="U134" s="452">
        <v>91068</v>
      </c>
      <c r="V134" s="452">
        <v>91069</v>
      </c>
      <c r="W134" s="452">
        <v>910618</v>
      </c>
      <c r="X134" s="452">
        <v>910619</v>
      </c>
      <c r="Y134" s="348">
        <v>91060</v>
      </c>
    </row>
    <row r="135" spans="1:25">
      <c r="A135" s="348">
        <v>131</v>
      </c>
      <c r="B135" s="348" t="str">
        <f t="shared" si="2"/>
        <v>9130</v>
      </c>
      <c r="C135" s="348">
        <v>3020202</v>
      </c>
      <c r="D135" s="348" t="s">
        <v>192</v>
      </c>
      <c r="E135" s="348" t="s">
        <v>193</v>
      </c>
      <c r="F135" s="348" t="s">
        <v>206</v>
      </c>
      <c r="G135" s="348">
        <v>91302</v>
      </c>
      <c r="H135" s="348">
        <v>91304</v>
      </c>
      <c r="I135" s="348">
        <v>91303</v>
      </c>
      <c r="J135" s="348">
        <v>91305</v>
      </c>
      <c r="K135" s="348">
        <v>91301</v>
      </c>
      <c r="L135" s="386"/>
      <c r="M135" s="452">
        <v>913011</v>
      </c>
      <c r="N135" s="452">
        <v>913012</v>
      </c>
      <c r="O135" s="452">
        <v>91306</v>
      </c>
      <c r="P135" s="452">
        <v>913013</v>
      </c>
      <c r="Q135" s="453"/>
      <c r="R135" s="453"/>
      <c r="S135" s="453"/>
      <c r="T135" s="452">
        <v>913017</v>
      </c>
      <c r="U135" s="452">
        <v>91308</v>
      </c>
      <c r="V135" s="452">
        <v>91309</v>
      </c>
      <c r="W135" s="452">
        <v>913018</v>
      </c>
      <c r="X135" s="452">
        <v>913019</v>
      </c>
      <c r="Y135" s="348">
        <v>91300</v>
      </c>
    </row>
    <row r="136" spans="1:25">
      <c r="A136" s="348">
        <v>132</v>
      </c>
      <c r="B136" s="348" t="str">
        <f t="shared" si="2"/>
        <v>9131</v>
      </c>
      <c r="C136" s="348">
        <v>3020203</v>
      </c>
      <c r="D136" s="348" t="s">
        <v>192</v>
      </c>
      <c r="E136" s="348" t="s">
        <v>193</v>
      </c>
      <c r="F136" s="348" t="s">
        <v>207</v>
      </c>
      <c r="G136" s="348">
        <v>91312</v>
      </c>
      <c r="H136" s="348">
        <v>91314</v>
      </c>
      <c r="I136" s="348">
        <v>91313</v>
      </c>
      <c r="J136" s="348">
        <v>91315</v>
      </c>
      <c r="K136" s="348">
        <v>91311</v>
      </c>
      <c r="L136" s="386"/>
      <c r="M136" s="452">
        <v>913111</v>
      </c>
      <c r="N136" s="452">
        <v>913112</v>
      </c>
      <c r="O136" s="452">
        <v>91316</v>
      </c>
      <c r="P136" s="452">
        <v>913113</v>
      </c>
      <c r="Q136" s="453"/>
      <c r="R136" s="453"/>
      <c r="S136" s="453"/>
      <c r="T136" s="452">
        <v>913117</v>
      </c>
      <c r="U136" s="452">
        <v>91318</v>
      </c>
      <c r="V136" s="452">
        <v>91319</v>
      </c>
      <c r="W136" s="452">
        <v>913118</v>
      </c>
      <c r="X136" s="452">
        <v>913119</v>
      </c>
      <c r="Y136" s="348">
        <v>91310</v>
      </c>
    </row>
    <row r="137" spans="1:25">
      <c r="A137" s="348">
        <v>133</v>
      </c>
      <c r="B137" s="348" t="str">
        <f t="shared" si="2"/>
        <v>9105</v>
      </c>
      <c r="C137" s="348">
        <v>3020204</v>
      </c>
      <c r="D137" s="348" t="s">
        <v>192</v>
      </c>
      <c r="E137" s="348" t="s">
        <v>193</v>
      </c>
      <c r="F137" s="348" t="s">
        <v>191</v>
      </c>
      <c r="G137" s="348">
        <v>91052</v>
      </c>
      <c r="H137" s="348">
        <v>91054</v>
      </c>
      <c r="I137" s="348">
        <v>91053</v>
      </c>
      <c r="J137" s="348">
        <v>91055</v>
      </c>
      <c r="K137" s="348">
        <v>91051</v>
      </c>
      <c r="L137" s="386"/>
      <c r="M137" s="452">
        <v>910511</v>
      </c>
      <c r="N137" s="452">
        <v>910512</v>
      </c>
      <c r="O137" s="452">
        <v>91056</v>
      </c>
      <c r="P137" s="452">
        <v>910513</v>
      </c>
      <c r="Q137" s="453"/>
      <c r="R137" s="453"/>
      <c r="S137" s="453"/>
      <c r="T137" s="452">
        <v>910517</v>
      </c>
      <c r="U137" s="452">
        <v>91058</v>
      </c>
      <c r="V137" s="452">
        <v>91059</v>
      </c>
      <c r="W137" s="452">
        <v>910518</v>
      </c>
      <c r="X137" s="452">
        <v>910519</v>
      </c>
      <c r="Y137" s="348">
        <v>91050</v>
      </c>
    </row>
    <row r="138" spans="1:25">
      <c r="A138" s="348">
        <v>134</v>
      </c>
      <c r="B138" s="348" t="str">
        <f t="shared" si="2"/>
        <v>9113</v>
      </c>
      <c r="C138" s="348">
        <v>3020205</v>
      </c>
      <c r="D138" s="348" t="s">
        <v>192</v>
      </c>
      <c r="E138" s="348" t="s">
        <v>193</v>
      </c>
      <c r="F138" s="348" t="s">
        <v>200</v>
      </c>
      <c r="G138" s="348">
        <v>91132</v>
      </c>
      <c r="H138" s="348">
        <v>91134</v>
      </c>
      <c r="I138" s="348">
        <v>91133</v>
      </c>
      <c r="J138" s="348">
        <v>91135</v>
      </c>
      <c r="K138" s="348">
        <v>91131</v>
      </c>
      <c r="L138" s="386"/>
      <c r="M138" s="452">
        <v>911311</v>
      </c>
      <c r="N138" s="452">
        <v>911312</v>
      </c>
      <c r="O138" s="452">
        <v>91136</v>
      </c>
      <c r="P138" s="452">
        <v>911313</v>
      </c>
      <c r="Q138" s="453"/>
      <c r="R138" s="453"/>
      <c r="S138" s="453"/>
      <c r="T138" s="452">
        <v>911317</v>
      </c>
      <c r="U138" s="452">
        <v>91138</v>
      </c>
      <c r="V138" s="452">
        <v>91139</v>
      </c>
      <c r="W138" s="452">
        <v>911318</v>
      </c>
      <c r="X138" s="452">
        <v>911319</v>
      </c>
      <c r="Y138" s="348">
        <v>91130</v>
      </c>
    </row>
    <row r="139" spans="1:25">
      <c r="A139" s="348">
        <v>135</v>
      </c>
      <c r="B139" s="348" t="str">
        <f t="shared" si="2"/>
        <v>9119</v>
      </c>
      <c r="C139" s="348">
        <v>3020301</v>
      </c>
      <c r="D139" s="348" t="s">
        <v>192</v>
      </c>
      <c r="E139" s="348" t="s">
        <v>193</v>
      </c>
      <c r="F139" s="348" t="s">
        <v>203</v>
      </c>
      <c r="G139" s="348">
        <v>91192</v>
      </c>
      <c r="H139" s="348">
        <v>91194</v>
      </c>
      <c r="I139" s="348">
        <v>91193</v>
      </c>
      <c r="J139" s="348">
        <v>91195</v>
      </c>
      <c r="K139" s="348">
        <v>91191</v>
      </c>
      <c r="L139" s="386"/>
      <c r="M139" s="452">
        <v>911911</v>
      </c>
      <c r="N139" s="452">
        <v>911912</v>
      </c>
      <c r="O139" s="452">
        <v>91196</v>
      </c>
      <c r="P139" s="452">
        <v>911913</v>
      </c>
      <c r="Q139" s="453"/>
      <c r="R139" s="453"/>
      <c r="S139" s="453"/>
      <c r="T139" s="452">
        <v>911917</v>
      </c>
      <c r="U139" s="452">
        <v>91198</v>
      </c>
      <c r="V139" s="452">
        <v>91199</v>
      </c>
      <c r="W139" s="452">
        <v>911918</v>
      </c>
      <c r="X139" s="452">
        <v>911919</v>
      </c>
      <c r="Y139" s="348">
        <v>91190</v>
      </c>
    </row>
    <row r="140" spans="1:25">
      <c r="A140" s="348">
        <v>136</v>
      </c>
      <c r="B140" s="348" t="str">
        <f t="shared" si="2"/>
        <v>9132</v>
      </c>
      <c r="C140" s="348">
        <v>3020302</v>
      </c>
      <c r="D140" s="348" t="s">
        <v>192</v>
      </c>
      <c r="E140" s="348" t="s">
        <v>193</v>
      </c>
      <c r="F140" s="348" t="s">
        <v>208</v>
      </c>
      <c r="G140" s="348">
        <v>91322</v>
      </c>
      <c r="H140" s="348">
        <v>91324</v>
      </c>
      <c r="I140" s="348">
        <v>91323</v>
      </c>
      <c r="J140" s="348">
        <v>91325</v>
      </c>
      <c r="K140" s="348">
        <v>91321</v>
      </c>
      <c r="L140" s="386"/>
      <c r="M140" s="452">
        <v>913211</v>
      </c>
      <c r="N140" s="452">
        <v>913212</v>
      </c>
      <c r="O140" s="452">
        <v>91326</v>
      </c>
      <c r="P140" s="452">
        <v>913213</v>
      </c>
      <c r="Q140" s="453"/>
      <c r="R140" s="453"/>
      <c r="S140" s="453"/>
      <c r="T140" s="452">
        <v>913217</v>
      </c>
      <c r="U140" s="452">
        <v>91328</v>
      </c>
      <c r="V140" s="452">
        <v>91329</v>
      </c>
      <c r="W140" s="452">
        <v>913218</v>
      </c>
      <c r="X140" s="452">
        <v>913219</v>
      </c>
      <c r="Y140" s="348">
        <v>91320</v>
      </c>
    </row>
    <row r="141" spans="1:25">
      <c r="A141" s="348">
        <v>137</v>
      </c>
      <c r="B141" s="348" t="str">
        <f t="shared" si="2"/>
        <v>9133</v>
      </c>
      <c r="C141" s="348">
        <v>3020303</v>
      </c>
      <c r="D141" s="348" t="s">
        <v>192</v>
      </c>
      <c r="E141" s="348" t="s">
        <v>193</v>
      </c>
      <c r="F141" s="348" t="s">
        <v>209</v>
      </c>
      <c r="G141" s="348">
        <v>91332</v>
      </c>
      <c r="H141" s="348">
        <v>91334</v>
      </c>
      <c r="I141" s="348">
        <v>91333</v>
      </c>
      <c r="J141" s="348">
        <v>91335</v>
      </c>
      <c r="K141" s="348">
        <v>91331</v>
      </c>
      <c r="L141" s="386"/>
      <c r="M141" s="452">
        <v>913311</v>
      </c>
      <c r="N141" s="452">
        <v>913312</v>
      </c>
      <c r="O141" s="452">
        <v>91336</v>
      </c>
      <c r="P141" s="452">
        <v>913313</v>
      </c>
      <c r="Q141" s="453"/>
      <c r="R141" s="453"/>
      <c r="S141" s="453"/>
      <c r="T141" s="452">
        <v>913317</v>
      </c>
      <c r="U141" s="452">
        <v>91338</v>
      </c>
      <c r="V141" s="452">
        <v>91339</v>
      </c>
      <c r="W141" s="452">
        <v>913318</v>
      </c>
      <c r="X141" s="452">
        <v>913319</v>
      </c>
      <c r="Y141" s="348">
        <v>91330</v>
      </c>
    </row>
    <row r="142" spans="1:25">
      <c r="A142" s="348">
        <v>138</v>
      </c>
      <c r="B142" s="348" t="str">
        <f t="shared" si="2"/>
        <v>9110</v>
      </c>
      <c r="C142" s="348">
        <v>3020401</v>
      </c>
      <c r="D142" s="348" t="s">
        <v>192</v>
      </c>
      <c r="E142" s="348" t="s">
        <v>193</v>
      </c>
      <c r="F142" s="348" t="s">
        <v>197</v>
      </c>
      <c r="G142" s="348">
        <v>91102</v>
      </c>
      <c r="H142" s="348">
        <v>91104</v>
      </c>
      <c r="I142" s="348">
        <v>91103</v>
      </c>
      <c r="J142" s="348">
        <v>91105</v>
      </c>
      <c r="K142" s="348">
        <v>91101</v>
      </c>
      <c r="L142" s="386"/>
      <c r="M142" s="452">
        <v>911011</v>
      </c>
      <c r="N142" s="452">
        <v>911012</v>
      </c>
      <c r="O142" s="452">
        <v>91106</v>
      </c>
      <c r="P142" s="452">
        <v>911013</v>
      </c>
      <c r="Q142" s="453"/>
      <c r="R142" s="453"/>
      <c r="S142" s="453"/>
      <c r="T142" s="452">
        <v>911017</v>
      </c>
      <c r="U142" s="452">
        <v>91108</v>
      </c>
      <c r="V142" s="452">
        <v>91109</v>
      </c>
      <c r="W142" s="452">
        <v>911018</v>
      </c>
      <c r="X142" s="452">
        <v>911019</v>
      </c>
      <c r="Y142" s="348">
        <v>91100</v>
      </c>
    </row>
    <row r="143" spans="1:25">
      <c r="A143" s="348">
        <v>139</v>
      </c>
      <c r="B143" s="348" t="str">
        <f t="shared" si="2"/>
        <v>9134</v>
      </c>
      <c r="C143" s="348">
        <v>3020402</v>
      </c>
      <c r="D143" s="348" t="s">
        <v>192</v>
      </c>
      <c r="E143" s="348" t="s">
        <v>193</v>
      </c>
      <c r="F143" s="348" t="s">
        <v>210</v>
      </c>
      <c r="G143" s="348">
        <v>91342</v>
      </c>
      <c r="H143" s="348">
        <v>91344</v>
      </c>
      <c r="I143" s="348">
        <v>91343</v>
      </c>
      <c r="J143" s="348">
        <v>91345</v>
      </c>
      <c r="K143" s="348">
        <v>91341</v>
      </c>
      <c r="L143" s="386"/>
      <c r="M143" s="452">
        <v>913411</v>
      </c>
      <c r="N143" s="452">
        <v>913412</v>
      </c>
      <c r="O143" s="452">
        <v>91346</v>
      </c>
      <c r="P143" s="452">
        <v>913413</v>
      </c>
      <c r="Q143" s="453"/>
      <c r="R143" s="453"/>
      <c r="S143" s="453"/>
      <c r="T143" s="452">
        <v>913417</v>
      </c>
      <c r="U143" s="452">
        <v>91348</v>
      </c>
      <c r="V143" s="452">
        <v>91349</v>
      </c>
      <c r="W143" s="452">
        <v>913418</v>
      </c>
      <c r="X143" s="452">
        <v>913419</v>
      </c>
      <c r="Y143" s="348">
        <v>91340</v>
      </c>
    </row>
    <row r="144" spans="1:25">
      <c r="A144" s="348">
        <v>140</v>
      </c>
      <c r="B144" s="348" t="str">
        <f t="shared" si="2"/>
        <v>9135</v>
      </c>
      <c r="C144" s="348">
        <v>3020403</v>
      </c>
      <c r="D144" s="348" t="s">
        <v>192</v>
      </c>
      <c r="E144" s="348" t="s">
        <v>193</v>
      </c>
      <c r="F144" s="348" t="s">
        <v>211</v>
      </c>
      <c r="G144" s="348">
        <v>91352</v>
      </c>
      <c r="H144" s="348">
        <v>91354</v>
      </c>
      <c r="I144" s="348">
        <v>91353</v>
      </c>
      <c r="J144" s="348">
        <v>91355</v>
      </c>
      <c r="K144" s="348">
        <v>91351</v>
      </c>
      <c r="L144" s="386"/>
      <c r="M144" s="452">
        <v>913511</v>
      </c>
      <c r="N144" s="452">
        <v>913512</v>
      </c>
      <c r="O144" s="452">
        <v>91356</v>
      </c>
      <c r="P144" s="452">
        <v>913513</v>
      </c>
      <c r="Q144" s="453"/>
      <c r="R144" s="453"/>
      <c r="S144" s="453"/>
      <c r="T144" s="452">
        <v>913517</v>
      </c>
      <c r="U144" s="452">
        <v>91358</v>
      </c>
      <c r="V144" s="452">
        <v>91359</v>
      </c>
      <c r="W144" s="452">
        <v>913518</v>
      </c>
      <c r="X144" s="452">
        <v>913519</v>
      </c>
      <c r="Y144" s="348">
        <v>91350</v>
      </c>
    </row>
    <row r="145" spans="1:25">
      <c r="A145" s="348">
        <v>141</v>
      </c>
      <c r="B145" s="348" t="str">
        <f t="shared" si="2"/>
        <v>9109</v>
      </c>
      <c r="C145" s="348">
        <v>3020404</v>
      </c>
      <c r="D145" s="348" t="s">
        <v>192</v>
      </c>
      <c r="E145" s="348" t="s">
        <v>193</v>
      </c>
      <c r="F145" s="348" t="s">
        <v>196</v>
      </c>
      <c r="G145" s="348">
        <v>91092</v>
      </c>
      <c r="H145" s="348">
        <v>91094</v>
      </c>
      <c r="I145" s="348">
        <v>91093</v>
      </c>
      <c r="J145" s="348">
        <v>91095</v>
      </c>
      <c r="K145" s="348">
        <v>91091</v>
      </c>
      <c r="L145" s="386"/>
      <c r="M145" s="452">
        <v>910911</v>
      </c>
      <c r="N145" s="452">
        <v>910912</v>
      </c>
      <c r="O145" s="452">
        <v>91096</v>
      </c>
      <c r="P145" s="452">
        <v>910913</v>
      </c>
      <c r="Q145" s="453"/>
      <c r="R145" s="453"/>
      <c r="S145" s="453"/>
      <c r="T145" s="452">
        <v>910917</v>
      </c>
      <c r="U145" s="452">
        <v>91098</v>
      </c>
      <c r="V145" s="452">
        <v>91099</v>
      </c>
      <c r="W145" s="452">
        <v>910918</v>
      </c>
      <c r="X145" s="452">
        <v>910919</v>
      </c>
      <c r="Y145" s="348">
        <v>91090</v>
      </c>
    </row>
    <row r="146" spans="1:25">
      <c r="A146" s="348">
        <v>142</v>
      </c>
      <c r="B146" s="348" t="str">
        <f t="shared" si="2"/>
        <v>9136</v>
      </c>
      <c r="C146" s="348">
        <v>3020501</v>
      </c>
      <c r="D146" s="348" t="s">
        <v>192</v>
      </c>
      <c r="E146" s="348" t="s">
        <v>193</v>
      </c>
      <c r="F146" s="348" t="s">
        <v>212</v>
      </c>
      <c r="G146" s="348">
        <v>91362</v>
      </c>
      <c r="H146" s="348">
        <v>91364</v>
      </c>
      <c r="I146" s="348">
        <v>91363</v>
      </c>
      <c r="J146" s="348">
        <v>91365</v>
      </c>
      <c r="K146" s="348">
        <v>91361</v>
      </c>
      <c r="L146" s="386"/>
      <c r="M146" s="452">
        <v>913611</v>
      </c>
      <c r="N146" s="452">
        <v>913612</v>
      </c>
      <c r="O146" s="452">
        <v>91366</v>
      </c>
      <c r="P146" s="452">
        <v>913613</v>
      </c>
      <c r="Q146" s="453"/>
      <c r="R146" s="453"/>
      <c r="S146" s="453"/>
      <c r="T146" s="452">
        <v>913617</v>
      </c>
      <c r="U146" s="452">
        <v>91368</v>
      </c>
      <c r="V146" s="452">
        <v>91369</v>
      </c>
      <c r="W146" s="452">
        <v>913618</v>
      </c>
      <c r="X146" s="452">
        <v>913619</v>
      </c>
      <c r="Y146" s="348">
        <v>91360</v>
      </c>
    </row>
    <row r="147" spans="1:25">
      <c r="A147" s="348">
        <v>143</v>
      </c>
      <c r="B147" s="348" t="str">
        <f t="shared" si="2"/>
        <v>9137</v>
      </c>
      <c r="C147" s="348">
        <v>3020502</v>
      </c>
      <c r="D147" s="348" t="s">
        <v>192</v>
      </c>
      <c r="E147" s="348" t="s">
        <v>193</v>
      </c>
      <c r="F147" s="348" t="s">
        <v>213</v>
      </c>
      <c r="G147" s="348">
        <v>91372</v>
      </c>
      <c r="H147" s="348">
        <v>91374</v>
      </c>
      <c r="I147" s="348">
        <v>91373</v>
      </c>
      <c r="J147" s="348">
        <v>91375</v>
      </c>
      <c r="K147" s="348">
        <v>91371</v>
      </c>
      <c r="L147" s="386"/>
      <c r="M147" s="452">
        <v>913711</v>
      </c>
      <c r="N147" s="452">
        <v>913712</v>
      </c>
      <c r="O147" s="452">
        <v>91376</v>
      </c>
      <c r="P147" s="452">
        <v>913713</v>
      </c>
      <c r="Q147" s="453"/>
      <c r="R147" s="453"/>
      <c r="S147" s="453"/>
      <c r="T147" s="452">
        <v>913717</v>
      </c>
      <c r="U147" s="452">
        <v>91378</v>
      </c>
      <c r="V147" s="452">
        <v>91379</v>
      </c>
      <c r="W147" s="452">
        <v>913718</v>
      </c>
      <c r="X147" s="452">
        <v>913719</v>
      </c>
      <c r="Y147" s="348">
        <v>91370</v>
      </c>
    </row>
    <row r="148" spans="1:25">
      <c r="A148" s="348">
        <v>144</v>
      </c>
      <c r="B148" s="348" t="str">
        <f t="shared" si="2"/>
        <v>9138</v>
      </c>
      <c r="C148" s="348">
        <v>3020503</v>
      </c>
      <c r="D148" s="348" t="s">
        <v>192</v>
      </c>
      <c r="E148" s="348" t="s">
        <v>193</v>
      </c>
      <c r="F148" s="348" t="s">
        <v>214</v>
      </c>
      <c r="G148" s="348">
        <v>91382</v>
      </c>
      <c r="H148" s="348">
        <v>91384</v>
      </c>
      <c r="I148" s="348">
        <v>91383</v>
      </c>
      <c r="J148" s="348">
        <v>91385</v>
      </c>
      <c r="K148" s="348">
        <v>91381</v>
      </c>
      <c r="L148" s="386"/>
      <c r="M148" s="452">
        <v>913811</v>
      </c>
      <c r="N148" s="452">
        <v>913812</v>
      </c>
      <c r="O148" s="452">
        <v>91386</v>
      </c>
      <c r="P148" s="452">
        <v>913813</v>
      </c>
      <c r="Q148" s="453"/>
      <c r="R148" s="453"/>
      <c r="S148" s="453"/>
      <c r="T148" s="452">
        <v>913817</v>
      </c>
      <c r="U148" s="452">
        <v>91388</v>
      </c>
      <c r="V148" s="452">
        <v>91389</v>
      </c>
      <c r="W148" s="452">
        <v>913818</v>
      </c>
      <c r="X148" s="452">
        <v>913819</v>
      </c>
      <c r="Y148" s="348">
        <v>91380</v>
      </c>
    </row>
    <row r="149" spans="1:25">
      <c r="A149" s="348">
        <v>145</v>
      </c>
      <c r="B149" s="348" t="str">
        <f t="shared" si="2"/>
        <v>9108</v>
      </c>
      <c r="C149" s="348">
        <v>3020504</v>
      </c>
      <c r="D149" s="348" t="s">
        <v>192</v>
      </c>
      <c r="E149" s="348" t="s">
        <v>193</v>
      </c>
      <c r="F149" s="348" t="s">
        <v>195</v>
      </c>
      <c r="G149" s="348">
        <v>91082</v>
      </c>
      <c r="H149" s="348">
        <v>91084</v>
      </c>
      <c r="I149" s="348">
        <v>91083</v>
      </c>
      <c r="J149" s="348">
        <v>91085</v>
      </c>
      <c r="K149" s="348">
        <v>91081</v>
      </c>
      <c r="L149" s="386"/>
      <c r="M149" s="452">
        <v>910811</v>
      </c>
      <c r="N149" s="452">
        <v>910812</v>
      </c>
      <c r="O149" s="452">
        <v>91086</v>
      </c>
      <c r="P149" s="452">
        <v>910813</v>
      </c>
      <c r="Q149" s="453"/>
      <c r="R149" s="453"/>
      <c r="S149" s="453"/>
      <c r="T149" s="452">
        <v>910817</v>
      </c>
      <c r="U149" s="452">
        <v>91088</v>
      </c>
      <c r="V149" s="452">
        <v>91089</v>
      </c>
      <c r="W149" s="452">
        <v>910818</v>
      </c>
      <c r="X149" s="452">
        <v>910819</v>
      </c>
      <c r="Y149" s="348">
        <v>91080</v>
      </c>
    </row>
    <row r="150" spans="1:25">
      <c r="A150" s="348">
        <v>146</v>
      </c>
      <c r="B150" s="348" t="str">
        <f t="shared" si="2"/>
        <v>9114</v>
      </c>
      <c r="C150" s="348">
        <v>3020601</v>
      </c>
      <c r="D150" s="348" t="s">
        <v>192</v>
      </c>
      <c r="E150" s="348" t="s">
        <v>193</v>
      </c>
      <c r="F150" s="348" t="s">
        <v>201</v>
      </c>
      <c r="G150" s="348">
        <v>91142</v>
      </c>
      <c r="H150" s="348">
        <v>91144</v>
      </c>
      <c r="I150" s="348">
        <v>91143</v>
      </c>
      <c r="J150" s="348">
        <v>91145</v>
      </c>
      <c r="K150" s="348">
        <v>91141</v>
      </c>
      <c r="L150" s="386"/>
      <c r="M150" s="452">
        <v>911411</v>
      </c>
      <c r="N150" s="452">
        <v>911412</v>
      </c>
      <c r="O150" s="452">
        <v>91146</v>
      </c>
      <c r="P150" s="452">
        <v>911413</v>
      </c>
      <c r="Q150" s="453"/>
      <c r="R150" s="453"/>
      <c r="S150" s="453"/>
      <c r="T150" s="452">
        <v>911417</v>
      </c>
      <c r="U150" s="452">
        <v>91148</v>
      </c>
      <c r="V150" s="452">
        <v>91149</v>
      </c>
      <c r="W150" s="452">
        <v>911418</v>
      </c>
      <c r="X150" s="452">
        <v>911419</v>
      </c>
      <c r="Y150" s="348">
        <v>91140</v>
      </c>
    </row>
    <row r="151" spans="1:25">
      <c r="A151" s="348">
        <v>147</v>
      </c>
      <c r="B151" s="348" t="str">
        <f t="shared" si="2"/>
        <v>9139</v>
      </c>
      <c r="C151" s="348">
        <v>3020602</v>
      </c>
      <c r="D151" s="348" t="s">
        <v>192</v>
      </c>
      <c r="E151" s="348" t="s">
        <v>193</v>
      </c>
      <c r="F151" s="348" t="s">
        <v>215</v>
      </c>
      <c r="G151" s="348">
        <v>91392</v>
      </c>
      <c r="H151" s="348">
        <v>91394</v>
      </c>
      <c r="I151" s="348">
        <v>91393</v>
      </c>
      <c r="J151" s="348">
        <v>91395</v>
      </c>
      <c r="K151" s="348">
        <v>91391</v>
      </c>
      <c r="L151" s="386"/>
      <c r="M151" s="452">
        <v>913911</v>
      </c>
      <c r="N151" s="452">
        <v>913912</v>
      </c>
      <c r="O151" s="452">
        <v>91396</v>
      </c>
      <c r="P151" s="452">
        <v>913913</v>
      </c>
      <c r="Q151" s="453"/>
      <c r="R151" s="453"/>
      <c r="S151" s="453"/>
      <c r="T151" s="452">
        <v>913917</v>
      </c>
      <c r="U151" s="452">
        <v>91398</v>
      </c>
      <c r="V151" s="452">
        <v>91399</v>
      </c>
      <c r="W151" s="452">
        <v>913918</v>
      </c>
      <c r="X151" s="452">
        <v>913919</v>
      </c>
      <c r="Y151" s="348">
        <v>91390</v>
      </c>
    </row>
    <row r="152" spans="1:25">
      <c r="A152" s="348">
        <v>148</v>
      </c>
      <c r="B152" s="348" t="str">
        <f t="shared" si="2"/>
        <v>9112</v>
      </c>
      <c r="C152" s="348">
        <v>3020701</v>
      </c>
      <c r="D152" s="348" t="s">
        <v>192</v>
      </c>
      <c r="E152" s="348" t="s">
        <v>193</v>
      </c>
      <c r="F152" s="348" t="s">
        <v>199</v>
      </c>
      <c r="G152" s="348">
        <v>91122</v>
      </c>
      <c r="H152" s="348">
        <v>91124</v>
      </c>
      <c r="I152" s="348">
        <v>91123</v>
      </c>
      <c r="J152" s="348">
        <v>91125</v>
      </c>
      <c r="K152" s="348">
        <v>91121</v>
      </c>
      <c r="L152" s="386"/>
      <c r="M152" s="452">
        <v>911211</v>
      </c>
      <c r="N152" s="452">
        <v>911212</v>
      </c>
      <c r="O152" s="452">
        <v>91126</v>
      </c>
      <c r="P152" s="452">
        <v>911213</v>
      </c>
      <c r="Q152" s="453"/>
      <c r="R152" s="453"/>
      <c r="S152" s="453"/>
      <c r="T152" s="452">
        <v>911217</v>
      </c>
      <c r="U152" s="452">
        <v>91128</v>
      </c>
      <c r="V152" s="452">
        <v>91129</v>
      </c>
      <c r="W152" s="452">
        <v>911218</v>
      </c>
      <c r="X152" s="452">
        <v>911219</v>
      </c>
      <c r="Y152" s="348">
        <v>91120</v>
      </c>
    </row>
    <row r="153" spans="1:25">
      <c r="A153" s="348">
        <v>149</v>
      </c>
      <c r="B153" s="348" t="str">
        <f t="shared" si="2"/>
        <v>9118</v>
      </c>
      <c r="C153" s="348">
        <v>3020702</v>
      </c>
      <c r="D153" s="348" t="s">
        <v>192</v>
      </c>
      <c r="E153" s="348" t="s">
        <v>193</v>
      </c>
      <c r="F153" s="348" t="s">
        <v>202</v>
      </c>
      <c r="G153" s="348">
        <v>91182</v>
      </c>
      <c r="H153" s="348">
        <v>91184</v>
      </c>
      <c r="I153" s="348">
        <v>91183</v>
      </c>
      <c r="J153" s="348">
        <v>91185</v>
      </c>
      <c r="K153" s="348">
        <v>91181</v>
      </c>
      <c r="L153" s="386"/>
      <c r="M153" s="452">
        <v>911811</v>
      </c>
      <c r="N153" s="452">
        <v>911812</v>
      </c>
      <c r="O153" s="452">
        <v>91186</v>
      </c>
      <c r="P153" s="452">
        <v>911813</v>
      </c>
      <c r="Q153" s="453"/>
      <c r="R153" s="453"/>
      <c r="S153" s="453"/>
      <c r="T153" s="452">
        <v>911817</v>
      </c>
      <c r="U153" s="452">
        <v>91188</v>
      </c>
      <c r="V153" s="452">
        <v>91189</v>
      </c>
      <c r="W153" s="452">
        <v>911818</v>
      </c>
      <c r="X153" s="452">
        <v>911819</v>
      </c>
      <c r="Y153" s="348">
        <v>91180</v>
      </c>
    </row>
    <row r="154" spans="1:25">
      <c r="A154" s="348">
        <v>150</v>
      </c>
      <c r="B154" s="348" t="str">
        <f t="shared" si="2"/>
        <v>9149</v>
      </c>
      <c r="C154" s="348">
        <v>3020703</v>
      </c>
      <c r="D154" s="348" t="s">
        <v>192</v>
      </c>
      <c r="E154" s="348" t="s">
        <v>193</v>
      </c>
      <c r="F154" s="348" t="s">
        <v>216</v>
      </c>
      <c r="G154" s="348">
        <v>91492</v>
      </c>
      <c r="H154" s="348">
        <v>91494</v>
      </c>
      <c r="I154" s="348">
        <v>91493</v>
      </c>
      <c r="J154" s="348">
        <v>91495</v>
      </c>
      <c r="K154" s="348">
        <v>91491</v>
      </c>
      <c r="L154" s="386"/>
      <c r="M154" s="452">
        <v>914911</v>
      </c>
      <c r="N154" s="452">
        <v>914912</v>
      </c>
      <c r="O154" s="452">
        <v>91496</v>
      </c>
      <c r="P154" s="452">
        <v>914913</v>
      </c>
      <c r="Q154" s="453"/>
      <c r="R154" s="453"/>
      <c r="S154" s="453"/>
      <c r="T154" s="452">
        <v>914917</v>
      </c>
      <c r="U154" s="452">
        <v>91498</v>
      </c>
      <c r="V154" s="452">
        <v>91499</v>
      </c>
      <c r="W154" s="452">
        <v>914918</v>
      </c>
      <c r="X154" s="452">
        <v>914919</v>
      </c>
      <c r="Y154" s="348">
        <v>91490</v>
      </c>
    </row>
    <row r="155" spans="1:25">
      <c r="A155" s="348">
        <v>151</v>
      </c>
      <c r="B155" s="348" t="str">
        <f t="shared" si="2"/>
        <v>9199</v>
      </c>
      <c r="C155" s="348">
        <v>3020799</v>
      </c>
      <c r="D155" s="348" t="s">
        <v>192</v>
      </c>
      <c r="E155" s="348" t="s">
        <v>193</v>
      </c>
      <c r="F155" s="348" t="s">
        <v>217</v>
      </c>
      <c r="G155" s="348">
        <v>91992</v>
      </c>
      <c r="H155" s="348">
        <v>91994</v>
      </c>
      <c r="I155" s="348">
        <v>91993</v>
      </c>
      <c r="J155" s="348">
        <v>91995</v>
      </c>
      <c r="K155" s="348">
        <v>91991</v>
      </c>
      <c r="L155" s="386"/>
      <c r="M155" s="452">
        <v>919911</v>
      </c>
      <c r="N155" s="452">
        <v>919912</v>
      </c>
      <c r="O155" s="452">
        <v>91996</v>
      </c>
      <c r="P155" s="452">
        <v>919913</v>
      </c>
      <c r="Q155" s="453"/>
      <c r="R155" s="453"/>
      <c r="S155" s="453"/>
      <c r="T155" s="452">
        <v>919917</v>
      </c>
      <c r="U155" s="452">
        <v>91998</v>
      </c>
      <c r="V155" s="452">
        <v>91999</v>
      </c>
      <c r="W155" s="452">
        <v>919918</v>
      </c>
      <c r="X155" s="452">
        <v>919919</v>
      </c>
      <c r="Y155" s="348">
        <v>91990</v>
      </c>
    </row>
    <row r="156" spans="1:25">
      <c r="A156" s="348">
        <v>152</v>
      </c>
      <c r="B156" s="348" t="str">
        <f t="shared" si="2"/>
        <v>9116</v>
      </c>
      <c r="C156" s="348">
        <v>3030101</v>
      </c>
      <c r="D156" s="348" t="s">
        <v>192</v>
      </c>
      <c r="E156" s="348" t="s">
        <v>219</v>
      </c>
      <c r="F156" s="348" t="s">
        <v>218</v>
      </c>
      <c r="G156" s="348">
        <v>91162</v>
      </c>
      <c r="H156" s="348">
        <v>91164</v>
      </c>
      <c r="I156" s="348">
        <v>91163</v>
      </c>
      <c r="J156" s="348">
        <v>91165</v>
      </c>
      <c r="K156" s="348">
        <v>91161</v>
      </c>
      <c r="L156" s="386"/>
      <c r="M156" s="452">
        <v>911611</v>
      </c>
      <c r="N156" s="452">
        <v>911612</v>
      </c>
      <c r="O156" s="452">
        <v>91166</v>
      </c>
      <c r="P156" s="452">
        <v>911613</v>
      </c>
      <c r="Q156" s="453"/>
      <c r="R156" s="453"/>
      <c r="S156" s="453"/>
      <c r="T156" s="452">
        <v>911617</v>
      </c>
      <c r="U156" s="452">
        <v>91168</v>
      </c>
      <c r="V156" s="452">
        <v>91169</v>
      </c>
      <c r="W156" s="452">
        <v>911618</v>
      </c>
      <c r="X156" s="452">
        <v>911619</v>
      </c>
      <c r="Y156" s="348">
        <v>91160</v>
      </c>
    </row>
    <row r="157" spans="1:25">
      <c r="A157" s="348">
        <v>153</v>
      </c>
      <c r="B157" s="348" t="str">
        <f t="shared" si="2"/>
        <v>9140</v>
      </c>
      <c r="C157" s="348">
        <v>3030102</v>
      </c>
      <c r="D157" s="348" t="s">
        <v>192</v>
      </c>
      <c r="E157" s="348" t="s">
        <v>219</v>
      </c>
      <c r="F157" s="348" t="s">
        <v>221</v>
      </c>
      <c r="G157" s="348">
        <v>91402</v>
      </c>
      <c r="H157" s="348">
        <v>91404</v>
      </c>
      <c r="I157" s="348">
        <v>91403</v>
      </c>
      <c r="J157" s="348">
        <v>91405</v>
      </c>
      <c r="K157" s="348">
        <v>91401</v>
      </c>
      <c r="L157" s="386"/>
      <c r="M157" s="452">
        <v>914011</v>
      </c>
      <c r="N157" s="452">
        <v>914012</v>
      </c>
      <c r="O157" s="452">
        <v>91406</v>
      </c>
      <c r="P157" s="452">
        <v>914013</v>
      </c>
      <c r="Q157" s="453"/>
      <c r="R157" s="453"/>
      <c r="S157" s="453"/>
      <c r="T157" s="452">
        <v>914017</v>
      </c>
      <c r="U157" s="452">
        <v>91408</v>
      </c>
      <c r="V157" s="452">
        <v>91409</v>
      </c>
      <c r="W157" s="452">
        <v>914018</v>
      </c>
      <c r="X157" s="452">
        <v>914019</v>
      </c>
      <c r="Y157" s="348">
        <v>91400</v>
      </c>
    </row>
    <row r="158" spans="1:25">
      <c r="A158" s="348">
        <v>154</v>
      </c>
      <c r="B158" s="348" t="str">
        <f t="shared" si="2"/>
        <v>9141</v>
      </c>
      <c r="C158" s="348">
        <v>3030103</v>
      </c>
      <c r="D158" s="348" t="s">
        <v>192</v>
      </c>
      <c r="E158" s="348" t="s">
        <v>219</v>
      </c>
      <c r="F158" s="348" t="s">
        <v>222</v>
      </c>
      <c r="G158" s="348">
        <v>91412</v>
      </c>
      <c r="H158" s="348">
        <v>91414</v>
      </c>
      <c r="I158" s="348">
        <v>91413</v>
      </c>
      <c r="J158" s="348">
        <v>91415</v>
      </c>
      <c r="K158" s="348">
        <v>91411</v>
      </c>
      <c r="L158" s="386"/>
      <c r="M158" s="452">
        <v>914111</v>
      </c>
      <c r="N158" s="452">
        <v>914112</v>
      </c>
      <c r="O158" s="452">
        <v>91416</v>
      </c>
      <c r="P158" s="452">
        <v>914113</v>
      </c>
      <c r="Q158" s="453"/>
      <c r="R158" s="453"/>
      <c r="S158" s="453"/>
      <c r="T158" s="452">
        <v>914117</v>
      </c>
      <c r="U158" s="452">
        <v>91418</v>
      </c>
      <c r="V158" s="452">
        <v>91419</v>
      </c>
      <c r="W158" s="452">
        <v>914118</v>
      </c>
      <c r="X158" s="452">
        <v>914119</v>
      </c>
      <c r="Y158" s="348">
        <v>91410</v>
      </c>
    </row>
    <row r="159" spans="1:25">
      <c r="A159" s="348">
        <v>155</v>
      </c>
      <c r="B159" s="348" t="str">
        <f t="shared" si="2"/>
        <v>9142</v>
      </c>
      <c r="C159" s="348">
        <v>3030104</v>
      </c>
      <c r="D159" s="348" t="s">
        <v>192</v>
      </c>
      <c r="E159" s="348" t="s">
        <v>219</v>
      </c>
      <c r="F159" s="348" t="s">
        <v>223</v>
      </c>
      <c r="G159" s="348">
        <v>91422</v>
      </c>
      <c r="H159" s="348">
        <v>91424</v>
      </c>
      <c r="I159" s="348">
        <v>91423</v>
      </c>
      <c r="J159" s="348">
        <v>91425</v>
      </c>
      <c r="K159" s="348">
        <v>91421</v>
      </c>
      <c r="L159" s="386"/>
      <c r="M159" s="452">
        <v>914211</v>
      </c>
      <c r="N159" s="452">
        <v>914212</v>
      </c>
      <c r="O159" s="452">
        <v>91426</v>
      </c>
      <c r="P159" s="452">
        <v>914213</v>
      </c>
      <c r="Q159" s="453"/>
      <c r="R159" s="453"/>
      <c r="S159" s="453"/>
      <c r="T159" s="452">
        <v>914217</v>
      </c>
      <c r="U159" s="452">
        <v>91428</v>
      </c>
      <c r="V159" s="452">
        <v>91429</v>
      </c>
      <c r="W159" s="452">
        <v>914218</v>
      </c>
      <c r="X159" s="452">
        <v>914219</v>
      </c>
      <c r="Y159" s="348">
        <v>91420</v>
      </c>
    </row>
    <row r="160" spans="1:25">
      <c r="A160" s="348">
        <v>156</v>
      </c>
      <c r="B160" s="348" t="str">
        <f t="shared" si="2"/>
        <v>9143</v>
      </c>
      <c r="C160" s="348">
        <v>3030201</v>
      </c>
      <c r="D160" s="348" t="s">
        <v>192</v>
      </c>
      <c r="E160" s="348" t="s">
        <v>219</v>
      </c>
      <c r="F160" s="348" t="s">
        <v>224</v>
      </c>
      <c r="G160" s="348">
        <v>91432</v>
      </c>
      <c r="H160" s="348">
        <v>91434</v>
      </c>
      <c r="I160" s="348">
        <v>91433</v>
      </c>
      <c r="J160" s="348">
        <v>91435</v>
      </c>
      <c r="K160" s="348">
        <v>91431</v>
      </c>
      <c r="L160" s="386"/>
      <c r="M160" s="452">
        <v>914311</v>
      </c>
      <c r="N160" s="452">
        <v>914312</v>
      </c>
      <c r="O160" s="452">
        <v>91436</v>
      </c>
      <c r="P160" s="452">
        <v>914313</v>
      </c>
      <c r="Q160" s="453"/>
      <c r="R160" s="453"/>
      <c r="S160" s="453"/>
      <c r="T160" s="452">
        <v>914317</v>
      </c>
      <c r="U160" s="452">
        <v>91438</v>
      </c>
      <c r="V160" s="452">
        <v>91439</v>
      </c>
      <c r="W160" s="452">
        <v>914318</v>
      </c>
      <c r="X160" s="452">
        <v>914319</v>
      </c>
      <c r="Y160" s="348">
        <v>91430</v>
      </c>
    </row>
    <row r="161" spans="1:25">
      <c r="A161" s="348">
        <v>157</v>
      </c>
      <c r="B161" s="348" t="str">
        <f t="shared" si="2"/>
        <v>9144</v>
      </c>
      <c r="C161" s="348">
        <v>3030301</v>
      </c>
      <c r="D161" s="348" t="s">
        <v>192</v>
      </c>
      <c r="E161" s="348" t="s">
        <v>219</v>
      </c>
      <c r="F161" s="348" t="s">
        <v>225</v>
      </c>
      <c r="G161" s="348">
        <v>91442</v>
      </c>
      <c r="H161" s="348">
        <v>91444</v>
      </c>
      <c r="I161" s="348">
        <v>91443</v>
      </c>
      <c r="J161" s="348">
        <v>91445</v>
      </c>
      <c r="K161" s="348">
        <v>91441</v>
      </c>
      <c r="L161" s="386"/>
      <c r="M161" s="452">
        <v>914411</v>
      </c>
      <c r="N161" s="452">
        <v>914412</v>
      </c>
      <c r="O161" s="452">
        <v>91446</v>
      </c>
      <c r="P161" s="452">
        <v>914413</v>
      </c>
      <c r="Q161" s="453"/>
      <c r="R161" s="453"/>
      <c r="S161" s="453"/>
      <c r="T161" s="452">
        <v>914417</v>
      </c>
      <c r="U161" s="452">
        <v>91448</v>
      </c>
      <c r="V161" s="452">
        <v>91449</v>
      </c>
      <c r="W161" s="452">
        <v>914418</v>
      </c>
      <c r="X161" s="452">
        <v>914419</v>
      </c>
      <c r="Y161" s="348">
        <v>91440</v>
      </c>
    </row>
    <row r="162" spans="1:25">
      <c r="A162" s="348">
        <v>158</v>
      </c>
      <c r="B162" s="348" t="str">
        <f t="shared" si="2"/>
        <v>9145</v>
      </c>
      <c r="C162" s="348">
        <v>3030401</v>
      </c>
      <c r="D162" s="348" t="s">
        <v>192</v>
      </c>
      <c r="E162" s="348" t="s">
        <v>219</v>
      </c>
      <c r="F162" s="348" t="s">
        <v>226</v>
      </c>
      <c r="G162" s="348">
        <v>91452</v>
      </c>
      <c r="H162" s="348">
        <v>91454</v>
      </c>
      <c r="I162" s="348">
        <v>91453</v>
      </c>
      <c r="J162" s="348">
        <v>91455</v>
      </c>
      <c r="K162" s="348">
        <v>91451</v>
      </c>
      <c r="L162" s="386"/>
      <c r="M162" s="452">
        <v>914511</v>
      </c>
      <c r="N162" s="452">
        <v>914512</v>
      </c>
      <c r="O162" s="452">
        <v>91456</v>
      </c>
      <c r="P162" s="452">
        <v>914513</v>
      </c>
      <c r="Q162" s="453"/>
      <c r="R162" s="453"/>
      <c r="S162" s="453"/>
      <c r="T162" s="452">
        <v>914517</v>
      </c>
      <c r="U162" s="452">
        <v>91458</v>
      </c>
      <c r="V162" s="452">
        <v>91459</v>
      </c>
      <c r="W162" s="452">
        <v>914518</v>
      </c>
      <c r="X162" s="452">
        <v>914519</v>
      </c>
      <c r="Y162" s="348">
        <v>91450</v>
      </c>
    </row>
    <row r="163" spans="1:25">
      <c r="A163" s="348">
        <v>159</v>
      </c>
      <c r="B163" s="348" t="str">
        <f t="shared" si="2"/>
        <v>9117</v>
      </c>
      <c r="C163" s="348">
        <v>3030402</v>
      </c>
      <c r="D163" s="348" t="s">
        <v>192</v>
      </c>
      <c r="E163" s="348" t="s">
        <v>219</v>
      </c>
      <c r="F163" s="348" t="s">
        <v>220</v>
      </c>
      <c r="G163" s="348">
        <v>91172</v>
      </c>
      <c r="H163" s="348">
        <v>91174</v>
      </c>
      <c r="I163" s="348">
        <v>91173</v>
      </c>
      <c r="J163" s="348">
        <v>91175</v>
      </c>
      <c r="K163" s="348">
        <v>91171</v>
      </c>
      <c r="L163" s="386"/>
      <c r="M163" s="452">
        <v>911711</v>
      </c>
      <c r="N163" s="452">
        <v>911712</v>
      </c>
      <c r="O163" s="452">
        <v>91176</v>
      </c>
      <c r="P163" s="452">
        <v>911713</v>
      </c>
      <c r="Q163" s="453"/>
      <c r="R163" s="453"/>
      <c r="S163" s="453"/>
      <c r="T163" s="452">
        <v>911717</v>
      </c>
      <c r="U163" s="452">
        <v>91178</v>
      </c>
      <c r="V163" s="452">
        <v>91179</v>
      </c>
      <c r="W163" s="452">
        <v>911718</v>
      </c>
      <c r="X163" s="452">
        <v>911719</v>
      </c>
      <c r="Y163" s="348">
        <v>91170</v>
      </c>
    </row>
    <row r="164" spans="1:25">
      <c r="A164" s="348">
        <v>160</v>
      </c>
      <c r="B164" s="348" t="str">
        <f t="shared" si="2"/>
        <v>9146</v>
      </c>
      <c r="C164" s="348">
        <v>3030403</v>
      </c>
      <c r="D164" s="348" t="s">
        <v>192</v>
      </c>
      <c r="E164" s="348" t="s">
        <v>219</v>
      </c>
      <c r="F164" s="348" t="s">
        <v>227</v>
      </c>
      <c r="G164" s="348">
        <v>91462</v>
      </c>
      <c r="H164" s="348">
        <v>91464</v>
      </c>
      <c r="I164" s="348">
        <v>91463</v>
      </c>
      <c r="J164" s="348">
        <v>91465</v>
      </c>
      <c r="K164" s="348">
        <v>91461</v>
      </c>
      <c r="L164" s="386"/>
      <c r="M164" s="452">
        <v>914611</v>
      </c>
      <c r="N164" s="452">
        <v>914612</v>
      </c>
      <c r="O164" s="452">
        <v>91466</v>
      </c>
      <c r="P164" s="452">
        <v>914613</v>
      </c>
      <c r="Q164" s="453"/>
      <c r="R164" s="453"/>
      <c r="S164" s="453"/>
      <c r="T164" s="452">
        <v>914617</v>
      </c>
      <c r="U164" s="452">
        <v>91468</v>
      </c>
      <c r="V164" s="452">
        <v>91469</v>
      </c>
      <c r="W164" s="452">
        <v>914618</v>
      </c>
      <c r="X164" s="452">
        <v>914619</v>
      </c>
      <c r="Y164" s="348">
        <v>91460</v>
      </c>
    </row>
    <row r="165" spans="1:25">
      <c r="A165" s="348">
        <v>161</v>
      </c>
      <c r="B165" s="348" t="str">
        <f t="shared" si="2"/>
        <v>9147</v>
      </c>
      <c r="C165" s="348">
        <v>3030404</v>
      </c>
      <c r="D165" s="348" t="s">
        <v>192</v>
      </c>
      <c r="E165" s="348" t="s">
        <v>219</v>
      </c>
      <c r="F165" s="348" t="s">
        <v>228</v>
      </c>
      <c r="G165" s="348">
        <v>91472</v>
      </c>
      <c r="H165" s="348">
        <v>91474</v>
      </c>
      <c r="I165" s="348">
        <v>91473</v>
      </c>
      <c r="J165" s="348">
        <v>91475</v>
      </c>
      <c r="K165" s="348">
        <v>91471</v>
      </c>
      <c r="L165" s="386"/>
      <c r="M165" s="452">
        <v>914711</v>
      </c>
      <c r="N165" s="452">
        <v>914712</v>
      </c>
      <c r="O165" s="452">
        <v>91476</v>
      </c>
      <c r="P165" s="452">
        <v>914713</v>
      </c>
      <c r="Q165" s="453"/>
      <c r="R165" s="453"/>
      <c r="S165" s="453"/>
      <c r="T165" s="452">
        <v>914717</v>
      </c>
      <c r="U165" s="452">
        <v>91478</v>
      </c>
      <c r="V165" s="452">
        <v>91479</v>
      </c>
      <c r="W165" s="452">
        <v>914718</v>
      </c>
      <c r="X165" s="452">
        <v>914719</v>
      </c>
      <c r="Y165" s="348">
        <v>91470</v>
      </c>
    </row>
  </sheetData>
  <autoFilter ref="A5:Y165"/>
  <mergeCells count="1">
    <mergeCell ref="G4:Y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F517"/>
  <sheetViews>
    <sheetView zoomScale="90" zoomScaleNormal="90" workbookViewId="0">
      <pane ySplit="2" topLeftCell="A3" activePane="bottomLeft" state="frozen"/>
      <selection pane="bottomLeft" activeCell="B5" sqref="B5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11701</v>
      </c>
    </row>
    <row r="2" spans="1:6" ht="41.25" customHeight="1">
      <c r="A2" s="108" t="s">
        <v>0</v>
      </c>
      <c r="B2" s="108" t="s">
        <v>280</v>
      </c>
      <c r="C2" s="108" t="s">
        <v>281</v>
      </c>
      <c r="D2" s="108" t="s">
        <v>9220</v>
      </c>
      <c r="E2" s="108" t="s">
        <v>282</v>
      </c>
      <c r="F2" s="108" t="s">
        <v>12271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 t="shared" ref="F388:F392" si="6"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 t="shared" si="6"/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 t="shared" si="6"/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 t="shared" si="6"/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 t="shared" si="6"/>
        <v>D-3 Perencanaan Dan Monitoring Pembangunan</v>
      </c>
    </row>
    <row r="393" spans="1:6">
      <c r="A393" s="6">
        <v>390</v>
      </c>
      <c r="B393" s="348"/>
      <c r="C393" s="348"/>
      <c r="D393" s="348"/>
      <c r="E393" s="348"/>
      <c r="F393" s="348"/>
    </row>
    <row r="394" spans="1:6">
      <c r="A394" s="6">
        <v>391</v>
      </c>
      <c r="B394" s="348"/>
      <c r="C394" s="348"/>
      <c r="D394" s="348"/>
      <c r="E394" s="348"/>
      <c r="F394" s="348"/>
    </row>
    <row r="395" spans="1:6">
      <c r="A395" s="6">
        <v>392</v>
      </c>
      <c r="B395" s="348"/>
      <c r="C395" s="348"/>
      <c r="D395" s="348"/>
      <c r="E395" s="348"/>
      <c r="F395" s="348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7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7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7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7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7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7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7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7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7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7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7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7"/>
        <v>D-1 Sekolah Pembantu Penilik Hygiene</v>
      </c>
    </row>
    <row r="420" spans="1:6">
      <c r="A420" s="6">
        <v>417</v>
      </c>
      <c r="B420" s="369"/>
      <c r="C420" s="369"/>
      <c r="D420" s="369"/>
      <c r="E420" s="369"/>
      <c r="F420" s="369"/>
    </row>
    <row r="421" spans="1:6">
      <c r="A421" s="6">
        <v>418</v>
      </c>
      <c r="B421" s="369"/>
      <c r="C421" s="369"/>
      <c r="D421" s="369"/>
      <c r="E421" s="369"/>
      <c r="F421" s="369"/>
    </row>
    <row r="422" spans="1:6">
      <c r="A422" s="6">
        <v>419</v>
      </c>
      <c r="B422" s="369"/>
      <c r="C422" s="369"/>
      <c r="D422" s="369"/>
      <c r="E422" s="369"/>
      <c r="F422" s="369"/>
    </row>
    <row r="423" spans="1:6">
      <c r="A423" s="6">
        <v>420</v>
      </c>
      <c r="B423" s="369"/>
      <c r="C423" s="369"/>
      <c r="D423" s="369"/>
      <c r="E423" s="369"/>
      <c r="F423" s="369"/>
    </row>
    <row r="424" spans="1:6">
      <c r="A424" s="6">
        <v>421</v>
      </c>
      <c r="B424" s="369"/>
      <c r="C424" s="369"/>
      <c r="D424" s="369"/>
      <c r="E424" s="369"/>
      <c r="F424" s="369"/>
    </row>
    <row r="425" spans="1:6">
      <c r="A425" s="6">
        <v>422</v>
      </c>
      <c r="B425" s="369"/>
      <c r="C425" s="369"/>
      <c r="D425" s="369"/>
      <c r="E425" s="369"/>
      <c r="F425" s="369"/>
    </row>
    <row r="426" spans="1:6">
      <c r="A426" s="6">
        <v>423</v>
      </c>
      <c r="B426" s="369"/>
      <c r="C426" s="369"/>
      <c r="D426" s="369"/>
      <c r="E426" s="369"/>
      <c r="F426" s="369"/>
    </row>
    <row r="427" spans="1:6">
      <c r="A427" s="6">
        <v>424</v>
      </c>
      <c r="B427" s="369"/>
      <c r="C427" s="369"/>
      <c r="D427" s="369"/>
      <c r="E427" s="369"/>
      <c r="F427" s="369"/>
    </row>
    <row r="428" spans="1:6">
      <c r="A428" s="6">
        <v>425</v>
      </c>
      <c r="B428" s="369"/>
      <c r="C428" s="369"/>
      <c r="D428" s="369"/>
      <c r="E428" s="369"/>
      <c r="F428" s="369"/>
    </row>
    <row r="429" spans="1:6">
      <c r="A429" s="6">
        <v>426</v>
      </c>
      <c r="B429" s="369"/>
      <c r="C429" s="369"/>
      <c r="D429" s="369"/>
      <c r="E429" s="369"/>
      <c r="F429" s="369"/>
    </row>
    <row r="430" spans="1:6">
      <c r="A430" s="6">
        <v>427</v>
      </c>
      <c r="B430" s="369"/>
      <c r="C430" s="369"/>
      <c r="D430" s="369"/>
      <c r="E430" s="369"/>
      <c r="F430" s="369"/>
    </row>
    <row r="431" spans="1:6">
      <c r="A431" s="6">
        <v>428</v>
      </c>
      <c r="B431" s="369"/>
      <c r="C431" s="369"/>
      <c r="D431" s="369"/>
      <c r="E431" s="369"/>
      <c r="F431" s="369"/>
    </row>
    <row r="432" spans="1:6">
      <c r="A432" s="6">
        <v>429</v>
      </c>
      <c r="B432" s="369"/>
      <c r="C432" s="369"/>
      <c r="D432" s="369"/>
      <c r="E432" s="369"/>
      <c r="F432" s="369"/>
    </row>
    <row r="433" spans="1:6">
      <c r="A433" s="6">
        <v>430</v>
      </c>
      <c r="B433" s="369"/>
      <c r="C433" s="369"/>
      <c r="D433" s="369"/>
      <c r="E433" s="369"/>
      <c r="F433" s="369"/>
    </row>
    <row r="434" spans="1:6">
      <c r="A434" s="6">
        <v>431</v>
      </c>
      <c r="B434" s="369"/>
      <c r="C434" s="369"/>
      <c r="D434" s="369"/>
      <c r="E434" s="369"/>
      <c r="F434" s="369"/>
    </row>
    <row r="435" spans="1:6">
      <c r="A435" s="6">
        <v>432</v>
      </c>
      <c r="B435" s="369"/>
      <c r="C435" s="369"/>
      <c r="D435" s="369"/>
      <c r="E435" s="369"/>
      <c r="F435" s="369"/>
    </row>
    <row r="436" spans="1:6">
      <c r="A436" s="6">
        <v>433</v>
      </c>
      <c r="B436" s="369"/>
      <c r="C436" s="369"/>
      <c r="D436" s="369"/>
      <c r="E436" s="369"/>
      <c r="F436" s="369"/>
    </row>
    <row r="437" spans="1:6">
      <c r="A437" s="6">
        <v>434</v>
      </c>
      <c r="B437" s="369"/>
      <c r="C437" s="369"/>
      <c r="D437" s="369"/>
      <c r="E437" s="369"/>
      <c r="F437" s="369"/>
    </row>
    <row r="438" spans="1:6">
      <c r="A438" s="6">
        <v>435</v>
      </c>
      <c r="B438" s="369"/>
      <c r="C438" s="369"/>
      <c r="D438" s="369"/>
      <c r="E438" s="369"/>
      <c r="F438" s="369"/>
    </row>
    <row r="439" spans="1:6">
      <c r="A439" s="6">
        <v>436</v>
      </c>
      <c r="B439" s="369"/>
      <c r="C439" s="369"/>
      <c r="D439" s="369"/>
      <c r="E439" s="369"/>
      <c r="F439" s="369"/>
    </row>
    <row r="440" spans="1:6">
      <c r="A440" s="6">
        <v>437</v>
      </c>
      <c r="B440" s="369"/>
      <c r="C440" s="369"/>
      <c r="D440" s="369"/>
      <c r="E440" s="369"/>
      <c r="F440" s="369"/>
    </row>
    <row r="441" spans="1:6">
      <c r="A441" s="6">
        <v>438</v>
      </c>
      <c r="B441" s="369"/>
      <c r="C441" s="369"/>
      <c r="D441" s="369"/>
      <c r="E441" s="369"/>
      <c r="F441" s="369"/>
    </row>
    <row r="442" spans="1:6">
      <c r="A442" s="6">
        <v>439</v>
      </c>
      <c r="B442" s="369"/>
      <c r="C442" s="369"/>
      <c r="D442" s="369"/>
      <c r="E442" s="369"/>
      <c r="F442" s="369"/>
    </row>
    <row r="443" spans="1:6">
      <c r="A443" s="6">
        <v>440</v>
      </c>
      <c r="B443" s="369"/>
      <c r="C443" s="369"/>
      <c r="D443" s="369"/>
      <c r="E443" s="369"/>
      <c r="F443" s="369"/>
    </row>
    <row r="444" spans="1:6">
      <c r="A444" s="6">
        <v>441</v>
      </c>
      <c r="B444" s="369"/>
      <c r="C444" s="369"/>
      <c r="D444" s="369"/>
      <c r="E444" s="369"/>
      <c r="F444" s="369"/>
    </row>
    <row r="445" spans="1:6">
      <c r="A445" s="6">
        <v>442</v>
      </c>
      <c r="B445" s="369"/>
      <c r="C445" s="369"/>
      <c r="D445" s="369"/>
      <c r="E445" s="369"/>
      <c r="F445" s="369"/>
    </row>
    <row r="446" spans="1:6">
      <c r="A446" s="6">
        <v>443</v>
      </c>
      <c r="B446" s="369"/>
      <c r="C446" s="369"/>
      <c r="D446" s="369"/>
      <c r="E446" s="369"/>
      <c r="F446" s="369"/>
    </row>
    <row r="447" spans="1:6">
      <c r="A447" s="6">
        <v>444</v>
      </c>
      <c r="B447" s="369"/>
      <c r="C447" s="369"/>
      <c r="D447" s="369"/>
      <c r="E447" s="369"/>
      <c r="F447" s="369"/>
    </row>
    <row r="448" spans="1:6">
      <c r="A448" s="6">
        <v>445</v>
      </c>
      <c r="B448" s="369"/>
      <c r="C448" s="369"/>
      <c r="D448" s="369"/>
      <c r="E448" s="369"/>
      <c r="F448" s="369"/>
    </row>
    <row r="449" spans="1:6">
      <c r="A449" s="6">
        <v>446</v>
      </c>
      <c r="B449" s="369"/>
      <c r="C449" s="369"/>
      <c r="D449" s="369"/>
      <c r="E449" s="369"/>
      <c r="F449" s="369"/>
    </row>
    <row r="450" spans="1:6">
      <c r="A450" s="6">
        <v>447</v>
      </c>
      <c r="B450" s="369"/>
      <c r="C450" s="369"/>
      <c r="D450" s="369"/>
      <c r="E450" s="369"/>
      <c r="F450" s="369"/>
    </row>
    <row r="451" spans="1:6">
      <c r="A451" s="6">
        <v>448</v>
      </c>
      <c r="B451" s="369"/>
      <c r="C451" s="369"/>
      <c r="D451" s="369"/>
      <c r="E451" s="369"/>
      <c r="F451" s="369"/>
    </row>
    <row r="452" spans="1:6">
      <c r="A452" s="6">
        <v>449</v>
      </c>
      <c r="B452" s="369"/>
      <c r="C452" s="369"/>
      <c r="D452" s="369"/>
      <c r="E452" s="369"/>
      <c r="F452" s="369"/>
    </row>
    <row r="453" spans="1:6">
      <c r="A453" s="6">
        <v>450</v>
      </c>
      <c r="B453" s="369"/>
      <c r="C453" s="369"/>
      <c r="D453" s="369"/>
      <c r="E453" s="369"/>
      <c r="F453" s="369"/>
    </row>
    <row r="454" spans="1:6">
      <c r="A454" s="6">
        <v>451</v>
      </c>
      <c r="B454" s="369"/>
      <c r="C454" s="369"/>
      <c r="D454" s="369"/>
      <c r="E454" s="369"/>
      <c r="F454" s="369"/>
    </row>
    <row r="455" spans="1:6">
      <c r="A455" s="6">
        <v>452</v>
      </c>
      <c r="B455" s="369"/>
      <c r="C455" s="369"/>
      <c r="D455" s="369"/>
      <c r="E455" s="369"/>
      <c r="F455" s="369"/>
    </row>
    <row r="456" spans="1:6">
      <c r="A456" s="6">
        <v>453</v>
      </c>
      <c r="B456" s="369"/>
      <c r="C456" s="369"/>
      <c r="D456" s="369"/>
      <c r="E456" s="369"/>
      <c r="F456" s="369"/>
    </row>
    <row r="457" spans="1:6">
      <c r="A457" s="6">
        <v>454</v>
      </c>
      <c r="B457" s="369"/>
      <c r="C457" s="369"/>
      <c r="D457" s="369"/>
      <c r="E457" s="369"/>
      <c r="F457" s="369"/>
    </row>
    <row r="458" spans="1:6">
      <c r="A458" s="6">
        <v>455</v>
      </c>
      <c r="B458" s="369"/>
      <c r="C458" s="369"/>
      <c r="D458" s="369"/>
      <c r="E458" s="369"/>
      <c r="F458" s="369"/>
    </row>
    <row r="459" spans="1:6">
      <c r="A459" s="6">
        <v>456</v>
      </c>
      <c r="B459" s="369"/>
      <c r="C459" s="369"/>
      <c r="D459" s="369"/>
      <c r="E459" s="369"/>
      <c r="F459" s="369"/>
    </row>
    <row r="460" spans="1:6">
      <c r="A460" s="6">
        <v>457</v>
      </c>
      <c r="B460" s="369"/>
      <c r="C460" s="369"/>
      <c r="D460" s="369"/>
      <c r="E460" s="369"/>
      <c r="F460" s="369"/>
    </row>
    <row r="461" spans="1:6">
      <c r="A461" s="6">
        <v>458</v>
      </c>
      <c r="B461" s="369"/>
      <c r="C461" s="369"/>
      <c r="D461" s="369"/>
      <c r="E461" s="369"/>
      <c r="F461" s="369"/>
    </row>
    <row r="462" spans="1:6">
      <c r="A462" s="6">
        <v>459</v>
      </c>
      <c r="B462" s="369"/>
      <c r="C462" s="369"/>
      <c r="D462" s="369"/>
      <c r="E462" s="369"/>
      <c r="F462" s="369"/>
    </row>
    <row r="463" spans="1:6">
      <c r="A463" s="6">
        <v>460</v>
      </c>
      <c r="B463" s="369"/>
      <c r="C463" s="369"/>
      <c r="D463" s="369"/>
      <c r="E463" s="369"/>
      <c r="F463" s="369"/>
    </row>
    <row r="464" spans="1:6">
      <c r="A464" s="6">
        <v>461</v>
      </c>
      <c r="B464" s="369"/>
      <c r="C464" s="369"/>
      <c r="D464" s="369"/>
      <c r="E464" s="369"/>
      <c r="F464" s="369"/>
    </row>
    <row r="465" spans="1:6">
      <c r="A465" s="6">
        <v>462</v>
      </c>
      <c r="B465" s="369"/>
      <c r="C465" s="369"/>
      <c r="D465" s="369"/>
      <c r="E465" s="369"/>
      <c r="F465" s="369"/>
    </row>
    <row r="466" spans="1:6">
      <c r="A466" s="6">
        <v>463</v>
      </c>
      <c r="B466" s="369"/>
      <c r="C466" s="369"/>
      <c r="D466" s="369"/>
      <c r="E466" s="369"/>
      <c r="F466" s="369"/>
    </row>
    <row r="467" spans="1:6">
      <c r="A467" s="6">
        <v>464</v>
      </c>
      <c r="B467" s="369"/>
      <c r="C467" s="369"/>
      <c r="D467" s="369"/>
      <c r="E467" s="369"/>
      <c r="F467" s="369"/>
    </row>
    <row r="468" spans="1:6">
      <c r="A468" s="6">
        <v>465</v>
      </c>
      <c r="B468" s="369"/>
      <c r="C468" s="369"/>
      <c r="D468" s="369"/>
      <c r="E468" s="369"/>
      <c r="F468" s="369"/>
    </row>
    <row r="469" spans="1:6">
      <c r="A469" s="6">
        <v>466</v>
      </c>
      <c r="B469" s="369"/>
      <c r="C469" s="369"/>
      <c r="D469" s="369"/>
      <c r="E469" s="369"/>
      <c r="F469" s="369"/>
    </row>
    <row r="470" spans="1:6">
      <c r="A470" s="6">
        <v>467</v>
      </c>
      <c r="B470" s="369"/>
      <c r="C470" s="369"/>
      <c r="D470" s="369"/>
      <c r="E470" s="369"/>
      <c r="F470" s="369"/>
    </row>
    <row r="471" spans="1:6">
      <c r="A471" s="6">
        <v>468</v>
      </c>
      <c r="B471" s="369"/>
      <c r="C471" s="369"/>
      <c r="D471" s="369"/>
      <c r="E471" s="369"/>
      <c r="F471" s="369"/>
    </row>
    <row r="472" spans="1:6">
      <c r="A472" s="6">
        <v>469</v>
      </c>
      <c r="B472" s="369"/>
      <c r="C472" s="369"/>
      <c r="D472" s="369"/>
      <c r="E472" s="369"/>
      <c r="F472" s="369"/>
    </row>
    <row r="473" spans="1:6">
      <c r="A473" s="6">
        <v>470</v>
      </c>
      <c r="B473" s="369"/>
      <c r="C473" s="369"/>
      <c r="D473" s="369"/>
      <c r="E473" s="369"/>
      <c r="F473" s="369"/>
    </row>
    <row r="474" spans="1:6">
      <c r="A474" s="6">
        <v>471</v>
      </c>
      <c r="B474" s="369"/>
      <c r="C474" s="369"/>
      <c r="D474" s="369"/>
      <c r="E474" s="369"/>
      <c r="F474" s="369"/>
    </row>
    <row r="475" spans="1:6">
      <c r="A475" s="6">
        <v>472</v>
      </c>
      <c r="B475" s="369"/>
      <c r="C475" s="369"/>
      <c r="D475" s="369"/>
      <c r="E475" s="369"/>
      <c r="F475" s="369"/>
    </row>
    <row r="476" spans="1:6">
      <c r="A476" s="6">
        <v>473</v>
      </c>
      <c r="B476" s="369"/>
      <c r="C476" s="369"/>
      <c r="D476" s="369"/>
      <c r="E476" s="369"/>
      <c r="F476" s="369"/>
    </row>
    <row r="477" spans="1:6">
      <c r="A477" s="6">
        <v>474</v>
      </c>
      <c r="B477" s="369"/>
      <c r="C477" s="369"/>
      <c r="D477" s="369"/>
      <c r="E477" s="369"/>
      <c r="F477" s="369"/>
    </row>
    <row r="478" spans="1:6">
      <c r="A478" s="6">
        <v>475</v>
      </c>
      <c r="B478" s="369"/>
      <c r="C478" s="369"/>
      <c r="D478" s="369"/>
      <c r="E478" s="369"/>
      <c r="F478" s="369"/>
    </row>
    <row r="479" spans="1:6">
      <c r="A479" s="6">
        <v>476</v>
      </c>
      <c r="B479" s="369"/>
      <c r="C479" s="369"/>
      <c r="D479" s="369"/>
      <c r="E479" s="369"/>
      <c r="F479" s="369"/>
    </row>
    <row r="480" spans="1:6">
      <c r="A480" s="6">
        <v>477</v>
      </c>
      <c r="B480" s="369"/>
      <c r="C480" s="369"/>
      <c r="D480" s="369"/>
      <c r="E480" s="369"/>
      <c r="F480" s="369"/>
    </row>
    <row r="481" spans="1:6">
      <c r="A481" s="6">
        <v>478</v>
      </c>
      <c r="B481" s="369"/>
      <c r="C481" s="369"/>
      <c r="D481" s="369"/>
      <c r="E481" s="369"/>
      <c r="F481" s="369"/>
    </row>
    <row r="482" spans="1:6">
      <c r="A482" s="6">
        <v>479</v>
      </c>
      <c r="B482" s="369"/>
      <c r="C482" s="369"/>
      <c r="D482" s="369"/>
      <c r="E482" s="369"/>
      <c r="F482" s="369"/>
    </row>
    <row r="483" spans="1:6">
      <c r="A483" s="6">
        <v>480</v>
      </c>
      <c r="B483" s="369"/>
      <c r="C483" s="369"/>
      <c r="D483" s="369"/>
      <c r="E483" s="369"/>
      <c r="F483" s="369"/>
    </row>
    <row r="484" spans="1:6">
      <c r="A484" s="6">
        <v>481</v>
      </c>
      <c r="B484" s="369"/>
      <c r="C484" s="369"/>
      <c r="D484" s="369"/>
      <c r="E484" s="369"/>
      <c r="F484" s="369"/>
    </row>
    <row r="485" spans="1:6">
      <c r="A485" s="6">
        <v>482</v>
      </c>
      <c r="B485" s="369"/>
      <c r="C485" s="369"/>
      <c r="D485" s="369"/>
      <c r="E485" s="369"/>
      <c r="F485" s="369"/>
    </row>
    <row r="486" spans="1:6">
      <c r="A486" s="6">
        <v>483</v>
      </c>
      <c r="B486" s="369"/>
      <c r="C486" s="369"/>
      <c r="D486" s="369"/>
      <c r="E486" s="369"/>
      <c r="F486" s="369"/>
    </row>
    <row r="487" spans="1:6">
      <c r="A487" s="6">
        <v>484</v>
      </c>
      <c r="B487" s="369"/>
      <c r="C487" s="369"/>
      <c r="D487" s="369"/>
      <c r="E487" s="369"/>
      <c r="F487" s="369"/>
    </row>
    <row r="488" spans="1:6">
      <c r="A488" s="6">
        <v>485</v>
      </c>
      <c r="B488" s="369"/>
      <c r="C488" s="369"/>
      <c r="D488" s="369"/>
      <c r="E488" s="369"/>
      <c r="F488" s="369"/>
    </row>
    <row r="489" spans="1:6">
      <c r="A489" s="6">
        <v>486</v>
      </c>
      <c r="B489" s="369"/>
      <c r="C489" s="369"/>
      <c r="D489" s="369"/>
      <c r="E489" s="369"/>
      <c r="F489" s="369"/>
    </row>
    <row r="490" spans="1:6">
      <c r="A490" s="6">
        <v>487</v>
      </c>
      <c r="B490" s="369"/>
      <c r="C490" s="369"/>
      <c r="D490" s="369"/>
      <c r="E490" s="369"/>
      <c r="F490" s="369"/>
    </row>
    <row r="491" spans="1:6">
      <c r="A491" s="6">
        <v>488</v>
      </c>
      <c r="B491" s="369"/>
      <c r="C491" s="369"/>
      <c r="D491" s="369"/>
      <c r="E491" s="369"/>
      <c r="F491" s="369"/>
    </row>
    <row r="492" spans="1:6">
      <c r="A492" s="6">
        <v>489</v>
      </c>
      <c r="B492" s="369"/>
      <c r="C492" s="369"/>
      <c r="D492" s="369"/>
      <c r="E492" s="369"/>
      <c r="F492" s="369"/>
    </row>
    <row r="493" spans="1:6">
      <c r="A493" s="6">
        <v>490</v>
      </c>
      <c r="B493" s="369"/>
      <c r="C493" s="369"/>
      <c r="D493" s="369"/>
      <c r="E493" s="369"/>
      <c r="F493" s="369"/>
    </row>
    <row r="494" spans="1:6">
      <c r="A494" s="6">
        <v>491</v>
      </c>
      <c r="B494" s="369"/>
      <c r="C494" s="369"/>
      <c r="D494" s="369"/>
      <c r="E494" s="369"/>
      <c r="F494" s="369"/>
    </row>
    <row r="495" spans="1:6">
      <c r="A495" s="6">
        <v>492</v>
      </c>
      <c r="B495" s="369"/>
      <c r="C495" s="369"/>
      <c r="D495" s="369"/>
      <c r="E495" s="369"/>
      <c r="F495" s="369"/>
    </row>
    <row r="496" spans="1:6">
      <c r="A496" s="6">
        <v>493</v>
      </c>
      <c r="B496" s="369"/>
      <c r="C496" s="369"/>
      <c r="D496" s="369"/>
      <c r="E496" s="369"/>
      <c r="F496" s="369"/>
    </row>
    <row r="497" spans="1:6">
      <c r="A497" s="6">
        <v>494</v>
      </c>
      <c r="B497" s="369"/>
      <c r="C497" s="369"/>
      <c r="D497" s="369"/>
      <c r="E497" s="369"/>
      <c r="F497" s="369"/>
    </row>
    <row r="498" spans="1:6">
      <c r="A498" s="6">
        <v>495</v>
      </c>
      <c r="B498" s="369"/>
      <c r="C498" s="369"/>
      <c r="D498" s="369"/>
      <c r="E498" s="369"/>
      <c r="F498" s="369"/>
    </row>
    <row r="499" spans="1:6">
      <c r="A499" s="6">
        <v>496</v>
      </c>
      <c r="B499" s="369"/>
      <c r="C499" s="369"/>
      <c r="D499" s="369"/>
      <c r="E499" s="369"/>
      <c r="F499" s="369"/>
    </row>
    <row r="500" spans="1:6">
      <c r="A500" s="6">
        <v>497</v>
      </c>
      <c r="B500" s="369"/>
      <c r="C500" s="369"/>
      <c r="D500" s="369"/>
      <c r="E500" s="369"/>
      <c r="F500" s="369"/>
    </row>
    <row r="501" spans="1:6">
      <c r="A501" s="6">
        <v>498</v>
      </c>
      <c r="B501" s="369"/>
      <c r="C501" s="369"/>
      <c r="D501" s="369"/>
      <c r="E501" s="369"/>
      <c r="F501" s="369"/>
    </row>
    <row r="502" spans="1:6">
      <c r="A502" s="6">
        <v>499</v>
      </c>
      <c r="B502" s="369"/>
      <c r="C502" s="369"/>
      <c r="D502" s="369"/>
      <c r="E502" s="369"/>
      <c r="F502" s="369"/>
    </row>
    <row r="503" spans="1:6">
      <c r="A503" s="6">
        <v>500</v>
      </c>
      <c r="B503" s="369"/>
      <c r="C503" s="369"/>
      <c r="D503" s="369"/>
      <c r="E503" s="369"/>
      <c r="F503" s="369"/>
    </row>
    <row r="504" spans="1:6">
      <c r="A504" s="6">
        <v>501</v>
      </c>
      <c r="B504" s="369"/>
      <c r="C504" s="369"/>
      <c r="D504" s="369"/>
      <c r="E504" s="369"/>
      <c r="F504" s="369"/>
    </row>
    <row r="505" spans="1:6">
      <c r="A505" s="6">
        <v>502</v>
      </c>
      <c r="B505" s="369"/>
      <c r="C505" s="369"/>
      <c r="D505" s="369"/>
      <c r="E505" s="369"/>
      <c r="F505" s="369"/>
    </row>
    <row r="506" spans="1:6">
      <c r="A506" s="6">
        <v>503</v>
      </c>
      <c r="B506" s="369"/>
      <c r="C506" s="369"/>
      <c r="D506" s="369"/>
      <c r="E506" s="369"/>
      <c r="F506" s="369"/>
    </row>
    <row r="507" spans="1:6">
      <c r="A507" s="6">
        <v>504</v>
      </c>
      <c r="B507" s="369"/>
      <c r="C507" s="369"/>
      <c r="D507" s="369"/>
      <c r="E507" s="369"/>
      <c r="F507" s="369"/>
    </row>
    <row r="508" spans="1:6">
      <c r="A508" s="6">
        <v>505</v>
      </c>
      <c r="B508" s="369"/>
      <c r="C508" s="369"/>
      <c r="D508" s="369"/>
      <c r="E508" s="369"/>
      <c r="F508" s="369"/>
    </row>
    <row r="509" spans="1:6">
      <c r="A509" s="6">
        <v>506</v>
      </c>
      <c r="B509" s="369"/>
      <c r="C509" s="369"/>
      <c r="D509" s="369"/>
      <c r="E509" s="369"/>
      <c r="F509" s="369"/>
    </row>
    <row r="510" spans="1:6">
      <c r="A510" s="6">
        <v>507</v>
      </c>
      <c r="B510" s="369"/>
      <c r="C510" s="369"/>
      <c r="D510" s="369"/>
      <c r="E510" s="369"/>
      <c r="F510" s="369"/>
    </row>
    <row r="511" spans="1:6">
      <c r="A511" s="6">
        <v>508</v>
      </c>
      <c r="B511" s="369"/>
      <c r="C511" s="369"/>
      <c r="D511" s="369"/>
      <c r="E511" s="369"/>
      <c r="F511" s="369"/>
    </row>
    <row r="512" spans="1:6">
      <c r="A512" s="6">
        <v>509</v>
      </c>
      <c r="B512" s="369"/>
      <c r="C512" s="369"/>
      <c r="D512" s="369"/>
      <c r="E512" s="369"/>
      <c r="F512" s="369"/>
    </row>
    <row r="513" spans="1:6">
      <c r="A513" s="6">
        <v>510</v>
      </c>
      <c r="B513" s="369"/>
      <c r="C513" s="369"/>
      <c r="D513" s="369"/>
      <c r="E513" s="369"/>
      <c r="F513" s="369"/>
    </row>
    <row r="514" spans="1:6">
      <c r="A514" s="6">
        <v>511</v>
      </c>
      <c r="B514" s="369"/>
      <c r="C514" s="369"/>
      <c r="D514" s="369"/>
      <c r="E514" s="369"/>
      <c r="F514" s="369"/>
    </row>
    <row r="515" spans="1:6">
      <c r="A515" s="6">
        <v>512</v>
      </c>
      <c r="B515" s="369"/>
      <c r="C515" s="369"/>
      <c r="D515" s="369"/>
      <c r="E515" s="369"/>
      <c r="F515" s="369"/>
    </row>
    <row r="516" spans="1:6">
      <c r="A516" s="6">
        <v>513</v>
      </c>
      <c r="B516" s="369"/>
      <c r="C516" s="369"/>
      <c r="D516" s="369"/>
      <c r="E516" s="369"/>
      <c r="F516" s="369"/>
    </row>
    <row r="517" spans="1:6">
      <c r="A517" s="6">
        <v>514</v>
      </c>
      <c r="B517" s="369"/>
      <c r="C517" s="369"/>
      <c r="D517" s="369"/>
      <c r="E517" s="369"/>
      <c r="F517" s="369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I329"/>
  <sheetViews>
    <sheetView zoomScale="75" zoomScaleNormal="75" workbookViewId="0">
      <pane ySplit="2" topLeftCell="A3" activePane="bottomLeft" state="frozen"/>
      <selection pane="bottomLeft" activeCell="B16" sqref="B16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48" t="s">
        <v>11702</v>
      </c>
      <c r="B1" s="249"/>
      <c r="C1" s="249"/>
      <c r="D1" s="249"/>
      <c r="E1" s="248"/>
      <c r="F1" s="249"/>
      <c r="G1" s="249"/>
      <c r="H1" s="249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402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403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403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403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403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403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403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403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403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403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403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403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403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403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403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403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403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403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403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403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403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403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403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403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403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403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403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403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403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403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403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403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403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403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403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403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403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403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403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403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403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403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403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403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403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403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403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403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403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403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403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403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403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403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403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403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403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403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403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403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403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403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403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403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403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403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403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403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403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403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403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403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403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403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403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403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403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403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403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403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403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403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403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403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403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403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403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403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403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403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403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403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403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403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403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403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403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403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403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403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403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403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403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403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403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403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403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403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403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403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403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403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403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403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403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403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403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403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403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403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403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403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403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403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403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403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403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403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403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403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403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403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403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403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403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403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403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403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403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403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403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403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403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403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403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403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403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403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403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403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403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403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403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403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403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403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403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403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403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403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403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403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403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403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403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403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403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403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403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403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403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403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403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403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403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403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403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403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403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403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403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403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403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403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403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403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403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403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403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403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403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403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403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403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403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403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403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403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403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403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403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403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403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403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403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403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403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403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403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403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403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403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403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403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403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403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403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403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403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403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403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403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403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403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403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403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403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403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403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403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403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403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403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403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403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403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403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403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403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403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403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403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403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403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403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403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403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403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403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403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403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403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403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403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403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403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403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403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403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403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403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403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403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403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403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403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403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403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403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403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403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403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403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403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403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403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403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403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403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403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403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403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403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403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403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403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403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403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403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403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403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403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403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403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403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403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403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403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403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403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403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403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403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403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403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403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403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403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403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403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403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403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403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403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403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403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403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403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403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403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403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403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403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403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403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403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403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403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C27"/>
  <sheetViews>
    <sheetView workbookViewId="0">
      <pane ySplit="3" topLeftCell="A13" activePane="bottomLeft" state="frozen"/>
      <selection pane="bottomLeft" activeCell="A3" sqref="A3:A27"/>
    </sheetView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9373</v>
      </c>
      <c r="B1" s="20"/>
      <c r="C1" s="287"/>
    </row>
    <row r="2" spans="1:3">
      <c r="A2" s="287"/>
      <c r="B2" s="287"/>
      <c r="C2" s="287"/>
    </row>
    <row r="3" spans="1:3" ht="27" customHeight="1">
      <c r="A3" s="288" t="s">
        <v>9374</v>
      </c>
      <c r="B3" s="288" t="s">
        <v>9404</v>
      </c>
      <c r="C3" s="288" t="s">
        <v>9375</v>
      </c>
    </row>
    <row r="4" spans="1:3">
      <c r="A4" s="289" t="s">
        <v>9376</v>
      </c>
      <c r="B4" s="6" t="s">
        <v>7</v>
      </c>
      <c r="C4" s="289" t="s">
        <v>9377</v>
      </c>
    </row>
    <row r="5" spans="1:3">
      <c r="A5" s="289" t="s">
        <v>9378</v>
      </c>
      <c r="B5" s="6" t="s">
        <v>7</v>
      </c>
      <c r="C5" s="289" t="s">
        <v>9379</v>
      </c>
    </row>
    <row r="6" spans="1:3">
      <c r="A6" s="289" t="s">
        <v>9380</v>
      </c>
      <c r="B6" s="6" t="s">
        <v>71</v>
      </c>
      <c r="C6" s="289" t="s">
        <v>9381</v>
      </c>
    </row>
    <row r="7" spans="1:3">
      <c r="A7" s="289" t="s">
        <v>9382</v>
      </c>
      <c r="B7" s="6" t="s">
        <v>142</v>
      </c>
      <c r="C7" s="289" t="s">
        <v>9383</v>
      </c>
    </row>
    <row r="8" spans="1:3">
      <c r="A8" s="289" t="s">
        <v>9384</v>
      </c>
      <c r="B8" s="6" t="s">
        <v>142</v>
      </c>
      <c r="C8" s="289" t="s">
        <v>9385</v>
      </c>
    </row>
    <row r="9" spans="1:3">
      <c r="A9" s="289" t="s">
        <v>9386</v>
      </c>
      <c r="B9" s="6" t="s">
        <v>88</v>
      </c>
      <c r="C9" s="289" t="s">
        <v>9387</v>
      </c>
    </row>
    <row r="10" spans="1:3">
      <c r="A10" s="289" t="s">
        <v>9402</v>
      </c>
      <c r="B10" s="6" t="s">
        <v>95</v>
      </c>
      <c r="C10" s="289" t="s">
        <v>9388</v>
      </c>
    </row>
    <row r="11" spans="1:3">
      <c r="A11" s="289" t="s">
        <v>9405</v>
      </c>
      <c r="B11" s="6" t="s">
        <v>95</v>
      </c>
      <c r="C11" s="289" t="s">
        <v>9403</v>
      </c>
    </row>
    <row r="12" spans="1:3">
      <c r="A12" s="385" t="s">
        <v>11681</v>
      </c>
      <c r="B12" s="348" t="s">
        <v>102</v>
      </c>
      <c r="C12" s="385" t="s">
        <v>11680</v>
      </c>
    </row>
    <row r="13" spans="1:3">
      <c r="A13" s="289" t="s">
        <v>11682</v>
      </c>
      <c r="B13" s="6" t="s">
        <v>121</v>
      </c>
      <c r="C13" s="289" t="s">
        <v>11679</v>
      </c>
    </row>
    <row r="14" spans="1:3">
      <c r="A14" s="289" t="s">
        <v>11683</v>
      </c>
      <c r="B14" s="6" t="s">
        <v>128</v>
      </c>
      <c r="C14" s="289" t="s">
        <v>9389</v>
      </c>
    </row>
    <row r="15" spans="1:3">
      <c r="A15" s="289" t="s">
        <v>11684</v>
      </c>
      <c r="B15" s="6" t="s">
        <v>133</v>
      </c>
      <c r="C15" s="289" t="s">
        <v>9390</v>
      </c>
    </row>
    <row r="16" spans="1:3">
      <c r="A16" s="289" t="s">
        <v>11685</v>
      </c>
      <c r="B16" s="6" t="s">
        <v>133</v>
      </c>
      <c r="C16" s="289" t="s">
        <v>9391</v>
      </c>
    </row>
    <row r="17" spans="1:3">
      <c r="A17" s="289" t="s">
        <v>11686</v>
      </c>
      <c r="B17" s="6" t="s">
        <v>133</v>
      </c>
      <c r="C17" s="289" t="s">
        <v>9392</v>
      </c>
    </row>
    <row r="18" spans="1:3">
      <c r="A18" s="289" t="s">
        <v>11687</v>
      </c>
      <c r="B18" s="6" t="s">
        <v>133</v>
      </c>
      <c r="C18" s="289" t="s">
        <v>9393</v>
      </c>
    </row>
    <row r="19" spans="1:3">
      <c r="A19" s="289" t="s">
        <v>11688</v>
      </c>
      <c r="B19" s="6" t="s">
        <v>159</v>
      </c>
      <c r="C19" s="289" t="s">
        <v>9394</v>
      </c>
    </row>
    <row r="20" spans="1:3">
      <c r="A20" s="289" t="s">
        <v>11689</v>
      </c>
      <c r="B20" s="6" t="s">
        <v>159</v>
      </c>
      <c r="C20" s="289" t="s">
        <v>9395</v>
      </c>
    </row>
    <row r="21" spans="1:3">
      <c r="A21" s="289" t="s">
        <v>11690</v>
      </c>
      <c r="B21" s="6" t="s">
        <v>142</v>
      </c>
      <c r="C21" s="289" t="s">
        <v>9396</v>
      </c>
    </row>
    <row r="22" spans="1:3">
      <c r="A22" s="289" t="s">
        <v>11691</v>
      </c>
      <c r="B22" s="6" t="s">
        <v>159</v>
      </c>
      <c r="C22" s="289" t="s">
        <v>9397</v>
      </c>
    </row>
    <row r="23" spans="1:3">
      <c r="A23" s="289" t="s">
        <v>11692</v>
      </c>
      <c r="B23" s="6" t="s">
        <v>159</v>
      </c>
      <c r="C23" s="289" t="s">
        <v>9398</v>
      </c>
    </row>
    <row r="24" spans="1:3">
      <c r="A24" s="289" t="s">
        <v>11693</v>
      </c>
      <c r="B24" s="6" t="s">
        <v>142</v>
      </c>
      <c r="C24" s="289" t="s">
        <v>12212</v>
      </c>
    </row>
    <row r="25" spans="1:3">
      <c r="A25" s="289" t="s">
        <v>11694</v>
      </c>
      <c r="B25" s="6" t="s">
        <v>142</v>
      </c>
      <c r="C25" s="289" t="s">
        <v>9399</v>
      </c>
    </row>
    <row r="26" spans="1:3">
      <c r="A26" s="289" t="s">
        <v>11695</v>
      </c>
      <c r="B26" s="6" t="s">
        <v>142</v>
      </c>
      <c r="C26" s="289" t="s">
        <v>9400</v>
      </c>
    </row>
    <row r="27" spans="1:3">
      <c r="A27" s="289" t="s">
        <v>11696</v>
      </c>
      <c r="B27" s="6" t="s">
        <v>159</v>
      </c>
      <c r="C27" s="289" t="s">
        <v>9401</v>
      </c>
    </row>
  </sheetData>
  <autoFilter ref="A3:C27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9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97" t="s">
        <v>11703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47" t="s">
        <v>1911</v>
      </c>
      <c r="G2" s="24" t="s">
        <v>1912</v>
      </c>
      <c r="H2" s="296" t="s">
        <v>9407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10">
        <v>93</v>
      </c>
      <c r="G3" s="3" t="s">
        <v>1915</v>
      </c>
      <c r="H3" s="144" t="s">
        <v>9409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10">
        <v>355</v>
      </c>
      <c r="G4" s="3" t="s">
        <v>1918</v>
      </c>
      <c r="H4" s="144" t="s">
        <v>9409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10">
        <v>213</v>
      </c>
      <c r="G5" s="3" t="s">
        <v>1921</v>
      </c>
      <c r="H5" s="144" t="s">
        <v>9411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10" t="s">
        <v>1924</v>
      </c>
      <c r="G6" s="3" t="s">
        <v>1925</v>
      </c>
      <c r="H6" s="144" t="s">
        <v>9408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10">
        <v>376</v>
      </c>
      <c r="G7" s="3" t="s">
        <v>1928</v>
      </c>
      <c r="H7" s="144" t="s">
        <v>9411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10">
        <v>244</v>
      </c>
      <c r="G8" s="3" t="s">
        <v>1931</v>
      </c>
      <c r="H8" s="144" t="s">
        <v>9411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10" t="s">
        <v>1934</v>
      </c>
      <c r="G9" s="3" t="s">
        <v>1935</v>
      </c>
      <c r="H9" s="144" t="s">
        <v>9411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10">
        <v>672</v>
      </c>
      <c r="G10" s="3" t="s">
        <v>1938</v>
      </c>
      <c r="H10" s="144" t="s">
        <v>9412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10" t="s">
        <v>1941</v>
      </c>
      <c r="G11" s="3" t="s">
        <v>1942</v>
      </c>
      <c r="H11" s="144" t="s">
        <v>9408</v>
      </c>
      <c r="I11" s="3" t="s">
        <v>1943</v>
      </c>
    </row>
    <row r="12" spans="1:9">
      <c r="E12" s="3">
        <v>10</v>
      </c>
      <c r="F12" s="110">
        <v>54</v>
      </c>
      <c r="G12" s="3" t="s">
        <v>1944</v>
      </c>
      <c r="H12" s="144" t="s">
        <v>9408</v>
      </c>
      <c r="I12" s="3" t="s">
        <v>1945</v>
      </c>
    </row>
    <row r="13" spans="1:9">
      <c r="E13" s="3">
        <v>11</v>
      </c>
      <c r="F13" s="110">
        <v>374</v>
      </c>
      <c r="G13" s="3" t="s">
        <v>1946</v>
      </c>
      <c r="H13" s="144" t="s">
        <v>9410</v>
      </c>
      <c r="I13" s="3" t="s">
        <v>1947</v>
      </c>
    </row>
    <row r="14" spans="1:9">
      <c r="E14" s="3">
        <v>12</v>
      </c>
      <c r="F14" s="110">
        <v>297</v>
      </c>
      <c r="G14" s="3" t="s">
        <v>1948</v>
      </c>
      <c r="H14" s="144" t="s">
        <v>9408</v>
      </c>
      <c r="I14" s="3" t="s">
        <v>1949</v>
      </c>
    </row>
    <row r="15" spans="1:9">
      <c r="E15" s="3">
        <v>13</v>
      </c>
      <c r="F15" s="110">
        <v>61</v>
      </c>
      <c r="G15" s="3" t="s">
        <v>1950</v>
      </c>
      <c r="H15" s="144" t="s">
        <v>9412</v>
      </c>
      <c r="I15" s="3" t="s">
        <v>1951</v>
      </c>
    </row>
    <row r="16" spans="1:9">
      <c r="E16" s="3">
        <v>14</v>
      </c>
      <c r="F16" s="110">
        <v>43</v>
      </c>
      <c r="G16" s="3" t="s">
        <v>1952</v>
      </c>
      <c r="H16" s="144" t="s">
        <v>9410</v>
      </c>
      <c r="I16" s="3" t="s">
        <v>1953</v>
      </c>
    </row>
    <row r="17" spans="5:9">
      <c r="E17" s="3">
        <v>15</v>
      </c>
      <c r="F17" s="110">
        <v>994</v>
      </c>
      <c r="G17" s="3" t="s">
        <v>1954</v>
      </c>
      <c r="H17" s="144" t="s">
        <v>9411</v>
      </c>
      <c r="I17" s="3" t="s">
        <v>1955</v>
      </c>
    </row>
    <row r="18" spans="5:9">
      <c r="E18" s="3">
        <v>16</v>
      </c>
      <c r="F18" s="110" t="s">
        <v>1956</v>
      </c>
      <c r="G18" s="3" t="s">
        <v>1957</v>
      </c>
      <c r="H18" s="144" t="s">
        <v>9408</v>
      </c>
      <c r="I18" s="3" t="s">
        <v>1958</v>
      </c>
    </row>
    <row r="19" spans="5:9">
      <c r="E19" s="3">
        <v>17</v>
      </c>
      <c r="F19" s="110">
        <v>973</v>
      </c>
      <c r="G19" s="3" t="s">
        <v>1959</v>
      </c>
      <c r="H19" s="144" t="s">
        <v>9409</v>
      </c>
      <c r="I19" s="3" t="s">
        <v>1960</v>
      </c>
    </row>
    <row r="20" spans="5:9">
      <c r="E20" s="3">
        <v>18</v>
      </c>
      <c r="F20" s="110">
        <v>880</v>
      </c>
      <c r="G20" s="3" t="s">
        <v>1961</v>
      </c>
      <c r="H20" s="144" t="s">
        <v>9409</v>
      </c>
      <c r="I20" s="3" t="s">
        <v>1962</v>
      </c>
    </row>
    <row r="21" spans="5:9">
      <c r="E21" s="3">
        <v>19</v>
      </c>
      <c r="F21" s="110" t="s">
        <v>1963</v>
      </c>
      <c r="G21" s="3" t="s">
        <v>1964</v>
      </c>
      <c r="H21" s="144" t="s">
        <v>9408</v>
      </c>
      <c r="I21" s="3" t="s">
        <v>1965</v>
      </c>
    </row>
    <row r="22" spans="5:9">
      <c r="E22" s="3">
        <v>20</v>
      </c>
      <c r="F22" s="110">
        <v>375</v>
      </c>
      <c r="G22" s="3" t="s">
        <v>1966</v>
      </c>
      <c r="H22" s="144" t="s">
        <v>9410</v>
      </c>
      <c r="I22" s="3" t="s">
        <v>1967</v>
      </c>
    </row>
    <row r="23" spans="5:9">
      <c r="E23" s="3">
        <v>21</v>
      </c>
      <c r="F23" s="110">
        <v>32</v>
      </c>
      <c r="G23" s="3" t="s">
        <v>1968</v>
      </c>
      <c r="H23" s="144" t="s">
        <v>9410</v>
      </c>
      <c r="I23" s="3" t="s">
        <v>1969</v>
      </c>
    </row>
    <row r="24" spans="5:9">
      <c r="E24" s="3">
        <v>22</v>
      </c>
      <c r="F24" s="110">
        <v>501</v>
      </c>
      <c r="G24" s="3" t="s">
        <v>1970</v>
      </c>
      <c r="H24" s="144" t="s">
        <v>9408</v>
      </c>
      <c r="I24" s="3" t="s">
        <v>1971</v>
      </c>
    </row>
    <row r="25" spans="5:9">
      <c r="E25" s="3">
        <v>23</v>
      </c>
      <c r="F25" s="110">
        <v>229</v>
      </c>
      <c r="G25" s="3" t="s">
        <v>1972</v>
      </c>
      <c r="H25" s="144" t="s">
        <v>9411</v>
      </c>
      <c r="I25" s="3" t="s">
        <v>1973</v>
      </c>
    </row>
    <row r="26" spans="5:9">
      <c r="E26" s="3">
        <v>24</v>
      </c>
      <c r="F26" s="110" t="s">
        <v>1974</v>
      </c>
      <c r="G26" s="3" t="s">
        <v>1975</v>
      </c>
      <c r="H26" s="144" t="s">
        <v>9408</v>
      </c>
      <c r="I26" s="3" t="s">
        <v>1976</v>
      </c>
    </row>
    <row r="27" spans="5:9">
      <c r="E27" s="3">
        <v>25</v>
      </c>
      <c r="F27" s="110">
        <v>975</v>
      </c>
      <c r="G27" s="3" t="s">
        <v>1977</v>
      </c>
      <c r="H27" s="144" t="s">
        <v>9409</v>
      </c>
      <c r="I27" s="3" t="s">
        <v>1978</v>
      </c>
    </row>
    <row r="28" spans="5:9">
      <c r="E28" s="3">
        <v>26</v>
      </c>
      <c r="F28" s="110">
        <v>591</v>
      </c>
      <c r="G28" s="3" t="s">
        <v>1979</v>
      </c>
      <c r="H28" s="144" t="s">
        <v>9408</v>
      </c>
      <c r="I28" s="3" t="s">
        <v>1980</v>
      </c>
    </row>
    <row r="29" spans="5:9">
      <c r="E29" s="3">
        <v>27</v>
      </c>
      <c r="F29" s="110">
        <v>387</v>
      </c>
      <c r="G29" s="3" t="s">
        <v>1981</v>
      </c>
      <c r="H29" s="144" t="s">
        <v>9410</v>
      </c>
      <c r="I29" s="3" t="s">
        <v>1982</v>
      </c>
    </row>
    <row r="30" spans="5:9">
      <c r="E30" s="3">
        <v>28</v>
      </c>
      <c r="F30" s="110">
        <v>267</v>
      </c>
      <c r="G30" s="3" t="s">
        <v>1983</v>
      </c>
      <c r="H30" s="144" t="s">
        <v>9411</v>
      </c>
      <c r="I30" s="3" t="s">
        <v>1984</v>
      </c>
    </row>
    <row r="31" spans="5:9">
      <c r="E31" s="3">
        <v>29</v>
      </c>
      <c r="F31" s="110">
        <v>55</v>
      </c>
      <c r="G31" s="3" t="s">
        <v>1985</v>
      </c>
      <c r="H31" s="144" t="s">
        <v>9408</v>
      </c>
      <c r="I31" s="3" t="s">
        <v>1986</v>
      </c>
    </row>
    <row r="32" spans="5:9">
      <c r="E32" s="3">
        <v>31</v>
      </c>
      <c r="F32" s="110" t="s">
        <v>1987</v>
      </c>
      <c r="G32" s="3" t="s">
        <v>1988</v>
      </c>
      <c r="H32" s="144" t="s">
        <v>9408</v>
      </c>
      <c r="I32" s="3" t="s">
        <v>1989</v>
      </c>
    </row>
    <row r="33" spans="5:9">
      <c r="E33" s="3">
        <v>32</v>
      </c>
      <c r="F33" s="110">
        <v>673</v>
      </c>
      <c r="G33" s="3" t="s">
        <v>1990</v>
      </c>
      <c r="H33" s="144" t="s">
        <v>9409</v>
      </c>
      <c r="I33" s="3" t="s">
        <v>1991</v>
      </c>
    </row>
    <row r="34" spans="5:9">
      <c r="E34" s="3">
        <v>33</v>
      </c>
      <c r="F34" s="110">
        <v>359</v>
      </c>
      <c r="G34" s="3" t="s">
        <v>1992</v>
      </c>
      <c r="H34" s="144" t="s">
        <v>9410</v>
      </c>
      <c r="I34" s="3" t="s">
        <v>1993</v>
      </c>
    </row>
    <row r="35" spans="5:9">
      <c r="E35" s="3">
        <v>34</v>
      </c>
      <c r="F35" s="110">
        <v>226</v>
      </c>
      <c r="G35" s="3" t="s">
        <v>1994</v>
      </c>
      <c r="H35" s="144" t="s">
        <v>9411</v>
      </c>
      <c r="I35" s="3" t="s">
        <v>1995</v>
      </c>
    </row>
    <row r="36" spans="5:9">
      <c r="E36" s="3">
        <v>35</v>
      </c>
      <c r="F36" s="110">
        <v>95</v>
      </c>
      <c r="G36" s="3" t="s">
        <v>1996</v>
      </c>
      <c r="H36" s="144" t="s">
        <v>9409</v>
      </c>
      <c r="I36" s="3" t="s">
        <v>1997</v>
      </c>
    </row>
    <row r="37" spans="5:9">
      <c r="E37" s="3">
        <v>36</v>
      </c>
      <c r="F37" s="110">
        <v>257</v>
      </c>
      <c r="G37" s="3" t="s">
        <v>1998</v>
      </c>
      <c r="H37" s="144" t="s">
        <v>9411</v>
      </c>
      <c r="I37" s="3" t="s">
        <v>1999</v>
      </c>
    </row>
    <row r="38" spans="5:9">
      <c r="E38" s="3">
        <v>37</v>
      </c>
      <c r="F38" s="110">
        <v>855</v>
      </c>
      <c r="G38" s="3" t="s">
        <v>2000</v>
      </c>
      <c r="H38" s="144" t="s">
        <v>9409</v>
      </c>
      <c r="I38" s="3" t="s">
        <v>2001</v>
      </c>
    </row>
    <row r="39" spans="5:9">
      <c r="E39" s="3">
        <v>38</v>
      </c>
      <c r="F39" s="110">
        <v>237</v>
      </c>
      <c r="G39" s="3" t="s">
        <v>2002</v>
      </c>
      <c r="H39" s="144" t="s">
        <v>9411</v>
      </c>
      <c r="I39" s="3" t="s">
        <v>2003</v>
      </c>
    </row>
    <row r="40" spans="5:9">
      <c r="E40" s="3">
        <v>39</v>
      </c>
      <c r="F40" s="110">
        <v>1</v>
      </c>
      <c r="G40" s="3" t="s">
        <v>2004</v>
      </c>
      <c r="H40" s="144" t="s">
        <v>9408</v>
      </c>
      <c r="I40" s="3" t="s">
        <v>2005</v>
      </c>
    </row>
    <row r="41" spans="5:9">
      <c r="E41" s="3">
        <v>40</v>
      </c>
      <c r="F41" s="110">
        <v>238</v>
      </c>
      <c r="G41" s="3" t="s">
        <v>2006</v>
      </c>
      <c r="H41" s="144" t="s">
        <v>9411</v>
      </c>
      <c r="I41" s="3" t="s">
        <v>2007</v>
      </c>
    </row>
    <row r="42" spans="5:9">
      <c r="E42" s="3">
        <v>41</v>
      </c>
      <c r="F42" s="110" t="s">
        <v>2008</v>
      </c>
      <c r="G42" s="3" t="s">
        <v>2009</v>
      </c>
      <c r="H42" s="144" t="s">
        <v>9408</v>
      </c>
      <c r="I42" s="3" t="s">
        <v>2010</v>
      </c>
    </row>
    <row r="43" spans="5:9">
      <c r="E43" s="3">
        <v>42</v>
      </c>
      <c r="F43" s="110">
        <v>236</v>
      </c>
      <c r="G43" s="3" t="s">
        <v>2011</v>
      </c>
      <c r="H43" s="144" t="s">
        <v>9411</v>
      </c>
      <c r="I43" s="3" t="s">
        <v>2012</v>
      </c>
    </row>
    <row r="44" spans="5:9">
      <c r="E44" s="3">
        <v>43</v>
      </c>
      <c r="F44" s="110">
        <v>235</v>
      </c>
      <c r="G44" s="3" t="s">
        <v>2013</v>
      </c>
      <c r="H44" s="144" t="s">
        <v>9411</v>
      </c>
      <c r="I44" s="3" t="s">
        <v>2014</v>
      </c>
    </row>
    <row r="45" spans="5:9">
      <c r="E45" s="3">
        <v>44</v>
      </c>
      <c r="F45" s="110">
        <v>56</v>
      </c>
      <c r="G45" s="3" t="s">
        <v>2015</v>
      </c>
      <c r="H45" s="144" t="s">
        <v>9408</v>
      </c>
      <c r="I45" s="3" t="s">
        <v>2016</v>
      </c>
    </row>
    <row r="46" spans="5:9">
      <c r="E46" s="3">
        <v>45</v>
      </c>
      <c r="F46" s="110">
        <v>86</v>
      </c>
      <c r="G46" s="3" t="s">
        <v>2017</v>
      </c>
      <c r="H46" s="144" t="s">
        <v>9409</v>
      </c>
      <c r="I46" s="3" t="s">
        <v>2018</v>
      </c>
    </row>
    <row r="47" spans="5:9">
      <c r="E47" s="3">
        <v>46</v>
      </c>
      <c r="F47" s="110">
        <v>61</v>
      </c>
      <c r="G47" s="3" t="s">
        <v>2019</v>
      </c>
      <c r="H47" s="144" t="s">
        <v>9412</v>
      </c>
      <c r="I47" s="3" t="s">
        <v>2020</v>
      </c>
    </row>
    <row r="48" spans="5:9">
      <c r="E48" s="3">
        <v>47</v>
      </c>
      <c r="F48" s="110">
        <v>61</v>
      </c>
      <c r="G48" s="3" t="s">
        <v>2021</v>
      </c>
      <c r="H48" s="144" t="s">
        <v>9412</v>
      </c>
      <c r="I48" s="3" t="s">
        <v>2022</v>
      </c>
    </row>
    <row r="49" spans="5:9">
      <c r="E49" s="3">
        <v>48</v>
      </c>
      <c r="F49" s="110">
        <v>57</v>
      </c>
      <c r="G49" s="3" t="s">
        <v>2023</v>
      </c>
      <c r="H49" s="144" t="s">
        <v>9408</v>
      </c>
      <c r="I49" s="3" t="s">
        <v>2024</v>
      </c>
    </row>
    <row r="50" spans="5:9">
      <c r="E50" s="3">
        <v>49</v>
      </c>
      <c r="F50" s="110">
        <v>269</v>
      </c>
      <c r="G50" s="3" t="s">
        <v>2025</v>
      </c>
      <c r="H50" s="144" t="s">
        <v>9409</v>
      </c>
      <c r="I50" s="3" t="s">
        <v>2026</v>
      </c>
    </row>
    <row r="51" spans="5:9">
      <c r="E51" s="3">
        <v>50</v>
      </c>
      <c r="F51" s="110">
        <v>682</v>
      </c>
      <c r="G51" s="3" t="s">
        <v>2027</v>
      </c>
      <c r="H51" s="144" t="s">
        <v>9412</v>
      </c>
      <c r="I51" s="3" t="s">
        <v>2028</v>
      </c>
    </row>
    <row r="52" spans="5:9">
      <c r="E52" s="3">
        <v>51</v>
      </c>
      <c r="F52" s="110">
        <v>506</v>
      </c>
      <c r="G52" s="3" t="s">
        <v>2029</v>
      </c>
      <c r="H52" s="144" t="s">
        <v>9408</v>
      </c>
      <c r="I52" s="3" t="s">
        <v>2030</v>
      </c>
    </row>
    <row r="53" spans="5:9">
      <c r="E53" s="3">
        <v>52</v>
      </c>
      <c r="F53" s="110">
        <v>385</v>
      </c>
      <c r="G53" s="3" t="s">
        <v>2031</v>
      </c>
      <c r="H53" s="144" t="s">
        <v>9410</v>
      </c>
      <c r="I53" s="3" t="s">
        <v>2032</v>
      </c>
    </row>
    <row r="54" spans="5:9">
      <c r="E54" s="3">
        <v>53</v>
      </c>
      <c r="F54" s="110">
        <v>53</v>
      </c>
      <c r="G54" s="3" t="s">
        <v>2033</v>
      </c>
      <c r="H54" s="144" t="s">
        <v>9408</v>
      </c>
      <c r="I54" s="3" t="s">
        <v>2034</v>
      </c>
    </row>
    <row r="55" spans="5:9">
      <c r="E55" s="3">
        <v>54</v>
      </c>
      <c r="F55" s="110">
        <v>357</v>
      </c>
      <c r="G55" s="3" t="s">
        <v>2035</v>
      </c>
      <c r="H55" s="144" t="s">
        <v>9410</v>
      </c>
      <c r="I55" s="3" t="s">
        <v>2036</v>
      </c>
    </row>
    <row r="56" spans="5:9">
      <c r="E56" s="3">
        <v>55</v>
      </c>
      <c r="F56" s="110">
        <v>420</v>
      </c>
      <c r="G56" s="3" t="s">
        <v>2037</v>
      </c>
      <c r="H56" s="144" t="s">
        <v>9410</v>
      </c>
      <c r="I56" s="3" t="s">
        <v>2038</v>
      </c>
    </row>
    <row r="57" spans="5:9">
      <c r="E57" s="3">
        <v>56</v>
      </c>
      <c r="F57" s="110">
        <v>243</v>
      </c>
      <c r="G57" s="3" t="s">
        <v>2039</v>
      </c>
      <c r="H57" s="144" t="s">
        <v>9411</v>
      </c>
      <c r="I57" s="3" t="s">
        <v>2040</v>
      </c>
    </row>
    <row r="58" spans="5:9">
      <c r="E58" s="3">
        <v>57</v>
      </c>
      <c r="F58" s="110">
        <v>45</v>
      </c>
      <c r="G58" s="3" t="s">
        <v>2041</v>
      </c>
      <c r="H58" s="144" t="s">
        <v>9410</v>
      </c>
      <c r="I58" s="3" t="s">
        <v>2042</v>
      </c>
    </row>
    <row r="59" spans="5:9">
      <c r="E59" s="3">
        <v>58</v>
      </c>
      <c r="F59" s="110">
        <v>253</v>
      </c>
      <c r="G59" s="3" t="s">
        <v>2043</v>
      </c>
      <c r="H59" s="144" t="s">
        <v>9411</v>
      </c>
      <c r="I59" s="3" t="s">
        <v>2044</v>
      </c>
    </row>
    <row r="60" spans="5:9">
      <c r="E60" s="3">
        <v>59</v>
      </c>
      <c r="F60" s="110" t="s">
        <v>2045</v>
      </c>
      <c r="G60" s="3" t="s">
        <v>2046</v>
      </c>
      <c r="H60" s="144" t="s">
        <v>9408</v>
      </c>
      <c r="I60" s="3" t="s">
        <v>2047</v>
      </c>
    </row>
    <row r="61" spans="5:9">
      <c r="E61" s="3">
        <v>60</v>
      </c>
      <c r="F61" s="110" t="s">
        <v>2048</v>
      </c>
      <c r="G61" s="3" t="s">
        <v>2049</v>
      </c>
      <c r="H61" s="144" t="s">
        <v>9408</v>
      </c>
      <c r="I61" s="3" t="s">
        <v>2050</v>
      </c>
    </row>
    <row r="62" spans="5:9">
      <c r="E62" s="3">
        <v>61</v>
      </c>
      <c r="F62" s="110">
        <v>593</v>
      </c>
      <c r="G62" s="3" t="s">
        <v>2051</v>
      </c>
      <c r="H62" s="144" t="s">
        <v>9408</v>
      </c>
      <c r="I62" s="3" t="s">
        <v>2052</v>
      </c>
    </row>
    <row r="63" spans="5:9">
      <c r="E63" s="3">
        <v>62</v>
      </c>
      <c r="F63" s="110">
        <v>20</v>
      </c>
      <c r="G63" s="3" t="s">
        <v>2053</v>
      </c>
      <c r="H63" s="144" t="s">
        <v>9411</v>
      </c>
      <c r="I63" s="3" t="s">
        <v>2054</v>
      </c>
    </row>
    <row r="64" spans="5:9">
      <c r="E64" s="3">
        <v>63</v>
      </c>
      <c r="F64" s="110">
        <v>503</v>
      </c>
      <c r="G64" s="3" t="s">
        <v>2055</v>
      </c>
      <c r="H64" s="144" t="s">
        <v>9408</v>
      </c>
      <c r="I64" s="3" t="s">
        <v>2056</v>
      </c>
    </row>
    <row r="65" spans="5:9">
      <c r="E65" s="3">
        <v>64</v>
      </c>
      <c r="F65" s="110">
        <v>240</v>
      </c>
      <c r="G65" s="3" t="s">
        <v>2057</v>
      </c>
      <c r="H65" s="144" t="s">
        <v>9411</v>
      </c>
      <c r="I65" s="3" t="s">
        <v>2058</v>
      </c>
    </row>
    <row r="66" spans="5:9">
      <c r="E66" s="3">
        <v>65</v>
      </c>
      <c r="F66" s="110">
        <v>291</v>
      </c>
      <c r="G66" s="3" t="s">
        <v>2059</v>
      </c>
      <c r="H66" s="144" t="s">
        <v>9411</v>
      </c>
      <c r="I66" s="3" t="s">
        <v>2060</v>
      </c>
    </row>
    <row r="67" spans="5:9">
      <c r="E67" s="3">
        <v>66</v>
      </c>
      <c r="F67" s="110">
        <v>372</v>
      </c>
      <c r="G67" s="3" t="s">
        <v>2061</v>
      </c>
      <c r="H67" s="144" t="s">
        <v>9410</v>
      </c>
      <c r="I67" s="3" t="s">
        <v>2062</v>
      </c>
    </row>
    <row r="68" spans="5:9">
      <c r="E68" s="3">
        <v>67</v>
      </c>
      <c r="F68" s="110">
        <v>251</v>
      </c>
      <c r="G68" s="3" t="s">
        <v>2063</v>
      </c>
      <c r="H68" s="144" t="s">
        <v>9411</v>
      </c>
      <c r="I68" s="3" t="s">
        <v>2064</v>
      </c>
    </row>
    <row r="69" spans="5:9">
      <c r="E69" s="3">
        <v>68</v>
      </c>
      <c r="F69" s="110">
        <v>500</v>
      </c>
      <c r="G69" s="3" t="s">
        <v>2065</v>
      </c>
      <c r="H69" s="144" t="s">
        <v>9408</v>
      </c>
      <c r="I69" s="3" t="s">
        <v>2066</v>
      </c>
    </row>
    <row r="70" spans="5:9">
      <c r="E70" s="3">
        <v>69</v>
      </c>
      <c r="F70" s="110">
        <v>298</v>
      </c>
      <c r="G70" s="3" t="s">
        <v>2067</v>
      </c>
      <c r="H70" s="144" t="s">
        <v>9410</v>
      </c>
      <c r="I70" s="3" t="s">
        <v>2068</v>
      </c>
    </row>
    <row r="71" spans="5:9">
      <c r="E71" s="3">
        <v>70</v>
      </c>
      <c r="F71" s="110">
        <v>679</v>
      </c>
      <c r="G71" s="3" t="s">
        <v>2069</v>
      </c>
      <c r="H71" s="144" t="s">
        <v>9412</v>
      </c>
      <c r="I71" s="3" t="s">
        <v>2070</v>
      </c>
    </row>
    <row r="72" spans="5:9">
      <c r="E72" s="3">
        <v>71</v>
      </c>
      <c r="F72" s="110">
        <v>358</v>
      </c>
      <c r="G72" s="3" t="s">
        <v>2071</v>
      </c>
      <c r="H72" s="144" t="s">
        <v>9410</v>
      </c>
      <c r="I72" s="3" t="s">
        <v>2072</v>
      </c>
    </row>
    <row r="73" spans="5:9">
      <c r="E73" s="3">
        <v>72</v>
      </c>
      <c r="F73" s="110">
        <v>33</v>
      </c>
      <c r="G73" s="3" t="s">
        <v>2073</v>
      </c>
      <c r="H73" s="144" t="s">
        <v>9410</v>
      </c>
      <c r="I73" s="3" t="s">
        <v>2074</v>
      </c>
    </row>
    <row r="74" spans="5:9">
      <c r="E74" s="3">
        <v>73</v>
      </c>
      <c r="F74" s="110">
        <v>689</v>
      </c>
      <c r="G74" s="3" t="s">
        <v>2075</v>
      </c>
      <c r="H74" s="144" t="s">
        <v>9412</v>
      </c>
      <c r="I74" s="3" t="s">
        <v>2076</v>
      </c>
    </row>
    <row r="75" spans="5:9">
      <c r="E75" s="3">
        <v>74</v>
      </c>
      <c r="F75" s="110">
        <v>241</v>
      </c>
      <c r="G75" s="3" t="s">
        <v>2077</v>
      </c>
      <c r="H75" s="144" t="s">
        <v>9411</v>
      </c>
      <c r="I75" s="3" t="s">
        <v>2078</v>
      </c>
    </row>
    <row r="76" spans="5:9">
      <c r="E76" s="3">
        <v>75</v>
      </c>
      <c r="F76" s="110">
        <v>220</v>
      </c>
      <c r="G76" s="3" t="s">
        <v>2079</v>
      </c>
      <c r="H76" s="144" t="s">
        <v>9411</v>
      </c>
      <c r="I76" s="3" t="s">
        <v>2080</v>
      </c>
    </row>
    <row r="77" spans="5:9">
      <c r="E77" s="3">
        <v>76</v>
      </c>
      <c r="F77" s="110">
        <v>970</v>
      </c>
      <c r="G77" s="3" t="s">
        <v>2081</v>
      </c>
      <c r="H77" s="144" t="s">
        <v>9409</v>
      </c>
      <c r="I77" s="3" t="s">
        <v>2082</v>
      </c>
    </row>
    <row r="78" spans="5:9">
      <c r="E78" s="3">
        <v>77</v>
      </c>
      <c r="F78" s="110">
        <v>995</v>
      </c>
      <c r="G78" s="3" t="s">
        <v>2083</v>
      </c>
      <c r="H78" s="144" t="s">
        <v>9410</v>
      </c>
      <c r="I78" s="3" t="s">
        <v>2084</v>
      </c>
    </row>
    <row r="79" spans="5:9">
      <c r="E79" s="3">
        <v>78</v>
      </c>
      <c r="F79" s="110">
        <v>49</v>
      </c>
      <c r="G79" s="3" t="s">
        <v>2085</v>
      </c>
      <c r="H79" s="144" t="s">
        <v>9410</v>
      </c>
      <c r="I79" s="3" t="s">
        <v>2086</v>
      </c>
    </row>
    <row r="80" spans="5:9">
      <c r="E80" s="3">
        <v>79</v>
      </c>
      <c r="F80" s="110">
        <v>233</v>
      </c>
      <c r="G80" s="3" t="s">
        <v>2087</v>
      </c>
      <c r="H80" s="144" t="s">
        <v>9411</v>
      </c>
      <c r="I80" s="3" t="s">
        <v>2088</v>
      </c>
    </row>
    <row r="81" spans="5:9">
      <c r="E81" s="3">
        <v>80</v>
      </c>
      <c r="F81" s="110">
        <v>350</v>
      </c>
      <c r="G81" s="3" t="s">
        <v>2089</v>
      </c>
      <c r="H81" s="144" t="s">
        <v>9410</v>
      </c>
      <c r="I81" s="3" t="s">
        <v>2090</v>
      </c>
    </row>
    <row r="82" spans="5:9">
      <c r="E82" s="3">
        <v>81</v>
      </c>
      <c r="F82" s="110">
        <v>30</v>
      </c>
      <c r="G82" s="3" t="s">
        <v>2091</v>
      </c>
      <c r="H82" s="144" t="s">
        <v>9410</v>
      </c>
      <c r="I82" s="3" t="s">
        <v>2092</v>
      </c>
    </row>
    <row r="83" spans="5:9">
      <c r="E83" s="3">
        <v>82</v>
      </c>
      <c r="F83" s="110">
        <v>299</v>
      </c>
      <c r="G83" s="3" t="s">
        <v>2093</v>
      </c>
      <c r="H83" s="144" t="s">
        <v>9408</v>
      </c>
      <c r="I83" s="3" t="s">
        <v>2094</v>
      </c>
    </row>
    <row r="84" spans="5:9">
      <c r="E84" s="3">
        <v>83</v>
      </c>
      <c r="F84" s="110" t="s">
        <v>2095</v>
      </c>
      <c r="G84" s="3" t="s">
        <v>2096</v>
      </c>
      <c r="H84" s="144" t="s">
        <v>9408</v>
      </c>
      <c r="I84" s="3" t="s">
        <v>2097</v>
      </c>
    </row>
    <row r="85" spans="5:9">
      <c r="E85" s="3">
        <v>84</v>
      </c>
      <c r="F85" s="110" t="s">
        <v>2098</v>
      </c>
      <c r="G85" s="3" t="s">
        <v>2099</v>
      </c>
      <c r="H85" s="144"/>
      <c r="I85" s="3" t="s">
        <v>2100</v>
      </c>
    </row>
    <row r="86" spans="5:9">
      <c r="E86" s="3">
        <v>85</v>
      </c>
      <c r="F86" s="110">
        <v>502</v>
      </c>
      <c r="G86" s="3" t="s">
        <v>2101</v>
      </c>
      <c r="H86" s="144"/>
      <c r="I86" s="3" t="s">
        <v>2102</v>
      </c>
    </row>
    <row r="87" spans="5:9">
      <c r="E87" s="3">
        <v>86</v>
      </c>
      <c r="F87" s="110">
        <v>224</v>
      </c>
      <c r="G87" s="3" t="s">
        <v>2103</v>
      </c>
      <c r="H87" s="144"/>
      <c r="I87" s="3" t="s">
        <v>2104</v>
      </c>
    </row>
    <row r="88" spans="5:9">
      <c r="E88" s="3">
        <v>87</v>
      </c>
      <c r="F88" s="110">
        <v>245</v>
      </c>
      <c r="G88" s="3" t="s">
        <v>2105</v>
      </c>
      <c r="H88" s="144"/>
      <c r="I88" s="3" t="s">
        <v>2106</v>
      </c>
    </row>
    <row r="89" spans="5:9">
      <c r="E89" s="3">
        <v>88</v>
      </c>
      <c r="F89" s="110">
        <v>592</v>
      </c>
      <c r="G89" s="3" t="s">
        <v>2107</v>
      </c>
      <c r="H89" s="144"/>
      <c r="I89" s="3" t="s">
        <v>2108</v>
      </c>
    </row>
    <row r="90" spans="5:9">
      <c r="E90" s="3">
        <v>89</v>
      </c>
      <c r="F90" s="110">
        <v>509</v>
      </c>
      <c r="G90" s="3" t="s">
        <v>2109</v>
      </c>
      <c r="H90" s="144"/>
      <c r="I90" s="3" t="s">
        <v>2110</v>
      </c>
    </row>
    <row r="91" spans="5:9">
      <c r="E91" s="3">
        <v>90</v>
      </c>
      <c r="F91" s="110">
        <v>39</v>
      </c>
      <c r="G91" s="3" t="s">
        <v>2111</v>
      </c>
      <c r="H91" s="144"/>
      <c r="I91" s="3" t="s">
        <v>2112</v>
      </c>
    </row>
    <row r="92" spans="5:9">
      <c r="E92" s="3">
        <v>91</v>
      </c>
      <c r="F92" s="110">
        <v>504</v>
      </c>
      <c r="G92" s="3" t="s">
        <v>2113</v>
      </c>
      <c r="H92" s="144"/>
      <c r="I92" s="3" t="s">
        <v>2114</v>
      </c>
    </row>
    <row r="93" spans="5:9">
      <c r="E93" s="3">
        <v>92</v>
      </c>
      <c r="F93" s="110">
        <v>852</v>
      </c>
      <c r="G93" s="3" t="s">
        <v>2115</v>
      </c>
      <c r="H93" s="144" t="s">
        <v>9409</v>
      </c>
      <c r="I93" s="3" t="s">
        <v>2116</v>
      </c>
    </row>
    <row r="94" spans="5:9">
      <c r="E94" s="3">
        <v>93</v>
      </c>
      <c r="F94" s="110">
        <v>36</v>
      </c>
      <c r="G94" s="3" t="s">
        <v>2117</v>
      </c>
      <c r="H94" s="144" t="s">
        <v>9410</v>
      </c>
      <c r="I94" s="3" t="s">
        <v>2118</v>
      </c>
    </row>
    <row r="95" spans="5:9">
      <c r="E95" s="3">
        <v>94</v>
      </c>
      <c r="F95" s="110">
        <v>354</v>
      </c>
      <c r="G95" s="3" t="s">
        <v>2119</v>
      </c>
      <c r="H95" s="144" t="s">
        <v>9410</v>
      </c>
      <c r="I95" s="3" t="s">
        <v>2120</v>
      </c>
    </row>
    <row r="96" spans="5:9">
      <c r="E96" s="3">
        <v>95</v>
      </c>
      <c r="F96" s="110">
        <v>91</v>
      </c>
      <c r="G96" s="3" t="s">
        <v>2121</v>
      </c>
      <c r="H96" s="144" t="s">
        <v>9409</v>
      </c>
      <c r="I96" s="3" t="s">
        <v>2122</v>
      </c>
    </row>
    <row r="97" spans="5:9">
      <c r="E97" s="3">
        <v>96</v>
      </c>
      <c r="F97" s="110">
        <v>62</v>
      </c>
      <c r="G97" s="3" t="s">
        <v>2123</v>
      </c>
      <c r="H97" s="144" t="s">
        <v>9409</v>
      </c>
      <c r="I97" s="3" t="s">
        <v>2124</v>
      </c>
    </row>
    <row r="98" spans="5:9">
      <c r="E98" s="3">
        <v>97</v>
      </c>
      <c r="F98" s="110">
        <v>98</v>
      </c>
      <c r="G98" s="3" t="s">
        <v>2125</v>
      </c>
      <c r="H98" s="144" t="s">
        <v>9409</v>
      </c>
      <c r="I98" s="3" t="s">
        <v>2126</v>
      </c>
    </row>
    <row r="99" spans="5:9">
      <c r="E99" s="3">
        <v>98</v>
      </c>
      <c r="F99" s="110">
        <v>964</v>
      </c>
      <c r="G99" s="3" t="s">
        <v>2127</v>
      </c>
      <c r="H99" s="144" t="s">
        <v>9409</v>
      </c>
      <c r="I99" s="3" t="s">
        <v>2128</v>
      </c>
    </row>
    <row r="100" spans="5:9">
      <c r="E100" s="3">
        <v>99</v>
      </c>
      <c r="F100" s="110">
        <v>353</v>
      </c>
      <c r="G100" s="3" t="s">
        <v>2129</v>
      </c>
      <c r="H100" s="144" t="s">
        <v>9410</v>
      </c>
      <c r="I100" s="3" t="s">
        <v>2130</v>
      </c>
    </row>
    <row r="101" spans="5:9">
      <c r="E101" s="3">
        <v>100</v>
      </c>
      <c r="F101" s="110">
        <v>44</v>
      </c>
      <c r="G101" s="3" t="s">
        <v>2131</v>
      </c>
      <c r="H101" s="144"/>
      <c r="I101" s="3" t="s">
        <v>2132</v>
      </c>
    </row>
    <row r="102" spans="5:9">
      <c r="E102" s="3">
        <v>101</v>
      </c>
      <c r="F102" s="110">
        <v>972</v>
      </c>
      <c r="G102" s="3" t="s">
        <v>2133</v>
      </c>
      <c r="H102" s="144" t="s">
        <v>9409</v>
      </c>
      <c r="I102" s="3" t="s">
        <v>2134</v>
      </c>
    </row>
    <row r="103" spans="5:9">
      <c r="E103" s="3">
        <v>102</v>
      </c>
      <c r="F103" s="110">
        <v>39</v>
      </c>
      <c r="G103" s="3" t="s">
        <v>2135</v>
      </c>
      <c r="H103" s="144" t="s">
        <v>9410</v>
      </c>
      <c r="I103" s="3" t="s">
        <v>2136</v>
      </c>
    </row>
    <row r="104" spans="5:9">
      <c r="E104" s="3">
        <v>103</v>
      </c>
      <c r="F104" s="110">
        <v>225</v>
      </c>
      <c r="G104" s="3" t="s">
        <v>2137</v>
      </c>
      <c r="H104" s="144" t="s">
        <v>9411</v>
      </c>
      <c r="I104" s="3" t="s">
        <v>2138</v>
      </c>
    </row>
    <row r="105" spans="5:9">
      <c r="E105" s="3">
        <v>104</v>
      </c>
      <c r="F105" s="110" t="s">
        <v>2139</v>
      </c>
      <c r="G105" s="3" t="s">
        <v>2140</v>
      </c>
      <c r="H105" s="144" t="s">
        <v>9408</v>
      </c>
      <c r="I105" s="3" t="s">
        <v>2141</v>
      </c>
    </row>
    <row r="106" spans="5:9">
      <c r="E106" s="3">
        <v>105</v>
      </c>
      <c r="F106" s="110">
        <v>81</v>
      </c>
      <c r="G106" s="3" t="s">
        <v>2142</v>
      </c>
      <c r="H106" s="144" t="s">
        <v>9409</v>
      </c>
      <c r="I106" s="3" t="s">
        <v>2143</v>
      </c>
    </row>
    <row r="107" spans="5:9">
      <c r="E107" s="3">
        <v>106</v>
      </c>
      <c r="F107" s="110" t="s">
        <v>2144</v>
      </c>
      <c r="G107" s="3" t="s">
        <v>2145</v>
      </c>
      <c r="H107" s="144"/>
      <c r="I107" s="3" t="s">
        <v>2146</v>
      </c>
    </row>
    <row r="108" spans="5:9">
      <c r="E108" s="3">
        <v>107</v>
      </c>
      <c r="F108" s="110">
        <v>962</v>
      </c>
      <c r="G108" s="3" t="s">
        <v>2147</v>
      </c>
      <c r="H108" s="144" t="s">
        <v>9409</v>
      </c>
      <c r="I108" s="3" t="s">
        <v>2148</v>
      </c>
    </row>
    <row r="109" spans="5:9">
      <c r="E109" s="3">
        <v>108</v>
      </c>
      <c r="F109" s="110">
        <v>7</v>
      </c>
      <c r="G109" s="3" t="s">
        <v>2149</v>
      </c>
      <c r="H109" s="144"/>
      <c r="I109" s="3" t="s">
        <v>2150</v>
      </c>
    </row>
    <row r="110" spans="5:9">
      <c r="E110" s="3">
        <v>109</v>
      </c>
      <c r="F110" s="110">
        <v>254</v>
      </c>
      <c r="G110" s="3" t="s">
        <v>2151</v>
      </c>
      <c r="H110" s="144" t="s">
        <v>9411</v>
      </c>
      <c r="I110" s="3" t="s">
        <v>2152</v>
      </c>
    </row>
    <row r="111" spans="5:9">
      <c r="E111" s="3">
        <v>110</v>
      </c>
      <c r="F111" s="110">
        <v>686</v>
      </c>
      <c r="G111" s="3" t="s">
        <v>2153</v>
      </c>
      <c r="H111" s="144"/>
      <c r="I111" s="3" t="s">
        <v>2154</v>
      </c>
    </row>
    <row r="112" spans="5:9">
      <c r="E112" s="3">
        <v>111</v>
      </c>
      <c r="F112" s="110">
        <v>381</v>
      </c>
      <c r="G112" s="3" t="s">
        <v>2081</v>
      </c>
      <c r="H112" s="144"/>
      <c r="I112" s="3" t="s">
        <v>2155</v>
      </c>
    </row>
    <row r="113" spans="5:9">
      <c r="E113" s="3">
        <v>112</v>
      </c>
      <c r="F113" s="110">
        <v>965</v>
      </c>
      <c r="G113" s="3" t="s">
        <v>2156</v>
      </c>
      <c r="H113" s="144" t="s">
        <v>9409</v>
      </c>
      <c r="I113" s="3" t="s">
        <v>2157</v>
      </c>
    </row>
    <row r="114" spans="5:9">
      <c r="E114" s="3">
        <v>113</v>
      </c>
      <c r="F114" s="110">
        <v>996</v>
      </c>
      <c r="G114" s="3" t="s">
        <v>2158</v>
      </c>
      <c r="H114" s="144"/>
      <c r="I114" s="3" t="s">
        <v>2159</v>
      </c>
    </row>
    <row r="115" spans="5:9">
      <c r="E115" s="3">
        <v>114</v>
      </c>
      <c r="F115" s="110">
        <v>856</v>
      </c>
      <c r="G115" s="3" t="s">
        <v>2160</v>
      </c>
      <c r="H115" s="144" t="s">
        <v>9409</v>
      </c>
      <c r="I115" s="3" t="s">
        <v>2161</v>
      </c>
    </row>
    <row r="116" spans="5:9">
      <c r="E116" s="3">
        <v>115</v>
      </c>
      <c r="F116" s="110">
        <v>371</v>
      </c>
      <c r="G116" s="3" t="s">
        <v>2162</v>
      </c>
      <c r="H116" s="144"/>
      <c r="I116" s="3" t="s">
        <v>2163</v>
      </c>
    </row>
    <row r="117" spans="5:9">
      <c r="E117" s="3">
        <v>116</v>
      </c>
      <c r="F117" s="110">
        <v>961</v>
      </c>
      <c r="G117" s="3" t="s">
        <v>2164</v>
      </c>
      <c r="H117" s="144"/>
      <c r="I117" s="3" t="s">
        <v>2165</v>
      </c>
    </row>
    <row r="118" spans="5:9">
      <c r="E118" s="3">
        <v>117</v>
      </c>
      <c r="F118" s="110">
        <v>266</v>
      </c>
      <c r="G118" s="3" t="s">
        <v>2166</v>
      </c>
      <c r="H118" s="144"/>
      <c r="I118" s="3" t="s">
        <v>2167</v>
      </c>
    </row>
    <row r="119" spans="5:9">
      <c r="E119" s="3">
        <v>118</v>
      </c>
      <c r="F119" s="110">
        <v>231</v>
      </c>
      <c r="G119" s="3" t="s">
        <v>2168</v>
      </c>
      <c r="H119" s="144"/>
      <c r="I119" s="3" t="s">
        <v>2169</v>
      </c>
    </row>
    <row r="120" spans="5:9">
      <c r="E120" s="3">
        <v>119</v>
      </c>
      <c r="F120" s="110">
        <v>218</v>
      </c>
      <c r="G120" s="3" t="s">
        <v>2170</v>
      </c>
      <c r="H120" s="144" t="s">
        <v>9411</v>
      </c>
      <c r="I120" s="3" t="s">
        <v>2171</v>
      </c>
    </row>
    <row r="121" spans="5:9">
      <c r="E121" s="3">
        <v>120</v>
      </c>
      <c r="F121" s="110">
        <v>423</v>
      </c>
      <c r="G121" s="3" t="s">
        <v>2172</v>
      </c>
      <c r="H121" s="144"/>
      <c r="I121" s="3" t="s">
        <v>2173</v>
      </c>
    </row>
    <row r="122" spans="5:9">
      <c r="E122" s="3">
        <v>121</v>
      </c>
      <c r="F122" s="110">
        <v>370</v>
      </c>
      <c r="G122" s="3" t="s">
        <v>2174</v>
      </c>
      <c r="H122" s="144"/>
      <c r="I122" s="3" t="s">
        <v>2175</v>
      </c>
    </row>
    <row r="123" spans="5:9">
      <c r="E123" s="3">
        <v>122</v>
      </c>
      <c r="F123" s="110">
        <v>352</v>
      </c>
      <c r="G123" s="3" t="s">
        <v>2176</v>
      </c>
      <c r="H123" s="144" t="s">
        <v>9410</v>
      </c>
      <c r="I123" s="3" t="s">
        <v>2177</v>
      </c>
    </row>
    <row r="124" spans="5:9">
      <c r="E124" s="3">
        <v>123</v>
      </c>
      <c r="F124" s="110">
        <v>853</v>
      </c>
      <c r="G124" s="3" t="s">
        <v>2178</v>
      </c>
      <c r="H124" s="144" t="s">
        <v>9409</v>
      </c>
      <c r="I124" s="3" t="s">
        <v>2179</v>
      </c>
    </row>
    <row r="125" spans="5:9">
      <c r="E125" s="3">
        <v>124</v>
      </c>
      <c r="F125" s="110">
        <v>389</v>
      </c>
      <c r="G125" s="3" t="s">
        <v>2180</v>
      </c>
      <c r="H125" s="144"/>
      <c r="I125" s="3" t="s">
        <v>2181</v>
      </c>
    </row>
    <row r="126" spans="5:9">
      <c r="E126" s="3">
        <v>125</v>
      </c>
      <c r="F126" s="110">
        <v>261</v>
      </c>
      <c r="G126" s="3" t="s">
        <v>2182</v>
      </c>
      <c r="H126" s="144" t="s">
        <v>9411</v>
      </c>
      <c r="I126" s="3" t="s">
        <v>2183</v>
      </c>
    </row>
    <row r="127" spans="5:9">
      <c r="E127" s="3">
        <v>126</v>
      </c>
      <c r="F127" s="110">
        <v>265</v>
      </c>
      <c r="G127" s="3" t="s">
        <v>2184</v>
      </c>
      <c r="H127" s="144"/>
      <c r="I127" s="3" t="s">
        <v>2185</v>
      </c>
    </row>
    <row r="128" spans="5:9">
      <c r="E128" s="3">
        <v>127</v>
      </c>
      <c r="F128" s="110">
        <v>60</v>
      </c>
      <c r="G128" s="3" t="s">
        <v>2186</v>
      </c>
      <c r="H128" s="144" t="s">
        <v>9409</v>
      </c>
      <c r="I128" s="3" t="s">
        <v>2187</v>
      </c>
    </row>
    <row r="129" spans="5:9">
      <c r="E129" s="3">
        <v>128</v>
      </c>
      <c r="F129" s="110">
        <v>960</v>
      </c>
      <c r="G129" s="3" t="s">
        <v>2188</v>
      </c>
      <c r="H129" s="144" t="s">
        <v>9409</v>
      </c>
      <c r="I129" s="3" t="s">
        <v>2189</v>
      </c>
    </row>
    <row r="130" spans="5:9">
      <c r="E130" s="3">
        <v>129</v>
      </c>
      <c r="F130" s="110">
        <v>223</v>
      </c>
      <c r="G130" s="3" t="s">
        <v>2190</v>
      </c>
      <c r="H130" s="144"/>
      <c r="I130" s="3" t="s">
        <v>2191</v>
      </c>
    </row>
    <row r="131" spans="5:9">
      <c r="E131" s="3">
        <v>130</v>
      </c>
      <c r="F131" s="110">
        <v>356</v>
      </c>
      <c r="G131" s="3" t="s">
        <v>2192</v>
      </c>
      <c r="H131" s="144"/>
      <c r="I131" s="3" t="s">
        <v>2193</v>
      </c>
    </row>
    <row r="132" spans="5:9">
      <c r="E132" s="3">
        <v>131</v>
      </c>
      <c r="F132" s="110">
        <v>692</v>
      </c>
      <c r="G132" s="3" t="s">
        <v>2194</v>
      </c>
      <c r="H132" s="144"/>
      <c r="I132" s="3" t="s">
        <v>2195</v>
      </c>
    </row>
    <row r="133" spans="5:9">
      <c r="E133" s="3">
        <v>132</v>
      </c>
      <c r="F133" s="110">
        <v>222</v>
      </c>
      <c r="G133" s="3" t="s">
        <v>2196</v>
      </c>
      <c r="H133" s="144"/>
      <c r="I133" s="3" t="s">
        <v>2197</v>
      </c>
    </row>
    <row r="134" spans="5:9">
      <c r="E134" s="3">
        <v>133</v>
      </c>
      <c r="F134" s="110">
        <v>230</v>
      </c>
      <c r="G134" s="3" t="s">
        <v>2198</v>
      </c>
      <c r="H134" s="144"/>
      <c r="I134" s="3" t="s">
        <v>2199</v>
      </c>
    </row>
    <row r="135" spans="5:9">
      <c r="E135" s="3">
        <v>134</v>
      </c>
      <c r="F135" s="110">
        <v>262</v>
      </c>
      <c r="G135" s="3" t="s">
        <v>2200</v>
      </c>
      <c r="H135" s="144"/>
      <c r="I135" s="3" t="s">
        <v>2201</v>
      </c>
    </row>
    <row r="136" spans="5:9">
      <c r="E136" s="3">
        <v>135</v>
      </c>
      <c r="F136" s="110">
        <v>52</v>
      </c>
      <c r="G136" s="3" t="s">
        <v>2202</v>
      </c>
      <c r="H136" s="144" t="s">
        <v>9408</v>
      </c>
      <c r="I136" s="3" t="s">
        <v>2203</v>
      </c>
    </row>
    <row r="137" spans="5:9">
      <c r="E137" s="3">
        <v>136</v>
      </c>
      <c r="F137" s="110">
        <v>691</v>
      </c>
      <c r="G137" s="3" t="s">
        <v>2204</v>
      </c>
      <c r="H137" s="144"/>
      <c r="I137" s="3" t="s">
        <v>2205</v>
      </c>
    </row>
    <row r="138" spans="5:9">
      <c r="E138" s="3">
        <v>137</v>
      </c>
      <c r="F138" s="110">
        <v>373</v>
      </c>
      <c r="G138" s="3" t="s">
        <v>2206</v>
      </c>
      <c r="H138" s="144"/>
      <c r="I138" s="3" t="s">
        <v>2207</v>
      </c>
    </row>
    <row r="139" spans="5:9">
      <c r="E139" s="3">
        <v>138</v>
      </c>
      <c r="F139" s="110">
        <v>377</v>
      </c>
      <c r="G139" s="3" t="s">
        <v>2208</v>
      </c>
      <c r="H139" s="144"/>
      <c r="I139" s="3" t="s">
        <v>2209</v>
      </c>
    </row>
    <row r="140" spans="5:9">
      <c r="E140" s="3">
        <v>139</v>
      </c>
      <c r="F140" s="110">
        <v>976</v>
      </c>
      <c r="G140" s="3" t="s">
        <v>2210</v>
      </c>
      <c r="H140" s="144"/>
      <c r="I140" s="3" t="s">
        <v>2211</v>
      </c>
    </row>
    <row r="141" spans="5:9">
      <c r="E141" s="3">
        <v>140</v>
      </c>
      <c r="F141" s="110">
        <v>382</v>
      </c>
      <c r="G141" s="3" t="s">
        <v>2212</v>
      </c>
      <c r="H141" s="144" t="s">
        <v>9410</v>
      </c>
      <c r="I141" s="3" t="s">
        <v>2213</v>
      </c>
    </row>
    <row r="142" spans="5:9">
      <c r="E142" s="3">
        <v>141</v>
      </c>
      <c r="F142" s="110" t="s">
        <v>2214</v>
      </c>
      <c r="G142" s="3" t="s">
        <v>2215</v>
      </c>
      <c r="H142" s="144"/>
      <c r="I142" s="3" t="s">
        <v>2216</v>
      </c>
    </row>
    <row r="143" spans="5:9">
      <c r="E143" s="3">
        <v>142</v>
      </c>
      <c r="F143" s="110">
        <v>212</v>
      </c>
      <c r="G143" s="3" t="s">
        <v>2217</v>
      </c>
      <c r="H143" s="144" t="s">
        <v>9411</v>
      </c>
      <c r="I143" s="3" t="s">
        <v>2218</v>
      </c>
    </row>
    <row r="144" spans="5:9">
      <c r="E144" s="3">
        <v>143</v>
      </c>
      <c r="F144" s="110">
        <v>258</v>
      </c>
      <c r="G144" s="3" t="s">
        <v>2219</v>
      </c>
      <c r="H144" s="144"/>
      <c r="I144" s="3" t="s">
        <v>2220</v>
      </c>
    </row>
    <row r="145" spans="5:9">
      <c r="E145" s="3">
        <v>144</v>
      </c>
      <c r="F145" s="110">
        <v>264</v>
      </c>
      <c r="G145" s="3" t="s">
        <v>2221</v>
      </c>
      <c r="H145" s="144"/>
      <c r="I145" s="3" t="s">
        <v>2222</v>
      </c>
    </row>
    <row r="146" spans="5:9">
      <c r="E146" s="3">
        <v>145</v>
      </c>
      <c r="F146" s="110">
        <v>674</v>
      </c>
      <c r="G146" s="3" t="s">
        <v>2223</v>
      </c>
      <c r="H146" s="144"/>
      <c r="I146" s="3" t="s">
        <v>2224</v>
      </c>
    </row>
    <row r="147" spans="5:9">
      <c r="E147" s="3">
        <v>146</v>
      </c>
      <c r="F147" s="110">
        <v>977</v>
      </c>
      <c r="G147" s="3" t="s">
        <v>2225</v>
      </c>
      <c r="H147" s="144" t="s">
        <v>9409</v>
      </c>
      <c r="I147" s="3" t="s">
        <v>2226</v>
      </c>
    </row>
    <row r="148" spans="5:9">
      <c r="E148" s="3">
        <v>147</v>
      </c>
      <c r="F148" s="110">
        <v>31</v>
      </c>
      <c r="G148" s="3" t="s">
        <v>2227</v>
      </c>
      <c r="H148" s="144"/>
      <c r="I148" s="3" t="s">
        <v>2228</v>
      </c>
    </row>
    <row r="149" spans="5:9">
      <c r="E149" s="3">
        <v>148</v>
      </c>
      <c r="F149" s="110">
        <v>599</v>
      </c>
      <c r="G149" s="3" t="s">
        <v>2229</v>
      </c>
      <c r="H149" s="144"/>
      <c r="I149" s="3" t="s">
        <v>2230</v>
      </c>
    </row>
    <row r="150" spans="5:9">
      <c r="E150" s="3">
        <v>149</v>
      </c>
      <c r="F150" s="110">
        <v>687</v>
      </c>
      <c r="G150" s="3" t="s">
        <v>2231</v>
      </c>
      <c r="H150" s="144"/>
      <c r="I150" s="3" t="s">
        <v>2232</v>
      </c>
    </row>
    <row r="151" spans="5:9">
      <c r="E151" s="3">
        <v>150</v>
      </c>
      <c r="F151" s="110">
        <v>64</v>
      </c>
      <c r="G151" s="3" t="s">
        <v>2233</v>
      </c>
      <c r="H151" s="144" t="s">
        <v>9412</v>
      </c>
      <c r="I151" s="3" t="s">
        <v>2234</v>
      </c>
    </row>
    <row r="152" spans="5:9">
      <c r="E152" s="3">
        <v>151</v>
      </c>
      <c r="F152" s="110">
        <v>505</v>
      </c>
      <c r="G152" s="3" t="s">
        <v>2235</v>
      </c>
      <c r="H152" s="144"/>
      <c r="I152" s="3" t="s">
        <v>2236</v>
      </c>
    </row>
    <row r="153" spans="5:9">
      <c r="E153" s="3">
        <v>152</v>
      </c>
      <c r="F153" s="110">
        <v>227</v>
      </c>
      <c r="G153" s="3" t="s">
        <v>2237</v>
      </c>
      <c r="H153" s="144"/>
      <c r="I153" s="3" t="s">
        <v>2238</v>
      </c>
    </row>
    <row r="154" spans="5:9">
      <c r="E154" s="3">
        <v>153</v>
      </c>
      <c r="F154" s="110">
        <v>234</v>
      </c>
      <c r="G154" s="3" t="s">
        <v>2239</v>
      </c>
      <c r="H154" s="144"/>
      <c r="I154" s="3" t="s">
        <v>2240</v>
      </c>
    </row>
    <row r="155" spans="5:9">
      <c r="E155" s="3">
        <v>154</v>
      </c>
      <c r="F155" s="110">
        <v>683</v>
      </c>
      <c r="G155" s="3" t="s">
        <v>2241</v>
      </c>
      <c r="H155" s="144"/>
      <c r="I155" s="3" t="s">
        <v>2242</v>
      </c>
    </row>
    <row r="156" spans="5:9">
      <c r="E156" s="3">
        <v>155</v>
      </c>
      <c r="F156" s="110">
        <v>672</v>
      </c>
      <c r="G156" s="3" t="s">
        <v>2243</v>
      </c>
      <c r="H156" s="144"/>
      <c r="I156" s="3" t="s">
        <v>2244</v>
      </c>
    </row>
    <row r="157" spans="5:9">
      <c r="E157" s="3">
        <v>156</v>
      </c>
      <c r="F157" s="110">
        <v>850</v>
      </c>
      <c r="G157" s="3" t="s">
        <v>2245</v>
      </c>
      <c r="H157" s="144" t="s">
        <v>9409</v>
      </c>
      <c r="I157" s="3" t="s">
        <v>2246</v>
      </c>
    </row>
    <row r="158" spans="5:9">
      <c r="E158" s="3">
        <v>157</v>
      </c>
      <c r="F158" s="110" t="s">
        <v>2247</v>
      </c>
      <c r="G158" s="3" t="s">
        <v>2248</v>
      </c>
      <c r="H158" s="144"/>
      <c r="I158" s="3" t="s">
        <v>2249</v>
      </c>
    </row>
    <row r="159" spans="5:9">
      <c r="E159" s="3">
        <v>158</v>
      </c>
      <c r="F159" s="110">
        <v>47</v>
      </c>
      <c r="G159" s="3" t="s">
        <v>2250</v>
      </c>
      <c r="H159" s="144" t="s">
        <v>9410</v>
      </c>
      <c r="I159" s="3" t="s">
        <v>2251</v>
      </c>
    </row>
    <row r="160" spans="5:9">
      <c r="E160" s="3">
        <v>159</v>
      </c>
      <c r="F160" s="110">
        <v>968</v>
      </c>
      <c r="G160" s="3" t="s">
        <v>2252</v>
      </c>
      <c r="H160" s="144" t="s">
        <v>9409</v>
      </c>
      <c r="I160" s="3" t="s">
        <v>2253</v>
      </c>
    </row>
    <row r="161" spans="5:9">
      <c r="E161" s="3">
        <v>160</v>
      </c>
      <c r="F161" s="110">
        <v>92</v>
      </c>
      <c r="G161" s="3" t="s">
        <v>2254</v>
      </c>
      <c r="H161" s="144" t="s">
        <v>9411</v>
      </c>
      <c r="I161" s="3" t="s">
        <v>2255</v>
      </c>
    </row>
    <row r="162" spans="5:9">
      <c r="E162" s="3">
        <v>161</v>
      </c>
      <c r="F162" s="110">
        <v>680</v>
      </c>
      <c r="G162" s="3" t="s">
        <v>2256</v>
      </c>
      <c r="H162" s="144"/>
      <c r="I162" s="3" t="s">
        <v>2257</v>
      </c>
    </row>
    <row r="163" spans="5:9">
      <c r="E163" s="3">
        <v>162</v>
      </c>
      <c r="F163" s="110">
        <v>507</v>
      </c>
      <c r="G163" s="3" t="s">
        <v>2258</v>
      </c>
      <c r="H163" s="144" t="s">
        <v>9408</v>
      </c>
      <c r="I163" s="3" t="s">
        <v>2259</v>
      </c>
    </row>
    <row r="164" spans="5:9">
      <c r="E164" s="3">
        <v>163</v>
      </c>
      <c r="F164" s="110">
        <v>675</v>
      </c>
      <c r="G164" s="3" t="s">
        <v>2260</v>
      </c>
      <c r="H164" s="144" t="s">
        <v>9412</v>
      </c>
      <c r="I164" s="3" t="s">
        <v>2261</v>
      </c>
    </row>
    <row r="165" spans="5:9">
      <c r="E165" s="3">
        <v>164</v>
      </c>
      <c r="F165" s="110">
        <v>595</v>
      </c>
      <c r="G165" s="3" t="s">
        <v>2262</v>
      </c>
      <c r="H165" s="144" t="s">
        <v>9408</v>
      </c>
      <c r="I165" s="3" t="s">
        <v>2263</v>
      </c>
    </row>
    <row r="166" spans="5:9">
      <c r="E166" s="3">
        <v>165</v>
      </c>
      <c r="F166" s="110">
        <v>51</v>
      </c>
      <c r="G166" s="3" t="s">
        <v>2264</v>
      </c>
      <c r="H166" s="144" t="s">
        <v>9408</v>
      </c>
      <c r="I166" s="3" t="s">
        <v>2265</v>
      </c>
    </row>
    <row r="167" spans="5:9">
      <c r="E167" s="3">
        <v>166</v>
      </c>
      <c r="F167" s="110">
        <v>63</v>
      </c>
      <c r="G167" s="3" t="s">
        <v>2266</v>
      </c>
      <c r="H167" s="144" t="s">
        <v>9409</v>
      </c>
      <c r="I167" s="3" t="s">
        <v>2267</v>
      </c>
    </row>
    <row r="168" spans="5:9">
      <c r="E168" s="3">
        <v>167</v>
      </c>
      <c r="F168" s="110">
        <v>870</v>
      </c>
      <c r="G168" s="3" t="s">
        <v>2268</v>
      </c>
      <c r="H168" s="144"/>
      <c r="I168" s="3" t="s">
        <v>2269</v>
      </c>
    </row>
    <row r="169" spans="5:9">
      <c r="E169" s="3">
        <v>168</v>
      </c>
      <c r="F169" s="110">
        <v>48</v>
      </c>
      <c r="G169" s="3" t="s">
        <v>2270</v>
      </c>
      <c r="H169" s="144"/>
      <c r="I169" s="3" t="s">
        <v>2271</v>
      </c>
    </row>
    <row r="170" spans="5:9">
      <c r="E170" s="3">
        <v>169</v>
      </c>
      <c r="F170" s="110">
        <v>351</v>
      </c>
      <c r="G170" s="3" t="s">
        <v>2272</v>
      </c>
      <c r="H170" s="144" t="s">
        <v>9410</v>
      </c>
      <c r="I170" s="3" t="s">
        <v>2273</v>
      </c>
    </row>
    <row r="171" spans="5:9">
      <c r="E171" s="3">
        <v>170</v>
      </c>
      <c r="F171" s="110">
        <v>1</v>
      </c>
      <c r="G171" s="3" t="s">
        <v>2274</v>
      </c>
      <c r="H171" s="144" t="s">
        <v>9408</v>
      </c>
      <c r="I171" s="3" t="s">
        <v>2275</v>
      </c>
    </row>
    <row r="172" spans="5:9">
      <c r="E172" s="3">
        <v>171</v>
      </c>
      <c r="F172" s="110">
        <v>974</v>
      </c>
      <c r="G172" s="3" t="s">
        <v>2276</v>
      </c>
      <c r="H172" s="144" t="s">
        <v>9409</v>
      </c>
      <c r="I172" s="3" t="s">
        <v>2277</v>
      </c>
    </row>
    <row r="173" spans="5:9">
      <c r="E173" s="3">
        <v>172</v>
      </c>
      <c r="F173" s="110">
        <v>242</v>
      </c>
      <c r="G173" s="3" t="s">
        <v>2278</v>
      </c>
      <c r="H173" s="144" t="s">
        <v>9408</v>
      </c>
      <c r="I173" s="3" t="s">
        <v>2279</v>
      </c>
    </row>
    <row r="174" spans="5:9">
      <c r="E174" s="3">
        <v>173</v>
      </c>
      <c r="F174" s="110">
        <v>40</v>
      </c>
      <c r="G174" s="3" t="s">
        <v>2280</v>
      </c>
      <c r="H174" s="144" t="s">
        <v>9410</v>
      </c>
      <c r="I174" s="3" t="s">
        <v>2281</v>
      </c>
    </row>
    <row r="175" spans="5:9">
      <c r="E175" s="3">
        <v>174</v>
      </c>
      <c r="F175" s="110">
        <v>7</v>
      </c>
      <c r="G175" s="3" t="s">
        <v>2282</v>
      </c>
      <c r="H175" s="144" t="s">
        <v>9410</v>
      </c>
      <c r="I175" s="3" t="s">
        <v>2283</v>
      </c>
    </row>
    <row r="176" spans="5:9">
      <c r="E176" s="3">
        <v>175</v>
      </c>
      <c r="F176" s="110">
        <v>250</v>
      </c>
      <c r="G176" s="3" t="s">
        <v>2284</v>
      </c>
      <c r="H176" s="144"/>
      <c r="I176" s="3" t="s">
        <v>2285</v>
      </c>
    </row>
    <row r="177" spans="5:9">
      <c r="E177" s="3">
        <v>176</v>
      </c>
      <c r="F177" s="110">
        <v>590</v>
      </c>
      <c r="G177" s="3" t="s">
        <v>2286</v>
      </c>
      <c r="H177" s="144"/>
      <c r="I177" s="3" t="s">
        <v>2287</v>
      </c>
    </row>
    <row r="178" spans="5:9">
      <c r="E178" s="3">
        <v>177</v>
      </c>
      <c r="F178" s="110">
        <v>290</v>
      </c>
      <c r="G178" s="3" t="s">
        <v>2288</v>
      </c>
      <c r="H178" s="144"/>
      <c r="I178" s="3" t="s">
        <v>2289</v>
      </c>
    </row>
    <row r="179" spans="5:9">
      <c r="E179" s="3">
        <v>178</v>
      </c>
      <c r="F179" s="110" t="s">
        <v>2290</v>
      </c>
      <c r="G179" s="3" t="s">
        <v>2291</v>
      </c>
      <c r="H179" s="144"/>
      <c r="I179" s="3" t="s">
        <v>2292</v>
      </c>
    </row>
    <row r="180" spans="5:9">
      <c r="E180" s="3">
        <v>179</v>
      </c>
      <c r="F180" s="110" t="s">
        <v>2293</v>
      </c>
      <c r="G180" s="3" t="s">
        <v>2294</v>
      </c>
      <c r="H180" s="144"/>
      <c r="I180" s="3" t="s">
        <v>2295</v>
      </c>
    </row>
    <row r="181" spans="5:9">
      <c r="E181" s="3">
        <v>180</v>
      </c>
      <c r="F181" s="110" t="s">
        <v>2296</v>
      </c>
      <c r="G181" s="3" t="s">
        <v>2297</v>
      </c>
      <c r="H181" s="144"/>
      <c r="I181" s="3" t="s">
        <v>2298</v>
      </c>
    </row>
    <row r="182" spans="5:9">
      <c r="E182" s="3">
        <v>181</v>
      </c>
      <c r="F182" s="110">
        <v>508</v>
      </c>
      <c r="G182" s="3" t="s">
        <v>2299</v>
      </c>
      <c r="H182" s="144"/>
      <c r="I182" s="3" t="s">
        <v>2300</v>
      </c>
    </row>
    <row r="183" spans="5:9">
      <c r="E183" s="3">
        <v>182</v>
      </c>
      <c r="F183" s="110" t="s">
        <v>2301</v>
      </c>
      <c r="G183" s="3" t="s">
        <v>2302</v>
      </c>
      <c r="H183" s="144"/>
      <c r="I183" s="3" t="s">
        <v>2303</v>
      </c>
    </row>
    <row r="184" spans="5:9">
      <c r="E184" s="3">
        <v>183</v>
      </c>
      <c r="F184" s="110">
        <v>685</v>
      </c>
      <c r="G184" s="3" t="s">
        <v>2304</v>
      </c>
      <c r="H184" s="144"/>
      <c r="I184" s="3" t="s">
        <v>2305</v>
      </c>
    </row>
    <row r="185" spans="5:9">
      <c r="E185" s="3">
        <v>184</v>
      </c>
      <c r="F185" s="110">
        <v>378</v>
      </c>
      <c r="G185" s="3" t="s">
        <v>2306</v>
      </c>
      <c r="H185" s="144"/>
      <c r="I185" s="3" t="s">
        <v>2307</v>
      </c>
    </row>
    <row r="186" spans="5:9">
      <c r="E186" s="3">
        <v>185</v>
      </c>
      <c r="F186" s="110">
        <v>239</v>
      </c>
      <c r="G186" s="3" t="s">
        <v>2308</v>
      </c>
      <c r="H186" s="144"/>
      <c r="I186" s="3" t="s">
        <v>2309</v>
      </c>
    </row>
    <row r="187" spans="5:9">
      <c r="E187" s="3">
        <v>186</v>
      </c>
      <c r="F187" s="110">
        <v>966</v>
      </c>
      <c r="G187" s="3" t="s">
        <v>2310</v>
      </c>
      <c r="H187" s="144" t="s">
        <v>9409</v>
      </c>
      <c r="I187" s="3" t="s">
        <v>2311</v>
      </c>
    </row>
    <row r="188" spans="5:9">
      <c r="E188" s="3">
        <v>187</v>
      </c>
      <c r="F188" s="110">
        <v>221</v>
      </c>
      <c r="G188" s="3" t="s">
        <v>2312</v>
      </c>
      <c r="H188" s="144" t="s">
        <v>9411</v>
      </c>
      <c r="I188" s="3" t="s">
        <v>2313</v>
      </c>
    </row>
    <row r="189" spans="5:9">
      <c r="E189" s="3">
        <v>188</v>
      </c>
      <c r="F189" s="110">
        <v>381</v>
      </c>
      <c r="G189" s="3" t="s">
        <v>2314</v>
      </c>
      <c r="H189" s="144" t="s">
        <v>9410</v>
      </c>
      <c r="I189" s="3" t="s">
        <v>2315</v>
      </c>
    </row>
    <row r="190" spans="5:9">
      <c r="E190" s="3">
        <v>189</v>
      </c>
      <c r="F190" s="110">
        <v>248</v>
      </c>
      <c r="G190" s="3" t="s">
        <v>2316</v>
      </c>
      <c r="H190" s="144"/>
      <c r="I190" s="3" t="s">
        <v>2317</v>
      </c>
    </row>
    <row r="191" spans="5:9">
      <c r="E191" s="3">
        <v>190</v>
      </c>
      <c r="F191" s="110">
        <v>232</v>
      </c>
      <c r="G191" s="3" t="s">
        <v>2318</v>
      </c>
      <c r="H191" s="144"/>
      <c r="I191" s="3" t="s">
        <v>2319</v>
      </c>
    </row>
    <row r="192" spans="5:9">
      <c r="E192" s="3">
        <v>191</v>
      </c>
      <c r="F192" s="110">
        <v>65</v>
      </c>
      <c r="G192" s="3" t="s">
        <v>2320</v>
      </c>
      <c r="H192" s="144" t="s">
        <v>9409</v>
      </c>
      <c r="I192" s="3" t="s">
        <v>2321</v>
      </c>
    </row>
    <row r="193" spans="5:9">
      <c r="E193" s="3">
        <v>192</v>
      </c>
      <c r="F193" s="110">
        <v>421</v>
      </c>
      <c r="G193" s="3" t="s">
        <v>2322</v>
      </c>
      <c r="H193" s="144" t="s">
        <v>9410</v>
      </c>
      <c r="I193" s="3" t="s">
        <v>2323</v>
      </c>
    </row>
    <row r="194" spans="5:9">
      <c r="E194" s="3">
        <v>193</v>
      </c>
      <c r="F194" s="110">
        <v>386</v>
      </c>
      <c r="G194" s="3" t="s">
        <v>2324</v>
      </c>
      <c r="H194" s="144" t="s">
        <v>9410</v>
      </c>
      <c r="I194" s="3" t="s">
        <v>2325</v>
      </c>
    </row>
    <row r="195" spans="5:9">
      <c r="E195" s="3">
        <v>194</v>
      </c>
      <c r="F195" s="110">
        <v>677</v>
      </c>
      <c r="G195" s="3" t="s">
        <v>2326</v>
      </c>
      <c r="H195" s="144"/>
      <c r="I195" s="3" t="s">
        <v>2327</v>
      </c>
    </row>
    <row r="196" spans="5:9">
      <c r="E196" s="3">
        <v>195</v>
      </c>
      <c r="F196" s="110">
        <v>252</v>
      </c>
      <c r="G196" s="3" t="s">
        <v>2328</v>
      </c>
      <c r="H196" s="144"/>
      <c r="I196" s="3" t="s">
        <v>2329</v>
      </c>
    </row>
    <row r="197" spans="5:9">
      <c r="E197" s="3">
        <v>196</v>
      </c>
      <c r="F197" s="110">
        <v>27</v>
      </c>
      <c r="G197" s="3" t="s">
        <v>2330</v>
      </c>
      <c r="H197" s="144" t="s">
        <v>9411</v>
      </c>
      <c r="I197" s="3" t="s">
        <v>2331</v>
      </c>
    </row>
    <row r="198" spans="5:9">
      <c r="E198" s="3">
        <v>197</v>
      </c>
      <c r="F198" s="110">
        <v>82</v>
      </c>
      <c r="G198" s="3" t="s">
        <v>2332</v>
      </c>
      <c r="H198" s="144" t="s">
        <v>9409</v>
      </c>
      <c r="I198" s="3" t="s">
        <v>2333</v>
      </c>
    </row>
    <row r="199" spans="5:9">
      <c r="E199" s="3">
        <v>198</v>
      </c>
      <c r="F199" s="110">
        <v>34</v>
      </c>
      <c r="G199" s="3" t="s">
        <v>2334</v>
      </c>
      <c r="H199" s="144" t="s">
        <v>9410</v>
      </c>
      <c r="I199" s="3" t="s">
        <v>2335</v>
      </c>
    </row>
    <row r="200" spans="5:9">
      <c r="E200" s="3">
        <v>199</v>
      </c>
      <c r="F200" s="110">
        <v>94</v>
      </c>
      <c r="G200" s="3" t="s">
        <v>2336</v>
      </c>
      <c r="H200" s="144" t="s">
        <v>9409</v>
      </c>
      <c r="I200" s="3" t="s">
        <v>2337</v>
      </c>
    </row>
    <row r="201" spans="5:9">
      <c r="E201" s="3">
        <v>200</v>
      </c>
      <c r="F201" s="110">
        <v>249</v>
      </c>
      <c r="G201" s="3" t="s">
        <v>2338</v>
      </c>
      <c r="H201" s="144"/>
      <c r="I201" s="3" t="s">
        <v>2339</v>
      </c>
    </row>
    <row r="202" spans="5:9">
      <c r="E202" s="3">
        <v>201</v>
      </c>
      <c r="F202" s="110">
        <v>597</v>
      </c>
      <c r="G202" s="3" t="s">
        <v>2340</v>
      </c>
      <c r="H202" s="144" t="s">
        <v>9408</v>
      </c>
      <c r="I202" s="3" t="s">
        <v>2341</v>
      </c>
    </row>
    <row r="203" spans="5:9">
      <c r="E203" s="3">
        <v>202</v>
      </c>
      <c r="F203" s="110" t="s">
        <v>2144</v>
      </c>
      <c r="G203" s="3" t="s">
        <v>2342</v>
      </c>
      <c r="H203" s="144"/>
      <c r="I203" s="3" t="s">
        <v>2343</v>
      </c>
    </row>
    <row r="204" spans="5:9">
      <c r="E204" s="3">
        <v>203</v>
      </c>
      <c r="F204" s="110">
        <v>268</v>
      </c>
      <c r="G204" s="3" t="s">
        <v>2344</v>
      </c>
      <c r="H204" s="144"/>
      <c r="I204" s="3" t="s">
        <v>2345</v>
      </c>
    </row>
    <row r="205" spans="5:9">
      <c r="E205" s="3">
        <v>204</v>
      </c>
      <c r="F205" s="110">
        <v>46</v>
      </c>
      <c r="G205" s="3" t="s">
        <v>2346</v>
      </c>
      <c r="H205" s="144" t="s">
        <v>9410</v>
      </c>
      <c r="I205" s="3" t="s">
        <v>2347</v>
      </c>
    </row>
    <row r="206" spans="5:9">
      <c r="E206" s="3">
        <v>205</v>
      </c>
      <c r="F206" s="110">
        <v>41</v>
      </c>
      <c r="G206" s="3" t="s">
        <v>2348</v>
      </c>
      <c r="H206" s="144" t="s">
        <v>9410</v>
      </c>
      <c r="I206" s="3" t="s">
        <v>2349</v>
      </c>
    </row>
    <row r="207" spans="5:9">
      <c r="E207" s="3">
        <v>206</v>
      </c>
      <c r="F207" s="110">
        <v>963</v>
      </c>
      <c r="G207" s="3" t="s">
        <v>2350</v>
      </c>
      <c r="H207" s="144" t="s">
        <v>9409</v>
      </c>
      <c r="I207" s="3" t="s">
        <v>2351</v>
      </c>
    </row>
    <row r="208" spans="5:9">
      <c r="E208" s="3">
        <v>207</v>
      </c>
      <c r="F208" s="110">
        <v>886</v>
      </c>
      <c r="G208" s="3" t="s">
        <v>2352</v>
      </c>
      <c r="H208" s="144" t="s">
        <v>9409</v>
      </c>
      <c r="I208" s="3" t="s">
        <v>2353</v>
      </c>
    </row>
    <row r="209" spans="5:9">
      <c r="E209" s="3">
        <v>208</v>
      </c>
      <c r="F209" s="110">
        <v>992</v>
      </c>
      <c r="G209" s="3" t="s">
        <v>2354</v>
      </c>
      <c r="H209" s="144"/>
      <c r="I209" s="3" t="s">
        <v>2355</v>
      </c>
    </row>
    <row r="210" spans="5:9">
      <c r="E210" s="3">
        <v>209</v>
      </c>
      <c r="F210" s="110">
        <v>255</v>
      </c>
      <c r="G210" s="3" t="s">
        <v>2356</v>
      </c>
      <c r="H210" s="144"/>
      <c r="I210" s="3" t="s">
        <v>2357</v>
      </c>
    </row>
    <row r="211" spans="5:9">
      <c r="E211" s="3">
        <v>210</v>
      </c>
      <c r="F211" s="110">
        <v>66</v>
      </c>
      <c r="G211" s="3" t="s">
        <v>2358</v>
      </c>
      <c r="H211" s="144" t="s">
        <v>9409</v>
      </c>
      <c r="I211" s="3" t="s">
        <v>2359</v>
      </c>
    </row>
    <row r="212" spans="5:9">
      <c r="E212" s="3">
        <v>211</v>
      </c>
      <c r="F212" s="110">
        <v>670</v>
      </c>
      <c r="G212" s="3" t="s">
        <v>2360</v>
      </c>
      <c r="H212" s="144" t="s">
        <v>9409</v>
      </c>
      <c r="I212" s="3" t="s">
        <v>2361</v>
      </c>
    </row>
    <row r="213" spans="5:9">
      <c r="E213" s="3">
        <v>212</v>
      </c>
      <c r="F213" s="110">
        <v>228</v>
      </c>
      <c r="G213" s="3" t="s">
        <v>2362</v>
      </c>
      <c r="H213" s="144" t="s">
        <v>9411</v>
      </c>
      <c r="I213" s="3" t="s">
        <v>2363</v>
      </c>
    </row>
    <row r="214" spans="5:9">
      <c r="E214" s="3">
        <v>213</v>
      </c>
      <c r="F214" s="110">
        <v>690</v>
      </c>
      <c r="G214" s="3" t="s">
        <v>2364</v>
      </c>
      <c r="H214" s="144"/>
      <c r="I214" s="3" t="s">
        <v>2365</v>
      </c>
    </row>
    <row r="215" spans="5:9">
      <c r="E215" s="3">
        <v>214</v>
      </c>
      <c r="F215" s="110">
        <v>676</v>
      </c>
      <c r="G215" s="3" t="s">
        <v>2366</v>
      </c>
      <c r="H215" s="144"/>
      <c r="I215" s="3" t="s">
        <v>2367</v>
      </c>
    </row>
    <row r="216" spans="5:9">
      <c r="E216" s="3">
        <v>215</v>
      </c>
      <c r="F216" s="110" t="s">
        <v>2368</v>
      </c>
      <c r="G216" s="3" t="s">
        <v>2369</v>
      </c>
      <c r="H216" s="144" t="s">
        <v>9411</v>
      </c>
      <c r="I216" s="3" t="s">
        <v>2370</v>
      </c>
    </row>
    <row r="217" spans="5:9">
      <c r="E217" s="3">
        <v>216</v>
      </c>
      <c r="F217" s="110">
        <v>216</v>
      </c>
      <c r="G217" s="3" t="s">
        <v>2371</v>
      </c>
      <c r="H217" s="144" t="s">
        <v>9411</v>
      </c>
      <c r="I217" s="3" t="s">
        <v>2372</v>
      </c>
    </row>
    <row r="218" spans="5:9">
      <c r="E218" s="3">
        <v>217</v>
      </c>
      <c r="F218" s="110">
        <v>90</v>
      </c>
      <c r="G218" s="3" t="s">
        <v>2373</v>
      </c>
      <c r="H218" s="144" t="s">
        <v>9410</v>
      </c>
      <c r="I218" s="3" t="s">
        <v>2374</v>
      </c>
    </row>
    <row r="219" spans="5:9">
      <c r="E219" s="3">
        <v>218</v>
      </c>
      <c r="F219" s="110">
        <v>993</v>
      </c>
      <c r="G219" s="3" t="s">
        <v>2375</v>
      </c>
      <c r="H219" s="144"/>
      <c r="I219" s="3" t="s">
        <v>2376</v>
      </c>
    </row>
    <row r="220" spans="5:9">
      <c r="E220" s="3">
        <v>219</v>
      </c>
      <c r="F220" s="110" t="s">
        <v>2377</v>
      </c>
      <c r="G220" s="3" t="s">
        <v>2378</v>
      </c>
      <c r="H220" s="144"/>
      <c r="I220" s="3" t="s">
        <v>2379</v>
      </c>
    </row>
    <row r="221" spans="5:9">
      <c r="E221" s="3">
        <v>220</v>
      </c>
      <c r="F221" s="110">
        <v>688</v>
      </c>
      <c r="G221" s="3" t="s">
        <v>2380</v>
      </c>
      <c r="H221" s="144"/>
      <c r="I221" s="3" t="s">
        <v>2381</v>
      </c>
    </row>
    <row r="222" spans="5:9">
      <c r="E222" s="3">
        <v>221</v>
      </c>
      <c r="F222" s="110">
        <v>256</v>
      </c>
      <c r="G222" s="3" t="s">
        <v>2382</v>
      </c>
      <c r="H222" s="144" t="s">
        <v>9411</v>
      </c>
      <c r="I222" s="3" t="s">
        <v>2383</v>
      </c>
    </row>
    <row r="223" spans="5:9">
      <c r="E223" s="3">
        <v>222</v>
      </c>
      <c r="F223" s="110">
        <v>380</v>
      </c>
      <c r="G223" s="3" t="s">
        <v>2384</v>
      </c>
      <c r="H223" s="144" t="s">
        <v>9410</v>
      </c>
      <c r="I223" s="3" t="s">
        <v>2385</v>
      </c>
    </row>
    <row r="224" spans="5:9">
      <c r="E224" s="3">
        <v>223</v>
      </c>
      <c r="F224" s="110">
        <v>971</v>
      </c>
      <c r="G224" s="3" t="s">
        <v>2386</v>
      </c>
      <c r="H224" s="144" t="s">
        <v>9409</v>
      </c>
      <c r="I224" s="3" t="s">
        <v>2387</v>
      </c>
    </row>
    <row r="225" spans="5:9">
      <c r="E225" s="3">
        <v>224</v>
      </c>
      <c r="F225" s="110">
        <v>44</v>
      </c>
      <c r="G225" s="3" t="s">
        <v>2388</v>
      </c>
      <c r="H225" s="144" t="s">
        <v>9410</v>
      </c>
      <c r="I225" s="3" t="s">
        <v>2389</v>
      </c>
    </row>
    <row r="226" spans="5:9">
      <c r="E226" s="3">
        <v>225</v>
      </c>
      <c r="F226" s="110">
        <v>1</v>
      </c>
      <c r="G226" s="3" t="s">
        <v>2390</v>
      </c>
      <c r="H226" s="144" t="s">
        <v>9408</v>
      </c>
      <c r="I226" s="3" t="s">
        <v>2391</v>
      </c>
    </row>
    <row r="227" spans="5:9">
      <c r="E227" s="3">
        <v>226</v>
      </c>
      <c r="F227" s="110">
        <v>598</v>
      </c>
      <c r="G227" s="3" t="s">
        <v>2392</v>
      </c>
      <c r="H227" s="144" t="s">
        <v>9408</v>
      </c>
      <c r="I227" s="3" t="s">
        <v>2393</v>
      </c>
    </row>
    <row r="228" spans="5:9">
      <c r="E228" s="3">
        <v>227</v>
      </c>
      <c r="F228" s="110" t="s">
        <v>2394</v>
      </c>
      <c r="G228" s="3" t="s">
        <v>2395</v>
      </c>
      <c r="H228" s="144"/>
      <c r="I228" s="3" t="s">
        <v>2396</v>
      </c>
    </row>
    <row r="229" spans="5:9">
      <c r="E229" s="3">
        <v>228</v>
      </c>
      <c r="F229" s="110">
        <v>998</v>
      </c>
      <c r="G229" s="3" t="s">
        <v>2397</v>
      </c>
      <c r="H229" s="144" t="s">
        <v>9409</v>
      </c>
      <c r="I229" s="3" t="s">
        <v>2398</v>
      </c>
    </row>
    <row r="230" spans="5:9">
      <c r="E230" s="3">
        <v>229</v>
      </c>
      <c r="F230" s="110">
        <v>678</v>
      </c>
      <c r="G230" s="3" t="s">
        <v>2399</v>
      </c>
      <c r="H230" s="144"/>
      <c r="I230" s="3" t="s">
        <v>2400</v>
      </c>
    </row>
    <row r="231" spans="5:9">
      <c r="E231" s="3">
        <v>230</v>
      </c>
      <c r="F231" s="110">
        <v>58</v>
      </c>
      <c r="G231" s="3" t="s">
        <v>2401</v>
      </c>
      <c r="H231" s="144" t="s">
        <v>9408</v>
      </c>
      <c r="I231" s="3" t="s">
        <v>2402</v>
      </c>
    </row>
    <row r="232" spans="5:9">
      <c r="E232" s="3">
        <v>231</v>
      </c>
      <c r="F232" s="110">
        <v>84</v>
      </c>
      <c r="G232" s="3" t="s">
        <v>2403</v>
      </c>
      <c r="H232" s="144" t="s">
        <v>9409</v>
      </c>
      <c r="I232" s="3" t="s">
        <v>2404</v>
      </c>
    </row>
    <row r="233" spans="5:9">
      <c r="E233" s="3">
        <v>232</v>
      </c>
      <c r="F233" s="110">
        <v>681</v>
      </c>
      <c r="G233" s="3" t="s">
        <v>2405</v>
      </c>
      <c r="H233" s="144"/>
      <c r="I233" s="3" t="s">
        <v>2406</v>
      </c>
    </row>
    <row r="234" spans="5:9">
      <c r="E234" s="3">
        <v>233</v>
      </c>
      <c r="F234" s="110">
        <v>970</v>
      </c>
      <c r="G234" s="3" t="s">
        <v>2081</v>
      </c>
      <c r="H234" s="144"/>
      <c r="I234" s="3" t="s">
        <v>2407</v>
      </c>
    </row>
    <row r="235" spans="5:9">
      <c r="E235" s="3">
        <v>234</v>
      </c>
      <c r="F235" s="110" t="s">
        <v>2144</v>
      </c>
      <c r="G235" s="3" t="s">
        <v>2408</v>
      </c>
      <c r="H235" s="144"/>
      <c r="I235" s="3" t="s">
        <v>2409</v>
      </c>
    </row>
    <row r="236" spans="5:9">
      <c r="E236" s="3">
        <v>235</v>
      </c>
      <c r="F236" s="110">
        <v>967</v>
      </c>
      <c r="G236" s="3" t="s">
        <v>2410</v>
      </c>
      <c r="H236" s="144" t="s">
        <v>9409</v>
      </c>
      <c r="I236" s="3" t="s">
        <v>2411</v>
      </c>
    </row>
    <row r="237" spans="5:9">
      <c r="E237" s="3">
        <v>236</v>
      </c>
      <c r="F237" s="110">
        <v>260</v>
      </c>
      <c r="G237" s="3" t="s">
        <v>2412</v>
      </c>
      <c r="H237" s="144" t="s">
        <v>9411</v>
      </c>
      <c r="I237" s="3" t="s">
        <v>2413</v>
      </c>
    </row>
    <row r="238" spans="5:9">
      <c r="E238" s="3">
        <v>237</v>
      </c>
      <c r="F238" s="110">
        <v>263</v>
      </c>
      <c r="G238" s="3" t="s">
        <v>2414</v>
      </c>
      <c r="H238" s="144" t="s">
        <v>9411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Y52"/>
  <sheetViews>
    <sheetView topLeftCell="H1" zoomScale="80" zoomScaleNormal="80" zoomScalePageLayoutView="80" workbookViewId="0">
      <selection activeCell="L14" sqref="L14"/>
    </sheetView>
  </sheetViews>
  <sheetFormatPr defaultColWidth="8.85546875" defaultRowHeight="12.75"/>
  <cols>
    <col min="1" max="1" width="12.7109375" style="59" customWidth="1"/>
    <col min="2" max="2" width="18" style="59" customWidth="1"/>
    <col min="3" max="3" width="21.28515625" style="59" customWidth="1"/>
    <col min="4" max="4" width="25.85546875" style="59" customWidth="1"/>
    <col min="5" max="5" width="6.42578125" style="59" customWidth="1"/>
    <col min="6" max="6" width="12" style="59" customWidth="1"/>
    <col min="7" max="7" width="33.85546875" style="59" customWidth="1"/>
    <col min="8" max="8" width="15.42578125" style="59" customWidth="1"/>
    <col min="9" max="9" width="54.42578125" style="59" bestFit="1" customWidth="1"/>
    <col min="10" max="10" width="14.85546875" style="59" customWidth="1"/>
    <col min="11" max="11" width="29.5703125" style="59" customWidth="1"/>
    <col min="12" max="12" width="17.140625" style="59" customWidth="1"/>
    <col min="13" max="13" width="11.140625" style="59" customWidth="1"/>
    <col min="14" max="14" width="13.42578125" style="286" customWidth="1"/>
    <col min="15" max="15" width="33.140625" style="59" customWidth="1"/>
    <col min="16" max="16" width="13.140625" style="59" customWidth="1"/>
    <col min="17" max="18" width="13.42578125" style="59" customWidth="1"/>
    <col min="19" max="19" width="11.5703125" style="59" customWidth="1"/>
    <col min="20" max="20" width="27.140625" style="59" customWidth="1"/>
    <col min="21" max="21" width="4.5703125" style="59" hidden="1" customWidth="1"/>
    <col min="22" max="24" width="4.7109375" style="59" hidden="1" customWidth="1"/>
    <col min="25" max="16384" width="8.85546875" style="59"/>
  </cols>
  <sheetData>
    <row r="1" spans="1:25" ht="63" customHeight="1">
      <c r="A1" s="161" t="s">
        <v>9248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282"/>
      <c r="O1" s="58"/>
      <c r="P1" s="58"/>
      <c r="Q1" s="58"/>
      <c r="R1" s="58"/>
      <c r="S1" s="58"/>
    </row>
    <row r="2" spans="1:25" ht="12.75" customHeight="1">
      <c r="A2" s="399"/>
      <c r="B2" s="399"/>
      <c r="C2" s="399"/>
      <c r="D2" s="399"/>
      <c r="E2" s="399"/>
      <c r="F2" s="399"/>
      <c r="G2" s="582" t="s">
        <v>9249</v>
      </c>
      <c r="H2" s="580"/>
      <c r="I2" s="580"/>
      <c r="J2" s="580"/>
      <c r="K2" s="580"/>
      <c r="L2" s="580"/>
      <c r="M2" s="580"/>
      <c r="N2" s="583"/>
      <c r="O2" s="576" t="s">
        <v>1646</v>
      </c>
      <c r="P2" s="577"/>
      <c r="Q2" s="577"/>
      <c r="R2" s="577"/>
      <c r="S2" s="577"/>
      <c r="T2" s="577"/>
      <c r="U2" s="577"/>
      <c r="V2" s="577"/>
      <c r="W2" s="577"/>
      <c r="X2" s="577"/>
      <c r="Y2" s="577"/>
    </row>
    <row r="3" spans="1:25" ht="83.25" customHeight="1">
      <c r="A3" s="398" t="s">
        <v>9221</v>
      </c>
      <c r="B3" s="398" t="s">
        <v>9222</v>
      </c>
      <c r="C3" s="398" t="s">
        <v>9223</v>
      </c>
      <c r="D3" s="398" t="s">
        <v>9224</v>
      </c>
      <c r="E3" s="398" t="s">
        <v>1642</v>
      </c>
      <c r="F3" s="398" t="s">
        <v>1643</v>
      </c>
      <c r="G3" s="162" t="s">
        <v>9339</v>
      </c>
      <c r="H3" s="101" t="s">
        <v>9250</v>
      </c>
      <c r="I3" s="256" t="s">
        <v>9251</v>
      </c>
      <c r="J3" s="101" t="s">
        <v>9252</v>
      </c>
      <c r="K3" s="101" t="s">
        <v>9253</v>
      </c>
      <c r="L3" s="101" t="s">
        <v>9254</v>
      </c>
      <c r="M3" s="101" t="s">
        <v>9255</v>
      </c>
      <c r="N3" s="283" t="s">
        <v>9256</v>
      </c>
      <c r="O3" s="42" t="s">
        <v>1654</v>
      </c>
      <c r="P3" s="409" t="s">
        <v>12215</v>
      </c>
      <c r="Q3" s="384" t="s">
        <v>9222</v>
      </c>
      <c r="R3" s="44" t="s">
        <v>1658</v>
      </c>
      <c r="S3" s="538" t="s">
        <v>12350</v>
      </c>
      <c r="T3" s="45" t="s">
        <v>11676</v>
      </c>
      <c r="U3" s="375" t="s">
        <v>11668</v>
      </c>
      <c r="V3" s="375" t="s">
        <v>11669</v>
      </c>
      <c r="W3" s="375" t="s">
        <v>11670</v>
      </c>
      <c r="X3" s="375" t="s">
        <v>11671</v>
      </c>
      <c r="Y3" s="382" t="s">
        <v>11673</v>
      </c>
    </row>
    <row r="4" spans="1:25" ht="27.75" customHeight="1">
      <c r="A4" s="378" t="s">
        <v>13316</v>
      </c>
      <c r="B4" s="564" t="s">
        <v>13485</v>
      </c>
      <c r="C4" s="564" t="s">
        <v>13486</v>
      </c>
      <c r="D4" s="564" t="s">
        <v>13487</v>
      </c>
      <c r="E4" s="565" t="s">
        <v>1661</v>
      </c>
      <c r="F4" s="565">
        <v>121</v>
      </c>
      <c r="G4" s="119" t="s">
        <v>1694</v>
      </c>
      <c r="H4" s="118">
        <v>203030203</v>
      </c>
      <c r="I4" s="122" t="s">
        <v>13488</v>
      </c>
      <c r="J4" s="122" t="s">
        <v>1676</v>
      </c>
      <c r="K4" s="122" t="s">
        <v>13489</v>
      </c>
      <c r="L4" s="122" t="s">
        <v>13500</v>
      </c>
      <c r="M4" s="118">
        <v>2</v>
      </c>
      <c r="N4" s="284">
        <v>16</v>
      </c>
      <c r="O4" s="46" t="str">
        <f>IFERROR(CONCATENATE("VALID (",VLOOKUP(A4,'02_MASTER_KODE_FASYANKES'!B$3:L$20279,2,FALSE),")"),"N/A (BELUM VALID)")</f>
        <v>VALID (RSU Kecamatan Kemayoran)</v>
      </c>
      <c r="P4" s="374" t="str">
        <f>IFERROR(VLOOKUP(A4,'02_MASTER_KODE_FASYANKES'!B$3:L$20279,11,FALSE),"N/A (BELUM VALID)")</f>
        <v>KOTA JAKARTA PUSAT</v>
      </c>
      <c r="Q4" s="374" t="str">
        <f>IF(LEN(B4)=16,"VALID","N/A (BELUM VALID)")</f>
        <v>VALID</v>
      </c>
      <c r="R4" s="46" t="str">
        <f>IF(E4="L","Laki-Laki",IF(E4="P","Perempuan","N/A (BELUM VALID)"))</f>
        <v>Laki-Laki</v>
      </c>
      <c r="S4" s="374" t="str">
        <f>IFERROR(VLOOKUP(H4,'06_MASTER_KODE_PELATIHAN'!F$3:I$500,2,FALSE),"N/A (BELUM VALID)")</f>
        <v>Teknis Umum /Administrasi &amp; Manajemen</v>
      </c>
      <c r="T4" s="46" t="str">
        <f>IFERROR(CONCATENATE("VALID (",VLOOKUP(H4,'06_MASTER_KODE_PELATIHAN'!F$3:I$500,4,FALSE),")"),"N/A (BELUM VALID)")</f>
        <v>VALID (Pelaksanaan)</v>
      </c>
      <c r="U4" s="376">
        <f>IF(O4&lt;&gt;"N/A (BELUM VALID)",1,0)</f>
        <v>1</v>
      </c>
      <c r="V4" s="377">
        <f>IF(Q4&lt;&gt;"N/A (BELUM VALID)",1,0)</f>
        <v>1</v>
      </c>
      <c r="W4" s="377">
        <f>IF(R4&lt;&gt;"N/A (BELUM VALID)",1,0)</f>
        <v>1</v>
      </c>
      <c r="X4" s="377">
        <f>IF(T4&lt;&gt;"N/A (BELUM VALID)",1,0)</f>
        <v>1</v>
      </c>
      <c r="Y4" s="383">
        <f>SUM(U4:X4)/4*100</f>
        <v>100</v>
      </c>
    </row>
    <row r="5" spans="1:25" ht="15.75" customHeight="1">
      <c r="A5" s="378" t="s">
        <v>13316</v>
      </c>
      <c r="B5" s="117" t="s">
        <v>13490</v>
      </c>
      <c r="C5" s="118" t="s">
        <v>13491</v>
      </c>
      <c r="D5" s="119" t="s">
        <v>13492</v>
      </c>
      <c r="E5" s="118" t="s">
        <v>1662</v>
      </c>
      <c r="F5" s="118">
        <v>121</v>
      </c>
      <c r="G5" s="119" t="s">
        <v>1682</v>
      </c>
      <c r="H5" s="118">
        <v>203021202</v>
      </c>
      <c r="I5" s="119" t="s">
        <v>13493</v>
      </c>
      <c r="J5" s="122" t="s">
        <v>1676</v>
      </c>
      <c r="K5" s="122" t="s">
        <v>13494</v>
      </c>
      <c r="L5" s="119" t="s">
        <v>13495</v>
      </c>
      <c r="M5" s="118">
        <v>1</v>
      </c>
      <c r="N5" s="284">
        <v>4</v>
      </c>
      <c r="O5" s="46" t="str">
        <f>IFERROR(CONCATENATE("VALID (",VLOOKUP(A5,'02_MASTER_KODE_FASYANKES'!B$3:L$20279,2,FALSE),")"),"N/A (BELUM VALID)")</f>
        <v>VALID (RSU Kecamatan Kemayoran)</v>
      </c>
      <c r="P5" s="374" t="str">
        <f>IFERROR(VLOOKUP(A5,'02_MASTER_KODE_FASYANKES'!B$3:L$20279,11,FALSE),"N/A (BELUM VALID)")</f>
        <v>KOTA JAKARTA PUSAT</v>
      </c>
      <c r="Q5" s="374" t="str">
        <f t="shared" ref="Q5:Q52" si="0">IF(LEN(B5)=16,"VALID","N/A (BELUM VALID)")</f>
        <v>VALID</v>
      </c>
      <c r="R5" s="46" t="str">
        <f t="shared" ref="R5:R52" si="1">IF(E5="L","Laki-Laki",IF(E5="P","Perempuan","N/A (BELUM VALID)"))</f>
        <v>Perempuan</v>
      </c>
      <c r="S5" s="374" t="str">
        <f>IFERROR(VLOOKUP(H5,'06_MASTER_KODE_PELATIHAN'!F$3:I$500,2,FALSE),"N/A (BELUM VALID)")</f>
        <v>Teknis Program/Upaya Kesehatan</v>
      </c>
      <c r="T5" s="46" t="str">
        <f>IFERROR(CONCATENATE("VALID (",VLOOKUP(H5,'06_MASTER_KODE_PELATIHAN'!F$3:I$500,4,FALSE),")"),"N/A (BELUM VALID)")</f>
        <v>VALID (Aids dan penyakit menular seksual )</v>
      </c>
      <c r="U5" s="376">
        <f t="shared" ref="U5:U52" si="2">IF(O5&lt;&gt;"N/A (BELUM VALID)",1,0)</f>
        <v>1</v>
      </c>
      <c r="V5" s="377">
        <f t="shared" ref="V5:V52" si="3">IF(Q5&lt;&gt;"N/A (BELUM VALID)",1,0)</f>
        <v>1</v>
      </c>
      <c r="W5" s="377">
        <f t="shared" ref="W5:W52" si="4">IF(R5&lt;&gt;"N/A (BELUM VALID)",1,0)</f>
        <v>1</v>
      </c>
      <c r="X5" s="377">
        <f t="shared" ref="X5:X52" si="5">IF(T5&lt;&gt;"N/A (BELUM VALID)",1,0)</f>
        <v>1</v>
      </c>
      <c r="Y5" s="383">
        <f t="shared" ref="Y5:Y52" si="6">SUM(U5:X5)/4*100</f>
        <v>100</v>
      </c>
    </row>
    <row r="6" spans="1:25" ht="15.75" customHeight="1">
      <c r="A6" s="378" t="s">
        <v>13316</v>
      </c>
      <c r="B6" s="117" t="s">
        <v>13490</v>
      </c>
      <c r="C6" s="118" t="s">
        <v>13491</v>
      </c>
      <c r="D6" s="119" t="s">
        <v>13492</v>
      </c>
      <c r="E6" s="118" t="s">
        <v>1662</v>
      </c>
      <c r="F6" s="118">
        <v>121</v>
      </c>
      <c r="G6" s="119" t="s">
        <v>1682</v>
      </c>
      <c r="H6" s="118">
        <v>203022100</v>
      </c>
      <c r="I6" s="119" t="s">
        <v>13496</v>
      </c>
      <c r="J6" s="122" t="s">
        <v>1676</v>
      </c>
      <c r="K6" s="122" t="s">
        <v>13497</v>
      </c>
      <c r="L6" s="119" t="s">
        <v>13498</v>
      </c>
      <c r="M6" s="118">
        <v>1</v>
      </c>
      <c r="N6" s="284" t="s">
        <v>13499</v>
      </c>
      <c r="O6" s="46" t="str">
        <f>IFERROR(CONCATENATE("VALID (",VLOOKUP(A6,'02_MASTER_KODE_FASYANKES'!B$3:L$20279,2,FALSE),")"),"N/A (BELUM VALID)")</f>
        <v>VALID (RSU Kecamatan Kemayoran)</v>
      </c>
      <c r="P6" s="374" t="str">
        <f>IFERROR(VLOOKUP(A6,'02_MASTER_KODE_FASYANKES'!B$3:L$20279,11,FALSE),"N/A (BELUM VALID)")</f>
        <v>KOTA JAKARTA PUSAT</v>
      </c>
      <c r="Q6" s="374" t="str">
        <f t="shared" si="0"/>
        <v>VALID</v>
      </c>
      <c r="R6" s="46" t="str">
        <f t="shared" si="1"/>
        <v>Perempuan</v>
      </c>
      <c r="S6" s="374" t="str">
        <f>IFERROR(VLOOKUP(H6,'06_MASTER_KODE_PELATIHAN'!F$3:I$500,2,FALSE),"N/A (BELUM VALID)")</f>
        <v>Teknis Program/Upaya Kesehatan</v>
      </c>
      <c r="T6" s="46" t="str">
        <f>IFERROR(CONCATENATE("VALID (",VLOOKUP(H6,'06_MASTER_KODE_PELATIHAN'!F$3:I$500,4,FALSE),")"),"N/A (BELUM VALID)")</f>
        <v>VALID (Data dan informasi kesehatan)</v>
      </c>
      <c r="U6" s="376">
        <f t="shared" si="2"/>
        <v>1</v>
      </c>
      <c r="V6" s="377">
        <f t="shared" si="3"/>
        <v>1</v>
      </c>
      <c r="W6" s="377">
        <f t="shared" si="4"/>
        <v>1</v>
      </c>
      <c r="X6" s="377">
        <f t="shared" si="5"/>
        <v>1</v>
      </c>
      <c r="Y6" s="383">
        <f t="shared" si="6"/>
        <v>100</v>
      </c>
    </row>
    <row r="7" spans="1:25" ht="15.75" customHeight="1">
      <c r="A7" s="378" t="s">
        <v>13316</v>
      </c>
      <c r="B7" s="117" t="s">
        <v>13501</v>
      </c>
      <c r="C7" s="118" t="s">
        <v>13502</v>
      </c>
      <c r="D7" s="119" t="s">
        <v>13503</v>
      </c>
      <c r="E7" s="118" t="s">
        <v>1662</v>
      </c>
      <c r="F7" s="118">
        <v>141</v>
      </c>
      <c r="G7" s="119" t="s">
        <v>1685</v>
      </c>
      <c r="H7" s="118">
        <v>203010201</v>
      </c>
      <c r="I7" s="119" t="s">
        <v>13504</v>
      </c>
      <c r="J7" s="122" t="s">
        <v>1676</v>
      </c>
      <c r="K7" s="122" t="s">
        <v>13505</v>
      </c>
      <c r="L7" s="119" t="s">
        <v>13506</v>
      </c>
      <c r="M7" s="118">
        <v>5</v>
      </c>
      <c r="N7" s="284">
        <v>40</v>
      </c>
      <c r="O7" s="46" t="str">
        <f>IFERROR(CONCATENATE("VALID (",VLOOKUP(A7,'02_MASTER_KODE_FASYANKES'!B$3:L$20279,2,FALSE),")"),"N/A (BELUM VALID)")</f>
        <v>VALID (RSU Kecamatan Kemayoran)</v>
      </c>
      <c r="P7" s="374" t="str">
        <f>IFERROR(VLOOKUP(A7,'02_MASTER_KODE_FASYANKES'!B$3:L$20279,11,FALSE),"N/A (BELUM VALID)")</f>
        <v>KOTA JAKARTA PUSAT</v>
      </c>
      <c r="Q7" s="374" t="str">
        <f t="shared" si="0"/>
        <v>VALID</v>
      </c>
      <c r="R7" s="46" t="str">
        <f t="shared" si="1"/>
        <v>Perempuan</v>
      </c>
      <c r="S7" s="374" t="str">
        <f>IFERROR(VLOOKUP(H7,'06_MASTER_KODE_PELATIHAN'!F$3:I$500,2,FALSE),"N/A (BELUM VALID)")</f>
        <v>Teknis Profesi Kesehatan</v>
      </c>
      <c r="T7" s="46" t="str">
        <f>IFERROR(CONCATENATE("VALID (",VLOOKUP(H7,'06_MASTER_KODE_PELATIHAN'!F$3:I$500,4,FALSE),")"),"N/A (BELUM VALID)")</f>
        <v>VALID (Perawat)</v>
      </c>
      <c r="U7" s="376">
        <f t="shared" si="2"/>
        <v>1</v>
      </c>
      <c r="V7" s="377">
        <f t="shared" si="3"/>
        <v>1</v>
      </c>
      <c r="W7" s="377">
        <f t="shared" si="4"/>
        <v>1</v>
      </c>
      <c r="X7" s="377">
        <f t="shared" si="5"/>
        <v>1</v>
      </c>
      <c r="Y7" s="383">
        <f t="shared" si="6"/>
        <v>100</v>
      </c>
    </row>
    <row r="8" spans="1:25" ht="15.75" customHeight="1">
      <c r="A8" s="116"/>
      <c r="B8" s="117"/>
      <c r="C8" s="118"/>
      <c r="D8" s="119"/>
      <c r="E8" s="118"/>
      <c r="F8" s="118"/>
      <c r="G8" s="119"/>
      <c r="H8" s="118"/>
      <c r="I8" s="119"/>
      <c r="J8" s="122"/>
      <c r="K8" s="122"/>
      <c r="L8" s="119"/>
      <c r="M8" s="118"/>
      <c r="N8" s="284"/>
      <c r="O8" s="46" t="str">
        <f>IFERROR(CONCATENATE("VALID (",VLOOKUP(A8,'02_MASTER_KODE_FASYANKES'!B$3:L$20279,2,FALSE),")"),"N/A (BELUM VALID)")</f>
        <v>N/A (BELUM VALID)</v>
      </c>
      <c r="P8" s="374" t="str">
        <f>IFERROR(VLOOKUP(A8,'02_MASTER_KODE_FASYANKES'!B$3:L$20279,11,FALSE),"N/A (BELUM VALID)")</f>
        <v>N/A (BELUM VALID)</v>
      </c>
      <c r="Q8" s="374" t="str">
        <f t="shared" si="0"/>
        <v>N/A (BELUM VALID)</v>
      </c>
      <c r="R8" s="46" t="str">
        <f t="shared" si="1"/>
        <v>N/A (BELUM VALID)</v>
      </c>
      <c r="S8" s="374" t="str">
        <f>IFERROR(VLOOKUP(H8,'06_MASTER_KODE_PELATIHAN'!F$3:I$500,2,FALSE),"N/A (BELUM VALID)")</f>
        <v>N/A (BELUM VALID)</v>
      </c>
      <c r="T8" s="46" t="str">
        <f>IFERROR(CONCATENATE("VALID (",VLOOKUP(H8,'06_MASTER_KODE_PELATIHAN'!F$3:I$500,4,FALSE),")"),"N/A (BELUM VALID)")</f>
        <v>N/A (BELUM VALID)</v>
      </c>
      <c r="U8" s="376">
        <f t="shared" si="2"/>
        <v>0</v>
      </c>
      <c r="V8" s="377">
        <f t="shared" si="3"/>
        <v>0</v>
      </c>
      <c r="W8" s="377">
        <f t="shared" si="4"/>
        <v>0</v>
      </c>
      <c r="X8" s="377">
        <f t="shared" si="5"/>
        <v>0</v>
      </c>
      <c r="Y8" s="383">
        <f t="shared" si="6"/>
        <v>0</v>
      </c>
    </row>
    <row r="9" spans="1:25" ht="15.75" customHeight="1">
      <c r="A9" s="116"/>
      <c r="B9" s="117"/>
      <c r="C9" s="118"/>
      <c r="D9" s="119"/>
      <c r="E9" s="118"/>
      <c r="F9" s="118"/>
      <c r="G9" s="119"/>
      <c r="H9" s="118"/>
      <c r="I9" s="119"/>
      <c r="J9" s="122"/>
      <c r="K9" s="122"/>
      <c r="L9" s="119"/>
      <c r="M9" s="118"/>
      <c r="N9" s="284"/>
      <c r="O9" s="46" t="str">
        <f>IFERROR(CONCATENATE("VALID (",VLOOKUP(A9,'02_MASTER_KODE_FASYANKES'!B$3:L$20279,2,FALSE),")"),"N/A (BELUM VALID)")</f>
        <v>N/A (BELUM VALID)</v>
      </c>
      <c r="P9" s="374" t="str">
        <f>IFERROR(VLOOKUP(A9,'02_MASTER_KODE_FASYANKES'!B$3:L$20279,11,FALSE),"N/A (BELUM VALID)")</f>
        <v>N/A (BELUM VALID)</v>
      </c>
      <c r="Q9" s="374" t="str">
        <f t="shared" si="0"/>
        <v>N/A (BELUM VALID)</v>
      </c>
      <c r="R9" s="46" t="str">
        <f t="shared" si="1"/>
        <v>N/A (BELUM VALID)</v>
      </c>
      <c r="S9" s="374" t="str">
        <f>IFERROR(VLOOKUP(H9,'06_MASTER_KODE_PELATIHAN'!F$3:I$500,2,FALSE),"N/A (BELUM VALID)")</f>
        <v>N/A (BELUM VALID)</v>
      </c>
      <c r="T9" s="46" t="str">
        <f>IFERROR(CONCATENATE("VALID (",VLOOKUP(H9,'06_MASTER_KODE_PELATIHAN'!F$3:I$500,4,FALSE),")"),"N/A (BELUM VALID)")</f>
        <v>N/A (BELUM VALID)</v>
      </c>
      <c r="U9" s="376">
        <f t="shared" si="2"/>
        <v>0</v>
      </c>
      <c r="V9" s="377">
        <f t="shared" si="3"/>
        <v>0</v>
      </c>
      <c r="W9" s="377">
        <f t="shared" si="4"/>
        <v>0</v>
      </c>
      <c r="X9" s="377">
        <f t="shared" si="5"/>
        <v>0</v>
      </c>
      <c r="Y9" s="383">
        <f t="shared" si="6"/>
        <v>0</v>
      </c>
    </row>
    <row r="10" spans="1:25" ht="15.75" customHeight="1">
      <c r="A10" s="116"/>
      <c r="B10" s="117"/>
      <c r="C10" s="118"/>
      <c r="D10" s="119"/>
      <c r="E10" s="118"/>
      <c r="F10" s="118"/>
      <c r="G10" s="119"/>
      <c r="H10" s="118"/>
      <c r="I10" s="119"/>
      <c r="J10" s="122"/>
      <c r="K10" s="122"/>
      <c r="L10" s="119"/>
      <c r="M10" s="118"/>
      <c r="N10" s="284"/>
      <c r="O10" s="46" t="str">
        <f>IFERROR(CONCATENATE("VALID (",VLOOKUP(A10,'02_MASTER_KODE_FASYANKES'!B$3:L$20279,2,FALSE),")"),"N/A (BELUM VALID)")</f>
        <v>N/A (BELUM VALID)</v>
      </c>
      <c r="P10" s="374" t="str">
        <f>IFERROR(VLOOKUP(A10,'02_MASTER_KODE_FASYANKES'!B$3:L$20279,11,FALSE),"N/A (BELUM VALID)")</f>
        <v>N/A (BELUM VALID)</v>
      </c>
      <c r="Q10" s="374" t="str">
        <f t="shared" si="0"/>
        <v>N/A (BELUM VALID)</v>
      </c>
      <c r="R10" s="46" t="str">
        <f t="shared" si="1"/>
        <v>N/A (BELUM VALID)</v>
      </c>
      <c r="S10" s="374" t="str">
        <f>IFERROR(VLOOKUP(H10,'06_MASTER_KODE_PELATIHAN'!F$3:I$500,2,FALSE),"N/A (BELUM VALID)")</f>
        <v>N/A (BELUM VALID)</v>
      </c>
      <c r="T10" s="46" t="str">
        <f>IFERROR(CONCATENATE("VALID (",VLOOKUP(H10,'06_MASTER_KODE_PELATIHAN'!F$3:I$500,4,FALSE),")"),"N/A (BELUM VALID)")</f>
        <v>N/A (BELUM VALID)</v>
      </c>
      <c r="U10" s="376">
        <f t="shared" si="2"/>
        <v>0</v>
      </c>
      <c r="V10" s="377">
        <f t="shared" si="3"/>
        <v>0</v>
      </c>
      <c r="W10" s="377">
        <f t="shared" si="4"/>
        <v>0</v>
      </c>
      <c r="X10" s="377">
        <f t="shared" si="5"/>
        <v>0</v>
      </c>
      <c r="Y10" s="383">
        <f t="shared" si="6"/>
        <v>0</v>
      </c>
    </row>
    <row r="11" spans="1:25" ht="15.75" customHeight="1">
      <c r="A11" s="116"/>
      <c r="B11" s="117"/>
      <c r="C11" s="118"/>
      <c r="D11" s="119"/>
      <c r="E11" s="118"/>
      <c r="F11" s="118"/>
      <c r="G11" s="119"/>
      <c r="H11" s="118"/>
      <c r="I11" s="119"/>
      <c r="J11" s="122"/>
      <c r="K11" s="122"/>
      <c r="L11" s="119"/>
      <c r="M11" s="118"/>
      <c r="N11" s="284"/>
      <c r="O11" s="46" t="str">
        <f>IFERROR(CONCATENATE("VALID (",VLOOKUP(A11,'02_MASTER_KODE_FASYANKES'!B$3:L$20279,2,FALSE),")"),"N/A (BELUM VALID)")</f>
        <v>N/A (BELUM VALID)</v>
      </c>
      <c r="P11" s="374" t="str">
        <f>IFERROR(VLOOKUP(A11,'02_MASTER_KODE_FASYANKES'!B$3:L$20279,11,FALSE),"N/A (BELUM VALID)")</f>
        <v>N/A (BELUM VALID)</v>
      </c>
      <c r="Q11" s="374" t="str">
        <f t="shared" si="0"/>
        <v>N/A (BELUM VALID)</v>
      </c>
      <c r="R11" s="46" t="str">
        <f t="shared" si="1"/>
        <v>N/A (BELUM VALID)</v>
      </c>
      <c r="S11" s="374" t="str">
        <f>IFERROR(VLOOKUP(H11,'06_MASTER_KODE_PELATIHAN'!F$3:I$500,2,FALSE),"N/A (BELUM VALID)")</f>
        <v>N/A (BELUM VALID)</v>
      </c>
      <c r="T11" s="46" t="str">
        <f>IFERROR(CONCATENATE("VALID (",VLOOKUP(H11,'06_MASTER_KODE_PELATIHAN'!F$3:I$500,4,FALSE),")"),"N/A (BELUM VALID)")</f>
        <v>N/A (BELUM VALID)</v>
      </c>
      <c r="U11" s="376">
        <f t="shared" si="2"/>
        <v>0</v>
      </c>
      <c r="V11" s="377">
        <f t="shared" si="3"/>
        <v>0</v>
      </c>
      <c r="W11" s="377">
        <f t="shared" si="4"/>
        <v>0</v>
      </c>
      <c r="X11" s="377">
        <f t="shared" si="5"/>
        <v>0</v>
      </c>
      <c r="Y11" s="383">
        <f t="shared" si="6"/>
        <v>0</v>
      </c>
    </row>
    <row r="12" spans="1:25" ht="15.75" customHeight="1">
      <c r="A12" s="116"/>
      <c r="B12" s="117"/>
      <c r="C12" s="118"/>
      <c r="D12" s="119"/>
      <c r="E12" s="118"/>
      <c r="F12" s="118"/>
      <c r="G12" s="119"/>
      <c r="H12" s="118"/>
      <c r="I12" s="119"/>
      <c r="J12" s="122"/>
      <c r="K12" s="122"/>
      <c r="L12" s="119"/>
      <c r="M12" s="118"/>
      <c r="N12" s="284"/>
      <c r="O12" s="46" t="str">
        <f>IFERROR(CONCATENATE("VALID (",VLOOKUP(A12,'02_MASTER_KODE_FASYANKES'!B$3:L$20279,2,FALSE),")"),"N/A (BELUM VALID)")</f>
        <v>N/A (BELUM VALID)</v>
      </c>
      <c r="P12" s="374" t="str">
        <f>IFERROR(VLOOKUP(A12,'02_MASTER_KODE_FASYANKES'!B$3:L$20279,11,FALSE),"N/A (BELUM VALID)")</f>
        <v>N/A (BELUM VALID)</v>
      </c>
      <c r="Q12" s="374" t="str">
        <f t="shared" si="0"/>
        <v>N/A (BELUM VALID)</v>
      </c>
      <c r="R12" s="46" t="str">
        <f t="shared" si="1"/>
        <v>N/A (BELUM VALID)</v>
      </c>
      <c r="S12" s="374" t="str">
        <f>IFERROR(VLOOKUP(H12,'06_MASTER_KODE_PELATIHAN'!F$3:I$500,2,FALSE),"N/A (BELUM VALID)")</f>
        <v>N/A (BELUM VALID)</v>
      </c>
      <c r="T12" s="46" t="str">
        <f>IFERROR(CONCATENATE("VALID (",VLOOKUP(H12,'06_MASTER_KODE_PELATIHAN'!F$3:I$500,4,FALSE),")"),"N/A (BELUM VALID)")</f>
        <v>N/A (BELUM VALID)</v>
      </c>
      <c r="U12" s="376">
        <f t="shared" si="2"/>
        <v>0</v>
      </c>
      <c r="V12" s="377">
        <f t="shared" si="3"/>
        <v>0</v>
      </c>
      <c r="W12" s="377">
        <f t="shared" si="4"/>
        <v>0</v>
      </c>
      <c r="X12" s="377">
        <f t="shared" si="5"/>
        <v>0</v>
      </c>
      <c r="Y12" s="383">
        <f t="shared" si="6"/>
        <v>0</v>
      </c>
    </row>
    <row r="13" spans="1:25" ht="15.75" customHeight="1">
      <c r="A13" s="116"/>
      <c r="B13" s="117"/>
      <c r="C13" s="118"/>
      <c r="D13" s="119"/>
      <c r="E13" s="118"/>
      <c r="F13" s="118"/>
      <c r="G13" s="119"/>
      <c r="H13" s="118"/>
      <c r="I13" s="119"/>
      <c r="J13" s="122"/>
      <c r="K13" s="122"/>
      <c r="L13" s="119"/>
      <c r="M13" s="118"/>
      <c r="N13" s="284"/>
      <c r="O13" s="46" t="str">
        <f>IFERROR(CONCATENATE("VALID (",VLOOKUP(A13,'02_MASTER_KODE_FASYANKES'!B$3:L$20279,2,FALSE),")"),"N/A (BELUM VALID)")</f>
        <v>N/A (BELUM VALID)</v>
      </c>
      <c r="P13" s="374" t="str">
        <f>IFERROR(VLOOKUP(A13,'02_MASTER_KODE_FASYANKES'!B$3:L$20279,11,FALSE),"N/A (BELUM VALID)")</f>
        <v>N/A (BELUM VALID)</v>
      </c>
      <c r="Q13" s="374" t="str">
        <f t="shared" si="0"/>
        <v>N/A (BELUM VALID)</v>
      </c>
      <c r="R13" s="46" t="str">
        <f t="shared" si="1"/>
        <v>N/A (BELUM VALID)</v>
      </c>
      <c r="S13" s="374" t="str">
        <f>IFERROR(VLOOKUP(H13,'06_MASTER_KODE_PELATIHAN'!F$3:I$500,2,FALSE),"N/A (BELUM VALID)")</f>
        <v>N/A (BELUM VALID)</v>
      </c>
      <c r="T13" s="46" t="str">
        <f>IFERROR(CONCATENATE("VALID (",VLOOKUP(H13,'06_MASTER_KODE_PELATIHAN'!F$3:I$500,4,FALSE),")"),"N/A (BELUM VALID)")</f>
        <v>N/A (BELUM VALID)</v>
      </c>
      <c r="U13" s="376">
        <f t="shared" si="2"/>
        <v>0</v>
      </c>
      <c r="V13" s="377">
        <f t="shared" si="3"/>
        <v>0</v>
      </c>
      <c r="W13" s="377">
        <f t="shared" si="4"/>
        <v>0</v>
      </c>
      <c r="X13" s="377">
        <f t="shared" si="5"/>
        <v>0</v>
      </c>
      <c r="Y13" s="383">
        <f t="shared" si="6"/>
        <v>0</v>
      </c>
    </row>
    <row r="14" spans="1:25" ht="15.75" customHeight="1">
      <c r="A14" s="116"/>
      <c r="B14" s="117"/>
      <c r="C14" s="118"/>
      <c r="D14" s="119"/>
      <c r="E14" s="118"/>
      <c r="F14" s="118"/>
      <c r="G14" s="119"/>
      <c r="H14" s="118"/>
      <c r="I14" s="119"/>
      <c r="J14" s="122"/>
      <c r="K14" s="122"/>
      <c r="L14" s="119"/>
      <c r="M14" s="118"/>
      <c r="N14" s="284"/>
      <c r="O14" s="46" t="str">
        <f>IFERROR(CONCATENATE("VALID (",VLOOKUP(A14,'02_MASTER_KODE_FASYANKES'!B$3:L$20279,2,FALSE),")"),"N/A (BELUM VALID)")</f>
        <v>N/A (BELUM VALID)</v>
      </c>
      <c r="P14" s="374" t="str">
        <f>IFERROR(VLOOKUP(A14,'02_MASTER_KODE_FASYANKES'!B$3:L$20279,11,FALSE),"N/A (BELUM VALID)")</f>
        <v>N/A (BELUM VALID)</v>
      </c>
      <c r="Q14" s="374" t="str">
        <f t="shared" si="0"/>
        <v>N/A (BELUM VALID)</v>
      </c>
      <c r="R14" s="46" t="str">
        <f t="shared" si="1"/>
        <v>N/A (BELUM VALID)</v>
      </c>
      <c r="S14" s="374" t="str">
        <f>IFERROR(VLOOKUP(H14,'06_MASTER_KODE_PELATIHAN'!F$3:I$500,2,FALSE),"N/A (BELUM VALID)")</f>
        <v>N/A (BELUM VALID)</v>
      </c>
      <c r="T14" s="46" t="str">
        <f>IFERROR(CONCATENATE("VALID (",VLOOKUP(H14,'06_MASTER_KODE_PELATIHAN'!F$3:I$500,4,FALSE),")"),"N/A (BELUM VALID)")</f>
        <v>N/A (BELUM VALID)</v>
      </c>
      <c r="U14" s="376">
        <f t="shared" si="2"/>
        <v>0</v>
      </c>
      <c r="V14" s="377">
        <f t="shared" si="3"/>
        <v>0</v>
      </c>
      <c r="W14" s="377">
        <f t="shared" si="4"/>
        <v>0</v>
      </c>
      <c r="X14" s="377">
        <f t="shared" si="5"/>
        <v>0</v>
      </c>
      <c r="Y14" s="383">
        <f t="shared" si="6"/>
        <v>0</v>
      </c>
    </row>
    <row r="15" spans="1:25" ht="15.75" customHeight="1">
      <c r="A15" s="116"/>
      <c r="B15" s="117"/>
      <c r="C15" s="118"/>
      <c r="D15" s="119"/>
      <c r="E15" s="118"/>
      <c r="F15" s="118"/>
      <c r="G15" s="119"/>
      <c r="H15" s="118"/>
      <c r="I15" s="119"/>
      <c r="J15" s="122"/>
      <c r="K15" s="122"/>
      <c r="L15" s="119"/>
      <c r="M15" s="118"/>
      <c r="N15" s="284"/>
      <c r="O15" s="46" t="str">
        <f>IFERROR(CONCATENATE("VALID (",VLOOKUP(A15,'02_MASTER_KODE_FASYANKES'!B$3:L$20279,2,FALSE),")"),"N/A (BELUM VALID)")</f>
        <v>N/A (BELUM VALID)</v>
      </c>
      <c r="P15" s="374" t="str">
        <f>IFERROR(VLOOKUP(A15,'02_MASTER_KODE_FASYANKES'!B$3:L$20279,11,FALSE),"N/A (BELUM VALID)")</f>
        <v>N/A (BELUM VALID)</v>
      </c>
      <c r="Q15" s="374" t="str">
        <f t="shared" si="0"/>
        <v>N/A (BELUM VALID)</v>
      </c>
      <c r="R15" s="46" t="str">
        <f t="shared" si="1"/>
        <v>N/A (BELUM VALID)</v>
      </c>
      <c r="S15" s="374" t="str">
        <f>IFERROR(VLOOKUP(H15,'06_MASTER_KODE_PELATIHAN'!F$3:I$500,2,FALSE),"N/A (BELUM VALID)")</f>
        <v>N/A (BELUM VALID)</v>
      </c>
      <c r="T15" s="46" t="str">
        <f>IFERROR(CONCATENATE("VALID (",VLOOKUP(H15,'06_MASTER_KODE_PELATIHAN'!F$3:I$500,4,FALSE),")"),"N/A (BELUM VALID)")</f>
        <v>N/A (BELUM VALID)</v>
      </c>
      <c r="U15" s="376">
        <f t="shared" si="2"/>
        <v>0</v>
      </c>
      <c r="V15" s="377">
        <f t="shared" si="3"/>
        <v>0</v>
      </c>
      <c r="W15" s="377">
        <f t="shared" si="4"/>
        <v>0</v>
      </c>
      <c r="X15" s="377">
        <f t="shared" si="5"/>
        <v>0</v>
      </c>
      <c r="Y15" s="383">
        <f t="shared" si="6"/>
        <v>0</v>
      </c>
    </row>
    <row r="16" spans="1:25" ht="15.75" customHeight="1">
      <c r="A16" s="116"/>
      <c r="B16" s="117"/>
      <c r="C16" s="118"/>
      <c r="D16" s="119"/>
      <c r="E16" s="118"/>
      <c r="F16" s="118"/>
      <c r="G16" s="119"/>
      <c r="H16" s="118"/>
      <c r="I16" s="119"/>
      <c r="J16" s="122"/>
      <c r="K16" s="122"/>
      <c r="L16" s="119"/>
      <c r="M16" s="118"/>
      <c r="N16" s="284"/>
      <c r="O16" s="46" t="str">
        <f>IFERROR(CONCATENATE("VALID (",VLOOKUP(A16,'02_MASTER_KODE_FASYANKES'!B$3:L$20279,2,FALSE),")"),"N/A (BELUM VALID)")</f>
        <v>N/A (BELUM VALID)</v>
      </c>
      <c r="P16" s="374" t="str">
        <f>IFERROR(VLOOKUP(A16,'02_MASTER_KODE_FASYANKES'!B$3:L$20279,11,FALSE),"N/A (BELUM VALID)")</f>
        <v>N/A (BELUM VALID)</v>
      </c>
      <c r="Q16" s="374" t="str">
        <f t="shared" si="0"/>
        <v>N/A (BELUM VALID)</v>
      </c>
      <c r="R16" s="46" t="str">
        <f t="shared" si="1"/>
        <v>N/A (BELUM VALID)</v>
      </c>
      <c r="S16" s="374" t="str">
        <f>IFERROR(VLOOKUP(H16,'06_MASTER_KODE_PELATIHAN'!F$3:I$500,2,FALSE),"N/A (BELUM VALID)")</f>
        <v>N/A (BELUM VALID)</v>
      </c>
      <c r="T16" s="46" t="str">
        <f>IFERROR(CONCATENATE("VALID (",VLOOKUP(H16,'06_MASTER_KODE_PELATIHAN'!F$3:I$500,4,FALSE),")"),"N/A (BELUM VALID)")</f>
        <v>N/A (BELUM VALID)</v>
      </c>
      <c r="U16" s="376">
        <f t="shared" si="2"/>
        <v>0</v>
      </c>
      <c r="V16" s="377">
        <f t="shared" si="3"/>
        <v>0</v>
      </c>
      <c r="W16" s="377">
        <f t="shared" si="4"/>
        <v>0</v>
      </c>
      <c r="X16" s="377">
        <f t="shared" si="5"/>
        <v>0</v>
      </c>
      <c r="Y16" s="383">
        <f t="shared" si="6"/>
        <v>0</v>
      </c>
    </row>
    <row r="17" spans="1:25" ht="15.75" customHeight="1">
      <c r="A17" s="116"/>
      <c r="B17" s="117"/>
      <c r="C17" s="118"/>
      <c r="D17" s="119"/>
      <c r="E17" s="118"/>
      <c r="F17" s="118"/>
      <c r="G17" s="119"/>
      <c r="H17" s="118"/>
      <c r="I17" s="119"/>
      <c r="J17" s="122"/>
      <c r="K17" s="122"/>
      <c r="L17" s="119"/>
      <c r="M17" s="118"/>
      <c r="N17" s="284"/>
      <c r="O17" s="46" t="str">
        <f>IFERROR(CONCATENATE("VALID (",VLOOKUP(A17,'02_MASTER_KODE_FASYANKES'!B$3:L$20279,2,FALSE),")"),"N/A (BELUM VALID)")</f>
        <v>N/A (BELUM VALID)</v>
      </c>
      <c r="P17" s="374" t="str">
        <f>IFERROR(VLOOKUP(A17,'02_MASTER_KODE_FASYANKES'!B$3:L$20279,11,FALSE),"N/A (BELUM VALID)")</f>
        <v>N/A (BELUM VALID)</v>
      </c>
      <c r="Q17" s="374" t="str">
        <f t="shared" si="0"/>
        <v>N/A (BELUM VALID)</v>
      </c>
      <c r="R17" s="46" t="str">
        <f t="shared" si="1"/>
        <v>N/A (BELUM VALID)</v>
      </c>
      <c r="S17" s="374" t="str">
        <f>IFERROR(VLOOKUP(H17,'06_MASTER_KODE_PELATIHAN'!F$3:I$500,2,FALSE),"N/A (BELUM VALID)")</f>
        <v>N/A (BELUM VALID)</v>
      </c>
      <c r="T17" s="46" t="str">
        <f>IFERROR(CONCATENATE("VALID (",VLOOKUP(H17,'06_MASTER_KODE_PELATIHAN'!F$3:I$500,4,FALSE),")"),"N/A (BELUM VALID)")</f>
        <v>N/A (BELUM VALID)</v>
      </c>
      <c r="U17" s="376">
        <f t="shared" si="2"/>
        <v>0</v>
      </c>
      <c r="V17" s="377">
        <f t="shared" si="3"/>
        <v>0</v>
      </c>
      <c r="W17" s="377">
        <f t="shared" si="4"/>
        <v>0</v>
      </c>
      <c r="X17" s="377">
        <f t="shared" si="5"/>
        <v>0</v>
      </c>
      <c r="Y17" s="383">
        <f t="shared" si="6"/>
        <v>0</v>
      </c>
    </row>
    <row r="18" spans="1:25" ht="15.75" customHeight="1">
      <c r="A18" s="116"/>
      <c r="B18" s="117"/>
      <c r="C18" s="118"/>
      <c r="D18" s="119"/>
      <c r="E18" s="118"/>
      <c r="F18" s="118"/>
      <c r="G18" s="119"/>
      <c r="H18" s="118"/>
      <c r="I18" s="119"/>
      <c r="J18" s="122"/>
      <c r="K18" s="122"/>
      <c r="L18" s="119"/>
      <c r="M18" s="118"/>
      <c r="N18" s="284"/>
      <c r="O18" s="46" t="str">
        <f>IFERROR(CONCATENATE("VALID (",VLOOKUP(A18,'02_MASTER_KODE_FASYANKES'!B$3:L$20279,2,FALSE),")"),"N/A (BELUM VALID)")</f>
        <v>N/A (BELUM VALID)</v>
      </c>
      <c r="P18" s="374" t="str">
        <f>IFERROR(VLOOKUP(A18,'02_MASTER_KODE_FASYANKES'!B$3:L$20279,11,FALSE),"N/A (BELUM VALID)")</f>
        <v>N/A (BELUM VALID)</v>
      </c>
      <c r="Q18" s="374" t="str">
        <f t="shared" si="0"/>
        <v>N/A (BELUM VALID)</v>
      </c>
      <c r="R18" s="46" t="str">
        <f t="shared" si="1"/>
        <v>N/A (BELUM VALID)</v>
      </c>
      <c r="S18" s="374" t="str">
        <f>IFERROR(VLOOKUP(H18,'06_MASTER_KODE_PELATIHAN'!F$3:I$500,2,FALSE),"N/A (BELUM VALID)")</f>
        <v>N/A (BELUM VALID)</v>
      </c>
      <c r="T18" s="46" t="str">
        <f>IFERROR(CONCATENATE("VALID (",VLOOKUP(H18,'06_MASTER_KODE_PELATIHAN'!F$3:I$500,4,FALSE),")"),"N/A (BELUM VALID)")</f>
        <v>N/A (BELUM VALID)</v>
      </c>
      <c r="U18" s="376">
        <f t="shared" si="2"/>
        <v>0</v>
      </c>
      <c r="V18" s="377">
        <f t="shared" si="3"/>
        <v>0</v>
      </c>
      <c r="W18" s="377">
        <f t="shared" si="4"/>
        <v>0</v>
      </c>
      <c r="X18" s="377">
        <f t="shared" si="5"/>
        <v>0</v>
      </c>
      <c r="Y18" s="383">
        <f t="shared" si="6"/>
        <v>0</v>
      </c>
    </row>
    <row r="19" spans="1:25" ht="15.75" customHeight="1">
      <c r="A19" s="116"/>
      <c r="B19" s="117"/>
      <c r="C19" s="118"/>
      <c r="D19" s="119"/>
      <c r="E19" s="118"/>
      <c r="F19" s="118"/>
      <c r="G19" s="119"/>
      <c r="H19" s="118"/>
      <c r="I19" s="119"/>
      <c r="J19" s="122"/>
      <c r="K19" s="122"/>
      <c r="L19" s="119"/>
      <c r="M19" s="118"/>
      <c r="N19" s="284"/>
      <c r="O19" s="46" t="str">
        <f>IFERROR(CONCATENATE("VALID (",VLOOKUP(A19,'02_MASTER_KODE_FASYANKES'!B$3:L$20279,2,FALSE),")"),"N/A (BELUM VALID)")</f>
        <v>N/A (BELUM VALID)</v>
      </c>
      <c r="P19" s="374" t="str">
        <f>IFERROR(VLOOKUP(A19,'02_MASTER_KODE_FASYANKES'!B$3:L$20279,11,FALSE),"N/A (BELUM VALID)")</f>
        <v>N/A (BELUM VALID)</v>
      </c>
      <c r="Q19" s="374" t="str">
        <f t="shared" si="0"/>
        <v>N/A (BELUM VALID)</v>
      </c>
      <c r="R19" s="46" t="str">
        <f t="shared" si="1"/>
        <v>N/A (BELUM VALID)</v>
      </c>
      <c r="S19" s="374" t="str">
        <f>IFERROR(VLOOKUP(H19,'06_MASTER_KODE_PELATIHAN'!F$3:I$500,2,FALSE),"N/A (BELUM VALID)")</f>
        <v>N/A (BELUM VALID)</v>
      </c>
      <c r="T19" s="46" t="str">
        <f>IFERROR(CONCATENATE("VALID (",VLOOKUP(H19,'06_MASTER_KODE_PELATIHAN'!F$3:I$500,4,FALSE),")"),"N/A (BELUM VALID)")</f>
        <v>N/A (BELUM VALID)</v>
      </c>
      <c r="U19" s="376">
        <f t="shared" si="2"/>
        <v>0</v>
      </c>
      <c r="V19" s="377">
        <f t="shared" si="3"/>
        <v>0</v>
      </c>
      <c r="W19" s="377">
        <f t="shared" si="4"/>
        <v>0</v>
      </c>
      <c r="X19" s="377">
        <f t="shared" si="5"/>
        <v>0</v>
      </c>
      <c r="Y19" s="383">
        <f t="shared" si="6"/>
        <v>0</v>
      </c>
    </row>
    <row r="20" spans="1:25" ht="15.75" customHeight="1">
      <c r="A20" s="116"/>
      <c r="B20" s="117"/>
      <c r="C20" s="118"/>
      <c r="D20" s="119"/>
      <c r="E20" s="118"/>
      <c r="F20" s="118"/>
      <c r="G20" s="119"/>
      <c r="H20" s="118"/>
      <c r="I20" s="119"/>
      <c r="J20" s="122"/>
      <c r="K20" s="122"/>
      <c r="L20" s="119"/>
      <c r="M20" s="118"/>
      <c r="N20" s="284"/>
      <c r="O20" s="46" t="str">
        <f>IFERROR(CONCATENATE("VALID (",VLOOKUP(A20,'02_MASTER_KODE_FASYANKES'!B$3:L$20279,2,FALSE),")"),"N/A (BELUM VALID)")</f>
        <v>N/A (BELUM VALID)</v>
      </c>
      <c r="P20" s="374" t="str">
        <f>IFERROR(VLOOKUP(A20,'02_MASTER_KODE_FASYANKES'!B$3:L$20279,11,FALSE),"N/A (BELUM VALID)")</f>
        <v>N/A (BELUM VALID)</v>
      </c>
      <c r="Q20" s="374" t="str">
        <f t="shared" si="0"/>
        <v>N/A (BELUM VALID)</v>
      </c>
      <c r="R20" s="46" t="str">
        <f t="shared" si="1"/>
        <v>N/A (BELUM VALID)</v>
      </c>
      <c r="S20" s="374" t="str">
        <f>IFERROR(VLOOKUP(H20,'06_MASTER_KODE_PELATIHAN'!F$3:I$500,2,FALSE),"N/A (BELUM VALID)")</f>
        <v>N/A (BELUM VALID)</v>
      </c>
      <c r="T20" s="46" t="str">
        <f>IFERROR(CONCATENATE("VALID (",VLOOKUP(H20,'06_MASTER_KODE_PELATIHAN'!F$3:I$500,4,FALSE),")"),"N/A (BELUM VALID)")</f>
        <v>N/A (BELUM VALID)</v>
      </c>
      <c r="U20" s="376">
        <f t="shared" si="2"/>
        <v>0</v>
      </c>
      <c r="V20" s="377">
        <f t="shared" si="3"/>
        <v>0</v>
      </c>
      <c r="W20" s="377">
        <f t="shared" si="4"/>
        <v>0</v>
      </c>
      <c r="X20" s="377">
        <f t="shared" si="5"/>
        <v>0</v>
      </c>
      <c r="Y20" s="383">
        <f t="shared" si="6"/>
        <v>0</v>
      </c>
    </row>
    <row r="21" spans="1:25" ht="15.75" customHeight="1">
      <c r="A21" s="116"/>
      <c r="B21" s="117"/>
      <c r="C21" s="118"/>
      <c r="D21" s="119"/>
      <c r="E21" s="118"/>
      <c r="F21" s="118"/>
      <c r="G21" s="119"/>
      <c r="H21" s="118"/>
      <c r="I21" s="119"/>
      <c r="J21" s="122"/>
      <c r="K21" s="122"/>
      <c r="L21" s="119"/>
      <c r="M21" s="118"/>
      <c r="N21" s="284"/>
      <c r="O21" s="46" t="str">
        <f>IFERROR(CONCATENATE("VALID (",VLOOKUP(A21,'02_MASTER_KODE_FASYANKES'!B$3:L$20279,2,FALSE),")"),"N/A (BELUM VALID)")</f>
        <v>N/A (BELUM VALID)</v>
      </c>
      <c r="P21" s="374" t="str">
        <f>IFERROR(VLOOKUP(A21,'02_MASTER_KODE_FASYANKES'!B$3:L$20279,11,FALSE),"N/A (BELUM VALID)")</f>
        <v>N/A (BELUM VALID)</v>
      </c>
      <c r="Q21" s="374" t="str">
        <f t="shared" si="0"/>
        <v>N/A (BELUM VALID)</v>
      </c>
      <c r="R21" s="46" t="str">
        <f t="shared" si="1"/>
        <v>N/A (BELUM VALID)</v>
      </c>
      <c r="S21" s="374" t="str">
        <f>IFERROR(VLOOKUP(H21,'06_MASTER_KODE_PELATIHAN'!F$3:I$500,2,FALSE),"N/A (BELUM VALID)")</f>
        <v>N/A (BELUM VALID)</v>
      </c>
      <c r="T21" s="46" t="str">
        <f>IFERROR(CONCATENATE("VALID (",VLOOKUP(H21,'06_MASTER_KODE_PELATIHAN'!F$3:I$500,4,FALSE),")"),"N/A (BELUM VALID)")</f>
        <v>N/A (BELUM VALID)</v>
      </c>
      <c r="U21" s="376">
        <f t="shared" si="2"/>
        <v>0</v>
      </c>
      <c r="V21" s="377">
        <f t="shared" si="3"/>
        <v>0</v>
      </c>
      <c r="W21" s="377">
        <f t="shared" si="4"/>
        <v>0</v>
      </c>
      <c r="X21" s="377">
        <f t="shared" si="5"/>
        <v>0</v>
      </c>
      <c r="Y21" s="383">
        <f t="shared" si="6"/>
        <v>0</v>
      </c>
    </row>
    <row r="22" spans="1:25" ht="15.75" customHeight="1">
      <c r="A22" s="116"/>
      <c r="B22" s="117"/>
      <c r="C22" s="118"/>
      <c r="D22" s="119"/>
      <c r="E22" s="118"/>
      <c r="F22" s="118"/>
      <c r="G22" s="119"/>
      <c r="H22" s="118"/>
      <c r="I22" s="119"/>
      <c r="J22" s="122"/>
      <c r="K22" s="119"/>
      <c r="L22" s="118"/>
      <c r="M22" s="123"/>
      <c r="N22" s="284"/>
      <c r="O22" s="46" t="str">
        <f>IFERROR(CONCATENATE("VALID (",VLOOKUP(A22,'02_MASTER_KODE_FASYANKES'!B$3:L$20279,2,FALSE),")"),"N/A (BELUM VALID)")</f>
        <v>N/A (BELUM VALID)</v>
      </c>
      <c r="P22" s="374" t="str">
        <f>IFERROR(VLOOKUP(A22,'02_MASTER_KODE_FASYANKES'!B$3:L$20279,11,FALSE),"N/A (BELUM VALID)")</f>
        <v>N/A (BELUM VALID)</v>
      </c>
      <c r="Q22" s="374" t="str">
        <f t="shared" si="0"/>
        <v>N/A (BELUM VALID)</v>
      </c>
      <c r="R22" s="46" t="str">
        <f t="shared" si="1"/>
        <v>N/A (BELUM VALID)</v>
      </c>
      <c r="S22" s="374" t="str">
        <f>IFERROR(VLOOKUP(H22,'06_MASTER_KODE_PELATIHAN'!F$3:I$500,2,FALSE),"N/A (BELUM VALID)")</f>
        <v>N/A (BELUM VALID)</v>
      </c>
      <c r="T22" s="46" t="str">
        <f>IFERROR(CONCATENATE("VALID (",VLOOKUP(H22,'06_MASTER_KODE_PELATIHAN'!F$3:I$500,4,FALSE),")"),"N/A (BELUM VALID)")</f>
        <v>N/A (BELUM VALID)</v>
      </c>
      <c r="U22" s="376">
        <f t="shared" si="2"/>
        <v>0</v>
      </c>
      <c r="V22" s="377">
        <f t="shared" si="3"/>
        <v>0</v>
      </c>
      <c r="W22" s="377">
        <f t="shared" si="4"/>
        <v>0</v>
      </c>
      <c r="X22" s="377">
        <f t="shared" si="5"/>
        <v>0</v>
      </c>
      <c r="Y22" s="383">
        <f t="shared" si="6"/>
        <v>0</v>
      </c>
    </row>
    <row r="23" spans="1:25" ht="15.75" customHeight="1">
      <c r="A23" s="116"/>
      <c r="B23" s="117"/>
      <c r="C23" s="118"/>
      <c r="D23" s="119"/>
      <c r="E23" s="118"/>
      <c r="F23" s="118"/>
      <c r="G23" s="119"/>
      <c r="H23" s="118"/>
      <c r="I23" s="119"/>
      <c r="J23" s="122"/>
      <c r="K23" s="119"/>
      <c r="L23" s="118"/>
      <c r="M23" s="123"/>
      <c r="N23" s="284"/>
      <c r="O23" s="46" t="str">
        <f>IFERROR(CONCATENATE("VALID (",VLOOKUP(A23,'02_MASTER_KODE_FASYANKES'!B$3:L$20279,2,FALSE),")"),"N/A (BELUM VALID)")</f>
        <v>N/A (BELUM VALID)</v>
      </c>
      <c r="P23" s="374" t="str">
        <f>IFERROR(VLOOKUP(A23,'02_MASTER_KODE_FASYANKES'!B$3:L$20279,11,FALSE),"N/A (BELUM VALID)")</f>
        <v>N/A (BELUM VALID)</v>
      </c>
      <c r="Q23" s="374" t="str">
        <f t="shared" si="0"/>
        <v>N/A (BELUM VALID)</v>
      </c>
      <c r="R23" s="46" t="str">
        <f t="shared" si="1"/>
        <v>N/A (BELUM VALID)</v>
      </c>
      <c r="S23" s="374" t="str">
        <f>IFERROR(VLOOKUP(H23,'06_MASTER_KODE_PELATIHAN'!F$3:I$500,2,FALSE),"N/A (BELUM VALID)")</f>
        <v>N/A (BELUM VALID)</v>
      </c>
      <c r="T23" s="46" t="str">
        <f>IFERROR(CONCATENATE("VALID (",VLOOKUP(H23,'06_MASTER_KODE_PELATIHAN'!F$3:I$500,4,FALSE),")"),"N/A (BELUM VALID)")</f>
        <v>N/A (BELUM VALID)</v>
      </c>
      <c r="U23" s="376">
        <f t="shared" si="2"/>
        <v>0</v>
      </c>
      <c r="V23" s="377">
        <f t="shared" si="3"/>
        <v>0</v>
      </c>
      <c r="W23" s="377">
        <f t="shared" si="4"/>
        <v>0</v>
      </c>
      <c r="X23" s="377">
        <f t="shared" si="5"/>
        <v>0</v>
      </c>
      <c r="Y23" s="383">
        <f t="shared" si="6"/>
        <v>0</v>
      </c>
    </row>
    <row r="24" spans="1:25" ht="15.75" customHeight="1">
      <c r="A24" s="116"/>
      <c r="B24" s="117"/>
      <c r="C24" s="118"/>
      <c r="D24" s="119"/>
      <c r="E24" s="118"/>
      <c r="F24" s="118"/>
      <c r="G24" s="119"/>
      <c r="H24" s="118"/>
      <c r="I24" s="119"/>
      <c r="J24" s="122"/>
      <c r="K24" s="119"/>
      <c r="L24" s="118"/>
      <c r="M24" s="123"/>
      <c r="N24" s="284"/>
      <c r="O24" s="46" t="str">
        <f>IFERROR(CONCATENATE("VALID (",VLOOKUP(A24,'02_MASTER_KODE_FASYANKES'!B$3:L$20279,2,FALSE),")"),"N/A (BELUM VALID)")</f>
        <v>N/A (BELUM VALID)</v>
      </c>
      <c r="P24" s="374" t="str">
        <f>IFERROR(VLOOKUP(A24,'02_MASTER_KODE_FASYANKES'!B$3:L$20279,11,FALSE),"N/A (BELUM VALID)")</f>
        <v>N/A (BELUM VALID)</v>
      </c>
      <c r="Q24" s="374" t="str">
        <f t="shared" si="0"/>
        <v>N/A (BELUM VALID)</v>
      </c>
      <c r="R24" s="46" t="str">
        <f t="shared" si="1"/>
        <v>N/A (BELUM VALID)</v>
      </c>
      <c r="S24" s="374" t="str">
        <f>IFERROR(VLOOKUP(H24,'06_MASTER_KODE_PELATIHAN'!F$3:I$500,2,FALSE),"N/A (BELUM VALID)")</f>
        <v>N/A (BELUM VALID)</v>
      </c>
      <c r="T24" s="46" t="str">
        <f>IFERROR(CONCATENATE("VALID (",VLOOKUP(H24,'06_MASTER_KODE_PELATIHAN'!F$3:I$500,4,FALSE),")"),"N/A (BELUM VALID)")</f>
        <v>N/A (BELUM VALID)</v>
      </c>
      <c r="U24" s="376">
        <f t="shared" si="2"/>
        <v>0</v>
      </c>
      <c r="V24" s="377">
        <f t="shared" si="3"/>
        <v>0</v>
      </c>
      <c r="W24" s="377">
        <f t="shared" si="4"/>
        <v>0</v>
      </c>
      <c r="X24" s="377">
        <f t="shared" si="5"/>
        <v>0</v>
      </c>
      <c r="Y24" s="383">
        <f t="shared" si="6"/>
        <v>0</v>
      </c>
    </row>
    <row r="25" spans="1:25" ht="15.75" customHeight="1">
      <c r="A25" s="116"/>
      <c r="B25" s="117"/>
      <c r="C25" s="118"/>
      <c r="D25" s="119"/>
      <c r="E25" s="118"/>
      <c r="F25" s="118"/>
      <c r="G25" s="119"/>
      <c r="H25" s="118"/>
      <c r="I25" s="119"/>
      <c r="J25" s="122"/>
      <c r="K25" s="119"/>
      <c r="L25" s="118"/>
      <c r="M25" s="123"/>
      <c r="N25" s="284"/>
      <c r="O25" s="46" t="str">
        <f>IFERROR(CONCATENATE("VALID (",VLOOKUP(A25,'02_MASTER_KODE_FASYANKES'!B$3:L$20279,2,FALSE),")"),"N/A (BELUM VALID)")</f>
        <v>N/A (BELUM VALID)</v>
      </c>
      <c r="P25" s="374" t="str">
        <f>IFERROR(VLOOKUP(A25,'02_MASTER_KODE_FASYANKES'!B$3:L$20279,11,FALSE),"N/A (BELUM VALID)")</f>
        <v>N/A (BELUM VALID)</v>
      </c>
      <c r="Q25" s="374" t="str">
        <f t="shared" si="0"/>
        <v>N/A (BELUM VALID)</v>
      </c>
      <c r="R25" s="46" t="str">
        <f t="shared" si="1"/>
        <v>N/A (BELUM VALID)</v>
      </c>
      <c r="S25" s="374" t="str">
        <f>IFERROR(VLOOKUP(H25,'06_MASTER_KODE_PELATIHAN'!F$3:I$500,2,FALSE),"N/A (BELUM VALID)")</f>
        <v>N/A (BELUM VALID)</v>
      </c>
      <c r="T25" s="46" t="str">
        <f>IFERROR(CONCATENATE("VALID (",VLOOKUP(H25,'06_MASTER_KODE_PELATIHAN'!F$3:I$500,4,FALSE),")"),"N/A (BELUM VALID)")</f>
        <v>N/A (BELUM VALID)</v>
      </c>
      <c r="U25" s="376">
        <f t="shared" si="2"/>
        <v>0</v>
      </c>
      <c r="V25" s="377">
        <f t="shared" si="3"/>
        <v>0</v>
      </c>
      <c r="W25" s="377">
        <f t="shared" si="4"/>
        <v>0</v>
      </c>
      <c r="X25" s="377">
        <f t="shared" si="5"/>
        <v>0</v>
      </c>
      <c r="Y25" s="383">
        <f t="shared" si="6"/>
        <v>0</v>
      </c>
    </row>
    <row r="26" spans="1:25" ht="15.75" customHeight="1">
      <c r="A26" s="116"/>
      <c r="B26" s="117"/>
      <c r="C26" s="118"/>
      <c r="D26" s="119"/>
      <c r="E26" s="118"/>
      <c r="F26" s="118"/>
      <c r="G26" s="119"/>
      <c r="H26" s="118"/>
      <c r="I26" s="119"/>
      <c r="J26" s="122"/>
      <c r="K26" s="119"/>
      <c r="L26" s="118"/>
      <c r="M26" s="123"/>
      <c r="N26" s="284"/>
      <c r="O26" s="46" t="str">
        <f>IFERROR(CONCATENATE("VALID (",VLOOKUP(A26,'02_MASTER_KODE_FASYANKES'!B$3:L$20279,2,FALSE),")"),"N/A (BELUM VALID)")</f>
        <v>N/A (BELUM VALID)</v>
      </c>
      <c r="P26" s="374" t="str">
        <f>IFERROR(VLOOKUP(A26,'02_MASTER_KODE_FASYANKES'!B$3:L$20279,11,FALSE),"N/A (BELUM VALID)")</f>
        <v>N/A (BELUM VALID)</v>
      </c>
      <c r="Q26" s="374" t="str">
        <f t="shared" si="0"/>
        <v>N/A (BELUM VALID)</v>
      </c>
      <c r="R26" s="46" t="str">
        <f t="shared" si="1"/>
        <v>N/A (BELUM VALID)</v>
      </c>
      <c r="S26" s="374" t="str">
        <f>IFERROR(VLOOKUP(H26,'06_MASTER_KODE_PELATIHAN'!F$3:I$500,2,FALSE),"N/A (BELUM VALID)")</f>
        <v>N/A (BELUM VALID)</v>
      </c>
      <c r="T26" s="46" t="str">
        <f>IFERROR(CONCATENATE("VALID (",VLOOKUP(H26,'06_MASTER_KODE_PELATIHAN'!F$3:I$500,4,FALSE),")"),"N/A (BELUM VALID)")</f>
        <v>N/A (BELUM VALID)</v>
      </c>
      <c r="U26" s="376">
        <f t="shared" si="2"/>
        <v>0</v>
      </c>
      <c r="V26" s="377">
        <f t="shared" si="3"/>
        <v>0</v>
      </c>
      <c r="W26" s="377">
        <f t="shared" si="4"/>
        <v>0</v>
      </c>
      <c r="X26" s="377">
        <f t="shared" si="5"/>
        <v>0</v>
      </c>
      <c r="Y26" s="383">
        <f t="shared" si="6"/>
        <v>0</v>
      </c>
    </row>
    <row r="27" spans="1:25" ht="15.75" customHeight="1">
      <c r="A27" s="116"/>
      <c r="B27" s="117"/>
      <c r="C27" s="118"/>
      <c r="D27" s="119"/>
      <c r="E27" s="118"/>
      <c r="F27" s="118"/>
      <c r="G27" s="119"/>
      <c r="H27" s="118"/>
      <c r="I27" s="119"/>
      <c r="J27" s="122"/>
      <c r="K27" s="119"/>
      <c r="L27" s="118"/>
      <c r="M27" s="123"/>
      <c r="N27" s="284"/>
      <c r="O27" s="46" t="str">
        <f>IFERROR(CONCATENATE("VALID (",VLOOKUP(A27,'02_MASTER_KODE_FASYANKES'!B$3:L$20279,2,FALSE),")"),"N/A (BELUM VALID)")</f>
        <v>N/A (BELUM VALID)</v>
      </c>
      <c r="P27" s="374" t="str">
        <f>IFERROR(VLOOKUP(A27,'02_MASTER_KODE_FASYANKES'!B$3:L$20279,11,FALSE),"N/A (BELUM VALID)")</f>
        <v>N/A (BELUM VALID)</v>
      </c>
      <c r="Q27" s="374" t="str">
        <f t="shared" si="0"/>
        <v>N/A (BELUM VALID)</v>
      </c>
      <c r="R27" s="46" t="str">
        <f t="shared" si="1"/>
        <v>N/A (BELUM VALID)</v>
      </c>
      <c r="S27" s="374" t="str">
        <f>IFERROR(VLOOKUP(H27,'06_MASTER_KODE_PELATIHAN'!F$3:I$500,2,FALSE),"N/A (BELUM VALID)")</f>
        <v>N/A (BELUM VALID)</v>
      </c>
      <c r="T27" s="46" t="str">
        <f>IFERROR(CONCATENATE("VALID (",VLOOKUP(H27,'06_MASTER_KODE_PELATIHAN'!F$3:I$500,4,FALSE),")"),"N/A (BELUM VALID)")</f>
        <v>N/A (BELUM VALID)</v>
      </c>
      <c r="U27" s="376">
        <f t="shared" si="2"/>
        <v>0</v>
      </c>
      <c r="V27" s="377">
        <f t="shared" si="3"/>
        <v>0</v>
      </c>
      <c r="W27" s="377">
        <f t="shared" si="4"/>
        <v>0</v>
      </c>
      <c r="X27" s="377">
        <f t="shared" si="5"/>
        <v>0</v>
      </c>
      <c r="Y27" s="383">
        <f t="shared" si="6"/>
        <v>0</v>
      </c>
    </row>
    <row r="28" spans="1:25" ht="15.75" customHeight="1">
      <c r="A28" s="116"/>
      <c r="B28" s="117"/>
      <c r="C28" s="118"/>
      <c r="D28" s="119"/>
      <c r="E28" s="118"/>
      <c r="F28" s="118"/>
      <c r="G28" s="119"/>
      <c r="H28" s="118"/>
      <c r="I28" s="119"/>
      <c r="J28" s="122"/>
      <c r="K28" s="119"/>
      <c r="L28" s="118"/>
      <c r="M28" s="123"/>
      <c r="N28" s="284"/>
      <c r="O28" s="46" t="str">
        <f>IFERROR(CONCATENATE("VALID (",VLOOKUP(A28,'02_MASTER_KODE_FASYANKES'!B$3:L$20279,2,FALSE),")"),"N/A (BELUM VALID)")</f>
        <v>N/A (BELUM VALID)</v>
      </c>
      <c r="P28" s="374" t="str">
        <f>IFERROR(VLOOKUP(A28,'02_MASTER_KODE_FASYANKES'!B$3:L$20279,11,FALSE),"N/A (BELUM VALID)")</f>
        <v>N/A (BELUM VALID)</v>
      </c>
      <c r="Q28" s="374" t="str">
        <f t="shared" si="0"/>
        <v>N/A (BELUM VALID)</v>
      </c>
      <c r="R28" s="46" t="str">
        <f t="shared" si="1"/>
        <v>N/A (BELUM VALID)</v>
      </c>
      <c r="S28" s="374" t="str">
        <f>IFERROR(VLOOKUP(H28,'06_MASTER_KODE_PELATIHAN'!F$3:I$500,2,FALSE),"N/A (BELUM VALID)")</f>
        <v>N/A (BELUM VALID)</v>
      </c>
      <c r="T28" s="46" t="str">
        <f>IFERROR(CONCATENATE("VALID (",VLOOKUP(H28,'06_MASTER_KODE_PELATIHAN'!F$3:I$500,4,FALSE),")"),"N/A (BELUM VALID)")</f>
        <v>N/A (BELUM VALID)</v>
      </c>
      <c r="U28" s="376">
        <f t="shared" si="2"/>
        <v>0</v>
      </c>
      <c r="V28" s="377">
        <f t="shared" si="3"/>
        <v>0</v>
      </c>
      <c r="W28" s="377">
        <f t="shared" si="4"/>
        <v>0</v>
      </c>
      <c r="X28" s="377">
        <f t="shared" si="5"/>
        <v>0</v>
      </c>
      <c r="Y28" s="383">
        <f t="shared" si="6"/>
        <v>0</v>
      </c>
    </row>
    <row r="29" spans="1:25" ht="15.75" customHeight="1">
      <c r="A29" s="116"/>
      <c r="B29" s="117"/>
      <c r="C29" s="118"/>
      <c r="D29" s="119"/>
      <c r="E29" s="118"/>
      <c r="F29" s="118"/>
      <c r="G29" s="119"/>
      <c r="H29" s="118"/>
      <c r="I29" s="119"/>
      <c r="J29" s="122"/>
      <c r="K29" s="119"/>
      <c r="L29" s="118"/>
      <c r="M29" s="123"/>
      <c r="N29" s="284"/>
      <c r="O29" s="46" t="str">
        <f>IFERROR(CONCATENATE("VALID (",VLOOKUP(A29,'02_MASTER_KODE_FASYANKES'!B$3:L$20279,2,FALSE),")"),"N/A (BELUM VALID)")</f>
        <v>N/A (BELUM VALID)</v>
      </c>
      <c r="P29" s="374" t="str">
        <f>IFERROR(VLOOKUP(A29,'02_MASTER_KODE_FASYANKES'!B$3:L$20279,11,FALSE),"N/A (BELUM VALID)")</f>
        <v>N/A (BELUM VALID)</v>
      </c>
      <c r="Q29" s="374" t="str">
        <f t="shared" si="0"/>
        <v>N/A (BELUM VALID)</v>
      </c>
      <c r="R29" s="46" t="str">
        <f t="shared" si="1"/>
        <v>N/A (BELUM VALID)</v>
      </c>
      <c r="S29" s="374" t="str">
        <f>IFERROR(VLOOKUP(H29,'06_MASTER_KODE_PELATIHAN'!F$3:I$500,2,FALSE),"N/A (BELUM VALID)")</f>
        <v>N/A (BELUM VALID)</v>
      </c>
      <c r="T29" s="46" t="str">
        <f>IFERROR(CONCATENATE("VALID (",VLOOKUP(H29,'06_MASTER_KODE_PELATIHAN'!F$3:I$500,4,FALSE),")"),"N/A (BELUM VALID)")</f>
        <v>N/A (BELUM VALID)</v>
      </c>
      <c r="U29" s="376">
        <f t="shared" si="2"/>
        <v>0</v>
      </c>
      <c r="V29" s="377">
        <f t="shared" si="3"/>
        <v>0</v>
      </c>
      <c r="W29" s="377">
        <f t="shared" si="4"/>
        <v>0</v>
      </c>
      <c r="X29" s="377">
        <f t="shared" si="5"/>
        <v>0</v>
      </c>
      <c r="Y29" s="383">
        <f t="shared" si="6"/>
        <v>0</v>
      </c>
    </row>
    <row r="30" spans="1:25" ht="15.75" customHeight="1">
      <c r="A30" s="116"/>
      <c r="B30" s="117"/>
      <c r="C30" s="118"/>
      <c r="D30" s="119"/>
      <c r="E30" s="118"/>
      <c r="F30" s="118"/>
      <c r="G30" s="119"/>
      <c r="H30" s="118"/>
      <c r="I30" s="119"/>
      <c r="J30" s="122"/>
      <c r="K30" s="119"/>
      <c r="L30" s="118"/>
      <c r="M30" s="123"/>
      <c r="N30" s="284"/>
      <c r="O30" s="46" t="str">
        <f>IFERROR(CONCATENATE("VALID (",VLOOKUP(A30,'02_MASTER_KODE_FASYANKES'!B$3:L$20279,2,FALSE),")"),"N/A (BELUM VALID)")</f>
        <v>N/A (BELUM VALID)</v>
      </c>
      <c r="P30" s="374" t="str">
        <f>IFERROR(VLOOKUP(A30,'02_MASTER_KODE_FASYANKES'!B$3:L$20279,11,FALSE),"N/A (BELUM VALID)")</f>
        <v>N/A (BELUM VALID)</v>
      </c>
      <c r="Q30" s="374" t="str">
        <f t="shared" si="0"/>
        <v>N/A (BELUM VALID)</v>
      </c>
      <c r="R30" s="46" t="str">
        <f t="shared" si="1"/>
        <v>N/A (BELUM VALID)</v>
      </c>
      <c r="S30" s="374" t="str">
        <f>IFERROR(VLOOKUP(H30,'06_MASTER_KODE_PELATIHAN'!F$3:I$500,2,FALSE),"N/A (BELUM VALID)")</f>
        <v>N/A (BELUM VALID)</v>
      </c>
      <c r="T30" s="46" t="str">
        <f>IFERROR(CONCATENATE("VALID (",VLOOKUP(H30,'06_MASTER_KODE_PELATIHAN'!F$3:I$500,4,FALSE),")"),"N/A (BELUM VALID)")</f>
        <v>N/A (BELUM VALID)</v>
      </c>
      <c r="U30" s="376">
        <f t="shared" si="2"/>
        <v>0</v>
      </c>
      <c r="V30" s="377">
        <f t="shared" si="3"/>
        <v>0</v>
      </c>
      <c r="W30" s="377">
        <f t="shared" si="4"/>
        <v>0</v>
      </c>
      <c r="X30" s="377">
        <f t="shared" si="5"/>
        <v>0</v>
      </c>
      <c r="Y30" s="383">
        <f t="shared" si="6"/>
        <v>0</v>
      </c>
    </row>
    <row r="31" spans="1:25" ht="15.75" customHeight="1">
      <c r="A31" s="116"/>
      <c r="B31" s="117"/>
      <c r="C31" s="118"/>
      <c r="D31" s="119"/>
      <c r="E31" s="118"/>
      <c r="F31" s="118"/>
      <c r="G31" s="119"/>
      <c r="H31" s="118"/>
      <c r="I31" s="119"/>
      <c r="J31" s="122"/>
      <c r="K31" s="119"/>
      <c r="L31" s="118"/>
      <c r="M31" s="123"/>
      <c r="N31" s="284"/>
      <c r="O31" s="46" t="str">
        <f>IFERROR(CONCATENATE("VALID (",VLOOKUP(A31,'02_MASTER_KODE_FASYANKES'!B$3:L$20279,2,FALSE),")"),"N/A (BELUM VALID)")</f>
        <v>N/A (BELUM VALID)</v>
      </c>
      <c r="P31" s="374" t="str">
        <f>IFERROR(VLOOKUP(A31,'02_MASTER_KODE_FASYANKES'!B$3:L$20279,11,FALSE),"N/A (BELUM VALID)")</f>
        <v>N/A (BELUM VALID)</v>
      </c>
      <c r="Q31" s="374" t="str">
        <f t="shared" si="0"/>
        <v>N/A (BELUM VALID)</v>
      </c>
      <c r="R31" s="46" t="str">
        <f t="shared" si="1"/>
        <v>N/A (BELUM VALID)</v>
      </c>
      <c r="S31" s="374" t="str">
        <f>IFERROR(VLOOKUP(H31,'06_MASTER_KODE_PELATIHAN'!F$3:I$500,2,FALSE),"N/A (BELUM VALID)")</f>
        <v>N/A (BELUM VALID)</v>
      </c>
      <c r="T31" s="46" t="str">
        <f>IFERROR(CONCATENATE("VALID (",VLOOKUP(H31,'06_MASTER_KODE_PELATIHAN'!F$3:I$500,4,FALSE),")"),"N/A (BELUM VALID)")</f>
        <v>N/A (BELUM VALID)</v>
      </c>
      <c r="U31" s="376">
        <f t="shared" si="2"/>
        <v>0</v>
      </c>
      <c r="V31" s="377">
        <f t="shared" si="3"/>
        <v>0</v>
      </c>
      <c r="W31" s="377">
        <f t="shared" si="4"/>
        <v>0</v>
      </c>
      <c r="X31" s="377">
        <f t="shared" si="5"/>
        <v>0</v>
      </c>
      <c r="Y31" s="383">
        <f t="shared" si="6"/>
        <v>0</v>
      </c>
    </row>
    <row r="32" spans="1:25" ht="15.75" customHeight="1">
      <c r="A32" s="116"/>
      <c r="B32" s="117"/>
      <c r="C32" s="118"/>
      <c r="D32" s="119"/>
      <c r="E32" s="118"/>
      <c r="F32" s="118"/>
      <c r="G32" s="119"/>
      <c r="H32" s="118"/>
      <c r="I32" s="119"/>
      <c r="J32" s="122"/>
      <c r="K32" s="119"/>
      <c r="L32" s="118"/>
      <c r="M32" s="123"/>
      <c r="N32" s="284"/>
      <c r="O32" s="46" t="str">
        <f>IFERROR(CONCATENATE("VALID (",VLOOKUP(A32,'02_MASTER_KODE_FASYANKES'!B$3:L$20279,2,FALSE),")"),"N/A (BELUM VALID)")</f>
        <v>N/A (BELUM VALID)</v>
      </c>
      <c r="P32" s="374" t="str">
        <f>IFERROR(VLOOKUP(A32,'02_MASTER_KODE_FASYANKES'!B$3:L$20279,11,FALSE),"N/A (BELUM VALID)")</f>
        <v>N/A (BELUM VALID)</v>
      </c>
      <c r="Q32" s="374" t="str">
        <f t="shared" si="0"/>
        <v>N/A (BELUM VALID)</v>
      </c>
      <c r="R32" s="46" t="str">
        <f t="shared" si="1"/>
        <v>N/A (BELUM VALID)</v>
      </c>
      <c r="S32" s="374" t="str">
        <f>IFERROR(VLOOKUP(H32,'06_MASTER_KODE_PELATIHAN'!F$3:I$500,2,FALSE),"N/A (BELUM VALID)")</f>
        <v>N/A (BELUM VALID)</v>
      </c>
      <c r="T32" s="46" t="str">
        <f>IFERROR(CONCATENATE("VALID (",VLOOKUP(H32,'06_MASTER_KODE_PELATIHAN'!F$3:I$500,4,FALSE),")"),"N/A (BELUM VALID)")</f>
        <v>N/A (BELUM VALID)</v>
      </c>
      <c r="U32" s="376">
        <f t="shared" si="2"/>
        <v>0</v>
      </c>
      <c r="V32" s="377">
        <f t="shared" si="3"/>
        <v>0</v>
      </c>
      <c r="W32" s="377">
        <f t="shared" si="4"/>
        <v>0</v>
      </c>
      <c r="X32" s="377">
        <f t="shared" si="5"/>
        <v>0</v>
      </c>
      <c r="Y32" s="383">
        <f t="shared" si="6"/>
        <v>0</v>
      </c>
    </row>
    <row r="33" spans="1:25" ht="15.75" customHeight="1">
      <c r="A33" s="116"/>
      <c r="B33" s="117"/>
      <c r="C33" s="118"/>
      <c r="D33" s="119"/>
      <c r="E33" s="118"/>
      <c r="F33" s="118"/>
      <c r="G33" s="119"/>
      <c r="H33" s="118"/>
      <c r="I33" s="119"/>
      <c r="J33" s="122"/>
      <c r="K33" s="119"/>
      <c r="L33" s="118"/>
      <c r="M33" s="123"/>
      <c r="N33" s="284"/>
      <c r="O33" s="46" t="str">
        <f>IFERROR(CONCATENATE("VALID (",VLOOKUP(A33,'02_MASTER_KODE_FASYANKES'!B$3:L$20279,2,FALSE),")"),"N/A (BELUM VALID)")</f>
        <v>N/A (BELUM VALID)</v>
      </c>
      <c r="P33" s="374" t="str">
        <f>IFERROR(VLOOKUP(A33,'02_MASTER_KODE_FASYANKES'!B$3:L$20279,11,FALSE),"N/A (BELUM VALID)")</f>
        <v>N/A (BELUM VALID)</v>
      </c>
      <c r="Q33" s="374" t="str">
        <f t="shared" si="0"/>
        <v>N/A (BELUM VALID)</v>
      </c>
      <c r="R33" s="46" t="str">
        <f t="shared" si="1"/>
        <v>N/A (BELUM VALID)</v>
      </c>
      <c r="S33" s="374" t="str">
        <f>IFERROR(VLOOKUP(H33,'06_MASTER_KODE_PELATIHAN'!F$3:I$500,2,FALSE),"N/A (BELUM VALID)")</f>
        <v>N/A (BELUM VALID)</v>
      </c>
      <c r="T33" s="46" t="str">
        <f>IFERROR(CONCATENATE("VALID (",VLOOKUP(H33,'06_MASTER_KODE_PELATIHAN'!F$3:I$500,4,FALSE),")"),"N/A (BELUM VALID)")</f>
        <v>N/A (BELUM VALID)</v>
      </c>
      <c r="U33" s="376">
        <f t="shared" si="2"/>
        <v>0</v>
      </c>
      <c r="V33" s="377">
        <f t="shared" si="3"/>
        <v>0</v>
      </c>
      <c r="W33" s="377">
        <f t="shared" si="4"/>
        <v>0</v>
      </c>
      <c r="X33" s="377">
        <f t="shared" si="5"/>
        <v>0</v>
      </c>
      <c r="Y33" s="383">
        <f t="shared" si="6"/>
        <v>0</v>
      </c>
    </row>
    <row r="34" spans="1:25" ht="15.75" customHeight="1">
      <c r="A34" s="116"/>
      <c r="B34" s="117"/>
      <c r="C34" s="118"/>
      <c r="D34" s="119"/>
      <c r="E34" s="118"/>
      <c r="F34" s="118"/>
      <c r="G34" s="119"/>
      <c r="H34" s="118"/>
      <c r="I34" s="119"/>
      <c r="J34" s="122"/>
      <c r="K34" s="119"/>
      <c r="L34" s="118"/>
      <c r="M34" s="123"/>
      <c r="N34" s="284"/>
      <c r="O34" s="46" t="str">
        <f>IFERROR(CONCATENATE("VALID (",VLOOKUP(A34,'02_MASTER_KODE_FASYANKES'!B$3:L$20279,2,FALSE),")"),"N/A (BELUM VALID)")</f>
        <v>N/A (BELUM VALID)</v>
      </c>
      <c r="P34" s="374" t="str">
        <f>IFERROR(VLOOKUP(A34,'02_MASTER_KODE_FASYANKES'!B$3:L$20279,11,FALSE),"N/A (BELUM VALID)")</f>
        <v>N/A (BELUM VALID)</v>
      </c>
      <c r="Q34" s="374" t="str">
        <f t="shared" si="0"/>
        <v>N/A (BELUM VALID)</v>
      </c>
      <c r="R34" s="46" t="str">
        <f t="shared" si="1"/>
        <v>N/A (BELUM VALID)</v>
      </c>
      <c r="S34" s="374" t="str">
        <f>IFERROR(VLOOKUP(H34,'06_MASTER_KODE_PELATIHAN'!F$3:I$500,2,FALSE),"N/A (BELUM VALID)")</f>
        <v>N/A (BELUM VALID)</v>
      </c>
      <c r="T34" s="46" t="str">
        <f>IFERROR(CONCATENATE("VALID (",VLOOKUP(H34,'06_MASTER_KODE_PELATIHAN'!F$3:I$500,4,FALSE),")"),"N/A (BELUM VALID)")</f>
        <v>N/A (BELUM VALID)</v>
      </c>
      <c r="U34" s="376">
        <f t="shared" si="2"/>
        <v>0</v>
      </c>
      <c r="V34" s="377">
        <f t="shared" si="3"/>
        <v>0</v>
      </c>
      <c r="W34" s="377">
        <f t="shared" si="4"/>
        <v>0</v>
      </c>
      <c r="X34" s="377">
        <f t="shared" si="5"/>
        <v>0</v>
      </c>
      <c r="Y34" s="383">
        <f t="shared" si="6"/>
        <v>0</v>
      </c>
    </row>
    <row r="35" spans="1:25" ht="15.75" customHeight="1">
      <c r="A35" s="116"/>
      <c r="B35" s="117"/>
      <c r="C35" s="118"/>
      <c r="D35" s="119"/>
      <c r="E35" s="118"/>
      <c r="F35" s="118"/>
      <c r="G35" s="119"/>
      <c r="H35" s="118"/>
      <c r="I35" s="119"/>
      <c r="J35" s="122"/>
      <c r="K35" s="119"/>
      <c r="L35" s="118"/>
      <c r="M35" s="123"/>
      <c r="N35" s="284"/>
      <c r="O35" s="46" t="str">
        <f>IFERROR(CONCATENATE("VALID (",VLOOKUP(A35,'02_MASTER_KODE_FASYANKES'!B$3:L$20279,2,FALSE),")"),"N/A (BELUM VALID)")</f>
        <v>N/A (BELUM VALID)</v>
      </c>
      <c r="P35" s="374" t="str">
        <f>IFERROR(VLOOKUP(A35,'02_MASTER_KODE_FASYANKES'!B$3:L$20279,11,FALSE),"N/A (BELUM VALID)")</f>
        <v>N/A (BELUM VALID)</v>
      </c>
      <c r="Q35" s="374" t="str">
        <f t="shared" si="0"/>
        <v>N/A (BELUM VALID)</v>
      </c>
      <c r="R35" s="46" t="str">
        <f t="shared" si="1"/>
        <v>N/A (BELUM VALID)</v>
      </c>
      <c r="S35" s="374" t="str">
        <f>IFERROR(VLOOKUP(H35,'06_MASTER_KODE_PELATIHAN'!F$3:I$500,2,FALSE),"N/A (BELUM VALID)")</f>
        <v>N/A (BELUM VALID)</v>
      </c>
      <c r="T35" s="46" t="str">
        <f>IFERROR(CONCATENATE("VALID (",VLOOKUP(H35,'06_MASTER_KODE_PELATIHAN'!F$3:I$500,4,FALSE),")"),"N/A (BELUM VALID)")</f>
        <v>N/A (BELUM VALID)</v>
      </c>
      <c r="U35" s="376">
        <f t="shared" si="2"/>
        <v>0</v>
      </c>
      <c r="V35" s="377">
        <f t="shared" si="3"/>
        <v>0</v>
      </c>
      <c r="W35" s="377">
        <f t="shared" si="4"/>
        <v>0</v>
      </c>
      <c r="X35" s="377">
        <f t="shared" si="5"/>
        <v>0</v>
      </c>
      <c r="Y35" s="383">
        <f t="shared" si="6"/>
        <v>0</v>
      </c>
    </row>
    <row r="36" spans="1:25" ht="15.75" customHeight="1">
      <c r="A36" s="116"/>
      <c r="B36" s="117"/>
      <c r="C36" s="118"/>
      <c r="D36" s="119"/>
      <c r="E36" s="118"/>
      <c r="F36" s="402" t="s">
        <v>1666</v>
      </c>
      <c r="G36" s="402" t="s">
        <v>9338</v>
      </c>
      <c r="H36" s="566"/>
      <c r="I36" s="119"/>
      <c r="J36" s="122"/>
      <c r="K36" s="119"/>
      <c r="L36" s="118"/>
      <c r="M36" s="123"/>
      <c r="N36" s="284"/>
      <c r="O36" s="46" t="str">
        <f>IFERROR(CONCATENATE("VALID (",VLOOKUP(A36,'02_MASTER_KODE_FASYANKES'!B$3:L$20279,2,FALSE),")"),"N/A (BELUM VALID)")</f>
        <v>N/A (BELUM VALID)</v>
      </c>
      <c r="P36" s="374" t="str">
        <f>IFERROR(VLOOKUP(A36,'02_MASTER_KODE_FASYANKES'!B$3:L$20279,11,FALSE),"N/A (BELUM VALID)")</f>
        <v>N/A (BELUM VALID)</v>
      </c>
      <c r="Q36" s="374" t="str">
        <f t="shared" si="0"/>
        <v>N/A (BELUM VALID)</v>
      </c>
      <c r="R36" s="46" t="str">
        <f t="shared" si="1"/>
        <v>N/A (BELUM VALID)</v>
      </c>
      <c r="S36" s="374" t="str">
        <f>IFERROR(VLOOKUP(H36,'06_MASTER_KODE_PELATIHAN'!F$3:I$500,2,FALSE),"N/A (BELUM VALID)")</f>
        <v>N/A (BELUM VALID)</v>
      </c>
      <c r="T36" s="46" t="str">
        <f>IFERROR(CONCATENATE("VALID (",VLOOKUP(H36,'06_MASTER_KODE_PELATIHAN'!F$3:I$500,4,FALSE),")"),"N/A (BELUM VALID)")</f>
        <v>N/A (BELUM VALID)</v>
      </c>
      <c r="U36" s="376">
        <f t="shared" si="2"/>
        <v>0</v>
      </c>
      <c r="V36" s="377">
        <f t="shared" si="3"/>
        <v>0</v>
      </c>
      <c r="W36" s="377">
        <f t="shared" si="4"/>
        <v>0</v>
      </c>
      <c r="X36" s="377">
        <f t="shared" si="5"/>
        <v>0</v>
      </c>
      <c r="Y36" s="383">
        <f t="shared" si="6"/>
        <v>0</v>
      </c>
    </row>
    <row r="37" spans="1:25" ht="25.5" customHeight="1">
      <c r="A37" s="116"/>
      <c r="B37" s="117"/>
      <c r="C37" s="118"/>
      <c r="D37" s="119"/>
      <c r="E37" s="118"/>
      <c r="F37" s="403">
        <v>1</v>
      </c>
      <c r="G37" s="403" t="s">
        <v>1671</v>
      </c>
      <c r="H37" s="567" t="s">
        <v>13507</v>
      </c>
      <c r="I37" s="119"/>
      <c r="J37" s="122"/>
      <c r="K37" s="119"/>
      <c r="L37" s="118"/>
      <c r="M37" s="123"/>
      <c r="N37" s="284"/>
      <c r="O37" s="46" t="str">
        <f>IFERROR(CONCATENATE("VALID (",VLOOKUP(A37,'02_MASTER_KODE_FASYANKES'!B$3:L$20279,2,FALSE),")"),"N/A (BELUM VALID)")</f>
        <v>N/A (BELUM VALID)</v>
      </c>
      <c r="P37" s="374" t="str">
        <f>IFERROR(VLOOKUP(A37,'02_MASTER_KODE_FASYANKES'!B$3:L$20279,11,FALSE),"N/A (BELUM VALID)")</f>
        <v>N/A (BELUM VALID)</v>
      </c>
      <c r="Q37" s="374" t="str">
        <f t="shared" si="0"/>
        <v>N/A (BELUM VALID)</v>
      </c>
      <c r="R37" s="46" t="str">
        <f t="shared" si="1"/>
        <v>N/A (BELUM VALID)</v>
      </c>
      <c r="S37" s="374" t="str">
        <f>IFERROR(VLOOKUP(H37,'06_MASTER_KODE_PELATIHAN'!F$3:I$500,2,FALSE),"N/A (BELUM VALID)")</f>
        <v>N/A (BELUM VALID)</v>
      </c>
      <c r="T37" s="46" t="str">
        <f>IFERROR(CONCATENATE("VALID (",VLOOKUP(H37,'06_MASTER_KODE_PELATIHAN'!F$3:I$500,4,FALSE),")"),"N/A (BELUM VALID)")</f>
        <v>N/A (BELUM VALID)</v>
      </c>
      <c r="U37" s="376">
        <f t="shared" si="2"/>
        <v>0</v>
      </c>
      <c r="V37" s="377">
        <f t="shared" si="3"/>
        <v>0</v>
      </c>
      <c r="W37" s="377">
        <f t="shared" si="4"/>
        <v>0</v>
      </c>
      <c r="X37" s="377">
        <f t="shared" si="5"/>
        <v>0</v>
      </c>
      <c r="Y37" s="383">
        <f t="shared" si="6"/>
        <v>0</v>
      </c>
    </row>
    <row r="38" spans="1:25" ht="15.75" customHeight="1">
      <c r="A38" s="116"/>
      <c r="B38" s="117"/>
      <c r="C38" s="118"/>
      <c r="D38" s="119"/>
      <c r="E38" s="118"/>
      <c r="F38" s="403">
        <v>2</v>
      </c>
      <c r="G38" s="403" t="s">
        <v>1675</v>
      </c>
      <c r="H38" s="567"/>
      <c r="I38" s="119"/>
      <c r="J38" s="122"/>
      <c r="K38" s="119"/>
      <c r="L38" s="118"/>
      <c r="M38" s="123"/>
      <c r="N38" s="284"/>
      <c r="O38" s="46" t="str">
        <f>IFERROR(CONCATENATE("VALID (",VLOOKUP(A38,'02_MASTER_KODE_FASYANKES'!B$3:L$20279,2,FALSE),")"),"N/A (BELUM VALID)")</f>
        <v>N/A (BELUM VALID)</v>
      </c>
      <c r="P38" s="374" t="str">
        <f>IFERROR(VLOOKUP(A38,'02_MASTER_KODE_FASYANKES'!B$3:L$20279,11,FALSE),"N/A (BELUM VALID)")</f>
        <v>N/A (BELUM VALID)</v>
      </c>
      <c r="Q38" s="374" t="str">
        <f t="shared" si="0"/>
        <v>N/A (BELUM VALID)</v>
      </c>
      <c r="R38" s="46" t="str">
        <f t="shared" si="1"/>
        <v>N/A (BELUM VALID)</v>
      </c>
      <c r="S38" s="374" t="str">
        <f>IFERROR(VLOOKUP(H38,'06_MASTER_KODE_PELATIHAN'!F$3:I$500,2,FALSE),"N/A (BELUM VALID)")</f>
        <v>N/A (BELUM VALID)</v>
      </c>
      <c r="T38" s="46" t="str">
        <f>IFERROR(CONCATENATE("VALID (",VLOOKUP(H38,'06_MASTER_KODE_PELATIHAN'!F$3:I$500,4,FALSE),")"),"N/A (BELUM VALID)")</f>
        <v>N/A (BELUM VALID)</v>
      </c>
      <c r="U38" s="376">
        <f t="shared" si="2"/>
        <v>0</v>
      </c>
      <c r="V38" s="377">
        <f t="shared" si="3"/>
        <v>0</v>
      </c>
      <c r="W38" s="377">
        <f t="shared" si="4"/>
        <v>0</v>
      </c>
      <c r="X38" s="377">
        <f t="shared" si="5"/>
        <v>0</v>
      </c>
      <c r="Y38" s="383">
        <f t="shared" si="6"/>
        <v>0</v>
      </c>
    </row>
    <row r="39" spans="1:25" ht="15.75" customHeight="1">
      <c r="A39" s="116"/>
      <c r="B39" s="117"/>
      <c r="C39" s="118"/>
      <c r="D39" s="119"/>
      <c r="E39" s="118"/>
      <c r="F39" s="403">
        <v>3</v>
      </c>
      <c r="G39" s="403" t="s">
        <v>1678</v>
      </c>
      <c r="H39" s="567" t="s">
        <v>13508</v>
      </c>
      <c r="I39" s="119"/>
      <c r="J39" s="122"/>
      <c r="K39" s="119"/>
      <c r="L39" s="118"/>
      <c r="M39" s="123"/>
      <c r="N39" s="284"/>
      <c r="O39" s="46" t="str">
        <f>IFERROR(CONCATENATE("VALID (",VLOOKUP(A39,'02_MASTER_KODE_FASYANKES'!B$3:L$20279,2,FALSE),")"),"N/A (BELUM VALID)")</f>
        <v>N/A (BELUM VALID)</v>
      </c>
      <c r="P39" s="374" t="str">
        <f>IFERROR(VLOOKUP(A39,'02_MASTER_KODE_FASYANKES'!B$3:L$20279,11,FALSE),"N/A (BELUM VALID)")</f>
        <v>N/A (BELUM VALID)</v>
      </c>
      <c r="Q39" s="374" t="str">
        <f t="shared" si="0"/>
        <v>N/A (BELUM VALID)</v>
      </c>
      <c r="R39" s="46" t="str">
        <f t="shared" si="1"/>
        <v>N/A (BELUM VALID)</v>
      </c>
      <c r="S39" s="374" t="str">
        <f>IFERROR(VLOOKUP(H39,'06_MASTER_KODE_PELATIHAN'!F$3:I$500,2,FALSE),"N/A (BELUM VALID)")</f>
        <v>N/A (BELUM VALID)</v>
      </c>
      <c r="T39" s="46" t="str">
        <f>IFERROR(CONCATENATE("VALID (",VLOOKUP(H39,'06_MASTER_KODE_PELATIHAN'!F$3:I$500,4,FALSE),")"),"N/A (BELUM VALID)")</f>
        <v>N/A (BELUM VALID)</v>
      </c>
      <c r="U39" s="376">
        <f t="shared" si="2"/>
        <v>0</v>
      </c>
      <c r="V39" s="377">
        <f t="shared" si="3"/>
        <v>0</v>
      </c>
      <c r="W39" s="377">
        <f t="shared" si="4"/>
        <v>0</v>
      </c>
      <c r="X39" s="377">
        <f t="shared" si="5"/>
        <v>0</v>
      </c>
      <c r="Y39" s="383">
        <f t="shared" si="6"/>
        <v>0</v>
      </c>
    </row>
    <row r="40" spans="1:25" ht="19.5" customHeight="1">
      <c r="A40" s="116"/>
      <c r="B40" s="117"/>
      <c r="C40" s="118"/>
      <c r="D40" s="119"/>
      <c r="E40" s="118"/>
      <c r="F40" s="403">
        <v>4</v>
      </c>
      <c r="G40" s="403" t="s">
        <v>1682</v>
      </c>
      <c r="H40" s="566" t="s">
        <v>13509</v>
      </c>
      <c r="I40" s="119"/>
      <c r="J40" s="122"/>
      <c r="K40" s="119"/>
      <c r="L40" s="118"/>
      <c r="M40" s="123"/>
      <c r="N40" s="284"/>
      <c r="O40" s="46" t="str">
        <f>IFERROR(CONCATENATE("VALID (",VLOOKUP(A40,'02_MASTER_KODE_FASYANKES'!B$3:L$20279,2,FALSE),")"),"N/A (BELUM VALID)")</f>
        <v>N/A (BELUM VALID)</v>
      </c>
      <c r="P40" s="374" t="str">
        <f>IFERROR(VLOOKUP(A40,'02_MASTER_KODE_FASYANKES'!B$3:L$20279,11,FALSE),"N/A (BELUM VALID)")</f>
        <v>N/A (BELUM VALID)</v>
      </c>
      <c r="Q40" s="374" t="str">
        <f t="shared" si="0"/>
        <v>N/A (BELUM VALID)</v>
      </c>
      <c r="R40" s="46" t="str">
        <f t="shared" si="1"/>
        <v>N/A (BELUM VALID)</v>
      </c>
      <c r="S40" s="374" t="str">
        <f>IFERROR(VLOOKUP(H40,'06_MASTER_KODE_PELATIHAN'!F$3:I$500,2,FALSE),"N/A (BELUM VALID)")</f>
        <v>N/A (BELUM VALID)</v>
      </c>
      <c r="T40" s="46" t="str">
        <f>IFERROR(CONCATENATE("VALID (",VLOOKUP(H40,'06_MASTER_KODE_PELATIHAN'!F$3:I$500,4,FALSE),")"),"N/A (BELUM VALID)")</f>
        <v>N/A (BELUM VALID)</v>
      </c>
      <c r="U40" s="376">
        <f t="shared" si="2"/>
        <v>0</v>
      </c>
      <c r="V40" s="377">
        <f t="shared" si="3"/>
        <v>0</v>
      </c>
      <c r="W40" s="377">
        <f t="shared" si="4"/>
        <v>0</v>
      </c>
      <c r="X40" s="377">
        <f t="shared" si="5"/>
        <v>0</v>
      </c>
      <c r="Y40" s="383">
        <f t="shared" si="6"/>
        <v>0</v>
      </c>
    </row>
    <row r="41" spans="1:25" ht="72.75" customHeight="1">
      <c r="A41" s="116"/>
      <c r="B41" s="117"/>
      <c r="C41" s="118"/>
      <c r="D41" s="119"/>
      <c r="E41" s="118"/>
      <c r="F41" s="403">
        <v>5</v>
      </c>
      <c r="G41" s="403" t="s">
        <v>1685</v>
      </c>
      <c r="H41" s="567" t="s">
        <v>13510</v>
      </c>
      <c r="I41" s="119"/>
      <c r="J41" s="122"/>
      <c r="K41" s="119"/>
      <c r="L41" s="118"/>
      <c r="M41" s="123"/>
      <c r="N41" s="284"/>
      <c r="O41" s="46" t="str">
        <f>IFERROR(CONCATENATE("VALID (",VLOOKUP(A41,'02_MASTER_KODE_FASYANKES'!B$3:L$20279,2,FALSE),")"),"N/A (BELUM VALID)")</f>
        <v>N/A (BELUM VALID)</v>
      </c>
      <c r="P41" s="374" t="str">
        <f>IFERROR(VLOOKUP(A41,'02_MASTER_KODE_FASYANKES'!B$3:L$20279,11,FALSE),"N/A (BELUM VALID)")</f>
        <v>N/A (BELUM VALID)</v>
      </c>
      <c r="Q41" s="374" t="str">
        <f t="shared" si="0"/>
        <v>N/A (BELUM VALID)</v>
      </c>
      <c r="R41" s="46" t="str">
        <f t="shared" si="1"/>
        <v>N/A (BELUM VALID)</v>
      </c>
      <c r="S41" s="374" t="str">
        <f>IFERROR(VLOOKUP(H41,'06_MASTER_KODE_PELATIHAN'!F$3:I$500,2,FALSE),"N/A (BELUM VALID)")</f>
        <v>N/A (BELUM VALID)</v>
      </c>
      <c r="T41" s="46" t="str">
        <f>IFERROR(CONCATENATE("VALID (",VLOOKUP(H41,'06_MASTER_KODE_PELATIHAN'!F$3:I$500,4,FALSE),")"),"N/A (BELUM VALID)")</f>
        <v>N/A (BELUM VALID)</v>
      </c>
      <c r="U41" s="376">
        <f t="shared" si="2"/>
        <v>0</v>
      </c>
      <c r="V41" s="377">
        <f t="shared" si="3"/>
        <v>0</v>
      </c>
      <c r="W41" s="377">
        <f t="shared" si="4"/>
        <v>0</v>
      </c>
      <c r="X41" s="377">
        <f t="shared" si="5"/>
        <v>0</v>
      </c>
      <c r="Y41" s="383">
        <f t="shared" si="6"/>
        <v>0</v>
      </c>
    </row>
    <row r="42" spans="1:25" ht="27" customHeight="1">
      <c r="A42" s="116"/>
      <c r="B42" s="117"/>
      <c r="C42" s="118"/>
      <c r="D42" s="119"/>
      <c r="E42" s="118"/>
      <c r="F42" s="403">
        <v>6</v>
      </c>
      <c r="G42" s="403" t="s">
        <v>1688</v>
      </c>
      <c r="H42" s="567" t="s">
        <v>13511</v>
      </c>
      <c r="I42" s="119"/>
      <c r="J42" s="122"/>
      <c r="K42" s="119"/>
      <c r="L42" s="118"/>
      <c r="M42" s="123"/>
      <c r="N42" s="284"/>
      <c r="O42" s="46" t="str">
        <f>IFERROR(CONCATENATE("VALID (",VLOOKUP(A42,'02_MASTER_KODE_FASYANKES'!B$3:L$20279,2,FALSE),")"),"N/A (BELUM VALID)")</f>
        <v>N/A (BELUM VALID)</v>
      </c>
      <c r="P42" s="374" t="str">
        <f>IFERROR(VLOOKUP(A42,'02_MASTER_KODE_FASYANKES'!B$3:L$20279,11,FALSE),"N/A (BELUM VALID)")</f>
        <v>N/A (BELUM VALID)</v>
      </c>
      <c r="Q42" s="374" t="str">
        <f t="shared" si="0"/>
        <v>N/A (BELUM VALID)</v>
      </c>
      <c r="R42" s="46" t="str">
        <f t="shared" si="1"/>
        <v>N/A (BELUM VALID)</v>
      </c>
      <c r="S42" s="374" t="str">
        <f>IFERROR(VLOOKUP(H42,'06_MASTER_KODE_PELATIHAN'!F$3:I$500,2,FALSE),"N/A (BELUM VALID)")</f>
        <v>N/A (BELUM VALID)</v>
      </c>
      <c r="T42" s="46" t="str">
        <f>IFERROR(CONCATENATE("VALID (",VLOOKUP(H42,'06_MASTER_KODE_PELATIHAN'!F$3:I$500,4,FALSE),")"),"N/A (BELUM VALID)")</f>
        <v>N/A (BELUM VALID)</v>
      </c>
      <c r="U42" s="376">
        <f t="shared" si="2"/>
        <v>0</v>
      </c>
      <c r="V42" s="377">
        <f t="shared" si="3"/>
        <v>0</v>
      </c>
      <c r="W42" s="377">
        <f t="shared" si="4"/>
        <v>0</v>
      </c>
      <c r="X42" s="377">
        <f t="shared" si="5"/>
        <v>0</v>
      </c>
      <c r="Y42" s="383">
        <f t="shared" si="6"/>
        <v>0</v>
      </c>
    </row>
    <row r="43" spans="1:25" ht="15.75" customHeight="1">
      <c r="A43" s="116"/>
      <c r="B43" s="117"/>
      <c r="C43" s="118"/>
      <c r="D43" s="119"/>
      <c r="E43" s="118"/>
      <c r="F43" s="403">
        <v>7</v>
      </c>
      <c r="G43" s="403" t="s">
        <v>1691</v>
      </c>
      <c r="H43" s="567"/>
      <c r="I43" s="119"/>
      <c r="J43" s="122"/>
      <c r="K43" s="119"/>
      <c r="L43" s="118"/>
      <c r="M43" s="123"/>
      <c r="N43" s="284"/>
      <c r="O43" s="46" t="str">
        <f>IFERROR(CONCATENATE("VALID (",VLOOKUP(A43,'02_MASTER_KODE_FASYANKES'!B$3:L$20279,2,FALSE),")"),"N/A (BELUM VALID)")</f>
        <v>N/A (BELUM VALID)</v>
      </c>
      <c r="P43" s="374" t="str">
        <f>IFERROR(VLOOKUP(A43,'02_MASTER_KODE_FASYANKES'!B$3:L$20279,11,FALSE),"N/A (BELUM VALID)")</f>
        <v>N/A (BELUM VALID)</v>
      </c>
      <c r="Q43" s="374" t="str">
        <f t="shared" si="0"/>
        <v>N/A (BELUM VALID)</v>
      </c>
      <c r="R43" s="46" t="str">
        <f t="shared" si="1"/>
        <v>N/A (BELUM VALID)</v>
      </c>
      <c r="S43" s="374" t="str">
        <f>IFERROR(VLOOKUP(H43,'06_MASTER_KODE_PELATIHAN'!F$3:I$500,2,FALSE),"N/A (BELUM VALID)")</f>
        <v>N/A (BELUM VALID)</v>
      </c>
      <c r="T43" s="46" t="str">
        <f>IFERROR(CONCATENATE("VALID (",VLOOKUP(H43,'06_MASTER_KODE_PELATIHAN'!F$3:I$500,4,FALSE),")"),"N/A (BELUM VALID)")</f>
        <v>N/A (BELUM VALID)</v>
      </c>
      <c r="U43" s="376">
        <f t="shared" si="2"/>
        <v>0</v>
      </c>
      <c r="V43" s="377">
        <f t="shared" si="3"/>
        <v>0</v>
      </c>
      <c r="W43" s="377">
        <f t="shared" si="4"/>
        <v>0</v>
      </c>
      <c r="X43" s="377">
        <f t="shared" si="5"/>
        <v>0</v>
      </c>
      <c r="Y43" s="383">
        <f t="shared" si="6"/>
        <v>0</v>
      </c>
    </row>
    <row r="44" spans="1:25" ht="24.75" customHeight="1">
      <c r="A44" s="116"/>
      <c r="B44" s="117"/>
      <c r="C44" s="118"/>
      <c r="D44" s="119"/>
      <c r="E44" s="118"/>
      <c r="F44" s="403">
        <v>8</v>
      </c>
      <c r="G44" s="403" t="s">
        <v>1698</v>
      </c>
      <c r="H44" s="567" t="s">
        <v>13512</v>
      </c>
      <c r="I44" s="119"/>
      <c r="J44" s="122"/>
      <c r="K44" s="119"/>
      <c r="L44" s="118"/>
      <c r="M44" s="123"/>
      <c r="N44" s="284"/>
      <c r="O44" s="46" t="str">
        <f>IFERROR(CONCATENATE("VALID (",VLOOKUP(A44,'02_MASTER_KODE_FASYANKES'!B$3:L$20279,2,FALSE),")"),"N/A (BELUM VALID)")</f>
        <v>N/A (BELUM VALID)</v>
      </c>
      <c r="P44" s="374" t="str">
        <f>IFERROR(VLOOKUP(A44,'02_MASTER_KODE_FASYANKES'!B$3:L$20279,11,FALSE),"N/A (BELUM VALID)")</f>
        <v>N/A (BELUM VALID)</v>
      </c>
      <c r="Q44" s="374" t="str">
        <f t="shared" si="0"/>
        <v>N/A (BELUM VALID)</v>
      </c>
      <c r="R44" s="46" t="str">
        <f t="shared" si="1"/>
        <v>N/A (BELUM VALID)</v>
      </c>
      <c r="S44" s="374" t="str">
        <f>IFERROR(VLOOKUP(H44,'06_MASTER_KODE_PELATIHAN'!F$3:I$500,2,FALSE),"N/A (BELUM VALID)")</f>
        <v>N/A (BELUM VALID)</v>
      </c>
      <c r="T44" s="46" t="str">
        <f>IFERROR(CONCATENATE("VALID (",VLOOKUP(H44,'06_MASTER_KODE_PELATIHAN'!F$3:I$500,4,FALSE),")"),"N/A (BELUM VALID)")</f>
        <v>N/A (BELUM VALID)</v>
      </c>
      <c r="U44" s="376">
        <f t="shared" si="2"/>
        <v>0</v>
      </c>
      <c r="V44" s="377">
        <f t="shared" si="3"/>
        <v>0</v>
      </c>
      <c r="W44" s="377">
        <f t="shared" si="4"/>
        <v>0</v>
      </c>
      <c r="X44" s="377">
        <f t="shared" si="5"/>
        <v>0</v>
      </c>
      <c r="Y44" s="383">
        <f t="shared" si="6"/>
        <v>0</v>
      </c>
    </row>
    <row r="45" spans="1:25" ht="43.5" customHeight="1">
      <c r="A45" s="116"/>
      <c r="B45" s="117"/>
      <c r="C45" s="118"/>
      <c r="D45" s="119"/>
      <c r="E45" s="118"/>
      <c r="F45" s="403">
        <v>9</v>
      </c>
      <c r="G45" s="403" t="s">
        <v>1694</v>
      </c>
      <c r="H45" s="567" t="s">
        <v>13513</v>
      </c>
      <c r="I45" s="119"/>
      <c r="J45" s="122"/>
      <c r="K45" s="119"/>
      <c r="L45" s="118"/>
      <c r="M45" s="123"/>
      <c r="N45" s="284"/>
      <c r="O45" s="46" t="str">
        <f>IFERROR(CONCATENATE("VALID (",VLOOKUP(A45,'02_MASTER_KODE_FASYANKES'!B$3:L$20279,2,FALSE),")"),"N/A (BELUM VALID)")</f>
        <v>N/A (BELUM VALID)</v>
      </c>
      <c r="P45" s="374" t="str">
        <f>IFERROR(VLOOKUP(A45,'02_MASTER_KODE_FASYANKES'!B$3:L$20279,11,FALSE),"N/A (BELUM VALID)")</f>
        <v>N/A (BELUM VALID)</v>
      </c>
      <c r="Q45" s="374" t="str">
        <f t="shared" si="0"/>
        <v>N/A (BELUM VALID)</v>
      </c>
      <c r="R45" s="46" t="str">
        <f t="shared" si="1"/>
        <v>N/A (BELUM VALID)</v>
      </c>
      <c r="S45" s="374" t="str">
        <f>IFERROR(VLOOKUP(H45,'06_MASTER_KODE_PELATIHAN'!F$3:I$500,2,FALSE),"N/A (BELUM VALID)")</f>
        <v>N/A (BELUM VALID)</v>
      </c>
      <c r="T45" s="46" t="str">
        <f>IFERROR(CONCATENATE("VALID (",VLOOKUP(H45,'06_MASTER_KODE_PELATIHAN'!F$3:I$500,4,FALSE),")"),"N/A (BELUM VALID)")</f>
        <v>N/A (BELUM VALID)</v>
      </c>
      <c r="U45" s="376">
        <f t="shared" si="2"/>
        <v>0</v>
      </c>
      <c r="V45" s="377">
        <f t="shared" si="3"/>
        <v>0</v>
      </c>
      <c r="W45" s="377">
        <f t="shared" si="4"/>
        <v>0</v>
      </c>
      <c r="X45" s="377">
        <f t="shared" si="5"/>
        <v>0</v>
      </c>
      <c r="Y45" s="383">
        <f t="shared" si="6"/>
        <v>0</v>
      </c>
    </row>
    <row r="46" spans="1:25" ht="31.5" customHeight="1">
      <c r="A46" s="116"/>
      <c r="B46" s="117"/>
      <c r="C46" s="118"/>
      <c r="D46" s="119"/>
      <c r="E46" s="118"/>
      <c r="F46" s="118"/>
      <c r="G46" s="119"/>
      <c r="H46" s="118"/>
      <c r="I46" s="119"/>
      <c r="J46" s="122"/>
      <c r="K46" s="119"/>
      <c r="L46" s="118"/>
      <c r="M46" s="123"/>
      <c r="N46" s="284"/>
      <c r="O46" s="46" t="str">
        <f>IFERROR(CONCATENATE("VALID (",VLOOKUP(A46,'02_MASTER_KODE_FASYANKES'!B$3:L$20279,2,FALSE),")"),"N/A (BELUM VALID)")</f>
        <v>N/A (BELUM VALID)</v>
      </c>
      <c r="P46" s="374" t="str">
        <f>IFERROR(VLOOKUP(A46,'02_MASTER_KODE_FASYANKES'!B$3:L$20279,11,FALSE),"N/A (BELUM VALID)")</f>
        <v>N/A (BELUM VALID)</v>
      </c>
      <c r="Q46" s="374" t="str">
        <f t="shared" si="0"/>
        <v>N/A (BELUM VALID)</v>
      </c>
      <c r="R46" s="46" t="str">
        <f t="shared" si="1"/>
        <v>N/A (BELUM VALID)</v>
      </c>
      <c r="S46" s="374" t="str">
        <f>IFERROR(VLOOKUP(H46,'06_MASTER_KODE_PELATIHAN'!F$3:I$500,2,FALSE),"N/A (BELUM VALID)")</f>
        <v>N/A (BELUM VALID)</v>
      </c>
      <c r="T46" s="46" t="str">
        <f>IFERROR(CONCATENATE("VALID (",VLOOKUP(H46,'06_MASTER_KODE_PELATIHAN'!F$3:I$500,4,FALSE),")"),"N/A (BELUM VALID)")</f>
        <v>N/A (BELUM VALID)</v>
      </c>
      <c r="U46" s="376">
        <f t="shared" si="2"/>
        <v>0</v>
      </c>
      <c r="V46" s="377">
        <f t="shared" si="3"/>
        <v>0</v>
      </c>
      <c r="W46" s="377">
        <f t="shared" si="4"/>
        <v>0</v>
      </c>
      <c r="X46" s="377">
        <f t="shared" si="5"/>
        <v>0</v>
      </c>
      <c r="Y46" s="383">
        <f t="shared" si="6"/>
        <v>0</v>
      </c>
    </row>
    <row r="47" spans="1:25" ht="15.75" customHeight="1">
      <c r="A47" s="116"/>
      <c r="B47" s="117"/>
      <c r="C47" s="118"/>
      <c r="D47" s="119"/>
      <c r="E47" s="118"/>
      <c r="F47" s="118"/>
      <c r="G47" s="119"/>
      <c r="H47" s="118"/>
      <c r="I47" s="119"/>
      <c r="J47" s="122"/>
      <c r="K47" s="119"/>
      <c r="L47" s="118"/>
      <c r="M47" s="123"/>
      <c r="N47" s="284"/>
      <c r="O47" s="46" t="str">
        <f>IFERROR(CONCATENATE("VALID (",VLOOKUP(A47,'02_MASTER_KODE_FASYANKES'!B$3:L$20279,2,FALSE),")"),"N/A (BELUM VALID)")</f>
        <v>N/A (BELUM VALID)</v>
      </c>
      <c r="P47" s="374" t="str">
        <f>IFERROR(VLOOKUP(A47,'02_MASTER_KODE_FASYANKES'!B$3:L$20279,11,FALSE),"N/A (BELUM VALID)")</f>
        <v>N/A (BELUM VALID)</v>
      </c>
      <c r="Q47" s="374" t="str">
        <f t="shared" si="0"/>
        <v>N/A (BELUM VALID)</v>
      </c>
      <c r="R47" s="46" t="str">
        <f t="shared" si="1"/>
        <v>N/A (BELUM VALID)</v>
      </c>
      <c r="S47" s="374" t="str">
        <f>IFERROR(VLOOKUP(H47,'06_MASTER_KODE_PELATIHAN'!F$3:I$500,2,FALSE),"N/A (BELUM VALID)")</f>
        <v>N/A (BELUM VALID)</v>
      </c>
      <c r="T47" s="46" t="str">
        <f>IFERROR(CONCATENATE("VALID (",VLOOKUP(H47,'06_MASTER_KODE_PELATIHAN'!F$3:I$500,4,FALSE),")"),"N/A (BELUM VALID)")</f>
        <v>N/A (BELUM VALID)</v>
      </c>
      <c r="U47" s="376">
        <f t="shared" si="2"/>
        <v>0</v>
      </c>
      <c r="V47" s="377">
        <f t="shared" si="3"/>
        <v>0</v>
      </c>
      <c r="W47" s="377">
        <f t="shared" si="4"/>
        <v>0</v>
      </c>
      <c r="X47" s="377">
        <f t="shared" si="5"/>
        <v>0</v>
      </c>
      <c r="Y47" s="383">
        <f t="shared" si="6"/>
        <v>0</v>
      </c>
    </row>
    <row r="48" spans="1:25" ht="15.75" customHeight="1">
      <c r="A48" s="116"/>
      <c r="B48" s="117"/>
      <c r="C48" s="118"/>
      <c r="D48" s="119"/>
      <c r="E48" s="118"/>
      <c r="F48" s="118"/>
      <c r="G48" s="119"/>
      <c r="H48" s="118"/>
      <c r="I48" s="119"/>
      <c r="J48" s="122"/>
      <c r="K48" s="119"/>
      <c r="L48" s="118"/>
      <c r="M48" s="123"/>
      <c r="N48" s="284"/>
      <c r="O48" s="46" t="str">
        <f>IFERROR(CONCATENATE("VALID (",VLOOKUP(A48,'02_MASTER_KODE_FASYANKES'!B$3:L$20279,2,FALSE),")"),"N/A (BELUM VALID)")</f>
        <v>N/A (BELUM VALID)</v>
      </c>
      <c r="P48" s="374" t="str">
        <f>IFERROR(VLOOKUP(A48,'02_MASTER_KODE_FASYANKES'!B$3:L$20279,11,FALSE),"N/A (BELUM VALID)")</f>
        <v>N/A (BELUM VALID)</v>
      </c>
      <c r="Q48" s="374" t="str">
        <f t="shared" si="0"/>
        <v>N/A (BELUM VALID)</v>
      </c>
      <c r="R48" s="46" t="str">
        <f t="shared" si="1"/>
        <v>N/A (BELUM VALID)</v>
      </c>
      <c r="S48" s="374" t="str">
        <f>IFERROR(VLOOKUP(H48,'06_MASTER_KODE_PELATIHAN'!F$3:I$500,2,FALSE),"N/A (BELUM VALID)")</f>
        <v>N/A (BELUM VALID)</v>
      </c>
      <c r="T48" s="46" t="str">
        <f>IFERROR(CONCATENATE("VALID (",VLOOKUP(H48,'06_MASTER_KODE_PELATIHAN'!F$3:I$500,4,FALSE),")"),"N/A (BELUM VALID)")</f>
        <v>N/A (BELUM VALID)</v>
      </c>
      <c r="U48" s="376">
        <f t="shared" si="2"/>
        <v>0</v>
      </c>
      <c r="V48" s="377">
        <f t="shared" si="3"/>
        <v>0</v>
      </c>
      <c r="W48" s="377">
        <f t="shared" si="4"/>
        <v>0</v>
      </c>
      <c r="X48" s="377">
        <f t="shared" si="5"/>
        <v>0</v>
      </c>
      <c r="Y48" s="383">
        <f t="shared" si="6"/>
        <v>0</v>
      </c>
    </row>
    <row r="49" spans="1:25" ht="15.75" customHeight="1">
      <c r="A49" s="116"/>
      <c r="B49" s="117"/>
      <c r="C49" s="118"/>
      <c r="D49" s="119"/>
      <c r="E49" s="118"/>
      <c r="F49" s="118"/>
      <c r="G49" s="119"/>
      <c r="H49" s="118"/>
      <c r="I49" s="119"/>
      <c r="J49" s="122"/>
      <c r="K49" s="119"/>
      <c r="L49" s="118"/>
      <c r="M49" s="123"/>
      <c r="N49" s="284"/>
      <c r="O49" s="46" t="str">
        <f>IFERROR(CONCATENATE("VALID (",VLOOKUP(A49,'02_MASTER_KODE_FASYANKES'!B$3:L$20279,2,FALSE),")"),"N/A (BELUM VALID)")</f>
        <v>N/A (BELUM VALID)</v>
      </c>
      <c r="P49" s="374" t="str">
        <f>IFERROR(VLOOKUP(A49,'02_MASTER_KODE_FASYANKES'!B$3:L$20279,11,FALSE),"N/A (BELUM VALID)")</f>
        <v>N/A (BELUM VALID)</v>
      </c>
      <c r="Q49" s="374" t="str">
        <f t="shared" si="0"/>
        <v>N/A (BELUM VALID)</v>
      </c>
      <c r="R49" s="46" t="str">
        <f t="shared" si="1"/>
        <v>N/A (BELUM VALID)</v>
      </c>
      <c r="S49" s="374" t="str">
        <f>IFERROR(VLOOKUP(H49,'06_MASTER_KODE_PELATIHAN'!F$3:I$500,2,FALSE),"N/A (BELUM VALID)")</f>
        <v>N/A (BELUM VALID)</v>
      </c>
      <c r="T49" s="46" t="str">
        <f>IFERROR(CONCATENATE("VALID (",VLOOKUP(H49,'06_MASTER_KODE_PELATIHAN'!F$3:I$500,4,FALSE),")"),"N/A (BELUM VALID)")</f>
        <v>N/A (BELUM VALID)</v>
      </c>
      <c r="U49" s="376">
        <f t="shared" si="2"/>
        <v>0</v>
      </c>
      <c r="V49" s="377">
        <f t="shared" si="3"/>
        <v>0</v>
      </c>
      <c r="W49" s="377">
        <f t="shared" si="4"/>
        <v>0</v>
      </c>
      <c r="X49" s="377">
        <f t="shared" si="5"/>
        <v>0</v>
      </c>
      <c r="Y49" s="383">
        <f t="shared" si="6"/>
        <v>0</v>
      </c>
    </row>
    <row r="50" spans="1:25" ht="15.75" customHeight="1">
      <c r="A50" s="116"/>
      <c r="B50" s="117"/>
      <c r="C50" s="118"/>
      <c r="D50" s="119"/>
      <c r="E50" s="118"/>
      <c r="F50" s="118"/>
      <c r="G50" s="119"/>
      <c r="H50" s="118"/>
      <c r="I50" s="119"/>
      <c r="J50" s="122"/>
      <c r="K50" s="119"/>
      <c r="L50" s="118"/>
      <c r="M50" s="123"/>
      <c r="N50" s="284"/>
      <c r="O50" s="46" t="str">
        <f>IFERROR(CONCATENATE("VALID (",VLOOKUP(A50,'02_MASTER_KODE_FASYANKES'!B$3:L$20279,2,FALSE),")"),"N/A (BELUM VALID)")</f>
        <v>N/A (BELUM VALID)</v>
      </c>
      <c r="P50" s="374" t="str">
        <f>IFERROR(VLOOKUP(A50,'02_MASTER_KODE_FASYANKES'!B$3:L$20279,11,FALSE),"N/A (BELUM VALID)")</f>
        <v>N/A (BELUM VALID)</v>
      </c>
      <c r="Q50" s="374" t="str">
        <f t="shared" si="0"/>
        <v>N/A (BELUM VALID)</v>
      </c>
      <c r="R50" s="46" t="str">
        <f t="shared" si="1"/>
        <v>N/A (BELUM VALID)</v>
      </c>
      <c r="S50" s="374" t="str">
        <f>IFERROR(VLOOKUP(H50,'06_MASTER_KODE_PELATIHAN'!F$3:I$500,2,FALSE),"N/A (BELUM VALID)")</f>
        <v>N/A (BELUM VALID)</v>
      </c>
      <c r="T50" s="46" t="str">
        <f>IFERROR(CONCATENATE("VALID (",VLOOKUP(H50,'06_MASTER_KODE_PELATIHAN'!F$3:I$500,4,FALSE),")"),"N/A (BELUM VALID)")</f>
        <v>N/A (BELUM VALID)</v>
      </c>
      <c r="U50" s="376">
        <f t="shared" si="2"/>
        <v>0</v>
      </c>
      <c r="V50" s="377">
        <f t="shared" si="3"/>
        <v>0</v>
      </c>
      <c r="W50" s="377">
        <f t="shared" si="4"/>
        <v>0</v>
      </c>
      <c r="X50" s="377">
        <f t="shared" si="5"/>
        <v>0</v>
      </c>
      <c r="Y50" s="383">
        <f t="shared" si="6"/>
        <v>0</v>
      </c>
    </row>
    <row r="51" spans="1:25" ht="15.75" customHeight="1">
      <c r="A51" s="116"/>
      <c r="B51" s="122"/>
      <c r="C51" s="124"/>
      <c r="D51" s="121"/>
      <c r="E51" s="125"/>
      <c r="F51" s="118"/>
      <c r="G51" s="119"/>
      <c r="H51" s="126"/>
      <c r="I51" s="119"/>
      <c r="J51" s="122"/>
      <c r="K51" s="119"/>
      <c r="L51" s="127"/>
      <c r="M51" s="128"/>
      <c r="N51" s="285"/>
      <c r="O51" s="46" t="str">
        <f>IFERROR(CONCATENATE("VALID (",VLOOKUP(A51,'02_MASTER_KODE_FASYANKES'!B$3:L$20279,2,FALSE),")"),"N/A (BELUM VALID)")</f>
        <v>N/A (BELUM VALID)</v>
      </c>
      <c r="P51" s="374" t="str">
        <f>IFERROR(VLOOKUP(A51,'02_MASTER_KODE_FASYANKES'!B$3:L$20279,11,FALSE),"N/A (BELUM VALID)")</f>
        <v>N/A (BELUM VALID)</v>
      </c>
      <c r="Q51" s="374" t="str">
        <f t="shared" si="0"/>
        <v>N/A (BELUM VALID)</v>
      </c>
      <c r="R51" s="46" t="str">
        <f t="shared" si="1"/>
        <v>N/A (BELUM VALID)</v>
      </c>
      <c r="S51" s="374" t="str">
        <f>IFERROR(VLOOKUP(H51,'06_MASTER_KODE_PELATIHAN'!F$3:I$500,2,FALSE),"N/A (BELUM VALID)")</f>
        <v>N/A (BELUM VALID)</v>
      </c>
      <c r="T51" s="46" t="str">
        <f>IFERROR(CONCATENATE("VALID (",VLOOKUP(H51,'06_MASTER_KODE_PELATIHAN'!F$3:I$500,4,FALSE),")"),"N/A (BELUM VALID)")</f>
        <v>N/A (BELUM VALID)</v>
      </c>
      <c r="U51" s="376">
        <f t="shared" si="2"/>
        <v>0</v>
      </c>
      <c r="V51" s="377">
        <f t="shared" si="3"/>
        <v>0</v>
      </c>
      <c r="W51" s="377">
        <f t="shared" si="4"/>
        <v>0</v>
      </c>
      <c r="X51" s="377">
        <f t="shared" si="5"/>
        <v>0</v>
      </c>
      <c r="Y51" s="383">
        <f t="shared" si="6"/>
        <v>0</v>
      </c>
    </row>
    <row r="52" spans="1:25" ht="15.75" customHeight="1">
      <c r="A52" s="116"/>
      <c r="B52" s="122"/>
      <c r="C52" s="124"/>
      <c r="D52" s="121"/>
      <c r="E52" s="125"/>
      <c r="F52" s="118"/>
      <c r="G52" s="119"/>
      <c r="H52" s="126"/>
      <c r="I52" s="119"/>
      <c r="J52" s="122"/>
      <c r="K52" s="127"/>
      <c r="L52" s="128"/>
      <c r="M52" s="129"/>
      <c r="N52" s="285"/>
      <c r="O52" s="46" t="str">
        <f>IFERROR(CONCATENATE("VALID (",VLOOKUP(A52,'02_MASTER_KODE_FASYANKES'!B$3:L$20279,2,FALSE),")"),"N/A (BELUM VALID)")</f>
        <v>N/A (BELUM VALID)</v>
      </c>
      <c r="P52" s="374" t="str">
        <f>IFERROR(VLOOKUP(A52,'02_MASTER_KODE_FASYANKES'!B$3:L$20279,11,FALSE),"N/A (BELUM VALID)")</f>
        <v>N/A (BELUM VALID)</v>
      </c>
      <c r="Q52" s="374" t="str">
        <f t="shared" si="0"/>
        <v>N/A (BELUM VALID)</v>
      </c>
      <c r="R52" s="46" t="str">
        <f t="shared" si="1"/>
        <v>N/A (BELUM VALID)</v>
      </c>
      <c r="S52" s="374" t="str">
        <f>IFERROR(VLOOKUP(H52,'06_MASTER_KODE_PELATIHAN'!F$3:I$500,2,FALSE),"N/A (BELUM VALID)")</f>
        <v>N/A (BELUM VALID)</v>
      </c>
      <c r="T52" s="46" t="str">
        <f>IFERROR(CONCATENATE("VALID (",VLOOKUP(H52,'06_MASTER_KODE_PELATIHAN'!F$3:I$500,4,FALSE),")"),"N/A (BELUM VALID)")</f>
        <v>N/A (BELUM VALID)</v>
      </c>
      <c r="U52" s="376">
        <f t="shared" si="2"/>
        <v>0</v>
      </c>
      <c r="V52" s="377">
        <f t="shared" si="3"/>
        <v>0</v>
      </c>
      <c r="W52" s="377">
        <f t="shared" si="4"/>
        <v>0</v>
      </c>
      <c r="X52" s="377">
        <f t="shared" si="5"/>
        <v>0</v>
      </c>
      <c r="Y52" s="383">
        <f t="shared" si="6"/>
        <v>0</v>
      </c>
    </row>
  </sheetData>
  <autoFilter ref="A3:Y52"/>
  <mergeCells count="2">
    <mergeCell ref="G2:N2"/>
    <mergeCell ref="O2:Y2"/>
  </mergeCells>
  <dataValidations count="2">
    <dataValidation type="list" allowBlank="1" showInputMessage="1" showErrorMessage="1" sqref="F46:F52 F4:F35">
      <formula1>#REF!</formula1>
    </dataValidation>
    <dataValidation type="list" allowBlank="1" showInputMessage="1" showErrorMessage="1" sqref="E4:E52">
      <formula1>"L,P"</formula1>
    </dataValidation>
  </dataValidations>
  <printOptions horizontalCentered="1"/>
  <pageMargins left="0.196850393700787" right="0.196850393700787" top="0.511811023622047" bottom="0.35433070866141703" header="0.31496062992126" footer="0.31496062992126"/>
  <pageSetup paperSize="119" scale="85" orientation="landscape" r:id="rId1"/>
  <headerFooter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'06_MASTER_KODE_PELATIHAN'!B$15:B$18</xm:f>
          </x14:formula1>
          <xm:sqref>J4:J52</xm:sqref>
        </x14:dataValidation>
        <x14:dataValidation type="list" allowBlank="1" showInputMessage="1" showErrorMessage="1">
          <x14:formula1>
            <xm:f>'06_MASTER_KODE_PELATIHAN'!B$3:B$11</xm:f>
          </x14:formula1>
          <xm:sqref>G4:G35</xm:sqref>
        </x14:dataValidation>
        <x14:dataValidation type="list" allowBlank="1" showInputMessage="1" showErrorMessage="1">
          <x14:formula1>
            <xm:f>'06_MASTER_KODE_PELATIHAN'!B$3:B$11</xm:f>
          </x14:formula1>
          <xm:sqref>G46:G52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V44"/>
  <sheetViews>
    <sheetView zoomScale="90" zoomScaleNormal="90" zoomScalePageLayoutView="80" workbookViewId="0">
      <selection activeCell="D31" sqref="D31"/>
    </sheetView>
  </sheetViews>
  <sheetFormatPr defaultColWidth="8.85546875" defaultRowHeight="12.75"/>
  <cols>
    <col min="1" max="1" width="12.7109375" style="68" customWidth="1"/>
    <col min="2" max="3" width="19.28515625" style="53" customWidth="1"/>
    <col min="4" max="4" width="25.85546875" style="53" customWidth="1"/>
    <col min="5" max="5" width="6.42578125" style="277" customWidth="1"/>
    <col min="6" max="6" width="19.7109375" style="68" customWidth="1"/>
    <col min="7" max="7" width="27.85546875" style="53" customWidth="1"/>
    <col min="8" max="8" width="12" style="277" customWidth="1"/>
    <col min="9" max="9" width="41.42578125" style="68" customWidth="1"/>
    <col min="10" max="10" width="34.85546875" style="53" bestFit="1" customWidth="1"/>
    <col min="11" max="11" width="13.42578125" style="274" customWidth="1"/>
    <col min="12" max="12" width="38.42578125" style="59" customWidth="1"/>
    <col min="13" max="13" width="13.5703125" style="59" customWidth="1"/>
    <col min="14" max="14" width="13.42578125" style="59" customWidth="1"/>
    <col min="15" max="15" width="8.140625" style="59" customWidth="1"/>
    <col min="16" max="16" width="21.140625" style="59" customWidth="1"/>
    <col min="17" max="17" width="17.5703125" style="59" customWidth="1"/>
    <col min="18" max="21" width="3.85546875" style="53" hidden="1" customWidth="1"/>
    <col min="22" max="16384" width="8.85546875" style="53"/>
  </cols>
  <sheetData>
    <row r="1" spans="1:22" ht="61.5" customHeight="1">
      <c r="A1" s="275" t="s">
        <v>9231</v>
      </c>
      <c r="B1" s="56"/>
      <c r="C1" s="56"/>
      <c r="D1" s="56"/>
      <c r="E1" s="278"/>
      <c r="F1" s="279"/>
      <c r="G1" s="56"/>
      <c r="H1" s="278"/>
      <c r="I1" s="57"/>
      <c r="J1" s="58"/>
      <c r="K1" s="271"/>
      <c r="L1" s="58"/>
      <c r="M1" s="58"/>
      <c r="N1" s="58"/>
      <c r="O1" s="58"/>
      <c r="P1" s="58"/>
      <c r="Q1" s="58"/>
    </row>
    <row r="2" spans="1:22" ht="14.1" customHeight="1">
      <c r="A2" s="399"/>
      <c r="B2" s="399"/>
      <c r="C2" s="399"/>
      <c r="D2" s="399"/>
      <c r="E2" s="399"/>
      <c r="F2" s="399"/>
      <c r="G2" s="579" t="s">
        <v>9232</v>
      </c>
      <c r="H2" s="580"/>
      <c r="I2" s="581"/>
      <c r="J2" s="584" t="s">
        <v>9233</v>
      </c>
      <c r="K2" s="584"/>
      <c r="L2" s="576" t="s">
        <v>1646</v>
      </c>
      <c r="M2" s="577"/>
      <c r="N2" s="577"/>
      <c r="O2" s="577"/>
      <c r="P2" s="577"/>
      <c r="Q2" s="577"/>
      <c r="R2" s="577"/>
      <c r="S2" s="577"/>
      <c r="T2" s="577"/>
      <c r="U2" s="577"/>
      <c r="V2" s="577"/>
    </row>
    <row r="3" spans="1:22" ht="74.25" customHeight="1">
      <c r="A3" s="398" t="s">
        <v>9221</v>
      </c>
      <c r="B3" s="398" t="s">
        <v>9222</v>
      </c>
      <c r="C3" s="398" t="s">
        <v>9223</v>
      </c>
      <c r="D3" s="398" t="s">
        <v>9224</v>
      </c>
      <c r="E3" s="398" t="s">
        <v>1642</v>
      </c>
      <c r="F3" s="398" t="s">
        <v>1643</v>
      </c>
      <c r="G3" s="246" t="s">
        <v>9234</v>
      </c>
      <c r="H3" s="246" t="s">
        <v>9296</v>
      </c>
      <c r="I3" s="60" t="s">
        <v>9235</v>
      </c>
      <c r="J3" s="60" t="s">
        <v>9236</v>
      </c>
      <c r="K3" s="272" t="s">
        <v>9237</v>
      </c>
      <c r="L3" s="42" t="s">
        <v>1654</v>
      </c>
      <c r="M3" s="409" t="s">
        <v>12342</v>
      </c>
      <c r="N3" s="384" t="s">
        <v>9222</v>
      </c>
      <c r="O3" s="44" t="s">
        <v>1658</v>
      </c>
      <c r="P3" s="45" t="s">
        <v>11678</v>
      </c>
      <c r="Q3" s="538" t="s">
        <v>12354</v>
      </c>
      <c r="R3" s="375" t="s">
        <v>11668</v>
      </c>
      <c r="S3" s="375" t="s">
        <v>11669</v>
      </c>
      <c r="T3" s="375" t="s">
        <v>11670</v>
      </c>
      <c r="U3" s="375" t="s">
        <v>11671</v>
      </c>
      <c r="V3" s="382" t="s">
        <v>11673</v>
      </c>
    </row>
    <row r="4" spans="1:22" ht="15.95" customHeight="1">
      <c r="A4" s="276" t="s">
        <v>13384</v>
      </c>
      <c r="B4" s="117" t="s">
        <v>13514</v>
      </c>
      <c r="C4" s="118" t="s">
        <v>13515</v>
      </c>
      <c r="D4" s="119" t="s">
        <v>13516</v>
      </c>
      <c r="E4" s="118" t="s">
        <v>1662</v>
      </c>
      <c r="F4" s="119">
        <v>141</v>
      </c>
      <c r="G4" s="120" t="s">
        <v>13520</v>
      </c>
      <c r="H4" s="123">
        <v>42130</v>
      </c>
      <c r="I4" s="119" t="s">
        <v>9386</v>
      </c>
      <c r="J4" s="119" t="s">
        <v>13517</v>
      </c>
      <c r="K4" s="273">
        <v>42428</v>
      </c>
      <c r="L4" s="46" t="str">
        <f>IFERROR(VLOOKUP(A4,'02_MASTER_KODE_FASYANKES'!B$3:L$20279,2,FALSE),"N/A (BELUM VALID)")</f>
        <v>rumah sakit umum kecamatan matraman</v>
      </c>
      <c r="M4" s="374" t="str">
        <f>IFERROR(VLOOKUP(A4,'02_MASTER_KODE_FASYANKES'!B$3:L$20279,11,FALSE),"N/A (BELUM VALID)")</f>
        <v>KOTA JAKARTA BARAT</v>
      </c>
      <c r="N4" s="374" t="str">
        <f>IF(LEN(B4)=16,"VALID","N/A (BELUM VALID)")</f>
        <v>VALID</v>
      </c>
      <c r="O4" s="46" t="str">
        <f>IF(E4="L","Laki-Laki",IF(E4="P","Perempuan","N/A (BELUM VALID)"))</f>
        <v>Perempuan</v>
      </c>
      <c r="P4" s="46" t="str">
        <f>IFERROR(VLOOKUP(I4,'07_MASTER_KODE_OP'!A$3:B$50,1,FALSE),"N/A (BELUM VALID)")</f>
        <v>06. BIDAN</v>
      </c>
      <c r="Q4" s="374" t="str">
        <f>IFERROR(VLOOKUP(I4,'07_MASTER_KODE_OP'!A$3:B$50,2,FALSE),"N/A (BELUM VALID)")</f>
        <v>04. Kebidanan</v>
      </c>
      <c r="R4" s="376">
        <f>IF(L4&lt;&gt;"N/A (BELUM VALID)",1,0)</f>
        <v>1</v>
      </c>
      <c r="S4" s="377">
        <f>IF(N4&lt;&gt;"N/A (BELUM VALID)",1,0)</f>
        <v>1</v>
      </c>
      <c r="T4" s="377">
        <f>IF(O4&lt;&gt;"N/A (BELUM VALID)",1,0)</f>
        <v>1</v>
      </c>
      <c r="U4" s="377">
        <f>IF(P4&lt;&gt;"N/A (BELUM VALID)",1,0)</f>
        <v>1</v>
      </c>
      <c r="V4" s="383">
        <f>SUM(R4:U4)/4*100</f>
        <v>100</v>
      </c>
    </row>
    <row r="5" spans="1:22" ht="15.95" customHeight="1">
      <c r="A5" s="276" t="s">
        <v>13384</v>
      </c>
      <c r="B5" s="117" t="s">
        <v>13514</v>
      </c>
      <c r="C5" s="118" t="s">
        <v>13515</v>
      </c>
      <c r="D5" s="119" t="s">
        <v>13516</v>
      </c>
      <c r="E5" s="118" t="s">
        <v>1662</v>
      </c>
      <c r="F5" s="119">
        <v>141</v>
      </c>
      <c r="G5" s="120" t="s">
        <v>13520</v>
      </c>
      <c r="H5" s="123">
        <v>42130</v>
      </c>
      <c r="I5" s="119" t="s">
        <v>9386</v>
      </c>
      <c r="J5" s="119" t="s">
        <v>13517</v>
      </c>
      <c r="K5" s="273">
        <v>42428</v>
      </c>
      <c r="L5" s="46" t="str">
        <f>IFERROR(VLOOKUP(A14,'02_MASTER_KODE_FASYANKES'!B$3:L$20279,2,FALSE),"N/A (BELUM VALID)")</f>
        <v>N/A (BELUM VALID)</v>
      </c>
      <c r="M5" s="374" t="str">
        <f>IFERROR(VLOOKUP(A5,'02_MASTER_KODE_FASYANKES'!B$3:L$20279,11,FALSE),"N/A (BELUM VALID)")</f>
        <v>KOTA JAKARTA BARAT</v>
      </c>
      <c r="N5" s="374" t="str">
        <f t="shared" ref="N5:N30" si="0">IF(LEN(B5)=16,"VALID","N/A (BELUM VALID)")</f>
        <v>VALID</v>
      </c>
      <c r="O5" s="46" t="str">
        <f t="shared" ref="O5:O30" si="1">IF(E5="L","Laki-Laki",IF(E5="P","Perempuan","N/A (BELUM VALID)"))</f>
        <v>Perempuan</v>
      </c>
      <c r="P5" s="46" t="str">
        <f>IFERROR(VLOOKUP(I5,'07_MASTER_KODE_OP'!A$3:B$50,1,FALSE),"N/A (BELUM VALID)")</f>
        <v>06. BIDAN</v>
      </c>
      <c r="Q5" s="374" t="str">
        <f>IFERROR(VLOOKUP(I5,'07_MASTER_KODE_OP'!A$3:B$50,2,FALSE),"N/A (BELUM VALID)")</f>
        <v>04. Kebidanan</v>
      </c>
      <c r="R5" s="376">
        <f t="shared" ref="R5:R30" si="2">IF(L5&lt;&gt;"N/A (BELUM VALID)",1,0)</f>
        <v>0</v>
      </c>
      <c r="S5" s="377">
        <f t="shared" ref="S5:S30" si="3">IF(N5&lt;&gt;"N/A (BELUM VALID)",1,0)</f>
        <v>1</v>
      </c>
      <c r="T5" s="377">
        <f t="shared" ref="T5:T30" si="4">IF(O5&lt;&gt;"N/A (BELUM VALID)",1,0)</f>
        <v>1</v>
      </c>
      <c r="U5" s="377">
        <f t="shared" ref="U5:U30" si="5">IF(P5&lt;&gt;"N/A (BELUM VALID)",1,0)</f>
        <v>1</v>
      </c>
      <c r="V5" s="383">
        <f t="shared" ref="V5:V30" si="6">SUM(R5:U5)/4*100</f>
        <v>75</v>
      </c>
    </row>
    <row r="6" spans="1:22" ht="15.95" customHeight="1">
      <c r="A6" s="276" t="s">
        <v>13384</v>
      </c>
      <c r="B6" s="117" t="s">
        <v>13514</v>
      </c>
      <c r="C6" s="118" t="s">
        <v>13515</v>
      </c>
      <c r="D6" s="119" t="s">
        <v>13516</v>
      </c>
      <c r="E6" s="118" t="s">
        <v>1662</v>
      </c>
      <c r="F6" s="119">
        <v>141</v>
      </c>
      <c r="G6" s="568" t="s">
        <v>13518</v>
      </c>
      <c r="H6" s="118"/>
      <c r="I6" s="119" t="s">
        <v>9386</v>
      </c>
      <c r="J6" s="119"/>
      <c r="K6" s="273"/>
      <c r="L6" s="46" t="str">
        <f>IFERROR(VLOOKUP(A15,'02_MASTER_KODE_FASYANKES'!B$3:L$20279,2,FALSE),"N/A (BELUM VALID)")</f>
        <v>N/A (BELUM VALID)</v>
      </c>
      <c r="M6" s="374" t="str">
        <f>IFERROR(VLOOKUP(A6,'02_MASTER_KODE_FASYANKES'!B$3:L$20279,11,FALSE),"N/A (BELUM VALID)")</f>
        <v>KOTA JAKARTA BARAT</v>
      </c>
      <c r="N6" s="374" t="str">
        <f t="shared" si="0"/>
        <v>VALID</v>
      </c>
      <c r="O6" s="46" t="str">
        <f t="shared" si="1"/>
        <v>Perempuan</v>
      </c>
      <c r="P6" s="46" t="str">
        <f>IFERROR(VLOOKUP(I6,'07_MASTER_KODE_OP'!A$3:B$50,1,FALSE),"N/A (BELUM VALID)")</f>
        <v>06. BIDAN</v>
      </c>
      <c r="Q6" s="374" t="str">
        <f>IFERROR(VLOOKUP(I6,'07_MASTER_KODE_OP'!A$3:B$50,2,FALSE),"N/A (BELUM VALID)")</f>
        <v>04. Kebidanan</v>
      </c>
      <c r="R6" s="376">
        <f t="shared" si="2"/>
        <v>0</v>
      </c>
      <c r="S6" s="377">
        <f t="shared" si="3"/>
        <v>1</v>
      </c>
      <c r="T6" s="377">
        <f t="shared" si="4"/>
        <v>1</v>
      </c>
      <c r="U6" s="377">
        <f t="shared" si="5"/>
        <v>1</v>
      </c>
      <c r="V6" s="383">
        <f t="shared" si="6"/>
        <v>75</v>
      </c>
    </row>
    <row r="7" spans="1:22" ht="15.95" customHeight="1">
      <c r="A7" s="276" t="s">
        <v>13384</v>
      </c>
      <c r="B7" s="117" t="s">
        <v>13514</v>
      </c>
      <c r="C7" s="118" t="s">
        <v>13515</v>
      </c>
      <c r="D7" s="119" t="s">
        <v>13516</v>
      </c>
      <c r="E7" s="118" t="s">
        <v>1662</v>
      </c>
      <c r="F7" s="119">
        <v>141</v>
      </c>
      <c r="G7" s="569" t="s">
        <v>13519</v>
      </c>
      <c r="H7" s="118"/>
      <c r="I7" s="119" t="s">
        <v>9386</v>
      </c>
      <c r="J7" s="119"/>
      <c r="K7" s="273"/>
      <c r="L7" s="46" t="str">
        <f>IFERROR(VLOOKUP(A16,'02_MASTER_KODE_FASYANKES'!B$3:L$20279,2,FALSE),"N/A (BELUM VALID)")</f>
        <v>N/A (BELUM VALID)</v>
      </c>
      <c r="M7" s="374" t="str">
        <f>IFERROR(VLOOKUP(A7,'02_MASTER_KODE_FASYANKES'!B$3:L$20279,11,FALSE),"N/A (BELUM VALID)")</f>
        <v>KOTA JAKARTA BARAT</v>
      </c>
      <c r="N7" s="374" t="str">
        <f t="shared" si="0"/>
        <v>VALID</v>
      </c>
      <c r="O7" s="46" t="str">
        <f t="shared" si="1"/>
        <v>Perempuan</v>
      </c>
      <c r="P7" s="46" t="str">
        <f>IFERROR(VLOOKUP(I7,'07_MASTER_KODE_OP'!A$3:B$50,1,FALSE),"N/A (BELUM VALID)")</f>
        <v>06. BIDAN</v>
      </c>
      <c r="Q7" s="374" t="str">
        <f>IFERROR(VLOOKUP(I7,'07_MASTER_KODE_OP'!A$3:B$50,2,FALSE),"N/A (BELUM VALID)")</f>
        <v>04. Kebidanan</v>
      </c>
      <c r="R7" s="376">
        <f t="shared" si="2"/>
        <v>0</v>
      </c>
      <c r="S7" s="377">
        <f t="shared" si="3"/>
        <v>1</v>
      </c>
      <c r="T7" s="377">
        <f t="shared" si="4"/>
        <v>1</v>
      </c>
      <c r="U7" s="377">
        <f t="shared" si="5"/>
        <v>1</v>
      </c>
      <c r="V7" s="383">
        <f t="shared" si="6"/>
        <v>75</v>
      </c>
    </row>
    <row r="8" spans="1:22" ht="15.95" customHeight="1">
      <c r="A8" s="276"/>
      <c r="B8" s="117"/>
      <c r="C8" s="118"/>
      <c r="D8" s="119"/>
      <c r="E8" s="118"/>
      <c r="F8" s="119"/>
      <c r="G8" s="120"/>
      <c r="H8" s="118"/>
      <c r="I8" s="119"/>
      <c r="J8" s="119"/>
      <c r="K8" s="273"/>
      <c r="L8" s="46" t="str">
        <f>IFERROR(VLOOKUP(A17,'02_MASTER_KODE_FASYANKES'!B$3:L$20279,2,FALSE),"N/A (BELUM VALID)")</f>
        <v>N/A (BELUM VALID)</v>
      </c>
      <c r="M8" s="374" t="str">
        <f>IFERROR(VLOOKUP(A8,'02_MASTER_KODE_FASYANKES'!B$3:L$20279,11,FALSE),"N/A (BELUM VALID)")</f>
        <v>N/A (BELUM VALID)</v>
      </c>
      <c r="N8" s="374" t="str">
        <f t="shared" si="0"/>
        <v>N/A (BELUM VALID)</v>
      </c>
      <c r="O8" s="46" t="str">
        <f t="shared" si="1"/>
        <v>N/A (BELUM VALID)</v>
      </c>
      <c r="P8" s="46" t="str">
        <f>IFERROR(VLOOKUP(I8,'07_MASTER_KODE_OP'!A$3:B$50,1,FALSE),"N/A (BELUM VALID)")</f>
        <v>N/A (BELUM VALID)</v>
      </c>
      <c r="Q8" s="374" t="str">
        <f>IFERROR(VLOOKUP(I8,'07_MASTER_KODE_OP'!A$3:B$50,2,FALSE),"N/A (BELUM VALID)")</f>
        <v>N/A (BELUM VALID)</v>
      </c>
      <c r="R8" s="376">
        <f t="shared" si="2"/>
        <v>0</v>
      </c>
      <c r="S8" s="377">
        <f t="shared" si="3"/>
        <v>0</v>
      </c>
      <c r="T8" s="377">
        <f t="shared" si="4"/>
        <v>0</v>
      </c>
      <c r="U8" s="377">
        <f t="shared" si="5"/>
        <v>0</v>
      </c>
      <c r="V8" s="383">
        <f t="shared" si="6"/>
        <v>0</v>
      </c>
    </row>
    <row r="9" spans="1:22" ht="15.95" customHeight="1">
      <c r="A9" s="276"/>
      <c r="B9" s="117"/>
      <c r="C9" s="118"/>
      <c r="D9" s="119"/>
      <c r="E9" s="118"/>
      <c r="F9" s="119"/>
      <c r="G9" s="120"/>
      <c r="H9" s="118"/>
      <c r="I9" s="119"/>
      <c r="J9" s="119"/>
      <c r="K9" s="273"/>
      <c r="L9" s="46" t="str">
        <f>IFERROR(VLOOKUP(A18,'02_MASTER_KODE_FASYANKES'!B$3:L$20279,2,FALSE),"N/A (BELUM VALID)")</f>
        <v>N/A (BELUM VALID)</v>
      </c>
      <c r="M9" s="374" t="str">
        <f>IFERROR(VLOOKUP(A9,'02_MASTER_KODE_FASYANKES'!B$3:L$20279,11,FALSE),"N/A (BELUM VALID)")</f>
        <v>N/A (BELUM VALID)</v>
      </c>
      <c r="N9" s="374" t="str">
        <f t="shared" si="0"/>
        <v>N/A (BELUM VALID)</v>
      </c>
      <c r="O9" s="46" t="str">
        <f t="shared" si="1"/>
        <v>N/A (BELUM VALID)</v>
      </c>
      <c r="P9" s="46" t="str">
        <f>IFERROR(VLOOKUP(I9,'07_MASTER_KODE_OP'!A$3:B$50,1,FALSE),"N/A (BELUM VALID)")</f>
        <v>N/A (BELUM VALID)</v>
      </c>
      <c r="Q9" s="374" t="str">
        <f>IFERROR(VLOOKUP(I9,'07_MASTER_KODE_OP'!A$3:B$50,2,FALSE),"N/A (BELUM VALID)")</f>
        <v>N/A (BELUM VALID)</v>
      </c>
      <c r="R9" s="376">
        <f t="shared" si="2"/>
        <v>0</v>
      </c>
      <c r="S9" s="377">
        <f t="shared" si="3"/>
        <v>0</v>
      </c>
      <c r="T9" s="377">
        <f t="shared" si="4"/>
        <v>0</v>
      </c>
      <c r="U9" s="377">
        <f t="shared" si="5"/>
        <v>0</v>
      </c>
      <c r="V9" s="383">
        <f t="shared" si="6"/>
        <v>0</v>
      </c>
    </row>
    <row r="10" spans="1:22" ht="15.95" customHeight="1">
      <c r="A10" s="276"/>
      <c r="B10" s="117"/>
      <c r="C10" s="118"/>
      <c r="D10" s="119"/>
      <c r="E10" s="118"/>
      <c r="F10" s="119"/>
      <c r="G10" s="120"/>
      <c r="H10" s="118"/>
      <c r="I10" s="119"/>
      <c r="J10" s="119"/>
      <c r="K10" s="273"/>
      <c r="L10" s="46" t="str">
        <f>IFERROR(VLOOKUP(A19,'02_MASTER_KODE_FASYANKES'!B$3:L$20279,2,FALSE),"N/A (BELUM VALID)")</f>
        <v>N/A (BELUM VALID)</v>
      </c>
      <c r="M10" s="374" t="str">
        <f>IFERROR(VLOOKUP(A10,'02_MASTER_KODE_FASYANKES'!B$3:L$20279,11,FALSE),"N/A (BELUM VALID)")</f>
        <v>N/A (BELUM VALID)</v>
      </c>
      <c r="N10" s="374" t="str">
        <f t="shared" si="0"/>
        <v>N/A (BELUM VALID)</v>
      </c>
      <c r="O10" s="46" t="str">
        <f t="shared" si="1"/>
        <v>N/A (BELUM VALID)</v>
      </c>
      <c r="P10" s="46" t="str">
        <f>IFERROR(VLOOKUP(I10,'07_MASTER_KODE_OP'!A$3:B$50,1,FALSE),"N/A (BELUM VALID)")</f>
        <v>N/A (BELUM VALID)</v>
      </c>
      <c r="Q10" s="374" t="str">
        <f>IFERROR(VLOOKUP(I10,'07_MASTER_KODE_OP'!A$3:B$50,2,FALSE),"N/A (BELUM VALID)")</f>
        <v>N/A (BELUM VALID)</v>
      </c>
      <c r="R10" s="376">
        <f t="shared" si="2"/>
        <v>0</v>
      </c>
      <c r="S10" s="377">
        <f t="shared" si="3"/>
        <v>0</v>
      </c>
      <c r="T10" s="377">
        <f t="shared" si="4"/>
        <v>0</v>
      </c>
      <c r="U10" s="377">
        <f t="shared" si="5"/>
        <v>0</v>
      </c>
      <c r="V10" s="383">
        <f t="shared" si="6"/>
        <v>0</v>
      </c>
    </row>
    <row r="11" spans="1:22" ht="15.95" customHeight="1">
      <c r="A11" s="276"/>
      <c r="B11" s="117"/>
      <c r="C11" s="118"/>
      <c r="D11" s="119"/>
      <c r="E11" s="118"/>
      <c r="F11" s="119"/>
      <c r="G11" s="120"/>
      <c r="H11" s="118"/>
      <c r="I11" s="119"/>
      <c r="J11" s="119"/>
      <c r="K11" s="273"/>
      <c r="L11" s="46" t="str">
        <f>IFERROR(VLOOKUP(A20,'02_MASTER_KODE_FASYANKES'!B$3:L$20279,2,FALSE),"N/A (BELUM VALID)")</f>
        <v>N/A (BELUM VALID)</v>
      </c>
      <c r="M11" s="374" t="str">
        <f>IFERROR(VLOOKUP(A11,'02_MASTER_KODE_FASYANKES'!B$3:L$20279,11,FALSE),"N/A (BELUM VALID)")</f>
        <v>N/A (BELUM VALID)</v>
      </c>
      <c r="N11" s="374" t="str">
        <f t="shared" si="0"/>
        <v>N/A (BELUM VALID)</v>
      </c>
      <c r="O11" s="46" t="str">
        <f t="shared" si="1"/>
        <v>N/A (BELUM VALID)</v>
      </c>
      <c r="P11" s="46" t="str">
        <f>IFERROR(VLOOKUP(I11,'07_MASTER_KODE_OP'!A$3:B$50,1,FALSE),"N/A (BELUM VALID)")</f>
        <v>N/A (BELUM VALID)</v>
      </c>
      <c r="Q11" s="374" t="str">
        <f>IFERROR(VLOOKUP(I11,'07_MASTER_KODE_OP'!A$3:B$50,2,FALSE),"N/A (BELUM VALID)")</f>
        <v>N/A (BELUM VALID)</v>
      </c>
      <c r="R11" s="376">
        <f t="shared" si="2"/>
        <v>0</v>
      </c>
      <c r="S11" s="377">
        <f t="shared" si="3"/>
        <v>0</v>
      </c>
      <c r="T11" s="377">
        <f t="shared" si="4"/>
        <v>0</v>
      </c>
      <c r="U11" s="377">
        <f t="shared" si="5"/>
        <v>0</v>
      </c>
      <c r="V11" s="383">
        <f t="shared" si="6"/>
        <v>0</v>
      </c>
    </row>
    <row r="12" spans="1:22" ht="15.95" customHeight="1">
      <c r="A12" s="276"/>
      <c r="B12" s="117"/>
      <c r="C12" s="118"/>
      <c r="D12" s="119"/>
      <c r="E12" s="118"/>
      <c r="F12" s="119"/>
      <c r="G12" s="120"/>
      <c r="H12" s="118"/>
      <c r="I12" s="119"/>
      <c r="J12" s="119"/>
      <c r="K12" s="273"/>
      <c r="L12" s="46" t="str">
        <f>IFERROR(VLOOKUP(A21,'02_MASTER_KODE_FASYANKES'!B$3:L$20279,2,FALSE),"N/A (BELUM VALID)")</f>
        <v>N/A (BELUM VALID)</v>
      </c>
      <c r="M12" s="374" t="str">
        <f>IFERROR(VLOOKUP(A12,'02_MASTER_KODE_FASYANKES'!B$3:L$20279,11,FALSE),"N/A (BELUM VALID)")</f>
        <v>N/A (BELUM VALID)</v>
      </c>
      <c r="N12" s="374" t="str">
        <f t="shared" si="0"/>
        <v>N/A (BELUM VALID)</v>
      </c>
      <c r="O12" s="46" t="str">
        <f t="shared" si="1"/>
        <v>N/A (BELUM VALID)</v>
      </c>
      <c r="P12" s="46" t="str">
        <f>IFERROR(VLOOKUP(I12,'07_MASTER_KODE_OP'!A$3:B$50,1,FALSE),"N/A (BELUM VALID)")</f>
        <v>N/A (BELUM VALID)</v>
      </c>
      <c r="Q12" s="374" t="str">
        <f>IFERROR(VLOOKUP(I12,'07_MASTER_KODE_OP'!A$3:B$50,2,FALSE),"N/A (BELUM VALID)")</f>
        <v>N/A (BELUM VALID)</v>
      </c>
      <c r="R12" s="376">
        <f t="shared" si="2"/>
        <v>0</v>
      </c>
      <c r="S12" s="377">
        <f t="shared" si="3"/>
        <v>0</v>
      </c>
      <c r="T12" s="377">
        <f t="shared" si="4"/>
        <v>0</v>
      </c>
      <c r="U12" s="377">
        <f t="shared" si="5"/>
        <v>0</v>
      </c>
      <c r="V12" s="383">
        <f t="shared" si="6"/>
        <v>0</v>
      </c>
    </row>
    <row r="13" spans="1:22" ht="15.95" customHeight="1">
      <c r="A13" s="276"/>
      <c r="B13" s="117"/>
      <c r="C13" s="118"/>
      <c r="D13" s="119"/>
      <c r="E13" s="118"/>
      <c r="F13" s="119"/>
      <c r="G13" s="120"/>
      <c r="H13" s="118"/>
      <c r="I13" s="119"/>
      <c r="J13" s="119"/>
      <c r="K13" s="273"/>
      <c r="L13" s="46" t="str">
        <f>IFERROR(VLOOKUP(A22,'02_MASTER_KODE_FASYANKES'!B$3:L$20279,2,FALSE),"N/A (BELUM VALID)")</f>
        <v>N/A (BELUM VALID)</v>
      </c>
      <c r="M13" s="374" t="str">
        <f>IFERROR(VLOOKUP(A13,'02_MASTER_KODE_FASYANKES'!B$3:L$20279,11,FALSE),"N/A (BELUM VALID)")</f>
        <v>N/A (BELUM VALID)</v>
      </c>
      <c r="N13" s="374" t="str">
        <f t="shared" si="0"/>
        <v>N/A (BELUM VALID)</v>
      </c>
      <c r="O13" s="46" t="str">
        <f t="shared" si="1"/>
        <v>N/A (BELUM VALID)</v>
      </c>
      <c r="P13" s="46" t="str">
        <f>IFERROR(VLOOKUP(I13,'07_MASTER_KODE_OP'!A$3:B$50,1,FALSE),"N/A (BELUM VALID)")</f>
        <v>N/A (BELUM VALID)</v>
      </c>
      <c r="Q13" s="374" t="str">
        <f>IFERROR(VLOOKUP(I13,'07_MASTER_KODE_OP'!A$3:B$50,2,FALSE),"N/A (BELUM VALID)")</f>
        <v>N/A (BELUM VALID)</v>
      </c>
      <c r="R13" s="376">
        <f t="shared" si="2"/>
        <v>0</v>
      </c>
      <c r="S13" s="377">
        <f t="shared" si="3"/>
        <v>0</v>
      </c>
      <c r="T13" s="377">
        <f t="shared" si="4"/>
        <v>0</v>
      </c>
      <c r="U13" s="377">
        <f t="shared" si="5"/>
        <v>0</v>
      </c>
      <c r="V13" s="383">
        <f t="shared" si="6"/>
        <v>0</v>
      </c>
    </row>
    <row r="14" spans="1:22" ht="15.95" customHeight="1">
      <c r="A14" s="276"/>
      <c r="B14" s="117"/>
      <c r="C14" s="118"/>
      <c r="D14" s="119"/>
      <c r="E14" s="118"/>
      <c r="F14" s="119"/>
      <c r="G14" s="120"/>
      <c r="H14" s="118"/>
      <c r="I14" s="119"/>
      <c r="J14" s="119"/>
      <c r="K14" s="273"/>
      <c r="L14" s="46" t="str">
        <f>IFERROR(VLOOKUP(A23,'02_MASTER_KODE_FASYANKES'!B$3:L$20279,2,FALSE),"N/A (BELUM VALID)")</f>
        <v>N/A (BELUM VALID)</v>
      </c>
      <c r="M14" s="374" t="str">
        <f>IFERROR(VLOOKUP(A14,'02_MASTER_KODE_FASYANKES'!B$3:L$20279,11,FALSE),"N/A (BELUM VALID)")</f>
        <v>N/A (BELUM VALID)</v>
      </c>
      <c r="N14" s="374" t="str">
        <f t="shared" si="0"/>
        <v>N/A (BELUM VALID)</v>
      </c>
      <c r="O14" s="46" t="str">
        <f t="shared" si="1"/>
        <v>N/A (BELUM VALID)</v>
      </c>
      <c r="P14" s="46" t="str">
        <f>IFERROR(VLOOKUP(I14,'07_MASTER_KODE_OP'!A$3:B$50,1,FALSE),"N/A (BELUM VALID)")</f>
        <v>N/A (BELUM VALID)</v>
      </c>
      <c r="Q14" s="374" t="str">
        <f>IFERROR(VLOOKUP(I14,'07_MASTER_KODE_OP'!A$3:B$50,2,FALSE),"N/A (BELUM VALID)")</f>
        <v>N/A (BELUM VALID)</v>
      </c>
      <c r="R14" s="376">
        <f t="shared" si="2"/>
        <v>0</v>
      </c>
      <c r="S14" s="377">
        <f t="shared" si="3"/>
        <v>0</v>
      </c>
      <c r="T14" s="377">
        <f t="shared" si="4"/>
        <v>0</v>
      </c>
      <c r="U14" s="377">
        <f t="shared" si="5"/>
        <v>0</v>
      </c>
      <c r="V14" s="383">
        <f t="shared" si="6"/>
        <v>0</v>
      </c>
    </row>
    <row r="15" spans="1:22" ht="15.95" customHeight="1">
      <c r="A15" s="276"/>
      <c r="B15" s="117"/>
      <c r="C15" s="118"/>
      <c r="D15" s="119"/>
      <c r="E15" s="118"/>
      <c r="F15" s="119"/>
      <c r="G15" s="120"/>
      <c r="H15" s="118"/>
      <c r="I15" s="119"/>
      <c r="J15" s="119"/>
      <c r="K15" s="273"/>
      <c r="L15" s="46" t="str">
        <f>IFERROR(VLOOKUP(A24,'02_MASTER_KODE_FASYANKES'!B$3:L$20279,2,FALSE),"N/A (BELUM VALID)")</f>
        <v>N/A (BELUM VALID)</v>
      </c>
      <c r="M15" s="374" t="str">
        <f>IFERROR(VLOOKUP(A15,'02_MASTER_KODE_FASYANKES'!B$3:L$20279,11,FALSE),"N/A (BELUM VALID)")</f>
        <v>N/A (BELUM VALID)</v>
      </c>
      <c r="N15" s="374" t="str">
        <f t="shared" si="0"/>
        <v>N/A (BELUM VALID)</v>
      </c>
      <c r="O15" s="46" t="str">
        <f t="shared" si="1"/>
        <v>N/A (BELUM VALID)</v>
      </c>
      <c r="P15" s="46" t="str">
        <f>IFERROR(VLOOKUP(I15,'07_MASTER_KODE_OP'!A$3:B$50,1,FALSE),"N/A (BELUM VALID)")</f>
        <v>N/A (BELUM VALID)</v>
      </c>
      <c r="Q15" s="374" t="str">
        <f>IFERROR(VLOOKUP(I15,'07_MASTER_KODE_OP'!A$3:B$50,2,FALSE),"N/A (BELUM VALID)")</f>
        <v>N/A (BELUM VALID)</v>
      </c>
      <c r="R15" s="376">
        <f t="shared" si="2"/>
        <v>0</v>
      </c>
      <c r="S15" s="377">
        <f t="shared" si="3"/>
        <v>0</v>
      </c>
      <c r="T15" s="377">
        <f t="shared" si="4"/>
        <v>0</v>
      </c>
      <c r="U15" s="377">
        <f t="shared" si="5"/>
        <v>0</v>
      </c>
      <c r="V15" s="383">
        <f t="shared" si="6"/>
        <v>0</v>
      </c>
    </row>
    <row r="16" spans="1:22" ht="15.95" customHeight="1">
      <c r="A16" s="276"/>
      <c r="B16" s="117"/>
      <c r="C16" s="118"/>
      <c r="D16" s="119"/>
      <c r="E16" s="118"/>
      <c r="F16" s="119"/>
      <c r="G16" s="120"/>
      <c r="H16" s="118"/>
      <c r="I16" s="119"/>
      <c r="J16" s="119"/>
      <c r="K16" s="273"/>
      <c r="L16" s="46" t="str">
        <f>IFERROR(VLOOKUP(A25,'02_MASTER_KODE_FASYANKES'!B$3:L$20279,2,FALSE),"N/A (BELUM VALID)")</f>
        <v>N/A (BELUM VALID)</v>
      </c>
      <c r="M16" s="374" t="str">
        <f>IFERROR(VLOOKUP(A16,'02_MASTER_KODE_FASYANKES'!B$3:L$20279,11,FALSE),"N/A (BELUM VALID)")</f>
        <v>N/A (BELUM VALID)</v>
      </c>
      <c r="N16" s="374" t="str">
        <f t="shared" si="0"/>
        <v>N/A (BELUM VALID)</v>
      </c>
      <c r="O16" s="46" t="str">
        <f t="shared" si="1"/>
        <v>N/A (BELUM VALID)</v>
      </c>
      <c r="P16" s="46" t="str">
        <f>IFERROR(VLOOKUP(I16,'07_MASTER_KODE_OP'!A$3:B$50,1,FALSE),"N/A (BELUM VALID)")</f>
        <v>N/A (BELUM VALID)</v>
      </c>
      <c r="Q16" s="374" t="str">
        <f>IFERROR(VLOOKUP(I16,'07_MASTER_KODE_OP'!A$3:B$50,2,FALSE),"N/A (BELUM VALID)")</f>
        <v>N/A (BELUM VALID)</v>
      </c>
      <c r="R16" s="376">
        <f t="shared" si="2"/>
        <v>0</v>
      </c>
      <c r="S16" s="377">
        <f t="shared" si="3"/>
        <v>0</v>
      </c>
      <c r="T16" s="377">
        <f t="shared" si="4"/>
        <v>0</v>
      </c>
      <c r="U16" s="377">
        <f t="shared" si="5"/>
        <v>0</v>
      </c>
      <c r="V16" s="383">
        <f t="shared" si="6"/>
        <v>0</v>
      </c>
    </row>
    <row r="17" spans="1:22" ht="15.95" customHeight="1">
      <c r="A17" s="276"/>
      <c r="B17" s="117"/>
      <c r="C17" s="118"/>
      <c r="D17" s="119"/>
      <c r="E17" s="118"/>
      <c r="F17" s="119"/>
      <c r="G17" s="120"/>
      <c r="H17" s="118"/>
      <c r="I17" s="119"/>
      <c r="J17" s="119"/>
      <c r="K17" s="273"/>
      <c r="L17" s="46" t="str">
        <f>IFERROR(VLOOKUP(A26,'02_MASTER_KODE_FASYANKES'!B$3:L$20279,2,FALSE),"N/A (BELUM VALID)")</f>
        <v>N/A (BELUM VALID)</v>
      </c>
      <c r="M17" s="374" t="str">
        <f>IFERROR(VLOOKUP(A17,'02_MASTER_KODE_FASYANKES'!B$3:L$20279,11,FALSE),"N/A (BELUM VALID)")</f>
        <v>N/A (BELUM VALID)</v>
      </c>
      <c r="N17" s="374" t="str">
        <f t="shared" si="0"/>
        <v>N/A (BELUM VALID)</v>
      </c>
      <c r="O17" s="46" t="str">
        <f t="shared" si="1"/>
        <v>N/A (BELUM VALID)</v>
      </c>
      <c r="P17" s="46" t="str">
        <f>IFERROR(VLOOKUP(I17,'07_MASTER_KODE_OP'!A$3:B$50,1,FALSE),"N/A (BELUM VALID)")</f>
        <v>N/A (BELUM VALID)</v>
      </c>
      <c r="Q17" s="374" t="str">
        <f>IFERROR(VLOOKUP(I17,'07_MASTER_KODE_OP'!A$3:B$50,2,FALSE),"N/A (BELUM VALID)")</f>
        <v>N/A (BELUM VALID)</v>
      </c>
      <c r="R17" s="376">
        <f t="shared" si="2"/>
        <v>0</v>
      </c>
      <c r="S17" s="377">
        <f t="shared" si="3"/>
        <v>0</v>
      </c>
      <c r="T17" s="377">
        <f t="shared" si="4"/>
        <v>0</v>
      </c>
      <c r="U17" s="377">
        <f t="shared" si="5"/>
        <v>0</v>
      </c>
      <c r="V17" s="383">
        <f t="shared" si="6"/>
        <v>0</v>
      </c>
    </row>
    <row r="18" spans="1:22" ht="15.95" customHeight="1">
      <c r="A18" s="276"/>
      <c r="B18" s="117"/>
      <c r="C18" s="118"/>
      <c r="D18" s="119"/>
      <c r="E18" s="118"/>
      <c r="F18" s="119"/>
      <c r="G18" s="120"/>
      <c r="H18" s="118"/>
      <c r="I18" s="119"/>
      <c r="J18" s="119"/>
      <c r="K18" s="273"/>
      <c r="L18" s="46" t="str">
        <f>IFERROR(VLOOKUP(A27,'02_MASTER_KODE_FASYANKES'!B$3:L$20279,2,FALSE),"N/A (BELUM VALID)")</f>
        <v>N/A (BELUM VALID)</v>
      </c>
      <c r="M18" s="374" t="str">
        <f>IFERROR(VLOOKUP(A18,'02_MASTER_KODE_FASYANKES'!B$3:L$20279,11,FALSE),"N/A (BELUM VALID)")</f>
        <v>N/A (BELUM VALID)</v>
      </c>
      <c r="N18" s="374" t="str">
        <f t="shared" si="0"/>
        <v>N/A (BELUM VALID)</v>
      </c>
      <c r="O18" s="46" t="str">
        <f t="shared" si="1"/>
        <v>N/A (BELUM VALID)</v>
      </c>
      <c r="P18" s="46" t="str">
        <f>IFERROR(VLOOKUP(I18,'07_MASTER_KODE_OP'!A$3:B$50,1,FALSE),"N/A (BELUM VALID)")</f>
        <v>N/A (BELUM VALID)</v>
      </c>
      <c r="Q18" s="374" t="str">
        <f>IFERROR(VLOOKUP(I18,'07_MASTER_KODE_OP'!A$3:B$50,2,FALSE),"N/A (BELUM VALID)")</f>
        <v>N/A (BELUM VALID)</v>
      </c>
      <c r="R18" s="376">
        <f t="shared" si="2"/>
        <v>0</v>
      </c>
      <c r="S18" s="377">
        <f t="shared" si="3"/>
        <v>0</v>
      </c>
      <c r="T18" s="377">
        <f t="shared" si="4"/>
        <v>0</v>
      </c>
      <c r="U18" s="377">
        <f t="shared" si="5"/>
        <v>0</v>
      </c>
      <c r="V18" s="383">
        <f t="shared" si="6"/>
        <v>0</v>
      </c>
    </row>
    <row r="19" spans="1:22" ht="15.95" customHeight="1">
      <c r="A19" s="276"/>
      <c r="B19" s="117"/>
      <c r="C19" s="118"/>
      <c r="D19" s="119"/>
      <c r="E19" s="118"/>
      <c r="F19" s="119"/>
      <c r="G19" s="120"/>
      <c r="H19" s="118"/>
      <c r="I19" s="119"/>
      <c r="J19" s="119"/>
      <c r="K19" s="273"/>
      <c r="L19" s="46" t="str">
        <f>IFERROR(VLOOKUP(A28,'02_MASTER_KODE_FASYANKES'!B$3:L$20279,2,FALSE),"N/A (BELUM VALID)")</f>
        <v>N/A (BELUM VALID)</v>
      </c>
      <c r="M19" s="374" t="str">
        <f>IFERROR(VLOOKUP(A19,'02_MASTER_KODE_FASYANKES'!B$3:L$20279,11,FALSE),"N/A (BELUM VALID)")</f>
        <v>N/A (BELUM VALID)</v>
      </c>
      <c r="N19" s="374" t="str">
        <f t="shared" si="0"/>
        <v>N/A (BELUM VALID)</v>
      </c>
      <c r="O19" s="46" t="str">
        <f t="shared" si="1"/>
        <v>N/A (BELUM VALID)</v>
      </c>
      <c r="P19" s="46" t="str">
        <f>IFERROR(VLOOKUP(I19,'07_MASTER_KODE_OP'!A$3:B$50,1,FALSE),"N/A (BELUM VALID)")</f>
        <v>N/A (BELUM VALID)</v>
      </c>
      <c r="Q19" s="374" t="str">
        <f>IFERROR(VLOOKUP(I19,'07_MASTER_KODE_OP'!A$3:B$50,2,FALSE),"N/A (BELUM VALID)")</f>
        <v>N/A (BELUM VALID)</v>
      </c>
      <c r="R19" s="376">
        <f t="shared" si="2"/>
        <v>0</v>
      </c>
      <c r="S19" s="377">
        <f t="shared" si="3"/>
        <v>0</v>
      </c>
      <c r="T19" s="377">
        <f t="shared" si="4"/>
        <v>0</v>
      </c>
      <c r="U19" s="377">
        <f t="shared" si="5"/>
        <v>0</v>
      </c>
      <c r="V19" s="383">
        <f t="shared" si="6"/>
        <v>0</v>
      </c>
    </row>
    <row r="20" spans="1:22" ht="15.95" customHeight="1">
      <c r="A20" s="276"/>
      <c r="B20" s="117"/>
      <c r="C20" s="118"/>
      <c r="D20" s="119"/>
      <c r="E20" s="118"/>
      <c r="F20" s="119"/>
      <c r="G20" s="120"/>
      <c r="H20" s="118"/>
      <c r="I20" s="288" t="s">
        <v>9374</v>
      </c>
      <c r="J20" s="119"/>
      <c r="K20" s="273"/>
      <c r="L20" s="46" t="str">
        <f>IFERROR(VLOOKUP(A29,'02_MASTER_KODE_FASYANKES'!B$3:L$20279,2,FALSE),"N/A (BELUM VALID)")</f>
        <v>N/A (BELUM VALID)</v>
      </c>
      <c r="M20" s="374" t="str">
        <f>IFERROR(VLOOKUP(A20,'02_MASTER_KODE_FASYANKES'!B$3:L$20279,11,FALSE),"N/A (BELUM VALID)")</f>
        <v>N/A (BELUM VALID)</v>
      </c>
      <c r="N20" s="374" t="str">
        <f t="shared" si="0"/>
        <v>N/A (BELUM VALID)</v>
      </c>
      <c r="O20" s="46" t="str">
        <f t="shared" si="1"/>
        <v>N/A (BELUM VALID)</v>
      </c>
      <c r="P20" s="46" t="str">
        <f>IFERROR(VLOOKUP(I20,'07_MASTER_KODE_OP'!A$3:B$50,1,FALSE),"N/A (BELUM VALID)")</f>
        <v>PROFESI NAKES</v>
      </c>
      <c r="Q20" s="374" t="str">
        <f>IFERROR(VLOOKUP(I20,'07_MASTER_KODE_OP'!A$3:B$50,2,FALSE),"N/A (BELUM VALID)")</f>
        <v>RUMPUN NAKES</v>
      </c>
      <c r="R20" s="376">
        <f t="shared" si="2"/>
        <v>0</v>
      </c>
      <c r="S20" s="377">
        <f t="shared" si="3"/>
        <v>0</v>
      </c>
      <c r="T20" s="377">
        <f t="shared" si="4"/>
        <v>0</v>
      </c>
      <c r="U20" s="377">
        <f t="shared" si="5"/>
        <v>1</v>
      </c>
      <c r="V20" s="383">
        <f t="shared" si="6"/>
        <v>25</v>
      </c>
    </row>
    <row r="21" spans="1:22" ht="15.95" customHeight="1">
      <c r="A21" s="276"/>
      <c r="B21" s="117"/>
      <c r="C21" s="118"/>
      <c r="D21" s="119"/>
      <c r="E21" s="118"/>
      <c r="F21" s="119"/>
      <c r="G21" s="120"/>
      <c r="H21" s="118"/>
      <c r="I21" s="289" t="s">
        <v>9376</v>
      </c>
      <c r="J21" s="119"/>
      <c r="K21" s="273"/>
      <c r="L21" s="46" t="str">
        <f>IFERROR(VLOOKUP(A30,'02_MASTER_KODE_FASYANKES'!B$3:L$20279,2,FALSE),"N/A (BELUM VALID)")</f>
        <v>N/A (BELUM VALID)</v>
      </c>
      <c r="M21" s="374" t="str">
        <f>IFERROR(VLOOKUP(A21,'02_MASTER_KODE_FASYANKES'!B$3:L$20279,11,FALSE),"N/A (BELUM VALID)")</f>
        <v>N/A (BELUM VALID)</v>
      </c>
      <c r="N21" s="374" t="str">
        <f t="shared" si="0"/>
        <v>N/A (BELUM VALID)</v>
      </c>
      <c r="O21" s="46" t="str">
        <f t="shared" si="1"/>
        <v>N/A (BELUM VALID)</v>
      </c>
      <c r="P21" s="46" t="str">
        <f>IFERROR(VLOOKUP(I21,'07_MASTER_KODE_OP'!A$3:B$50,1,FALSE),"N/A (BELUM VALID)")</f>
        <v>01. DOKTER</v>
      </c>
      <c r="Q21" s="374" t="str">
        <f>IFERROR(VLOOKUP(I21,'07_MASTER_KODE_OP'!A$3:B$50,2,FALSE),"N/A (BELUM VALID)")</f>
        <v>01. Medis</v>
      </c>
      <c r="R21" s="376">
        <f t="shared" si="2"/>
        <v>0</v>
      </c>
      <c r="S21" s="377">
        <f t="shared" si="3"/>
        <v>0</v>
      </c>
      <c r="T21" s="377">
        <f t="shared" si="4"/>
        <v>0</v>
      </c>
      <c r="U21" s="377">
        <f t="shared" si="5"/>
        <v>1</v>
      </c>
      <c r="V21" s="383">
        <f t="shared" si="6"/>
        <v>25</v>
      </c>
    </row>
    <row r="22" spans="1:22" ht="15.95" customHeight="1">
      <c r="A22" s="276"/>
      <c r="B22" s="117"/>
      <c r="C22" s="118"/>
      <c r="D22" s="119"/>
      <c r="E22" s="118"/>
      <c r="F22" s="119"/>
      <c r="G22" s="120"/>
      <c r="H22" s="118"/>
      <c r="I22" s="289" t="s">
        <v>9378</v>
      </c>
      <c r="J22" s="119"/>
      <c r="K22" s="273"/>
      <c r="L22" s="46" t="str">
        <f>IFERROR(VLOOKUP(A31,'02_MASTER_KODE_FASYANKES'!B$3:L$20279,2,FALSE),"N/A (BELUM VALID)")</f>
        <v>N/A (BELUM VALID)</v>
      </c>
      <c r="M22" s="374" t="str">
        <f>IFERROR(VLOOKUP(A22,'02_MASTER_KODE_FASYANKES'!B$3:L$20279,11,FALSE),"N/A (BELUM VALID)")</f>
        <v>N/A (BELUM VALID)</v>
      </c>
      <c r="N22" s="374" t="str">
        <f t="shared" si="0"/>
        <v>N/A (BELUM VALID)</v>
      </c>
      <c r="O22" s="46" t="str">
        <f t="shared" si="1"/>
        <v>N/A (BELUM VALID)</v>
      </c>
      <c r="P22" s="46" t="str">
        <f>IFERROR(VLOOKUP(I22,'07_MASTER_KODE_OP'!A$3:B$50,1,FALSE),"N/A (BELUM VALID)")</f>
        <v>02. DOKTER GIGI</v>
      </c>
      <c r="Q22" s="374" t="str">
        <f>IFERROR(VLOOKUP(I22,'07_MASTER_KODE_OP'!A$3:B$50,2,FALSE),"N/A (BELUM VALID)")</f>
        <v>01. Medis</v>
      </c>
      <c r="R22" s="376">
        <f t="shared" si="2"/>
        <v>0</v>
      </c>
      <c r="S22" s="377">
        <f t="shared" si="3"/>
        <v>0</v>
      </c>
      <c r="T22" s="377">
        <f t="shared" si="4"/>
        <v>0</v>
      </c>
      <c r="U22" s="377">
        <f t="shared" si="5"/>
        <v>1</v>
      </c>
      <c r="V22" s="383">
        <f t="shared" si="6"/>
        <v>25</v>
      </c>
    </row>
    <row r="23" spans="1:22" ht="15.95" customHeight="1">
      <c r="A23" s="276"/>
      <c r="B23" s="117"/>
      <c r="C23" s="118"/>
      <c r="D23" s="119"/>
      <c r="E23" s="118"/>
      <c r="F23" s="119"/>
      <c r="G23" s="120"/>
      <c r="H23" s="118"/>
      <c r="I23" s="289" t="s">
        <v>9380</v>
      </c>
      <c r="J23" s="119"/>
      <c r="K23" s="273"/>
      <c r="L23" s="46" t="str">
        <f>IFERROR(VLOOKUP(A32,'02_MASTER_KODE_FASYANKES'!B$3:L$20279,2,FALSE),"N/A (BELUM VALID)")</f>
        <v>N/A (BELUM VALID)</v>
      </c>
      <c r="M23" s="374" t="str">
        <f>IFERROR(VLOOKUP(A23,'02_MASTER_KODE_FASYANKES'!B$3:L$20279,11,FALSE),"N/A (BELUM VALID)")</f>
        <v>N/A (BELUM VALID)</v>
      </c>
      <c r="N23" s="374" t="str">
        <f t="shared" si="0"/>
        <v>N/A (BELUM VALID)</v>
      </c>
      <c r="O23" s="46" t="str">
        <f t="shared" si="1"/>
        <v>N/A (BELUM VALID)</v>
      </c>
      <c r="P23" s="46" t="str">
        <f>IFERROR(VLOOKUP(I23,'07_MASTER_KODE_OP'!A$3:B$50,1,FALSE),"N/A (BELUM VALID)")</f>
        <v>03. PERAWAT</v>
      </c>
      <c r="Q23" s="374" t="str">
        <f>IFERROR(VLOOKUP(I23,'07_MASTER_KODE_OP'!A$3:B$50,2,FALSE),"N/A (BELUM VALID)")</f>
        <v>03. Keperawatan</v>
      </c>
      <c r="R23" s="376">
        <f t="shared" si="2"/>
        <v>0</v>
      </c>
      <c r="S23" s="377">
        <f t="shared" si="3"/>
        <v>0</v>
      </c>
      <c r="T23" s="377">
        <f t="shared" si="4"/>
        <v>0</v>
      </c>
      <c r="U23" s="377">
        <f t="shared" si="5"/>
        <v>1</v>
      </c>
      <c r="V23" s="383">
        <f t="shared" si="6"/>
        <v>25</v>
      </c>
    </row>
    <row r="24" spans="1:22" ht="15.95" customHeight="1">
      <c r="A24" s="280"/>
      <c r="B24" s="178"/>
      <c r="C24" s="178"/>
      <c r="D24" s="178"/>
      <c r="E24" s="179"/>
      <c r="F24" s="280"/>
      <c r="G24" s="178"/>
      <c r="H24" s="179"/>
      <c r="I24" s="289" t="s">
        <v>9382</v>
      </c>
      <c r="J24" s="178"/>
      <c r="K24" s="281"/>
      <c r="L24" s="46" t="str">
        <f>IFERROR(VLOOKUP(A33,'02_MASTER_KODE_FASYANKES'!B$3:L$20279,2,FALSE),"N/A (BELUM VALID)")</f>
        <v>N/A (BELUM VALID)</v>
      </c>
      <c r="M24" s="374" t="str">
        <f>IFERROR(VLOOKUP(A24,'02_MASTER_KODE_FASYANKES'!B$3:L$20279,11,FALSE),"N/A (BELUM VALID)")</f>
        <v>N/A (BELUM VALID)</v>
      </c>
      <c r="N24" s="374" t="str">
        <f t="shared" si="0"/>
        <v>N/A (BELUM VALID)</v>
      </c>
      <c r="O24" s="46" t="str">
        <f t="shared" si="1"/>
        <v>N/A (BELUM VALID)</v>
      </c>
      <c r="P24" s="46" t="str">
        <f>IFERROR(VLOOKUP(I24,'07_MASTER_KODE_OP'!A$3:B$50,1,FALSE),"N/A (BELUM VALID)")</f>
        <v>04. TERAPIS GIGI DAN MULUT (PERAWAT GIGI)</v>
      </c>
      <c r="Q24" s="374" t="str">
        <f>IFERROR(VLOOKUP(I24,'07_MASTER_KODE_OP'!A$3:B$50,2,FALSE),"N/A (BELUM VALID)")</f>
        <v>10. Keteknisian Medis</v>
      </c>
      <c r="R24" s="376">
        <f t="shared" si="2"/>
        <v>0</v>
      </c>
      <c r="S24" s="377">
        <f t="shared" si="3"/>
        <v>0</v>
      </c>
      <c r="T24" s="377">
        <f t="shared" si="4"/>
        <v>0</v>
      </c>
      <c r="U24" s="377">
        <f t="shared" si="5"/>
        <v>1</v>
      </c>
      <c r="V24" s="383">
        <f t="shared" si="6"/>
        <v>25</v>
      </c>
    </row>
    <row r="25" spans="1:22" ht="15.95" customHeight="1">
      <c r="A25" s="280"/>
      <c r="B25" s="178"/>
      <c r="C25" s="178"/>
      <c r="D25" s="178"/>
      <c r="E25" s="179"/>
      <c r="F25" s="280"/>
      <c r="G25" s="178"/>
      <c r="H25" s="179"/>
      <c r="I25" s="289" t="s">
        <v>9384</v>
      </c>
      <c r="J25" s="178"/>
      <c r="K25" s="281"/>
      <c r="L25" s="46" t="str">
        <f>IFERROR(VLOOKUP(A34,'02_MASTER_KODE_FASYANKES'!B$3:L$20279,2,FALSE),"N/A (BELUM VALID)")</f>
        <v>N/A (BELUM VALID)</v>
      </c>
      <c r="M25" s="374" t="str">
        <f>IFERROR(VLOOKUP(A25,'02_MASTER_KODE_FASYANKES'!B$3:L$20279,11,FALSE),"N/A (BELUM VALID)")</f>
        <v>N/A (BELUM VALID)</v>
      </c>
      <c r="N25" s="374" t="str">
        <f t="shared" si="0"/>
        <v>N/A (BELUM VALID)</v>
      </c>
      <c r="O25" s="46" t="str">
        <f t="shared" si="1"/>
        <v>N/A (BELUM VALID)</v>
      </c>
      <c r="P25" s="46" t="str">
        <f>IFERROR(VLOOKUP(I25,'07_MASTER_KODE_OP'!A$3:B$50,1,FALSE),"N/A (BELUM VALID)")</f>
        <v>05. PENATA ANESTESI (PERAWAT ANESTESI)</v>
      </c>
      <c r="Q25" s="374" t="str">
        <f>IFERROR(VLOOKUP(I25,'07_MASTER_KODE_OP'!A$3:B$50,2,FALSE),"N/A (BELUM VALID)")</f>
        <v>10. Keteknisian Medis</v>
      </c>
      <c r="R25" s="376">
        <f t="shared" si="2"/>
        <v>0</v>
      </c>
      <c r="S25" s="377">
        <f t="shared" si="3"/>
        <v>0</v>
      </c>
      <c r="T25" s="377">
        <f t="shared" si="4"/>
        <v>0</v>
      </c>
      <c r="U25" s="377">
        <f t="shared" si="5"/>
        <v>1</v>
      </c>
      <c r="V25" s="383">
        <f t="shared" si="6"/>
        <v>25</v>
      </c>
    </row>
    <row r="26" spans="1:22" ht="15.95" customHeight="1">
      <c r="A26" s="280"/>
      <c r="B26" s="178"/>
      <c r="C26" s="178"/>
      <c r="D26" s="178"/>
      <c r="E26" s="179"/>
      <c r="F26" s="280"/>
      <c r="G26" s="178"/>
      <c r="H26" s="179"/>
      <c r="I26" s="289" t="s">
        <v>9386</v>
      </c>
      <c r="J26" s="178"/>
      <c r="K26" s="281"/>
      <c r="L26" s="46" t="str">
        <f>IFERROR(VLOOKUP(A35,'02_MASTER_KODE_FASYANKES'!B$3:L$20279,2,FALSE),"N/A (BELUM VALID)")</f>
        <v>N/A (BELUM VALID)</v>
      </c>
      <c r="M26" s="374" t="str">
        <f>IFERROR(VLOOKUP(A26,'02_MASTER_KODE_FASYANKES'!B$3:L$20279,11,FALSE),"N/A (BELUM VALID)")</f>
        <v>N/A (BELUM VALID)</v>
      </c>
      <c r="N26" s="374" t="str">
        <f t="shared" si="0"/>
        <v>N/A (BELUM VALID)</v>
      </c>
      <c r="O26" s="46" t="str">
        <f t="shared" si="1"/>
        <v>N/A (BELUM VALID)</v>
      </c>
      <c r="P26" s="46" t="str">
        <f>IFERROR(VLOOKUP(I26,'07_MASTER_KODE_OP'!A$3:B$50,1,FALSE),"N/A (BELUM VALID)")</f>
        <v>06. BIDAN</v>
      </c>
      <c r="Q26" s="374" t="str">
        <f>IFERROR(VLOOKUP(I26,'07_MASTER_KODE_OP'!A$3:B$50,2,FALSE),"N/A (BELUM VALID)")</f>
        <v>04. Kebidanan</v>
      </c>
      <c r="R26" s="376">
        <f t="shared" si="2"/>
        <v>0</v>
      </c>
      <c r="S26" s="377">
        <f t="shared" si="3"/>
        <v>0</v>
      </c>
      <c r="T26" s="377">
        <f t="shared" si="4"/>
        <v>0</v>
      </c>
      <c r="U26" s="377">
        <f t="shared" si="5"/>
        <v>1</v>
      </c>
      <c r="V26" s="383">
        <f t="shared" si="6"/>
        <v>25</v>
      </c>
    </row>
    <row r="27" spans="1:22" ht="15.95" customHeight="1">
      <c r="A27" s="280"/>
      <c r="B27" s="178"/>
      <c r="C27" s="178"/>
      <c r="D27" s="178"/>
      <c r="E27" s="179"/>
      <c r="F27" s="280"/>
      <c r="G27" s="178"/>
      <c r="H27" s="179"/>
      <c r="I27" s="289" t="s">
        <v>9402</v>
      </c>
      <c r="J27" s="178"/>
      <c r="K27" s="281"/>
      <c r="L27" s="46" t="str">
        <f>IFERROR(VLOOKUP(A36,'02_MASTER_KODE_FASYANKES'!B$3:L$20279,2,FALSE),"N/A (BELUM VALID)")</f>
        <v>N/A (BELUM VALID)</v>
      </c>
      <c r="M27" s="374" t="str">
        <f>IFERROR(VLOOKUP(A27,'02_MASTER_KODE_FASYANKES'!B$3:L$20279,11,FALSE),"N/A (BELUM VALID)")</f>
        <v>N/A (BELUM VALID)</v>
      </c>
      <c r="N27" s="374" t="str">
        <f t="shared" si="0"/>
        <v>N/A (BELUM VALID)</v>
      </c>
      <c r="O27" s="46" t="str">
        <f t="shared" si="1"/>
        <v>N/A (BELUM VALID)</v>
      </c>
      <c r="P27" s="46" t="str">
        <f>IFERROR(VLOOKUP(I27,'07_MASTER_KODE_OP'!A$3:B$50,1,FALSE),"N/A (BELUM VALID)")</f>
        <v>07. APOTEKER</v>
      </c>
      <c r="Q27" s="374" t="str">
        <f>IFERROR(VLOOKUP(I27,'07_MASTER_KODE_OP'!A$3:B$50,2,FALSE),"N/A (BELUM VALID)")</f>
        <v>05. Kefarmasian</v>
      </c>
      <c r="R27" s="376">
        <f t="shared" si="2"/>
        <v>0</v>
      </c>
      <c r="S27" s="377">
        <f t="shared" si="3"/>
        <v>0</v>
      </c>
      <c r="T27" s="377">
        <f t="shared" si="4"/>
        <v>0</v>
      </c>
      <c r="U27" s="377">
        <f t="shared" si="5"/>
        <v>1</v>
      </c>
      <c r="V27" s="383">
        <f t="shared" si="6"/>
        <v>25</v>
      </c>
    </row>
    <row r="28" spans="1:22" ht="15.95" customHeight="1">
      <c r="A28" s="280"/>
      <c r="B28" s="178"/>
      <c r="C28" s="178"/>
      <c r="D28" s="178"/>
      <c r="E28" s="179"/>
      <c r="F28" s="280"/>
      <c r="G28" s="178"/>
      <c r="H28" s="179"/>
      <c r="I28" s="289" t="s">
        <v>9405</v>
      </c>
      <c r="J28" s="178"/>
      <c r="K28" s="281"/>
      <c r="L28" s="46" t="str">
        <f>IFERROR(VLOOKUP(A37,'02_MASTER_KODE_FASYANKES'!B$3:L$20279,2,FALSE),"N/A (BELUM VALID)")</f>
        <v>N/A (BELUM VALID)</v>
      </c>
      <c r="M28" s="374" t="str">
        <f>IFERROR(VLOOKUP(A28,'02_MASTER_KODE_FASYANKES'!B$3:L$20279,11,FALSE),"N/A (BELUM VALID)")</f>
        <v>N/A (BELUM VALID)</v>
      </c>
      <c r="N28" s="374" t="str">
        <f t="shared" si="0"/>
        <v>N/A (BELUM VALID)</v>
      </c>
      <c r="O28" s="46" t="str">
        <f t="shared" si="1"/>
        <v>N/A (BELUM VALID)</v>
      </c>
      <c r="P28" s="46" t="str">
        <f>IFERROR(VLOOKUP(I28,'07_MASTER_KODE_OP'!A$3:B$50,1,FALSE),"N/A (BELUM VALID)")</f>
        <v>08. TEKNIS KEFARMASIAN (FARMASI NON APOTEKER)</v>
      </c>
      <c r="Q28" s="374" t="str">
        <f>IFERROR(VLOOKUP(I28,'07_MASTER_KODE_OP'!A$3:B$50,2,FALSE),"N/A (BELUM VALID)")</f>
        <v>05. Kefarmasian</v>
      </c>
      <c r="R28" s="376">
        <f t="shared" si="2"/>
        <v>0</v>
      </c>
      <c r="S28" s="377">
        <f t="shared" si="3"/>
        <v>0</v>
      </c>
      <c r="T28" s="377">
        <f t="shared" si="4"/>
        <v>0</v>
      </c>
      <c r="U28" s="377">
        <f t="shared" si="5"/>
        <v>1</v>
      </c>
      <c r="V28" s="383">
        <f t="shared" si="6"/>
        <v>25</v>
      </c>
    </row>
    <row r="29" spans="1:22" ht="15.95" customHeight="1">
      <c r="A29" s="280"/>
      <c r="B29" s="178"/>
      <c r="C29" s="178"/>
      <c r="D29" s="178"/>
      <c r="E29" s="179"/>
      <c r="F29" s="280"/>
      <c r="G29" s="178"/>
      <c r="H29" s="179"/>
      <c r="I29" s="385" t="s">
        <v>11681</v>
      </c>
      <c r="J29" s="178"/>
      <c r="K29" s="281"/>
      <c r="L29" s="46" t="str">
        <f>IFERROR(VLOOKUP(A38,'02_MASTER_KODE_FASYANKES'!B$3:L$20279,2,FALSE),"N/A (BELUM VALID)")</f>
        <v>N/A (BELUM VALID)</v>
      </c>
      <c r="M29" s="374" t="str">
        <f>IFERROR(VLOOKUP(A29,'02_MASTER_KODE_FASYANKES'!B$3:L$20279,11,FALSE),"N/A (BELUM VALID)")</f>
        <v>N/A (BELUM VALID)</v>
      </c>
      <c r="N29" s="374" t="str">
        <f t="shared" si="0"/>
        <v>N/A (BELUM VALID)</v>
      </c>
      <c r="O29" s="46" t="str">
        <f t="shared" si="1"/>
        <v>N/A (BELUM VALID)</v>
      </c>
      <c r="P29" s="46" t="str">
        <f>IFERROR(VLOOKUP(I29,'07_MASTER_KODE_OP'!A$3:B$50,1,FALSE),"N/A (BELUM VALID)")</f>
        <v>09. KESEHATAN MASYARAKAT</v>
      </c>
      <c r="Q29" s="374" t="str">
        <f>IFERROR(VLOOKUP(I29,'07_MASTER_KODE_OP'!A$3:B$50,2,FALSE),"N/A (BELUM VALID)")</f>
        <v>06. Kesehatan Masyarakat</v>
      </c>
      <c r="R29" s="376">
        <f t="shared" si="2"/>
        <v>0</v>
      </c>
      <c r="S29" s="377">
        <f t="shared" si="3"/>
        <v>0</v>
      </c>
      <c r="T29" s="377">
        <f t="shared" si="4"/>
        <v>0</v>
      </c>
      <c r="U29" s="377">
        <f t="shared" si="5"/>
        <v>1</v>
      </c>
      <c r="V29" s="383">
        <f t="shared" si="6"/>
        <v>25</v>
      </c>
    </row>
    <row r="30" spans="1:22" ht="15.95" customHeight="1">
      <c r="A30" s="280"/>
      <c r="B30" s="178"/>
      <c r="C30" s="178"/>
      <c r="D30" s="178"/>
      <c r="E30" s="179"/>
      <c r="F30" s="280"/>
      <c r="G30" s="178"/>
      <c r="H30" s="179"/>
      <c r="I30" s="289" t="s">
        <v>11682</v>
      </c>
      <c r="J30" s="178"/>
      <c r="K30" s="281"/>
      <c r="L30" s="46" t="str">
        <f>IFERROR(VLOOKUP(A39,'02_MASTER_KODE_FASYANKES'!B$3:L$20279,2,FALSE),"N/A (BELUM VALID)")</f>
        <v>N/A (BELUM VALID)</v>
      </c>
      <c r="M30" s="374" t="str">
        <f>IFERROR(VLOOKUP(A30,'02_MASTER_KODE_FASYANKES'!B$3:L$20279,11,FALSE),"N/A (BELUM VALID)")</f>
        <v>N/A (BELUM VALID)</v>
      </c>
      <c r="N30" s="374" t="str">
        <f t="shared" si="0"/>
        <v>N/A (BELUM VALID)</v>
      </c>
      <c r="O30" s="46" t="str">
        <f t="shared" si="1"/>
        <v>N/A (BELUM VALID)</v>
      </c>
      <c r="P30" s="46" t="str">
        <f>IFERROR(VLOOKUP(I30,'07_MASTER_KODE_OP'!A$3:B$50,1,FALSE),"N/A (BELUM VALID)")</f>
        <v>10. KESLING</v>
      </c>
      <c r="Q30" s="374" t="str">
        <f>IFERROR(VLOOKUP(I30,'07_MASTER_KODE_OP'!A$3:B$50,2,FALSE),"N/A (BELUM VALID)")</f>
        <v>07. Kesehatan Lingkungan</v>
      </c>
      <c r="R30" s="376">
        <f t="shared" si="2"/>
        <v>0</v>
      </c>
      <c r="S30" s="377">
        <f t="shared" si="3"/>
        <v>0</v>
      </c>
      <c r="T30" s="377">
        <f t="shared" si="4"/>
        <v>0</v>
      </c>
      <c r="U30" s="377">
        <f t="shared" si="5"/>
        <v>1</v>
      </c>
      <c r="V30" s="383">
        <f t="shared" si="6"/>
        <v>25</v>
      </c>
    </row>
    <row r="31" spans="1:22">
      <c r="I31" s="289" t="s">
        <v>11683</v>
      </c>
    </row>
    <row r="32" spans="1:22">
      <c r="I32" s="289" t="s">
        <v>11684</v>
      </c>
    </row>
    <row r="33" spans="9:9">
      <c r="I33" s="289" t="s">
        <v>11685</v>
      </c>
    </row>
    <row r="34" spans="9:9">
      <c r="I34" s="289" t="s">
        <v>11686</v>
      </c>
    </row>
    <row r="35" spans="9:9">
      <c r="I35" s="289" t="s">
        <v>11687</v>
      </c>
    </row>
    <row r="36" spans="9:9">
      <c r="I36" s="289" t="s">
        <v>11688</v>
      </c>
    </row>
    <row r="37" spans="9:9">
      <c r="I37" s="289" t="s">
        <v>11689</v>
      </c>
    </row>
    <row r="38" spans="9:9">
      <c r="I38" s="289" t="s">
        <v>11690</v>
      </c>
    </row>
    <row r="39" spans="9:9">
      <c r="I39" s="289" t="s">
        <v>11691</v>
      </c>
    </row>
    <row r="40" spans="9:9">
      <c r="I40" s="289" t="s">
        <v>11692</v>
      </c>
    </row>
    <row r="41" spans="9:9">
      <c r="I41" s="289" t="s">
        <v>11693</v>
      </c>
    </row>
    <row r="42" spans="9:9">
      <c r="I42" s="289" t="s">
        <v>11694</v>
      </c>
    </row>
    <row r="43" spans="9:9">
      <c r="I43" s="289" t="s">
        <v>11695</v>
      </c>
    </row>
    <row r="44" spans="9:9">
      <c r="I44" s="289" t="s">
        <v>11696</v>
      </c>
    </row>
  </sheetData>
  <autoFilter ref="A3:V30"/>
  <mergeCells count="3">
    <mergeCell ref="L2:V2"/>
    <mergeCell ref="G2:I2"/>
    <mergeCell ref="J2:K2"/>
  </mergeCells>
  <dataValidations count="2">
    <dataValidation type="list" allowBlank="1" showInputMessage="1" showErrorMessage="1" sqref="E4:E23">
      <formula1>"L,P"</formula1>
    </dataValidation>
    <dataValidation type="list" allowBlank="1" showInputMessage="1" showErrorMessage="1" sqref="F4:F23">
      <formula1>#REF!</formula1>
    </dataValidation>
  </dataValidations>
  <printOptions gridLines="1" gridLinesSet="0"/>
  <pageMargins left="0.75" right="0.75" top="1" bottom="1" header="0.5" footer="0.5"/>
  <pageSetup paperSize="9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'07_MASTER_KODE_OP'!A$4:A$27</xm:f>
          </x14:formula1>
          <xm:sqref>I4:I30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 activeCell="O4" sqref="O4"/>
    </sheetView>
  </sheetViews>
  <sheetFormatPr defaultColWidth="8.85546875" defaultRowHeight="12"/>
  <cols>
    <col min="1" max="1" width="14.42578125" style="70" customWidth="1"/>
    <col min="2" max="2" width="17.140625" style="70" customWidth="1"/>
    <col min="3" max="3" width="14.140625" style="324" customWidth="1"/>
    <col min="4" max="4" width="11.28515625" style="70" customWidth="1"/>
    <col min="5" max="5" width="28.140625" style="70" customWidth="1"/>
    <col min="6" max="6" width="6.85546875" style="70" customWidth="1"/>
    <col min="7" max="7" width="21.7109375" style="70" customWidth="1"/>
    <col min="8" max="8" width="17.42578125" style="70" customWidth="1"/>
    <col min="9" max="9" width="16.42578125" style="70" customWidth="1"/>
    <col min="10" max="10" width="12.5703125" style="70" customWidth="1"/>
    <col min="11" max="11" width="20.42578125" style="70" customWidth="1"/>
    <col min="12" max="12" width="11.42578125" style="70" customWidth="1"/>
    <col min="13" max="13" width="17.42578125" style="70" customWidth="1"/>
    <col min="14" max="14" width="25.5703125" style="70" customWidth="1"/>
    <col min="15" max="15" width="18.28515625" style="70" customWidth="1"/>
    <col min="16" max="16" width="21.28515625" style="70" customWidth="1"/>
    <col min="17" max="17" width="9.140625" style="70" customWidth="1"/>
    <col min="18" max="18" width="10" style="70" customWidth="1"/>
    <col min="19" max="21" width="5.140625" style="70" customWidth="1"/>
    <col min="22" max="16384" width="8.85546875" style="70"/>
  </cols>
  <sheetData>
    <row r="1" spans="1:22" ht="48.75" customHeight="1">
      <c r="A1" s="160" t="s">
        <v>9239</v>
      </c>
      <c r="B1" s="69"/>
      <c r="C1" s="325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53"/>
    </row>
    <row r="2" spans="1:22" s="53" customFormat="1" ht="14.1" customHeight="1">
      <c r="A2" s="399"/>
      <c r="B2" s="399"/>
      <c r="C2" s="400"/>
      <c r="D2" s="399"/>
      <c r="E2" s="399"/>
      <c r="F2" s="399"/>
      <c r="G2" s="399"/>
      <c r="H2" s="399"/>
      <c r="I2" s="579" t="s">
        <v>9300</v>
      </c>
      <c r="J2" s="580"/>
      <c r="K2" s="581"/>
      <c r="L2" s="579" t="s">
        <v>9406</v>
      </c>
      <c r="M2" s="580"/>
      <c r="N2" s="581"/>
      <c r="O2" s="576" t="s">
        <v>1646</v>
      </c>
      <c r="P2" s="577"/>
      <c r="Q2" s="577"/>
      <c r="R2" s="577"/>
      <c r="S2" s="577"/>
      <c r="T2" s="577"/>
      <c r="U2" s="577"/>
      <c r="V2" s="577"/>
    </row>
    <row r="3" spans="1:22" s="53" customFormat="1" ht="90" customHeight="1">
      <c r="A3" s="398" t="s">
        <v>9221</v>
      </c>
      <c r="B3" s="398" t="s">
        <v>9240</v>
      </c>
      <c r="C3" s="401" t="s">
        <v>9241</v>
      </c>
      <c r="D3" s="398" t="s">
        <v>9242</v>
      </c>
      <c r="E3" s="398" t="s">
        <v>9243</v>
      </c>
      <c r="F3" s="398" t="s">
        <v>1658</v>
      </c>
      <c r="G3" s="398" t="s">
        <v>9244</v>
      </c>
      <c r="H3" s="398" t="s">
        <v>9245</v>
      </c>
      <c r="I3" s="54" t="s">
        <v>9246</v>
      </c>
      <c r="J3" s="98" t="s">
        <v>9297</v>
      </c>
      <c r="K3" s="55" t="s">
        <v>9298</v>
      </c>
      <c r="L3" s="54" t="s">
        <v>1647</v>
      </c>
      <c r="M3" s="100" t="s">
        <v>9299</v>
      </c>
      <c r="N3" s="55" t="s">
        <v>9247</v>
      </c>
      <c r="O3" s="42" t="s">
        <v>1654</v>
      </c>
      <c r="P3" s="384" t="s">
        <v>11697</v>
      </c>
      <c r="Q3" s="384" t="s">
        <v>12355</v>
      </c>
      <c r="R3" s="44" t="s">
        <v>1658</v>
      </c>
      <c r="S3" s="375" t="s">
        <v>11668</v>
      </c>
      <c r="T3" s="375" t="s">
        <v>11669</v>
      </c>
      <c r="U3" s="375" t="s">
        <v>11670</v>
      </c>
      <c r="V3" s="382" t="s">
        <v>11673</v>
      </c>
    </row>
    <row r="4" spans="1:22" ht="17.100000000000001" customHeight="1">
      <c r="A4" s="276"/>
      <c r="B4" s="61"/>
      <c r="C4" s="326"/>
      <c r="D4" s="71"/>
      <c r="E4" s="72"/>
      <c r="F4" s="62"/>
      <c r="G4" s="62"/>
      <c r="H4" s="62"/>
      <c r="I4" s="62"/>
      <c r="J4" s="543"/>
      <c r="K4" s="62"/>
      <c r="L4" s="73"/>
      <c r="M4" s="73"/>
      <c r="N4" s="63"/>
      <c r="O4" s="46" t="str">
        <f>IFERROR(VLOOKUP(A4,'02_MASTER_KODE_FASYANKES'!B$3:L$20279,2,FALSE),"N/A (BELUM VALID)")</f>
        <v>N/A (BELUM VALID)</v>
      </c>
      <c r="P4" s="374" t="str">
        <f>IFERROR(CONCATENATE("VALID (",VLOOKUP(D4,'08_MASTER_KODE_WNA'!F$3:I$299,4,FALSE),")"),"N/A (BELUM VALID)")</f>
        <v>N/A (BELUM VALID)</v>
      </c>
      <c r="Q4" s="374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76">
        <f t="shared" ref="S4" si="0">IF(O4&lt;&gt;"N/A (BELUM VALID)",1,0)</f>
        <v>0</v>
      </c>
      <c r="T4" s="377">
        <f t="shared" ref="T4" si="1">IF(P4&lt;&gt;"N/A (BELUM VALID)",1,0)</f>
        <v>0</v>
      </c>
      <c r="U4" s="377">
        <f t="shared" ref="U4" si="2">IF(R4&lt;&gt;"N/A (BELUM VALID)",1,0)</f>
        <v>0</v>
      </c>
      <c r="V4" s="383">
        <f>SUM(S4:U4)/3*100</f>
        <v>0</v>
      </c>
    </row>
    <row r="5" spans="1:22" ht="17.100000000000001" customHeight="1">
      <c r="A5" s="64"/>
      <c r="B5" s="65"/>
      <c r="C5" s="327"/>
      <c r="D5" s="74"/>
      <c r="E5" s="67"/>
      <c r="F5" s="66"/>
      <c r="G5" s="323"/>
      <c r="H5" s="323"/>
      <c r="I5" s="66"/>
      <c r="J5" s="66"/>
      <c r="K5" s="66"/>
      <c r="L5" s="75"/>
      <c r="M5" s="66"/>
      <c r="N5" s="67"/>
      <c r="O5" s="46" t="str">
        <f>IFERROR(VLOOKUP(A20,'02_MASTER_KODE_FASYANKES'!B$3:L$20279,2,FALSE),"N/A (BELUM VALID)")</f>
        <v>N/A (BELUM VALID)</v>
      </c>
      <c r="P5" s="374" t="str">
        <f>IFERROR(CONCATENATE("VALID (",VLOOKUP(D5,'08_MASTER_KODE_WNA'!F3:I239,4,FALSE),")"),"N/A (BELUM VALID)")</f>
        <v>N/A (BELUM VALID)</v>
      </c>
      <c r="Q5" s="374" t="str">
        <f>IFERROR(VLOOKUP(D5,'08_MASTER_KODE_WNA'!F$3:I$299,3,FALSE),"N/A (BELUM VALID)")</f>
        <v>N/A (BELUM VALID)</v>
      </c>
      <c r="R5" s="46" t="str">
        <f t="shared" ref="R5:R20" si="3">IF(F5="L","Laki-Laki",IF(F5="P","Perempuan","N/A (BELUM VALID)"))</f>
        <v>N/A (BELUM VALID)</v>
      </c>
      <c r="S5" s="376">
        <f t="shared" ref="S5:S20" si="4">IF(O5&lt;&gt;"N/A (BELUM VALID)",1,0)</f>
        <v>0</v>
      </c>
      <c r="T5" s="377">
        <f t="shared" ref="T5:T20" si="5">IF(P5&lt;&gt;"N/A (BELUM VALID)",1,0)</f>
        <v>0</v>
      </c>
      <c r="U5" s="377">
        <f t="shared" ref="U5:U20" si="6">IF(R5&lt;&gt;"N/A (BELUM VALID)",1,0)</f>
        <v>0</v>
      </c>
      <c r="V5" s="383">
        <f t="shared" ref="V5:V20" si="7">SUM(S5:U5)/3*100</f>
        <v>0</v>
      </c>
    </row>
    <row r="6" spans="1:22" ht="17.100000000000001" customHeight="1">
      <c r="A6" s="64"/>
      <c r="B6" s="65"/>
      <c r="C6" s="327"/>
      <c r="D6" s="74"/>
      <c r="E6" s="67"/>
      <c r="F6" s="66"/>
      <c r="G6" s="66"/>
      <c r="H6" s="66"/>
      <c r="I6" s="66"/>
      <c r="J6" s="66"/>
      <c r="K6" s="66"/>
      <c r="L6" s="75"/>
      <c r="M6" s="66"/>
      <c r="N6" s="67"/>
      <c r="O6" s="46" t="str">
        <f>IFERROR(VLOOKUP(A21,'02_MASTER_KODE_FASYANKES'!B$3:L$20279,2,FALSE),"N/A (BELUM VALID)")</f>
        <v>N/A (BELUM VALID)</v>
      </c>
      <c r="P6" s="374" t="str">
        <f>IFERROR(CONCATENATE("VALID (",VLOOKUP(D6,'08_MASTER_KODE_WNA'!F4:I240,4,FALSE),")"),"N/A (BELUM VALID)")</f>
        <v>N/A (BELUM VALID)</v>
      </c>
      <c r="Q6" s="374" t="str">
        <f>IFERROR(VLOOKUP(D6,'08_MASTER_KODE_WNA'!F$3:I$299,3,FALSE),"N/A (BELUM VALID)")</f>
        <v>N/A (BELUM VALID)</v>
      </c>
      <c r="R6" s="46" t="str">
        <f t="shared" si="3"/>
        <v>N/A (BELUM VALID)</v>
      </c>
      <c r="S6" s="376">
        <f t="shared" si="4"/>
        <v>0</v>
      </c>
      <c r="T6" s="377">
        <f t="shared" si="5"/>
        <v>0</v>
      </c>
      <c r="U6" s="377">
        <f t="shared" si="6"/>
        <v>0</v>
      </c>
      <c r="V6" s="383">
        <f t="shared" si="7"/>
        <v>0</v>
      </c>
    </row>
    <row r="7" spans="1:22" ht="17.100000000000001" customHeight="1">
      <c r="A7" s="64"/>
      <c r="B7" s="65"/>
      <c r="C7" s="327"/>
      <c r="D7" s="74"/>
      <c r="E7" s="67"/>
      <c r="F7" s="66"/>
      <c r="G7" s="75"/>
      <c r="H7" s="75"/>
      <c r="I7" s="66"/>
      <c r="J7" s="66"/>
      <c r="K7" s="66"/>
      <c r="L7" s="75"/>
      <c r="M7" s="66"/>
      <c r="N7" s="67"/>
      <c r="O7" s="46" t="str">
        <f>IFERROR(VLOOKUP(A22,'02_MASTER_KODE_FASYANKES'!B$3:L$20279,2,FALSE),"N/A (BELUM VALID)")</f>
        <v>N/A (BELUM VALID)</v>
      </c>
      <c r="P7" s="374" t="str">
        <f>IFERROR(CONCATENATE("VALID (",VLOOKUP(D7,'08_MASTER_KODE_WNA'!F5:I241,4,FALSE),")"),"N/A (BELUM VALID)")</f>
        <v>N/A (BELUM VALID)</v>
      </c>
      <c r="Q7" s="374" t="str">
        <f>IFERROR(VLOOKUP(D7,'08_MASTER_KODE_WNA'!F$3:I$299,3,FALSE),"N/A (BELUM VALID)")</f>
        <v>N/A (BELUM VALID)</v>
      </c>
      <c r="R7" s="46" t="str">
        <f t="shared" si="3"/>
        <v>N/A (BELUM VALID)</v>
      </c>
      <c r="S7" s="376">
        <f t="shared" si="4"/>
        <v>0</v>
      </c>
      <c r="T7" s="377">
        <f t="shared" si="5"/>
        <v>0</v>
      </c>
      <c r="U7" s="377">
        <f t="shared" si="6"/>
        <v>0</v>
      </c>
      <c r="V7" s="383">
        <f t="shared" si="7"/>
        <v>0</v>
      </c>
    </row>
    <row r="8" spans="1:22" ht="17.100000000000001" customHeight="1">
      <c r="A8" s="64"/>
      <c r="B8" s="65"/>
      <c r="C8" s="327"/>
      <c r="D8" s="76"/>
      <c r="E8" s="72"/>
      <c r="F8" s="66"/>
      <c r="G8" s="75"/>
      <c r="H8" s="75"/>
      <c r="I8" s="66"/>
      <c r="J8" s="66"/>
      <c r="K8" s="66"/>
      <c r="L8" s="75"/>
      <c r="M8" s="66"/>
      <c r="N8" s="67"/>
      <c r="O8" s="46" t="str">
        <f>IFERROR(VLOOKUP(A23,'02_MASTER_KODE_FASYANKES'!B$3:L$20279,2,FALSE),"N/A (BELUM VALID)")</f>
        <v>N/A (BELUM VALID)</v>
      </c>
      <c r="P8" s="374" t="str">
        <f>IFERROR(CONCATENATE("VALID (",VLOOKUP(D8,'08_MASTER_KODE_WNA'!F6:I242,4,FALSE),")"),"N/A (BELUM VALID)")</f>
        <v>N/A (BELUM VALID)</v>
      </c>
      <c r="Q8" s="374" t="str">
        <f>IFERROR(VLOOKUP(D8,'08_MASTER_KODE_WNA'!F$3:I$299,3,FALSE),"N/A (BELUM VALID)")</f>
        <v>N/A (BELUM VALID)</v>
      </c>
      <c r="R8" s="46" t="str">
        <f t="shared" si="3"/>
        <v>N/A (BELUM VALID)</v>
      </c>
      <c r="S8" s="376">
        <f t="shared" si="4"/>
        <v>0</v>
      </c>
      <c r="T8" s="377">
        <f t="shared" si="5"/>
        <v>0</v>
      </c>
      <c r="U8" s="377">
        <f t="shared" si="6"/>
        <v>0</v>
      </c>
      <c r="V8" s="383">
        <f t="shared" si="7"/>
        <v>0</v>
      </c>
    </row>
    <row r="9" spans="1:22" ht="17.100000000000001" customHeight="1">
      <c r="A9" s="64"/>
      <c r="B9" s="65"/>
      <c r="C9" s="327"/>
      <c r="D9" s="65"/>
      <c r="E9" s="67"/>
      <c r="F9" s="66"/>
      <c r="G9" s="75"/>
      <c r="H9" s="75"/>
      <c r="I9" s="66"/>
      <c r="J9" s="66"/>
      <c r="K9" s="66"/>
      <c r="L9" s="75"/>
      <c r="M9" s="66"/>
      <c r="N9" s="67"/>
      <c r="O9" s="46" t="str">
        <f>IFERROR(VLOOKUP(A24,'02_MASTER_KODE_FASYANKES'!B$3:L$20279,2,FALSE),"N/A (BELUM VALID)")</f>
        <v>N/A (BELUM VALID)</v>
      </c>
      <c r="P9" s="374" t="str">
        <f>IFERROR(CONCATENATE("VALID (",VLOOKUP(D9,'08_MASTER_KODE_WNA'!F7:I243,4,FALSE),")"),"N/A (BELUM VALID)")</f>
        <v>N/A (BELUM VALID)</v>
      </c>
      <c r="Q9" s="374" t="str">
        <f>IFERROR(VLOOKUP(D9,'08_MASTER_KODE_WNA'!F$3:I$299,3,FALSE),"N/A (BELUM VALID)")</f>
        <v>N/A (BELUM VALID)</v>
      </c>
      <c r="R9" s="46" t="str">
        <f t="shared" si="3"/>
        <v>N/A (BELUM VALID)</v>
      </c>
      <c r="S9" s="376">
        <f t="shared" si="4"/>
        <v>0</v>
      </c>
      <c r="T9" s="377">
        <f t="shared" si="5"/>
        <v>0</v>
      </c>
      <c r="U9" s="377">
        <f t="shared" si="6"/>
        <v>0</v>
      </c>
      <c r="V9" s="383">
        <f t="shared" si="7"/>
        <v>0</v>
      </c>
    </row>
    <row r="10" spans="1:22" ht="17.100000000000001" customHeight="1">
      <c r="A10" s="64"/>
      <c r="B10" s="65"/>
      <c r="C10" s="327"/>
      <c r="D10" s="65"/>
      <c r="E10" s="67"/>
      <c r="F10" s="66"/>
      <c r="G10" s="75"/>
      <c r="H10" s="75"/>
      <c r="I10" s="66"/>
      <c r="J10" s="66"/>
      <c r="K10" s="66"/>
      <c r="L10" s="75"/>
      <c r="M10" s="66"/>
      <c r="N10" s="67"/>
      <c r="O10" s="46" t="str">
        <f>IFERROR(VLOOKUP(A25,'02_MASTER_KODE_FASYANKES'!B$3:L$20279,2,FALSE),"N/A (BELUM VALID)")</f>
        <v>N/A (BELUM VALID)</v>
      </c>
      <c r="P10" s="374" t="str">
        <f>IFERROR(CONCATENATE("VALID (",VLOOKUP(D10,'08_MASTER_KODE_WNA'!F8:I244,4,FALSE),")"),"N/A (BELUM VALID)")</f>
        <v>N/A (BELUM VALID)</v>
      </c>
      <c r="Q10" s="374" t="str">
        <f>IFERROR(VLOOKUP(D10,'08_MASTER_KODE_WNA'!F$3:I$299,3,FALSE),"N/A (BELUM VALID)")</f>
        <v>N/A (BELUM VALID)</v>
      </c>
      <c r="R10" s="46" t="str">
        <f t="shared" si="3"/>
        <v>N/A (BELUM VALID)</v>
      </c>
      <c r="S10" s="376">
        <f t="shared" si="4"/>
        <v>0</v>
      </c>
      <c r="T10" s="377">
        <f t="shared" si="5"/>
        <v>0</v>
      </c>
      <c r="U10" s="377">
        <f t="shared" si="6"/>
        <v>0</v>
      </c>
      <c r="V10" s="383">
        <f t="shared" si="7"/>
        <v>0</v>
      </c>
    </row>
    <row r="11" spans="1:22" ht="17.100000000000001" customHeight="1">
      <c r="A11" s="64"/>
      <c r="B11" s="65"/>
      <c r="C11" s="327"/>
      <c r="D11" s="65"/>
      <c r="E11" s="67"/>
      <c r="F11" s="66"/>
      <c r="G11" s="75"/>
      <c r="H11" s="75"/>
      <c r="I11" s="66"/>
      <c r="J11" s="66"/>
      <c r="K11" s="66"/>
      <c r="L11" s="75"/>
      <c r="M11" s="66"/>
      <c r="N11" s="67"/>
      <c r="O11" s="46" t="str">
        <f>IFERROR(VLOOKUP(A26,'02_MASTER_KODE_FASYANKES'!B$3:L$20279,2,FALSE),"N/A (BELUM VALID)")</f>
        <v>N/A (BELUM VALID)</v>
      </c>
      <c r="P11" s="374" t="str">
        <f>IFERROR(CONCATENATE("VALID (",VLOOKUP(D11,'08_MASTER_KODE_WNA'!F9:I245,4,FALSE),")"),"N/A (BELUM VALID)")</f>
        <v>N/A (BELUM VALID)</v>
      </c>
      <c r="Q11" s="374" t="str">
        <f>IFERROR(VLOOKUP(D11,'08_MASTER_KODE_WNA'!F$3:I$299,3,FALSE),"N/A (BELUM VALID)")</f>
        <v>N/A (BELUM VALID)</v>
      </c>
      <c r="R11" s="46" t="str">
        <f t="shared" si="3"/>
        <v>N/A (BELUM VALID)</v>
      </c>
      <c r="S11" s="376">
        <f t="shared" si="4"/>
        <v>0</v>
      </c>
      <c r="T11" s="377">
        <f t="shared" si="5"/>
        <v>0</v>
      </c>
      <c r="U11" s="377">
        <f t="shared" si="6"/>
        <v>0</v>
      </c>
      <c r="V11" s="383">
        <f t="shared" si="7"/>
        <v>0</v>
      </c>
    </row>
    <row r="12" spans="1:22" ht="17.100000000000001" customHeight="1">
      <c r="A12" s="64"/>
      <c r="B12" s="65"/>
      <c r="C12" s="327"/>
      <c r="D12" s="65"/>
      <c r="E12" s="67"/>
      <c r="F12" s="66"/>
      <c r="G12" s="75"/>
      <c r="H12" s="75"/>
      <c r="I12" s="66"/>
      <c r="J12" s="66"/>
      <c r="K12" s="66"/>
      <c r="L12" s="75"/>
      <c r="M12" s="66"/>
      <c r="N12" s="67"/>
      <c r="O12" s="46" t="str">
        <f>IFERROR(VLOOKUP(A27,'02_MASTER_KODE_FASYANKES'!B$3:L$20279,2,FALSE),"N/A (BELUM VALID)")</f>
        <v>N/A (BELUM VALID)</v>
      </c>
      <c r="P12" s="374" t="str">
        <f>IFERROR(CONCATENATE("VALID (",VLOOKUP(D12,'08_MASTER_KODE_WNA'!F10:I246,4,FALSE),")"),"N/A (BELUM VALID)")</f>
        <v>N/A (BELUM VALID)</v>
      </c>
      <c r="Q12" s="374" t="str">
        <f>IFERROR(VLOOKUP(D12,'08_MASTER_KODE_WNA'!F$3:I$299,3,FALSE),"N/A (BELUM VALID)")</f>
        <v>N/A (BELUM VALID)</v>
      </c>
      <c r="R12" s="46" t="str">
        <f t="shared" si="3"/>
        <v>N/A (BELUM VALID)</v>
      </c>
      <c r="S12" s="376">
        <f t="shared" si="4"/>
        <v>0</v>
      </c>
      <c r="T12" s="377">
        <f t="shared" si="5"/>
        <v>0</v>
      </c>
      <c r="U12" s="377">
        <f t="shared" si="6"/>
        <v>0</v>
      </c>
      <c r="V12" s="383">
        <f t="shared" si="7"/>
        <v>0</v>
      </c>
    </row>
    <row r="13" spans="1:22" ht="17.100000000000001" customHeight="1">
      <c r="A13" s="64"/>
      <c r="B13" s="65"/>
      <c r="C13" s="327"/>
      <c r="D13" s="65"/>
      <c r="E13" s="67"/>
      <c r="F13" s="66"/>
      <c r="G13" s="75"/>
      <c r="H13" s="75"/>
      <c r="I13" s="66"/>
      <c r="J13" s="66"/>
      <c r="K13" s="66"/>
      <c r="L13" s="75"/>
      <c r="M13" s="66"/>
      <c r="N13" s="67"/>
      <c r="O13" s="46" t="str">
        <f>IFERROR(VLOOKUP(A28,'02_MASTER_KODE_FASYANKES'!B$3:L$20279,2,FALSE),"N/A (BELUM VALID)")</f>
        <v>N/A (BELUM VALID)</v>
      </c>
      <c r="P13" s="374" t="str">
        <f>IFERROR(CONCATENATE("VALID (",VLOOKUP(D13,'08_MASTER_KODE_WNA'!F11:I247,4,FALSE),")"),"N/A (BELUM VALID)")</f>
        <v>N/A (BELUM VALID)</v>
      </c>
      <c r="Q13" s="374" t="str">
        <f>IFERROR(VLOOKUP(D13,'08_MASTER_KODE_WNA'!F$3:I$299,3,FALSE),"N/A (BELUM VALID)")</f>
        <v>N/A (BELUM VALID)</v>
      </c>
      <c r="R13" s="46" t="str">
        <f t="shared" si="3"/>
        <v>N/A (BELUM VALID)</v>
      </c>
      <c r="S13" s="376">
        <f t="shared" si="4"/>
        <v>0</v>
      </c>
      <c r="T13" s="377">
        <f t="shared" si="5"/>
        <v>0</v>
      </c>
      <c r="U13" s="377">
        <f t="shared" si="6"/>
        <v>0</v>
      </c>
      <c r="V13" s="383">
        <f t="shared" si="7"/>
        <v>0</v>
      </c>
    </row>
    <row r="14" spans="1:22" ht="17.100000000000001" customHeight="1">
      <c r="A14" s="64"/>
      <c r="B14" s="65"/>
      <c r="C14" s="327"/>
      <c r="D14" s="65"/>
      <c r="E14" s="67"/>
      <c r="F14" s="66"/>
      <c r="G14" s="75"/>
      <c r="H14" s="75"/>
      <c r="I14" s="66"/>
      <c r="J14" s="66"/>
      <c r="K14" s="66"/>
      <c r="L14" s="75"/>
      <c r="M14" s="66"/>
      <c r="N14" s="67"/>
      <c r="O14" s="46" t="str">
        <f>IFERROR(VLOOKUP(A29,'02_MASTER_KODE_FASYANKES'!B$3:L$20279,2,FALSE),"N/A (BELUM VALID)")</f>
        <v>N/A (BELUM VALID)</v>
      </c>
      <c r="P14" s="374" t="str">
        <f>IFERROR(CONCATENATE("VALID (",VLOOKUP(D14,'08_MASTER_KODE_WNA'!F12:I248,4,FALSE),")"),"N/A (BELUM VALID)")</f>
        <v>N/A (BELUM VALID)</v>
      </c>
      <c r="Q14" s="374" t="str">
        <f>IFERROR(VLOOKUP(D14,'08_MASTER_KODE_WNA'!F$3:I$299,3,FALSE),"N/A (BELUM VALID)")</f>
        <v>N/A (BELUM VALID)</v>
      </c>
      <c r="R14" s="46" t="str">
        <f t="shared" si="3"/>
        <v>N/A (BELUM VALID)</v>
      </c>
      <c r="S14" s="376">
        <f t="shared" si="4"/>
        <v>0</v>
      </c>
      <c r="T14" s="377">
        <f t="shared" si="5"/>
        <v>0</v>
      </c>
      <c r="U14" s="377">
        <f t="shared" si="6"/>
        <v>0</v>
      </c>
      <c r="V14" s="383">
        <f t="shared" si="7"/>
        <v>0</v>
      </c>
    </row>
    <row r="15" spans="1:22" ht="17.100000000000001" customHeight="1">
      <c r="A15" s="64"/>
      <c r="B15" s="65"/>
      <c r="C15" s="327"/>
      <c r="D15" s="65"/>
      <c r="E15" s="67"/>
      <c r="F15" s="66"/>
      <c r="G15" s="75"/>
      <c r="H15" s="75"/>
      <c r="I15" s="66"/>
      <c r="J15" s="66"/>
      <c r="K15" s="66"/>
      <c r="L15" s="75"/>
      <c r="M15" s="66"/>
      <c r="N15" s="67"/>
      <c r="O15" s="46" t="str">
        <f>IFERROR(VLOOKUP(A30,'02_MASTER_KODE_FASYANKES'!B$3:L$20279,2,FALSE),"N/A (BELUM VALID)")</f>
        <v>N/A (BELUM VALID)</v>
      </c>
      <c r="P15" s="374" t="str">
        <f>IFERROR(CONCATENATE("VALID (",VLOOKUP(D15,'08_MASTER_KODE_WNA'!F13:I249,4,FALSE),")"),"N/A (BELUM VALID)")</f>
        <v>N/A (BELUM VALID)</v>
      </c>
      <c r="Q15" s="374" t="str">
        <f>IFERROR(VLOOKUP(D15,'08_MASTER_KODE_WNA'!F$3:I$299,3,FALSE),"N/A (BELUM VALID)")</f>
        <v>N/A (BELUM VALID)</v>
      </c>
      <c r="R15" s="46" t="str">
        <f t="shared" si="3"/>
        <v>N/A (BELUM VALID)</v>
      </c>
      <c r="S15" s="376">
        <f t="shared" si="4"/>
        <v>0</v>
      </c>
      <c r="T15" s="377">
        <f t="shared" si="5"/>
        <v>0</v>
      </c>
      <c r="U15" s="377">
        <f t="shared" si="6"/>
        <v>0</v>
      </c>
      <c r="V15" s="383">
        <f t="shared" si="7"/>
        <v>0</v>
      </c>
    </row>
    <row r="16" spans="1:22" ht="17.100000000000001" customHeight="1">
      <c r="A16" s="64"/>
      <c r="B16" s="65"/>
      <c r="C16" s="327"/>
      <c r="D16" s="65"/>
      <c r="E16" s="67"/>
      <c r="F16" s="66"/>
      <c r="G16" s="75"/>
      <c r="H16" s="75"/>
      <c r="I16" s="66"/>
      <c r="J16" s="66"/>
      <c r="K16" s="66"/>
      <c r="L16" s="75"/>
      <c r="M16" s="66"/>
      <c r="N16" s="67"/>
      <c r="O16" s="46" t="str">
        <f>IFERROR(VLOOKUP(A31,'02_MASTER_KODE_FASYANKES'!B$3:L$20279,2,FALSE),"N/A (BELUM VALID)")</f>
        <v>N/A (BELUM VALID)</v>
      </c>
      <c r="P16" s="374" t="str">
        <f>IFERROR(CONCATENATE("VALID (",VLOOKUP(D16,'08_MASTER_KODE_WNA'!F14:I250,4,FALSE),")"),"N/A (BELUM VALID)")</f>
        <v>N/A (BELUM VALID)</v>
      </c>
      <c r="Q16" s="374" t="str">
        <f>IFERROR(VLOOKUP(D16,'08_MASTER_KODE_WNA'!F$3:I$299,3,FALSE),"N/A (BELUM VALID)")</f>
        <v>N/A (BELUM VALID)</v>
      </c>
      <c r="R16" s="46" t="str">
        <f t="shared" si="3"/>
        <v>N/A (BELUM VALID)</v>
      </c>
      <c r="S16" s="376">
        <f t="shared" si="4"/>
        <v>0</v>
      </c>
      <c r="T16" s="377">
        <f t="shared" si="5"/>
        <v>0</v>
      </c>
      <c r="U16" s="377">
        <f t="shared" si="6"/>
        <v>0</v>
      </c>
      <c r="V16" s="383">
        <f t="shared" si="7"/>
        <v>0</v>
      </c>
    </row>
    <row r="17" spans="1:22" ht="17.100000000000001" customHeight="1">
      <c r="A17" s="64"/>
      <c r="B17" s="65"/>
      <c r="C17" s="327"/>
      <c r="D17" s="65"/>
      <c r="E17" s="67"/>
      <c r="F17" s="66"/>
      <c r="G17" s="75"/>
      <c r="H17" s="75"/>
      <c r="I17" s="66"/>
      <c r="J17" s="66"/>
      <c r="K17" s="66"/>
      <c r="L17" s="75"/>
      <c r="M17" s="66"/>
      <c r="N17" s="67"/>
      <c r="O17" s="46" t="str">
        <f>IFERROR(VLOOKUP(A32,'02_MASTER_KODE_FASYANKES'!B$3:L$20279,2,FALSE),"N/A (BELUM VALID)")</f>
        <v>N/A (BELUM VALID)</v>
      </c>
      <c r="P17" s="374" t="str">
        <f>IFERROR(CONCATENATE("VALID (",VLOOKUP(D17,'08_MASTER_KODE_WNA'!F15:I251,4,FALSE),")"),"N/A (BELUM VALID)")</f>
        <v>N/A (BELUM VALID)</v>
      </c>
      <c r="Q17" s="374" t="str">
        <f>IFERROR(VLOOKUP(D17,'08_MASTER_KODE_WNA'!F$3:I$299,3,FALSE),"N/A (BELUM VALID)")</f>
        <v>N/A (BELUM VALID)</v>
      </c>
      <c r="R17" s="46" t="str">
        <f t="shared" si="3"/>
        <v>N/A (BELUM VALID)</v>
      </c>
      <c r="S17" s="376">
        <f t="shared" si="4"/>
        <v>0</v>
      </c>
      <c r="T17" s="377">
        <f t="shared" si="5"/>
        <v>0</v>
      </c>
      <c r="U17" s="377">
        <f t="shared" si="6"/>
        <v>0</v>
      </c>
      <c r="V17" s="383">
        <f t="shared" si="7"/>
        <v>0</v>
      </c>
    </row>
    <row r="18" spans="1:22" ht="17.100000000000001" customHeight="1">
      <c r="A18" s="64"/>
      <c r="B18" s="65"/>
      <c r="C18" s="327"/>
      <c r="D18" s="65"/>
      <c r="E18" s="67"/>
      <c r="F18" s="66"/>
      <c r="G18" s="75"/>
      <c r="H18" s="75"/>
      <c r="I18" s="66"/>
      <c r="J18" s="66"/>
      <c r="K18" s="66"/>
      <c r="L18" s="75"/>
      <c r="M18" s="66"/>
      <c r="N18" s="67"/>
      <c r="O18" s="46" t="str">
        <f>IFERROR(VLOOKUP(A33,'02_MASTER_KODE_FASYANKES'!B$3:L$20279,2,FALSE),"N/A (BELUM VALID)")</f>
        <v>N/A (BELUM VALID)</v>
      </c>
      <c r="P18" s="374" t="str">
        <f>IFERROR(CONCATENATE("VALID (",VLOOKUP(D18,'08_MASTER_KODE_WNA'!F16:I252,4,FALSE),")"),"N/A (BELUM VALID)")</f>
        <v>N/A (BELUM VALID)</v>
      </c>
      <c r="Q18" s="374" t="str">
        <f>IFERROR(VLOOKUP(D18,'08_MASTER_KODE_WNA'!F$3:I$299,3,FALSE),"N/A (BELUM VALID)")</f>
        <v>N/A (BELUM VALID)</v>
      </c>
      <c r="R18" s="46" t="str">
        <f t="shared" si="3"/>
        <v>N/A (BELUM VALID)</v>
      </c>
      <c r="S18" s="376">
        <f t="shared" si="4"/>
        <v>0</v>
      </c>
      <c r="T18" s="377">
        <f t="shared" si="5"/>
        <v>0</v>
      </c>
      <c r="U18" s="377">
        <f t="shared" si="6"/>
        <v>0</v>
      </c>
      <c r="V18" s="383">
        <f t="shared" si="7"/>
        <v>0</v>
      </c>
    </row>
    <row r="19" spans="1:22" ht="17.100000000000001" customHeight="1">
      <c r="A19" s="64"/>
      <c r="B19" s="65"/>
      <c r="C19" s="327"/>
      <c r="D19" s="65"/>
      <c r="E19" s="67"/>
      <c r="F19" s="66"/>
      <c r="G19" s="75"/>
      <c r="H19" s="75"/>
      <c r="I19" s="66"/>
      <c r="J19" s="66"/>
      <c r="K19" s="66"/>
      <c r="L19" s="75"/>
      <c r="M19" s="66"/>
      <c r="N19" s="67"/>
      <c r="O19" s="46" t="str">
        <f>IFERROR(VLOOKUP(A34,'02_MASTER_KODE_FASYANKES'!B$3:L$20279,2,FALSE),"N/A (BELUM VALID)")</f>
        <v>N/A (BELUM VALID)</v>
      </c>
      <c r="P19" s="374" t="str">
        <f>IFERROR(CONCATENATE("VALID (",VLOOKUP(D19,'08_MASTER_KODE_WNA'!F17:I253,4,FALSE),")"),"N/A (BELUM VALID)")</f>
        <v>N/A (BELUM VALID)</v>
      </c>
      <c r="Q19" s="374" t="str">
        <f>IFERROR(VLOOKUP(D19,'08_MASTER_KODE_WNA'!F$3:I$299,3,FALSE),"N/A (BELUM VALID)")</f>
        <v>N/A (BELUM VALID)</v>
      </c>
      <c r="R19" s="46" t="str">
        <f t="shared" si="3"/>
        <v>N/A (BELUM VALID)</v>
      </c>
      <c r="S19" s="376">
        <f t="shared" si="4"/>
        <v>0</v>
      </c>
      <c r="T19" s="377">
        <f t="shared" si="5"/>
        <v>0</v>
      </c>
      <c r="U19" s="377">
        <f t="shared" si="6"/>
        <v>0</v>
      </c>
      <c r="V19" s="383">
        <f t="shared" si="7"/>
        <v>0</v>
      </c>
    </row>
    <row r="20" spans="1:22" ht="17.100000000000001" customHeight="1">
      <c r="A20" s="391"/>
      <c r="B20" s="392"/>
      <c r="C20" s="393"/>
      <c r="D20" s="392"/>
      <c r="E20" s="394"/>
      <c r="F20" s="395"/>
      <c r="G20" s="396"/>
      <c r="H20" s="396"/>
      <c r="I20" s="395"/>
      <c r="J20" s="395"/>
      <c r="K20" s="395"/>
      <c r="L20" s="396"/>
      <c r="M20" s="395"/>
      <c r="N20" s="394"/>
      <c r="O20" s="46" t="str">
        <f>IFERROR(VLOOKUP(A35,'02_MASTER_KODE_FASYANKES'!B$3:L$20279,2,FALSE),"N/A (BELUM VALID)")</f>
        <v>N/A (BELUM VALID)</v>
      </c>
      <c r="P20" s="374" t="str">
        <f>IFERROR(CONCATENATE("VALID (",VLOOKUP(D20,'08_MASTER_KODE_WNA'!F18:I254,4,FALSE),")"),"N/A (BELUM VALID)")</f>
        <v>N/A (BELUM VALID)</v>
      </c>
      <c r="Q20" s="374" t="str">
        <f>IFERROR(VLOOKUP(D20,'08_MASTER_KODE_WNA'!F$3:I$299,3,FALSE),"N/A (BELUM VALID)")</f>
        <v>N/A (BELUM VALID)</v>
      </c>
      <c r="R20" s="46" t="str">
        <f t="shared" si="3"/>
        <v>N/A (BELUM VALID)</v>
      </c>
      <c r="S20" s="376">
        <f t="shared" si="4"/>
        <v>0</v>
      </c>
      <c r="T20" s="377">
        <f t="shared" si="5"/>
        <v>0</v>
      </c>
      <c r="U20" s="377">
        <f t="shared" si="6"/>
        <v>0</v>
      </c>
      <c r="V20" s="383">
        <f t="shared" si="7"/>
        <v>0</v>
      </c>
    </row>
    <row r="21" spans="1:22" ht="12.75">
      <c r="A21" s="53"/>
      <c r="B21" s="77"/>
      <c r="C21" s="328"/>
      <c r="D21" s="78"/>
      <c r="E21" s="77"/>
      <c r="F21" s="53"/>
      <c r="G21" s="78"/>
      <c r="H21" s="78"/>
      <c r="I21" s="78"/>
      <c r="J21" s="53"/>
      <c r="K21" s="53"/>
      <c r="L21" s="78"/>
      <c r="M21" s="53"/>
      <c r="N21" s="53"/>
      <c r="O21" s="53"/>
    </row>
    <row r="22" spans="1:22" ht="12.75">
      <c r="A22" s="53"/>
      <c r="B22" s="77"/>
      <c r="C22" s="328"/>
      <c r="D22" s="78"/>
      <c r="E22" s="77"/>
      <c r="F22" s="53"/>
      <c r="G22" s="78"/>
      <c r="H22" s="78"/>
      <c r="I22" s="78"/>
      <c r="J22" s="53"/>
      <c r="K22" s="53"/>
      <c r="L22" s="78"/>
      <c r="M22" s="53"/>
      <c r="N22" s="53"/>
      <c r="O22" s="53"/>
    </row>
    <row r="23" spans="1:22" ht="12.75">
      <c r="A23" s="53"/>
      <c r="B23" s="77"/>
      <c r="C23" s="328"/>
      <c r="D23" s="78"/>
      <c r="E23" s="77"/>
      <c r="F23" s="53"/>
      <c r="G23" s="78"/>
      <c r="H23" s="78"/>
      <c r="I23" s="78"/>
      <c r="J23" s="53"/>
      <c r="K23" s="53"/>
      <c r="L23" s="78"/>
      <c r="M23" s="53"/>
      <c r="N23" s="53"/>
      <c r="O23" s="53"/>
    </row>
    <row r="25" spans="1:22" ht="27" customHeight="1">
      <c r="B25" s="79"/>
      <c r="E25" s="80"/>
      <c r="F25" s="80"/>
    </row>
    <row r="26" spans="1:22" ht="12.75">
      <c r="B26" s="79"/>
      <c r="C26" s="329"/>
      <c r="D26" s="53"/>
      <c r="E26" s="80"/>
      <c r="F26" s="80"/>
    </row>
    <row r="27" spans="1:22">
      <c r="E27" s="81"/>
      <c r="F27" s="81"/>
    </row>
    <row r="28" spans="1:22" ht="12.75">
      <c r="B28" s="53"/>
      <c r="C28" s="329"/>
      <c r="D28" s="53"/>
      <c r="E28" s="81"/>
      <c r="F28" s="81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0070C0"/>
  </sheetPr>
  <dimension ref="A1:R43"/>
  <sheetViews>
    <sheetView showGridLines="0" zoomScale="80" zoomScaleNormal="80" workbookViewId="0">
      <selection activeCell="F9" sqref="F9:L10"/>
    </sheetView>
  </sheetViews>
  <sheetFormatPr defaultColWidth="9.140625" defaultRowHeight="15"/>
  <cols>
    <col min="1" max="1" width="1.42578125" style="183" customWidth="1"/>
    <col min="2" max="2" width="9.140625" style="183" customWidth="1"/>
    <col min="3" max="3" width="9.140625" style="183"/>
    <col min="4" max="4" width="14.28515625" style="183" customWidth="1"/>
    <col min="5" max="5" width="2.28515625" style="183" customWidth="1"/>
    <col min="6" max="7" width="9.140625" style="183"/>
    <col min="8" max="8" width="13" style="183" customWidth="1"/>
    <col min="9" max="9" width="9.140625" style="183"/>
    <col min="10" max="10" width="8.42578125" style="183" customWidth="1"/>
    <col min="11" max="11" width="1.7109375" style="183" customWidth="1"/>
    <col min="12" max="12" width="22.140625" style="183" customWidth="1"/>
    <col min="13" max="13" width="2.28515625" style="183" customWidth="1"/>
    <col min="14" max="14" width="1.42578125" style="183" customWidth="1"/>
    <col min="15" max="16" width="25.42578125" style="183" customWidth="1"/>
    <col min="17" max="17" width="11.7109375" style="183" customWidth="1"/>
    <col min="18" max="18" width="2.42578125" style="183" customWidth="1"/>
    <col min="19" max="16384" width="9.140625" style="183"/>
  </cols>
  <sheetData>
    <row r="1" spans="1:18" ht="5.45" customHeight="1" thickBot="1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</row>
    <row r="2" spans="1:18" ht="30.6" customHeight="1">
      <c r="A2" s="184"/>
      <c r="B2" s="593"/>
      <c r="C2" s="587" t="s">
        <v>12239</v>
      </c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9"/>
      <c r="Q2" s="585"/>
      <c r="R2" s="184"/>
    </row>
    <row r="3" spans="1:18" ht="36" customHeight="1" thickBot="1">
      <c r="A3" s="184"/>
      <c r="B3" s="594"/>
      <c r="C3" s="590" t="str">
        <f>"TAHUN "&amp;L7&amp;""</f>
        <v>TAHUN 2017</v>
      </c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2"/>
      <c r="Q3" s="586"/>
      <c r="R3" s="184"/>
    </row>
    <row r="4" spans="1:18" ht="6.75" customHeight="1" thickBot="1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</row>
    <row r="5" spans="1:18" ht="21.75" thickBot="1">
      <c r="A5" s="184"/>
      <c r="B5" s="241" t="s">
        <v>9342</v>
      </c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3"/>
      <c r="N5" s="184"/>
      <c r="O5" s="239" t="s">
        <v>12238</v>
      </c>
      <c r="P5" s="436"/>
      <c r="Q5" s="240"/>
      <c r="R5" s="184"/>
    </row>
    <row r="6" spans="1:18" ht="4.5" customHeight="1" thickBot="1">
      <c r="A6" s="184"/>
      <c r="B6" s="244"/>
      <c r="C6" s="190"/>
      <c r="D6" s="190"/>
      <c r="E6" s="190"/>
      <c r="F6" s="196"/>
      <c r="G6" s="196"/>
      <c r="H6" s="196"/>
      <c r="I6" s="190"/>
      <c r="J6" s="190"/>
      <c r="K6" s="190"/>
      <c r="L6" s="190"/>
      <c r="M6" s="192"/>
      <c r="N6" s="184"/>
      <c r="O6" s="245"/>
      <c r="P6" s="437"/>
      <c r="Q6" s="186"/>
      <c r="R6" s="184"/>
    </row>
    <row r="7" spans="1:18" ht="18.75" thickBot="1">
      <c r="A7" s="184"/>
      <c r="B7" s="198" t="s">
        <v>12317</v>
      </c>
      <c r="C7" s="199"/>
      <c r="D7" s="199"/>
      <c r="E7" s="200" t="s">
        <v>9341</v>
      </c>
      <c r="F7" s="595" t="s">
        <v>278</v>
      </c>
      <c r="G7" s="596"/>
      <c r="H7" s="597"/>
      <c r="I7" s="191"/>
      <c r="J7" s="332" t="s">
        <v>9465</v>
      </c>
      <c r="K7" s="332" t="s">
        <v>9341</v>
      </c>
      <c r="L7" s="438">
        <v>2017</v>
      </c>
      <c r="M7" s="192"/>
      <c r="N7" s="184"/>
      <c r="O7" s="185"/>
      <c r="P7" s="148"/>
      <c r="Q7" s="186"/>
      <c r="R7" s="184"/>
    </row>
    <row r="8" spans="1:18" ht="6" customHeight="1" thickBot="1">
      <c r="A8" s="184"/>
      <c r="B8" s="198"/>
      <c r="C8" s="199"/>
      <c r="D8" s="199"/>
      <c r="E8" s="200"/>
      <c r="F8" s="191"/>
      <c r="G8" s="191"/>
      <c r="H8" s="191"/>
      <c r="I8" s="191"/>
      <c r="J8" s="191"/>
      <c r="K8" s="191"/>
      <c r="L8" s="191"/>
      <c r="M8" s="192"/>
      <c r="N8" s="184"/>
      <c r="O8" s="185"/>
      <c r="P8" s="148"/>
      <c r="Q8" s="186"/>
      <c r="R8" s="184"/>
    </row>
    <row r="9" spans="1:18">
      <c r="A9" s="184"/>
      <c r="B9" s="198" t="s">
        <v>12316</v>
      </c>
      <c r="C9" s="199"/>
      <c r="D9" s="199"/>
      <c r="E9" s="200" t="s">
        <v>9341</v>
      </c>
      <c r="F9" s="598"/>
      <c r="G9" s="599"/>
      <c r="H9" s="599"/>
      <c r="I9" s="599"/>
      <c r="J9" s="599"/>
      <c r="K9" s="599"/>
      <c r="L9" s="600"/>
      <c r="M9" s="192"/>
      <c r="N9" s="184"/>
      <c r="O9" s="185"/>
      <c r="P9" s="148"/>
      <c r="Q9" s="186"/>
      <c r="R9" s="184"/>
    </row>
    <row r="10" spans="1:18" ht="68.25" customHeight="1" thickBot="1">
      <c r="A10" s="184"/>
      <c r="B10" s="198"/>
      <c r="C10" s="199"/>
      <c r="D10" s="199"/>
      <c r="E10" s="200"/>
      <c r="F10" s="601"/>
      <c r="G10" s="602"/>
      <c r="H10" s="602"/>
      <c r="I10" s="602"/>
      <c r="J10" s="602"/>
      <c r="K10" s="602"/>
      <c r="L10" s="603"/>
      <c r="M10" s="192"/>
      <c r="N10" s="184"/>
      <c r="O10" s="185"/>
      <c r="P10" s="148"/>
      <c r="Q10" s="186"/>
      <c r="R10" s="184"/>
    </row>
    <row r="11" spans="1:18" ht="10.5" customHeight="1" thickBot="1">
      <c r="A11" s="184"/>
      <c r="B11" s="198"/>
      <c r="C11" s="199"/>
      <c r="D11" s="199"/>
      <c r="E11" s="200"/>
      <c r="F11" s="191"/>
      <c r="G11" s="191"/>
      <c r="H11" s="191"/>
      <c r="I11" s="191"/>
      <c r="J11" s="191"/>
      <c r="K11" s="191"/>
      <c r="L11" s="191"/>
      <c r="M11" s="192"/>
      <c r="N11" s="184"/>
      <c r="O11" s="185"/>
      <c r="P11" s="148"/>
      <c r="Q11" s="186"/>
      <c r="R11" s="184"/>
    </row>
    <row r="12" spans="1:18" ht="15.75" thickBot="1">
      <c r="A12" s="184"/>
      <c r="B12" s="198" t="s">
        <v>9344</v>
      </c>
      <c r="C12" s="199"/>
      <c r="D12" s="199"/>
      <c r="E12" s="200" t="s">
        <v>9341</v>
      </c>
      <c r="F12" s="604"/>
      <c r="G12" s="605"/>
      <c r="H12" s="606"/>
      <c r="I12" s="201" t="s">
        <v>9345</v>
      </c>
      <c r="J12" s="202"/>
      <c r="K12" s="202" t="s">
        <v>9341</v>
      </c>
      <c r="L12" s="194"/>
      <c r="M12" s="192"/>
      <c r="N12" s="184"/>
      <c r="O12" s="290"/>
      <c r="P12" s="290"/>
      <c r="Q12" s="290"/>
      <c r="R12" s="148"/>
    </row>
    <row r="13" spans="1:18" ht="6" customHeight="1" thickBot="1">
      <c r="A13" s="184"/>
      <c r="B13" s="198"/>
      <c r="C13" s="199"/>
      <c r="D13" s="199"/>
      <c r="E13" s="200"/>
      <c r="F13" s="193"/>
      <c r="G13" s="193"/>
      <c r="H13" s="193"/>
      <c r="I13" s="202"/>
      <c r="J13" s="202"/>
      <c r="K13" s="202"/>
      <c r="L13" s="191"/>
      <c r="M13" s="192"/>
      <c r="N13" s="184"/>
      <c r="O13" s="607" t="s">
        <v>12254</v>
      </c>
      <c r="P13" s="608"/>
      <c r="Q13" s="609"/>
      <c r="R13" s="148"/>
    </row>
    <row r="14" spans="1:18" ht="15" customHeight="1" thickBot="1">
      <c r="A14" s="184"/>
      <c r="B14" s="198" t="s">
        <v>9343</v>
      </c>
      <c r="C14" s="199"/>
      <c r="D14" s="199"/>
      <c r="E14" s="200" t="s">
        <v>9341</v>
      </c>
      <c r="F14" s="604"/>
      <c r="G14" s="605"/>
      <c r="H14" s="606"/>
      <c r="I14" s="201" t="s">
        <v>12240</v>
      </c>
      <c r="J14" s="202"/>
      <c r="K14" s="202" t="s">
        <v>9341</v>
      </c>
      <c r="L14" s="195"/>
      <c r="M14" s="192"/>
      <c r="N14" s="184"/>
      <c r="O14" s="610"/>
      <c r="P14" s="611"/>
      <c r="Q14" s="612"/>
      <c r="R14" s="184"/>
    </row>
    <row r="15" spans="1:18" ht="6.6" customHeight="1" thickBot="1">
      <c r="A15" s="184"/>
      <c r="B15" s="198"/>
      <c r="C15" s="199"/>
      <c r="D15" s="199"/>
      <c r="E15" s="200"/>
      <c r="F15" s="193"/>
      <c r="G15" s="193"/>
      <c r="H15" s="193"/>
      <c r="I15" s="202"/>
      <c r="J15" s="202"/>
      <c r="K15" s="202"/>
      <c r="L15" s="190"/>
      <c r="M15" s="192"/>
      <c r="N15" s="184"/>
      <c r="O15" s="610"/>
      <c r="P15" s="611"/>
      <c r="Q15" s="612"/>
      <c r="R15" s="184"/>
    </row>
    <row r="16" spans="1:18" ht="15" customHeight="1" thickBot="1">
      <c r="A16" s="184"/>
      <c r="B16" s="198" t="s">
        <v>12241</v>
      </c>
      <c r="C16" s="199"/>
      <c r="D16" s="199"/>
      <c r="E16" s="200" t="s">
        <v>9341</v>
      </c>
      <c r="F16" s="604"/>
      <c r="G16" s="605"/>
      <c r="H16" s="606"/>
      <c r="I16" s="201" t="s">
        <v>12242</v>
      </c>
      <c r="J16" s="202"/>
      <c r="K16" s="202" t="s">
        <v>9341</v>
      </c>
      <c r="L16" s="195"/>
      <c r="M16" s="192"/>
      <c r="N16" s="184"/>
      <c r="O16" s="613"/>
      <c r="P16" s="614"/>
      <c r="Q16" s="615"/>
      <c r="R16" s="184"/>
    </row>
    <row r="17" spans="1:18" ht="5.25" customHeight="1" thickBot="1">
      <c r="A17" s="184"/>
      <c r="B17" s="198"/>
      <c r="C17" s="199"/>
      <c r="D17" s="199"/>
      <c r="E17" s="200"/>
      <c r="F17" s="193"/>
      <c r="G17" s="193"/>
      <c r="H17" s="193"/>
      <c r="I17" s="202"/>
      <c r="J17" s="202"/>
      <c r="K17" s="202"/>
      <c r="L17" s="190"/>
      <c r="M17" s="192"/>
      <c r="N17" s="184"/>
      <c r="O17" s="185"/>
      <c r="P17" s="148"/>
      <c r="Q17" s="186"/>
      <c r="R17" s="184"/>
    </row>
    <row r="18" spans="1:18" ht="15.75" thickBot="1">
      <c r="A18" s="184"/>
      <c r="B18" s="198" t="s">
        <v>12243</v>
      </c>
      <c r="C18" s="199"/>
      <c r="D18" s="199"/>
      <c r="E18" s="200" t="s">
        <v>9341</v>
      </c>
      <c r="F18" s="604"/>
      <c r="G18" s="605"/>
      <c r="H18" s="606"/>
      <c r="I18" s="202"/>
      <c r="J18" s="202"/>
      <c r="K18" s="202"/>
      <c r="L18" s="190"/>
      <c r="M18" s="192"/>
      <c r="N18" s="184"/>
      <c r="O18" s="185"/>
      <c r="P18" s="148"/>
      <c r="Q18" s="186"/>
      <c r="R18" s="184"/>
    </row>
    <row r="19" spans="1:18" ht="5.25" customHeight="1" thickBot="1">
      <c r="A19" s="184"/>
      <c r="B19" s="198"/>
      <c r="C19" s="199"/>
      <c r="D19" s="199"/>
      <c r="E19" s="200"/>
      <c r="F19" s="193"/>
      <c r="G19" s="193"/>
      <c r="H19" s="193"/>
      <c r="I19" s="202"/>
      <c r="J19" s="202"/>
      <c r="K19" s="202"/>
      <c r="L19" s="190"/>
      <c r="M19" s="192"/>
      <c r="N19" s="184"/>
      <c r="O19" s="185"/>
      <c r="P19" s="148"/>
      <c r="Q19" s="186"/>
      <c r="R19" s="184"/>
    </row>
    <row r="20" spans="1:18" ht="15.75" thickBot="1">
      <c r="A20" s="184"/>
      <c r="B20" s="198" t="s">
        <v>12244</v>
      </c>
      <c r="C20" s="199"/>
      <c r="D20" s="199"/>
      <c r="E20" s="200" t="s">
        <v>9341</v>
      </c>
      <c r="F20" s="604"/>
      <c r="G20" s="605"/>
      <c r="H20" s="606"/>
      <c r="I20" s="201" t="s">
        <v>12245</v>
      </c>
      <c r="J20" s="202"/>
      <c r="K20" s="202" t="s">
        <v>9341</v>
      </c>
      <c r="L20" s="195"/>
      <c r="M20" s="192"/>
      <c r="N20" s="184"/>
      <c r="O20" s="185"/>
      <c r="P20" s="148"/>
      <c r="Q20" s="186"/>
      <c r="R20" s="184"/>
    </row>
    <row r="21" spans="1:18" ht="9" customHeight="1" thickBot="1">
      <c r="A21" s="184"/>
      <c r="B21" s="198"/>
      <c r="C21" s="199"/>
      <c r="D21" s="199"/>
      <c r="E21" s="200"/>
      <c r="F21" s="193"/>
      <c r="G21" s="193"/>
      <c r="H21" s="193"/>
      <c r="I21" s="202"/>
      <c r="J21" s="202"/>
      <c r="K21" s="202"/>
      <c r="L21" s="190"/>
      <c r="M21" s="192"/>
      <c r="N21" s="184"/>
      <c r="O21" s="429"/>
      <c r="P21" s="425"/>
      <c r="Q21" s="426"/>
      <c r="R21" s="184"/>
    </row>
    <row r="22" spans="1:18" ht="15.75" thickBot="1">
      <c r="A22" s="184"/>
      <c r="B22" s="198" t="s">
        <v>12246</v>
      </c>
      <c r="C22" s="199"/>
      <c r="D22" s="199"/>
      <c r="E22" s="200" t="s">
        <v>9341</v>
      </c>
      <c r="F22" s="604"/>
      <c r="G22" s="605"/>
      <c r="H22" s="606"/>
      <c r="I22" s="202"/>
      <c r="J22" s="202"/>
      <c r="K22" s="202"/>
      <c r="L22" s="190"/>
      <c r="M22" s="192"/>
      <c r="N22" s="184"/>
      <c r="O22" s="429"/>
      <c r="P22" s="425"/>
      <c r="Q22" s="426"/>
      <c r="R22" s="184"/>
    </row>
    <row r="23" spans="1:18" ht="5.25" customHeight="1" thickBot="1">
      <c r="A23" s="184"/>
      <c r="B23" s="198"/>
      <c r="C23" s="199"/>
      <c r="D23" s="199"/>
      <c r="E23" s="200"/>
      <c r="F23" s="193"/>
      <c r="G23" s="193"/>
      <c r="H23" s="193"/>
      <c r="I23" s="202"/>
      <c r="J23" s="202"/>
      <c r="K23" s="202"/>
      <c r="L23" s="190"/>
      <c r="M23" s="192"/>
      <c r="N23" s="184"/>
      <c r="O23" s="429"/>
      <c r="P23" s="425"/>
      <c r="Q23" s="426"/>
      <c r="R23" s="184"/>
    </row>
    <row r="24" spans="1:18" ht="15.75" thickBot="1">
      <c r="A24" s="184"/>
      <c r="B24" s="198" t="s">
        <v>12247</v>
      </c>
      <c r="C24" s="199"/>
      <c r="D24" s="199"/>
      <c r="E24" s="200" t="s">
        <v>9341</v>
      </c>
      <c r="F24" s="604"/>
      <c r="G24" s="605"/>
      <c r="H24" s="606"/>
      <c r="I24" s="201" t="s">
        <v>12248</v>
      </c>
      <c r="J24" s="202"/>
      <c r="K24" s="202" t="s">
        <v>9341</v>
      </c>
      <c r="L24" s="195"/>
      <c r="M24" s="192"/>
      <c r="N24" s="184"/>
      <c r="O24" s="429"/>
      <c r="P24" s="425"/>
      <c r="Q24" s="426"/>
      <c r="R24" s="184"/>
    </row>
    <row r="25" spans="1:18" ht="5.25" customHeight="1" thickBot="1">
      <c r="A25" s="184"/>
      <c r="B25" s="198"/>
      <c r="C25" s="199"/>
      <c r="D25" s="199"/>
      <c r="E25" s="200"/>
      <c r="F25" s="193"/>
      <c r="G25" s="193"/>
      <c r="H25" s="193"/>
      <c r="I25" s="202"/>
      <c r="J25" s="202"/>
      <c r="K25" s="202"/>
      <c r="L25" s="190"/>
      <c r="M25" s="192"/>
      <c r="N25" s="184"/>
      <c r="O25" s="185"/>
      <c r="P25" s="148"/>
      <c r="Q25" s="186"/>
      <c r="R25" s="184"/>
    </row>
    <row r="26" spans="1:18" ht="18" customHeight="1" thickBot="1">
      <c r="A26" s="184"/>
      <c r="B26" s="198" t="s">
        <v>12249</v>
      </c>
      <c r="C26" s="199"/>
      <c r="D26" s="199"/>
      <c r="E26" s="200" t="s">
        <v>9341</v>
      </c>
      <c r="F26" s="604"/>
      <c r="G26" s="605"/>
      <c r="H26" s="606"/>
      <c r="I26" s="202"/>
      <c r="J26" s="202"/>
      <c r="K26" s="202"/>
      <c r="L26" s="190"/>
      <c r="M26" s="192"/>
      <c r="N26" s="184"/>
      <c r="O26" s="185"/>
      <c r="P26" s="148"/>
      <c r="Q26" s="186"/>
      <c r="R26" s="184"/>
    </row>
    <row r="27" spans="1:18" ht="13.5" customHeight="1" thickBot="1">
      <c r="A27" s="184"/>
      <c r="B27" s="232"/>
      <c r="C27" s="233"/>
      <c r="D27" s="233"/>
      <c r="E27" s="234"/>
      <c r="F27" s="231"/>
      <c r="G27" s="231"/>
      <c r="H27" s="231"/>
      <c r="I27" s="235"/>
      <c r="J27" s="235"/>
      <c r="K27" s="235"/>
      <c r="L27" s="196"/>
      <c r="M27" s="197"/>
      <c r="N27" s="184"/>
      <c r="O27" s="185"/>
      <c r="P27" s="148"/>
      <c r="Q27" s="186"/>
      <c r="R27" s="148"/>
    </row>
    <row r="28" spans="1:18" ht="18" customHeight="1" thickBot="1">
      <c r="A28" s="148"/>
      <c r="B28" s="199"/>
      <c r="C28" s="199"/>
      <c r="D28" s="199"/>
      <c r="E28" s="200"/>
      <c r="F28" s="193"/>
      <c r="G28" s="193"/>
      <c r="H28" s="193"/>
      <c r="I28" s="202"/>
      <c r="J28" s="202"/>
      <c r="K28" s="202"/>
      <c r="L28" s="190"/>
      <c r="M28" s="190"/>
      <c r="N28" s="184"/>
      <c r="O28" s="187"/>
      <c r="P28" s="188"/>
      <c r="Q28" s="189"/>
      <c r="R28" s="148"/>
    </row>
    <row r="29" spans="1:18" ht="8.1" customHeight="1" thickBot="1">
      <c r="A29" s="148"/>
      <c r="B29" s="199"/>
      <c r="C29" s="199"/>
      <c r="D29" s="199"/>
      <c r="E29" s="200"/>
      <c r="F29" s="193"/>
      <c r="G29" s="193"/>
      <c r="H29" s="193"/>
      <c r="I29" s="202"/>
      <c r="J29" s="202"/>
      <c r="K29" s="202"/>
      <c r="L29" s="190"/>
      <c r="M29" s="190"/>
      <c r="N29" s="184"/>
      <c r="O29" s="148"/>
      <c r="P29" s="148"/>
      <c r="Q29" s="290"/>
      <c r="R29" s="148"/>
    </row>
    <row r="30" spans="1:18" ht="26.25" customHeight="1" thickBot="1">
      <c r="A30" s="184"/>
      <c r="B30" s="616" t="s">
        <v>12225</v>
      </c>
      <c r="C30" s="617"/>
      <c r="D30" s="617"/>
      <c r="E30" s="617"/>
      <c r="F30" s="617"/>
      <c r="G30" s="617"/>
      <c r="H30" s="617"/>
      <c r="I30" s="617"/>
      <c r="J30" s="618"/>
      <c r="K30" s="184"/>
      <c r="L30" s="616" t="s">
        <v>9346</v>
      </c>
      <c r="M30" s="617"/>
      <c r="N30" s="617"/>
      <c r="O30" s="617"/>
      <c r="P30" s="617"/>
      <c r="Q30" s="618"/>
      <c r="R30" s="184"/>
    </row>
    <row r="31" spans="1:18">
      <c r="A31" s="184"/>
      <c r="B31" s="185"/>
      <c r="C31" s="148"/>
      <c r="D31" s="148"/>
      <c r="E31" s="148"/>
      <c r="F31" s="148"/>
      <c r="G31" s="148"/>
      <c r="H31" s="148"/>
      <c r="I31" s="148"/>
      <c r="J31" s="186"/>
      <c r="K31" s="184"/>
      <c r="L31" s="185"/>
      <c r="M31" s="148"/>
      <c r="N31" s="148"/>
      <c r="O31" s="424"/>
      <c r="P31" s="424"/>
      <c r="Q31" s="431"/>
      <c r="R31" s="184"/>
    </row>
    <row r="32" spans="1:18">
      <c r="A32" s="184"/>
      <c r="B32" s="185"/>
      <c r="C32" s="148"/>
      <c r="D32" s="148"/>
      <c r="E32" s="148"/>
      <c r="F32" s="148"/>
      <c r="G32" s="148"/>
      <c r="H32" s="148"/>
      <c r="I32" s="148"/>
      <c r="J32" s="186"/>
      <c r="K32" s="184"/>
      <c r="L32" s="185"/>
      <c r="M32" s="148"/>
      <c r="N32" s="148"/>
      <c r="O32" s="424"/>
      <c r="P32" s="424"/>
      <c r="Q32" s="426"/>
      <c r="R32" s="184"/>
    </row>
    <row r="33" spans="1:18">
      <c r="A33" s="184"/>
      <c r="B33" s="185"/>
      <c r="C33" s="148"/>
      <c r="D33" s="148"/>
      <c r="E33" s="148"/>
      <c r="F33" s="148"/>
      <c r="G33" s="148"/>
      <c r="H33" s="148"/>
      <c r="I33" s="148"/>
      <c r="J33" s="186"/>
      <c r="K33" s="184"/>
      <c r="L33" s="185"/>
      <c r="M33" s="148"/>
      <c r="N33" s="148"/>
      <c r="O33" s="424"/>
      <c r="P33" s="424"/>
      <c r="Q33" s="426"/>
      <c r="R33" s="184"/>
    </row>
    <row r="34" spans="1:18">
      <c r="A34" s="184"/>
      <c r="B34" s="185"/>
      <c r="C34" s="148"/>
      <c r="D34" s="148"/>
      <c r="E34" s="148"/>
      <c r="F34" s="148"/>
      <c r="G34" s="148"/>
      <c r="H34" s="148"/>
      <c r="I34" s="148"/>
      <c r="J34" s="186"/>
      <c r="K34" s="184"/>
      <c r="L34" s="185"/>
      <c r="M34" s="148"/>
      <c r="N34" s="148"/>
      <c r="O34" s="424"/>
      <c r="P34" s="424"/>
      <c r="Q34" s="426"/>
      <c r="R34" s="184"/>
    </row>
    <row r="35" spans="1:18">
      <c r="A35" s="184"/>
      <c r="B35" s="185"/>
      <c r="C35" s="148"/>
      <c r="D35" s="148"/>
      <c r="E35" s="148"/>
      <c r="F35" s="148"/>
      <c r="G35" s="148"/>
      <c r="H35" s="148"/>
      <c r="I35" s="148"/>
      <c r="J35" s="186"/>
      <c r="K35" s="184"/>
      <c r="L35" s="185"/>
      <c r="M35" s="148"/>
      <c r="N35" s="148"/>
      <c r="O35" s="424"/>
      <c r="P35" s="424"/>
      <c r="Q35" s="426"/>
      <c r="R35" s="184"/>
    </row>
    <row r="36" spans="1:18" ht="40.5" customHeight="1" thickBot="1">
      <c r="A36" s="184"/>
      <c r="B36" s="187"/>
      <c r="C36" s="188"/>
      <c r="D36" s="188"/>
      <c r="E36" s="188"/>
      <c r="F36" s="188"/>
      <c r="G36" s="188"/>
      <c r="H36" s="188"/>
      <c r="I36" s="188"/>
      <c r="J36" s="189"/>
      <c r="K36" s="184"/>
      <c r="L36" s="187"/>
      <c r="M36" s="188"/>
      <c r="N36" s="188"/>
      <c r="O36" s="428"/>
      <c r="P36" s="428"/>
      <c r="Q36" s="427"/>
      <c r="R36" s="184"/>
    </row>
    <row r="37" spans="1:18" ht="6" customHeight="1" thickBot="1">
      <c r="A37" s="184"/>
      <c r="B37" s="424"/>
      <c r="C37" s="424"/>
      <c r="D37" s="424"/>
      <c r="E37" s="424"/>
      <c r="F37" s="424"/>
      <c r="G37" s="424"/>
      <c r="H37" s="424"/>
      <c r="I37" s="424"/>
      <c r="J37" s="424"/>
      <c r="K37" s="184"/>
      <c r="L37" s="290"/>
      <c r="M37" s="148"/>
      <c r="N37" s="148"/>
      <c r="O37" s="424"/>
      <c r="P37" s="424"/>
      <c r="Q37" s="424"/>
      <c r="R37" s="184"/>
    </row>
    <row r="38" spans="1:18" ht="21.75" thickBot="1">
      <c r="A38" s="184"/>
      <c r="B38" s="619" t="s">
        <v>12224</v>
      </c>
      <c r="C38" s="620"/>
      <c r="D38" s="620"/>
      <c r="E38" s="620"/>
      <c r="F38" s="620"/>
      <c r="G38" s="620"/>
      <c r="H38" s="620"/>
      <c r="I38" s="620"/>
      <c r="J38" s="621"/>
      <c r="K38" s="184"/>
      <c r="L38" s="425"/>
      <c r="M38" s="425"/>
      <c r="N38" s="425"/>
      <c r="O38" s="424"/>
      <c r="P38" s="424"/>
      <c r="Q38" s="424"/>
      <c r="R38" s="184"/>
    </row>
    <row r="39" spans="1:18" ht="17.45" customHeight="1">
      <c r="A39" s="184"/>
      <c r="B39" s="185"/>
      <c r="C39" s="425"/>
      <c r="D39" s="425"/>
      <c r="E39" s="425"/>
      <c r="F39" s="424"/>
      <c r="G39" s="424"/>
      <c r="H39" s="424"/>
      <c r="I39" s="424"/>
      <c r="J39" s="426"/>
      <c r="K39" s="184"/>
      <c r="L39" s="425"/>
      <c r="M39" s="425"/>
      <c r="N39" s="425"/>
      <c r="O39" s="424"/>
      <c r="P39" s="424"/>
      <c r="Q39" s="424"/>
      <c r="R39" s="184"/>
    </row>
    <row r="40" spans="1:18" ht="17.45" customHeight="1">
      <c r="A40" s="184"/>
      <c r="B40" s="185"/>
      <c r="C40" s="425"/>
      <c r="D40" s="424"/>
      <c r="E40" s="424"/>
      <c r="F40" s="424"/>
      <c r="G40" s="424"/>
      <c r="H40" s="424"/>
      <c r="I40" s="424"/>
      <c r="J40" s="426"/>
      <c r="K40" s="184"/>
      <c r="L40" s="424"/>
      <c r="M40" s="424"/>
      <c r="N40" s="424"/>
      <c r="O40" s="424"/>
      <c r="P40" s="424"/>
      <c r="Q40" s="424"/>
      <c r="R40" s="184"/>
    </row>
    <row r="41" spans="1:18" ht="18.95" customHeight="1">
      <c r="A41" s="184"/>
      <c r="B41" s="185"/>
      <c r="C41" s="425"/>
      <c r="D41" s="424"/>
      <c r="E41" s="424"/>
      <c r="F41" s="184"/>
      <c r="G41" s="184"/>
      <c r="H41" s="184"/>
      <c r="I41" s="184"/>
      <c r="J41" s="426"/>
      <c r="K41" s="184"/>
      <c r="L41" s="148"/>
      <c r="M41" s="148"/>
      <c r="N41" s="148"/>
      <c r="O41" s="424"/>
      <c r="P41" s="424"/>
      <c r="Q41" s="424"/>
      <c r="R41" s="184"/>
    </row>
    <row r="42" spans="1:18" ht="21.95" customHeight="1" thickBot="1">
      <c r="A42" s="184"/>
      <c r="B42" s="187"/>
      <c r="C42" s="188"/>
      <c r="D42" s="428"/>
      <c r="E42" s="428"/>
      <c r="F42" s="184"/>
      <c r="G42" s="188"/>
      <c r="H42" s="188"/>
      <c r="I42" s="188"/>
      <c r="J42" s="427"/>
      <c r="K42" s="184"/>
      <c r="L42" s="184"/>
      <c r="M42" s="184"/>
      <c r="N42" s="184"/>
      <c r="O42" s="184"/>
      <c r="P42" s="184"/>
      <c r="Q42" s="440" t="s">
        <v>12255</v>
      </c>
      <c r="R42" s="184"/>
    </row>
    <row r="43" spans="1:18" ht="6" customHeight="1">
      <c r="A43" s="424"/>
      <c r="B43" s="430"/>
      <c r="C43" s="430"/>
      <c r="D43" s="430"/>
      <c r="E43" s="430"/>
      <c r="F43" s="430"/>
      <c r="G43" s="424"/>
      <c r="H43" s="424"/>
      <c r="I43" s="424"/>
      <c r="J43" s="424"/>
      <c r="K43" s="424"/>
      <c r="L43" s="424"/>
      <c r="M43" s="424"/>
      <c r="N43" s="424"/>
      <c r="O43" s="424"/>
      <c r="P43" s="424"/>
      <c r="Q43" s="424"/>
      <c r="R43" s="424"/>
    </row>
  </sheetData>
  <mergeCells count="18"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  <mergeCell ref="Q2:Q3"/>
    <mergeCell ref="C2:P2"/>
    <mergeCell ref="C3:P3"/>
    <mergeCell ref="B2:B3"/>
    <mergeCell ref="F7:H7"/>
  </mergeCell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'01_MASTER_KODE_WILAYAH'!M$1437:M$1470</xm:f>
          </x14:formula1>
          <xm:sqref>J8:L8</xm:sqref>
        </x14:dataValidation>
        <x14:dataValidation type="list" allowBlank="1" showInputMessage="1" showErrorMessage="1">
          <x14:formula1>
            <xm:f>'01_MASTER_KODE_WILAYAH'!I$1437:I$1470</xm:f>
          </x14:formula1>
          <xm:sqref>F7:H7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55"/>
  <sheetViews>
    <sheetView topLeftCell="A28" workbookViewId="0">
      <selection activeCell="D33" sqref="D33"/>
    </sheetView>
  </sheetViews>
  <sheetFormatPr defaultRowHeight="15"/>
  <cols>
    <col min="1" max="1" width="7.5703125" customWidth="1"/>
    <col min="2" max="2" width="40.85546875" style="211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214" t="s">
        <v>9350</v>
      </c>
      <c r="D1" s="213" t="s">
        <v>11649</v>
      </c>
    </row>
    <row r="2" spans="1:9" ht="4.5" customHeight="1" thickBot="1">
      <c r="C2" s="214"/>
      <c r="D2" s="211"/>
    </row>
    <row r="3" spans="1:9" ht="16.5" thickBot="1">
      <c r="C3" s="214" t="s">
        <v>9351</v>
      </c>
      <c r="D3" s="213" t="s">
        <v>13474</v>
      </c>
    </row>
    <row r="4" spans="1:9" ht="5.25" customHeight="1" thickBot="1">
      <c r="C4" s="214"/>
      <c r="D4" s="211"/>
    </row>
    <row r="5" spans="1:9" ht="16.5" thickBot="1">
      <c r="C5" s="214" t="s">
        <v>9352</v>
      </c>
      <c r="D5" s="213" t="s">
        <v>13475</v>
      </c>
    </row>
    <row r="6" spans="1:9" ht="6" customHeight="1" thickBot="1">
      <c r="C6" s="214"/>
      <c r="D6" s="226"/>
    </row>
    <row r="7" spans="1:9" ht="15.75" thickBot="1">
      <c r="C7" s="214" t="s">
        <v>9357</v>
      </c>
      <c r="D7" s="623" t="s">
        <v>11650</v>
      </c>
      <c r="E7" s="624"/>
    </row>
    <row r="8" spans="1:9" ht="5.25" customHeight="1" thickBot="1">
      <c r="C8" s="214"/>
      <c r="D8" s="226"/>
      <c r="E8" s="238"/>
    </row>
    <row r="9" spans="1:9" ht="15.75" thickBot="1">
      <c r="C9" s="214" t="s">
        <v>9360</v>
      </c>
      <c r="D9" s="623" t="s">
        <v>11651</v>
      </c>
      <c r="E9" s="624"/>
    </row>
    <row r="10" spans="1:9" ht="5.25" customHeight="1" thickBot="1">
      <c r="C10" s="214"/>
      <c r="D10" s="226"/>
      <c r="E10" s="238"/>
    </row>
    <row r="11" spans="1:9" ht="15.75" thickBot="1">
      <c r="C11" s="214" t="s">
        <v>9358</v>
      </c>
      <c r="D11" s="623" t="s">
        <v>11652</v>
      </c>
      <c r="E11" s="624"/>
    </row>
    <row r="13" spans="1:9" ht="125.25" customHeight="1"/>
    <row r="14" spans="1:9" ht="15.75">
      <c r="A14" s="625" t="s">
        <v>9348</v>
      </c>
      <c r="B14" s="625"/>
      <c r="C14" s="625"/>
      <c r="D14" s="625"/>
      <c r="E14" s="625"/>
      <c r="F14" s="217"/>
      <c r="G14" s="217"/>
      <c r="H14" s="217"/>
      <c r="I14" s="217"/>
    </row>
    <row r="15" spans="1:9" ht="15.75">
      <c r="A15" s="625" t="s">
        <v>9349</v>
      </c>
      <c r="B15" s="625"/>
      <c r="C15" s="625"/>
      <c r="D15" s="625"/>
      <c r="E15" s="625"/>
      <c r="F15" s="217"/>
      <c r="G15" s="217"/>
      <c r="H15" s="217"/>
      <c r="I15" s="217"/>
    </row>
    <row r="16" spans="1:9" ht="25.5" customHeight="1">
      <c r="A16" s="10"/>
      <c r="B16" s="212"/>
      <c r="C16" s="10"/>
      <c r="D16" s="10"/>
      <c r="E16" s="10"/>
      <c r="F16" s="10"/>
      <c r="G16" s="10"/>
      <c r="H16" s="10"/>
      <c r="I16" s="10"/>
    </row>
    <row r="17" spans="1:9">
      <c r="A17" s="626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26"/>
      <c r="C17" s="626"/>
      <c r="D17" s="626"/>
      <c r="E17" s="626"/>
      <c r="F17" s="216"/>
      <c r="G17" s="216"/>
      <c r="H17" s="216"/>
      <c r="I17" s="216"/>
    </row>
    <row r="18" spans="1:9">
      <c r="B18" s="216" t="str">
        <f>"rekonsiliasi data SDM Kesehatan Provinsi "&amp;NAVIGASI!F7&amp;"."</f>
        <v>rekonsiliasi data SDM Kesehatan Provinsi DKI JAKARTA.</v>
      </c>
      <c r="C18" s="216"/>
      <c r="D18" s="216"/>
      <c r="E18" s="216"/>
      <c r="F18" s="216"/>
      <c r="G18" s="10"/>
      <c r="H18" s="10"/>
      <c r="I18" s="10"/>
    </row>
    <row r="19" spans="1:9">
      <c r="A19" s="10"/>
      <c r="B19" s="212"/>
      <c r="C19" s="10"/>
      <c r="D19" s="10"/>
      <c r="E19" s="10"/>
      <c r="F19" s="10"/>
      <c r="G19" s="10"/>
      <c r="H19" s="10"/>
      <c r="I19" s="10"/>
    </row>
    <row r="20" spans="1:9">
      <c r="A20" s="216" t="s">
        <v>9361</v>
      </c>
      <c r="B20" s="216"/>
      <c r="C20" s="216"/>
      <c r="D20" s="216"/>
      <c r="E20" s="216"/>
      <c r="F20" s="10"/>
      <c r="G20" s="10"/>
      <c r="H20" s="10"/>
      <c r="I20" s="10"/>
    </row>
    <row r="21" spans="1:9">
      <c r="A21" s="10"/>
      <c r="B21" s="212"/>
      <c r="C21" s="10"/>
      <c r="D21" s="10"/>
      <c r="E21" s="10"/>
      <c r="F21" s="10"/>
      <c r="G21" s="10"/>
      <c r="H21" s="10"/>
      <c r="I21" s="10"/>
    </row>
    <row r="22" spans="1:9" ht="30" customHeight="1">
      <c r="A22" s="218" t="s">
        <v>9353</v>
      </c>
      <c r="B22" s="218" t="s">
        <v>9354</v>
      </c>
      <c r="C22" s="218" t="s">
        <v>9355</v>
      </c>
      <c r="D22" s="218" t="s">
        <v>9370</v>
      </c>
      <c r="E22" s="218" t="s">
        <v>9320</v>
      </c>
      <c r="F22" s="10"/>
      <c r="G22" s="10"/>
      <c r="H22" s="10"/>
      <c r="I22" s="10"/>
    </row>
    <row r="23" spans="1:9">
      <c r="A23" s="222">
        <v>1</v>
      </c>
      <c r="B23" s="223" t="s">
        <v>636</v>
      </c>
      <c r="C23" s="228">
        <f>COUNTIFS('02_MASTER_KODE_FASYANKES'!D$3:D$20279,B23,'02_MASTER_KODE_FASYANKES'!K$3:K$20279,NAVIGASI!F$7)</f>
        <v>7</v>
      </c>
      <c r="D23" s="228">
        <f>COUNTIFS('02_MASTER_KODE_FASYANKES'!O$3:O$2279,1,'02_MASTER_KODE_FASYANKES'!D$3:D$2279,B23)</f>
        <v>0</v>
      </c>
      <c r="E23" s="252">
        <f>IFERROR(D23/C23,0)</f>
        <v>0</v>
      </c>
      <c r="F23" s="10"/>
      <c r="G23" s="10"/>
      <c r="H23" s="10"/>
      <c r="I23" s="10"/>
    </row>
    <row r="24" spans="1:9">
      <c r="A24" s="221">
        <v>2</v>
      </c>
      <c r="B24" s="219" t="s">
        <v>267</v>
      </c>
      <c r="C24" s="331">
        <f>COUNTIFS('02_MASTER_KODE_FASYANKES'!D$3:D$20279,B24,'02_MASTER_KODE_FASYANKES'!K$3:K$20279,NAVIGASI!F$7)</f>
        <v>340</v>
      </c>
      <c r="D24" s="331">
        <f>COUNTIFS('02_MASTER_KODE_FASYANKES'!O$3:O$2279,1,'02_MASTER_KODE_FASYANKES'!D$3:D$2279,B24)</f>
        <v>0</v>
      </c>
      <c r="E24" s="351">
        <f t="shared" ref="E24:E39" si="0">IFERROR(D24/C24,0)</f>
        <v>0</v>
      </c>
      <c r="F24" s="10"/>
      <c r="G24" s="10"/>
      <c r="H24" s="10"/>
      <c r="I24" s="10"/>
    </row>
    <row r="25" spans="1:9">
      <c r="A25" s="222">
        <v>3</v>
      </c>
      <c r="B25" s="224" t="s">
        <v>1632</v>
      </c>
      <c r="C25" s="228">
        <f>COUNTIFS('02_MASTER_KODE_FASYANKES'!D$3:D$20279,B25,'02_MASTER_KODE_FASYANKES'!K$3:K$20279,NAVIGASI!F$7)</f>
        <v>188</v>
      </c>
      <c r="D25" s="228">
        <f>COUNTIFS('02_MASTER_KODE_FASYANKES'!O$3:O$2279,1,'02_MASTER_KODE_FASYANKES'!D$3:D$2279,B25)</f>
        <v>1</v>
      </c>
      <c r="E25" s="252">
        <f t="shared" si="0"/>
        <v>5.3191489361702126E-3</v>
      </c>
      <c r="F25" s="10"/>
      <c r="G25" s="10"/>
      <c r="H25" s="10"/>
      <c r="I25" s="10"/>
    </row>
    <row r="26" spans="1:9">
      <c r="A26" s="221">
        <v>4</v>
      </c>
      <c r="B26" s="219" t="s">
        <v>1256</v>
      </c>
      <c r="C26" s="331">
        <f>COUNTIFS('02_MASTER_KODE_FASYANKES'!D$3:D$20279,B26,'02_MASTER_KODE_FASYANKES'!K$3:K$20279,NAVIGASI!F$7)</f>
        <v>1</v>
      </c>
      <c r="D26" s="331">
        <f>COUNTIFS('02_MASTER_KODE_FASYANKES'!O$3:O$2279,1,'02_MASTER_KODE_FASYANKES'!D$3:D$2279,B26)</f>
        <v>0</v>
      </c>
      <c r="E26" s="350">
        <f t="shared" si="0"/>
        <v>0</v>
      </c>
      <c r="F26" s="10"/>
      <c r="G26" s="10"/>
      <c r="H26" s="10"/>
      <c r="I26" s="10"/>
    </row>
    <row r="27" spans="1:9">
      <c r="A27" s="222">
        <v>5</v>
      </c>
      <c r="B27" s="224" t="s">
        <v>1257</v>
      </c>
      <c r="C27" s="228">
        <f>COUNTIFS('02_MASTER_KODE_FASYANKES'!D$3:D$20279,B27,'02_MASTER_KODE_FASYANKES'!K$3:K$20279,NAVIGASI!F$7)</f>
        <v>2</v>
      </c>
      <c r="D27" s="228">
        <f>COUNTIFS('02_MASTER_KODE_FASYANKES'!O$3:O$2279,1,'02_MASTER_KODE_FASYANKES'!D$3:D$2279,B27)</f>
        <v>0</v>
      </c>
      <c r="E27" s="252">
        <f t="shared" si="0"/>
        <v>0</v>
      </c>
      <c r="F27" s="10"/>
      <c r="G27" s="10"/>
      <c r="H27" s="10"/>
      <c r="I27" s="10"/>
    </row>
    <row r="28" spans="1:9" ht="15.75" customHeight="1">
      <c r="A28" s="221">
        <v>6</v>
      </c>
      <c r="B28" s="219" t="s">
        <v>1262</v>
      </c>
      <c r="C28" s="331">
        <f>COUNTIFS('02_MASTER_KODE_FASYANKES'!D$3:D$20279,B28,'02_MASTER_KODE_FASYANKES'!K$3:K$20279,NAVIGASI!F$7)</f>
        <v>0</v>
      </c>
      <c r="D28" s="331">
        <f>COUNTIFS('02_MASTER_KODE_FASYANKES'!O$3:O$2279,1,'02_MASTER_KODE_FASYANKES'!D$3:D$2279,B28)</f>
        <v>0</v>
      </c>
      <c r="E28" s="351">
        <f t="shared" si="0"/>
        <v>0</v>
      </c>
      <c r="F28" s="10"/>
      <c r="G28" s="10"/>
      <c r="H28" s="10"/>
      <c r="I28" s="10"/>
    </row>
    <row r="29" spans="1:9">
      <c r="A29" s="222">
        <v>7</v>
      </c>
      <c r="B29" s="224" t="s">
        <v>1261</v>
      </c>
      <c r="C29" s="228">
        <f>COUNTIFS('02_MASTER_KODE_FASYANKES'!D$3:D$20279,B29,'02_MASTER_KODE_FASYANKES'!K$3:K$20279,NAVIGASI!F$7)</f>
        <v>10</v>
      </c>
      <c r="D29" s="228">
        <f>COUNTIFS('02_MASTER_KODE_FASYANKES'!O$3:O$2279,1,'02_MASTER_KODE_FASYANKES'!D$3:D$2279,B29)</f>
        <v>0</v>
      </c>
      <c r="E29" s="252">
        <f t="shared" si="0"/>
        <v>0</v>
      </c>
      <c r="F29" s="10"/>
      <c r="G29" s="10"/>
      <c r="H29" s="10"/>
      <c r="I29" s="10"/>
    </row>
    <row r="30" spans="1:9">
      <c r="A30" s="221">
        <v>8</v>
      </c>
      <c r="B30" s="219" t="s">
        <v>1582</v>
      </c>
      <c r="C30" s="331">
        <f>COUNTIFS('02_MASTER_KODE_FASYANKES'!D$3:D$20279,B30,'02_MASTER_KODE_FASYANKES'!K$3:K$20279,NAVIGASI!F$7)</f>
        <v>0</v>
      </c>
      <c r="D30" s="331">
        <f>COUNTIFS('02_MASTER_KODE_FASYANKES'!O$3:O$2279,1,'02_MASTER_KODE_FASYANKES'!D$3:D$2279,B30)</f>
        <v>0</v>
      </c>
      <c r="E30" s="351">
        <f t="shared" si="0"/>
        <v>0</v>
      </c>
      <c r="F30" s="10"/>
      <c r="G30" s="10"/>
      <c r="H30" s="10"/>
      <c r="I30" s="10"/>
    </row>
    <row r="31" spans="1:9">
      <c r="A31" s="222">
        <v>9</v>
      </c>
      <c r="B31" s="225" t="s">
        <v>1302</v>
      </c>
      <c r="C31" s="228">
        <f>COUNTIFS('02_MASTER_KODE_FASYANKES'!D$3:D$20279,B31,'02_MASTER_KODE_FASYANKES'!K$3:K$20279,NAVIGASI!F$7)</f>
        <v>0</v>
      </c>
      <c r="D31" s="228">
        <f>COUNTIFS('02_MASTER_KODE_FASYANKES'!O$3:O$2279,1,'02_MASTER_KODE_FASYANKES'!D$3:D$2279,B31)</f>
        <v>0</v>
      </c>
      <c r="E31" s="252">
        <f t="shared" si="0"/>
        <v>0</v>
      </c>
      <c r="F31" s="10"/>
      <c r="G31" s="10"/>
      <c r="H31" s="10"/>
      <c r="I31" s="10"/>
    </row>
    <row r="32" spans="1:9">
      <c r="A32" s="221">
        <v>10</v>
      </c>
      <c r="B32" s="220" t="s">
        <v>1258</v>
      </c>
      <c r="C32" s="331">
        <f>COUNTIFS('02_MASTER_KODE_FASYANKES'!D$3:D$20279,B32,'02_MASTER_KODE_FASYANKES'!K$3:K$20279,NAVIGASI!F$7)</f>
        <v>7</v>
      </c>
      <c r="D32" s="331">
        <f>COUNTIFS('02_MASTER_KODE_FASYANKES'!O$3:O$2279,1,'02_MASTER_KODE_FASYANKES'!D$3:D$2279,B32)</f>
        <v>0</v>
      </c>
      <c r="E32" s="351">
        <f t="shared" si="0"/>
        <v>0</v>
      </c>
      <c r="F32" s="10"/>
      <c r="G32" s="10"/>
      <c r="H32" s="10"/>
      <c r="I32" s="10"/>
    </row>
    <row r="33" spans="1:9">
      <c r="A33" s="222">
        <v>11</v>
      </c>
      <c r="B33" s="225" t="s">
        <v>1260</v>
      </c>
      <c r="C33" s="228">
        <f>COUNTIFS('02_MASTER_KODE_FASYANKES'!D$3:D$20279,B33,'02_MASTER_KODE_FASYANKES'!K$3:K$20279,NAVIGASI!F$7)</f>
        <v>25</v>
      </c>
      <c r="D33" s="228">
        <f>COUNTIFS('02_MASTER_KODE_FASYANKES'!O$3:O$2279,1,'02_MASTER_KODE_FASYANKES'!D$3:D$2279,B33)</f>
        <v>0</v>
      </c>
      <c r="E33" s="252">
        <f t="shared" si="0"/>
        <v>0</v>
      </c>
      <c r="F33" s="10"/>
      <c r="G33" s="10"/>
      <c r="H33" s="10"/>
      <c r="I33" s="10"/>
    </row>
    <row r="34" spans="1:9">
      <c r="A34" s="221">
        <v>12</v>
      </c>
      <c r="B34" s="220" t="s">
        <v>1264</v>
      </c>
      <c r="C34" s="331">
        <f>COUNTIFS('02_MASTER_KODE_FASYANKES'!D$3:D$20279,B34,'02_MASTER_KODE_FASYANKES'!K$3:K$20279,NAVIGASI!F$7)</f>
        <v>1</v>
      </c>
      <c r="D34" s="331">
        <f>COUNTIFS('02_MASTER_KODE_FASYANKES'!O$3:O$2279,1,'02_MASTER_KODE_FASYANKES'!D$3:D$2279,B34)</f>
        <v>0</v>
      </c>
      <c r="E34" s="351">
        <f t="shared" si="0"/>
        <v>0</v>
      </c>
      <c r="F34" s="10"/>
      <c r="G34" s="10"/>
      <c r="H34" s="10"/>
      <c r="I34" s="10"/>
    </row>
    <row r="35" spans="1:9">
      <c r="A35" s="222">
        <v>13</v>
      </c>
      <c r="B35" s="225" t="s">
        <v>1634</v>
      </c>
      <c r="C35" s="228">
        <f>COUNTIFS('02_MASTER_KODE_FASYANKES'!D$3:D$20279,B35,'02_MASTER_KODE_FASYANKES'!K$3:K$20279,NAVIGASI!F$7)</f>
        <v>0</v>
      </c>
      <c r="D35" s="228">
        <f>COUNTIFS('02_MASTER_KODE_FASYANKES'!O$3:O$2279,1,'02_MASTER_KODE_FASYANKES'!D$3:D$2279,B35)</f>
        <v>0</v>
      </c>
      <c r="E35" s="252">
        <f t="shared" si="0"/>
        <v>0</v>
      </c>
      <c r="F35" s="10"/>
      <c r="G35" s="10"/>
      <c r="H35" s="10"/>
      <c r="I35" s="10"/>
    </row>
    <row r="36" spans="1:9">
      <c r="A36" s="221">
        <v>14</v>
      </c>
      <c r="B36" s="220" t="s">
        <v>1265</v>
      </c>
      <c r="C36" s="331">
        <f>COUNTIFS('02_MASTER_KODE_FASYANKES'!D$3:D$20279,B36,'02_MASTER_KODE_FASYANKES'!K$3:K$20279,NAVIGASI!F$7)</f>
        <v>47</v>
      </c>
      <c r="D36" s="331">
        <f>COUNTIFS('02_MASTER_KODE_FASYANKES'!O$3:O$2279,1,'02_MASTER_KODE_FASYANKES'!D$3:D$2279,B36)</f>
        <v>0</v>
      </c>
      <c r="E36" s="351">
        <f t="shared" si="0"/>
        <v>0</v>
      </c>
      <c r="F36" s="10"/>
      <c r="G36" s="10"/>
      <c r="H36" s="10"/>
      <c r="I36" s="10"/>
    </row>
    <row r="37" spans="1:9">
      <c r="A37" s="222">
        <v>15</v>
      </c>
      <c r="B37" s="225" t="s">
        <v>1259</v>
      </c>
      <c r="C37" s="228">
        <f>COUNTIFS('02_MASTER_KODE_FASYANKES'!D$3:D$20279,B37,'02_MASTER_KODE_FASYANKES'!K$3:K$20279,NAVIGASI!F$7)</f>
        <v>0</v>
      </c>
      <c r="D37" s="228">
        <f>COUNTIFS('02_MASTER_KODE_FASYANKES'!O$3:O$2279,1,'02_MASTER_KODE_FASYANKES'!D$3:D$2279,B37)</f>
        <v>0</v>
      </c>
      <c r="E37" s="252">
        <f t="shared" si="0"/>
        <v>0</v>
      </c>
      <c r="F37" s="10"/>
      <c r="G37" s="10"/>
      <c r="H37" s="10"/>
      <c r="I37" s="10"/>
    </row>
    <row r="38" spans="1:9">
      <c r="A38" s="221">
        <v>16</v>
      </c>
      <c r="B38" s="220" t="s">
        <v>1266</v>
      </c>
      <c r="C38" s="331">
        <f>COUNTIFS('02_MASTER_KODE_FASYANKES'!D$3:D$20279,B38,'02_MASTER_KODE_FASYANKES'!K$3:K$20279,NAVIGASI!F$7)</f>
        <v>7</v>
      </c>
      <c r="D38" s="331">
        <f>COUNTIFS('02_MASTER_KODE_FASYANKES'!O$3:O$2279,1,'02_MASTER_KODE_FASYANKES'!D$3:D$2279,B38)</f>
        <v>0</v>
      </c>
      <c r="E38" s="351">
        <f t="shared" si="0"/>
        <v>0</v>
      </c>
      <c r="F38" s="10"/>
      <c r="G38" s="10"/>
      <c r="H38" s="10"/>
      <c r="I38" s="10"/>
    </row>
    <row r="39" spans="1:9">
      <c r="A39" s="222">
        <v>17</v>
      </c>
      <c r="B39" s="225" t="s">
        <v>1263</v>
      </c>
      <c r="C39" s="228">
        <f>COUNTIFS('02_MASTER_KODE_FASYANKES'!D$3:D$20279,B39,'02_MASTER_KODE_FASYANKES'!K$3:K$20279,NAVIGASI!F$7)</f>
        <v>1</v>
      </c>
      <c r="D39" s="228">
        <f>COUNTIFS('02_MASTER_KODE_FASYANKES'!O$3:O$2279,1,'02_MASTER_KODE_FASYANKES'!D$3:D$2279,B39)</f>
        <v>0</v>
      </c>
      <c r="E39" s="252">
        <f t="shared" si="0"/>
        <v>0</v>
      </c>
      <c r="F39" s="10"/>
      <c r="G39" s="10"/>
      <c r="H39" s="10"/>
      <c r="I39" s="10"/>
    </row>
    <row r="40" spans="1:9">
      <c r="A40" s="10"/>
      <c r="B40" s="212"/>
      <c r="C40" s="10"/>
      <c r="D40" s="10"/>
      <c r="E40" s="10"/>
      <c r="F40" s="10"/>
      <c r="G40" s="10"/>
      <c r="H40" s="10"/>
      <c r="I40" s="10"/>
    </row>
    <row r="41" spans="1:9" ht="19.5">
      <c r="A41" s="229" t="s">
        <v>9368</v>
      </c>
      <c r="B41" s="229"/>
      <c r="C41" s="230">
        <f>'DASHBOARD 1'!E46</f>
        <v>1</v>
      </c>
      <c r="D41" s="10" t="s">
        <v>9369</v>
      </c>
      <c r="E41" s="10"/>
      <c r="F41" s="10"/>
      <c r="G41" s="10"/>
      <c r="H41" s="10"/>
      <c r="I41" s="10"/>
    </row>
    <row r="42" spans="1:9" ht="15.75">
      <c r="A42" s="10"/>
      <c r="B42" s="215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22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2017 dan untuk dapat digunakan sebagaimana mestinya.</v>
      </c>
      <c r="C43" s="622"/>
      <c r="D43" s="622"/>
      <c r="E43" s="622"/>
      <c r="F43" s="10"/>
      <c r="G43" s="10"/>
      <c r="H43" s="10"/>
      <c r="I43" s="10"/>
    </row>
    <row r="44" spans="1:9">
      <c r="A44" s="10"/>
      <c r="B44" s="212"/>
      <c r="C44" s="10"/>
      <c r="D44" s="10"/>
      <c r="E44" s="10"/>
      <c r="F44" s="10"/>
      <c r="G44" s="10"/>
      <c r="H44" s="10"/>
      <c r="I44" s="10"/>
    </row>
    <row r="45" spans="1:9">
      <c r="A45" s="10"/>
      <c r="B45" s="212"/>
      <c r="C45" s="10"/>
      <c r="D45" s="10" t="str">
        <f>D3&amp;" "&amp;D5&amp;" "&amp;NAVIGASI!L7&amp;""</f>
        <v>22 Maret 2017</v>
      </c>
      <c r="E45" s="10"/>
      <c r="F45" s="10"/>
      <c r="G45" s="10"/>
      <c r="H45" s="10"/>
      <c r="I45" s="10"/>
    </row>
    <row r="46" spans="1:9">
      <c r="A46" s="10"/>
      <c r="B46" s="212" t="s">
        <v>9356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227" t="str">
        <f>D11</f>
        <v>Jabatan</v>
      </c>
      <c r="C47" s="10"/>
      <c r="D47" s="10" t="s">
        <v>9359</v>
      </c>
      <c r="E47" s="10"/>
      <c r="F47" s="10"/>
      <c r="G47" s="10"/>
      <c r="H47" s="10"/>
      <c r="I47" s="10"/>
    </row>
    <row r="48" spans="1:9">
      <c r="A48" s="10"/>
      <c r="B48" s="212"/>
      <c r="C48" s="10"/>
      <c r="D48" s="10"/>
      <c r="E48" s="10"/>
      <c r="F48" s="10"/>
      <c r="G48" s="10"/>
      <c r="H48" s="10"/>
      <c r="I48" s="10"/>
    </row>
    <row r="49" spans="1:9">
      <c r="A49" s="10"/>
      <c r="B49" s="212"/>
      <c r="C49" s="10"/>
      <c r="D49" s="10"/>
      <c r="E49" s="10"/>
      <c r="F49" s="10"/>
      <c r="G49" s="10"/>
      <c r="H49" s="10"/>
      <c r="I49" s="10"/>
    </row>
    <row r="50" spans="1:9">
      <c r="A50" s="10"/>
      <c r="B50" s="212"/>
      <c r="C50" s="10"/>
      <c r="D50" s="10"/>
      <c r="E50" s="10"/>
      <c r="F50" s="10"/>
      <c r="G50" s="10"/>
      <c r="H50" s="10"/>
      <c r="I50" s="10"/>
    </row>
    <row r="51" spans="1:9">
      <c r="A51" s="10"/>
      <c r="B51" s="236" t="str">
        <f>D7</f>
        <v>nama pejabat</v>
      </c>
      <c r="C51" s="11"/>
      <c r="D51" s="237">
        <f>NAVIGASI!F20</f>
        <v>0</v>
      </c>
      <c r="E51" s="10"/>
      <c r="F51" s="10"/>
      <c r="G51" s="10"/>
      <c r="H51" s="10"/>
      <c r="I51" s="10"/>
    </row>
    <row r="52" spans="1:9">
      <c r="A52" s="10"/>
      <c r="B52" s="227" t="str">
        <f>"NIP. " &amp;D9</f>
        <v>NIP. NIP Pejabat</v>
      </c>
      <c r="C52" s="10"/>
      <c r="D52" s="227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212"/>
      <c r="C53" s="10"/>
      <c r="D53" s="10"/>
      <c r="E53" s="10"/>
      <c r="F53" s="10"/>
      <c r="G53" s="10"/>
      <c r="H53" s="10"/>
      <c r="I53" s="10"/>
    </row>
    <row r="54" spans="1:9">
      <c r="A54" s="10"/>
      <c r="B54" s="212"/>
      <c r="C54" s="10"/>
      <c r="D54" s="10"/>
      <c r="E54" s="10"/>
      <c r="F54" s="10"/>
      <c r="G54" s="10"/>
      <c r="H54" s="10"/>
      <c r="I54" s="10"/>
    </row>
    <row r="55" spans="1:9">
      <c r="A55" s="10"/>
      <c r="B55" s="212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99"/>
  <sheetViews>
    <sheetView zoomScale="80" zoomScaleNormal="80" workbookViewId="0">
      <pane ySplit="3" topLeftCell="A4" activePane="bottomLeft" state="frozen"/>
      <selection pane="bottomLeft" activeCell="B56" sqref="B56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7"/>
      <c r="AL1" s="347"/>
      <c r="AM1" s="347"/>
      <c r="AN1" s="347"/>
      <c r="AO1" s="347"/>
      <c r="AP1" s="347"/>
      <c r="AQ1" s="347"/>
      <c r="AR1" s="347"/>
      <c r="AS1" s="347"/>
      <c r="AT1" s="347"/>
      <c r="AU1" s="347"/>
    </row>
    <row r="2" spans="1:47" ht="15.75">
      <c r="A2" s="358" t="s">
        <v>11665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  <c r="AM2" s="347"/>
      <c r="AN2" s="347"/>
      <c r="AO2" s="347"/>
      <c r="AP2" s="347"/>
      <c r="AQ2" s="347"/>
      <c r="AR2" s="347"/>
      <c r="AS2" s="347"/>
      <c r="AT2" s="347"/>
      <c r="AU2" s="347"/>
    </row>
    <row r="3" spans="1:47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7"/>
      <c r="AG3" s="347"/>
      <c r="AH3" s="347"/>
      <c r="AI3" s="347"/>
      <c r="AJ3" s="347"/>
      <c r="AK3" s="347"/>
      <c r="AL3" s="347"/>
      <c r="AM3" s="347"/>
      <c r="AN3" s="347"/>
      <c r="AO3" s="347"/>
      <c r="AP3" s="347"/>
      <c r="AQ3" s="347"/>
      <c r="AR3" s="347"/>
      <c r="AS3" s="347"/>
      <c r="AT3" s="347"/>
      <c r="AU3" s="347"/>
    </row>
    <row r="4" spans="1:47">
      <c r="A4" s="412" t="s">
        <v>12217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C4" s="347"/>
      <c r="AD4" s="347"/>
      <c r="AE4" s="347"/>
      <c r="AF4" s="347"/>
      <c r="AG4" s="347"/>
      <c r="AH4" s="347"/>
      <c r="AI4" s="347"/>
      <c r="AJ4" s="347"/>
      <c r="AK4" s="347"/>
      <c r="AL4" s="347"/>
      <c r="AM4" s="347"/>
      <c r="AN4" s="347"/>
      <c r="AO4" s="347"/>
      <c r="AP4" s="347"/>
      <c r="AQ4" s="347"/>
      <c r="AR4" s="347"/>
      <c r="AS4" s="347"/>
      <c r="AT4" s="347"/>
      <c r="AU4" s="347"/>
    </row>
    <row r="5" spans="1:47" ht="8.25" customHeight="1">
      <c r="A5" s="412"/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347"/>
      <c r="AJ5" s="347"/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7"/>
    </row>
    <row r="6" spans="1:47">
      <c r="A6" s="630" t="s">
        <v>2416</v>
      </c>
      <c r="B6" s="630" t="s">
        <v>9305</v>
      </c>
      <c r="C6" s="632" t="s">
        <v>9424</v>
      </c>
      <c r="D6" s="632" t="s">
        <v>11647</v>
      </c>
      <c r="E6" s="630" t="s">
        <v>11641</v>
      </c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630"/>
      <c r="X6" s="630"/>
      <c r="Y6" s="630"/>
      <c r="Z6" s="630"/>
      <c r="AA6" s="630"/>
      <c r="AB6" s="630"/>
      <c r="AC6" s="630"/>
      <c r="AD6" s="630"/>
      <c r="AE6" s="630"/>
      <c r="AF6" s="630"/>
      <c r="AG6" s="630"/>
      <c r="AH6" s="630"/>
      <c r="AI6" s="630"/>
      <c r="AJ6" s="630"/>
      <c r="AK6" s="630"/>
      <c r="AL6" s="630"/>
      <c r="AM6" s="630"/>
      <c r="AN6" s="630"/>
      <c r="AO6" s="630"/>
      <c r="AP6" s="630"/>
      <c r="AQ6" s="630"/>
      <c r="AR6" s="630"/>
      <c r="AS6" s="629" t="s">
        <v>12291</v>
      </c>
      <c r="AT6" s="629"/>
      <c r="AU6" s="629"/>
    </row>
    <row r="7" spans="1:47" ht="34.5" customHeight="1">
      <c r="A7" s="631"/>
      <c r="B7" s="631"/>
      <c r="C7" s="633"/>
      <c r="D7" s="633"/>
      <c r="E7" s="629" t="s">
        <v>11642</v>
      </c>
      <c r="F7" s="629"/>
      <c r="G7" s="629"/>
      <c r="H7" s="629" t="s">
        <v>67</v>
      </c>
      <c r="I7" s="629"/>
      <c r="J7" s="629"/>
      <c r="K7" s="629" t="s">
        <v>350</v>
      </c>
      <c r="L7" s="629"/>
      <c r="M7" s="629"/>
      <c r="N7" s="354" t="s">
        <v>355</v>
      </c>
      <c r="O7" s="629" t="s">
        <v>11643</v>
      </c>
      <c r="P7" s="629"/>
      <c r="Q7" s="629"/>
      <c r="R7" s="629" t="s">
        <v>371</v>
      </c>
      <c r="S7" s="629"/>
      <c r="T7" s="629"/>
      <c r="U7" s="629" t="s">
        <v>377</v>
      </c>
      <c r="V7" s="629"/>
      <c r="W7" s="629"/>
      <c r="X7" s="629" t="s">
        <v>385</v>
      </c>
      <c r="Y7" s="629"/>
      <c r="Z7" s="629"/>
      <c r="AA7" s="629" t="s">
        <v>1716</v>
      </c>
      <c r="AB7" s="629"/>
      <c r="AC7" s="629"/>
      <c r="AD7" s="629" t="s">
        <v>1718</v>
      </c>
      <c r="AE7" s="629"/>
      <c r="AF7" s="629"/>
      <c r="AG7" s="629" t="s">
        <v>11644</v>
      </c>
      <c r="AH7" s="629"/>
      <c r="AI7" s="629"/>
      <c r="AJ7" s="629" t="s">
        <v>11645</v>
      </c>
      <c r="AK7" s="629"/>
      <c r="AL7" s="629"/>
      <c r="AM7" s="629" t="s">
        <v>11648</v>
      </c>
      <c r="AN7" s="629"/>
      <c r="AO7" s="629"/>
      <c r="AP7" s="634" t="s">
        <v>11646</v>
      </c>
      <c r="AQ7" s="634"/>
      <c r="AR7" s="634"/>
      <c r="AS7" s="629"/>
      <c r="AT7" s="629"/>
      <c r="AU7" s="629"/>
    </row>
    <row r="8" spans="1:47">
      <c r="A8" s="407"/>
      <c r="B8" s="407"/>
      <c r="C8" s="407"/>
      <c r="D8" s="407"/>
      <c r="E8" s="408" t="s">
        <v>1661</v>
      </c>
      <c r="F8" s="408" t="s">
        <v>1662</v>
      </c>
      <c r="G8" s="408" t="s">
        <v>9238</v>
      </c>
      <c r="H8" s="408" t="s">
        <v>1661</v>
      </c>
      <c r="I8" s="408" t="s">
        <v>1662</v>
      </c>
      <c r="J8" s="408" t="s">
        <v>9238</v>
      </c>
      <c r="K8" s="408" t="s">
        <v>1661</v>
      </c>
      <c r="L8" s="408" t="s">
        <v>1662</v>
      </c>
      <c r="M8" s="408" t="s">
        <v>9238</v>
      </c>
      <c r="N8" s="408" t="s">
        <v>1662</v>
      </c>
      <c r="O8" s="408" t="s">
        <v>1661</v>
      </c>
      <c r="P8" s="408" t="s">
        <v>1662</v>
      </c>
      <c r="Q8" s="408" t="s">
        <v>9238</v>
      </c>
      <c r="R8" s="408" t="s">
        <v>1661</v>
      </c>
      <c r="S8" s="408" t="s">
        <v>1662</v>
      </c>
      <c r="T8" s="408" t="s">
        <v>9238</v>
      </c>
      <c r="U8" s="408" t="s">
        <v>1661</v>
      </c>
      <c r="V8" s="408" t="s">
        <v>1662</v>
      </c>
      <c r="W8" s="408" t="s">
        <v>9238</v>
      </c>
      <c r="X8" s="408" t="s">
        <v>1661</v>
      </c>
      <c r="Y8" s="408" t="s">
        <v>1662</v>
      </c>
      <c r="Z8" s="408" t="s">
        <v>9238</v>
      </c>
      <c r="AA8" s="408" t="s">
        <v>1661</v>
      </c>
      <c r="AB8" s="408" t="s">
        <v>1662</v>
      </c>
      <c r="AC8" s="408" t="s">
        <v>9238</v>
      </c>
      <c r="AD8" s="408" t="s">
        <v>1661</v>
      </c>
      <c r="AE8" s="408" t="s">
        <v>1662</v>
      </c>
      <c r="AF8" s="408" t="s">
        <v>9238</v>
      </c>
      <c r="AG8" s="408" t="s">
        <v>1661</v>
      </c>
      <c r="AH8" s="408" t="s">
        <v>1662</v>
      </c>
      <c r="AI8" s="408" t="s">
        <v>9238</v>
      </c>
      <c r="AJ8" s="408" t="s">
        <v>1661</v>
      </c>
      <c r="AK8" s="408" t="s">
        <v>1662</v>
      </c>
      <c r="AL8" s="408" t="s">
        <v>9238</v>
      </c>
      <c r="AM8" s="408" t="s">
        <v>1661</v>
      </c>
      <c r="AN8" s="408" t="s">
        <v>1662</v>
      </c>
      <c r="AO8" s="408" t="s">
        <v>9238</v>
      </c>
      <c r="AP8" s="408" t="s">
        <v>1661</v>
      </c>
      <c r="AQ8" s="408" t="s">
        <v>1662</v>
      </c>
      <c r="AR8" s="408" t="s">
        <v>9238</v>
      </c>
      <c r="AS8" s="408" t="s">
        <v>1661</v>
      </c>
      <c r="AT8" s="408" t="s">
        <v>1662</v>
      </c>
      <c r="AU8" s="408" t="s">
        <v>9238</v>
      </c>
    </row>
    <row r="9" spans="1:47">
      <c r="A9" s="352">
        <v>1</v>
      </c>
      <c r="B9" s="352" t="str">
        <f>NAVIGASI!F7</f>
        <v>DKI JAKARTA</v>
      </c>
      <c r="C9" s="420">
        <f>COUNTIFS('02_MASTER_KODE_FASYANKES'!D$3:D20279,"Puskesmas",'02_MASTER_KODE_FASYANKES'!K$3:K20279,B$9)</f>
        <v>340</v>
      </c>
      <c r="D9" s="420">
        <f>COUNTIFS('02_MASTER_KODE_FASYANKES'!D$3:D20279,"Rumah Sakit",'02_MASTER_KODE_FASYANKES'!K$3:K20279,B$9)</f>
        <v>188</v>
      </c>
      <c r="E9" s="420">
        <f>COUNTIFS(A1_Individu_Data_Keadaan_SDMK!Q$4:Q$150000,'04_MASTER_KODE_SDMK'!D$6,A1_Individu_Data_Keadaan_SDMK!N$4:N$150000,B$9,A1_Individu_Data_Keadaan_SDMK!U$4:U$150000,"Laki-laki")</f>
        <v>0</v>
      </c>
      <c r="F9" s="420">
        <f>COUNTIFS(A1_Individu_Data_Keadaan_SDMK!Q$4:Q$150000,'04_MASTER_KODE_SDMK'!D$6,A1_Individu_Data_Keadaan_SDMK!N$4:N$150000,B$9,A1_Individu_Data_Keadaan_SDMK!U$4:U$150000,"Perempuan")</f>
        <v>0</v>
      </c>
      <c r="G9" s="420">
        <f>E9+F9</f>
        <v>0</v>
      </c>
      <c r="H9" s="420">
        <f>COUNTIFS(A1_Individu_Data_Keadaan_SDMK!Q$4:Q$150000,'04_MASTER_KODE_SDMK'!D$61,A1_Individu_Data_Keadaan_SDMK!N$4:N$150000,B$9,A1_Individu_Data_Keadaan_SDMK!U$4:U$150000,"Laki-laki")</f>
        <v>0</v>
      </c>
      <c r="I9" s="420">
        <f>COUNTIFS(A1_Individu_Data_Keadaan_SDMK!Q$4:Q$150000,'04_MASTER_KODE_SDMK'!D$61,A1_Individu_Data_Keadaan_SDMK!N$4:N$150000,B$9,A1_Individu_Data_Keadaan_SDMK!U$4:U$150000,"Perempuan")</f>
        <v>0</v>
      </c>
      <c r="J9" s="420">
        <f>H9+I9</f>
        <v>0</v>
      </c>
      <c r="K9" s="420">
        <f>COUNTIFS(A1_Individu_Data_Keadaan_SDMK!Q$4:Q$150000,'04_MASTER_KODE_SDMK'!D$62,A1_Individu_Data_Keadaan_SDMK!N$4:N$150000,B$9,A1_Individu_Data_Keadaan_SDMK!U$4:U$150000,"Laki-laki")</f>
        <v>0</v>
      </c>
      <c r="L9" s="420">
        <f>COUNTIFS(A1_Individu_Data_Keadaan_SDMK!Q$4:Q$150000,'04_MASTER_KODE_SDMK'!D$62,A1_Individu_Data_Keadaan_SDMK!N$4:N$150000,B$9,A1_Individu_Data_Keadaan_SDMK!U$4:U$150000,"Perempuan")</f>
        <v>1</v>
      </c>
      <c r="M9" s="420">
        <f>K9+L9</f>
        <v>1</v>
      </c>
      <c r="N9" s="420">
        <f>COUNTIFS(A1_Individu_Data_Keadaan_SDMK!Q$4:Q$150000,'04_MASTER_KODE_SDMK'!D$71,A1_Individu_Data_Keadaan_SDMK!N$4:N$150000,B$9,A1_Individu_Data_Keadaan_SDMK!U$4:U$150000,"Perempuan")</f>
        <v>0</v>
      </c>
      <c r="O9" s="420">
        <f>COUNTIFS(A1_Individu_Data_Keadaan_SDMK!Q$4:Q$150000,'04_MASTER_KODE_SDMK'!D$75,A1_Individu_Data_Keadaan_SDMK!N$4:N$150000,B$9,A1_Individu_Data_Keadaan_SDMK!U$4:U$150000,"Laki-laki")</f>
        <v>0</v>
      </c>
      <c r="P9" s="420">
        <f>COUNTIFS(A1_Individu_Data_Keadaan_SDMK!Q$4:Q$150000,'04_MASTER_KODE_SDMK'!D$75,A1_Individu_Data_Keadaan_SDMK!N$4:N$150000,B$9,A1_Individu_Data_Keadaan_SDMK!U$4:U$150000,"Perempuan")</f>
        <v>0</v>
      </c>
      <c r="Q9" s="420">
        <f>O9+P9</f>
        <v>0</v>
      </c>
      <c r="R9" s="420">
        <f>COUNTIFS(A1_Individu_Data_Keadaan_SDMK!Q$4:Q$150000,'04_MASTER_KODE_SDMK'!D$79,A1_Individu_Data_Keadaan_SDMK!N$4:N$150000,B$9,A1_Individu_Data_Keadaan_SDMK!U$4:U$150000,"Laki-laki")</f>
        <v>0</v>
      </c>
      <c r="S9" s="420">
        <f>COUNTIFS(A1_Individu_Data_Keadaan_SDMK!Q$4:Q$150000,'04_MASTER_KODE_SDMK'!D$79,A1_Individu_Data_Keadaan_SDMK!N$4:N$150000,B$9,A1_Individu_Data_Keadaan_SDMK!U$4:U$150000,"Perempuan")</f>
        <v>0</v>
      </c>
      <c r="T9" s="420">
        <f>R9+S9</f>
        <v>0</v>
      </c>
      <c r="U9" s="420">
        <f>COUNTIFS(A1_Individu_Data_Keadaan_SDMK!Q$4:Q$150000,'04_MASTER_KODE_SDMK'!D$88,A1_Individu_Data_Keadaan_SDMK!N$4:N$150000,B$9,A1_Individu_Data_Keadaan_SDMK!U$4:U$150000,"Laki-laki")</f>
        <v>0</v>
      </c>
      <c r="V9" s="420">
        <f>COUNTIFS(A1_Individu_Data_Keadaan_SDMK!Q$4:Q$150000,'04_MASTER_KODE_SDMK'!D$88,A1_Individu_Data_Keadaan_SDMK!N$4:N$150000,B$9,A1_Individu_Data_Keadaan_SDMK!U$4:U$150000,"Perempuan")</f>
        <v>0</v>
      </c>
      <c r="W9" s="420">
        <f>U9+V9</f>
        <v>0</v>
      </c>
      <c r="X9" s="420">
        <f>COUNTIFS(A1_Individu_Data_Keadaan_SDMK!Q$4:Q$150000,'04_MASTER_KODE_SDMK'!D$91,A1_Individu_Data_Keadaan_SDMK!N$4:N$150000,B$9,A1_Individu_Data_Keadaan_SDMK!U$4:U$150000,"Laki-laki")</f>
        <v>0</v>
      </c>
      <c r="Y9" s="420">
        <f>COUNTIFS(A1_Individu_Data_Keadaan_SDMK!Q$4:Q$150000,'04_MASTER_KODE_SDMK'!D$91,A1_Individu_Data_Keadaan_SDMK!N$4:N$150000,B$9,A1_Individu_Data_Keadaan_SDMK!U$4:U$150000,"Perempuan")</f>
        <v>0</v>
      </c>
      <c r="Z9" s="420">
        <f>X9+Y9</f>
        <v>0</v>
      </c>
      <c r="AA9" s="420">
        <f>COUNTIFS(A1_Individu_Data_Keadaan_SDMK!Q$4:Q$150000,'04_MASTER_KODE_SDMK'!D$93,A1_Individu_Data_Keadaan_SDMK!N$4:N$150000,B$9,A1_Individu_Data_Keadaan_SDMK!U$4:U$150000,"Laki-laki")</f>
        <v>0</v>
      </c>
      <c r="AB9" s="420">
        <f>COUNTIFS(A1_Individu_Data_Keadaan_SDMK!Q$4:Q$150000,'04_MASTER_KODE_SDMK'!D$93,A1_Individu_Data_Keadaan_SDMK!N$4:N$150000,B$9,A1_Individu_Data_Keadaan_SDMK!U$4:U$150000,"Perempuan")</f>
        <v>0</v>
      </c>
      <c r="AC9" s="420">
        <f>AA9+AB9</f>
        <v>0</v>
      </c>
      <c r="AD9" s="420">
        <f>COUNTIFS(A1_Individu_Data_Keadaan_SDMK!Q$4:Q$150000,'04_MASTER_KODE_SDMK'!D$97,A1_Individu_Data_Keadaan_SDMK!N$4:N$150000,B$9,A1_Individu_Data_Keadaan_SDMK!U$4:U$150000,"Laki-laki")</f>
        <v>0</v>
      </c>
      <c r="AE9" s="420">
        <f>COUNTIFS(A1_Individu_Data_Keadaan_SDMK!Q$4:Q$150000,'04_MASTER_KODE_SDMK'!D$97,A1_Individu_Data_Keadaan_SDMK!N$4:N$150000,B$9,A1_Individu_Data_Keadaan_SDMK!U$4:U$150000,"Perempuan")</f>
        <v>0</v>
      </c>
      <c r="AF9" s="420">
        <f>AD9+AE9</f>
        <v>0</v>
      </c>
      <c r="AG9" s="420">
        <f>COUNTIFS(A1_Individu_Data_Keadaan_SDMK!Q$4:Q$150000,'04_MASTER_KODE_SDMK'!D$105,A1_Individu_Data_Keadaan_SDMK!N$4:N$150000,B$9,A1_Individu_Data_Keadaan_SDMK!U$4:U$150000,"Laki-laki")</f>
        <v>0</v>
      </c>
      <c r="AH9" s="420">
        <f>COUNTIFS(A1_Individu_Data_Keadaan_SDMK!Q$4:Q$150000,'04_MASTER_KODE_SDMK'!D$105,A1_Individu_Data_Keadaan_SDMK!N$4:N$150000,B$9,A1_Individu_Data_Keadaan_SDMK!U$4:U$150000,"Perempuan")</f>
        <v>0</v>
      </c>
      <c r="AI9" s="420">
        <f>AG9+AH9</f>
        <v>0</v>
      </c>
      <c r="AJ9" s="420">
        <f>COUNTIFS(A1_Individu_Data_Keadaan_SDMK!Q$4:Q$150000,'04_MASTER_KODE_SDMK'!D$111,A1_Individu_Data_Keadaan_SDMK!N$4:N$150000,B$9,A1_Individu_Data_Keadaan_SDMK!U$4:U$150000,"Laki-laki")</f>
        <v>0</v>
      </c>
      <c r="AK9" s="420">
        <f>COUNTIFS(A1_Individu_Data_Keadaan_SDMK!Q$4:Q$150000,'04_MASTER_KODE_SDMK'!D$111,A1_Individu_Data_Keadaan_SDMK!N$4:N$150000,B$9,A1_Individu_Data_Keadaan_SDMK!U$4:U$150000,"Perempuan")</f>
        <v>0</v>
      </c>
      <c r="AL9" s="420">
        <f>AJ9+AK9</f>
        <v>0</v>
      </c>
      <c r="AM9" s="420">
        <f>COUNTIFS(A1_Individu_Data_Keadaan_SDMK!Q$4:Q$150000,'04_MASTER_KODE_SDMK'!D$113,A1_Individu_Data_Keadaan_SDMK!N$4:N$150000,B$9,A1_Individu_Data_Keadaan_SDMK!U$4:U$150000,"Laki-laki")</f>
        <v>0</v>
      </c>
      <c r="AN9" s="420">
        <f>COUNTIFS(A1_Individu_Data_Keadaan_SDMK!Q$4:Q$150000,'04_MASTER_KODE_SDMK'!D$113,A1_Individu_Data_Keadaan_SDMK!N$4:N$150000,B$9,A1_Individu_Data_Keadaan_SDMK!U$4:U$150000,"Perempuan")</f>
        <v>0</v>
      </c>
      <c r="AO9" s="420">
        <f>AM9+AN9</f>
        <v>0</v>
      </c>
      <c r="AP9" s="420">
        <f>COUNTIFS(A1_Individu_Data_Keadaan_SDMK!Q$4:Q$150000,'04_MASTER_KODE_SDMK'!D$120,A1_Individu_Data_Keadaan_SDMK!N$4:N$150000,B$9,A1_Individu_Data_Keadaan_SDMK!U$4:U$150000,"Laki-laki")</f>
        <v>0</v>
      </c>
      <c r="AQ9" s="420">
        <f>COUNTIFS(A1_Individu_Data_Keadaan_SDMK!Q$4:Q$150000,'04_MASTER_KODE_SDMK'!D$120,A1_Individu_Data_Keadaan_SDMK!N$4:N$150000,B$9,A1_Individu_Data_Keadaan_SDMK!U$4:U$150000,"Perempuan")</f>
        <v>0</v>
      </c>
      <c r="AR9" s="420">
        <f>AP9+AQ9</f>
        <v>0</v>
      </c>
      <c r="AS9" s="420">
        <f>E9+H9+K9+O9+R9+U9+X9+AA9+AD9+AG9+AJ9+AM9+AP9</f>
        <v>0</v>
      </c>
      <c r="AT9" s="420">
        <f>F9+I9+N9+L9+P9+S9+V9+Y9+AB9+AE9+AH9+AK9+AN9+AQ9</f>
        <v>1</v>
      </c>
      <c r="AU9" s="420">
        <f>AS9+AT9</f>
        <v>1</v>
      </c>
    </row>
    <row r="10" spans="1:47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</row>
    <row r="11" spans="1:47">
      <c r="A11" s="412" t="s">
        <v>12218</v>
      </c>
      <c r="B11" s="347"/>
      <c r="C11" s="347"/>
      <c r="D11" s="347"/>
      <c r="E11" s="347"/>
      <c r="F11" s="347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47"/>
      <c r="AL11" s="347"/>
      <c r="AM11" s="347"/>
      <c r="AN11" s="347"/>
      <c r="AO11" s="347"/>
      <c r="AP11" s="347"/>
      <c r="AQ11" s="347"/>
      <c r="AR11" s="347"/>
      <c r="AS11" s="347"/>
      <c r="AT11" s="347"/>
      <c r="AU11" s="347"/>
    </row>
    <row r="12" spans="1:47" ht="8.25" customHeight="1">
      <c r="A12" s="412"/>
      <c r="B12" s="347"/>
      <c r="C12" s="347"/>
      <c r="D12" s="347"/>
      <c r="E12" s="347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</row>
    <row r="13" spans="1:47" ht="15" customHeight="1">
      <c r="A13" s="628" t="s">
        <v>2416</v>
      </c>
      <c r="B13" s="628" t="s">
        <v>9307</v>
      </c>
      <c r="C13" s="648" t="s">
        <v>9424</v>
      </c>
      <c r="D13" s="648" t="s">
        <v>11647</v>
      </c>
      <c r="E13" s="628" t="s">
        <v>11641</v>
      </c>
      <c r="F13" s="628"/>
      <c r="G13" s="628"/>
      <c r="H13" s="628"/>
      <c r="I13" s="628"/>
      <c r="J13" s="628"/>
      <c r="K13" s="628"/>
      <c r="L13" s="628"/>
      <c r="M13" s="628"/>
      <c r="N13" s="628"/>
      <c r="O13" s="628"/>
      <c r="P13" s="628"/>
      <c r="Q13" s="628"/>
      <c r="R13" s="628"/>
      <c r="S13" s="628"/>
      <c r="T13" s="628"/>
      <c r="U13" s="628"/>
      <c r="V13" s="628"/>
      <c r="W13" s="628"/>
      <c r="X13" s="628"/>
      <c r="Y13" s="628"/>
      <c r="Z13" s="628"/>
      <c r="AA13" s="628"/>
      <c r="AB13" s="628"/>
      <c r="AC13" s="628"/>
      <c r="AD13" s="628"/>
      <c r="AE13" s="628"/>
      <c r="AF13" s="628"/>
      <c r="AG13" s="628"/>
      <c r="AH13" s="628"/>
      <c r="AI13" s="628"/>
      <c r="AJ13" s="628"/>
      <c r="AK13" s="628"/>
      <c r="AL13" s="628"/>
      <c r="AM13" s="628"/>
      <c r="AN13" s="628"/>
      <c r="AO13" s="628"/>
      <c r="AP13" s="628"/>
      <c r="AQ13" s="628"/>
      <c r="AR13" s="628"/>
      <c r="AS13" s="627" t="s">
        <v>12216</v>
      </c>
      <c r="AT13" s="627"/>
      <c r="AU13" s="627"/>
    </row>
    <row r="14" spans="1:47" ht="32.25" customHeight="1">
      <c r="A14" s="638"/>
      <c r="B14" s="638"/>
      <c r="C14" s="649"/>
      <c r="D14" s="649"/>
      <c r="E14" s="627" t="s">
        <v>11642</v>
      </c>
      <c r="F14" s="627"/>
      <c r="G14" s="627"/>
      <c r="H14" s="627" t="s">
        <v>67</v>
      </c>
      <c r="I14" s="627"/>
      <c r="J14" s="627"/>
      <c r="K14" s="627" t="s">
        <v>350</v>
      </c>
      <c r="L14" s="627"/>
      <c r="M14" s="627"/>
      <c r="N14" s="355" t="s">
        <v>355</v>
      </c>
      <c r="O14" s="627" t="s">
        <v>11643</v>
      </c>
      <c r="P14" s="627"/>
      <c r="Q14" s="627"/>
      <c r="R14" s="627" t="s">
        <v>371</v>
      </c>
      <c r="S14" s="627"/>
      <c r="T14" s="627"/>
      <c r="U14" s="627" t="s">
        <v>377</v>
      </c>
      <c r="V14" s="627"/>
      <c r="W14" s="627"/>
      <c r="X14" s="627" t="s">
        <v>385</v>
      </c>
      <c r="Y14" s="627"/>
      <c r="Z14" s="627"/>
      <c r="AA14" s="627" t="s">
        <v>1716</v>
      </c>
      <c r="AB14" s="627"/>
      <c r="AC14" s="627"/>
      <c r="AD14" s="627" t="s">
        <v>1718</v>
      </c>
      <c r="AE14" s="627"/>
      <c r="AF14" s="627"/>
      <c r="AG14" s="627" t="s">
        <v>11644</v>
      </c>
      <c r="AH14" s="627"/>
      <c r="AI14" s="627"/>
      <c r="AJ14" s="627" t="s">
        <v>11645</v>
      </c>
      <c r="AK14" s="627"/>
      <c r="AL14" s="627"/>
      <c r="AM14" s="627" t="s">
        <v>11648</v>
      </c>
      <c r="AN14" s="627"/>
      <c r="AO14" s="627"/>
      <c r="AP14" s="637" t="s">
        <v>11646</v>
      </c>
      <c r="AQ14" s="637"/>
      <c r="AR14" s="637"/>
      <c r="AS14" s="627"/>
      <c r="AT14" s="627"/>
      <c r="AU14" s="627"/>
    </row>
    <row r="15" spans="1:47">
      <c r="A15" s="356"/>
      <c r="B15" s="356"/>
      <c r="C15" s="650"/>
      <c r="D15" s="650"/>
      <c r="E15" s="357" t="s">
        <v>1661</v>
      </c>
      <c r="F15" s="357" t="s">
        <v>1662</v>
      </c>
      <c r="G15" s="357" t="s">
        <v>9238</v>
      </c>
      <c r="H15" s="357" t="s">
        <v>1661</v>
      </c>
      <c r="I15" s="357" t="s">
        <v>1662</v>
      </c>
      <c r="J15" s="357" t="s">
        <v>9238</v>
      </c>
      <c r="K15" s="357" t="s">
        <v>1661</v>
      </c>
      <c r="L15" s="357" t="s">
        <v>1662</v>
      </c>
      <c r="M15" s="357" t="s">
        <v>9238</v>
      </c>
      <c r="N15" s="357" t="s">
        <v>1662</v>
      </c>
      <c r="O15" s="357" t="s">
        <v>1661</v>
      </c>
      <c r="P15" s="357" t="s">
        <v>1662</v>
      </c>
      <c r="Q15" s="357" t="s">
        <v>9238</v>
      </c>
      <c r="R15" s="357" t="s">
        <v>1661</v>
      </c>
      <c r="S15" s="357" t="s">
        <v>1662</v>
      </c>
      <c r="T15" s="357" t="s">
        <v>9238</v>
      </c>
      <c r="U15" s="357" t="s">
        <v>1661</v>
      </c>
      <c r="V15" s="357" t="s">
        <v>1662</v>
      </c>
      <c r="W15" s="357" t="s">
        <v>9238</v>
      </c>
      <c r="X15" s="357" t="s">
        <v>1661</v>
      </c>
      <c r="Y15" s="357" t="s">
        <v>1662</v>
      </c>
      <c r="Z15" s="357" t="s">
        <v>9238</v>
      </c>
      <c r="AA15" s="357" t="s">
        <v>1661</v>
      </c>
      <c r="AB15" s="357" t="s">
        <v>1662</v>
      </c>
      <c r="AC15" s="357" t="s">
        <v>9238</v>
      </c>
      <c r="AD15" s="357" t="s">
        <v>1661</v>
      </c>
      <c r="AE15" s="357" t="s">
        <v>1662</v>
      </c>
      <c r="AF15" s="357" t="s">
        <v>9238</v>
      </c>
      <c r="AG15" s="357" t="s">
        <v>1661</v>
      </c>
      <c r="AH15" s="357" t="s">
        <v>1662</v>
      </c>
      <c r="AI15" s="357" t="s">
        <v>9238</v>
      </c>
      <c r="AJ15" s="357" t="s">
        <v>1661</v>
      </c>
      <c r="AK15" s="357" t="s">
        <v>1662</v>
      </c>
      <c r="AL15" s="357" t="s">
        <v>9238</v>
      </c>
      <c r="AM15" s="357" t="s">
        <v>1661</v>
      </c>
      <c r="AN15" s="357" t="s">
        <v>1662</v>
      </c>
      <c r="AO15" s="357" t="s">
        <v>9238</v>
      </c>
      <c r="AP15" s="357" t="s">
        <v>1661</v>
      </c>
      <c r="AQ15" s="357" t="s">
        <v>1662</v>
      </c>
      <c r="AR15" s="357" t="s">
        <v>9238</v>
      </c>
      <c r="AS15" s="357" t="s">
        <v>1661</v>
      </c>
      <c r="AT15" s="357" t="s">
        <v>1662</v>
      </c>
      <c r="AU15" s="357" t="s">
        <v>9238</v>
      </c>
    </row>
    <row r="16" spans="1:47">
      <c r="A16" s="353">
        <v>1</v>
      </c>
      <c r="B16" s="353" t="str">
        <f>IF(INDEX('01_MASTER_KODE_WILAYAH'!F$5:F$1353,MATCH($B$9,'01_MASTER_KODE_WILAYAH'!E$5:E$1353,0))&lt;&gt;"-",INDEX('01_MASTER_KODE_WILAYAH'!F$5:F$1353,MATCH($B$9,'01_MASTER_KODE_WILAYAH'!E$5:E$1353,0)),"")</f>
        <v>KEPULAUAN SERIBU</v>
      </c>
      <c r="C16" s="421">
        <f>IF(B16&lt;&gt;"",COUNTIFS('02_MASTER_KODE_FASYANKES'!D$3:D$20279,"Puskesmas",'02_MASTER_KODE_FASYANKES'!L$3:L$20279,B16),"")</f>
        <v>8</v>
      </c>
      <c r="D16" s="421">
        <f>IF(B16&lt;&gt;"",COUNTIFS('02_MASTER_KODE_FASYANKES'!D$3:D$20279,"Rumah Sakit",'02_MASTER_KODE_FASYANKES'!L$3:L$20279,B16),"")</f>
        <v>1</v>
      </c>
      <c r="E16" s="421">
        <f>IF(B16&lt;&gt;"",COUNTIFS(A1_Individu_Data_Keadaan_SDMK!Q$4:Q$150000,'04_MASTER_KODE_SDMK'!D$6,A1_Individu_Data_Keadaan_SDMK!O$4:O$150000,B16,A1_Individu_Data_Keadaan_SDMK!U$4:U$150000,"Laki-laki"),"")</f>
        <v>0</v>
      </c>
      <c r="F16" s="421">
        <f>IF(B16&lt;&gt;"",COUNTIFS(A1_Individu_Data_Keadaan_SDMK!Q$4:Q$150000,'04_MASTER_KODE_SDMK'!D$6,A1_Individu_Data_Keadaan_SDMK!O$4:O$150000,B16,A1_Individu_Data_Keadaan_SDMK!U$4:U$150000,"Perempuan"),"")</f>
        <v>0</v>
      </c>
      <c r="G16" s="421">
        <f>IF(B16&lt;&gt;"",E16+F16,"")</f>
        <v>0</v>
      </c>
      <c r="H16" s="421">
        <f>IF(B16&lt;&gt;"",COUNTIFS(A1_Individu_Data_Keadaan_SDMK!Q$4:Q$150000,'04_MASTER_KODE_SDMK'!D$61,A1_Individu_Data_Keadaan_SDMK!O$4:O$150000,B16,A1_Individu_Data_Keadaan_SDMK!U$4:U$150000,"Laki-laki"),"")</f>
        <v>0</v>
      </c>
      <c r="I16" s="421">
        <f>IF(B16&lt;&gt;"",COUNTIFS(A1_Individu_Data_Keadaan_SDMK!Q$4:Q$150000,'04_MASTER_KODE_SDMK'!D$61,A1_Individu_Data_Keadaan_SDMK!O$4:O$150000,B16,A1_Individu_Data_Keadaan_SDMK!U$4:U$150000,"Perempuan"),"")</f>
        <v>0</v>
      </c>
      <c r="J16" s="421">
        <f>IF(B16&lt;&gt;"",H16+I16,"")</f>
        <v>0</v>
      </c>
      <c r="K16" s="421">
        <f>IF(B16&lt;&gt;"",COUNTIFS(A1_Individu_Data_Keadaan_SDMK!Q$4:Q$150000,'04_MASTER_KODE_SDMK'!D$62,A1_Individu_Data_Keadaan_SDMK!O$4:O$150000,B16,A1_Individu_Data_Keadaan_SDMK!U$4:U$150000,"Laki-laki"),"")</f>
        <v>0</v>
      </c>
      <c r="L16" s="421">
        <f>IF(B16&lt;&gt;"",COUNTIFS(A1_Individu_Data_Keadaan_SDMK!Q$4:Q$150000,'04_MASTER_KODE_SDMK'!D$62,A1_Individu_Data_Keadaan_SDMK!O$4:O$150000,B16,A1_Individu_Data_Keadaan_SDMK!U$4:U$150000,"Perempuan"),"")</f>
        <v>0</v>
      </c>
      <c r="M16" s="421">
        <f>IF(B16&lt;&gt;"",K16+L16,"")</f>
        <v>0</v>
      </c>
      <c r="N16" s="421">
        <f>IF(B16&lt;&gt;"",COUNTIFS(A1_Individu_Data_Keadaan_SDMK!Q$4:Q$150000,'04_MASTER_KODE_SDMK'!D$71,A1_Individu_Data_Keadaan_SDMK!O$4:O$150000,B16,A1_Individu_Data_Keadaan_SDMK!U$4:U$150000,"Perempuan"),"")</f>
        <v>0</v>
      </c>
      <c r="O16" s="421">
        <f>IF(B16&lt;&gt;"",COUNTIFS(A1_Individu_Data_Keadaan_SDMK!Q$4:Q$150000,'04_MASTER_KODE_SDMK'!D$75,A1_Individu_Data_Keadaan_SDMK!O$4:O$150000,B16,A1_Individu_Data_Keadaan_SDMK!U$4:U$150000,"Laki-laki"),"")</f>
        <v>0</v>
      </c>
      <c r="P16" s="421">
        <f>IF(B16&lt;&gt;"",COUNTIFS(A1_Individu_Data_Keadaan_SDMK!Q$4:Q$150000,'04_MASTER_KODE_SDMK'!D$75,A1_Individu_Data_Keadaan_SDMK!O$4:O$150000,B16,A1_Individu_Data_Keadaan_SDMK!U$4:U$150000,"Perempuan"),"")</f>
        <v>0</v>
      </c>
      <c r="Q16" s="421">
        <f>IF(B16&lt;&gt;"",O16+P16,"")</f>
        <v>0</v>
      </c>
      <c r="R16" s="421">
        <f>IF(B16&lt;&gt;"",COUNTIFS(A1_Individu_Data_Keadaan_SDMK!Q$4:Q$150000,'04_MASTER_KODE_SDMK'!D$79,A1_Individu_Data_Keadaan_SDMK!O$4:O$150000,B16,A1_Individu_Data_Keadaan_SDMK!U$4:U$150000,"Laki-laki"),"")</f>
        <v>0</v>
      </c>
      <c r="S16" s="421">
        <f>IF(B16&lt;&gt;"",COUNTIFS(A1_Individu_Data_Keadaan_SDMK!Q$4:Q$150000,'04_MASTER_KODE_SDMK'!D$79,A1_Individu_Data_Keadaan_SDMK!O$4:O$150000,B16,A1_Individu_Data_Keadaan_SDMK!U$4:U$150000,"Perempuan"),"")</f>
        <v>0</v>
      </c>
      <c r="T16" s="421">
        <f>IF(B16&lt;&gt;"",R16+S16,"")</f>
        <v>0</v>
      </c>
      <c r="U16" s="421">
        <f>IF(B16&lt;&gt;"",COUNTIFS(A1_Individu_Data_Keadaan_SDMK!Q$4:Q$150000,'04_MASTER_KODE_SDMK'!D$88,A1_Individu_Data_Keadaan_SDMK!O$4:O$150000,B16,A1_Individu_Data_Keadaan_SDMK!U$4:U$150000,"Laki-laki"),"")</f>
        <v>0</v>
      </c>
      <c r="V16" s="421">
        <f>IF(B16&lt;&gt;"",COUNTIFS(A1_Individu_Data_Keadaan_SDMK!Q$4:Q$150000,'04_MASTER_KODE_SDMK'!D$88,A1_Individu_Data_Keadaan_SDMK!O$4:O$150000,B16,A1_Individu_Data_Keadaan_SDMK!U$4:U$150000,"Perempuan"),"")</f>
        <v>0</v>
      </c>
      <c r="W16" s="421">
        <f>IF(B16&lt;&gt;"",U16+V16,"")</f>
        <v>0</v>
      </c>
      <c r="X16" s="421">
        <f>IF(B16&lt;&gt;"",COUNTIFS(A1_Individu_Data_Keadaan_SDMK!Q$4:Q$150000,'04_MASTER_KODE_SDMK'!D$91,A1_Individu_Data_Keadaan_SDMK!O$4:O$150000,B16,A1_Individu_Data_Keadaan_SDMK!U$4:U$150000,"Laki-laki"),"")</f>
        <v>0</v>
      </c>
      <c r="Y16" s="421">
        <f>IF(B16&lt;&gt;"",COUNTIFS(A1_Individu_Data_Keadaan_SDMK!Q$4:Q$150000,'04_MASTER_KODE_SDMK'!D$91,A1_Individu_Data_Keadaan_SDMK!O$4:O$150000,B16,A1_Individu_Data_Keadaan_SDMK!U$4:U$150000,"Perempuan"),"")</f>
        <v>0</v>
      </c>
      <c r="Z16" s="421">
        <f>IF(B16&lt;&gt;"",X16+Y16,"")</f>
        <v>0</v>
      </c>
      <c r="AA16" s="421">
        <f>IF(B16&lt;&gt;"",COUNTIFS(A1_Individu_Data_Keadaan_SDMK!Q$4:Q$150000,'04_MASTER_KODE_SDMK'!D$93,A1_Individu_Data_Keadaan_SDMK!O$4:O$150000,B16,A1_Individu_Data_Keadaan_SDMK!U$4:U$150000,"Laki-laki"),"")</f>
        <v>0</v>
      </c>
      <c r="AB16" s="421">
        <f>IF(B16&lt;&gt;"",COUNTIFS(A1_Individu_Data_Keadaan_SDMK!Q$4:Q$150000,'04_MASTER_KODE_SDMK'!D$93,A1_Individu_Data_Keadaan_SDMK!O$4:O$150000,B16,A1_Individu_Data_Keadaan_SDMK!U$4:U$150000,"Perempuan"),"")</f>
        <v>0</v>
      </c>
      <c r="AC16" s="421">
        <f>IF(B16&lt;&gt;"",AA16+AB16,"")</f>
        <v>0</v>
      </c>
      <c r="AD16" s="421">
        <f>IF(B16&lt;&gt;"",COUNTIFS(A1_Individu_Data_Keadaan_SDMK!Q$4:Q$150000,'04_MASTER_KODE_SDMK'!D$97,A1_Individu_Data_Keadaan_SDMK!O$4:O$150000,B16,A1_Individu_Data_Keadaan_SDMK!U$4:U$150000,"Laki-laki"),"")</f>
        <v>0</v>
      </c>
      <c r="AE16" s="421">
        <f>IF(B16&lt;&gt;"",COUNTIFS(A1_Individu_Data_Keadaan_SDMK!Q$4:Q$150000,'04_MASTER_KODE_SDMK'!D$97,A1_Individu_Data_Keadaan_SDMK!O$4:O$150000,B16,A1_Individu_Data_Keadaan_SDMK!U$4:U$150000,"Perempuan"),"")</f>
        <v>0</v>
      </c>
      <c r="AF16" s="421">
        <f>IF(B16&lt;&gt;"",AD16+AE16,"")</f>
        <v>0</v>
      </c>
      <c r="AG16" s="421">
        <f>IF(B16&lt;&gt;"",COUNTIFS(A1_Individu_Data_Keadaan_SDMK!Q$4:Q$150000,'04_MASTER_KODE_SDMK'!D$105,A1_Individu_Data_Keadaan_SDMK!O$4:O$150000,B16,A1_Individu_Data_Keadaan_SDMK!U$4:U$150000,"Laki-laki"),"")</f>
        <v>0</v>
      </c>
      <c r="AH16" s="421">
        <f>IF(B16&lt;&gt;"",COUNTIFS(A1_Individu_Data_Keadaan_SDMK!Q$4:Q$150000,'04_MASTER_KODE_SDMK'!D$105,A1_Individu_Data_Keadaan_SDMK!O$4:O$150000,B16,A1_Individu_Data_Keadaan_SDMK!U$4:U$150000,"Perempuan"),"")</f>
        <v>0</v>
      </c>
      <c r="AI16" s="421">
        <f>IF(B16&lt;&gt;"",AG16+AH16,"")</f>
        <v>0</v>
      </c>
      <c r="AJ16" s="421">
        <f>IF(B16&lt;&gt;"",COUNTIFS(A1_Individu_Data_Keadaan_SDMK!Q$4:Q$150000,'04_MASTER_KODE_SDMK'!D$111,A1_Individu_Data_Keadaan_SDMK!O$4:O$150000,B16,A1_Individu_Data_Keadaan_SDMK!U$4:U$150000,"Laki-laki"),"")</f>
        <v>0</v>
      </c>
      <c r="AK16" s="421">
        <f>IF(B16&lt;&gt;"",COUNTIFS(A1_Individu_Data_Keadaan_SDMK!Q$4:Q$150000,'04_MASTER_KODE_SDMK'!D$111,A1_Individu_Data_Keadaan_SDMK!O$4:O$150000,B16,A1_Individu_Data_Keadaan_SDMK!U$4:U$150000,"Perempuan"),"")</f>
        <v>0</v>
      </c>
      <c r="AL16" s="421">
        <f>IF(B16&lt;&gt;"",AJ16+AK16,"")</f>
        <v>0</v>
      </c>
      <c r="AM16" s="421">
        <f>IF(B16&lt;&gt;"",COUNTIFS(A1_Individu_Data_Keadaan_SDMK!Q$4:Q$150000,'04_MASTER_KODE_SDMK'!D$113,A1_Individu_Data_Keadaan_SDMK!O$4:O$150000,B16,A1_Individu_Data_Keadaan_SDMK!U$4:U$150000,"Laki-laki"),"")</f>
        <v>0</v>
      </c>
      <c r="AN16" s="421">
        <f>IF(B16&lt;&gt;"",COUNTIFS(A1_Individu_Data_Keadaan_SDMK!Q$4:Q$150000,'04_MASTER_KODE_SDMK'!D$113,A1_Individu_Data_Keadaan_SDMK!O$4:O$150000,B16,A1_Individu_Data_Keadaan_SDMK!U$4:U$150000,"Perempuan"),"")</f>
        <v>0</v>
      </c>
      <c r="AO16" s="421">
        <f>IF(B16&lt;&gt;"",AM16+AN16,"")</f>
        <v>0</v>
      </c>
      <c r="AP16" s="421">
        <f>IF(B16&lt;&gt;"",COUNTIFS(A1_Individu_Data_Keadaan_SDMK!Q$4:Q$150000,'04_MASTER_KODE_SDMK'!D$120,A1_Individu_Data_Keadaan_SDMK!O$4:O$150000,B16,A1_Individu_Data_Keadaan_SDMK!U$4:U$150000,"Laki-laki"),"")</f>
        <v>0</v>
      </c>
      <c r="AQ16" s="421">
        <f>IF(B16&lt;&gt;"",COUNTIFS(A1_Individu_Data_Keadaan_SDMK!Q$4:Q$150000,'04_MASTER_KODE_SDMK'!D$120,A1_Individu_Data_Keadaan_SDMK!O$4:O$150000,B16,A1_Individu_Data_Keadaan_SDMK!U$4:U$150000,"Perempuan"),"")</f>
        <v>0</v>
      </c>
      <c r="AR16" s="421">
        <f>IF(B16&lt;&gt;"",AP16+AQ16,"")</f>
        <v>0</v>
      </c>
      <c r="AS16" s="421">
        <f>IF(B16&lt;&gt;"",E16+H16+K16+O16+R16+U16+X16+AA16+AD16+AG16+AJ16+AM16+AP16,"")</f>
        <v>0</v>
      </c>
      <c r="AT16" s="421">
        <f>IF(B16&lt;&gt;"",F16+I16+N16+L16+P16+S16+V16+Y16+AB16+AE16+AH16+AK16+AN16+AQ16,"")</f>
        <v>0</v>
      </c>
      <c r="AU16" s="421">
        <f>IF(B16&lt;&gt;"",AS16+AT16,"")</f>
        <v>0</v>
      </c>
    </row>
    <row r="17" spans="1:47">
      <c r="A17" s="410">
        <v>2</v>
      </c>
      <c r="B17" s="410" t="str">
        <f>IF(INDEX('01_MASTER_KODE_WILAYAH'!F$5:F$1353,MATCH($B$9,'01_MASTER_KODE_WILAYAH'!E$5:E$1353,0)+1)&lt;&gt;"-",INDEX('01_MASTER_KODE_WILAYAH'!F$5:F$1353,MATCH($B$9,'01_MASTER_KODE_WILAYAH'!E$5:E$1353,0)+1),"")</f>
        <v>KOTA JAKARTA SELATAN</v>
      </c>
      <c r="C17" s="422">
        <f>IF(B17&lt;&gt;"",COUNTIFS('02_MASTER_KODE_FASYANKES'!D$3:D$20279,"Puskesmas",'02_MASTER_KODE_FASYANKES'!L$3:L$20279,B17),"")</f>
        <v>78</v>
      </c>
      <c r="D17" s="422">
        <f>IF(B17&lt;&gt;"",COUNTIFS('02_MASTER_KODE_FASYANKES'!D$3:D$20279,"Rumah Sakit",'02_MASTER_KODE_FASYANKES'!L$3:L$20279,B17),"")</f>
        <v>49</v>
      </c>
      <c r="E17" s="422">
        <f>IF(B17&lt;&gt;"",COUNTIFS(A1_Individu_Data_Keadaan_SDMK!Q$4:Q$150000,'04_MASTER_KODE_SDMK'!D$6,A1_Individu_Data_Keadaan_SDMK!O$4:O$150000,B17,A1_Individu_Data_Keadaan_SDMK!U$4:U$150000,"Laki-laki"),"")</f>
        <v>0</v>
      </c>
      <c r="F17" s="422">
        <f>IF(B17&lt;&gt;"",COUNTIFS(A1_Individu_Data_Keadaan_SDMK!Q$4:Q$150000,'04_MASTER_KODE_SDMK'!D$6,A1_Individu_Data_Keadaan_SDMK!O$4:O$150000,B17,A1_Individu_Data_Keadaan_SDMK!U$4:U$150000,"Perempuan"),"")</f>
        <v>0</v>
      </c>
      <c r="G17" s="422">
        <f t="shared" ref="G17:G53" si="0">IF(B17&lt;&gt;"",E17+F17,"")</f>
        <v>0</v>
      </c>
      <c r="H17" s="422">
        <f>IF(B17&lt;&gt;"",COUNTIFS(A1_Individu_Data_Keadaan_SDMK!Q$4:Q$150000,'04_MASTER_KODE_SDMK'!D$61,A1_Individu_Data_Keadaan_SDMK!O$4:O$150000,B17,A1_Individu_Data_Keadaan_SDMK!U$4:U$150000,"Laki-laki"),"")</f>
        <v>0</v>
      </c>
      <c r="I17" s="422">
        <f>IF(B17&lt;&gt;"",COUNTIFS(A1_Individu_Data_Keadaan_SDMK!Q$4:Q$150000,'04_MASTER_KODE_SDMK'!D$61,A1_Individu_Data_Keadaan_SDMK!O$4:O$150000,B17,A1_Individu_Data_Keadaan_SDMK!U$4:U$150000,"Perempuan"),"")</f>
        <v>0</v>
      </c>
      <c r="J17" s="422">
        <f t="shared" ref="J17:J53" si="1">IF(B17&lt;&gt;"",H17+I17,"")</f>
        <v>0</v>
      </c>
      <c r="K17" s="422">
        <f>IF(B17&lt;&gt;"",COUNTIFS(A1_Individu_Data_Keadaan_SDMK!Q$4:Q$150000,'04_MASTER_KODE_SDMK'!D$62,A1_Individu_Data_Keadaan_SDMK!O$4:O$150000,B17,A1_Individu_Data_Keadaan_SDMK!U$4:U$150000,"Laki-laki"),"")</f>
        <v>0</v>
      </c>
      <c r="L17" s="422">
        <f>IF(B17&lt;&gt;"",COUNTIFS(A1_Individu_Data_Keadaan_SDMK!Q$4:Q$150000,'04_MASTER_KODE_SDMK'!D$62,A1_Individu_Data_Keadaan_SDMK!O$4:O$150000,B17,A1_Individu_Data_Keadaan_SDMK!U$4:U$150000,"Perempuan"),"")</f>
        <v>0</v>
      </c>
      <c r="M17" s="422">
        <f t="shared" ref="M17:M53" si="2">IF(B17&lt;&gt;"",K17+L17,"")</f>
        <v>0</v>
      </c>
      <c r="N17" s="422">
        <f>IF(B17&lt;&gt;"",COUNTIFS(A1_Individu_Data_Keadaan_SDMK!Q$4:Q$150000,'04_MASTER_KODE_SDMK'!D$71,A1_Individu_Data_Keadaan_SDMK!O$4:O$150000,B17,A1_Individu_Data_Keadaan_SDMK!U$4:U$150000,"Perempuan"),"")</f>
        <v>0</v>
      </c>
      <c r="O17" s="422">
        <f>IF(B17&lt;&gt;"",COUNTIFS(A1_Individu_Data_Keadaan_SDMK!Q$4:Q$150000,'04_MASTER_KODE_SDMK'!D$75,A1_Individu_Data_Keadaan_SDMK!O$4:O$150000,B17,A1_Individu_Data_Keadaan_SDMK!U$4:U$150000,"Laki-laki"),"")</f>
        <v>0</v>
      </c>
      <c r="P17" s="422">
        <f>IF(B17&lt;&gt;"",COUNTIFS(A1_Individu_Data_Keadaan_SDMK!Q$4:Q$150000,'04_MASTER_KODE_SDMK'!D$75,A1_Individu_Data_Keadaan_SDMK!O$4:O$150000,B17,A1_Individu_Data_Keadaan_SDMK!U$4:U$150000,"Perempuan"),"")</f>
        <v>0</v>
      </c>
      <c r="Q17" s="422">
        <f t="shared" ref="Q17:Q53" si="3">IF(B17&lt;&gt;"",O17+P17,"")</f>
        <v>0</v>
      </c>
      <c r="R17" s="422">
        <f>IF(B17&lt;&gt;"",COUNTIFS(A1_Individu_Data_Keadaan_SDMK!Q$4:Q$150000,'04_MASTER_KODE_SDMK'!D$79,A1_Individu_Data_Keadaan_SDMK!O$4:O$150000,B17,A1_Individu_Data_Keadaan_SDMK!U$4:U$150000,"Laki-laki"),"")</f>
        <v>0</v>
      </c>
      <c r="S17" s="422">
        <f>IF(B17&lt;&gt;"",COUNTIFS(A1_Individu_Data_Keadaan_SDMK!Q$4:Q$150000,'04_MASTER_KODE_SDMK'!D$79,A1_Individu_Data_Keadaan_SDMK!O$4:O$150000,B17,A1_Individu_Data_Keadaan_SDMK!U$4:U$150000,"Perempuan"),"")</f>
        <v>0</v>
      </c>
      <c r="T17" s="422">
        <f t="shared" ref="T17:T53" si="4">IF(B17&lt;&gt;"",R17+S17,"")</f>
        <v>0</v>
      </c>
      <c r="U17" s="422">
        <f>IF(B17&lt;&gt;"",COUNTIFS(A1_Individu_Data_Keadaan_SDMK!Q$4:Q$150000,'04_MASTER_KODE_SDMK'!D$88,A1_Individu_Data_Keadaan_SDMK!O$4:O$150000,B17,A1_Individu_Data_Keadaan_SDMK!U$4:U$150000,"Laki-laki"),"")</f>
        <v>0</v>
      </c>
      <c r="V17" s="422">
        <f>IF(B17&lt;&gt;"",COUNTIFS(A1_Individu_Data_Keadaan_SDMK!Q$4:Q$150000,'04_MASTER_KODE_SDMK'!D$88,A1_Individu_Data_Keadaan_SDMK!O$4:O$150000,B17,A1_Individu_Data_Keadaan_SDMK!U$4:U$150000,"Perempuan"),"")</f>
        <v>0</v>
      </c>
      <c r="W17" s="422">
        <f t="shared" ref="W17:W53" si="5">IF(B17&lt;&gt;"",U17+V17,"")</f>
        <v>0</v>
      </c>
      <c r="X17" s="422">
        <f>IF(B17&lt;&gt;"",COUNTIFS(A1_Individu_Data_Keadaan_SDMK!Q$4:Q$150000,'04_MASTER_KODE_SDMK'!D$91,A1_Individu_Data_Keadaan_SDMK!O$4:O$150000,B17,A1_Individu_Data_Keadaan_SDMK!U$4:U$150000,"Laki-laki"),"")</f>
        <v>0</v>
      </c>
      <c r="Y17" s="422">
        <f>IF(B17&lt;&gt;"",COUNTIFS(A1_Individu_Data_Keadaan_SDMK!Q$4:Q$150000,'04_MASTER_KODE_SDMK'!D$91,A1_Individu_Data_Keadaan_SDMK!O$4:O$150000,B17,A1_Individu_Data_Keadaan_SDMK!U$4:U$150000,"Perempuan"),"")</f>
        <v>0</v>
      </c>
      <c r="Z17" s="422">
        <f t="shared" ref="Z17:Z53" si="6">IF(B17&lt;&gt;"",X17+Y17,"")</f>
        <v>0</v>
      </c>
      <c r="AA17" s="422">
        <f>IF(B17&lt;&gt;"",COUNTIFS(A1_Individu_Data_Keadaan_SDMK!Q$4:Q$150000,'04_MASTER_KODE_SDMK'!D$93,A1_Individu_Data_Keadaan_SDMK!O$4:O$150000,B17,A1_Individu_Data_Keadaan_SDMK!U$4:U$150000,"Laki-laki"),"")</f>
        <v>0</v>
      </c>
      <c r="AB17" s="422">
        <f>IF(B17&lt;&gt;"",COUNTIFS(A1_Individu_Data_Keadaan_SDMK!Q$4:Q$150000,'04_MASTER_KODE_SDMK'!D$93,A1_Individu_Data_Keadaan_SDMK!O$4:O$150000,B17,A1_Individu_Data_Keadaan_SDMK!U$4:U$150000,"Perempuan"),"")</f>
        <v>0</v>
      </c>
      <c r="AC17" s="422">
        <f t="shared" ref="AC17:AC53" si="7">IF(B17&lt;&gt;"",AA17+AB17,"")</f>
        <v>0</v>
      </c>
      <c r="AD17" s="422">
        <f>IF(B17&lt;&gt;"",COUNTIFS(A1_Individu_Data_Keadaan_SDMK!Q$4:Q$150000,'04_MASTER_KODE_SDMK'!D$97,A1_Individu_Data_Keadaan_SDMK!O$4:O$150000,B17,A1_Individu_Data_Keadaan_SDMK!U$4:U$150000,"Laki-laki"),"")</f>
        <v>0</v>
      </c>
      <c r="AE17" s="422">
        <f>IF(B17&lt;&gt;"",COUNTIFS(A1_Individu_Data_Keadaan_SDMK!Q$4:Q$150000,'04_MASTER_KODE_SDMK'!D$97,A1_Individu_Data_Keadaan_SDMK!O$4:O$150000,B17,A1_Individu_Data_Keadaan_SDMK!U$4:U$150000,"Perempuan"),"")</f>
        <v>0</v>
      </c>
      <c r="AF17" s="422">
        <f t="shared" ref="AF17:AF53" si="8">IF(B17&lt;&gt;"",AD17+AE17,"")</f>
        <v>0</v>
      </c>
      <c r="AG17" s="422">
        <f>IF(B17&lt;&gt;"",COUNTIFS(A1_Individu_Data_Keadaan_SDMK!Q$4:Q$150000,'04_MASTER_KODE_SDMK'!D$105,A1_Individu_Data_Keadaan_SDMK!O$4:O$150000,B17,A1_Individu_Data_Keadaan_SDMK!U$4:U$150000,"Laki-laki"),"")</f>
        <v>0</v>
      </c>
      <c r="AH17" s="422">
        <f>IF(B17&lt;&gt;"",COUNTIFS(A1_Individu_Data_Keadaan_SDMK!Q$4:Q$150000,'04_MASTER_KODE_SDMK'!D$105,A1_Individu_Data_Keadaan_SDMK!O$4:O$150000,B17,A1_Individu_Data_Keadaan_SDMK!U$4:U$150000,"Perempuan"),"")</f>
        <v>0</v>
      </c>
      <c r="AI17" s="422">
        <f t="shared" ref="AI17:AI53" si="9">IF(B17&lt;&gt;"",AG17+AH17,"")</f>
        <v>0</v>
      </c>
      <c r="AJ17" s="422">
        <f>IF(B17&lt;&gt;"",COUNTIFS(A1_Individu_Data_Keadaan_SDMK!Q$4:Q$150000,'04_MASTER_KODE_SDMK'!D$111,A1_Individu_Data_Keadaan_SDMK!O$4:O$150000,B17,A1_Individu_Data_Keadaan_SDMK!U$4:U$150000,"Laki-laki"),"")</f>
        <v>0</v>
      </c>
      <c r="AK17" s="422">
        <f>IF(B17&lt;&gt;"",COUNTIFS(A1_Individu_Data_Keadaan_SDMK!Q$4:Q$150000,'04_MASTER_KODE_SDMK'!D$111,A1_Individu_Data_Keadaan_SDMK!O$4:O$150000,B17,A1_Individu_Data_Keadaan_SDMK!U$4:U$150000,"Perempuan"),"")</f>
        <v>0</v>
      </c>
      <c r="AL17" s="422">
        <f t="shared" ref="AL17:AL53" si="10">IF(B17&lt;&gt;"",AJ17+AK17,"")</f>
        <v>0</v>
      </c>
      <c r="AM17" s="422">
        <f>IF(B17&lt;&gt;"",COUNTIFS(A1_Individu_Data_Keadaan_SDMK!Q$4:Q$150000,'04_MASTER_KODE_SDMK'!D$113,A1_Individu_Data_Keadaan_SDMK!O$4:O$150000,B17,A1_Individu_Data_Keadaan_SDMK!U$4:U$150000,"Laki-laki"),"")</f>
        <v>0</v>
      </c>
      <c r="AN17" s="422">
        <f>IF(B17&lt;&gt;"",COUNTIFS(A1_Individu_Data_Keadaan_SDMK!Q$4:Q$150000,'04_MASTER_KODE_SDMK'!D$113,A1_Individu_Data_Keadaan_SDMK!O$4:O$150000,B17,A1_Individu_Data_Keadaan_SDMK!U$4:U$150000,"Perempuan"),"")</f>
        <v>0</v>
      </c>
      <c r="AO17" s="422">
        <f t="shared" ref="AO17:AO53" si="11">IF(B17&lt;&gt;"",AM17+AN17,"")</f>
        <v>0</v>
      </c>
      <c r="AP17" s="422">
        <f>IF(B17&lt;&gt;"",COUNTIFS(A1_Individu_Data_Keadaan_SDMK!Q$4:Q$150000,'04_MASTER_KODE_SDMK'!D$120,A1_Individu_Data_Keadaan_SDMK!O$4:O$150000,B17,A1_Individu_Data_Keadaan_SDMK!U$4:U$150000,"Laki-laki"),"")</f>
        <v>0</v>
      </c>
      <c r="AQ17" s="422">
        <f>IF(B17&lt;&gt;"",COUNTIFS(A1_Individu_Data_Keadaan_SDMK!Q$4:Q$150000,'04_MASTER_KODE_SDMK'!D$120,A1_Individu_Data_Keadaan_SDMK!O$4:O$150000,B17,A1_Individu_Data_Keadaan_SDMK!U$4:U$150000,"Perempuan"),"")</f>
        <v>0</v>
      </c>
      <c r="AR17" s="422">
        <f t="shared" ref="AR17:AR53" si="12">IF(B17&lt;&gt;"",AP17+AQ17,"")</f>
        <v>0</v>
      </c>
      <c r="AS17" s="422">
        <f t="shared" ref="AS17:AS53" si="13">IF(B17&lt;&gt;"",E17+H17+K17+O17+R17+U17+X17+AA17+AD17+AG17+AJ17+AM17+AP17,"")</f>
        <v>0</v>
      </c>
      <c r="AT17" s="422">
        <f t="shared" ref="AT17:AT53" si="14">IF(B17&lt;&gt;"",F17+I17+N17+L17+P17+S17+V17+Y17+AB17+AE17+AH17+AK17+AN17+AQ17,"")</f>
        <v>0</v>
      </c>
      <c r="AU17" s="422">
        <f t="shared" ref="AU17:AU53" si="15">IF(B17&lt;&gt;"",AS17+AT17,"")</f>
        <v>0</v>
      </c>
    </row>
    <row r="18" spans="1:47">
      <c r="A18" s="353">
        <v>3</v>
      </c>
      <c r="B18" s="353" t="str">
        <f>IF(INDEX('01_MASTER_KODE_WILAYAH'!F$5:F$1353,MATCH($B$9,'01_MASTER_KODE_WILAYAH'!E$5:E$1353,0)+2)&lt;&gt;"-",INDEX('01_MASTER_KODE_WILAYAH'!F$5:F$1353,MATCH($B$9,'01_MASTER_KODE_WILAYAH'!E$5:E$1353,0)+2),"")</f>
        <v>KOTA JAKARTA TIMUR</v>
      </c>
      <c r="C18" s="421">
        <f>IF(B18&lt;&gt;"",COUNTIFS('02_MASTER_KODE_FASYANKES'!D$3:D$20279,"Puskesmas",'02_MASTER_KODE_FASYANKES'!L$3:L$20279,B18),"")</f>
        <v>88</v>
      </c>
      <c r="D18" s="421">
        <f>IF(B18&lt;&gt;"",COUNTIFS('02_MASTER_KODE_FASYANKES'!D$3:D$20279,"Rumah Sakit",'02_MASTER_KODE_FASYANKES'!L$3:L$20279,B18),"")</f>
        <v>43</v>
      </c>
      <c r="E18" s="421">
        <f>IF(B18&lt;&gt;"",COUNTIFS(A1_Individu_Data_Keadaan_SDMK!Q$4:Q$150000,'04_MASTER_KODE_SDMK'!D$6,A1_Individu_Data_Keadaan_SDMK!O$4:O$150000,B18,A1_Individu_Data_Keadaan_SDMK!U$4:U$150000,"Laki-laki"),"")</f>
        <v>0</v>
      </c>
      <c r="F18" s="421">
        <f>IF(B18&lt;&gt;"",COUNTIFS(A1_Individu_Data_Keadaan_SDMK!Q$4:Q$150000,'04_MASTER_KODE_SDMK'!D$6,A1_Individu_Data_Keadaan_SDMK!O$4:O$150000,B18,A1_Individu_Data_Keadaan_SDMK!U$4:U$150000,"Perempuan"),"")</f>
        <v>0</v>
      </c>
      <c r="G18" s="421">
        <f t="shared" si="0"/>
        <v>0</v>
      </c>
      <c r="H18" s="421">
        <f>IF(B18&lt;&gt;"",COUNTIFS(A1_Individu_Data_Keadaan_SDMK!Q$4:Q$150000,'04_MASTER_KODE_SDMK'!D$61,A1_Individu_Data_Keadaan_SDMK!O$4:O$150000,B18,A1_Individu_Data_Keadaan_SDMK!U$4:U$150000,"Laki-laki"),"")</f>
        <v>0</v>
      </c>
      <c r="I18" s="421">
        <f>IF(B18&lt;&gt;"",COUNTIFS(A1_Individu_Data_Keadaan_SDMK!Q$4:Q$150000,'04_MASTER_KODE_SDMK'!D$61,A1_Individu_Data_Keadaan_SDMK!O$4:O$150000,B18,A1_Individu_Data_Keadaan_SDMK!U$4:U$150000,"Perempuan"),"")</f>
        <v>0</v>
      </c>
      <c r="J18" s="421">
        <f t="shared" si="1"/>
        <v>0</v>
      </c>
      <c r="K18" s="421">
        <f>IF(B18&lt;&gt;"",COUNTIFS(A1_Individu_Data_Keadaan_SDMK!Q$4:Q$150000,'04_MASTER_KODE_SDMK'!D$62,A1_Individu_Data_Keadaan_SDMK!O$4:O$150000,B18,A1_Individu_Data_Keadaan_SDMK!U$4:U$150000,"Laki-laki"),"")</f>
        <v>0</v>
      </c>
      <c r="L18" s="421">
        <f>IF(B18&lt;&gt;"",COUNTIFS(A1_Individu_Data_Keadaan_SDMK!Q$4:Q$150000,'04_MASTER_KODE_SDMK'!D$62,A1_Individu_Data_Keadaan_SDMK!O$4:O$150000,B18,A1_Individu_Data_Keadaan_SDMK!U$4:U$150000,"Perempuan"),"")</f>
        <v>0</v>
      </c>
      <c r="M18" s="421">
        <f t="shared" si="2"/>
        <v>0</v>
      </c>
      <c r="N18" s="421">
        <f>IF(B18&lt;&gt;"",COUNTIFS(A1_Individu_Data_Keadaan_SDMK!Q$4:Q$150000,'04_MASTER_KODE_SDMK'!D$71,A1_Individu_Data_Keadaan_SDMK!O$4:O$150000,B18,A1_Individu_Data_Keadaan_SDMK!U$4:U$150000,"Perempuan"),"")</f>
        <v>0</v>
      </c>
      <c r="O18" s="421">
        <f>IF(B18&lt;&gt;"",COUNTIFS(A1_Individu_Data_Keadaan_SDMK!Q$4:Q$150000,'04_MASTER_KODE_SDMK'!D$75,A1_Individu_Data_Keadaan_SDMK!O$4:O$150000,B18,A1_Individu_Data_Keadaan_SDMK!U$4:U$150000,"Laki-laki"),"")</f>
        <v>0</v>
      </c>
      <c r="P18" s="421">
        <f>IF(B18&lt;&gt;"",COUNTIFS(A1_Individu_Data_Keadaan_SDMK!Q$4:Q$150000,'04_MASTER_KODE_SDMK'!D$75,A1_Individu_Data_Keadaan_SDMK!O$4:O$150000,B18,A1_Individu_Data_Keadaan_SDMK!U$4:U$150000,"Perempuan"),"")</f>
        <v>0</v>
      </c>
      <c r="Q18" s="421">
        <f t="shared" si="3"/>
        <v>0</v>
      </c>
      <c r="R18" s="421">
        <f>IF(B18&lt;&gt;"",COUNTIFS(A1_Individu_Data_Keadaan_SDMK!Q$4:Q$150000,'04_MASTER_KODE_SDMK'!D$79,A1_Individu_Data_Keadaan_SDMK!O$4:O$150000,B18,A1_Individu_Data_Keadaan_SDMK!U$4:U$150000,"Laki-laki"),"")</f>
        <v>0</v>
      </c>
      <c r="S18" s="421">
        <f>IF(B18&lt;&gt;"",COUNTIFS(A1_Individu_Data_Keadaan_SDMK!Q$4:Q$150000,'04_MASTER_KODE_SDMK'!D$79,A1_Individu_Data_Keadaan_SDMK!O$4:O$150000,B18,A1_Individu_Data_Keadaan_SDMK!U$4:U$150000,"Perempuan"),"")</f>
        <v>0</v>
      </c>
      <c r="T18" s="421">
        <f t="shared" si="4"/>
        <v>0</v>
      </c>
      <c r="U18" s="421">
        <f>IF(B18&lt;&gt;"",COUNTIFS(A1_Individu_Data_Keadaan_SDMK!Q$4:Q$150000,'04_MASTER_KODE_SDMK'!D$88,A1_Individu_Data_Keadaan_SDMK!O$4:O$150000,B18,A1_Individu_Data_Keadaan_SDMK!U$4:U$150000,"Laki-laki"),"")</f>
        <v>0</v>
      </c>
      <c r="V18" s="421">
        <f>IF(B18&lt;&gt;"",COUNTIFS(A1_Individu_Data_Keadaan_SDMK!Q$4:Q$150000,'04_MASTER_KODE_SDMK'!D$88,A1_Individu_Data_Keadaan_SDMK!O$4:O$150000,B18,A1_Individu_Data_Keadaan_SDMK!U$4:U$150000,"Perempuan"),"")</f>
        <v>0</v>
      </c>
      <c r="W18" s="421">
        <f t="shared" si="5"/>
        <v>0</v>
      </c>
      <c r="X18" s="421">
        <f>IF(B18&lt;&gt;"",COUNTIFS(A1_Individu_Data_Keadaan_SDMK!Q$4:Q$150000,'04_MASTER_KODE_SDMK'!D$91,A1_Individu_Data_Keadaan_SDMK!O$4:O$150000,B18,A1_Individu_Data_Keadaan_SDMK!U$4:U$150000,"Laki-laki"),"")</f>
        <v>0</v>
      </c>
      <c r="Y18" s="421">
        <f>IF(B18&lt;&gt;"",COUNTIFS(A1_Individu_Data_Keadaan_SDMK!Q$4:Q$150000,'04_MASTER_KODE_SDMK'!D$91,A1_Individu_Data_Keadaan_SDMK!O$4:O$150000,B18,A1_Individu_Data_Keadaan_SDMK!U$4:U$150000,"Perempuan"),"")</f>
        <v>0</v>
      </c>
      <c r="Z18" s="421">
        <f t="shared" si="6"/>
        <v>0</v>
      </c>
      <c r="AA18" s="421">
        <f>IF(B18&lt;&gt;"",COUNTIFS(A1_Individu_Data_Keadaan_SDMK!Q$4:Q$150000,'04_MASTER_KODE_SDMK'!D$93,A1_Individu_Data_Keadaan_SDMK!O$4:O$150000,B18,A1_Individu_Data_Keadaan_SDMK!U$4:U$150000,"Laki-laki"),"")</f>
        <v>0</v>
      </c>
      <c r="AB18" s="421">
        <f>IF(B18&lt;&gt;"",COUNTIFS(A1_Individu_Data_Keadaan_SDMK!Q$4:Q$150000,'04_MASTER_KODE_SDMK'!D$93,A1_Individu_Data_Keadaan_SDMK!O$4:O$150000,B18,A1_Individu_Data_Keadaan_SDMK!U$4:U$150000,"Perempuan"),"")</f>
        <v>0</v>
      </c>
      <c r="AC18" s="421">
        <f t="shared" si="7"/>
        <v>0</v>
      </c>
      <c r="AD18" s="421">
        <f>IF(B18&lt;&gt;"",COUNTIFS(A1_Individu_Data_Keadaan_SDMK!Q$4:Q$150000,'04_MASTER_KODE_SDMK'!D$97,A1_Individu_Data_Keadaan_SDMK!O$4:O$150000,B18,A1_Individu_Data_Keadaan_SDMK!U$4:U$150000,"Laki-laki"),"")</f>
        <v>0</v>
      </c>
      <c r="AE18" s="421">
        <f>IF(B18&lt;&gt;"",COUNTIFS(A1_Individu_Data_Keadaan_SDMK!Q$4:Q$150000,'04_MASTER_KODE_SDMK'!D$97,A1_Individu_Data_Keadaan_SDMK!O$4:O$150000,B18,A1_Individu_Data_Keadaan_SDMK!U$4:U$150000,"Perempuan"),"")</f>
        <v>0</v>
      </c>
      <c r="AF18" s="421">
        <f t="shared" si="8"/>
        <v>0</v>
      </c>
      <c r="AG18" s="421">
        <f>IF(B18&lt;&gt;"",COUNTIFS(A1_Individu_Data_Keadaan_SDMK!Q$4:Q$150000,'04_MASTER_KODE_SDMK'!D$105,A1_Individu_Data_Keadaan_SDMK!O$4:O$150000,B18,A1_Individu_Data_Keadaan_SDMK!U$4:U$150000,"Laki-laki"),"")</f>
        <v>0</v>
      </c>
      <c r="AH18" s="421">
        <f>IF(B18&lt;&gt;"",COUNTIFS(A1_Individu_Data_Keadaan_SDMK!Q$4:Q$150000,'04_MASTER_KODE_SDMK'!D$105,A1_Individu_Data_Keadaan_SDMK!O$4:O$150000,B18,A1_Individu_Data_Keadaan_SDMK!U$4:U$150000,"Perempuan"),"")</f>
        <v>0</v>
      </c>
      <c r="AI18" s="421">
        <f t="shared" si="9"/>
        <v>0</v>
      </c>
      <c r="AJ18" s="421">
        <f>IF(B18&lt;&gt;"",COUNTIFS(A1_Individu_Data_Keadaan_SDMK!Q$4:Q$150000,'04_MASTER_KODE_SDMK'!D$111,A1_Individu_Data_Keadaan_SDMK!O$4:O$150000,B18,A1_Individu_Data_Keadaan_SDMK!U$4:U$150000,"Laki-laki"),"")</f>
        <v>0</v>
      </c>
      <c r="AK18" s="421">
        <f>IF(B18&lt;&gt;"",COUNTIFS(A1_Individu_Data_Keadaan_SDMK!Q$4:Q$150000,'04_MASTER_KODE_SDMK'!D$111,A1_Individu_Data_Keadaan_SDMK!O$4:O$150000,B18,A1_Individu_Data_Keadaan_SDMK!U$4:U$150000,"Perempuan"),"")</f>
        <v>0</v>
      </c>
      <c r="AL18" s="421">
        <f t="shared" si="10"/>
        <v>0</v>
      </c>
      <c r="AM18" s="421">
        <f>IF(B18&lt;&gt;"",COUNTIFS(A1_Individu_Data_Keadaan_SDMK!Q$4:Q$150000,'04_MASTER_KODE_SDMK'!D$113,A1_Individu_Data_Keadaan_SDMK!O$4:O$150000,B18,A1_Individu_Data_Keadaan_SDMK!U$4:U$150000,"Laki-laki"),"")</f>
        <v>0</v>
      </c>
      <c r="AN18" s="421">
        <f>IF(B18&lt;&gt;"",COUNTIFS(A1_Individu_Data_Keadaan_SDMK!Q$4:Q$150000,'04_MASTER_KODE_SDMK'!D$113,A1_Individu_Data_Keadaan_SDMK!O$4:O$150000,B18,A1_Individu_Data_Keadaan_SDMK!U$4:U$150000,"Perempuan"),"")</f>
        <v>0</v>
      </c>
      <c r="AO18" s="421">
        <f t="shared" si="11"/>
        <v>0</v>
      </c>
      <c r="AP18" s="421">
        <f>IF(B18&lt;&gt;"",COUNTIFS(A1_Individu_Data_Keadaan_SDMK!Q$4:Q$150000,'04_MASTER_KODE_SDMK'!D$120,A1_Individu_Data_Keadaan_SDMK!O$4:O$150000,B18,A1_Individu_Data_Keadaan_SDMK!U$4:U$150000,"Laki-laki"),"")</f>
        <v>0</v>
      </c>
      <c r="AQ18" s="421">
        <f>IF(B18&lt;&gt;"",COUNTIFS(A1_Individu_Data_Keadaan_SDMK!Q$4:Q$150000,'04_MASTER_KODE_SDMK'!D$120,A1_Individu_Data_Keadaan_SDMK!O$4:O$150000,B18,A1_Individu_Data_Keadaan_SDMK!U$4:U$150000,"Perempuan"),"")</f>
        <v>0</v>
      </c>
      <c r="AR18" s="421">
        <f t="shared" si="12"/>
        <v>0</v>
      </c>
      <c r="AS18" s="421">
        <f t="shared" si="13"/>
        <v>0</v>
      </c>
      <c r="AT18" s="421">
        <f t="shared" si="14"/>
        <v>0</v>
      </c>
      <c r="AU18" s="421">
        <f t="shared" si="15"/>
        <v>0</v>
      </c>
    </row>
    <row r="19" spans="1:47">
      <c r="A19" s="410">
        <v>4</v>
      </c>
      <c r="B19" s="410" t="str">
        <f>IF(INDEX('01_MASTER_KODE_WILAYAH'!F$5:F$1353,MATCH($B$9,'01_MASTER_KODE_WILAYAH'!E$5:E$1353,0)+3)&lt;&gt;"-",INDEX('01_MASTER_KODE_WILAYAH'!F$5:F$1353,MATCH($B$9,'01_MASTER_KODE_WILAYAH'!E$5:E$1353,0)+3),"")</f>
        <v>KOTA JAKARTA PUSAT</v>
      </c>
      <c r="C19" s="422">
        <f>IF(B19&lt;&gt;"",COUNTIFS('02_MASTER_KODE_FASYANKES'!D$3:D$20279,"Puskesmas",'02_MASTER_KODE_FASYANKES'!L$3:L$20279,B19),"")</f>
        <v>42</v>
      </c>
      <c r="D19" s="422">
        <f>IF(B19&lt;&gt;"",COUNTIFS('02_MASTER_KODE_FASYANKES'!D$3:D$20279,"Rumah Sakit",'02_MASTER_KODE_FASYANKES'!L$3:L$20279,B19),"")</f>
        <v>40</v>
      </c>
      <c r="E19" s="422">
        <f>IF(B19&lt;&gt;"",COUNTIFS(A1_Individu_Data_Keadaan_SDMK!Q$4:Q$150000,'04_MASTER_KODE_SDMK'!D$6,A1_Individu_Data_Keadaan_SDMK!O$4:O$150000,B19,A1_Individu_Data_Keadaan_SDMK!U$4:U$150000,"Laki-laki"),"")</f>
        <v>0</v>
      </c>
      <c r="F19" s="422">
        <f>IF(B19&lt;&gt;"",COUNTIFS(A1_Individu_Data_Keadaan_SDMK!Q$4:Q$150000,'04_MASTER_KODE_SDMK'!D$6,A1_Individu_Data_Keadaan_SDMK!O$4:O$150000,B19,A1_Individu_Data_Keadaan_SDMK!U$4:U$150000,"Perempuan"),"")</f>
        <v>0</v>
      </c>
      <c r="G19" s="422">
        <f t="shared" si="0"/>
        <v>0</v>
      </c>
      <c r="H19" s="422">
        <f>IF(B19&lt;&gt;"",COUNTIFS(A1_Individu_Data_Keadaan_SDMK!Q$4:Q$150000,'04_MASTER_KODE_SDMK'!D$61,A1_Individu_Data_Keadaan_SDMK!O$4:O$150000,B19,A1_Individu_Data_Keadaan_SDMK!U$4:U$150000,"Laki-laki"),"")</f>
        <v>0</v>
      </c>
      <c r="I19" s="422">
        <f>IF(B19&lt;&gt;"",COUNTIFS(A1_Individu_Data_Keadaan_SDMK!Q$4:Q$150000,'04_MASTER_KODE_SDMK'!D$61,A1_Individu_Data_Keadaan_SDMK!O$4:O$150000,B19,A1_Individu_Data_Keadaan_SDMK!U$4:U$150000,"Perempuan"),"")</f>
        <v>0</v>
      </c>
      <c r="J19" s="422">
        <f t="shared" si="1"/>
        <v>0</v>
      </c>
      <c r="K19" s="422">
        <f>IF(B19&lt;&gt;"",COUNTIFS(A1_Individu_Data_Keadaan_SDMK!Q$4:Q$150000,'04_MASTER_KODE_SDMK'!D$62,A1_Individu_Data_Keadaan_SDMK!O$4:O$150000,B19,A1_Individu_Data_Keadaan_SDMK!U$4:U$150000,"Laki-laki"),"")</f>
        <v>0</v>
      </c>
      <c r="L19" s="422">
        <f>IF(B19&lt;&gt;"",COUNTIFS(A1_Individu_Data_Keadaan_SDMK!Q$4:Q$150000,'04_MASTER_KODE_SDMK'!D$62,A1_Individu_Data_Keadaan_SDMK!O$4:O$150000,B19,A1_Individu_Data_Keadaan_SDMK!U$4:U$150000,"Perempuan"),"")</f>
        <v>1</v>
      </c>
      <c r="M19" s="422">
        <f t="shared" si="2"/>
        <v>1</v>
      </c>
      <c r="N19" s="422">
        <f>IF(B19&lt;&gt;"",COUNTIFS(A1_Individu_Data_Keadaan_SDMK!Q$4:Q$150000,'04_MASTER_KODE_SDMK'!D$71,A1_Individu_Data_Keadaan_SDMK!O$4:O$150000,B19,A1_Individu_Data_Keadaan_SDMK!U$4:U$150000,"Perempuan"),"")</f>
        <v>0</v>
      </c>
      <c r="O19" s="422">
        <f>IF(B19&lt;&gt;"",COUNTIFS(A1_Individu_Data_Keadaan_SDMK!Q$4:Q$150000,'04_MASTER_KODE_SDMK'!D$75,A1_Individu_Data_Keadaan_SDMK!O$4:O$150000,B19,A1_Individu_Data_Keadaan_SDMK!U$4:U$150000,"Laki-laki"),"")</f>
        <v>0</v>
      </c>
      <c r="P19" s="422">
        <f>IF(B19&lt;&gt;"",COUNTIFS(A1_Individu_Data_Keadaan_SDMK!Q$4:Q$150000,'04_MASTER_KODE_SDMK'!D$75,A1_Individu_Data_Keadaan_SDMK!O$4:O$150000,B19,A1_Individu_Data_Keadaan_SDMK!U$4:U$150000,"Perempuan"),"")</f>
        <v>0</v>
      </c>
      <c r="Q19" s="422">
        <f t="shared" si="3"/>
        <v>0</v>
      </c>
      <c r="R19" s="422">
        <f>IF(B19&lt;&gt;"",COUNTIFS(A1_Individu_Data_Keadaan_SDMK!Q$4:Q$150000,'04_MASTER_KODE_SDMK'!D$79,A1_Individu_Data_Keadaan_SDMK!O$4:O$150000,B19,A1_Individu_Data_Keadaan_SDMK!U$4:U$150000,"Laki-laki"),"")</f>
        <v>0</v>
      </c>
      <c r="S19" s="422">
        <f>IF(B19&lt;&gt;"",COUNTIFS(A1_Individu_Data_Keadaan_SDMK!Q$4:Q$150000,'04_MASTER_KODE_SDMK'!D$79,A1_Individu_Data_Keadaan_SDMK!O$4:O$150000,B19,A1_Individu_Data_Keadaan_SDMK!U$4:U$150000,"Perempuan"),"")</f>
        <v>0</v>
      </c>
      <c r="T19" s="422">
        <f t="shared" si="4"/>
        <v>0</v>
      </c>
      <c r="U19" s="422">
        <f>IF(B19&lt;&gt;"",COUNTIFS(A1_Individu_Data_Keadaan_SDMK!Q$4:Q$150000,'04_MASTER_KODE_SDMK'!D$88,A1_Individu_Data_Keadaan_SDMK!O$4:O$150000,B19,A1_Individu_Data_Keadaan_SDMK!U$4:U$150000,"Laki-laki"),"")</f>
        <v>0</v>
      </c>
      <c r="V19" s="422">
        <f>IF(B19&lt;&gt;"",COUNTIFS(A1_Individu_Data_Keadaan_SDMK!Q$4:Q$150000,'04_MASTER_KODE_SDMK'!D$88,A1_Individu_Data_Keadaan_SDMK!O$4:O$150000,B19,A1_Individu_Data_Keadaan_SDMK!U$4:U$150000,"Perempuan"),"")</f>
        <v>0</v>
      </c>
      <c r="W19" s="422">
        <f t="shared" si="5"/>
        <v>0</v>
      </c>
      <c r="X19" s="422">
        <f>IF(B19&lt;&gt;"",COUNTIFS(A1_Individu_Data_Keadaan_SDMK!Q$4:Q$150000,'04_MASTER_KODE_SDMK'!D$91,A1_Individu_Data_Keadaan_SDMK!O$4:O$150000,B19,A1_Individu_Data_Keadaan_SDMK!U$4:U$150000,"Laki-laki"),"")</f>
        <v>0</v>
      </c>
      <c r="Y19" s="422">
        <f>IF(B19&lt;&gt;"",COUNTIFS(A1_Individu_Data_Keadaan_SDMK!Q$4:Q$150000,'04_MASTER_KODE_SDMK'!D$91,A1_Individu_Data_Keadaan_SDMK!O$4:O$150000,B19,A1_Individu_Data_Keadaan_SDMK!U$4:U$150000,"Perempuan"),"")</f>
        <v>0</v>
      </c>
      <c r="Z19" s="422">
        <f t="shared" si="6"/>
        <v>0</v>
      </c>
      <c r="AA19" s="422">
        <f>IF(B19&lt;&gt;"",COUNTIFS(A1_Individu_Data_Keadaan_SDMK!Q$4:Q$150000,'04_MASTER_KODE_SDMK'!D$93,A1_Individu_Data_Keadaan_SDMK!O$4:O$150000,B19,A1_Individu_Data_Keadaan_SDMK!U$4:U$150000,"Laki-laki"),"")</f>
        <v>0</v>
      </c>
      <c r="AB19" s="422">
        <f>IF(B19&lt;&gt;"",COUNTIFS(A1_Individu_Data_Keadaan_SDMK!Q$4:Q$150000,'04_MASTER_KODE_SDMK'!D$93,A1_Individu_Data_Keadaan_SDMK!O$4:O$150000,B19,A1_Individu_Data_Keadaan_SDMK!U$4:U$150000,"Perempuan"),"")</f>
        <v>0</v>
      </c>
      <c r="AC19" s="422">
        <f t="shared" si="7"/>
        <v>0</v>
      </c>
      <c r="AD19" s="422">
        <f>IF(B19&lt;&gt;"",COUNTIFS(A1_Individu_Data_Keadaan_SDMK!Q$4:Q$150000,'04_MASTER_KODE_SDMK'!D$97,A1_Individu_Data_Keadaan_SDMK!O$4:O$150000,B19,A1_Individu_Data_Keadaan_SDMK!U$4:U$150000,"Laki-laki"),"")</f>
        <v>0</v>
      </c>
      <c r="AE19" s="422">
        <f>IF(B19&lt;&gt;"",COUNTIFS(A1_Individu_Data_Keadaan_SDMK!Q$4:Q$150000,'04_MASTER_KODE_SDMK'!D$97,A1_Individu_Data_Keadaan_SDMK!O$4:O$150000,B19,A1_Individu_Data_Keadaan_SDMK!U$4:U$150000,"Perempuan"),"")</f>
        <v>0</v>
      </c>
      <c r="AF19" s="422">
        <f t="shared" si="8"/>
        <v>0</v>
      </c>
      <c r="AG19" s="422">
        <f>IF(B19&lt;&gt;"",COUNTIFS(A1_Individu_Data_Keadaan_SDMK!Q$4:Q$150000,'04_MASTER_KODE_SDMK'!D$105,A1_Individu_Data_Keadaan_SDMK!O$4:O$150000,B19,A1_Individu_Data_Keadaan_SDMK!U$4:U$150000,"Laki-laki"),"")</f>
        <v>0</v>
      </c>
      <c r="AH19" s="422">
        <f>IF(B19&lt;&gt;"",COUNTIFS(A1_Individu_Data_Keadaan_SDMK!Q$4:Q$150000,'04_MASTER_KODE_SDMK'!D$105,A1_Individu_Data_Keadaan_SDMK!O$4:O$150000,B19,A1_Individu_Data_Keadaan_SDMK!U$4:U$150000,"Perempuan"),"")</f>
        <v>0</v>
      </c>
      <c r="AI19" s="422">
        <f t="shared" si="9"/>
        <v>0</v>
      </c>
      <c r="AJ19" s="422">
        <f>IF(B19&lt;&gt;"",COUNTIFS(A1_Individu_Data_Keadaan_SDMK!Q$4:Q$150000,'04_MASTER_KODE_SDMK'!D$111,A1_Individu_Data_Keadaan_SDMK!O$4:O$150000,B19,A1_Individu_Data_Keadaan_SDMK!U$4:U$150000,"Laki-laki"),"")</f>
        <v>0</v>
      </c>
      <c r="AK19" s="422">
        <f>IF(B19&lt;&gt;"",COUNTIFS(A1_Individu_Data_Keadaan_SDMK!Q$4:Q$150000,'04_MASTER_KODE_SDMK'!D$111,A1_Individu_Data_Keadaan_SDMK!O$4:O$150000,B19,A1_Individu_Data_Keadaan_SDMK!U$4:U$150000,"Perempuan"),"")</f>
        <v>0</v>
      </c>
      <c r="AL19" s="422">
        <f t="shared" si="10"/>
        <v>0</v>
      </c>
      <c r="AM19" s="422">
        <f>IF(B19&lt;&gt;"",COUNTIFS(A1_Individu_Data_Keadaan_SDMK!Q$4:Q$150000,'04_MASTER_KODE_SDMK'!D$113,A1_Individu_Data_Keadaan_SDMK!O$4:O$150000,B19,A1_Individu_Data_Keadaan_SDMK!U$4:U$150000,"Laki-laki"),"")</f>
        <v>0</v>
      </c>
      <c r="AN19" s="422">
        <f>IF(B19&lt;&gt;"",COUNTIFS(A1_Individu_Data_Keadaan_SDMK!Q$4:Q$150000,'04_MASTER_KODE_SDMK'!D$113,A1_Individu_Data_Keadaan_SDMK!O$4:O$150000,B19,A1_Individu_Data_Keadaan_SDMK!U$4:U$150000,"Perempuan"),"")</f>
        <v>0</v>
      </c>
      <c r="AO19" s="422">
        <f t="shared" si="11"/>
        <v>0</v>
      </c>
      <c r="AP19" s="422">
        <f>IF(B19&lt;&gt;"",COUNTIFS(A1_Individu_Data_Keadaan_SDMK!Q$4:Q$150000,'04_MASTER_KODE_SDMK'!D$120,A1_Individu_Data_Keadaan_SDMK!O$4:O$150000,B19,A1_Individu_Data_Keadaan_SDMK!U$4:U$150000,"Laki-laki"),"")</f>
        <v>0</v>
      </c>
      <c r="AQ19" s="422">
        <f>IF(B19&lt;&gt;"",COUNTIFS(A1_Individu_Data_Keadaan_SDMK!Q$4:Q$150000,'04_MASTER_KODE_SDMK'!D$120,A1_Individu_Data_Keadaan_SDMK!O$4:O$150000,B19,A1_Individu_Data_Keadaan_SDMK!U$4:U$150000,"Perempuan"),"")</f>
        <v>0</v>
      </c>
      <c r="AR19" s="422">
        <f t="shared" si="12"/>
        <v>0</v>
      </c>
      <c r="AS19" s="422">
        <f t="shared" si="13"/>
        <v>0</v>
      </c>
      <c r="AT19" s="422">
        <f t="shared" si="14"/>
        <v>1</v>
      </c>
      <c r="AU19" s="422">
        <f t="shared" si="15"/>
        <v>1</v>
      </c>
    </row>
    <row r="20" spans="1:47">
      <c r="A20" s="353">
        <v>5</v>
      </c>
      <c r="B20" s="353" t="str">
        <f>IF(INDEX('01_MASTER_KODE_WILAYAH'!F$5:F$1353,MATCH($B$9,'01_MASTER_KODE_WILAYAH'!E$5:E$1353,0)+4)&lt;&gt;"-",INDEX('01_MASTER_KODE_WILAYAH'!F$5:F$1353,MATCH($B$9,'01_MASTER_KODE_WILAYAH'!E$5:E$1353,0)+4),"")</f>
        <v>KOTA JAKARTA BARAT</v>
      </c>
      <c r="C20" s="421">
        <f>IF(B20&lt;&gt;"",COUNTIFS('02_MASTER_KODE_FASYANKES'!D$3:D$20279,"Puskesmas",'02_MASTER_KODE_FASYANKES'!L$3:L$20279,B20),"")</f>
        <v>75</v>
      </c>
      <c r="D20" s="421">
        <f>IF(B20&lt;&gt;"",COUNTIFS('02_MASTER_KODE_FASYANKES'!D$3:D$20279,"Rumah Sakit",'02_MASTER_KODE_FASYANKES'!L$3:L$20279,B20),"")</f>
        <v>30</v>
      </c>
      <c r="E20" s="421">
        <f>IF(B20&lt;&gt;"",COUNTIFS(A1_Individu_Data_Keadaan_SDMK!Q$4:Q$150000,'04_MASTER_KODE_SDMK'!D$6,A1_Individu_Data_Keadaan_SDMK!O$4:O$150000,B20,A1_Individu_Data_Keadaan_SDMK!U$4:U$150000,"Laki-laki"),"")</f>
        <v>0</v>
      </c>
      <c r="F20" s="421">
        <f>IF(B20&lt;&gt;"",COUNTIFS(A1_Individu_Data_Keadaan_SDMK!Q$4:Q$150000,'04_MASTER_KODE_SDMK'!D$6,A1_Individu_Data_Keadaan_SDMK!O$4:O$150000,B20,A1_Individu_Data_Keadaan_SDMK!U$4:U$150000,"Perempuan"),"")</f>
        <v>0</v>
      </c>
      <c r="G20" s="421">
        <f t="shared" si="0"/>
        <v>0</v>
      </c>
      <c r="H20" s="421">
        <f>IF(B20&lt;&gt;"",COUNTIFS(A1_Individu_Data_Keadaan_SDMK!Q$4:Q$150000,'04_MASTER_KODE_SDMK'!D$61,A1_Individu_Data_Keadaan_SDMK!O$4:O$150000,B20,A1_Individu_Data_Keadaan_SDMK!U$4:U$150000,"Laki-laki"),"")</f>
        <v>0</v>
      </c>
      <c r="I20" s="421">
        <f>IF(B20&lt;&gt;"",COUNTIFS(A1_Individu_Data_Keadaan_SDMK!Q$4:Q$150000,'04_MASTER_KODE_SDMK'!D$61,A1_Individu_Data_Keadaan_SDMK!O$4:O$150000,B20,A1_Individu_Data_Keadaan_SDMK!U$4:U$150000,"Perempuan"),"")</f>
        <v>0</v>
      </c>
      <c r="J20" s="421">
        <f t="shared" si="1"/>
        <v>0</v>
      </c>
      <c r="K20" s="421">
        <f>IF(B20&lt;&gt;"",COUNTIFS(A1_Individu_Data_Keadaan_SDMK!Q$4:Q$150000,'04_MASTER_KODE_SDMK'!D$62,A1_Individu_Data_Keadaan_SDMK!O$4:O$150000,B20,A1_Individu_Data_Keadaan_SDMK!U$4:U$150000,"Laki-laki"),"")</f>
        <v>0</v>
      </c>
      <c r="L20" s="421">
        <f>IF(B20&lt;&gt;"",COUNTIFS(A1_Individu_Data_Keadaan_SDMK!Q$4:Q$150000,'04_MASTER_KODE_SDMK'!D$62,A1_Individu_Data_Keadaan_SDMK!O$4:O$150000,B20,A1_Individu_Data_Keadaan_SDMK!U$4:U$150000,"Perempuan"),"")</f>
        <v>0</v>
      </c>
      <c r="M20" s="421">
        <f t="shared" si="2"/>
        <v>0</v>
      </c>
      <c r="N20" s="421">
        <f>IF(B20&lt;&gt;"",COUNTIFS(A1_Individu_Data_Keadaan_SDMK!Q$4:Q$150000,'04_MASTER_KODE_SDMK'!D$71,A1_Individu_Data_Keadaan_SDMK!O$4:O$150000,B20,A1_Individu_Data_Keadaan_SDMK!U$4:U$150000,"Perempuan"),"")</f>
        <v>0</v>
      </c>
      <c r="O20" s="421">
        <f>IF(B20&lt;&gt;"",COUNTIFS(A1_Individu_Data_Keadaan_SDMK!Q$4:Q$150000,'04_MASTER_KODE_SDMK'!D$75,A1_Individu_Data_Keadaan_SDMK!O$4:O$150000,B20,A1_Individu_Data_Keadaan_SDMK!U$4:U$150000,"Laki-laki"),"")</f>
        <v>0</v>
      </c>
      <c r="P20" s="421">
        <f>IF(B20&lt;&gt;"",COUNTIFS(A1_Individu_Data_Keadaan_SDMK!Q$4:Q$150000,'04_MASTER_KODE_SDMK'!D$75,A1_Individu_Data_Keadaan_SDMK!O$4:O$150000,B20,A1_Individu_Data_Keadaan_SDMK!U$4:U$150000,"Perempuan"),"")</f>
        <v>0</v>
      </c>
      <c r="Q20" s="421">
        <f t="shared" si="3"/>
        <v>0</v>
      </c>
      <c r="R20" s="421">
        <f>IF(B20&lt;&gt;"",COUNTIFS(A1_Individu_Data_Keadaan_SDMK!Q$4:Q$150000,'04_MASTER_KODE_SDMK'!D$79,A1_Individu_Data_Keadaan_SDMK!O$4:O$150000,B20,A1_Individu_Data_Keadaan_SDMK!U$4:U$150000,"Laki-laki"),"")</f>
        <v>0</v>
      </c>
      <c r="S20" s="421">
        <f>IF(B20&lt;&gt;"",COUNTIFS(A1_Individu_Data_Keadaan_SDMK!Q$4:Q$150000,'04_MASTER_KODE_SDMK'!D$79,A1_Individu_Data_Keadaan_SDMK!O$4:O$150000,B20,A1_Individu_Data_Keadaan_SDMK!U$4:U$150000,"Perempuan"),"")</f>
        <v>0</v>
      </c>
      <c r="T20" s="421">
        <f t="shared" si="4"/>
        <v>0</v>
      </c>
      <c r="U20" s="421">
        <f>IF(B20&lt;&gt;"",COUNTIFS(A1_Individu_Data_Keadaan_SDMK!Q$4:Q$150000,'04_MASTER_KODE_SDMK'!D$88,A1_Individu_Data_Keadaan_SDMK!O$4:O$150000,B20,A1_Individu_Data_Keadaan_SDMK!U$4:U$150000,"Laki-laki"),"")</f>
        <v>0</v>
      </c>
      <c r="V20" s="421">
        <f>IF(B20&lt;&gt;"",COUNTIFS(A1_Individu_Data_Keadaan_SDMK!Q$4:Q$150000,'04_MASTER_KODE_SDMK'!D$88,A1_Individu_Data_Keadaan_SDMK!O$4:O$150000,B20,A1_Individu_Data_Keadaan_SDMK!U$4:U$150000,"Perempuan"),"")</f>
        <v>0</v>
      </c>
      <c r="W20" s="421">
        <f t="shared" si="5"/>
        <v>0</v>
      </c>
      <c r="X20" s="421">
        <f>IF(B20&lt;&gt;"",COUNTIFS(A1_Individu_Data_Keadaan_SDMK!Q$4:Q$150000,'04_MASTER_KODE_SDMK'!D$91,A1_Individu_Data_Keadaan_SDMK!O$4:O$150000,B20,A1_Individu_Data_Keadaan_SDMK!U$4:U$150000,"Laki-laki"),"")</f>
        <v>0</v>
      </c>
      <c r="Y20" s="421">
        <f>IF(B20&lt;&gt;"",COUNTIFS(A1_Individu_Data_Keadaan_SDMK!Q$4:Q$150000,'04_MASTER_KODE_SDMK'!D$91,A1_Individu_Data_Keadaan_SDMK!O$4:O$150000,B20,A1_Individu_Data_Keadaan_SDMK!U$4:U$150000,"Perempuan"),"")</f>
        <v>0</v>
      </c>
      <c r="Z20" s="421">
        <f t="shared" si="6"/>
        <v>0</v>
      </c>
      <c r="AA20" s="421">
        <f>IF(B20&lt;&gt;"",COUNTIFS(A1_Individu_Data_Keadaan_SDMK!Q$4:Q$150000,'04_MASTER_KODE_SDMK'!D$93,A1_Individu_Data_Keadaan_SDMK!O$4:O$150000,B20,A1_Individu_Data_Keadaan_SDMK!U$4:U$150000,"Laki-laki"),"")</f>
        <v>0</v>
      </c>
      <c r="AB20" s="421">
        <f>IF(B20&lt;&gt;"",COUNTIFS(A1_Individu_Data_Keadaan_SDMK!Q$4:Q$150000,'04_MASTER_KODE_SDMK'!D$93,A1_Individu_Data_Keadaan_SDMK!O$4:O$150000,B20,A1_Individu_Data_Keadaan_SDMK!U$4:U$150000,"Perempuan"),"")</f>
        <v>0</v>
      </c>
      <c r="AC20" s="421">
        <f t="shared" si="7"/>
        <v>0</v>
      </c>
      <c r="AD20" s="421">
        <f>IF(B20&lt;&gt;"",COUNTIFS(A1_Individu_Data_Keadaan_SDMK!Q$4:Q$150000,'04_MASTER_KODE_SDMK'!D$97,A1_Individu_Data_Keadaan_SDMK!O$4:O$150000,B20,A1_Individu_Data_Keadaan_SDMK!U$4:U$150000,"Laki-laki"),"")</f>
        <v>0</v>
      </c>
      <c r="AE20" s="421">
        <f>IF(B20&lt;&gt;"",COUNTIFS(A1_Individu_Data_Keadaan_SDMK!Q$4:Q$150000,'04_MASTER_KODE_SDMK'!D$97,A1_Individu_Data_Keadaan_SDMK!O$4:O$150000,B20,A1_Individu_Data_Keadaan_SDMK!U$4:U$150000,"Perempuan"),"")</f>
        <v>0</v>
      </c>
      <c r="AF20" s="421">
        <f t="shared" si="8"/>
        <v>0</v>
      </c>
      <c r="AG20" s="421">
        <f>IF(B20&lt;&gt;"",COUNTIFS(A1_Individu_Data_Keadaan_SDMK!Q$4:Q$150000,'04_MASTER_KODE_SDMK'!D$105,A1_Individu_Data_Keadaan_SDMK!O$4:O$150000,B20,A1_Individu_Data_Keadaan_SDMK!U$4:U$150000,"Laki-laki"),"")</f>
        <v>0</v>
      </c>
      <c r="AH20" s="421">
        <f>IF(B20&lt;&gt;"",COUNTIFS(A1_Individu_Data_Keadaan_SDMK!Q$4:Q$150000,'04_MASTER_KODE_SDMK'!D$105,A1_Individu_Data_Keadaan_SDMK!O$4:O$150000,B20,A1_Individu_Data_Keadaan_SDMK!U$4:U$150000,"Perempuan"),"")</f>
        <v>0</v>
      </c>
      <c r="AI20" s="421">
        <f t="shared" si="9"/>
        <v>0</v>
      </c>
      <c r="AJ20" s="421">
        <f>IF(B20&lt;&gt;"",COUNTIFS(A1_Individu_Data_Keadaan_SDMK!Q$4:Q$150000,'04_MASTER_KODE_SDMK'!D$111,A1_Individu_Data_Keadaan_SDMK!O$4:O$150000,B20,A1_Individu_Data_Keadaan_SDMK!U$4:U$150000,"Laki-laki"),"")</f>
        <v>0</v>
      </c>
      <c r="AK20" s="421">
        <f>IF(B20&lt;&gt;"",COUNTIFS(A1_Individu_Data_Keadaan_SDMK!Q$4:Q$150000,'04_MASTER_KODE_SDMK'!D$111,A1_Individu_Data_Keadaan_SDMK!O$4:O$150000,B20,A1_Individu_Data_Keadaan_SDMK!U$4:U$150000,"Perempuan"),"")</f>
        <v>0</v>
      </c>
      <c r="AL20" s="421">
        <f t="shared" si="10"/>
        <v>0</v>
      </c>
      <c r="AM20" s="421">
        <f>IF(B20&lt;&gt;"",COUNTIFS(A1_Individu_Data_Keadaan_SDMK!Q$4:Q$150000,'04_MASTER_KODE_SDMK'!D$113,A1_Individu_Data_Keadaan_SDMK!O$4:O$150000,B20,A1_Individu_Data_Keadaan_SDMK!U$4:U$150000,"Laki-laki"),"")</f>
        <v>0</v>
      </c>
      <c r="AN20" s="421">
        <f>IF(B20&lt;&gt;"",COUNTIFS(A1_Individu_Data_Keadaan_SDMK!Q$4:Q$150000,'04_MASTER_KODE_SDMK'!D$113,A1_Individu_Data_Keadaan_SDMK!O$4:O$150000,B20,A1_Individu_Data_Keadaan_SDMK!U$4:U$150000,"Perempuan"),"")</f>
        <v>0</v>
      </c>
      <c r="AO20" s="421">
        <f t="shared" si="11"/>
        <v>0</v>
      </c>
      <c r="AP20" s="421">
        <f>IF(B20&lt;&gt;"",COUNTIFS(A1_Individu_Data_Keadaan_SDMK!Q$4:Q$150000,'04_MASTER_KODE_SDMK'!D$120,A1_Individu_Data_Keadaan_SDMK!O$4:O$150000,B20,A1_Individu_Data_Keadaan_SDMK!U$4:U$150000,"Laki-laki"),"")</f>
        <v>0</v>
      </c>
      <c r="AQ20" s="421">
        <f>IF(B20&lt;&gt;"",COUNTIFS(A1_Individu_Data_Keadaan_SDMK!Q$4:Q$150000,'04_MASTER_KODE_SDMK'!D$120,A1_Individu_Data_Keadaan_SDMK!O$4:O$150000,B20,A1_Individu_Data_Keadaan_SDMK!U$4:U$150000,"Perempuan"),"")</f>
        <v>0</v>
      </c>
      <c r="AR20" s="421">
        <f t="shared" si="12"/>
        <v>0</v>
      </c>
      <c r="AS20" s="421">
        <f t="shared" si="13"/>
        <v>0</v>
      </c>
      <c r="AT20" s="421">
        <f t="shared" si="14"/>
        <v>0</v>
      </c>
      <c r="AU20" s="421">
        <f t="shared" si="15"/>
        <v>0</v>
      </c>
    </row>
    <row r="21" spans="1:47">
      <c r="A21" s="410">
        <v>6</v>
      </c>
      <c r="B21" s="410" t="str">
        <f>IF(INDEX('01_MASTER_KODE_WILAYAH'!F$5:F$1353,MATCH($B$9,'01_MASTER_KODE_WILAYAH'!E$5:E$1353,0)+5)&lt;&gt;"-",INDEX('01_MASTER_KODE_WILAYAH'!F$5:F$1353,MATCH($B$9,'01_MASTER_KODE_WILAYAH'!E$5:E$1353,0)+5),"")</f>
        <v>KOTA JAKARTA UTARA</v>
      </c>
      <c r="C21" s="422">
        <f>IF(B21&lt;&gt;"",COUNTIFS('02_MASTER_KODE_FASYANKES'!D$3:D$20279,"Puskesmas",'02_MASTER_KODE_FASYANKES'!L$3:L$20279,B21),"")</f>
        <v>49</v>
      </c>
      <c r="D21" s="422">
        <f>IF(B21&lt;&gt;"",COUNTIFS('02_MASTER_KODE_FASYANKES'!D$3:D$20279,"Rumah Sakit",'02_MASTER_KODE_FASYANKES'!L$3:L$20279,B21),"")</f>
        <v>25</v>
      </c>
      <c r="E21" s="422">
        <f>IF(B21&lt;&gt;"",COUNTIFS(A1_Individu_Data_Keadaan_SDMK!Q$4:Q$150000,'04_MASTER_KODE_SDMK'!D$6,A1_Individu_Data_Keadaan_SDMK!O$4:O$150000,B21,A1_Individu_Data_Keadaan_SDMK!U$4:U$150000,"Laki-laki"),"")</f>
        <v>0</v>
      </c>
      <c r="F21" s="422">
        <f>IF(B21&lt;&gt;"",COUNTIFS(A1_Individu_Data_Keadaan_SDMK!Q$4:Q$150000,'04_MASTER_KODE_SDMK'!D$6,A1_Individu_Data_Keadaan_SDMK!O$4:O$150000,B21,A1_Individu_Data_Keadaan_SDMK!U$4:U$150000,"Perempuan"),"")</f>
        <v>0</v>
      </c>
      <c r="G21" s="422">
        <f t="shared" si="0"/>
        <v>0</v>
      </c>
      <c r="H21" s="422">
        <f>IF(B21&lt;&gt;"",COUNTIFS(A1_Individu_Data_Keadaan_SDMK!Q$4:Q$150000,'04_MASTER_KODE_SDMK'!D$61,A1_Individu_Data_Keadaan_SDMK!O$4:O$150000,B21,A1_Individu_Data_Keadaan_SDMK!U$4:U$150000,"Laki-laki"),"")</f>
        <v>0</v>
      </c>
      <c r="I21" s="422">
        <f>IF(B21&lt;&gt;"",COUNTIFS(A1_Individu_Data_Keadaan_SDMK!Q$4:Q$150000,'04_MASTER_KODE_SDMK'!D$61,A1_Individu_Data_Keadaan_SDMK!O$4:O$150000,B21,A1_Individu_Data_Keadaan_SDMK!U$4:U$150000,"Perempuan"),"")</f>
        <v>0</v>
      </c>
      <c r="J21" s="422">
        <f t="shared" si="1"/>
        <v>0</v>
      </c>
      <c r="K21" s="422">
        <f>IF(B21&lt;&gt;"",COUNTIFS(A1_Individu_Data_Keadaan_SDMK!Q$4:Q$150000,'04_MASTER_KODE_SDMK'!D$62,A1_Individu_Data_Keadaan_SDMK!O$4:O$150000,B21,A1_Individu_Data_Keadaan_SDMK!U$4:U$150000,"Laki-laki"),"")</f>
        <v>0</v>
      </c>
      <c r="L21" s="422">
        <f>IF(B21&lt;&gt;"",COUNTIFS(A1_Individu_Data_Keadaan_SDMK!Q$4:Q$150000,'04_MASTER_KODE_SDMK'!D$62,A1_Individu_Data_Keadaan_SDMK!O$4:O$150000,B21,A1_Individu_Data_Keadaan_SDMK!U$4:U$150000,"Perempuan"),"")</f>
        <v>0</v>
      </c>
      <c r="M21" s="422">
        <f t="shared" si="2"/>
        <v>0</v>
      </c>
      <c r="N21" s="422">
        <f>IF(B21&lt;&gt;"",COUNTIFS(A1_Individu_Data_Keadaan_SDMK!Q$4:Q$150000,'04_MASTER_KODE_SDMK'!D$71,A1_Individu_Data_Keadaan_SDMK!O$4:O$150000,B21,A1_Individu_Data_Keadaan_SDMK!U$4:U$150000,"Perempuan"),"")</f>
        <v>0</v>
      </c>
      <c r="O21" s="422">
        <f>IF(B21&lt;&gt;"",COUNTIFS(A1_Individu_Data_Keadaan_SDMK!Q$4:Q$150000,'04_MASTER_KODE_SDMK'!D$75,A1_Individu_Data_Keadaan_SDMK!O$4:O$150000,B21,A1_Individu_Data_Keadaan_SDMK!U$4:U$150000,"Laki-laki"),"")</f>
        <v>0</v>
      </c>
      <c r="P21" s="422">
        <f>IF(B21&lt;&gt;"",COUNTIFS(A1_Individu_Data_Keadaan_SDMK!Q$4:Q$150000,'04_MASTER_KODE_SDMK'!D$75,A1_Individu_Data_Keadaan_SDMK!O$4:O$150000,B21,A1_Individu_Data_Keadaan_SDMK!U$4:U$150000,"Perempuan"),"")</f>
        <v>0</v>
      </c>
      <c r="Q21" s="422">
        <f t="shared" si="3"/>
        <v>0</v>
      </c>
      <c r="R21" s="422">
        <f>IF(B21&lt;&gt;"",COUNTIFS(A1_Individu_Data_Keadaan_SDMK!Q$4:Q$150000,'04_MASTER_KODE_SDMK'!D$79,A1_Individu_Data_Keadaan_SDMK!O$4:O$150000,B21,A1_Individu_Data_Keadaan_SDMK!U$4:U$150000,"Laki-laki"),"")</f>
        <v>0</v>
      </c>
      <c r="S21" s="422">
        <f>IF(B21&lt;&gt;"",COUNTIFS(A1_Individu_Data_Keadaan_SDMK!Q$4:Q$150000,'04_MASTER_KODE_SDMK'!D$79,A1_Individu_Data_Keadaan_SDMK!O$4:O$150000,B21,A1_Individu_Data_Keadaan_SDMK!U$4:U$150000,"Perempuan"),"")</f>
        <v>0</v>
      </c>
      <c r="T21" s="422">
        <f t="shared" si="4"/>
        <v>0</v>
      </c>
      <c r="U21" s="422">
        <f>IF(B21&lt;&gt;"",COUNTIFS(A1_Individu_Data_Keadaan_SDMK!Q$4:Q$150000,'04_MASTER_KODE_SDMK'!D$88,A1_Individu_Data_Keadaan_SDMK!O$4:O$150000,B21,A1_Individu_Data_Keadaan_SDMK!U$4:U$150000,"Laki-laki"),"")</f>
        <v>0</v>
      </c>
      <c r="V21" s="422">
        <f>IF(B21&lt;&gt;"",COUNTIFS(A1_Individu_Data_Keadaan_SDMK!Q$4:Q$150000,'04_MASTER_KODE_SDMK'!D$88,A1_Individu_Data_Keadaan_SDMK!O$4:O$150000,B21,A1_Individu_Data_Keadaan_SDMK!U$4:U$150000,"Perempuan"),"")</f>
        <v>0</v>
      </c>
      <c r="W21" s="422">
        <f t="shared" si="5"/>
        <v>0</v>
      </c>
      <c r="X21" s="422">
        <f>IF(B21&lt;&gt;"",COUNTIFS(A1_Individu_Data_Keadaan_SDMK!Q$4:Q$150000,'04_MASTER_KODE_SDMK'!D$91,A1_Individu_Data_Keadaan_SDMK!O$4:O$150000,B21,A1_Individu_Data_Keadaan_SDMK!U$4:U$150000,"Laki-laki"),"")</f>
        <v>0</v>
      </c>
      <c r="Y21" s="422">
        <f>IF(B21&lt;&gt;"",COUNTIFS(A1_Individu_Data_Keadaan_SDMK!Q$4:Q$150000,'04_MASTER_KODE_SDMK'!D$91,A1_Individu_Data_Keadaan_SDMK!O$4:O$150000,B21,A1_Individu_Data_Keadaan_SDMK!U$4:U$150000,"Perempuan"),"")</f>
        <v>0</v>
      </c>
      <c r="Z21" s="422">
        <f t="shared" si="6"/>
        <v>0</v>
      </c>
      <c r="AA21" s="422">
        <f>IF(B21&lt;&gt;"",COUNTIFS(A1_Individu_Data_Keadaan_SDMK!Q$4:Q$150000,'04_MASTER_KODE_SDMK'!D$93,A1_Individu_Data_Keadaan_SDMK!O$4:O$150000,B21,A1_Individu_Data_Keadaan_SDMK!U$4:U$150000,"Laki-laki"),"")</f>
        <v>0</v>
      </c>
      <c r="AB21" s="422">
        <f>IF(B21&lt;&gt;"",COUNTIFS(A1_Individu_Data_Keadaan_SDMK!Q$4:Q$150000,'04_MASTER_KODE_SDMK'!D$93,A1_Individu_Data_Keadaan_SDMK!O$4:O$150000,B21,A1_Individu_Data_Keadaan_SDMK!U$4:U$150000,"Perempuan"),"")</f>
        <v>0</v>
      </c>
      <c r="AC21" s="422">
        <f t="shared" si="7"/>
        <v>0</v>
      </c>
      <c r="AD21" s="422">
        <f>IF(B21&lt;&gt;"",COUNTIFS(A1_Individu_Data_Keadaan_SDMK!Q$4:Q$150000,'04_MASTER_KODE_SDMK'!D$97,A1_Individu_Data_Keadaan_SDMK!O$4:O$150000,B21,A1_Individu_Data_Keadaan_SDMK!U$4:U$150000,"Laki-laki"),"")</f>
        <v>0</v>
      </c>
      <c r="AE21" s="422">
        <f>IF(B21&lt;&gt;"",COUNTIFS(A1_Individu_Data_Keadaan_SDMK!Q$4:Q$150000,'04_MASTER_KODE_SDMK'!D$97,A1_Individu_Data_Keadaan_SDMK!O$4:O$150000,B21,A1_Individu_Data_Keadaan_SDMK!U$4:U$150000,"Perempuan"),"")</f>
        <v>0</v>
      </c>
      <c r="AF21" s="422">
        <f t="shared" si="8"/>
        <v>0</v>
      </c>
      <c r="AG21" s="422">
        <f>IF(B21&lt;&gt;"",COUNTIFS(A1_Individu_Data_Keadaan_SDMK!Q$4:Q$150000,'04_MASTER_KODE_SDMK'!D$105,A1_Individu_Data_Keadaan_SDMK!O$4:O$150000,B21,A1_Individu_Data_Keadaan_SDMK!U$4:U$150000,"Laki-laki"),"")</f>
        <v>0</v>
      </c>
      <c r="AH21" s="422">
        <f>IF(B21&lt;&gt;"",COUNTIFS(A1_Individu_Data_Keadaan_SDMK!Q$4:Q$150000,'04_MASTER_KODE_SDMK'!D$105,A1_Individu_Data_Keadaan_SDMK!O$4:O$150000,B21,A1_Individu_Data_Keadaan_SDMK!U$4:U$150000,"Perempuan"),"")</f>
        <v>0</v>
      </c>
      <c r="AI21" s="422">
        <f t="shared" si="9"/>
        <v>0</v>
      </c>
      <c r="AJ21" s="422">
        <f>IF(B21&lt;&gt;"",COUNTIFS(A1_Individu_Data_Keadaan_SDMK!Q$4:Q$150000,'04_MASTER_KODE_SDMK'!D$111,A1_Individu_Data_Keadaan_SDMK!O$4:O$150000,B21,A1_Individu_Data_Keadaan_SDMK!U$4:U$150000,"Laki-laki"),"")</f>
        <v>0</v>
      </c>
      <c r="AK21" s="422">
        <f>IF(B21&lt;&gt;"",COUNTIFS(A1_Individu_Data_Keadaan_SDMK!Q$4:Q$150000,'04_MASTER_KODE_SDMK'!D$111,A1_Individu_Data_Keadaan_SDMK!O$4:O$150000,B21,A1_Individu_Data_Keadaan_SDMK!U$4:U$150000,"Perempuan"),"")</f>
        <v>0</v>
      </c>
      <c r="AL21" s="422">
        <f t="shared" si="10"/>
        <v>0</v>
      </c>
      <c r="AM21" s="422">
        <f>IF(B21&lt;&gt;"",COUNTIFS(A1_Individu_Data_Keadaan_SDMK!Q$4:Q$150000,'04_MASTER_KODE_SDMK'!D$113,A1_Individu_Data_Keadaan_SDMK!O$4:O$150000,B21,A1_Individu_Data_Keadaan_SDMK!U$4:U$150000,"Laki-laki"),"")</f>
        <v>0</v>
      </c>
      <c r="AN21" s="422">
        <f>IF(B21&lt;&gt;"",COUNTIFS(A1_Individu_Data_Keadaan_SDMK!Q$4:Q$150000,'04_MASTER_KODE_SDMK'!D$113,A1_Individu_Data_Keadaan_SDMK!O$4:O$150000,B21,A1_Individu_Data_Keadaan_SDMK!U$4:U$150000,"Perempuan"),"")</f>
        <v>0</v>
      </c>
      <c r="AO21" s="422">
        <f t="shared" si="11"/>
        <v>0</v>
      </c>
      <c r="AP21" s="422">
        <f>IF(B21&lt;&gt;"",COUNTIFS(A1_Individu_Data_Keadaan_SDMK!Q$4:Q$150000,'04_MASTER_KODE_SDMK'!D$120,A1_Individu_Data_Keadaan_SDMK!O$4:O$150000,B21,A1_Individu_Data_Keadaan_SDMK!U$4:U$150000,"Laki-laki"),"")</f>
        <v>0</v>
      </c>
      <c r="AQ21" s="422">
        <f>IF(B21&lt;&gt;"",COUNTIFS(A1_Individu_Data_Keadaan_SDMK!Q$4:Q$150000,'04_MASTER_KODE_SDMK'!D$120,A1_Individu_Data_Keadaan_SDMK!O$4:O$150000,B21,A1_Individu_Data_Keadaan_SDMK!U$4:U$150000,"Perempuan"),"")</f>
        <v>0</v>
      </c>
      <c r="AR21" s="422">
        <f t="shared" si="12"/>
        <v>0</v>
      </c>
      <c r="AS21" s="422">
        <f t="shared" si="13"/>
        <v>0</v>
      </c>
      <c r="AT21" s="422">
        <f t="shared" si="14"/>
        <v>0</v>
      </c>
      <c r="AU21" s="422">
        <f t="shared" si="15"/>
        <v>0</v>
      </c>
    </row>
    <row r="22" spans="1:47" hidden="1">
      <c r="A22" s="353">
        <v>7</v>
      </c>
      <c r="B22" s="353" t="str">
        <f>IF(INDEX('01_MASTER_KODE_WILAYAH'!F$5:F$1353,MATCH($B$9,'01_MASTER_KODE_WILAYAH'!E$5:E$1353,0)+6)&lt;&gt;"-",INDEX('01_MASTER_KODE_WILAYAH'!F$5:F$1353,MATCH($B$9,'01_MASTER_KODE_WILAYAH'!E$5:E$1353,0)+6),"")</f>
        <v/>
      </c>
      <c r="C22" s="421" t="str">
        <f>IF(B22&lt;&gt;"",COUNTIFS('02_MASTER_KODE_FASYANKES'!D$3:D$20279,"Puskesmas",'02_MASTER_KODE_FASYANKES'!L$3:L$20279,B22),"")</f>
        <v/>
      </c>
      <c r="D22" s="421" t="str">
        <f>IF(B22&lt;&gt;"",COUNTIFS('02_MASTER_KODE_FASYANKES'!D$3:D$20279,"Rumah Sakit",'02_MASTER_KODE_FASYANKES'!L$3:L$20279,B22),"")</f>
        <v/>
      </c>
      <c r="E22" s="421" t="str">
        <f>IF(B22&lt;&gt;"",COUNTIFS(A1_Individu_Data_Keadaan_SDMK!Q$4:Q$150000,'04_MASTER_KODE_SDMK'!D$6,A1_Individu_Data_Keadaan_SDMK!O$4:O$150000,B22,A1_Individu_Data_Keadaan_SDMK!U$4:U$150000,"Laki-laki"),"")</f>
        <v/>
      </c>
      <c r="F22" s="421" t="str">
        <f>IF(B22&lt;&gt;"",COUNTIFS(A1_Individu_Data_Keadaan_SDMK!Q$4:Q$150000,'04_MASTER_KODE_SDMK'!D$6,A1_Individu_Data_Keadaan_SDMK!O$4:O$150000,B22,A1_Individu_Data_Keadaan_SDMK!U$4:U$150000,"Perempuan"),"")</f>
        <v/>
      </c>
      <c r="G22" s="421" t="str">
        <f t="shared" si="0"/>
        <v/>
      </c>
      <c r="H22" s="421" t="str">
        <f>IF(B22&lt;&gt;"",COUNTIFS(A1_Individu_Data_Keadaan_SDMK!Q$4:Q$150000,'04_MASTER_KODE_SDMK'!D$61,A1_Individu_Data_Keadaan_SDMK!O$4:O$150000,B22,A1_Individu_Data_Keadaan_SDMK!U$4:U$150000,"Laki-laki"),"")</f>
        <v/>
      </c>
      <c r="I22" s="421" t="str">
        <f>IF(B22&lt;&gt;"",COUNTIFS(A1_Individu_Data_Keadaan_SDMK!Q$4:Q$150000,'04_MASTER_KODE_SDMK'!D$61,A1_Individu_Data_Keadaan_SDMK!O$4:O$150000,B22,A1_Individu_Data_Keadaan_SDMK!U$4:U$150000,"Perempuan"),"")</f>
        <v/>
      </c>
      <c r="J22" s="421" t="str">
        <f t="shared" si="1"/>
        <v/>
      </c>
      <c r="K22" s="421" t="str">
        <f>IF(B22&lt;&gt;"",COUNTIFS(A1_Individu_Data_Keadaan_SDMK!Q$4:Q$150000,'04_MASTER_KODE_SDMK'!D$62,A1_Individu_Data_Keadaan_SDMK!O$4:O$150000,B22,A1_Individu_Data_Keadaan_SDMK!U$4:U$150000,"Laki-laki"),"")</f>
        <v/>
      </c>
      <c r="L22" s="421" t="str">
        <f>IF(B22&lt;&gt;"",COUNTIFS(A1_Individu_Data_Keadaan_SDMK!Q$4:Q$150000,'04_MASTER_KODE_SDMK'!D$62,A1_Individu_Data_Keadaan_SDMK!O$4:O$150000,B22,A1_Individu_Data_Keadaan_SDMK!U$4:U$150000,"Perempuan"),"")</f>
        <v/>
      </c>
      <c r="M22" s="421" t="str">
        <f t="shared" si="2"/>
        <v/>
      </c>
      <c r="N22" s="421" t="str">
        <f>IF(B22&lt;&gt;"",COUNTIFS(A1_Individu_Data_Keadaan_SDMK!Q$4:Q$150000,'04_MASTER_KODE_SDMK'!D$71,A1_Individu_Data_Keadaan_SDMK!O$4:O$150000,B22,A1_Individu_Data_Keadaan_SDMK!U$4:U$150000,"Perempuan"),"")</f>
        <v/>
      </c>
      <c r="O22" s="421" t="str">
        <f>IF(B22&lt;&gt;"",COUNTIFS(A1_Individu_Data_Keadaan_SDMK!Q$4:Q$150000,'04_MASTER_KODE_SDMK'!D$75,A1_Individu_Data_Keadaan_SDMK!O$4:O$150000,B22,A1_Individu_Data_Keadaan_SDMK!U$4:U$150000,"Laki-laki"),"")</f>
        <v/>
      </c>
      <c r="P22" s="421" t="str">
        <f>IF(B22&lt;&gt;"",COUNTIFS(A1_Individu_Data_Keadaan_SDMK!Q$4:Q$150000,'04_MASTER_KODE_SDMK'!D$75,A1_Individu_Data_Keadaan_SDMK!O$4:O$150000,B22,A1_Individu_Data_Keadaan_SDMK!U$4:U$150000,"Perempuan"),"")</f>
        <v/>
      </c>
      <c r="Q22" s="421" t="str">
        <f t="shared" si="3"/>
        <v/>
      </c>
      <c r="R22" s="421" t="str">
        <f>IF(B22&lt;&gt;"",COUNTIFS(A1_Individu_Data_Keadaan_SDMK!Q$4:Q$150000,'04_MASTER_KODE_SDMK'!D$79,A1_Individu_Data_Keadaan_SDMK!O$4:O$150000,B22,A1_Individu_Data_Keadaan_SDMK!U$4:U$150000,"Laki-laki"),"")</f>
        <v/>
      </c>
      <c r="S22" s="421" t="str">
        <f>IF(B22&lt;&gt;"",COUNTIFS(A1_Individu_Data_Keadaan_SDMK!Q$4:Q$150000,'04_MASTER_KODE_SDMK'!D$79,A1_Individu_Data_Keadaan_SDMK!O$4:O$150000,B22,A1_Individu_Data_Keadaan_SDMK!U$4:U$150000,"Perempuan"),"")</f>
        <v/>
      </c>
      <c r="T22" s="421" t="str">
        <f t="shared" si="4"/>
        <v/>
      </c>
      <c r="U22" s="421" t="str">
        <f>IF(B22&lt;&gt;"",COUNTIFS(A1_Individu_Data_Keadaan_SDMK!Q$4:Q$150000,'04_MASTER_KODE_SDMK'!D$88,A1_Individu_Data_Keadaan_SDMK!O$4:O$150000,B22,A1_Individu_Data_Keadaan_SDMK!U$4:U$150000,"Laki-laki"),"")</f>
        <v/>
      </c>
      <c r="V22" s="421" t="str">
        <f>IF(B22&lt;&gt;"",COUNTIFS(A1_Individu_Data_Keadaan_SDMK!Q$4:Q$150000,'04_MASTER_KODE_SDMK'!D$88,A1_Individu_Data_Keadaan_SDMK!O$4:O$150000,B22,A1_Individu_Data_Keadaan_SDMK!U$4:U$150000,"Perempuan"),"")</f>
        <v/>
      </c>
      <c r="W22" s="421" t="str">
        <f t="shared" si="5"/>
        <v/>
      </c>
      <c r="X22" s="421" t="str">
        <f>IF(B22&lt;&gt;"",COUNTIFS(A1_Individu_Data_Keadaan_SDMK!Q$4:Q$150000,'04_MASTER_KODE_SDMK'!D$91,A1_Individu_Data_Keadaan_SDMK!O$4:O$150000,B22,A1_Individu_Data_Keadaan_SDMK!U$4:U$150000,"Laki-laki"),"")</f>
        <v/>
      </c>
      <c r="Y22" s="421" t="str">
        <f>IF(B22&lt;&gt;"",COUNTIFS(A1_Individu_Data_Keadaan_SDMK!Q$4:Q$150000,'04_MASTER_KODE_SDMK'!D$91,A1_Individu_Data_Keadaan_SDMK!O$4:O$150000,B22,A1_Individu_Data_Keadaan_SDMK!U$4:U$150000,"Perempuan"),"")</f>
        <v/>
      </c>
      <c r="Z22" s="421" t="str">
        <f t="shared" si="6"/>
        <v/>
      </c>
      <c r="AA22" s="421" t="str">
        <f>IF(B22&lt;&gt;"",COUNTIFS(A1_Individu_Data_Keadaan_SDMK!Q$4:Q$150000,'04_MASTER_KODE_SDMK'!D$93,A1_Individu_Data_Keadaan_SDMK!O$4:O$150000,B22,A1_Individu_Data_Keadaan_SDMK!U$4:U$150000,"Laki-laki"),"")</f>
        <v/>
      </c>
      <c r="AB22" s="421" t="str">
        <f>IF(B22&lt;&gt;"",COUNTIFS(A1_Individu_Data_Keadaan_SDMK!Q$4:Q$150000,'04_MASTER_KODE_SDMK'!D$93,A1_Individu_Data_Keadaan_SDMK!O$4:O$150000,B22,A1_Individu_Data_Keadaan_SDMK!U$4:U$150000,"Perempuan"),"")</f>
        <v/>
      </c>
      <c r="AC22" s="421" t="str">
        <f t="shared" si="7"/>
        <v/>
      </c>
      <c r="AD22" s="421" t="str">
        <f>IF(B22&lt;&gt;"",COUNTIFS(A1_Individu_Data_Keadaan_SDMK!Q$4:Q$150000,'04_MASTER_KODE_SDMK'!D$97,A1_Individu_Data_Keadaan_SDMK!O$4:O$150000,B22,A1_Individu_Data_Keadaan_SDMK!U$4:U$150000,"Laki-laki"),"")</f>
        <v/>
      </c>
      <c r="AE22" s="421" t="str">
        <f>IF(B22&lt;&gt;"",COUNTIFS(A1_Individu_Data_Keadaan_SDMK!Q$4:Q$150000,'04_MASTER_KODE_SDMK'!D$97,A1_Individu_Data_Keadaan_SDMK!O$4:O$150000,B22,A1_Individu_Data_Keadaan_SDMK!U$4:U$150000,"Perempuan"),"")</f>
        <v/>
      </c>
      <c r="AF22" s="421" t="str">
        <f t="shared" si="8"/>
        <v/>
      </c>
      <c r="AG22" s="421" t="str">
        <f>IF(B22&lt;&gt;"",COUNTIFS(A1_Individu_Data_Keadaan_SDMK!Q$4:Q$150000,'04_MASTER_KODE_SDMK'!D$105,A1_Individu_Data_Keadaan_SDMK!O$4:O$150000,B22,A1_Individu_Data_Keadaan_SDMK!U$4:U$150000,"Laki-laki"),"")</f>
        <v/>
      </c>
      <c r="AH22" s="421" t="str">
        <f>IF(B22&lt;&gt;"",COUNTIFS(A1_Individu_Data_Keadaan_SDMK!Q$4:Q$150000,'04_MASTER_KODE_SDMK'!D$105,A1_Individu_Data_Keadaan_SDMK!O$4:O$150000,B22,A1_Individu_Data_Keadaan_SDMK!U$4:U$150000,"Perempuan"),"")</f>
        <v/>
      </c>
      <c r="AI22" s="421" t="str">
        <f t="shared" si="9"/>
        <v/>
      </c>
      <c r="AJ22" s="421" t="str">
        <f>IF(B22&lt;&gt;"",COUNTIFS(A1_Individu_Data_Keadaan_SDMK!Q$4:Q$150000,'04_MASTER_KODE_SDMK'!D$111,A1_Individu_Data_Keadaan_SDMK!O$4:O$150000,B22,A1_Individu_Data_Keadaan_SDMK!U$4:U$150000,"Laki-laki"),"")</f>
        <v/>
      </c>
      <c r="AK22" s="421" t="str">
        <f>IF(B22&lt;&gt;"",COUNTIFS(A1_Individu_Data_Keadaan_SDMK!Q$4:Q$150000,'04_MASTER_KODE_SDMK'!D$111,A1_Individu_Data_Keadaan_SDMK!O$4:O$150000,B22,A1_Individu_Data_Keadaan_SDMK!U$4:U$150000,"Perempuan"),"")</f>
        <v/>
      </c>
      <c r="AL22" s="421" t="str">
        <f t="shared" si="10"/>
        <v/>
      </c>
      <c r="AM22" s="421" t="str">
        <f>IF(B22&lt;&gt;"",COUNTIFS(A1_Individu_Data_Keadaan_SDMK!Q$4:Q$150000,'04_MASTER_KODE_SDMK'!D$113,A1_Individu_Data_Keadaan_SDMK!O$4:O$150000,B22,A1_Individu_Data_Keadaan_SDMK!U$4:U$150000,"Laki-laki"),"")</f>
        <v/>
      </c>
      <c r="AN22" s="421" t="str">
        <f>IF(B22&lt;&gt;"",COUNTIFS(A1_Individu_Data_Keadaan_SDMK!Q$4:Q$150000,'04_MASTER_KODE_SDMK'!D$113,A1_Individu_Data_Keadaan_SDMK!O$4:O$150000,B22,A1_Individu_Data_Keadaan_SDMK!U$4:U$150000,"Perempuan"),"")</f>
        <v/>
      </c>
      <c r="AO22" s="421" t="str">
        <f t="shared" si="11"/>
        <v/>
      </c>
      <c r="AP22" s="421" t="str">
        <f>IF(B22&lt;&gt;"",COUNTIFS(A1_Individu_Data_Keadaan_SDMK!Q$4:Q$150000,'04_MASTER_KODE_SDMK'!D$120,A1_Individu_Data_Keadaan_SDMK!O$4:O$150000,B22,A1_Individu_Data_Keadaan_SDMK!U$4:U$150000,"Laki-laki"),"")</f>
        <v/>
      </c>
      <c r="AQ22" s="421" t="str">
        <f>IF(B22&lt;&gt;"",COUNTIFS(A1_Individu_Data_Keadaan_SDMK!Q$4:Q$150000,'04_MASTER_KODE_SDMK'!D$120,A1_Individu_Data_Keadaan_SDMK!O$4:O$150000,B22,A1_Individu_Data_Keadaan_SDMK!U$4:U$150000,"Perempuan"),"")</f>
        <v/>
      </c>
      <c r="AR22" s="421" t="str">
        <f t="shared" si="12"/>
        <v/>
      </c>
      <c r="AS22" s="421" t="str">
        <f t="shared" si="13"/>
        <v/>
      </c>
      <c r="AT22" s="421" t="str">
        <f t="shared" si="14"/>
        <v/>
      </c>
      <c r="AU22" s="421" t="str">
        <f t="shared" si="15"/>
        <v/>
      </c>
    </row>
    <row r="23" spans="1:47" hidden="1">
      <c r="A23" s="410">
        <v>8</v>
      </c>
      <c r="B23" s="410" t="str">
        <f>IF(INDEX('01_MASTER_KODE_WILAYAH'!F$5:F$1353,MATCH($B$9,'01_MASTER_KODE_WILAYAH'!E$5:E$1353,0)+7)&lt;&gt;"-",INDEX('01_MASTER_KODE_WILAYAH'!F$5:F$1353,MATCH($B$9,'01_MASTER_KODE_WILAYAH'!E$5:E$1353,0)+7),"")</f>
        <v/>
      </c>
      <c r="C23" s="422" t="str">
        <f>IF(B23&lt;&gt;"",COUNTIFS('02_MASTER_KODE_FASYANKES'!D$3:D$20279,"Puskesmas",'02_MASTER_KODE_FASYANKES'!L$3:L$20279,B23),"")</f>
        <v/>
      </c>
      <c r="D23" s="422" t="str">
        <f>IF(B23&lt;&gt;"",COUNTIFS('02_MASTER_KODE_FASYANKES'!D$3:D$20279,"Rumah Sakit",'02_MASTER_KODE_FASYANKES'!L$3:L$20279,B23),"")</f>
        <v/>
      </c>
      <c r="E23" s="422" t="str">
        <f>IF(B23&lt;&gt;"",COUNTIFS(A1_Individu_Data_Keadaan_SDMK!Q$4:Q$150000,'04_MASTER_KODE_SDMK'!D$6,A1_Individu_Data_Keadaan_SDMK!O$4:O$150000,B23,A1_Individu_Data_Keadaan_SDMK!U$4:U$150000,"Laki-laki"),"")</f>
        <v/>
      </c>
      <c r="F23" s="422" t="str">
        <f>IF(B23&lt;&gt;"",COUNTIFS(A1_Individu_Data_Keadaan_SDMK!Q$4:Q$150000,'04_MASTER_KODE_SDMK'!D$6,A1_Individu_Data_Keadaan_SDMK!O$4:O$150000,B23,A1_Individu_Data_Keadaan_SDMK!U$4:U$150000,"Perempuan"),"")</f>
        <v/>
      </c>
      <c r="G23" s="422" t="str">
        <f t="shared" si="0"/>
        <v/>
      </c>
      <c r="H23" s="422" t="str">
        <f>IF(B23&lt;&gt;"",COUNTIFS(A1_Individu_Data_Keadaan_SDMK!Q$4:Q$150000,'04_MASTER_KODE_SDMK'!D$61,A1_Individu_Data_Keadaan_SDMK!O$4:O$150000,B23,A1_Individu_Data_Keadaan_SDMK!U$4:U$150000,"Laki-laki"),"")</f>
        <v/>
      </c>
      <c r="I23" s="422" t="str">
        <f>IF(B23&lt;&gt;"",COUNTIFS(A1_Individu_Data_Keadaan_SDMK!Q$4:Q$150000,'04_MASTER_KODE_SDMK'!D$61,A1_Individu_Data_Keadaan_SDMK!O$4:O$150000,B23,A1_Individu_Data_Keadaan_SDMK!U$4:U$150000,"Perempuan"),"")</f>
        <v/>
      </c>
      <c r="J23" s="422" t="str">
        <f t="shared" si="1"/>
        <v/>
      </c>
      <c r="K23" s="422" t="str">
        <f>IF(B23&lt;&gt;"",COUNTIFS(A1_Individu_Data_Keadaan_SDMK!Q$4:Q$150000,'04_MASTER_KODE_SDMK'!D$62,A1_Individu_Data_Keadaan_SDMK!O$4:O$150000,B23,A1_Individu_Data_Keadaan_SDMK!U$4:U$150000,"Laki-laki"),"")</f>
        <v/>
      </c>
      <c r="L23" s="422" t="str">
        <f>IF(B23&lt;&gt;"",COUNTIFS(A1_Individu_Data_Keadaan_SDMK!Q$4:Q$150000,'04_MASTER_KODE_SDMK'!D$62,A1_Individu_Data_Keadaan_SDMK!O$4:O$150000,B23,A1_Individu_Data_Keadaan_SDMK!U$4:U$150000,"Perempuan"),"")</f>
        <v/>
      </c>
      <c r="M23" s="422" t="str">
        <f t="shared" si="2"/>
        <v/>
      </c>
      <c r="N23" s="422" t="str">
        <f>IF(B23&lt;&gt;"",COUNTIFS(A1_Individu_Data_Keadaan_SDMK!Q$4:Q$150000,'04_MASTER_KODE_SDMK'!D$71,A1_Individu_Data_Keadaan_SDMK!O$4:O$150000,B23,A1_Individu_Data_Keadaan_SDMK!U$4:U$150000,"Perempuan"),"")</f>
        <v/>
      </c>
      <c r="O23" s="422" t="str">
        <f>IF(B23&lt;&gt;"",COUNTIFS(A1_Individu_Data_Keadaan_SDMK!Q$4:Q$150000,'04_MASTER_KODE_SDMK'!D$75,A1_Individu_Data_Keadaan_SDMK!O$4:O$150000,B23,A1_Individu_Data_Keadaan_SDMK!U$4:U$150000,"Laki-laki"),"")</f>
        <v/>
      </c>
      <c r="P23" s="422" t="str">
        <f>IF(B23&lt;&gt;"",COUNTIFS(A1_Individu_Data_Keadaan_SDMK!Q$4:Q$150000,'04_MASTER_KODE_SDMK'!D$75,A1_Individu_Data_Keadaan_SDMK!O$4:O$150000,B23,A1_Individu_Data_Keadaan_SDMK!U$4:U$150000,"Perempuan"),"")</f>
        <v/>
      </c>
      <c r="Q23" s="422" t="str">
        <f t="shared" si="3"/>
        <v/>
      </c>
      <c r="R23" s="422" t="str">
        <f>IF(B23&lt;&gt;"",COUNTIFS(A1_Individu_Data_Keadaan_SDMK!Q$4:Q$150000,'04_MASTER_KODE_SDMK'!D$79,A1_Individu_Data_Keadaan_SDMK!O$4:O$150000,B23,A1_Individu_Data_Keadaan_SDMK!U$4:U$150000,"Laki-laki"),"")</f>
        <v/>
      </c>
      <c r="S23" s="422" t="str">
        <f>IF(B23&lt;&gt;"",COUNTIFS(A1_Individu_Data_Keadaan_SDMK!Q$4:Q$150000,'04_MASTER_KODE_SDMK'!D$79,A1_Individu_Data_Keadaan_SDMK!O$4:O$150000,B23,A1_Individu_Data_Keadaan_SDMK!U$4:U$150000,"Perempuan"),"")</f>
        <v/>
      </c>
      <c r="T23" s="422" t="str">
        <f t="shared" si="4"/>
        <v/>
      </c>
      <c r="U23" s="422" t="str">
        <f>IF(B23&lt;&gt;"",COUNTIFS(A1_Individu_Data_Keadaan_SDMK!Q$4:Q$150000,'04_MASTER_KODE_SDMK'!D$88,A1_Individu_Data_Keadaan_SDMK!O$4:O$150000,B23,A1_Individu_Data_Keadaan_SDMK!U$4:U$150000,"Laki-laki"),"")</f>
        <v/>
      </c>
      <c r="V23" s="422" t="str">
        <f>IF(B23&lt;&gt;"",COUNTIFS(A1_Individu_Data_Keadaan_SDMK!Q$4:Q$150000,'04_MASTER_KODE_SDMK'!D$88,A1_Individu_Data_Keadaan_SDMK!O$4:O$150000,B23,A1_Individu_Data_Keadaan_SDMK!U$4:U$150000,"Perempuan"),"")</f>
        <v/>
      </c>
      <c r="W23" s="422" t="str">
        <f t="shared" si="5"/>
        <v/>
      </c>
      <c r="X23" s="422" t="str">
        <f>IF(B23&lt;&gt;"",COUNTIFS(A1_Individu_Data_Keadaan_SDMK!Q$4:Q$150000,'04_MASTER_KODE_SDMK'!D$91,A1_Individu_Data_Keadaan_SDMK!O$4:O$150000,B23,A1_Individu_Data_Keadaan_SDMK!U$4:U$150000,"Laki-laki"),"")</f>
        <v/>
      </c>
      <c r="Y23" s="422" t="str">
        <f>IF(B23&lt;&gt;"",COUNTIFS(A1_Individu_Data_Keadaan_SDMK!Q$4:Q$150000,'04_MASTER_KODE_SDMK'!D$91,A1_Individu_Data_Keadaan_SDMK!O$4:O$150000,B23,A1_Individu_Data_Keadaan_SDMK!U$4:U$150000,"Perempuan"),"")</f>
        <v/>
      </c>
      <c r="Z23" s="422" t="str">
        <f t="shared" si="6"/>
        <v/>
      </c>
      <c r="AA23" s="422" t="str">
        <f>IF(B23&lt;&gt;"",COUNTIFS(A1_Individu_Data_Keadaan_SDMK!Q$4:Q$150000,'04_MASTER_KODE_SDMK'!D$93,A1_Individu_Data_Keadaan_SDMK!O$4:O$150000,B23,A1_Individu_Data_Keadaan_SDMK!U$4:U$150000,"Laki-laki"),"")</f>
        <v/>
      </c>
      <c r="AB23" s="422" t="str">
        <f>IF(B23&lt;&gt;"",COUNTIFS(A1_Individu_Data_Keadaan_SDMK!Q$4:Q$150000,'04_MASTER_KODE_SDMK'!D$93,A1_Individu_Data_Keadaan_SDMK!O$4:O$150000,B23,A1_Individu_Data_Keadaan_SDMK!U$4:U$150000,"Perempuan"),"")</f>
        <v/>
      </c>
      <c r="AC23" s="422" t="str">
        <f t="shared" si="7"/>
        <v/>
      </c>
      <c r="AD23" s="422" t="str">
        <f>IF(B23&lt;&gt;"",COUNTIFS(A1_Individu_Data_Keadaan_SDMK!Q$4:Q$150000,'04_MASTER_KODE_SDMK'!D$97,A1_Individu_Data_Keadaan_SDMK!O$4:O$150000,B23,A1_Individu_Data_Keadaan_SDMK!U$4:U$150000,"Laki-laki"),"")</f>
        <v/>
      </c>
      <c r="AE23" s="422" t="str">
        <f>IF(B23&lt;&gt;"",COUNTIFS(A1_Individu_Data_Keadaan_SDMK!Q$4:Q$150000,'04_MASTER_KODE_SDMK'!D$97,A1_Individu_Data_Keadaan_SDMK!O$4:O$150000,B23,A1_Individu_Data_Keadaan_SDMK!U$4:U$150000,"Perempuan"),"")</f>
        <v/>
      </c>
      <c r="AF23" s="422" t="str">
        <f t="shared" si="8"/>
        <v/>
      </c>
      <c r="AG23" s="422" t="str">
        <f>IF(B23&lt;&gt;"",COUNTIFS(A1_Individu_Data_Keadaan_SDMK!Q$4:Q$150000,'04_MASTER_KODE_SDMK'!D$105,A1_Individu_Data_Keadaan_SDMK!O$4:O$150000,B23,A1_Individu_Data_Keadaan_SDMK!U$4:U$150000,"Laki-laki"),"")</f>
        <v/>
      </c>
      <c r="AH23" s="422" t="str">
        <f>IF(B23&lt;&gt;"",COUNTIFS(A1_Individu_Data_Keadaan_SDMK!Q$4:Q$150000,'04_MASTER_KODE_SDMK'!D$105,A1_Individu_Data_Keadaan_SDMK!O$4:O$150000,B23,A1_Individu_Data_Keadaan_SDMK!U$4:U$150000,"Perempuan"),"")</f>
        <v/>
      </c>
      <c r="AI23" s="422" t="str">
        <f t="shared" si="9"/>
        <v/>
      </c>
      <c r="AJ23" s="422" t="str">
        <f>IF(B23&lt;&gt;"",COUNTIFS(A1_Individu_Data_Keadaan_SDMK!Q$4:Q$150000,'04_MASTER_KODE_SDMK'!D$111,A1_Individu_Data_Keadaan_SDMK!O$4:O$150000,B23,A1_Individu_Data_Keadaan_SDMK!U$4:U$150000,"Laki-laki"),"")</f>
        <v/>
      </c>
      <c r="AK23" s="422" t="str">
        <f>IF(B23&lt;&gt;"",COUNTIFS(A1_Individu_Data_Keadaan_SDMK!Q$4:Q$150000,'04_MASTER_KODE_SDMK'!D$111,A1_Individu_Data_Keadaan_SDMK!O$4:O$150000,B23,A1_Individu_Data_Keadaan_SDMK!U$4:U$150000,"Perempuan"),"")</f>
        <v/>
      </c>
      <c r="AL23" s="422" t="str">
        <f t="shared" si="10"/>
        <v/>
      </c>
      <c r="AM23" s="422" t="str">
        <f>IF(B23&lt;&gt;"",COUNTIFS(A1_Individu_Data_Keadaan_SDMK!Q$4:Q$150000,'04_MASTER_KODE_SDMK'!D$113,A1_Individu_Data_Keadaan_SDMK!O$4:O$150000,B23,A1_Individu_Data_Keadaan_SDMK!U$4:U$150000,"Laki-laki"),"")</f>
        <v/>
      </c>
      <c r="AN23" s="422" t="str">
        <f>IF(B23&lt;&gt;"",COUNTIFS(A1_Individu_Data_Keadaan_SDMK!Q$4:Q$150000,'04_MASTER_KODE_SDMK'!D$113,A1_Individu_Data_Keadaan_SDMK!O$4:O$150000,B23,A1_Individu_Data_Keadaan_SDMK!U$4:U$150000,"Perempuan"),"")</f>
        <v/>
      </c>
      <c r="AO23" s="422" t="str">
        <f t="shared" si="11"/>
        <v/>
      </c>
      <c r="AP23" s="422" t="str">
        <f>IF(B23&lt;&gt;"",COUNTIFS(A1_Individu_Data_Keadaan_SDMK!Q$4:Q$150000,'04_MASTER_KODE_SDMK'!D$120,A1_Individu_Data_Keadaan_SDMK!O$4:O$150000,B23,A1_Individu_Data_Keadaan_SDMK!U$4:U$150000,"Laki-laki"),"")</f>
        <v/>
      </c>
      <c r="AQ23" s="422" t="str">
        <f>IF(B23&lt;&gt;"",COUNTIFS(A1_Individu_Data_Keadaan_SDMK!Q$4:Q$150000,'04_MASTER_KODE_SDMK'!D$120,A1_Individu_Data_Keadaan_SDMK!O$4:O$150000,B23,A1_Individu_Data_Keadaan_SDMK!U$4:U$150000,"Perempuan"),"")</f>
        <v/>
      </c>
      <c r="AR23" s="422" t="str">
        <f t="shared" si="12"/>
        <v/>
      </c>
      <c r="AS23" s="422" t="str">
        <f t="shared" si="13"/>
        <v/>
      </c>
      <c r="AT23" s="422" t="str">
        <f t="shared" si="14"/>
        <v/>
      </c>
      <c r="AU23" s="422" t="str">
        <f t="shared" si="15"/>
        <v/>
      </c>
    </row>
    <row r="24" spans="1:47" hidden="1">
      <c r="A24" s="353">
        <v>9</v>
      </c>
      <c r="B24" s="353" t="str">
        <f>IF(INDEX('01_MASTER_KODE_WILAYAH'!F$5:F$1353,MATCH($B$9,'01_MASTER_KODE_WILAYAH'!E$5:E$1353,0)+8)&lt;&gt;"-",INDEX('01_MASTER_KODE_WILAYAH'!F$5:F$1353,MATCH($B$9,'01_MASTER_KODE_WILAYAH'!E$5:E$1353,0)+8),"")</f>
        <v/>
      </c>
      <c r="C24" s="421" t="str">
        <f>IF(B24&lt;&gt;"",COUNTIFS('02_MASTER_KODE_FASYANKES'!D$3:D$20279,"Puskesmas",'02_MASTER_KODE_FASYANKES'!L$3:L$20279,B24),"")</f>
        <v/>
      </c>
      <c r="D24" s="421" t="str">
        <f>IF(B24&lt;&gt;"",COUNTIFS('02_MASTER_KODE_FASYANKES'!D$3:D$20279,"Rumah Sakit",'02_MASTER_KODE_FASYANKES'!L$3:L$20279,B24),"")</f>
        <v/>
      </c>
      <c r="E24" s="421" t="str">
        <f>IF(B24&lt;&gt;"",COUNTIFS(A1_Individu_Data_Keadaan_SDMK!Q$4:Q$150000,'04_MASTER_KODE_SDMK'!D$6,A1_Individu_Data_Keadaan_SDMK!O$4:O$150000,B24,A1_Individu_Data_Keadaan_SDMK!U$4:U$150000,"Laki-laki"),"")</f>
        <v/>
      </c>
      <c r="F24" s="421" t="str">
        <f>IF(B24&lt;&gt;"",COUNTIFS(A1_Individu_Data_Keadaan_SDMK!Q$4:Q$150000,'04_MASTER_KODE_SDMK'!D$6,A1_Individu_Data_Keadaan_SDMK!O$4:O$150000,B24,A1_Individu_Data_Keadaan_SDMK!U$4:U$150000,"Perempuan"),"")</f>
        <v/>
      </c>
      <c r="G24" s="421" t="str">
        <f t="shared" si="0"/>
        <v/>
      </c>
      <c r="H24" s="421" t="str">
        <f>IF(B24&lt;&gt;"",COUNTIFS(A1_Individu_Data_Keadaan_SDMK!Q$4:Q$150000,'04_MASTER_KODE_SDMK'!D$61,A1_Individu_Data_Keadaan_SDMK!O$4:O$150000,B24,A1_Individu_Data_Keadaan_SDMK!U$4:U$150000,"Laki-laki"),"")</f>
        <v/>
      </c>
      <c r="I24" s="421" t="str">
        <f>IF(B24&lt;&gt;"",COUNTIFS(A1_Individu_Data_Keadaan_SDMK!Q$4:Q$150000,'04_MASTER_KODE_SDMK'!D$61,A1_Individu_Data_Keadaan_SDMK!O$4:O$150000,B24,A1_Individu_Data_Keadaan_SDMK!U$4:U$150000,"Perempuan"),"")</f>
        <v/>
      </c>
      <c r="J24" s="421" t="str">
        <f t="shared" si="1"/>
        <v/>
      </c>
      <c r="K24" s="421" t="str">
        <f>IF(B24&lt;&gt;"",COUNTIFS(A1_Individu_Data_Keadaan_SDMK!Q$4:Q$150000,'04_MASTER_KODE_SDMK'!D$62,A1_Individu_Data_Keadaan_SDMK!O$4:O$150000,B24,A1_Individu_Data_Keadaan_SDMK!U$4:U$150000,"Laki-laki"),"")</f>
        <v/>
      </c>
      <c r="L24" s="421" t="str">
        <f>IF(B24&lt;&gt;"",COUNTIFS(A1_Individu_Data_Keadaan_SDMK!Q$4:Q$150000,'04_MASTER_KODE_SDMK'!D$62,A1_Individu_Data_Keadaan_SDMK!O$4:O$150000,B24,A1_Individu_Data_Keadaan_SDMK!U$4:U$150000,"Perempuan"),"")</f>
        <v/>
      </c>
      <c r="M24" s="421" t="str">
        <f t="shared" si="2"/>
        <v/>
      </c>
      <c r="N24" s="421" t="str">
        <f>IF(B24&lt;&gt;"",COUNTIFS(A1_Individu_Data_Keadaan_SDMK!Q$4:Q$150000,'04_MASTER_KODE_SDMK'!D$71,A1_Individu_Data_Keadaan_SDMK!O$4:O$150000,B24,A1_Individu_Data_Keadaan_SDMK!U$4:U$150000,"Perempuan"),"")</f>
        <v/>
      </c>
      <c r="O24" s="421" t="str">
        <f>IF(B24&lt;&gt;"",COUNTIFS(A1_Individu_Data_Keadaan_SDMK!Q$4:Q$150000,'04_MASTER_KODE_SDMK'!D$75,A1_Individu_Data_Keadaan_SDMK!O$4:O$150000,B24,A1_Individu_Data_Keadaan_SDMK!U$4:U$150000,"Laki-laki"),"")</f>
        <v/>
      </c>
      <c r="P24" s="421" t="str">
        <f>IF(B24&lt;&gt;"",COUNTIFS(A1_Individu_Data_Keadaan_SDMK!Q$4:Q$150000,'04_MASTER_KODE_SDMK'!D$75,A1_Individu_Data_Keadaan_SDMK!O$4:O$150000,B24,A1_Individu_Data_Keadaan_SDMK!U$4:U$150000,"Perempuan"),"")</f>
        <v/>
      </c>
      <c r="Q24" s="421" t="str">
        <f t="shared" si="3"/>
        <v/>
      </c>
      <c r="R24" s="421" t="str">
        <f>IF(B24&lt;&gt;"",COUNTIFS(A1_Individu_Data_Keadaan_SDMK!Q$4:Q$150000,'04_MASTER_KODE_SDMK'!D$79,A1_Individu_Data_Keadaan_SDMK!O$4:O$150000,B24,A1_Individu_Data_Keadaan_SDMK!U$4:U$150000,"Laki-laki"),"")</f>
        <v/>
      </c>
      <c r="S24" s="421" t="str">
        <f>IF(B24&lt;&gt;"",COUNTIFS(A1_Individu_Data_Keadaan_SDMK!Q$4:Q$150000,'04_MASTER_KODE_SDMK'!D$79,A1_Individu_Data_Keadaan_SDMK!O$4:O$150000,B24,A1_Individu_Data_Keadaan_SDMK!U$4:U$150000,"Perempuan"),"")</f>
        <v/>
      </c>
      <c r="T24" s="421" t="str">
        <f t="shared" si="4"/>
        <v/>
      </c>
      <c r="U24" s="421" t="str">
        <f>IF(B24&lt;&gt;"",COUNTIFS(A1_Individu_Data_Keadaan_SDMK!Q$4:Q$150000,'04_MASTER_KODE_SDMK'!D$88,A1_Individu_Data_Keadaan_SDMK!O$4:O$150000,B24,A1_Individu_Data_Keadaan_SDMK!U$4:U$150000,"Laki-laki"),"")</f>
        <v/>
      </c>
      <c r="V24" s="421" t="str">
        <f>IF(B24&lt;&gt;"",COUNTIFS(A1_Individu_Data_Keadaan_SDMK!Q$4:Q$150000,'04_MASTER_KODE_SDMK'!D$88,A1_Individu_Data_Keadaan_SDMK!O$4:O$150000,B24,A1_Individu_Data_Keadaan_SDMK!U$4:U$150000,"Perempuan"),"")</f>
        <v/>
      </c>
      <c r="W24" s="421" t="str">
        <f t="shared" si="5"/>
        <v/>
      </c>
      <c r="X24" s="421" t="str">
        <f>IF(B24&lt;&gt;"",COUNTIFS(A1_Individu_Data_Keadaan_SDMK!Q$4:Q$150000,'04_MASTER_KODE_SDMK'!D$91,A1_Individu_Data_Keadaan_SDMK!O$4:O$150000,B24,A1_Individu_Data_Keadaan_SDMK!U$4:U$150000,"Laki-laki"),"")</f>
        <v/>
      </c>
      <c r="Y24" s="421" t="str">
        <f>IF(B24&lt;&gt;"",COUNTIFS(A1_Individu_Data_Keadaan_SDMK!Q$4:Q$150000,'04_MASTER_KODE_SDMK'!D$91,A1_Individu_Data_Keadaan_SDMK!O$4:O$150000,B24,A1_Individu_Data_Keadaan_SDMK!U$4:U$150000,"Perempuan"),"")</f>
        <v/>
      </c>
      <c r="Z24" s="421" t="str">
        <f t="shared" si="6"/>
        <v/>
      </c>
      <c r="AA24" s="421" t="str">
        <f>IF(B24&lt;&gt;"",COUNTIFS(A1_Individu_Data_Keadaan_SDMK!Q$4:Q$150000,'04_MASTER_KODE_SDMK'!D$93,A1_Individu_Data_Keadaan_SDMK!O$4:O$150000,B24,A1_Individu_Data_Keadaan_SDMK!U$4:U$150000,"Laki-laki"),"")</f>
        <v/>
      </c>
      <c r="AB24" s="421" t="str">
        <f>IF(B24&lt;&gt;"",COUNTIFS(A1_Individu_Data_Keadaan_SDMK!Q$4:Q$150000,'04_MASTER_KODE_SDMK'!D$93,A1_Individu_Data_Keadaan_SDMK!O$4:O$150000,B24,A1_Individu_Data_Keadaan_SDMK!U$4:U$150000,"Perempuan"),"")</f>
        <v/>
      </c>
      <c r="AC24" s="421" t="str">
        <f t="shared" si="7"/>
        <v/>
      </c>
      <c r="AD24" s="421" t="str">
        <f>IF(B24&lt;&gt;"",COUNTIFS(A1_Individu_Data_Keadaan_SDMK!Q$4:Q$150000,'04_MASTER_KODE_SDMK'!D$97,A1_Individu_Data_Keadaan_SDMK!O$4:O$150000,B24,A1_Individu_Data_Keadaan_SDMK!U$4:U$150000,"Laki-laki"),"")</f>
        <v/>
      </c>
      <c r="AE24" s="421" t="str">
        <f>IF(B24&lt;&gt;"",COUNTIFS(A1_Individu_Data_Keadaan_SDMK!Q$4:Q$150000,'04_MASTER_KODE_SDMK'!D$97,A1_Individu_Data_Keadaan_SDMK!O$4:O$150000,B24,A1_Individu_Data_Keadaan_SDMK!U$4:U$150000,"Perempuan"),"")</f>
        <v/>
      </c>
      <c r="AF24" s="421" t="str">
        <f t="shared" si="8"/>
        <v/>
      </c>
      <c r="AG24" s="421" t="str">
        <f>IF(B24&lt;&gt;"",COUNTIFS(A1_Individu_Data_Keadaan_SDMK!Q$4:Q$150000,'04_MASTER_KODE_SDMK'!D$105,A1_Individu_Data_Keadaan_SDMK!O$4:O$150000,B24,A1_Individu_Data_Keadaan_SDMK!U$4:U$150000,"Laki-laki"),"")</f>
        <v/>
      </c>
      <c r="AH24" s="421" t="str">
        <f>IF(B24&lt;&gt;"",COUNTIFS(A1_Individu_Data_Keadaan_SDMK!Q$4:Q$150000,'04_MASTER_KODE_SDMK'!D$105,A1_Individu_Data_Keadaan_SDMK!O$4:O$150000,B24,A1_Individu_Data_Keadaan_SDMK!U$4:U$150000,"Perempuan"),"")</f>
        <v/>
      </c>
      <c r="AI24" s="421" t="str">
        <f t="shared" si="9"/>
        <v/>
      </c>
      <c r="AJ24" s="421" t="str">
        <f>IF(B24&lt;&gt;"",COUNTIFS(A1_Individu_Data_Keadaan_SDMK!Q$4:Q$150000,'04_MASTER_KODE_SDMK'!D$111,A1_Individu_Data_Keadaan_SDMK!O$4:O$150000,B24,A1_Individu_Data_Keadaan_SDMK!U$4:U$150000,"Laki-laki"),"")</f>
        <v/>
      </c>
      <c r="AK24" s="421" t="str">
        <f>IF(B24&lt;&gt;"",COUNTIFS(A1_Individu_Data_Keadaan_SDMK!Q$4:Q$150000,'04_MASTER_KODE_SDMK'!D$111,A1_Individu_Data_Keadaan_SDMK!O$4:O$150000,B24,A1_Individu_Data_Keadaan_SDMK!U$4:U$150000,"Perempuan"),"")</f>
        <v/>
      </c>
      <c r="AL24" s="421" t="str">
        <f t="shared" si="10"/>
        <v/>
      </c>
      <c r="AM24" s="421" t="str">
        <f>IF(B24&lt;&gt;"",COUNTIFS(A1_Individu_Data_Keadaan_SDMK!Q$4:Q$150000,'04_MASTER_KODE_SDMK'!D$113,A1_Individu_Data_Keadaan_SDMK!O$4:O$150000,B24,A1_Individu_Data_Keadaan_SDMK!U$4:U$150000,"Laki-laki"),"")</f>
        <v/>
      </c>
      <c r="AN24" s="421" t="str">
        <f>IF(B24&lt;&gt;"",COUNTIFS(A1_Individu_Data_Keadaan_SDMK!Q$4:Q$150000,'04_MASTER_KODE_SDMK'!D$113,A1_Individu_Data_Keadaan_SDMK!O$4:O$150000,B24,A1_Individu_Data_Keadaan_SDMK!U$4:U$150000,"Perempuan"),"")</f>
        <v/>
      </c>
      <c r="AO24" s="421" t="str">
        <f t="shared" si="11"/>
        <v/>
      </c>
      <c r="AP24" s="421" t="str">
        <f>IF(B24&lt;&gt;"",COUNTIFS(A1_Individu_Data_Keadaan_SDMK!Q$4:Q$150000,'04_MASTER_KODE_SDMK'!D$120,A1_Individu_Data_Keadaan_SDMK!O$4:O$150000,B24,A1_Individu_Data_Keadaan_SDMK!U$4:U$150000,"Laki-laki"),"")</f>
        <v/>
      </c>
      <c r="AQ24" s="421" t="str">
        <f>IF(B24&lt;&gt;"",COUNTIFS(A1_Individu_Data_Keadaan_SDMK!Q$4:Q$150000,'04_MASTER_KODE_SDMK'!D$120,A1_Individu_Data_Keadaan_SDMK!O$4:O$150000,B24,A1_Individu_Data_Keadaan_SDMK!U$4:U$150000,"Perempuan"),"")</f>
        <v/>
      </c>
      <c r="AR24" s="421" t="str">
        <f t="shared" si="12"/>
        <v/>
      </c>
      <c r="AS24" s="421" t="str">
        <f t="shared" si="13"/>
        <v/>
      </c>
      <c r="AT24" s="421" t="str">
        <f t="shared" si="14"/>
        <v/>
      </c>
      <c r="AU24" s="421" t="str">
        <f t="shared" si="15"/>
        <v/>
      </c>
    </row>
    <row r="25" spans="1:47" hidden="1">
      <c r="A25" s="410">
        <v>10</v>
      </c>
      <c r="B25" s="410" t="str">
        <f>IF(INDEX('01_MASTER_KODE_WILAYAH'!F$5:F$1353,MATCH($B$9,'01_MASTER_KODE_WILAYAH'!E$5:E$1353,0)+9)&lt;&gt;"-",INDEX('01_MASTER_KODE_WILAYAH'!F$5:F$1353,MATCH($B$9,'01_MASTER_KODE_WILAYAH'!E$5:E$1353,0)+9),"")</f>
        <v/>
      </c>
      <c r="C25" s="422" t="str">
        <f>IF(B25&lt;&gt;"",COUNTIFS('02_MASTER_KODE_FASYANKES'!D$3:D$20279,"Puskesmas",'02_MASTER_KODE_FASYANKES'!L$3:L$20279,B25),"")</f>
        <v/>
      </c>
      <c r="D25" s="422" t="str">
        <f>IF(B25&lt;&gt;"",COUNTIFS('02_MASTER_KODE_FASYANKES'!D$3:D$20279,"Rumah Sakit",'02_MASTER_KODE_FASYANKES'!L$3:L$20279,B25),"")</f>
        <v/>
      </c>
      <c r="E25" s="422" t="str">
        <f>IF(B25&lt;&gt;"",COUNTIFS(A1_Individu_Data_Keadaan_SDMK!Q$4:Q$150000,'04_MASTER_KODE_SDMK'!D$6,A1_Individu_Data_Keadaan_SDMK!O$4:O$150000,B25,A1_Individu_Data_Keadaan_SDMK!U$4:U$150000,"Laki-laki"),"")</f>
        <v/>
      </c>
      <c r="F25" s="422" t="str">
        <f>IF(B25&lt;&gt;"",COUNTIFS(A1_Individu_Data_Keadaan_SDMK!Q$4:Q$150000,'04_MASTER_KODE_SDMK'!D$6,A1_Individu_Data_Keadaan_SDMK!O$4:O$150000,B25,A1_Individu_Data_Keadaan_SDMK!U$4:U$150000,"Perempuan"),"")</f>
        <v/>
      </c>
      <c r="G25" s="422" t="str">
        <f t="shared" si="0"/>
        <v/>
      </c>
      <c r="H25" s="422" t="str">
        <f>IF(B25&lt;&gt;"",COUNTIFS(A1_Individu_Data_Keadaan_SDMK!Q$4:Q$150000,'04_MASTER_KODE_SDMK'!D$61,A1_Individu_Data_Keadaan_SDMK!O$4:O$150000,B25,A1_Individu_Data_Keadaan_SDMK!U$4:U$150000,"Laki-laki"),"")</f>
        <v/>
      </c>
      <c r="I25" s="422" t="str">
        <f>IF(B25&lt;&gt;"",COUNTIFS(A1_Individu_Data_Keadaan_SDMK!Q$4:Q$150000,'04_MASTER_KODE_SDMK'!D$61,A1_Individu_Data_Keadaan_SDMK!O$4:O$150000,B25,A1_Individu_Data_Keadaan_SDMK!U$4:U$150000,"Perempuan"),"")</f>
        <v/>
      </c>
      <c r="J25" s="422" t="str">
        <f t="shared" si="1"/>
        <v/>
      </c>
      <c r="K25" s="422" t="str">
        <f>IF(B25&lt;&gt;"",COUNTIFS(A1_Individu_Data_Keadaan_SDMK!Q$4:Q$150000,'04_MASTER_KODE_SDMK'!D$62,A1_Individu_Data_Keadaan_SDMK!O$4:O$150000,B25,A1_Individu_Data_Keadaan_SDMK!U$4:U$150000,"Laki-laki"),"")</f>
        <v/>
      </c>
      <c r="L25" s="422" t="str">
        <f>IF(B25&lt;&gt;"",COUNTIFS(A1_Individu_Data_Keadaan_SDMK!Q$4:Q$150000,'04_MASTER_KODE_SDMK'!D$62,A1_Individu_Data_Keadaan_SDMK!O$4:O$150000,B25,A1_Individu_Data_Keadaan_SDMK!U$4:U$150000,"Perempuan"),"")</f>
        <v/>
      </c>
      <c r="M25" s="422" t="str">
        <f t="shared" si="2"/>
        <v/>
      </c>
      <c r="N25" s="422" t="str">
        <f>IF(B25&lt;&gt;"",COUNTIFS(A1_Individu_Data_Keadaan_SDMK!Q$4:Q$150000,'04_MASTER_KODE_SDMK'!D$71,A1_Individu_Data_Keadaan_SDMK!O$4:O$150000,B25,A1_Individu_Data_Keadaan_SDMK!U$4:U$150000,"Perempuan"),"")</f>
        <v/>
      </c>
      <c r="O25" s="422" t="str">
        <f>IF(B25&lt;&gt;"",COUNTIFS(A1_Individu_Data_Keadaan_SDMK!Q$4:Q$150000,'04_MASTER_KODE_SDMK'!D$75,A1_Individu_Data_Keadaan_SDMK!O$4:O$150000,B25,A1_Individu_Data_Keadaan_SDMK!U$4:U$150000,"Laki-laki"),"")</f>
        <v/>
      </c>
      <c r="P25" s="422" t="str">
        <f>IF(B25&lt;&gt;"",COUNTIFS(A1_Individu_Data_Keadaan_SDMK!Q$4:Q$150000,'04_MASTER_KODE_SDMK'!D$75,A1_Individu_Data_Keadaan_SDMK!O$4:O$150000,B25,A1_Individu_Data_Keadaan_SDMK!U$4:U$150000,"Perempuan"),"")</f>
        <v/>
      </c>
      <c r="Q25" s="422" t="str">
        <f t="shared" si="3"/>
        <v/>
      </c>
      <c r="R25" s="422" t="str">
        <f>IF(B25&lt;&gt;"",COUNTIFS(A1_Individu_Data_Keadaan_SDMK!Q$4:Q$150000,'04_MASTER_KODE_SDMK'!D$79,A1_Individu_Data_Keadaan_SDMK!O$4:O$150000,B25,A1_Individu_Data_Keadaan_SDMK!U$4:U$150000,"Laki-laki"),"")</f>
        <v/>
      </c>
      <c r="S25" s="422" t="str">
        <f>IF(B25&lt;&gt;"",COUNTIFS(A1_Individu_Data_Keadaan_SDMK!Q$4:Q$150000,'04_MASTER_KODE_SDMK'!D$79,A1_Individu_Data_Keadaan_SDMK!O$4:O$150000,B25,A1_Individu_Data_Keadaan_SDMK!U$4:U$150000,"Perempuan"),"")</f>
        <v/>
      </c>
      <c r="T25" s="422" t="str">
        <f t="shared" si="4"/>
        <v/>
      </c>
      <c r="U25" s="422" t="str">
        <f>IF(B25&lt;&gt;"",COUNTIFS(A1_Individu_Data_Keadaan_SDMK!Q$4:Q$150000,'04_MASTER_KODE_SDMK'!D$88,A1_Individu_Data_Keadaan_SDMK!O$4:O$150000,B25,A1_Individu_Data_Keadaan_SDMK!U$4:U$150000,"Laki-laki"),"")</f>
        <v/>
      </c>
      <c r="V25" s="422" t="str">
        <f>IF(B25&lt;&gt;"",COUNTIFS(A1_Individu_Data_Keadaan_SDMK!Q$4:Q$150000,'04_MASTER_KODE_SDMK'!D$88,A1_Individu_Data_Keadaan_SDMK!O$4:O$150000,B25,A1_Individu_Data_Keadaan_SDMK!U$4:U$150000,"Perempuan"),"")</f>
        <v/>
      </c>
      <c r="W25" s="422" t="str">
        <f t="shared" si="5"/>
        <v/>
      </c>
      <c r="X25" s="422" t="str">
        <f>IF(B25&lt;&gt;"",COUNTIFS(A1_Individu_Data_Keadaan_SDMK!Q$4:Q$150000,'04_MASTER_KODE_SDMK'!D$91,A1_Individu_Data_Keadaan_SDMK!O$4:O$150000,B25,A1_Individu_Data_Keadaan_SDMK!U$4:U$150000,"Laki-laki"),"")</f>
        <v/>
      </c>
      <c r="Y25" s="422" t="str">
        <f>IF(B25&lt;&gt;"",COUNTIFS(A1_Individu_Data_Keadaan_SDMK!Q$4:Q$150000,'04_MASTER_KODE_SDMK'!D$91,A1_Individu_Data_Keadaan_SDMK!O$4:O$150000,B25,A1_Individu_Data_Keadaan_SDMK!U$4:U$150000,"Perempuan"),"")</f>
        <v/>
      </c>
      <c r="Z25" s="422" t="str">
        <f t="shared" si="6"/>
        <v/>
      </c>
      <c r="AA25" s="422" t="str">
        <f>IF(B25&lt;&gt;"",COUNTIFS(A1_Individu_Data_Keadaan_SDMK!Q$4:Q$150000,'04_MASTER_KODE_SDMK'!D$93,A1_Individu_Data_Keadaan_SDMK!O$4:O$150000,B25,A1_Individu_Data_Keadaan_SDMK!U$4:U$150000,"Laki-laki"),"")</f>
        <v/>
      </c>
      <c r="AB25" s="422" t="str">
        <f>IF(B25&lt;&gt;"",COUNTIFS(A1_Individu_Data_Keadaan_SDMK!Q$4:Q$150000,'04_MASTER_KODE_SDMK'!D$93,A1_Individu_Data_Keadaan_SDMK!O$4:O$150000,B25,A1_Individu_Data_Keadaan_SDMK!U$4:U$150000,"Perempuan"),"")</f>
        <v/>
      </c>
      <c r="AC25" s="422" t="str">
        <f t="shared" si="7"/>
        <v/>
      </c>
      <c r="AD25" s="422" t="str">
        <f>IF(B25&lt;&gt;"",COUNTIFS(A1_Individu_Data_Keadaan_SDMK!Q$4:Q$150000,'04_MASTER_KODE_SDMK'!D$97,A1_Individu_Data_Keadaan_SDMK!O$4:O$150000,B25,A1_Individu_Data_Keadaan_SDMK!U$4:U$150000,"Laki-laki"),"")</f>
        <v/>
      </c>
      <c r="AE25" s="422" t="str">
        <f>IF(B25&lt;&gt;"",COUNTIFS(A1_Individu_Data_Keadaan_SDMK!Q$4:Q$150000,'04_MASTER_KODE_SDMK'!D$97,A1_Individu_Data_Keadaan_SDMK!O$4:O$150000,B25,A1_Individu_Data_Keadaan_SDMK!U$4:U$150000,"Perempuan"),"")</f>
        <v/>
      </c>
      <c r="AF25" s="422" t="str">
        <f t="shared" si="8"/>
        <v/>
      </c>
      <c r="AG25" s="422" t="str">
        <f>IF(B25&lt;&gt;"",COUNTIFS(A1_Individu_Data_Keadaan_SDMK!Q$4:Q$150000,'04_MASTER_KODE_SDMK'!D$105,A1_Individu_Data_Keadaan_SDMK!O$4:O$150000,B25,A1_Individu_Data_Keadaan_SDMK!U$4:U$150000,"Laki-laki"),"")</f>
        <v/>
      </c>
      <c r="AH25" s="422" t="str">
        <f>IF(B25&lt;&gt;"",COUNTIFS(A1_Individu_Data_Keadaan_SDMK!Q$4:Q$150000,'04_MASTER_KODE_SDMK'!D$105,A1_Individu_Data_Keadaan_SDMK!O$4:O$150000,B25,A1_Individu_Data_Keadaan_SDMK!U$4:U$150000,"Perempuan"),"")</f>
        <v/>
      </c>
      <c r="AI25" s="422" t="str">
        <f t="shared" si="9"/>
        <v/>
      </c>
      <c r="AJ25" s="422" t="str">
        <f>IF(B25&lt;&gt;"",COUNTIFS(A1_Individu_Data_Keadaan_SDMK!Q$4:Q$150000,'04_MASTER_KODE_SDMK'!D$111,A1_Individu_Data_Keadaan_SDMK!O$4:O$150000,B25,A1_Individu_Data_Keadaan_SDMK!U$4:U$150000,"Laki-laki"),"")</f>
        <v/>
      </c>
      <c r="AK25" s="422" t="str">
        <f>IF(B25&lt;&gt;"",COUNTIFS(A1_Individu_Data_Keadaan_SDMK!Q$4:Q$150000,'04_MASTER_KODE_SDMK'!D$111,A1_Individu_Data_Keadaan_SDMK!O$4:O$150000,B25,A1_Individu_Data_Keadaan_SDMK!U$4:U$150000,"Perempuan"),"")</f>
        <v/>
      </c>
      <c r="AL25" s="422" t="str">
        <f t="shared" si="10"/>
        <v/>
      </c>
      <c r="AM25" s="422" t="str">
        <f>IF(B25&lt;&gt;"",COUNTIFS(A1_Individu_Data_Keadaan_SDMK!Q$4:Q$150000,'04_MASTER_KODE_SDMK'!D$113,A1_Individu_Data_Keadaan_SDMK!O$4:O$150000,B25,A1_Individu_Data_Keadaan_SDMK!U$4:U$150000,"Laki-laki"),"")</f>
        <v/>
      </c>
      <c r="AN25" s="422" t="str">
        <f>IF(B25&lt;&gt;"",COUNTIFS(A1_Individu_Data_Keadaan_SDMK!Q$4:Q$150000,'04_MASTER_KODE_SDMK'!D$113,A1_Individu_Data_Keadaan_SDMK!O$4:O$150000,B25,A1_Individu_Data_Keadaan_SDMK!U$4:U$150000,"Perempuan"),"")</f>
        <v/>
      </c>
      <c r="AO25" s="422" t="str">
        <f t="shared" si="11"/>
        <v/>
      </c>
      <c r="AP25" s="422" t="str">
        <f>IF(B25&lt;&gt;"",COUNTIFS(A1_Individu_Data_Keadaan_SDMK!Q$4:Q$150000,'04_MASTER_KODE_SDMK'!D$120,A1_Individu_Data_Keadaan_SDMK!O$4:O$150000,B25,A1_Individu_Data_Keadaan_SDMK!U$4:U$150000,"Laki-laki"),"")</f>
        <v/>
      </c>
      <c r="AQ25" s="422" t="str">
        <f>IF(B25&lt;&gt;"",COUNTIFS(A1_Individu_Data_Keadaan_SDMK!Q$4:Q$150000,'04_MASTER_KODE_SDMK'!D$120,A1_Individu_Data_Keadaan_SDMK!O$4:O$150000,B25,A1_Individu_Data_Keadaan_SDMK!U$4:U$150000,"Perempuan"),"")</f>
        <v/>
      </c>
      <c r="AR25" s="422" t="str">
        <f t="shared" si="12"/>
        <v/>
      </c>
      <c r="AS25" s="422" t="str">
        <f t="shared" si="13"/>
        <v/>
      </c>
      <c r="AT25" s="422" t="str">
        <f t="shared" si="14"/>
        <v/>
      </c>
      <c r="AU25" s="422" t="str">
        <f t="shared" si="15"/>
        <v/>
      </c>
    </row>
    <row r="26" spans="1:47" hidden="1">
      <c r="A26" s="353">
        <v>11</v>
      </c>
      <c r="B26" s="353" t="str">
        <f>IF(INDEX('01_MASTER_KODE_WILAYAH'!F$5:F$1353,MATCH($B$9,'01_MASTER_KODE_WILAYAH'!E$5:E$1353,0)+10)&lt;&gt;"-",INDEX('01_MASTER_KODE_WILAYAH'!F$5:F$1353,MATCH($B$9,'01_MASTER_KODE_WILAYAH'!E$5:E$1353,0)+10),"")</f>
        <v/>
      </c>
      <c r="C26" s="421" t="str">
        <f>IF(B26&lt;&gt;"",COUNTIFS('02_MASTER_KODE_FASYANKES'!D$3:D$20279,"Puskesmas",'02_MASTER_KODE_FASYANKES'!L$3:L$20279,B26),"")</f>
        <v/>
      </c>
      <c r="D26" s="421" t="str">
        <f>IF(B26&lt;&gt;"",COUNTIFS('02_MASTER_KODE_FASYANKES'!D$3:D$20279,"Rumah Sakit",'02_MASTER_KODE_FASYANKES'!L$3:L$20279,B26),"")</f>
        <v/>
      </c>
      <c r="E26" s="421" t="str">
        <f>IF(B26&lt;&gt;"",COUNTIFS(A1_Individu_Data_Keadaan_SDMK!Q$4:Q$150000,'04_MASTER_KODE_SDMK'!D$6,A1_Individu_Data_Keadaan_SDMK!O$4:O$150000,B26,A1_Individu_Data_Keadaan_SDMK!U$4:U$150000,"Laki-laki"),"")</f>
        <v/>
      </c>
      <c r="F26" s="421" t="str">
        <f>IF(B26&lt;&gt;"",COUNTIFS(A1_Individu_Data_Keadaan_SDMK!Q$4:Q$150000,'04_MASTER_KODE_SDMK'!D$6,A1_Individu_Data_Keadaan_SDMK!O$4:O$150000,B26,A1_Individu_Data_Keadaan_SDMK!U$4:U$150000,"Perempuan"),"")</f>
        <v/>
      </c>
      <c r="G26" s="421" t="str">
        <f t="shared" si="0"/>
        <v/>
      </c>
      <c r="H26" s="421" t="str">
        <f>IF(B26&lt;&gt;"",COUNTIFS(A1_Individu_Data_Keadaan_SDMK!Q$4:Q$150000,'04_MASTER_KODE_SDMK'!D$61,A1_Individu_Data_Keadaan_SDMK!O$4:O$150000,B26,A1_Individu_Data_Keadaan_SDMK!U$4:U$150000,"Laki-laki"),"")</f>
        <v/>
      </c>
      <c r="I26" s="421" t="str">
        <f>IF(B26&lt;&gt;"",COUNTIFS(A1_Individu_Data_Keadaan_SDMK!Q$4:Q$150000,'04_MASTER_KODE_SDMK'!D$61,A1_Individu_Data_Keadaan_SDMK!O$4:O$150000,B26,A1_Individu_Data_Keadaan_SDMK!U$4:U$150000,"Perempuan"),"")</f>
        <v/>
      </c>
      <c r="J26" s="421" t="str">
        <f t="shared" si="1"/>
        <v/>
      </c>
      <c r="K26" s="421" t="str">
        <f>IF(B26&lt;&gt;"",COUNTIFS(A1_Individu_Data_Keadaan_SDMK!Q$4:Q$150000,'04_MASTER_KODE_SDMK'!D$62,A1_Individu_Data_Keadaan_SDMK!O$4:O$150000,B26,A1_Individu_Data_Keadaan_SDMK!U$4:U$150000,"Laki-laki"),"")</f>
        <v/>
      </c>
      <c r="L26" s="421" t="str">
        <f>IF(B26&lt;&gt;"",COUNTIFS(A1_Individu_Data_Keadaan_SDMK!Q$4:Q$150000,'04_MASTER_KODE_SDMK'!D$62,A1_Individu_Data_Keadaan_SDMK!O$4:O$150000,B26,A1_Individu_Data_Keadaan_SDMK!U$4:U$150000,"Perempuan"),"")</f>
        <v/>
      </c>
      <c r="M26" s="421" t="str">
        <f t="shared" si="2"/>
        <v/>
      </c>
      <c r="N26" s="421" t="str">
        <f>IF(B26&lt;&gt;"",COUNTIFS(A1_Individu_Data_Keadaan_SDMK!Q$4:Q$150000,'04_MASTER_KODE_SDMK'!D$71,A1_Individu_Data_Keadaan_SDMK!O$4:O$150000,B26,A1_Individu_Data_Keadaan_SDMK!U$4:U$150000,"Perempuan"),"")</f>
        <v/>
      </c>
      <c r="O26" s="421" t="str">
        <f>IF(B26&lt;&gt;"",COUNTIFS(A1_Individu_Data_Keadaan_SDMK!Q$4:Q$150000,'04_MASTER_KODE_SDMK'!D$75,A1_Individu_Data_Keadaan_SDMK!O$4:O$150000,B26,A1_Individu_Data_Keadaan_SDMK!U$4:U$150000,"Laki-laki"),"")</f>
        <v/>
      </c>
      <c r="P26" s="421" t="str">
        <f>IF(B26&lt;&gt;"",COUNTIFS(A1_Individu_Data_Keadaan_SDMK!Q$4:Q$150000,'04_MASTER_KODE_SDMK'!D$75,A1_Individu_Data_Keadaan_SDMK!O$4:O$150000,B26,A1_Individu_Data_Keadaan_SDMK!U$4:U$150000,"Perempuan"),"")</f>
        <v/>
      </c>
      <c r="Q26" s="421" t="str">
        <f t="shared" si="3"/>
        <v/>
      </c>
      <c r="R26" s="421" t="str">
        <f>IF(B26&lt;&gt;"",COUNTIFS(A1_Individu_Data_Keadaan_SDMK!Q$4:Q$150000,'04_MASTER_KODE_SDMK'!D$79,A1_Individu_Data_Keadaan_SDMK!O$4:O$150000,B26,A1_Individu_Data_Keadaan_SDMK!U$4:U$150000,"Laki-laki"),"")</f>
        <v/>
      </c>
      <c r="S26" s="421" t="str">
        <f>IF(B26&lt;&gt;"",COUNTIFS(A1_Individu_Data_Keadaan_SDMK!Q$4:Q$150000,'04_MASTER_KODE_SDMK'!D$79,A1_Individu_Data_Keadaan_SDMK!O$4:O$150000,B26,A1_Individu_Data_Keadaan_SDMK!U$4:U$150000,"Perempuan"),"")</f>
        <v/>
      </c>
      <c r="T26" s="421" t="str">
        <f t="shared" si="4"/>
        <v/>
      </c>
      <c r="U26" s="421" t="str">
        <f>IF(B26&lt;&gt;"",COUNTIFS(A1_Individu_Data_Keadaan_SDMK!Q$4:Q$150000,'04_MASTER_KODE_SDMK'!D$88,A1_Individu_Data_Keadaan_SDMK!O$4:O$150000,B26,A1_Individu_Data_Keadaan_SDMK!U$4:U$150000,"Laki-laki"),"")</f>
        <v/>
      </c>
      <c r="V26" s="421" t="str">
        <f>IF(B26&lt;&gt;"",COUNTIFS(A1_Individu_Data_Keadaan_SDMK!Q$4:Q$150000,'04_MASTER_KODE_SDMK'!D$88,A1_Individu_Data_Keadaan_SDMK!O$4:O$150000,B26,A1_Individu_Data_Keadaan_SDMK!U$4:U$150000,"Perempuan"),"")</f>
        <v/>
      </c>
      <c r="W26" s="421" t="str">
        <f t="shared" si="5"/>
        <v/>
      </c>
      <c r="X26" s="421" t="str">
        <f>IF(B26&lt;&gt;"",COUNTIFS(A1_Individu_Data_Keadaan_SDMK!Q$4:Q$150000,'04_MASTER_KODE_SDMK'!D$91,A1_Individu_Data_Keadaan_SDMK!O$4:O$150000,B26,A1_Individu_Data_Keadaan_SDMK!U$4:U$150000,"Laki-laki"),"")</f>
        <v/>
      </c>
      <c r="Y26" s="421" t="str">
        <f>IF(B26&lt;&gt;"",COUNTIFS(A1_Individu_Data_Keadaan_SDMK!Q$4:Q$150000,'04_MASTER_KODE_SDMK'!D$91,A1_Individu_Data_Keadaan_SDMK!O$4:O$150000,B26,A1_Individu_Data_Keadaan_SDMK!U$4:U$150000,"Perempuan"),"")</f>
        <v/>
      </c>
      <c r="Z26" s="421" t="str">
        <f t="shared" si="6"/>
        <v/>
      </c>
      <c r="AA26" s="421" t="str">
        <f>IF(B26&lt;&gt;"",COUNTIFS(A1_Individu_Data_Keadaan_SDMK!Q$4:Q$150000,'04_MASTER_KODE_SDMK'!D$93,A1_Individu_Data_Keadaan_SDMK!O$4:O$150000,B26,A1_Individu_Data_Keadaan_SDMK!U$4:U$150000,"Laki-laki"),"")</f>
        <v/>
      </c>
      <c r="AB26" s="421" t="str">
        <f>IF(B26&lt;&gt;"",COUNTIFS(A1_Individu_Data_Keadaan_SDMK!Q$4:Q$150000,'04_MASTER_KODE_SDMK'!D$93,A1_Individu_Data_Keadaan_SDMK!O$4:O$150000,B26,A1_Individu_Data_Keadaan_SDMK!U$4:U$150000,"Perempuan"),"")</f>
        <v/>
      </c>
      <c r="AC26" s="421" t="str">
        <f t="shared" si="7"/>
        <v/>
      </c>
      <c r="AD26" s="421" t="str">
        <f>IF(B26&lt;&gt;"",COUNTIFS(A1_Individu_Data_Keadaan_SDMK!Q$4:Q$150000,'04_MASTER_KODE_SDMK'!D$97,A1_Individu_Data_Keadaan_SDMK!O$4:O$150000,B26,A1_Individu_Data_Keadaan_SDMK!U$4:U$150000,"Laki-laki"),"")</f>
        <v/>
      </c>
      <c r="AE26" s="421" t="str">
        <f>IF(B26&lt;&gt;"",COUNTIFS(A1_Individu_Data_Keadaan_SDMK!Q$4:Q$150000,'04_MASTER_KODE_SDMK'!D$97,A1_Individu_Data_Keadaan_SDMK!O$4:O$150000,B26,A1_Individu_Data_Keadaan_SDMK!U$4:U$150000,"Perempuan"),"")</f>
        <v/>
      </c>
      <c r="AF26" s="421" t="str">
        <f t="shared" si="8"/>
        <v/>
      </c>
      <c r="AG26" s="421" t="str">
        <f>IF(B26&lt;&gt;"",COUNTIFS(A1_Individu_Data_Keadaan_SDMK!Q$4:Q$150000,'04_MASTER_KODE_SDMK'!D$105,A1_Individu_Data_Keadaan_SDMK!O$4:O$150000,B26,A1_Individu_Data_Keadaan_SDMK!U$4:U$150000,"Laki-laki"),"")</f>
        <v/>
      </c>
      <c r="AH26" s="421" t="str">
        <f>IF(B26&lt;&gt;"",COUNTIFS(A1_Individu_Data_Keadaan_SDMK!Q$4:Q$150000,'04_MASTER_KODE_SDMK'!D$105,A1_Individu_Data_Keadaan_SDMK!O$4:O$150000,B26,A1_Individu_Data_Keadaan_SDMK!U$4:U$150000,"Perempuan"),"")</f>
        <v/>
      </c>
      <c r="AI26" s="421" t="str">
        <f t="shared" si="9"/>
        <v/>
      </c>
      <c r="AJ26" s="421" t="str">
        <f>IF(B26&lt;&gt;"",COUNTIFS(A1_Individu_Data_Keadaan_SDMK!Q$4:Q$150000,'04_MASTER_KODE_SDMK'!D$111,A1_Individu_Data_Keadaan_SDMK!O$4:O$150000,B26,A1_Individu_Data_Keadaan_SDMK!U$4:U$150000,"Laki-laki"),"")</f>
        <v/>
      </c>
      <c r="AK26" s="421" t="str">
        <f>IF(B26&lt;&gt;"",COUNTIFS(A1_Individu_Data_Keadaan_SDMK!Q$4:Q$150000,'04_MASTER_KODE_SDMK'!D$111,A1_Individu_Data_Keadaan_SDMK!O$4:O$150000,B26,A1_Individu_Data_Keadaan_SDMK!U$4:U$150000,"Perempuan"),"")</f>
        <v/>
      </c>
      <c r="AL26" s="421" t="str">
        <f t="shared" si="10"/>
        <v/>
      </c>
      <c r="AM26" s="421" t="str">
        <f>IF(B26&lt;&gt;"",COUNTIFS(A1_Individu_Data_Keadaan_SDMK!Q$4:Q$150000,'04_MASTER_KODE_SDMK'!D$113,A1_Individu_Data_Keadaan_SDMK!O$4:O$150000,B26,A1_Individu_Data_Keadaan_SDMK!U$4:U$150000,"Laki-laki"),"")</f>
        <v/>
      </c>
      <c r="AN26" s="421" t="str">
        <f>IF(B26&lt;&gt;"",COUNTIFS(A1_Individu_Data_Keadaan_SDMK!Q$4:Q$150000,'04_MASTER_KODE_SDMK'!D$113,A1_Individu_Data_Keadaan_SDMK!O$4:O$150000,B26,A1_Individu_Data_Keadaan_SDMK!U$4:U$150000,"Perempuan"),"")</f>
        <v/>
      </c>
      <c r="AO26" s="421" t="str">
        <f t="shared" si="11"/>
        <v/>
      </c>
      <c r="AP26" s="421" t="str">
        <f>IF(B26&lt;&gt;"",COUNTIFS(A1_Individu_Data_Keadaan_SDMK!Q$4:Q$150000,'04_MASTER_KODE_SDMK'!D$120,A1_Individu_Data_Keadaan_SDMK!O$4:O$150000,B26,A1_Individu_Data_Keadaan_SDMK!U$4:U$150000,"Laki-laki"),"")</f>
        <v/>
      </c>
      <c r="AQ26" s="421" t="str">
        <f>IF(B26&lt;&gt;"",COUNTIFS(A1_Individu_Data_Keadaan_SDMK!Q$4:Q$150000,'04_MASTER_KODE_SDMK'!D$120,A1_Individu_Data_Keadaan_SDMK!O$4:O$150000,B26,A1_Individu_Data_Keadaan_SDMK!U$4:U$150000,"Perempuan"),"")</f>
        <v/>
      </c>
      <c r="AR26" s="421" t="str">
        <f t="shared" si="12"/>
        <v/>
      </c>
      <c r="AS26" s="421" t="str">
        <f t="shared" si="13"/>
        <v/>
      </c>
      <c r="AT26" s="421" t="str">
        <f t="shared" si="14"/>
        <v/>
      </c>
      <c r="AU26" s="421" t="str">
        <f t="shared" si="15"/>
        <v/>
      </c>
    </row>
    <row r="27" spans="1:47" hidden="1">
      <c r="A27" s="410">
        <v>12</v>
      </c>
      <c r="B27" s="410" t="str">
        <f>IF(INDEX('01_MASTER_KODE_WILAYAH'!F$5:F$1353,MATCH($B$9,'01_MASTER_KODE_WILAYAH'!E$5:E$1353,0)+11)&lt;&gt;"-",INDEX('01_MASTER_KODE_WILAYAH'!F$5:F$1353,MATCH($B$9,'01_MASTER_KODE_WILAYAH'!E$5:E$1353,0)+11),"")</f>
        <v/>
      </c>
      <c r="C27" s="422" t="str">
        <f>IF(B27&lt;&gt;"",COUNTIFS('02_MASTER_KODE_FASYANKES'!D$3:D$20279,"Puskesmas",'02_MASTER_KODE_FASYANKES'!L$3:L$20279,B27),"")</f>
        <v/>
      </c>
      <c r="D27" s="422" t="str">
        <f>IF(B27&lt;&gt;"",COUNTIFS('02_MASTER_KODE_FASYANKES'!D$3:D$20279,"Rumah Sakit",'02_MASTER_KODE_FASYANKES'!L$3:L$20279,B27),"")</f>
        <v/>
      </c>
      <c r="E27" s="422" t="str">
        <f>IF(B27&lt;&gt;"",COUNTIFS(A1_Individu_Data_Keadaan_SDMK!Q$4:Q$150000,'04_MASTER_KODE_SDMK'!D$6,A1_Individu_Data_Keadaan_SDMK!O$4:O$150000,B27,A1_Individu_Data_Keadaan_SDMK!U$4:U$150000,"Laki-laki"),"")</f>
        <v/>
      </c>
      <c r="F27" s="422" t="str">
        <f>IF(B27&lt;&gt;"",COUNTIFS(A1_Individu_Data_Keadaan_SDMK!Q$4:Q$150000,'04_MASTER_KODE_SDMK'!D$6,A1_Individu_Data_Keadaan_SDMK!O$4:O$150000,B27,A1_Individu_Data_Keadaan_SDMK!U$4:U$150000,"Perempuan"),"")</f>
        <v/>
      </c>
      <c r="G27" s="422" t="str">
        <f t="shared" si="0"/>
        <v/>
      </c>
      <c r="H27" s="422" t="str">
        <f>IF(B27&lt;&gt;"",COUNTIFS(A1_Individu_Data_Keadaan_SDMK!Q$4:Q$150000,'04_MASTER_KODE_SDMK'!D$61,A1_Individu_Data_Keadaan_SDMK!O$4:O$150000,B27,A1_Individu_Data_Keadaan_SDMK!U$4:U$150000,"Laki-laki"),"")</f>
        <v/>
      </c>
      <c r="I27" s="422" t="str">
        <f>IF(B27&lt;&gt;"",COUNTIFS(A1_Individu_Data_Keadaan_SDMK!Q$4:Q$150000,'04_MASTER_KODE_SDMK'!D$61,A1_Individu_Data_Keadaan_SDMK!O$4:O$150000,B27,A1_Individu_Data_Keadaan_SDMK!U$4:U$150000,"Perempuan"),"")</f>
        <v/>
      </c>
      <c r="J27" s="422" t="str">
        <f t="shared" si="1"/>
        <v/>
      </c>
      <c r="K27" s="422" t="str">
        <f>IF(B27&lt;&gt;"",COUNTIFS(A1_Individu_Data_Keadaan_SDMK!Q$4:Q$150000,'04_MASTER_KODE_SDMK'!D$62,A1_Individu_Data_Keadaan_SDMK!O$4:O$150000,B27,A1_Individu_Data_Keadaan_SDMK!U$4:U$150000,"Laki-laki"),"")</f>
        <v/>
      </c>
      <c r="L27" s="422" t="str">
        <f>IF(B27&lt;&gt;"",COUNTIFS(A1_Individu_Data_Keadaan_SDMK!Q$4:Q$150000,'04_MASTER_KODE_SDMK'!D$62,A1_Individu_Data_Keadaan_SDMK!O$4:O$150000,B27,A1_Individu_Data_Keadaan_SDMK!U$4:U$150000,"Perempuan"),"")</f>
        <v/>
      </c>
      <c r="M27" s="422" t="str">
        <f t="shared" si="2"/>
        <v/>
      </c>
      <c r="N27" s="422" t="str">
        <f>IF(B27&lt;&gt;"",COUNTIFS(A1_Individu_Data_Keadaan_SDMK!Q$4:Q$150000,'04_MASTER_KODE_SDMK'!D$71,A1_Individu_Data_Keadaan_SDMK!O$4:O$150000,B27,A1_Individu_Data_Keadaan_SDMK!U$4:U$150000,"Perempuan"),"")</f>
        <v/>
      </c>
      <c r="O27" s="422" t="str">
        <f>IF(B27&lt;&gt;"",COUNTIFS(A1_Individu_Data_Keadaan_SDMK!Q$4:Q$150000,'04_MASTER_KODE_SDMK'!D$75,A1_Individu_Data_Keadaan_SDMK!O$4:O$150000,B27,A1_Individu_Data_Keadaan_SDMK!U$4:U$150000,"Laki-laki"),"")</f>
        <v/>
      </c>
      <c r="P27" s="422" t="str">
        <f>IF(B27&lt;&gt;"",COUNTIFS(A1_Individu_Data_Keadaan_SDMK!Q$4:Q$150000,'04_MASTER_KODE_SDMK'!D$75,A1_Individu_Data_Keadaan_SDMK!O$4:O$150000,B27,A1_Individu_Data_Keadaan_SDMK!U$4:U$150000,"Perempuan"),"")</f>
        <v/>
      </c>
      <c r="Q27" s="422" t="str">
        <f t="shared" si="3"/>
        <v/>
      </c>
      <c r="R27" s="422" t="str">
        <f>IF(B27&lt;&gt;"",COUNTIFS(A1_Individu_Data_Keadaan_SDMK!Q$4:Q$150000,'04_MASTER_KODE_SDMK'!D$79,A1_Individu_Data_Keadaan_SDMK!O$4:O$150000,B27,A1_Individu_Data_Keadaan_SDMK!U$4:U$150000,"Laki-laki"),"")</f>
        <v/>
      </c>
      <c r="S27" s="422" t="str">
        <f>IF(B27&lt;&gt;"",COUNTIFS(A1_Individu_Data_Keadaan_SDMK!Q$4:Q$150000,'04_MASTER_KODE_SDMK'!D$79,A1_Individu_Data_Keadaan_SDMK!O$4:O$150000,B27,A1_Individu_Data_Keadaan_SDMK!U$4:U$150000,"Perempuan"),"")</f>
        <v/>
      </c>
      <c r="T27" s="422" t="str">
        <f t="shared" si="4"/>
        <v/>
      </c>
      <c r="U27" s="422" t="str">
        <f>IF(B27&lt;&gt;"",COUNTIFS(A1_Individu_Data_Keadaan_SDMK!Q$4:Q$150000,'04_MASTER_KODE_SDMK'!D$88,A1_Individu_Data_Keadaan_SDMK!O$4:O$150000,B27,A1_Individu_Data_Keadaan_SDMK!U$4:U$150000,"Laki-laki"),"")</f>
        <v/>
      </c>
      <c r="V27" s="422" t="str">
        <f>IF(B27&lt;&gt;"",COUNTIFS(A1_Individu_Data_Keadaan_SDMK!Q$4:Q$150000,'04_MASTER_KODE_SDMK'!D$88,A1_Individu_Data_Keadaan_SDMK!O$4:O$150000,B27,A1_Individu_Data_Keadaan_SDMK!U$4:U$150000,"Perempuan"),"")</f>
        <v/>
      </c>
      <c r="W27" s="422" t="str">
        <f t="shared" si="5"/>
        <v/>
      </c>
      <c r="X27" s="422" t="str">
        <f>IF(B27&lt;&gt;"",COUNTIFS(A1_Individu_Data_Keadaan_SDMK!Q$4:Q$150000,'04_MASTER_KODE_SDMK'!D$91,A1_Individu_Data_Keadaan_SDMK!O$4:O$150000,B27,A1_Individu_Data_Keadaan_SDMK!U$4:U$150000,"Laki-laki"),"")</f>
        <v/>
      </c>
      <c r="Y27" s="422" t="str">
        <f>IF(B27&lt;&gt;"",COUNTIFS(A1_Individu_Data_Keadaan_SDMK!Q$4:Q$150000,'04_MASTER_KODE_SDMK'!D$91,A1_Individu_Data_Keadaan_SDMK!O$4:O$150000,B27,A1_Individu_Data_Keadaan_SDMK!U$4:U$150000,"Perempuan"),"")</f>
        <v/>
      </c>
      <c r="Z27" s="422" t="str">
        <f t="shared" si="6"/>
        <v/>
      </c>
      <c r="AA27" s="422" t="str">
        <f>IF(B27&lt;&gt;"",COUNTIFS(A1_Individu_Data_Keadaan_SDMK!Q$4:Q$150000,'04_MASTER_KODE_SDMK'!D$93,A1_Individu_Data_Keadaan_SDMK!O$4:O$150000,B27,A1_Individu_Data_Keadaan_SDMK!U$4:U$150000,"Laki-laki"),"")</f>
        <v/>
      </c>
      <c r="AB27" s="422" t="str">
        <f>IF(B27&lt;&gt;"",COUNTIFS(A1_Individu_Data_Keadaan_SDMK!Q$4:Q$150000,'04_MASTER_KODE_SDMK'!D$93,A1_Individu_Data_Keadaan_SDMK!O$4:O$150000,B27,A1_Individu_Data_Keadaan_SDMK!U$4:U$150000,"Perempuan"),"")</f>
        <v/>
      </c>
      <c r="AC27" s="422" t="str">
        <f t="shared" si="7"/>
        <v/>
      </c>
      <c r="AD27" s="422" t="str">
        <f>IF(B27&lt;&gt;"",COUNTIFS(A1_Individu_Data_Keadaan_SDMK!Q$4:Q$150000,'04_MASTER_KODE_SDMK'!D$97,A1_Individu_Data_Keadaan_SDMK!O$4:O$150000,B27,A1_Individu_Data_Keadaan_SDMK!U$4:U$150000,"Laki-laki"),"")</f>
        <v/>
      </c>
      <c r="AE27" s="422" t="str">
        <f>IF(B27&lt;&gt;"",COUNTIFS(A1_Individu_Data_Keadaan_SDMK!Q$4:Q$150000,'04_MASTER_KODE_SDMK'!D$97,A1_Individu_Data_Keadaan_SDMK!O$4:O$150000,B27,A1_Individu_Data_Keadaan_SDMK!U$4:U$150000,"Perempuan"),"")</f>
        <v/>
      </c>
      <c r="AF27" s="422" t="str">
        <f t="shared" si="8"/>
        <v/>
      </c>
      <c r="AG27" s="422" t="str">
        <f>IF(B27&lt;&gt;"",COUNTIFS(A1_Individu_Data_Keadaan_SDMK!Q$4:Q$150000,'04_MASTER_KODE_SDMK'!D$105,A1_Individu_Data_Keadaan_SDMK!O$4:O$150000,B27,A1_Individu_Data_Keadaan_SDMK!U$4:U$150000,"Laki-laki"),"")</f>
        <v/>
      </c>
      <c r="AH27" s="422" t="str">
        <f>IF(B27&lt;&gt;"",COUNTIFS(A1_Individu_Data_Keadaan_SDMK!Q$4:Q$150000,'04_MASTER_KODE_SDMK'!D$105,A1_Individu_Data_Keadaan_SDMK!O$4:O$150000,B27,A1_Individu_Data_Keadaan_SDMK!U$4:U$150000,"Perempuan"),"")</f>
        <v/>
      </c>
      <c r="AI27" s="422" t="str">
        <f t="shared" si="9"/>
        <v/>
      </c>
      <c r="AJ27" s="422" t="str">
        <f>IF(B27&lt;&gt;"",COUNTIFS(A1_Individu_Data_Keadaan_SDMK!Q$4:Q$150000,'04_MASTER_KODE_SDMK'!D$111,A1_Individu_Data_Keadaan_SDMK!O$4:O$150000,B27,A1_Individu_Data_Keadaan_SDMK!U$4:U$150000,"Laki-laki"),"")</f>
        <v/>
      </c>
      <c r="AK27" s="422" t="str">
        <f>IF(B27&lt;&gt;"",COUNTIFS(A1_Individu_Data_Keadaan_SDMK!Q$4:Q$150000,'04_MASTER_KODE_SDMK'!D$111,A1_Individu_Data_Keadaan_SDMK!O$4:O$150000,B27,A1_Individu_Data_Keadaan_SDMK!U$4:U$150000,"Perempuan"),"")</f>
        <v/>
      </c>
      <c r="AL27" s="422" t="str">
        <f t="shared" si="10"/>
        <v/>
      </c>
      <c r="AM27" s="422" t="str">
        <f>IF(B27&lt;&gt;"",COUNTIFS(A1_Individu_Data_Keadaan_SDMK!Q$4:Q$150000,'04_MASTER_KODE_SDMK'!D$113,A1_Individu_Data_Keadaan_SDMK!O$4:O$150000,B27,A1_Individu_Data_Keadaan_SDMK!U$4:U$150000,"Laki-laki"),"")</f>
        <v/>
      </c>
      <c r="AN27" s="422" t="str">
        <f>IF(B27&lt;&gt;"",COUNTIFS(A1_Individu_Data_Keadaan_SDMK!Q$4:Q$150000,'04_MASTER_KODE_SDMK'!D$113,A1_Individu_Data_Keadaan_SDMK!O$4:O$150000,B27,A1_Individu_Data_Keadaan_SDMK!U$4:U$150000,"Perempuan"),"")</f>
        <v/>
      </c>
      <c r="AO27" s="422" t="str">
        <f t="shared" si="11"/>
        <v/>
      </c>
      <c r="AP27" s="422" t="str">
        <f>IF(B27&lt;&gt;"",COUNTIFS(A1_Individu_Data_Keadaan_SDMK!Q$4:Q$150000,'04_MASTER_KODE_SDMK'!D$120,A1_Individu_Data_Keadaan_SDMK!O$4:O$150000,B27,A1_Individu_Data_Keadaan_SDMK!U$4:U$150000,"Laki-laki"),"")</f>
        <v/>
      </c>
      <c r="AQ27" s="422" t="str">
        <f>IF(B27&lt;&gt;"",COUNTIFS(A1_Individu_Data_Keadaan_SDMK!Q$4:Q$150000,'04_MASTER_KODE_SDMK'!D$120,A1_Individu_Data_Keadaan_SDMK!O$4:O$150000,B27,A1_Individu_Data_Keadaan_SDMK!U$4:U$150000,"Perempuan"),"")</f>
        <v/>
      </c>
      <c r="AR27" s="422" t="str">
        <f t="shared" si="12"/>
        <v/>
      </c>
      <c r="AS27" s="422" t="str">
        <f t="shared" si="13"/>
        <v/>
      </c>
      <c r="AT27" s="422" t="str">
        <f t="shared" si="14"/>
        <v/>
      </c>
      <c r="AU27" s="422" t="str">
        <f t="shared" si="15"/>
        <v/>
      </c>
    </row>
    <row r="28" spans="1:47" hidden="1">
      <c r="A28" s="353">
        <v>13</v>
      </c>
      <c r="B28" s="353" t="str">
        <f>IF(INDEX('01_MASTER_KODE_WILAYAH'!F$5:F$1353,MATCH($B$9,'01_MASTER_KODE_WILAYAH'!E$5:E$1353,0)+12)&lt;&gt;"-",INDEX('01_MASTER_KODE_WILAYAH'!F$5:F$1353,MATCH($B$9,'01_MASTER_KODE_WILAYAH'!E$5:E$1353,0)+12),"")</f>
        <v/>
      </c>
      <c r="C28" s="421" t="str">
        <f>IF(B28&lt;&gt;"",COUNTIFS('02_MASTER_KODE_FASYANKES'!D$3:D$20279,"Puskesmas",'02_MASTER_KODE_FASYANKES'!L$3:L$20279,B28),"")</f>
        <v/>
      </c>
      <c r="D28" s="421" t="str">
        <f>IF(B28&lt;&gt;"",COUNTIFS('02_MASTER_KODE_FASYANKES'!D$3:D$20279,"Rumah Sakit",'02_MASTER_KODE_FASYANKES'!L$3:L$20279,B28),"")</f>
        <v/>
      </c>
      <c r="E28" s="421" t="str">
        <f>IF(B28&lt;&gt;"",COUNTIFS(A1_Individu_Data_Keadaan_SDMK!Q$4:Q$150000,'04_MASTER_KODE_SDMK'!D$6,A1_Individu_Data_Keadaan_SDMK!O$4:O$150000,B28,A1_Individu_Data_Keadaan_SDMK!U$4:U$150000,"Laki-laki"),"")</f>
        <v/>
      </c>
      <c r="F28" s="421" t="str">
        <f>IF(B28&lt;&gt;"",COUNTIFS(A1_Individu_Data_Keadaan_SDMK!Q$4:Q$150000,'04_MASTER_KODE_SDMK'!D$6,A1_Individu_Data_Keadaan_SDMK!O$4:O$150000,B28,A1_Individu_Data_Keadaan_SDMK!U$4:U$150000,"Perempuan"),"")</f>
        <v/>
      </c>
      <c r="G28" s="421" t="str">
        <f t="shared" si="0"/>
        <v/>
      </c>
      <c r="H28" s="421" t="str">
        <f>IF(B28&lt;&gt;"",COUNTIFS(A1_Individu_Data_Keadaan_SDMK!Q$4:Q$150000,'04_MASTER_KODE_SDMK'!D$61,A1_Individu_Data_Keadaan_SDMK!O$4:O$150000,B28,A1_Individu_Data_Keadaan_SDMK!U$4:U$150000,"Laki-laki"),"")</f>
        <v/>
      </c>
      <c r="I28" s="421" t="str">
        <f>IF(B28&lt;&gt;"",COUNTIFS(A1_Individu_Data_Keadaan_SDMK!Q$4:Q$150000,'04_MASTER_KODE_SDMK'!D$61,A1_Individu_Data_Keadaan_SDMK!O$4:O$150000,B28,A1_Individu_Data_Keadaan_SDMK!U$4:U$150000,"Perempuan"),"")</f>
        <v/>
      </c>
      <c r="J28" s="421" t="str">
        <f t="shared" si="1"/>
        <v/>
      </c>
      <c r="K28" s="421" t="str">
        <f>IF(B28&lt;&gt;"",COUNTIFS(A1_Individu_Data_Keadaan_SDMK!Q$4:Q$150000,'04_MASTER_KODE_SDMK'!D$62,A1_Individu_Data_Keadaan_SDMK!O$4:O$150000,B28,A1_Individu_Data_Keadaan_SDMK!U$4:U$150000,"Laki-laki"),"")</f>
        <v/>
      </c>
      <c r="L28" s="421" t="str">
        <f>IF(B28&lt;&gt;"",COUNTIFS(A1_Individu_Data_Keadaan_SDMK!Q$4:Q$150000,'04_MASTER_KODE_SDMK'!D$62,A1_Individu_Data_Keadaan_SDMK!O$4:O$150000,B28,A1_Individu_Data_Keadaan_SDMK!U$4:U$150000,"Perempuan"),"")</f>
        <v/>
      </c>
      <c r="M28" s="421" t="str">
        <f t="shared" si="2"/>
        <v/>
      </c>
      <c r="N28" s="421" t="str">
        <f>IF(B28&lt;&gt;"",COUNTIFS(A1_Individu_Data_Keadaan_SDMK!Q$4:Q$150000,'04_MASTER_KODE_SDMK'!D$71,A1_Individu_Data_Keadaan_SDMK!O$4:O$150000,B28,A1_Individu_Data_Keadaan_SDMK!U$4:U$150000,"Perempuan"),"")</f>
        <v/>
      </c>
      <c r="O28" s="421" t="str">
        <f>IF(B28&lt;&gt;"",COUNTIFS(A1_Individu_Data_Keadaan_SDMK!Q$4:Q$150000,'04_MASTER_KODE_SDMK'!D$75,A1_Individu_Data_Keadaan_SDMK!O$4:O$150000,B28,A1_Individu_Data_Keadaan_SDMK!U$4:U$150000,"Laki-laki"),"")</f>
        <v/>
      </c>
      <c r="P28" s="421" t="str">
        <f>IF(B28&lt;&gt;"",COUNTIFS(A1_Individu_Data_Keadaan_SDMK!Q$4:Q$150000,'04_MASTER_KODE_SDMK'!D$75,A1_Individu_Data_Keadaan_SDMK!O$4:O$150000,B28,A1_Individu_Data_Keadaan_SDMK!U$4:U$150000,"Perempuan"),"")</f>
        <v/>
      </c>
      <c r="Q28" s="421" t="str">
        <f t="shared" si="3"/>
        <v/>
      </c>
      <c r="R28" s="421" t="str">
        <f>IF(B28&lt;&gt;"",COUNTIFS(A1_Individu_Data_Keadaan_SDMK!Q$4:Q$150000,'04_MASTER_KODE_SDMK'!D$79,A1_Individu_Data_Keadaan_SDMK!O$4:O$150000,B28,A1_Individu_Data_Keadaan_SDMK!U$4:U$150000,"Laki-laki"),"")</f>
        <v/>
      </c>
      <c r="S28" s="421" t="str">
        <f>IF(B28&lt;&gt;"",COUNTIFS(A1_Individu_Data_Keadaan_SDMK!Q$4:Q$150000,'04_MASTER_KODE_SDMK'!D$79,A1_Individu_Data_Keadaan_SDMK!O$4:O$150000,B28,A1_Individu_Data_Keadaan_SDMK!U$4:U$150000,"Perempuan"),"")</f>
        <v/>
      </c>
      <c r="T28" s="421" t="str">
        <f t="shared" si="4"/>
        <v/>
      </c>
      <c r="U28" s="421" t="str">
        <f>IF(B28&lt;&gt;"",COUNTIFS(A1_Individu_Data_Keadaan_SDMK!Q$4:Q$150000,'04_MASTER_KODE_SDMK'!D$88,A1_Individu_Data_Keadaan_SDMK!O$4:O$150000,B28,A1_Individu_Data_Keadaan_SDMK!U$4:U$150000,"Laki-laki"),"")</f>
        <v/>
      </c>
      <c r="V28" s="421" t="str">
        <f>IF(B28&lt;&gt;"",COUNTIFS(A1_Individu_Data_Keadaan_SDMK!Q$4:Q$150000,'04_MASTER_KODE_SDMK'!D$88,A1_Individu_Data_Keadaan_SDMK!O$4:O$150000,B28,A1_Individu_Data_Keadaan_SDMK!U$4:U$150000,"Perempuan"),"")</f>
        <v/>
      </c>
      <c r="W28" s="421" t="str">
        <f t="shared" si="5"/>
        <v/>
      </c>
      <c r="X28" s="421" t="str">
        <f>IF(B28&lt;&gt;"",COUNTIFS(A1_Individu_Data_Keadaan_SDMK!Q$4:Q$150000,'04_MASTER_KODE_SDMK'!D$91,A1_Individu_Data_Keadaan_SDMK!O$4:O$150000,B28,A1_Individu_Data_Keadaan_SDMK!U$4:U$150000,"Laki-laki"),"")</f>
        <v/>
      </c>
      <c r="Y28" s="421" t="str">
        <f>IF(B28&lt;&gt;"",COUNTIFS(A1_Individu_Data_Keadaan_SDMK!Q$4:Q$150000,'04_MASTER_KODE_SDMK'!D$91,A1_Individu_Data_Keadaan_SDMK!O$4:O$150000,B28,A1_Individu_Data_Keadaan_SDMK!U$4:U$150000,"Perempuan"),"")</f>
        <v/>
      </c>
      <c r="Z28" s="421" t="str">
        <f t="shared" si="6"/>
        <v/>
      </c>
      <c r="AA28" s="421" t="str">
        <f>IF(B28&lt;&gt;"",COUNTIFS(A1_Individu_Data_Keadaan_SDMK!Q$4:Q$150000,'04_MASTER_KODE_SDMK'!D$93,A1_Individu_Data_Keadaan_SDMK!O$4:O$150000,B28,A1_Individu_Data_Keadaan_SDMK!U$4:U$150000,"Laki-laki"),"")</f>
        <v/>
      </c>
      <c r="AB28" s="421" t="str">
        <f>IF(B28&lt;&gt;"",COUNTIFS(A1_Individu_Data_Keadaan_SDMK!Q$4:Q$150000,'04_MASTER_KODE_SDMK'!D$93,A1_Individu_Data_Keadaan_SDMK!O$4:O$150000,B28,A1_Individu_Data_Keadaan_SDMK!U$4:U$150000,"Perempuan"),"")</f>
        <v/>
      </c>
      <c r="AC28" s="421" t="str">
        <f t="shared" si="7"/>
        <v/>
      </c>
      <c r="AD28" s="421" t="str">
        <f>IF(B28&lt;&gt;"",COUNTIFS(A1_Individu_Data_Keadaan_SDMK!Q$4:Q$150000,'04_MASTER_KODE_SDMK'!D$97,A1_Individu_Data_Keadaan_SDMK!O$4:O$150000,B28,A1_Individu_Data_Keadaan_SDMK!U$4:U$150000,"Laki-laki"),"")</f>
        <v/>
      </c>
      <c r="AE28" s="421" t="str">
        <f>IF(B28&lt;&gt;"",COUNTIFS(A1_Individu_Data_Keadaan_SDMK!Q$4:Q$150000,'04_MASTER_KODE_SDMK'!D$97,A1_Individu_Data_Keadaan_SDMK!O$4:O$150000,B28,A1_Individu_Data_Keadaan_SDMK!U$4:U$150000,"Perempuan"),"")</f>
        <v/>
      </c>
      <c r="AF28" s="421" t="str">
        <f t="shared" si="8"/>
        <v/>
      </c>
      <c r="AG28" s="421" t="str">
        <f>IF(B28&lt;&gt;"",COUNTIFS(A1_Individu_Data_Keadaan_SDMK!Q$4:Q$150000,'04_MASTER_KODE_SDMK'!D$105,A1_Individu_Data_Keadaan_SDMK!O$4:O$150000,B28,A1_Individu_Data_Keadaan_SDMK!U$4:U$150000,"Laki-laki"),"")</f>
        <v/>
      </c>
      <c r="AH28" s="421" t="str">
        <f>IF(B28&lt;&gt;"",COUNTIFS(A1_Individu_Data_Keadaan_SDMK!Q$4:Q$150000,'04_MASTER_KODE_SDMK'!D$105,A1_Individu_Data_Keadaan_SDMK!O$4:O$150000,B28,A1_Individu_Data_Keadaan_SDMK!U$4:U$150000,"Perempuan"),"")</f>
        <v/>
      </c>
      <c r="AI28" s="421" t="str">
        <f t="shared" si="9"/>
        <v/>
      </c>
      <c r="AJ28" s="421" t="str">
        <f>IF(B28&lt;&gt;"",COUNTIFS(A1_Individu_Data_Keadaan_SDMK!Q$4:Q$150000,'04_MASTER_KODE_SDMK'!D$111,A1_Individu_Data_Keadaan_SDMK!O$4:O$150000,B28,A1_Individu_Data_Keadaan_SDMK!U$4:U$150000,"Laki-laki"),"")</f>
        <v/>
      </c>
      <c r="AK28" s="421" t="str">
        <f>IF(B28&lt;&gt;"",COUNTIFS(A1_Individu_Data_Keadaan_SDMK!Q$4:Q$150000,'04_MASTER_KODE_SDMK'!D$111,A1_Individu_Data_Keadaan_SDMK!O$4:O$150000,B28,A1_Individu_Data_Keadaan_SDMK!U$4:U$150000,"Perempuan"),"")</f>
        <v/>
      </c>
      <c r="AL28" s="421" t="str">
        <f t="shared" si="10"/>
        <v/>
      </c>
      <c r="AM28" s="421" t="str">
        <f>IF(B28&lt;&gt;"",COUNTIFS(A1_Individu_Data_Keadaan_SDMK!Q$4:Q$150000,'04_MASTER_KODE_SDMK'!D$113,A1_Individu_Data_Keadaan_SDMK!O$4:O$150000,B28,A1_Individu_Data_Keadaan_SDMK!U$4:U$150000,"Laki-laki"),"")</f>
        <v/>
      </c>
      <c r="AN28" s="421" t="str">
        <f>IF(B28&lt;&gt;"",COUNTIFS(A1_Individu_Data_Keadaan_SDMK!Q$4:Q$150000,'04_MASTER_KODE_SDMK'!D$113,A1_Individu_Data_Keadaan_SDMK!O$4:O$150000,B28,A1_Individu_Data_Keadaan_SDMK!U$4:U$150000,"Perempuan"),"")</f>
        <v/>
      </c>
      <c r="AO28" s="421" t="str">
        <f t="shared" si="11"/>
        <v/>
      </c>
      <c r="AP28" s="421" t="str">
        <f>IF(B28&lt;&gt;"",COUNTIFS(A1_Individu_Data_Keadaan_SDMK!Q$4:Q$150000,'04_MASTER_KODE_SDMK'!D$120,A1_Individu_Data_Keadaan_SDMK!O$4:O$150000,B28,A1_Individu_Data_Keadaan_SDMK!U$4:U$150000,"Laki-laki"),"")</f>
        <v/>
      </c>
      <c r="AQ28" s="421" t="str">
        <f>IF(B28&lt;&gt;"",COUNTIFS(A1_Individu_Data_Keadaan_SDMK!Q$4:Q$150000,'04_MASTER_KODE_SDMK'!D$120,A1_Individu_Data_Keadaan_SDMK!O$4:O$150000,B28,A1_Individu_Data_Keadaan_SDMK!U$4:U$150000,"Perempuan"),"")</f>
        <v/>
      </c>
      <c r="AR28" s="421" t="str">
        <f t="shared" si="12"/>
        <v/>
      </c>
      <c r="AS28" s="421" t="str">
        <f t="shared" si="13"/>
        <v/>
      </c>
      <c r="AT28" s="421" t="str">
        <f t="shared" si="14"/>
        <v/>
      </c>
      <c r="AU28" s="421" t="str">
        <f t="shared" si="15"/>
        <v/>
      </c>
    </row>
    <row r="29" spans="1:47" hidden="1">
      <c r="A29" s="410">
        <v>14</v>
      </c>
      <c r="B29" s="410" t="str">
        <f>IF(INDEX('01_MASTER_KODE_WILAYAH'!F$5:F$1353,MATCH($B$9,'01_MASTER_KODE_WILAYAH'!E$5:E$1353,0)+13)&lt;&gt;"-",INDEX('01_MASTER_KODE_WILAYAH'!F$5:F$1353,MATCH($B$9,'01_MASTER_KODE_WILAYAH'!E$5:E$1353,0)+13),"")</f>
        <v/>
      </c>
      <c r="C29" s="422" t="str">
        <f>IF(B29&lt;&gt;"",COUNTIFS('02_MASTER_KODE_FASYANKES'!D$3:D$20279,"Puskesmas",'02_MASTER_KODE_FASYANKES'!L$3:L$20279,B29),"")</f>
        <v/>
      </c>
      <c r="D29" s="422" t="str">
        <f>IF(B29&lt;&gt;"",COUNTIFS('02_MASTER_KODE_FASYANKES'!D$3:D$20279,"Rumah Sakit",'02_MASTER_KODE_FASYANKES'!L$3:L$20279,B29),"")</f>
        <v/>
      </c>
      <c r="E29" s="422" t="str">
        <f>IF(B29&lt;&gt;"",COUNTIFS(A1_Individu_Data_Keadaan_SDMK!Q$4:Q$150000,'04_MASTER_KODE_SDMK'!D$6,A1_Individu_Data_Keadaan_SDMK!O$4:O$150000,B29,A1_Individu_Data_Keadaan_SDMK!U$4:U$150000,"Laki-laki"),"")</f>
        <v/>
      </c>
      <c r="F29" s="422" t="str">
        <f>IF(B29&lt;&gt;"",COUNTIFS(A1_Individu_Data_Keadaan_SDMK!Q$4:Q$150000,'04_MASTER_KODE_SDMK'!D$6,A1_Individu_Data_Keadaan_SDMK!O$4:O$150000,B29,A1_Individu_Data_Keadaan_SDMK!U$4:U$150000,"Perempuan"),"")</f>
        <v/>
      </c>
      <c r="G29" s="422" t="str">
        <f t="shared" si="0"/>
        <v/>
      </c>
      <c r="H29" s="422" t="str">
        <f>IF(B29&lt;&gt;"",COUNTIFS(A1_Individu_Data_Keadaan_SDMK!Q$4:Q$150000,'04_MASTER_KODE_SDMK'!D$61,A1_Individu_Data_Keadaan_SDMK!O$4:O$150000,B29,A1_Individu_Data_Keadaan_SDMK!U$4:U$150000,"Laki-laki"),"")</f>
        <v/>
      </c>
      <c r="I29" s="422" t="str">
        <f>IF(B29&lt;&gt;"",COUNTIFS(A1_Individu_Data_Keadaan_SDMK!Q$4:Q$150000,'04_MASTER_KODE_SDMK'!D$61,A1_Individu_Data_Keadaan_SDMK!O$4:O$150000,B29,A1_Individu_Data_Keadaan_SDMK!U$4:U$150000,"Perempuan"),"")</f>
        <v/>
      </c>
      <c r="J29" s="422" t="str">
        <f t="shared" si="1"/>
        <v/>
      </c>
      <c r="K29" s="422" t="str">
        <f>IF(B29&lt;&gt;"",COUNTIFS(A1_Individu_Data_Keadaan_SDMK!Q$4:Q$150000,'04_MASTER_KODE_SDMK'!D$62,A1_Individu_Data_Keadaan_SDMK!O$4:O$150000,B29,A1_Individu_Data_Keadaan_SDMK!U$4:U$150000,"Laki-laki"),"")</f>
        <v/>
      </c>
      <c r="L29" s="422" t="str">
        <f>IF(B29&lt;&gt;"",COUNTIFS(A1_Individu_Data_Keadaan_SDMK!Q$4:Q$150000,'04_MASTER_KODE_SDMK'!D$62,A1_Individu_Data_Keadaan_SDMK!O$4:O$150000,B29,A1_Individu_Data_Keadaan_SDMK!U$4:U$150000,"Perempuan"),"")</f>
        <v/>
      </c>
      <c r="M29" s="422" t="str">
        <f t="shared" si="2"/>
        <v/>
      </c>
      <c r="N29" s="422" t="str">
        <f>IF(B29&lt;&gt;"",COUNTIFS(A1_Individu_Data_Keadaan_SDMK!Q$4:Q$150000,'04_MASTER_KODE_SDMK'!D$71,A1_Individu_Data_Keadaan_SDMK!O$4:O$150000,B29,A1_Individu_Data_Keadaan_SDMK!U$4:U$150000,"Perempuan"),"")</f>
        <v/>
      </c>
      <c r="O29" s="422" t="str">
        <f>IF(B29&lt;&gt;"",COUNTIFS(A1_Individu_Data_Keadaan_SDMK!Q$4:Q$150000,'04_MASTER_KODE_SDMK'!D$75,A1_Individu_Data_Keadaan_SDMK!O$4:O$150000,B29,A1_Individu_Data_Keadaan_SDMK!U$4:U$150000,"Laki-laki"),"")</f>
        <v/>
      </c>
      <c r="P29" s="422" t="str">
        <f>IF(B29&lt;&gt;"",COUNTIFS(A1_Individu_Data_Keadaan_SDMK!Q$4:Q$150000,'04_MASTER_KODE_SDMK'!D$75,A1_Individu_Data_Keadaan_SDMK!O$4:O$150000,B29,A1_Individu_Data_Keadaan_SDMK!U$4:U$150000,"Perempuan"),"")</f>
        <v/>
      </c>
      <c r="Q29" s="422" t="str">
        <f t="shared" si="3"/>
        <v/>
      </c>
      <c r="R29" s="422" t="str">
        <f>IF(B29&lt;&gt;"",COUNTIFS(A1_Individu_Data_Keadaan_SDMK!Q$4:Q$150000,'04_MASTER_KODE_SDMK'!D$79,A1_Individu_Data_Keadaan_SDMK!O$4:O$150000,B29,A1_Individu_Data_Keadaan_SDMK!U$4:U$150000,"Laki-laki"),"")</f>
        <v/>
      </c>
      <c r="S29" s="422" t="str">
        <f>IF(B29&lt;&gt;"",COUNTIFS(A1_Individu_Data_Keadaan_SDMK!Q$4:Q$150000,'04_MASTER_KODE_SDMK'!D$79,A1_Individu_Data_Keadaan_SDMK!O$4:O$150000,B29,A1_Individu_Data_Keadaan_SDMK!U$4:U$150000,"Perempuan"),"")</f>
        <v/>
      </c>
      <c r="T29" s="422" t="str">
        <f t="shared" si="4"/>
        <v/>
      </c>
      <c r="U29" s="422" t="str">
        <f>IF(B29&lt;&gt;"",COUNTIFS(A1_Individu_Data_Keadaan_SDMK!Q$4:Q$150000,'04_MASTER_KODE_SDMK'!D$88,A1_Individu_Data_Keadaan_SDMK!O$4:O$150000,B29,A1_Individu_Data_Keadaan_SDMK!U$4:U$150000,"Laki-laki"),"")</f>
        <v/>
      </c>
      <c r="V29" s="422" t="str">
        <f>IF(B29&lt;&gt;"",COUNTIFS(A1_Individu_Data_Keadaan_SDMK!Q$4:Q$150000,'04_MASTER_KODE_SDMK'!D$88,A1_Individu_Data_Keadaan_SDMK!O$4:O$150000,B29,A1_Individu_Data_Keadaan_SDMK!U$4:U$150000,"Perempuan"),"")</f>
        <v/>
      </c>
      <c r="W29" s="422" t="str">
        <f t="shared" si="5"/>
        <v/>
      </c>
      <c r="X29" s="422" t="str">
        <f>IF(B29&lt;&gt;"",COUNTIFS(A1_Individu_Data_Keadaan_SDMK!Q$4:Q$150000,'04_MASTER_KODE_SDMK'!D$91,A1_Individu_Data_Keadaan_SDMK!O$4:O$150000,B29,A1_Individu_Data_Keadaan_SDMK!U$4:U$150000,"Laki-laki"),"")</f>
        <v/>
      </c>
      <c r="Y29" s="422" t="str">
        <f>IF(B29&lt;&gt;"",COUNTIFS(A1_Individu_Data_Keadaan_SDMK!Q$4:Q$150000,'04_MASTER_KODE_SDMK'!D$91,A1_Individu_Data_Keadaan_SDMK!O$4:O$150000,B29,A1_Individu_Data_Keadaan_SDMK!U$4:U$150000,"Perempuan"),"")</f>
        <v/>
      </c>
      <c r="Z29" s="422" t="str">
        <f t="shared" si="6"/>
        <v/>
      </c>
      <c r="AA29" s="422" t="str">
        <f>IF(B29&lt;&gt;"",COUNTIFS(A1_Individu_Data_Keadaan_SDMK!Q$4:Q$150000,'04_MASTER_KODE_SDMK'!D$93,A1_Individu_Data_Keadaan_SDMK!O$4:O$150000,B29,A1_Individu_Data_Keadaan_SDMK!U$4:U$150000,"Laki-laki"),"")</f>
        <v/>
      </c>
      <c r="AB29" s="422" t="str">
        <f>IF(B29&lt;&gt;"",COUNTIFS(A1_Individu_Data_Keadaan_SDMK!Q$4:Q$150000,'04_MASTER_KODE_SDMK'!D$93,A1_Individu_Data_Keadaan_SDMK!O$4:O$150000,B29,A1_Individu_Data_Keadaan_SDMK!U$4:U$150000,"Perempuan"),"")</f>
        <v/>
      </c>
      <c r="AC29" s="422" t="str">
        <f t="shared" si="7"/>
        <v/>
      </c>
      <c r="AD29" s="422" t="str">
        <f>IF(B29&lt;&gt;"",COUNTIFS(A1_Individu_Data_Keadaan_SDMK!Q$4:Q$150000,'04_MASTER_KODE_SDMK'!D$97,A1_Individu_Data_Keadaan_SDMK!O$4:O$150000,B29,A1_Individu_Data_Keadaan_SDMK!U$4:U$150000,"Laki-laki"),"")</f>
        <v/>
      </c>
      <c r="AE29" s="422" t="str">
        <f>IF(B29&lt;&gt;"",COUNTIFS(A1_Individu_Data_Keadaan_SDMK!Q$4:Q$150000,'04_MASTER_KODE_SDMK'!D$97,A1_Individu_Data_Keadaan_SDMK!O$4:O$150000,B29,A1_Individu_Data_Keadaan_SDMK!U$4:U$150000,"Perempuan"),"")</f>
        <v/>
      </c>
      <c r="AF29" s="422" t="str">
        <f t="shared" si="8"/>
        <v/>
      </c>
      <c r="AG29" s="422" t="str">
        <f>IF(B29&lt;&gt;"",COUNTIFS(A1_Individu_Data_Keadaan_SDMK!Q$4:Q$150000,'04_MASTER_KODE_SDMK'!D$105,A1_Individu_Data_Keadaan_SDMK!O$4:O$150000,B29,A1_Individu_Data_Keadaan_SDMK!U$4:U$150000,"Laki-laki"),"")</f>
        <v/>
      </c>
      <c r="AH29" s="422" t="str">
        <f>IF(B29&lt;&gt;"",COUNTIFS(A1_Individu_Data_Keadaan_SDMK!Q$4:Q$150000,'04_MASTER_KODE_SDMK'!D$105,A1_Individu_Data_Keadaan_SDMK!O$4:O$150000,B29,A1_Individu_Data_Keadaan_SDMK!U$4:U$150000,"Perempuan"),"")</f>
        <v/>
      </c>
      <c r="AI29" s="422" t="str">
        <f t="shared" si="9"/>
        <v/>
      </c>
      <c r="AJ29" s="422" t="str">
        <f>IF(B29&lt;&gt;"",COUNTIFS(A1_Individu_Data_Keadaan_SDMK!Q$4:Q$150000,'04_MASTER_KODE_SDMK'!D$111,A1_Individu_Data_Keadaan_SDMK!O$4:O$150000,B29,A1_Individu_Data_Keadaan_SDMK!U$4:U$150000,"Laki-laki"),"")</f>
        <v/>
      </c>
      <c r="AK29" s="422" t="str">
        <f>IF(B29&lt;&gt;"",COUNTIFS(A1_Individu_Data_Keadaan_SDMK!Q$4:Q$150000,'04_MASTER_KODE_SDMK'!D$111,A1_Individu_Data_Keadaan_SDMK!O$4:O$150000,B29,A1_Individu_Data_Keadaan_SDMK!U$4:U$150000,"Perempuan"),"")</f>
        <v/>
      </c>
      <c r="AL29" s="422" t="str">
        <f t="shared" si="10"/>
        <v/>
      </c>
      <c r="AM29" s="422" t="str">
        <f>IF(B29&lt;&gt;"",COUNTIFS(A1_Individu_Data_Keadaan_SDMK!Q$4:Q$150000,'04_MASTER_KODE_SDMK'!D$113,A1_Individu_Data_Keadaan_SDMK!O$4:O$150000,B29,A1_Individu_Data_Keadaan_SDMK!U$4:U$150000,"Laki-laki"),"")</f>
        <v/>
      </c>
      <c r="AN29" s="422" t="str">
        <f>IF(B29&lt;&gt;"",COUNTIFS(A1_Individu_Data_Keadaan_SDMK!Q$4:Q$150000,'04_MASTER_KODE_SDMK'!D$113,A1_Individu_Data_Keadaan_SDMK!O$4:O$150000,B29,A1_Individu_Data_Keadaan_SDMK!U$4:U$150000,"Perempuan"),"")</f>
        <v/>
      </c>
      <c r="AO29" s="422" t="str">
        <f t="shared" si="11"/>
        <v/>
      </c>
      <c r="AP29" s="422" t="str">
        <f>IF(B29&lt;&gt;"",COUNTIFS(A1_Individu_Data_Keadaan_SDMK!Q$4:Q$150000,'04_MASTER_KODE_SDMK'!D$120,A1_Individu_Data_Keadaan_SDMK!O$4:O$150000,B29,A1_Individu_Data_Keadaan_SDMK!U$4:U$150000,"Laki-laki"),"")</f>
        <v/>
      </c>
      <c r="AQ29" s="422" t="str">
        <f>IF(B29&lt;&gt;"",COUNTIFS(A1_Individu_Data_Keadaan_SDMK!Q$4:Q$150000,'04_MASTER_KODE_SDMK'!D$120,A1_Individu_Data_Keadaan_SDMK!O$4:O$150000,B29,A1_Individu_Data_Keadaan_SDMK!U$4:U$150000,"Perempuan"),"")</f>
        <v/>
      </c>
      <c r="AR29" s="422" t="str">
        <f t="shared" si="12"/>
        <v/>
      </c>
      <c r="AS29" s="422" t="str">
        <f t="shared" si="13"/>
        <v/>
      </c>
      <c r="AT29" s="422" t="str">
        <f t="shared" si="14"/>
        <v/>
      </c>
      <c r="AU29" s="422" t="str">
        <f t="shared" si="15"/>
        <v/>
      </c>
    </row>
    <row r="30" spans="1:47" hidden="1">
      <c r="A30" s="353">
        <v>15</v>
      </c>
      <c r="B30" s="353" t="str">
        <f>IF(INDEX('01_MASTER_KODE_WILAYAH'!F$5:F$1353,MATCH($B$9,'01_MASTER_KODE_WILAYAH'!E$5:E$1353,0)+14)&lt;&gt;"-",INDEX('01_MASTER_KODE_WILAYAH'!F$5:F$1353,MATCH($B$9,'01_MASTER_KODE_WILAYAH'!E$5:E$1353,0)+14),"")</f>
        <v/>
      </c>
      <c r="C30" s="421" t="str">
        <f>IF(B30&lt;&gt;"",COUNTIFS('02_MASTER_KODE_FASYANKES'!D$3:D$20279,"Puskesmas",'02_MASTER_KODE_FASYANKES'!L$3:L$20279,B30),"")</f>
        <v/>
      </c>
      <c r="D30" s="421" t="str">
        <f>IF(B30&lt;&gt;"",COUNTIFS('02_MASTER_KODE_FASYANKES'!D$3:D$20279,"Rumah Sakit",'02_MASTER_KODE_FASYANKES'!L$3:L$20279,B30),"")</f>
        <v/>
      </c>
      <c r="E30" s="421" t="str">
        <f>IF(B30&lt;&gt;"",COUNTIFS(A1_Individu_Data_Keadaan_SDMK!Q$4:Q$150000,'04_MASTER_KODE_SDMK'!D$6,A1_Individu_Data_Keadaan_SDMK!O$4:O$150000,B30,A1_Individu_Data_Keadaan_SDMK!U$4:U$150000,"Laki-laki"),"")</f>
        <v/>
      </c>
      <c r="F30" s="421" t="str">
        <f>IF(B30&lt;&gt;"",COUNTIFS(A1_Individu_Data_Keadaan_SDMK!Q$4:Q$150000,'04_MASTER_KODE_SDMK'!D$6,A1_Individu_Data_Keadaan_SDMK!O$4:O$150000,B30,A1_Individu_Data_Keadaan_SDMK!U$4:U$150000,"Perempuan"),"")</f>
        <v/>
      </c>
      <c r="G30" s="421" t="str">
        <f t="shared" si="0"/>
        <v/>
      </c>
      <c r="H30" s="421" t="str">
        <f>IF(B30&lt;&gt;"",COUNTIFS(A1_Individu_Data_Keadaan_SDMK!Q$4:Q$150000,'04_MASTER_KODE_SDMK'!D$61,A1_Individu_Data_Keadaan_SDMK!O$4:O$150000,B30,A1_Individu_Data_Keadaan_SDMK!U$4:U$150000,"Laki-laki"),"")</f>
        <v/>
      </c>
      <c r="I30" s="421" t="str">
        <f>IF(B30&lt;&gt;"",COUNTIFS(A1_Individu_Data_Keadaan_SDMK!Q$4:Q$150000,'04_MASTER_KODE_SDMK'!D$61,A1_Individu_Data_Keadaan_SDMK!O$4:O$150000,B30,A1_Individu_Data_Keadaan_SDMK!U$4:U$150000,"Perempuan"),"")</f>
        <v/>
      </c>
      <c r="J30" s="421" t="str">
        <f t="shared" si="1"/>
        <v/>
      </c>
      <c r="K30" s="421" t="str">
        <f>IF(B30&lt;&gt;"",COUNTIFS(A1_Individu_Data_Keadaan_SDMK!Q$4:Q$150000,'04_MASTER_KODE_SDMK'!D$62,A1_Individu_Data_Keadaan_SDMK!O$4:O$150000,B30,A1_Individu_Data_Keadaan_SDMK!U$4:U$150000,"Laki-laki"),"")</f>
        <v/>
      </c>
      <c r="L30" s="421" t="str">
        <f>IF(B30&lt;&gt;"",COUNTIFS(A1_Individu_Data_Keadaan_SDMK!Q$4:Q$150000,'04_MASTER_KODE_SDMK'!D$62,A1_Individu_Data_Keadaan_SDMK!O$4:O$150000,B30,A1_Individu_Data_Keadaan_SDMK!U$4:U$150000,"Perempuan"),"")</f>
        <v/>
      </c>
      <c r="M30" s="421" t="str">
        <f t="shared" si="2"/>
        <v/>
      </c>
      <c r="N30" s="421" t="str">
        <f>IF(B30&lt;&gt;"",COUNTIFS(A1_Individu_Data_Keadaan_SDMK!Q$4:Q$150000,'04_MASTER_KODE_SDMK'!D$71,A1_Individu_Data_Keadaan_SDMK!O$4:O$150000,B30,A1_Individu_Data_Keadaan_SDMK!U$4:U$150000,"Perempuan"),"")</f>
        <v/>
      </c>
      <c r="O30" s="421" t="str">
        <f>IF(B30&lt;&gt;"",COUNTIFS(A1_Individu_Data_Keadaan_SDMK!Q$4:Q$150000,'04_MASTER_KODE_SDMK'!D$75,A1_Individu_Data_Keadaan_SDMK!O$4:O$150000,B30,A1_Individu_Data_Keadaan_SDMK!U$4:U$150000,"Laki-laki"),"")</f>
        <v/>
      </c>
      <c r="P30" s="421" t="str">
        <f>IF(B30&lt;&gt;"",COUNTIFS(A1_Individu_Data_Keadaan_SDMK!Q$4:Q$150000,'04_MASTER_KODE_SDMK'!D$75,A1_Individu_Data_Keadaan_SDMK!O$4:O$150000,B30,A1_Individu_Data_Keadaan_SDMK!U$4:U$150000,"Perempuan"),"")</f>
        <v/>
      </c>
      <c r="Q30" s="421" t="str">
        <f t="shared" si="3"/>
        <v/>
      </c>
      <c r="R30" s="421" t="str">
        <f>IF(B30&lt;&gt;"",COUNTIFS(A1_Individu_Data_Keadaan_SDMK!Q$4:Q$150000,'04_MASTER_KODE_SDMK'!D$79,A1_Individu_Data_Keadaan_SDMK!O$4:O$150000,B30,A1_Individu_Data_Keadaan_SDMK!U$4:U$150000,"Laki-laki"),"")</f>
        <v/>
      </c>
      <c r="S30" s="421" t="str">
        <f>IF(B30&lt;&gt;"",COUNTIFS(A1_Individu_Data_Keadaan_SDMK!Q$4:Q$150000,'04_MASTER_KODE_SDMK'!D$79,A1_Individu_Data_Keadaan_SDMK!O$4:O$150000,B30,A1_Individu_Data_Keadaan_SDMK!U$4:U$150000,"Perempuan"),"")</f>
        <v/>
      </c>
      <c r="T30" s="421" t="str">
        <f t="shared" si="4"/>
        <v/>
      </c>
      <c r="U30" s="421" t="str">
        <f>IF(B30&lt;&gt;"",COUNTIFS(A1_Individu_Data_Keadaan_SDMK!Q$4:Q$150000,'04_MASTER_KODE_SDMK'!D$88,A1_Individu_Data_Keadaan_SDMK!O$4:O$150000,B30,A1_Individu_Data_Keadaan_SDMK!U$4:U$150000,"Laki-laki"),"")</f>
        <v/>
      </c>
      <c r="V30" s="421" t="str">
        <f>IF(B30&lt;&gt;"",COUNTIFS(A1_Individu_Data_Keadaan_SDMK!Q$4:Q$150000,'04_MASTER_KODE_SDMK'!D$88,A1_Individu_Data_Keadaan_SDMK!O$4:O$150000,B30,A1_Individu_Data_Keadaan_SDMK!U$4:U$150000,"Perempuan"),"")</f>
        <v/>
      </c>
      <c r="W30" s="421" t="str">
        <f t="shared" si="5"/>
        <v/>
      </c>
      <c r="X30" s="421" t="str">
        <f>IF(B30&lt;&gt;"",COUNTIFS(A1_Individu_Data_Keadaan_SDMK!Q$4:Q$150000,'04_MASTER_KODE_SDMK'!D$91,A1_Individu_Data_Keadaan_SDMK!O$4:O$150000,B30,A1_Individu_Data_Keadaan_SDMK!U$4:U$150000,"Laki-laki"),"")</f>
        <v/>
      </c>
      <c r="Y30" s="421" t="str">
        <f>IF(B30&lt;&gt;"",COUNTIFS(A1_Individu_Data_Keadaan_SDMK!Q$4:Q$150000,'04_MASTER_KODE_SDMK'!D$91,A1_Individu_Data_Keadaan_SDMK!O$4:O$150000,B30,A1_Individu_Data_Keadaan_SDMK!U$4:U$150000,"Perempuan"),"")</f>
        <v/>
      </c>
      <c r="Z30" s="421" t="str">
        <f t="shared" si="6"/>
        <v/>
      </c>
      <c r="AA30" s="421" t="str">
        <f>IF(B30&lt;&gt;"",COUNTIFS(A1_Individu_Data_Keadaan_SDMK!Q$4:Q$150000,'04_MASTER_KODE_SDMK'!D$93,A1_Individu_Data_Keadaan_SDMK!O$4:O$150000,B30,A1_Individu_Data_Keadaan_SDMK!U$4:U$150000,"Laki-laki"),"")</f>
        <v/>
      </c>
      <c r="AB30" s="421" t="str">
        <f>IF(B30&lt;&gt;"",COUNTIFS(A1_Individu_Data_Keadaan_SDMK!Q$4:Q$150000,'04_MASTER_KODE_SDMK'!D$93,A1_Individu_Data_Keadaan_SDMK!O$4:O$150000,B30,A1_Individu_Data_Keadaan_SDMK!U$4:U$150000,"Perempuan"),"")</f>
        <v/>
      </c>
      <c r="AC30" s="421" t="str">
        <f t="shared" si="7"/>
        <v/>
      </c>
      <c r="AD30" s="421" t="str">
        <f>IF(B30&lt;&gt;"",COUNTIFS(A1_Individu_Data_Keadaan_SDMK!Q$4:Q$150000,'04_MASTER_KODE_SDMK'!D$97,A1_Individu_Data_Keadaan_SDMK!O$4:O$150000,B30,A1_Individu_Data_Keadaan_SDMK!U$4:U$150000,"Laki-laki"),"")</f>
        <v/>
      </c>
      <c r="AE30" s="421" t="str">
        <f>IF(B30&lt;&gt;"",COUNTIFS(A1_Individu_Data_Keadaan_SDMK!Q$4:Q$150000,'04_MASTER_KODE_SDMK'!D$97,A1_Individu_Data_Keadaan_SDMK!O$4:O$150000,B30,A1_Individu_Data_Keadaan_SDMK!U$4:U$150000,"Perempuan"),"")</f>
        <v/>
      </c>
      <c r="AF30" s="421" t="str">
        <f t="shared" si="8"/>
        <v/>
      </c>
      <c r="AG30" s="421" t="str">
        <f>IF(B30&lt;&gt;"",COUNTIFS(A1_Individu_Data_Keadaan_SDMK!Q$4:Q$150000,'04_MASTER_KODE_SDMK'!D$105,A1_Individu_Data_Keadaan_SDMK!O$4:O$150000,B30,A1_Individu_Data_Keadaan_SDMK!U$4:U$150000,"Laki-laki"),"")</f>
        <v/>
      </c>
      <c r="AH30" s="421" t="str">
        <f>IF(B30&lt;&gt;"",COUNTIFS(A1_Individu_Data_Keadaan_SDMK!Q$4:Q$150000,'04_MASTER_KODE_SDMK'!D$105,A1_Individu_Data_Keadaan_SDMK!O$4:O$150000,B30,A1_Individu_Data_Keadaan_SDMK!U$4:U$150000,"Perempuan"),"")</f>
        <v/>
      </c>
      <c r="AI30" s="421" t="str">
        <f t="shared" si="9"/>
        <v/>
      </c>
      <c r="AJ30" s="421" t="str">
        <f>IF(B30&lt;&gt;"",COUNTIFS(A1_Individu_Data_Keadaan_SDMK!Q$4:Q$150000,'04_MASTER_KODE_SDMK'!D$111,A1_Individu_Data_Keadaan_SDMK!O$4:O$150000,B30,A1_Individu_Data_Keadaan_SDMK!U$4:U$150000,"Laki-laki"),"")</f>
        <v/>
      </c>
      <c r="AK30" s="421" t="str">
        <f>IF(B30&lt;&gt;"",COUNTIFS(A1_Individu_Data_Keadaan_SDMK!Q$4:Q$150000,'04_MASTER_KODE_SDMK'!D$111,A1_Individu_Data_Keadaan_SDMK!O$4:O$150000,B30,A1_Individu_Data_Keadaan_SDMK!U$4:U$150000,"Perempuan"),"")</f>
        <v/>
      </c>
      <c r="AL30" s="421" t="str">
        <f t="shared" si="10"/>
        <v/>
      </c>
      <c r="AM30" s="421" t="str">
        <f>IF(B30&lt;&gt;"",COUNTIFS(A1_Individu_Data_Keadaan_SDMK!Q$4:Q$150000,'04_MASTER_KODE_SDMK'!D$113,A1_Individu_Data_Keadaan_SDMK!O$4:O$150000,B30,A1_Individu_Data_Keadaan_SDMK!U$4:U$150000,"Laki-laki"),"")</f>
        <v/>
      </c>
      <c r="AN30" s="421" t="str">
        <f>IF(B30&lt;&gt;"",COUNTIFS(A1_Individu_Data_Keadaan_SDMK!Q$4:Q$150000,'04_MASTER_KODE_SDMK'!D$113,A1_Individu_Data_Keadaan_SDMK!O$4:O$150000,B30,A1_Individu_Data_Keadaan_SDMK!U$4:U$150000,"Perempuan"),"")</f>
        <v/>
      </c>
      <c r="AO30" s="421" t="str">
        <f t="shared" si="11"/>
        <v/>
      </c>
      <c r="AP30" s="421" t="str">
        <f>IF(B30&lt;&gt;"",COUNTIFS(A1_Individu_Data_Keadaan_SDMK!Q$4:Q$150000,'04_MASTER_KODE_SDMK'!D$120,A1_Individu_Data_Keadaan_SDMK!O$4:O$150000,B30,A1_Individu_Data_Keadaan_SDMK!U$4:U$150000,"Laki-laki"),"")</f>
        <v/>
      </c>
      <c r="AQ30" s="421" t="str">
        <f>IF(B30&lt;&gt;"",COUNTIFS(A1_Individu_Data_Keadaan_SDMK!Q$4:Q$150000,'04_MASTER_KODE_SDMK'!D$120,A1_Individu_Data_Keadaan_SDMK!O$4:O$150000,B30,A1_Individu_Data_Keadaan_SDMK!U$4:U$150000,"Perempuan"),"")</f>
        <v/>
      </c>
      <c r="AR30" s="421" t="str">
        <f t="shared" si="12"/>
        <v/>
      </c>
      <c r="AS30" s="421" t="str">
        <f t="shared" si="13"/>
        <v/>
      </c>
      <c r="AT30" s="421" t="str">
        <f t="shared" si="14"/>
        <v/>
      </c>
      <c r="AU30" s="421" t="str">
        <f t="shared" si="15"/>
        <v/>
      </c>
    </row>
    <row r="31" spans="1:47" hidden="1">
      <c r="A31" s="410">
        <v>16</v>
      </c>
      <c r="B31" s="410" t="str">
        <f>IF(INDEX('01_MASTER_KODE_WILAYAH'!F$5:F$1353,MATCH($B$9,'01_MASTER_KODE_WILAYAH'!E$5:E$1353,0)+15)&lt;&gt;"-",INDEX('01_MASTER_KODE_WILAYAH'!F$5:F$1353,MATCH($B$9,'01_MASTER_KODE_WILAYAH'!E$5:E$1353,0)+15),"")</f>
        <v/>
      </c>
      <c r="C31" s="422" t="str">
        <f>IF(B31&lt;&gt;"",COUNTIFS('02_MASTER_KODE_FASYANKES'!D$3:D$20279,"Puskesmas",'02_MASTER_KODE_FASYANKES'!L$3:L$20279,B31),"")</f>
        <v/>
      </c>
      <c r="D31" s="422" t="str">
        <f>IF(B31&lt;&gt;"",COUNTIFS('02_MASTER_KODE_FASYANKES'!D$3:D$20279,"Rumah Sakit",'02_MASTER_KODE_FASYANKES'!L$3:L$20279,B31),"")</f>
        <v/>
      </c>
      <c r="E31" s="422" t="str">
        <f>IF(B31&lt;&gt;"",COUNTIFS(A1_Individu_Data_Keadaan_SDMK!Q$4:Q$150000,'04_MASTER_KODE_SDMK'!D$6,A1_Individu_Data_Keadaan_SDMK!O$4:O$150000,B31,A1_Individu_Data_Keadaan_SDMK!U$4:U$150000,"Laki-laki"),"")</f>
        <v/>
      </c>
      <c r="F31" s="422" t="str">
        <f>IF(B31&lt;&gt;"",COUNTIFS(A1_Individu_Data_Keadaan_SDMK!Q$4:Q$150000,'04_MASTER_KODE_SDMK'!D$6,A1_Individu_Data_Keadaan_SDMK!O$4:O$150000,B31,A1_Individu_Data_Keadaan_SDMK!U$4:U$150000,"Perempuan"),"")</f>
        <v/>
      </c>
      <c r="G31" s="422" t="str">
        <f t="shared" si="0"/>
        <v/>
      </c>
      <c r="H31" s="422" t="str">
        <f>IF(B31&lt;&gt;"",COUNTIFS(A1_Individu_Data_Keadaan_SDMK!Q$4:Q$150000,'04_MASTER_KODE_SDMK'!D$61,A1_Individu_Data_Keadaan_SDMK!O$4:O$150000,B31,A1_Individu_Data_Keadaan_SDMK!U$4:U$150000,"Laki-laki"),"")</f>
        <v/>
      </c>
      <c r="I31" s="422" t="str">
        <f>IF(B31&lt;&gt;"",COUNTIFS(A1_Individu_Data_Keadaan_SDMK!Q$4:Q$150000,'04_MASTER_KODE_SDMK'!D$61,A1_Individu_Data_Keadaan_SDMK!O$4:O$150000,B31,A1_Individu_Data_Keadaan_SDMK!U$4:U$150000,"Perempuan"),"")</f>
        <v/>
      </c>
      <c r="J31" s="422" t="str">
        <f t="shared" si="1"/>
        <v/>
      </c>
      <c r="K31" s="422" t="str">
        <f>IF(B31&lt;&gt;"",COUNTIFS(A1_Individu_Data_Keadaan_SDMK!Q$4:Q$150000,'04_MASTER_KODE_SDMK'!D$62,A1_Individu_Data_Keadaan_SDMK!O$4:O$150000,B31,A1_Individu_Data_Keadaan_SDMK!U$4:U$150000,"Laki-laki"),"")</f>
        <v/>
      </c>
      <c r="L31" s="422" t="str">
        <f>IF(B31&lt;&gt;"",COUNTIFS(A1_Individu_Data_Keadaan_SDMK!Q$4:Q$150000,'04_MASTER_KODE_SDMK'!D$62,A1_Individu_Data_Keadaan_SDMK!O$4:O$150000,B31,A1_Individu_Data_Keadaan_SDMK!U$4:U$150000,"Perempuan"),"")</f>
        <v/>
      </c>
      <c r="M31" s="422" t="str">
        <f t="shared" si="2"/>
        <v/>
      </c>
      <c r="N31" s="422" t="str">
        <f>IF(B31&lt;&gt;"",COUNTIFS(A1_Individu_Data_Keadaan_SDMK!Q$4:Q$150000,'04_MASTER_KODE_SDMK'!D$71,A1_Individu_Data_Keadaan_SDMK!O$4:O$150000,B31,A1_Individu_Data_Keadaan_SDMK!U$4:U$150000,"Perempuan"),"")</f>
        <v/>
      </c>
      <c r="O31" s="422" t="str">
        <f>IF(B31&lt;&gt;"",COUNTIFS(A1_Individu_Data_Keadaan_SDMK!Q$4:Q$150000,'04_MASTER_KODE_SDMK'!D$75,A1_Individu_Data_Keadaan_SDMK!O$4:O$150000,B31,A1_Individu_Data_Keadaan_SDMK!U$4:U$150000,"Laki-laki"),"")</f>
        <v/>
      </c>
      <c r="P31" s="422" t="str">
        <f>IF(B31&lt;&gt;"",COUNTIFS(A1_Individu_Data_Keadaan_SDMK!Q$4:Q$150000,'04_MASTER_KODE_SDMK'!D$75,A1_Individu_Data_Keadaan_SDMK!O$4:O$150000,B31,A1_Individu_Data_Keadaan_SDMK!U$4:U$150000,"Perempuan"),"")</f>
        <v/>
      </c>
      <c r="Q31" s="422" t="str">
        <f t="shared" si="3"/>
        <v/>
      </c>
      <c r="R31" s="422" t="str">
        <f>IF(B31&lt;&gt;"",COUNTIFS(A1_Individu_Data_Keadaan_SDMK!Q$4:Q$150000,'04_MASTER_KODE_SDMK'!D$79,A1_Individu_Data_Keadaan_SDMK!O$4:O$150000,B31,A1_Individu_Data_Keadaan_SDMK!U$4:U$150000,"Laki-laki"),"")</f>
        <v/>
      </c>
      <c r="S31" s="422" t="str">
        <f>IF(B31&lt;&gt;"",COUNTIFS(A1_Individu_Data_Keadaan_SDMK!Q$4:Q$150000,'04_MASTER_KODE_SDMK'!D$79,A1_Individu_Data_Keadaan_SDMK!O$4:O$150000,B31,A1_Individu_Data_Keadaan_SDMK!U$4:U$150000,"Perempuan"),"")</f>
        <v/>
      </c>
      <c r="T31" s="422" t="str">
        <f t="shared" si="4"/>
        <v/>
      </c>
      <c r="U31" s="422" t="str">
        <f>IF(B31&lt;&gt;"",COUNTIFS(A1_Individu_Data_Keadaan_SDMK!Q$4:Q$150000,'04_MASTER_KODE_SDMK'!D$88,A1_Individu_Data_Keadaan_SDMK!O$4:O$150000,B31,A1_Individu_Data_Keadaan_SDMK!U$4:U$150000,"Laki-laki"),"")</f>
        <v/>
      </c>
      <c r="V31" s="422" t="str">
        <f>IF(B31&lt;&gt;"",COUNTIFS(A1_Individu_Data_Keadaan_SDMK!Q$4:Q$150000,'04_MASTER_KODE_SDMK'!D$88,A1_Individu_Data_Keadaan_SDMK!O$4:O$150000,B31,A1_Individu_Data_Keadaan_SDMK!U$4:U$150000,"Perempuan"),"")</f>
        <v/>
      </c>
      <c r="W31" s="422" t="str">
        <f t="shared" si="5"/>
        <v/>
      </c>
      <c r="X31" s="422" t="str">
        <f>IF(B31&lt;&gt;"",COUNTIFS(A1_Individu_Data_Keadaan_SDMK!Q$4:Q$150000,'04_MASTER_KODE_SDMK'!D$91,A1_Individu_Data_Keadaan_SDMK!O$4:O$150000,B31,A1_Individu_Data_Keadaan_SDMK!U$4:U$150000,"Laki-laki"),"")</f>
        <v/>
      </c>
      <c r="Y31" s="422" t="str">
        <f>IF(B31&lt;&gt;"",COUNTIFS(A1_Individu_Data_Keadaan_SDMK!Q$4:Q$150000,'04_MASTER_KODE_SDMK'!D$91,A1_Individu_Data_Keadaan_SDMK!O$4:O$150000,B31,A1_Individu_Data_Keadaan_SDMK!U$4:U$150000,"Perempuan"),"")</f>
        <v/>
      </c>
      <c r="Z31" s="422" t="str">
        <f t="shared" si="6"/>
        <v/>
      </c>
      <c r="AA31" s="422" t="str">
        <f>IF(B31&lt;&gt;"",COUNTIFS(A1_Individu_Data_Keadaan_SDMK!Q$4:Q$150000,'04_MASTER_KODE_SDMK'!D$93,A1_Individu_Data_Keadaan_SDMK!O$4:O$150000,B31,A1_Individu_Data_Keadaan_SDMK!U$4:U$150000,"Laki-laki"),"")</f>
        <v/>
      </c>
      <c r="AB31" s="422" t="str">
        <f>IF(B31&lt;&gt;"",COUNTIFS(A1_Individu_Data_Keadaan_SDMK!Q$4:Q$150000,'04_MASTER_KODE_SDMK'!D$93,A1_Individu_Data_Keadaan_SDMK!O$4:O$150000,B31,A1_Individu_Data_Keadaan_SDMK!U$4:U$150000,"Perempuan"),"")</f>
        <v/>
      </c>
      <c r="AC31" s="422" t="str">
        <f t="shared" si="7"/>
        <v/>
      </c>
      <c r="AD31" s="422" t="str">
        <f>IF(B31&lt;&gt;"",COUNTIFS(A1_Individu_Data_Keadaan_SDMK!Q$4:Q$150000,'04_MASTER_KODE_SDMK'!D$97,A1_Individu_Data_Keadaan_SDMK!O$4:O$150000,B31,A1_Individu_Data_Keadaan_SDMK!U$4:U$150000,"Laki-laki"),"")</f>
        <v/>
      </c>
      <c r="AE31" s="422" t="str">
        <f>IF(B31&lt;&gt;"",COUNTIFS(A1_Individu_Data_Keadaan_SDMK!Q$4:Q$150000,'04_MASTER_KODE_SDMK'!D$97,A1_Individu_Data_Keadaan_SDMK!O$4:O$150000,B31,A1_Individu_Data_Keadaan_SDMK!U$4:U$150000,"Perempuan"),"")</f>
        <v/>
      </c>
      <c r="AF31" s="422" t="str">
        <f t="shared" si="8"/>
        <v/>
      </c>
      <c r="AG31" s="422" t="str">
        <f>IF(B31&lt;&gt;"",COUNTIFS(A1_Individu_Data_Keadaan_SDMK!Q$4:Q$150000,'04_MASTER_KODE_SDMK'!D$105,A1_Individu_Data_Keadaan_SDMK!O$4:O$150000,B31,A1_Individu_Data_Keadaan_SDMK!U$4:U$150000,"Laki-laki"),"")</f>
        <v/>
      </c>
      <c r="AH31" s="422" t="str">
        <f>IF(B31&lt;&gt;"",COUNTIFS(A1_Individu_Data_Keadaan_SDMK!Q$4:Q$150000,'04_MASTER_KODE_SDMK'!D$105,A1_Individu_Data_Keadaan_SDMK!O$4:O$150000,B31,A1_Individu_Data_Keadaan_SDMK!U$4:U$150000,"Perempuan"),"")</f>
        <v/>
      </c>
      <c r="AI31" s="422" t="str">
        <f t="shared" si="9"/>
        <v/>
      </c>
      <c r="AJ31" s="422" t="str">
        <f>IF(B31&lt;&gt;"",COUNTIFS(A1_Individu_Data_Keadaan_SDMK!Q$4:Q$150000,'04_MASTER_KODE_SDMK'!D$111,A1_Individu_Data_Keadaan_SDMK!O$4:O$150000,B31,A1_Individu_Data_Keadaan_SDMK!U$4:U$150000,"Laki-laki"),"")</f>
        <v/>
      </c>
      <c r="AK31" s="422" t="str">
        <f>IF(B31&lt;&gt;"",COUNTIFS(A1_Individu_Data_Keadaan_SDMK!Q$4:Q$150000,'04_MASTER_KODE_SDMK'!D$111,A1_Individu_Data_Keadaan_SDMK!O$4:O$150000,B31,A1_Individu_Data_Keadaan_SDMK!U$4:U$150000,"Perempuan"),"")</f>
        <v/>
      </c>
      <c r="AL31" s="422" t="str">
        <f t="shared" si="10"/>
        <v/>
      </c>
      <c r="AM31" s="422" t="str">
        <f>IF(B31&lt;&gt;"",COUNTIFS(A1_Individu_Data_Keadaan_SDMK!Q$4:Q$150000,'04_MASTER_KODE_SDMK'!D$113,A1_Individu_Data_Keadaan_SDMK!O$4:O$150000,B31,A1_Individu_Data_Keadaan_SDMK!U$4:U$150000,"Laki-laki"),"")</f>
        <v/>
      </c>
      <c r="AN31" s="422" t="str">
        <f>IF(B31&lt;&gt;"",COUNTIFS(A1_Individu_Data_Keadaan_SDMK!Q$4:Q$150000,'04_MASTER_KODE_SDMK'!D$113,A1_Individu_Data_Keadaan_SDMK!O$4:O$150000,B31,A1_Individu_Data_Keadaan_SDMK!U$4:U$150000,"Perempuan"),"")</f>
        <v/>
      </c>
      <c r="AO31" s="422" t="str">
        <f t="shared" si="11"/>
        <v/>
      </c>
      <c r="AP31" s="422" t="str">
        <f>IF(B31&lt;&gt;"",COUNTIFS(A1_Individu_Data_Keadaan_SDMK!Q$4:Q$150000,'04_MASTER_KODE_SDMK'!D$120,A1_Individu_Data_Keadaan_SDMK!O$4:O$150000,B31,A1_Individu_Data_Keadaan_SDMK!U$4:U$150000,"Laki-laki"),"")</f>
        <v/>
      </c>
      <c r="AQ31" s="422" t="str">
        <f>IF(B31&lt;&gt;"",COUNTIFS(A1_Individu_Data_Keadaan_SDMK!Q$4:Q$150000,'04_MASTER_KODE_SDMK'!D$120,A1_Individu_Data_Keadaan_SDMK!O$4:O$150000,B31,A1_Individu_Data_Keadaan_SDMK!U$4:U$150000,"Perempuan"),"")</f>
        <v/>
      </c>
      <c r="AR31" s="422" t="str">
        <f t="shared" si="12"/>
        <v/>
      </c>
      <c r="AS31" s="422" t="str">
        <f t="shared" si="13"/>
        <v/>
      </c>
      <c r="AT31" s="422" t="str">
        <f t="shared" si="14"/>
        <v/>
      </c>
      <c r="AU31" s="422" t="str">
        <f t="shared" si="15"/>
        <v/>
      </c>
    </row>
    <row r="32" spans="1:47" hidden="1">
      <c r="A32" s="353">
        <v>17</v>
      </c>
      <c r="B32" s="353" t="str">
        <f>IF(INDEX('01_MASTER_KODE_WILAYAH'!F$5:F$1353,MATCH($B$9,'01_MASTER_KODE_WILAYAH'!E$5:E$1353,0)+16)&lt;&gt;"-",INDEX('01_MASTER_KODE_WILAYAH'!F$5:F$1353,MATCH($B$9,'01_MASTER_KODE_WILAYAH'!E$5:E$1353,0)+16),"")</f>
        <v/>
      </c>
      <c r="C32" s="421" t="str">
        <f>IF(B32&lt;&gt;"",COUNTIFS('02_MASTER_KODE_FASYANKES'!D$3:D$20279,"Puskesmas",'02_MASTER_KODE_FASYANKES'!L$3:L$20279,B32),"")</f>
        <v/>
      </c>
      <c r="D32" s="421" t="str">
        <f>IF(B32&lt;&gt;"",COUNTIFS('02_MASTER_KODE_FASYANKES'!D$3:D$20279,"Rumah Sakit",'02_MASTER_KODE_FASYANKES'!L$3:L$20279,B32),"")</f>
        <v/>
      </c>
      <c r="E32" s="421" t="str">
        <f>IF(B32&lt;&gt;"",COUNTIFS(A1_Individu_Data_Keadaan_SDMK!Q$4:Q$150000,'04_MASTER_KODE_SDMK'!D$6,A1_Individu_Data_Keadaan_SDMK!O$4:O$150000,B32,A1_Individu_Data_Keadaan_SDMK!U$4:U$150000,"Laki-laki"),"")</f>
        <v/>
      </c>
      <c r="F32" s="421" t="str">
        <f>IF(B32&lt;&gt;"",COUNTIFS(A1_Individu_Data_Keadaan_SDMK!Q$4:Q$150000,'04_MASTER_KODE_SDMK'!D$6,A1_Individu_Data_Keadaan_SDMK!O$4:O$150000,B32,A1_Individu_Data_Keadaan_SDMK!U$4:U$150000,"Perempuan"),"")</f>
        <v/>
      </c>
      <c r="G32" s="421" t="str">
        <f t="shared" si="0"/>
        <v/>
      </c>
      <c r="H32" s="421" t="str">
        <f>IF(B32&lt;&gt;"",COUNTIFS(A1_Individu_Data_Keadaan_SDMK!Q$4:Q$150000,'04_MASTER_KODE_SDMK'!D$61,A1_Individu_Data_Keadaan_SDMK!O$4:O$150000,B32,A1_Individu_Data_Keadaan_SDMK!U$4:U$150000,"Laki-laki"),"")</f>
        <v/>
      </c>
      <c r="I32" s="421" t="str">
        <f>IF(B32&lt;&gt;"",COUNTIFS(A1_Individu_Data_Keadaan_SDMK!Q$4:Q$150000,'04_MASTER_KODE_SDMK'!D$61,A1_Individu_Data_Keadaan_SDMK!O$4:O$150000,B32,A1_Individu_Data_Keadaan_SDMK!U$4:U$150000,"Perempuan"),"")</f>
        <v/>
      </c>
      <c r="J32" s="421" t="str">
        <f t="shared" si="1"/>
        <v/>
      </c>
      <c r="K32" s="421" t="str">
        <f>IF(B32&lt;&gt;"",COUNTIFS(A1_Individu_Data_Keadaan_SDMK!Q$4:Q$150000,'04_MASTER_KODE_SDMK'!D$62,A1_Individu_Data_Keadaan_SDMK!O$4:O$150000,B32,A1_Individu_Data_Keadaan_SDMK!U$4:U$150000,"Laki-laki"),"")</f>
        <v/>
      </c>
      <c r="L32" s="421" t="str">
        <f>IF(B32&lt;&gt;"",COUNTIFS(A1_Individu_Data_Keadaan_SDMK!Q$4:Q$150000,'04_MASTER_KODE_SDMK'!D$62,A1_Individu_Data_Keadaan_SDMK!O$4:O$150000,B32,A1_Individu_Data_Keadaan_SDMK!U$4:U$150000,"Perempuan"),"")</f>
        <v/>
      </c>
      <c r="M32" s="421" t="str">
        <f t="shared" si="2"/>
        <v/>
      </c>
      <c r="N32" s="421" t="str">
        <f>IF(B32&lt;&gt;"",COUNTIFS(A1_Individu_Data_Keadaan_SDMK!Q$4:Q$150000,'04_MASTER_KODE_SDMK'!D$71,A1_Individu_Data_Keadaan_SDMK!O$4:O$150000,B32,A1_Individu_Data_Keadaan_SDMK!U$4:U$150000,"Perempuan"),"")</f>
        <v/>
      </c>
      <c r="O32" s="421" t="str">
        <f>IF(B32&lt;&gt;"",COUNTIFS(A1_Individu_Data_Keadaan_SDMK!Q$4:Q$150000,'04_MASTER_KODE_SDMK'!D$75,A1_Individu_Data_Keadaan_SDMK!O$4:O$150000,B32,A1_Individu_Data_Keadaan_SDMK!U$4:U$150000,"Laki-laki"),"")</f>
        <v/>
      </c>
      <c r="P32" s="421" t="str">
        <f>IF(B32&lt;&gt;"",COUNTIFS(A1_Individu_Data_Keadaan_SDMK!Q$4:Q$150000,'04_MASTER_KODE_SDMK'!D$75,A1_Individu_Data_Keadaan_SDMK!O$4:O$150000,B32,A1_Individu_Data_Keadaan_SDMK!U$4:U$150000,"Perempuan"),"")</f>
        <v/>
      </c>
      <c r="Q32" s="421" t="str">
        <f t="shared" si="3"/>
        <v/>
      </c>
      <c r="R32" s="421" t="str">
        <f>IF(B32&lt;&gt;"",COUNTIFS(A1_Individu_Data_Keadaan_SDMK!Q$4:Q$150000,'04_MASTER_KODE_SDMK'!D$79,A1_Individu_Data_Keadaan_SDMK!O$4:O$150000,B32,A1_Individu_Data_Keadaan_SDMK!U$4:U$150000,"Laki-laki"),"")</f>
        <v/>
      </c>
      <c r="S32" s="421" t="str">
        <f>IF(B32&lt;&gt;"",COUNTIFS(A1_Individu_Data_Keadaan_SDMK!Q$4:Q$150000,'04_MASTER_KODE_SDMK'!D$79,A1_Individu_Data_Keadaan_SDMK!O$4:O$150000,B32,A1_Individu_Data_Keadaan_SDMK!U$4:U$150000,"Perempuan"),"")</f>
        <v/>
      </c>
      <c r="T32" s="421" t="str">
        <f t="shared" si="4"/>
        <v/>
      </c>
      <c r="U32" s="421" t="str">
        <f>IF(B32&lt;&gt;"",COUNTIFS(A1_Individu_Data_Keadaan_SDMK!Q$4:Q$150000,'04_MASTER_KODE_SDMK'!D$88,A1_Individu_Data_Keadaan_SDMK!O$4:O$150000,B32,A1_Individu_Data_Keadaan_SDMK!U$4:U$150000,"Laki-laki"),"")</f>
        <v/>
      </c>
      <c r="V32" s="421" t="str">
        <f>IF(B32&lt;&gt;"",COUNTIFS(A1_Individu_Data_Keadaan_SDMK!Q$4:Q$150000,'04_MASTER_KODE_SDMK'!D$88,A1_Individu_Data_Keadaan_SDMK!O$4:O$150000,B32,A1_Individu_Data_Keadaan_SDMK!U$4:U$150000,"Perempuan"),"")</f>
        <v/>
      </c>
      <c r="W32" s="421" t="str">
        <f t="shared" si="5"/>
        <v/>
      </c>
      <c r="X32" s="421" t="str">
        <f>IF(B32&lt;&gt;"",COUNTIFS(A1_Individu_Data_Keadaan_SDMK!Q$4:Q$150000,'04_MASTER_KODE_SDMK'!D$91,A1_Individu_Data_Keadaan_SDMK!O$4:O$150000,B32,A1_Individu_Data_Keadaan_SDMK!U$4:U$150000,"Laki-laki"),"")</f>
        <v/>
      </c>
      <c r="Y32" s="421" t="str">
        <f>IF(B32&lt;&gt;"",COUNTIFS(A1_Individu_Data_Keadaan_SDMK!Q$4:Q$150000,'04_MASTER_KODE_SDMK'!D$91,A1_Individu_Data_Keadaan_SDMK!O$4:O$150000,B32,A1_Individu_Data_Keadaan_SDMK!U$4:U$150000,"Perempuan"),"")</f>
        <v/>
      </c>
      <c r="Z32" s="421" t="str">
        <f t="shared" si="6"/>
        <v/>
      </c>
      <c r="AA32" s="421" t="str">
        <f>IF(B32&lt;&gt;"",COUNTIFS(A1_Individu_Data_Keadaan_SDMK!Q$4:Q$150000,'04_MASTER_KODE_SDMK'!D$93,A1_Individu_Data_Keadaan_SDMK!O$4:O$150000,B32,A1_Individu_Data_Keadaan_SDMK!U$4:U$150000,"Laki-laki"),"")</f>
        <v/>
      </c>
      <c r="AB32" s="421" t="str">
        <f>IF(B32&lt;&gt;"",COUNTIFS(A1_Individu_Data_Keadaan_SDMK!Q$4:Q$150000,'04_MASTER_KODE_SDMK'!D$93,A1_Individu_Data_Keadaan_SDMK!O$4:O$150000,B32,A1_Individu_Data_Keadaan_SDMK!U$4:U$150000,"Perempuan"),"")</f>
        <v/>
      </c>
      <c r="AC32" s="421" t="str">
        <f t="shared" si="7"/>
        <v/>
      </c>
      <c r="AD32" s="421" t="str">
        <f>IF(B32&lt;&gt;"",COUNTIFS(A1_Individu_Data_Keadaan_SDMK!Q$4:Q$150000,'04_MASTER_KODE_SDMK'!D$97,A1_Individu_Data_Keadaan_SDMK!O$4:O$150000,B32,A1_Individu_Data_Keadaan_SDMK!U$4:U$150000,"Laki-laki"),"")</f>
        <v/>
      </c>
      <c r="AE32" s="421" t="str">
        <f>IF(B32&lt;&gt;"",COUNTIFS(A1_Individu_Data_Keadaan_SDMK!Q$4:Q$150000,'04_MASTER_KODE_SDMK'!D$97,A1_Individu_Data_Keadaan_SDMK!O$4:O$150000,B32,A1_Individu_Data_Keadaan_SDMK!U$4:U$150000,"Perempuan"),"")</f>
        <v/>
      </c>
      <c r="AF32" s="421" t="str">
        <f t="shared" si="8"/>
        <v/>
      </c>
      <c r="AG32" s="421" t="str">
        <f>IF(B32&lt;&gt;"",COUNTIFS(A1_Individu_Data_Keadaan_SDMK!Q$4:Q$150000,'04_MASTER_KODE_SDMK'!D$105,A1_Individu_Data_Keadaan_SDMK!O$4:O$150000,B32,A1_Individu_Data_Keadaan_SDMK!U$4:U$150000,"Laki-laki"),"")</f>
        <v/>
      </c>
      <c r="AH32" s="421" t="str">
        <f>IF(B32&lt;&gt;"",COUNTIFS(A1_Individu_Data_Keadaan_SDMK!Q$4:Q$150000,'04_MASTER_KODE_SDMK'!D$105,A1_Individu_Data_Keadaan_SDMK!O$4:O$150000,B32,A1_Individu_Data_Keadaan_SDMK!U$4:U$150000,"Perempuan"),"")</f>
        <v/>
      </c>
      <c r="AI32" s="421" t="str">
        <f t="shared" si="9"/>
        <v/>
      </c>
      <c r="AJ32" s="421" t="str">
        <f>IF(B32&lt;&gt;"",COUNTIFS(A1_Individu_Data_Keadaan_SDMK!Q$4:Q$150000,'04_MASTER_KODE_SDMK'!D$111,A1_Individu_Data_Keadaan_SDMK!O$4:O$150000,B32,A1_Individu_Data_Keadaan_SDMK!U$4:U$150000,"Laki-laki"),"")</f>
        <v/>
      </c>
      <c r="AK32" s="421" t="str">
        <f>IF(B32&lt;&gt;"",COUNTIFS(A1_Individu_Data_Keadaan_SDMK!Q$4:Q$150000,'04_MASTER_KODE_SDMK'!D$111,A1_Individu_Data_Keadaan_SDMK!O$4:O$150000,B32,A1_Individu_Data_Keadaan_SDMK!U$4:U$150000,"Perempuan"),"")</f>
        <v/>
      </c>
      <c r="AL32" s="421" t="str">
        <f t="shared" si="10"/>
        <v/>
      </c>
      <c r="AM32" s="421" t="str">
        <f>IF(B32&lt;&gt;"",COUNTIFS(A1_Individu_Data_Keadaan_SDMK!Q$4:Q$150000,'04_MASTER_KODE_SDMK'!D$113,A1_Individu_Data_Keadaan_SDMK!O$4:O$150000,B32,A1_Individu_Data_Keadaan_SDMK!U$4:U$150000,"Laki-laki"),"")</f>
        <v/>
      </c>
      <c r="AN32" s="421" t="str">
        <f>IF(B32&lt;&gt;"",COUNTIFS(A1_Individu_Data_Keadaan_SDMK!Q$4:Q$150000,'04_MASTER_KODE_SDMK'!D$113,A1_Individu_Data_Keadaan_SDMK!O$4:O$150000,B32,A1_Individu_Data_Keadaan_SDMK!U$4:U$150000,"Perempuan"),"")</f>
        <v/>
      </c>
      <c r="AO32" s="421" t="str">
        <f t="shared" si="11"/>
        <v/>
      </c>
      <c r="AP32" s="421" t="str">
        <f>IF(B32&lt;&gt;"",COUNTIFS(A1_Individu_Data_Keadaan_SDMK!Q$4:Q$150000,'04_MASTER_KODE_SDMK'!D$120,A1_Individu_Data_Keadaan_SDMK!O$4:O$150000,B32,A1_Individu_Data_Keadaan_SDMK!U$4:U$150000,"Laki-laki"),"")</f>
        <v/>
      </c>
      <c r="AQ32" s="421" t="str">
        <f>IF(B32&lt;&gt;"",COUNTIFS(A1_Individu_Data_Keadaan_SDMK!Q$4:Q$150000,'04_MASTER_KODE_SDMK'!D$120,A1_Individu_Data_Keadaan_SDMK!O$4:O$150000,B32,A1_Individu_Data_Keadaan_SDMK!U$4:U$150000,"Perempuan"),"")</f>
        <v/>
      </c>
      <c r="AR32" s="421" t="str">
        <f t="shared" si="12"/>
        <v/>
      </c>
      <c r="AS32" s="421" t="str">
        <f t="shared" si="13"/>
        <v/>
      </c>
      <c r="AT32" s="421" t="str">
        <f t="shared" si="14"/>
        <v/>
      </c>
      <c r="AU32" s="421" t="str">
        <f t="shared" si="15"/>
        <v/>
      </c>
    </row>
    <row r="33" spans="1:47" hidden="1">
      <c r="A33" s="410">
        <v>18</v>
      </c>
      <c r="B33" s="410" t="str">
        <f>IF(INDEX('01_MASTER_KODE_WILAYAH'!F$5:F$1353,MATCH($B$9,'01_MASTER_KODE_WILAYAH'!E$5:E$1353,0)+17)&lt;&gt;"-",INDEX('01_MASTER_KODE_WILAYAH'!F$5:F$1353,MATCH($B$9,'01_MASTER_KODE_WILAYAH'!E$5:E$1353,0)+17),"")</f>
        <v/>
      </c>
      <c r="C33" s="422" t="str">
        <f>IF(B33&lt;&gt;"",COUNTIFS('02_MASTER_KODE_FASYANKES'!D$3:D$20279,"Puskesmas",'02_MASTER_KODE_FASYANKES'!L$3:L$20279,B33),"")</f>
        <v/>
      </c>
      <c r="D33" s="422" t="str">
        <f>IF(B33&lt;&gt;"",COUNTIFS('02_MASTER_KODE_FASYANKES'!D$3:D$20279,"Rumah Sakit",'02_MASTER_KODE_FASYANKES'!L$3:L$20279,B33),"")</f>
        <v/>
      </c>
      <c r="E33" s="422" t="str">
        <f>IF(B33&lt;&gt;"",COUNTIFS(A1_Individu_Data_Keadaan_SDMK!Q$4:Q$150000,'04_MASTER_KODE_SDMK'!D$6,A1_Individu_Data_Keadaan_SDMK!O$4:O$150000,B33,A1_Individu_Data_Keadaan_SDMK!U$4:U$150000,"Laki-laki"),"")</f>
        <v/>
      </c>
      <c r="F33" s="422" t="str">
        <f>IF(B33&lt;&gt;"",COUNTIFS(A1_Individu_Data_Keadaan_SDMK!Q$4:Q$150000,'04_MASTER_KODE_SDMK'!D$6,A1_Individu_Data_Keadaan_SDMK!O$4:O$150000,B33,A1_Individu_Data_Keadaan_SDMK!U$4:U$150000,"Perempuan"),"")</f>
        <v/>
      </c>
      <c r="G33" s="422" t="str">
        <f t="shared" si="0"/>
        <v/>
      </c>
      <c r="H33" s="422" t="str">
        <f>IF(B33&lt;&gt;"",COUNTIFS(A1_Individu_Data_Keadaan_SDMK!Q$4:Q$150000,'04_MASTER_KODE_SDMK'!D$61,A1_Individu_Data_Keadaan_SDMK!O$4:O$150000,B33,A1_Individu_Data_Keadaan_SDMK!U$4:U$150000,"Laki-laki"),"")</f>
        <v/>
      </c>
      <c r="I33" s="422" t="str">
        <f>IF(B33&lt;&gt;"",COUNTIFS(A1_Individu_Data_Keadaan_SDMK!Q$4:Q$150000,'04_MASTER_KODE_SDMK'!D$61,A1_Individu_Data_Keadaan_SDMK!O$4:O$150000,B33,A1_Individu_Data_Keadaan_SDMK!U$4:U$150000,"Perempuan"),"")</f>
        <v/>
      </c>
      <c r="J33" s="422" t="str">
        <f t="shared" si="1"/>
        <v/>
      </c>
      <c r="K33" s="422" t="str">
        <f>IF(B33&lt;&gt;"",COUNTIFS(A1_Individu_Data_Keadaan_SDMK!Q$4:Q$150000,'04_MASTER_KODE_SDMK'!D$62,A1_Individu_Data_Keadaan_SDMK!O$4:O$150000,B33,A1_Individu_Data_Keadaan_SDMK!U$4:U$150000,"Laki-laki"),"")</f>
        <v/>
      </c>
      <c r="L33" s="422" t="str">
        <f>IF(B33&lt;&gt;"",COUNTIFS(A1_Individu_Data_Keadaan_SDMK!Q$4:Q$150000,'04_MASTER_KODE_SDMK'!D$62,A1_Individu_Data_Keadaan_SDMK!O$4:O$150000,B33,A1_Individu_Data_Keadaan_SDMK!U$4:U$150000,"Perempuan"),"")</f>
        <v/>
      </c>
      <c r="M33" s="422" t="str">
        <f t="shared" si="2"/>
        <v/>
      </c>
      <c r="N33" s="422" t="str">
        <f>IF(B33&lt;&gt;"",COUNTIFS(A1_Individu_Data_Keadaan_SDMK!Q$4:Q$150000,'04_MASTER_KODE_SDMK'!D$71,A1_Individu_Data_Keadaan_SDMK!O$4:O$150000,B33,A1_Individu_Data_Keadaan_SDMK!U$4:U$150000,"Perempuan"),"")</f>
        <v/>
      </c>
      <c r="O33" s="422" t="str">
        <f>IF(B33&lt;&gt;"",COUNTIFS(A1_Individu_Data_Keadaan_SDMK!Q$4:Q$150000,'04_MASTER_KODE_SDMK'!D$75,A1_Individu_Data_Keadaan_SDMK!O$4:O$150000,B33,A1_Individu_Data_Keadaan_SDMK!U$4:U$150000,"Laki-laki"),"")</f>
        <v/>
      </c>
      <c r="P33" s="422" t="str">
        <f>IF(B33&lt;&gt;"",COUNTIFS(A1_Individu_Data_Keadaan_SDMK!Q$4:Q$150000,'04_MASTER_KODE_SDMK'!D$75,A1_Individu_Data_Keadaan_SDMK!O$4:O$150000,B33,A1_Individu_Data_Keadaan_SDMK!U$4:U$150000,"Perempuan"),"")</f>
        <v/>
      </c>
      <c r="Q33" s="422" t="str">
        <f t="shared" si="3"/>
        <v/>
      </c>
      <c r="R33" s="422" t="str">
        <f>IF(B33&lt;&gt;"",COUNTIFS(A1_Individu_Data_Keadaan_SDMK!Q$4:Q$150000,'04_MASTER_KODE_SDMK'!D$79,A1_Individu_Data_Keadaan_SDMK!O$4:O$150000,B33,A1_Individu_Data_Keadaan_SDMK!U$4:U$150000,"Laki-laki"),"")</f>
        <v/>
      </c>
      <c r="S33" s="422" t="str">
        <f>IF(B33&lt;&gt;"",COUNTIFS(A1_Individu_Data_Keadaan_SDMK!Q$4:Q$150000,'04_MASTER_KODE_SDMK'!D$79,A1_Individu_Data_Keadaan_SDMK!O$4:O$150000,B33,A1_Individu_Data_Keadaan_SDMK!U$4:U$150000,"Perempuan"),"")</f>
        <v/>
      </c>
      <c r="T33" s="422" t="str">
        <f t="shared" si="4"/>
        <v/>
      </c>
      <c r="U33" s="422" t="str">
        <f>IF(B33&lt;&gt;"",COUNTIFS(A1_Individu_Data_Keadaan_SDMK!Q$4:Q$150000,'04_MASTER_KODE_SDMK'!D$88,A1_Individu_Data_Keadaan_SDMK!O$4:O$150000,B33,A1_Individu_Data_Keadaan_SDMK!U$4:U$150000,"Laki-laki"),"")</f>
        <v/>
      </c>
      <c r="V33" s="422" t="str">
        <f>IF(B33&lt;&gt;"",COUNTIFS(A1_Individu_Data_Keadaan_SDMK!Q$4:Q$150000,'04_MASTER_KODE_SDMK'!D$88,A1_Individu_Data_Keadaan_SDMK!O$4:O$150000,B33,A1_Individu_Data_Keadaan_SDMK!U$4:U$150000,"Perempuan"),"")</f>
        <v/>
      </c>
      <c r="W33" s="422" t="str">
        <f t="shared" si="5"/>
        <v/>
      </c>
      <c r="X33" s="422" t="str">
        <f>IF(B33&lt;&gt;"",COUNTIFS(A1_Individu_Data_Keadaan_SDMK!Q$4:Q$150000,'04_MASTER_KODE_SDMK'!D$91,A1_Individu_Data_Keadaan_SDMK!O$4:O$150000,B33,A1_Individu_Data_Keadaan_SDMK!U$4:U$150000,"Laki-laki"),"")</f>
        <v/>
      </c>
      <c r="Y33" s="422" t="str">
        <f>IF(B33&lt;&gt;"",COUNTIFS(A1_Individu_Data_Keadaan_SDMK!Q$4:Q$150000,'04_MASTER_KODE_SDMK'!D$91,A1_Individu_Data_Keadaan_SDMK!O$4:O$150000,B33,A1_Individu_Data_Keadaan_SDMK!U$4:U$150000,"Perempuan"),"")</f>
        <v/>
      </c>
      <c r="Z33" s="422" t="str">
        <f t="shared" si="6"/>
        <v/>
      </c>
      <c r="AA33" s="422" t="str">
        <f>IF(B33&lt;&gt;"",COUNTIFS(A1_Individu_Data_Keadaan_SDMK!Q$4:Q$150000,'04_MASTER_KODE_SDMK'!D$93,A1_Individu_Data_Keadaan_SDMK!O$4:O$150000,B33,A1_Individu_Data_Keadaan_SDMK!U$4:U$150000,"Laki-laki"),"")</f>
        <v/>
      </c>
      <c r="AB33" s="422" t="str">
        <f>IF(B33&lt;&gt;"",COUNTIFS(A1_Individu_Data_Keadaan_SDMK!Q$4:Q$150000,'04_MASTER_KODE_SDMK'!D$93,A1_Individu_Data_Keadaan_SDMK!O$4:O$150000,B33,A1_Individu_Data_Keadaan_SDMK!U$4:U$150000,"Perempuan"),"")</f>
        <v/>
      </c>
      <c r="AC33" s="422" t="str">
        <f t="shared" si="7"/>
        <v/>
      </c>
      <c r="AD33" s="422" t="str">
        <f>IF(B33&lt;&gt;"",COUNTIFS(A1_Individu_Data_Keadaan_SDMK!Q$4:Q$150000,'04_MASTER_KODE_SDMK'!D$97,A1_Individu_Data_Keadaan_SDMK!O$4:O$150000,B33,A1_Individu_Data_Keadaan_SDMK!U$4:U$150000,"Laki-laki"),"")</f>
        <v/>
      </c>
      <c r="AE33" s="422" t="str">
        <f>IF(B33&lt;&gt;"",COUNTIFS(A1_Individu_Data_Keadaan_SDMK!Q$4:Q$150000,'04_MASTER_KODE_SDMK'!D$97,A1_Individu_Data_Keadaan_SDMK!O$4:O$150000,B33,A1_Individu_Data_Keadaan_SDMK!U$4:U$150000,"Perempuan"),"")</f>
        <v/>
      </c>
      <c r="AF33" s="422" t="str">
        <f t="shared" si="8"/>
        <v/>
      </c>
      <c r="AG33" s="422" t="str">
        <f>IF(B33&lt;&gt;"",COUNTIFS(A1_Individu_Data_Keadaan_SDMK!Q$4:Q$150000,'04_MASTER_KODE_SDMK'!D$105,A1_Individu_Data_Keadaan_SDMK!O$4:O$150000,B33,A1_Individu_Data_Keadaan_SDMK!U$4:U$150000,"Laki-laki"),"")</f>
        <v/>
      </c>
      <c r="AH33" s="422" t="str">
        <f>IF(B33&lt;&gt;"",COUNTIFS(A1_Individu_Data_Keadaan_SDMK!Q$4:Q$150000,'04_MASTER_KODE_SDMK'!D$105,A1_Individu_Data_Keadaan_SDMK!O$4:O$150000,B33,A1_Individu_Data_Keadaan_SDMK!U$4:U$150000,"Perempuan"),"")</f>
        <v/>
      </c>
      <c r="AI33" s="422" t="str">
        <f t="shared" si="9"/>
        <v/>
      </c>
      <c r="AJ33" s="422" t="str">
        <f>IF(B33&lt;&gt;"",COUNTIFS(A1_Individu_Data_Keadaan_SDMK!Q$4:Q$150000,'04_MASTER_KODE_SDMK'!D$111,A1_Individu_Data_Keadaan_SDMK!O$4:O$150000,B33,A1_Individu_Data_Keadaan_SDMK!U$4:U$150000,"Laki-laki"),"")</f>
        <v/>
      </c>
      <c r="AK33" s="422" t="str">
        <f>IF(B33&lt;&gt;"",COUNTIFS(A1_Individu_Data_Keadaan_SDMK!Q$4:Q$150000,'04_MASTER_KODE_SDMK'!D$111,A1_Individu_Data_Keadaan_SDMK!O$4:O$150000,B33,A1_Individu_Data_Keadaan_SDMK!U$4:U$150000,"Perempuan"),"")</f>
        <v/>
      </c>
      <c r="AL33" s="422" t="str">
        <f t="shared" si="10"/>
        <v/>
      </c>
      <c r="AM33" s="422" t="str">
        <f>IF(B33&lt;&gt;"",COUNTIFS(A1_Individu_Data_Keadaan_SDMK!Q$4:Q$150000,'04_MASTER_KODE_SDMK'!D$113,A1_Individu_Data_Keadaan_SDMK!O$4:O$150000,B33,A1_Individu_Data_Keadaan_SDMK!U$4:U$150000,"Laki-laki"),"")</f>
        <v/>
      </c>
      <c r="AN33" s="422" t="str">
        <f>IF(B33&lt;&gt;"",COUNTIFS(A1_Individu_Data_Keadaan_SDMK!Q$4:Q$150000,'04_MASTER_KODE_SDMK'!D$113,A1_Individu_Data_Keadaan_SDMK!O$4:O$150000,B33,A1_Individu_Data_Keadaan_SDMK!U$4:U$150000,"Perempuan"),"")</f>
        <v/>
      </c>
      <c r="AO33" s="422" t="str">
        <f t="shared" si="11"/>
        <v/>
      </c>
      <c r="AP33" s="422" t="str">
        <f>IF(B33&lt;&gt;"",COUNTIFS(A1_Individu_Data_Keadaan_SDMK!Q$4:Q$150000,'04_MASTER_KODE_SDMK'!D$120,A1_Individu_Data_Keadaan_SDMK!O$4:O$150000,B33,A1_Individu_Data_Keadaan_SDMK!U$4:U$150000,"Laki-laki"),"")</f>
        <v/>
      </c>
      <c r="AQ33" s="422" t="str">
        <f>IF(B33&lt;&gt;"",COUNTIFS(A1_Individu_Data_Keadaan_SDMK!Q$4:Q$150000,'04_MASTER_KODE_SDMK'!D$120,A1_Individu_Data_Keadaan_SDMK!O$4:O$150000,B33,A1_Individu_Data_Keadaan_SDMK!U$4:U$150000,"Perempuan"),"")</f>
        <v/>
      </c>
      <c r="AR33" s="422" t="str">
        <f t="shared" si="12"/>
        <v/>
      </c>
      <c r="AS33" s="422" t="str">
        <f t="shared" si="13"/>
        <v/>
      </c>
      <c r="AT33" s="422" t="str">
        <f t="shared" si="14"/>
        <v/>
      </c>
      <c r="AU33" s="422" t="str">
        <f t="shared" si="15"/>
        <v/>
      </c>
    </row>
    <row r="34" spans="1:47" hidden="1">
      <c r="A34" s="353">
        <v>19</v>
      </c>
      <c r="B34" s="353" t="str">
        <f>IF(INDEX('01_MASTER_KODE_WILAYAH'!F$5:F$1353,MATCH($B$9,'01_MASTER_KODE_WILAYAH'!E$5:E$1353,0)+18)&lt;&gt;"-",INDEX('01_MASTER_KODE_WILAYAH'!F$5:F$1353,MATCH($B$9,'01_MASTER_KODE_WILAYAH'!E$5:E$1353,0)+18),"")</f>
        <v/>
      </c>
      <c r="C34" s="421" t="str">
        <f>IF(B34&lt;&gt;"",COUNTIFS('02_MASTER_KODE_FASYANKES'!D$3:D$20279,"Puskesmas",'02_MASTER_KODE_FASYANKES'!L$3:L$20279,B34),"")</f>
        <v/>
      </c>
      <c r="D34" s="421" t="str">
        <f>IF(B34&lt;&gt;"",COUNTIFS('02_MASTER_KODE_FASYANKES'!D$3:D$20279,"Rumah Sakit",'02_MASTER_KODE_FASYANKES'!L$3:L$20279,B34),"")</f>
        <v/>
      </c>
      <c r="E34" s="421" t="str">
        <f>IF(B34&lt;&gt;"",COUNTIFS(A1_Individu_Data_Keadaan_SDMK!Q$4:Q$150000,'04_MASTER_KODE_SDMK'!D$6,A1_Individu_Data_Keadaan_SDMK!O$4:O$150000,B34,A1_Individu_Data_Keadaan_SDMK!U$4:U$150000,"Laki-laki"),"")</f>
        <v/>
      </c>
      <c r="F34" s="421" t="str">
        <f>IF(B34&lt;&gt;"",COUNTIFS(A1_Individu_Data_Keadaan_SDMK!Q$4:Q$150000,'04_MASTER_KODE_SDMK'!D$6,A1_Individu_Data_Keadaan_SDMK!O$4:O$150000,B34,A1_Individu_Data_Keadaan_SDMK!U$4:U$150000,"Perempuan"),"")</f>
        <v/>
      </c>
      <c r="G34" s="421" t="str">
        <f t="shared" si="0"/>
        <v/>
      </c>
      <c r="H34" s="421" t="str">
        <f>IF(B34&lt;&gt;"",COUNTIFS(A1_Individu_Data_Keadaan_SDMK!Q$4:Q$150000,'04_MASTER_KODE_SDMK'!D$61,A1_Individu_Data_Keadaan_SDMK!O$4:O$150000,B34,A1_Individu_Data_Keadaan_SDMK!U$4:U$150000,"Laki-laki"),"")</f>
        <v/>
      </c>
      <c r="I34" s="421" t="str">
        <f>IF(B34&lt;&gt;"",COUNTIFS(A1_Individu_Data_Keadaan_SDMK!Q$4:Q$150000,'04_MASTER_KODE_SDMK'!D$61,A1_Individu_Data_Keadaan_SDMK!O$4:O$150000,B34,A1_Individu_Data_Keadaan_SDMK!U$4:U$150000,"Perempuan"),"")</f>
        <v/>
      </c>
      <c r="J34" s="421" t="str">
        <f t="shared" si="1"/>
        <v/>
      </c>
      <c r="K34" s="421" t="str">
        <f>IF(B34&lt;&gt;"",COUNTIFS(A1_Individu_Data_Keadaan_SDMK!Q$4:Q$150000,'04_MASTER_KODE_SDMK'!D$62,A1_Individu_Data_Keadaan_SDMK!O$4:O$150000,B34,A1_Individu_Data_Keadaan_SDMK!U$4:U$150000,"Laki-laki"),"")</f>
        <v/>
      </c>
      <c r="L34" s="421" t="str">
        <f>IF(B34&lt;&gt;"",COUNTIFS(A1_Individu_Data_Keadaan_SDMK!Q$4:Q$150000,'04_MASTER_KODE_SDMK'!D$62,A1_Individu_Data_Keadaan_SDMK!O$4:O$150000,B34,A1_Individu_Data_Keadaan_SDMK!U$4:U$150000,"Perempuan"),"")</f>
        <v/>
      </c>
      <c r="M34" s="421" t="str">
        <f t="shared" si="2"/>
        <v/>
      </c>
      <c r="N34" s="421" t="str">
        <f>IF(B34&lt;&gt;"",COUNTIFS(A1_Individu_Data_Keadaan_SDMK!Q$4:Q$150000,'04_MASTER_KODE_SDMK'!D$71,A1_Individu_Data_Keadaan_SDMK!O$4:O$150000,B34,A1_Individu_Data_Keadaan_SDMK!U$4:U$150000,"Perempuan"),"")</f>
        <v/>
      </c>
      <c r="O34" s="421" t="str">
        <f>IF(B34&lt;&gt;"",COUNTIFS(A1_Individu_Data_Keadaan_SDMK!Q$4:Q$150000,'04_MASTER_KODE_SDMK'!D$75,A1_Individu_Data_Keadaan_SDMK!O$4:O$150000,B34,A1_Individu_Data_Keadaan_SDMK!U$4:U$150000,"Laki-laki"),"")</f>
        <v/>
      </c>
      <c r="P34" s="421" t="str">
        <f>IF(B34&lt;&gt;"",COUNTIFS(A1_Individu_Data_Keadaan_SDMK!Q$4:Q$150000,'04_MASTER_KODE_SDMK'!D$75,A1_Individu_Data_Keadaan_SDMK!O$4:O$150000,B34,A1_Individu_Data_Keadaan_SDMK!U$4:U$150000,"Perempuan"),"")</f>
        <v/>
      </c>
      <c r="Q34" s="421" t="str">
        <f t="shared" si="3"/>
        <v/>
      </c>
      <c r="R34" s="421" t="str">
        <f>IF(B34&lt;&gt;"",COUNTIFS(A1_Individu_Data_Keadaan_SDMK!Q$4:Q$150000,'04_MASTER_KODE_SDMK'!D$79,A1_Individu_Data_Keadaan_SDMK!O$4:O$150000,B34,A1_Individu_Data_Keadaan_SDMK!U$4:U$150000,"Laki-laki"),"")</f>
        <v/>
      </c>
      <c r="S34" s="421" t="str">
        <f>IF(B34&lt;&gt;"",COUNTIFS(A1_Individu_Data_Keadaan_SDMK!Q$4:Q$150000,'04_MASTER_KODE_SDMK'!D$79,A1_Individu_Data_Keadaan_SDMK!O$4:O$150000,B34,A1_Individu_Data_Keadaan_SDMK!U$4:U$150000,"Perempuan"),"")</f>
        <v/>
      </c>
      <c r="T34" s="421" t="str">
        <f t="shared" si="4"/>
        <v/>
      </c>
      <c r="U34" s="421" t="str">
        <f>IF(B34&lt;&gt;"",COUNTIFS(A1_Individu_Data_Keadaan_SDMK!Q$4:Q$150000,'04_MASTER_KODE_SDMK'!D$88,A1_Individu_Data_Keadaan_SDMK!O$4:O$150000,B34,A1_Individu_Data_Keadaan_SDMK!U$4:U$150000,"Laki-laki"),"")</f>
        <v/>
      </c>
      <c r="V34" s="421" t="str">
        <f>IF(B34&lt;&gt;"",COUNTIFS(A1_Individu_Data_Keadaan_SDMK!Q$4:Q$150000,'04_MASTER_KODE_SDMK'!D$88,A1_Individu_Data_Keadaan_SDMK!O$4:O$150000,B34,A1_Individu_Data_Keadaan_SDMK!U$4:U$150000,"Perempuan"),"")</f>
        <v/>
      </c>
      <c r="W34" s="421" t="str">
        <f t="shared" si="5"/>
        <v/>
      </c>
      <c r="X34" s="421" t="str">
        <f>IF(B34&lt;&gt;"",COUNTIFS(A1_Individu_Data_Keadaan_SDMK!Q$4:Q$150000,'04_MASTER_KODE_SDMK'!D$91,A1_Individu_Data_Keadaan_SDMK!O$4:O$150000,B34,A1_Individu_Data_Keadaan_SDMK!U$4:U$150000,"Laki-laki"),"")</f>
        <v/>
      </c>
      <c r="Y34" s="421" t="str">
        <f>IF(B34&lt;&gt;"",COUNTIFS(A1_Individu_Data_Keadaan_SDMK!Q$4:Q$150000,'04_MASTER_KODE_SDMK'!D$91,A1_Individu_Data_Keadaan_SDMK!O$4:O$150000,B34,A1_Individu_Data_Keadaan_SDMK!U$4:U$150000,"Perempuan"),"")</f>
        <v/>
      </c>
      <c r="Z34" s="421" t="str">
        <f t="shared" si="6"/>
        <v/>
      </c>
      <c r="AA34" s="421" t="str">
        <f>IF(B34&lt;&gt;"",COUNTIFS(A1_Individu_Data_Keadaan_SDMK!Q$4:Q$150000,'04_MASTER_KODE_SDMK'!D$93,A1_Individu_Data_Keadaan_SDMK!O$4:O$150000,B34,A1_Individu_Data_Keadaan_SDMK!U$4:U$150000,"Laki-laki"),"")</f>
        <v/>
      </c>
      <c r="AB34" s="421" t="str">
        <f>IF(B34&lt;&gt;"",COUNTIFS(A1_Individu_Data_Keadaan_SDMK!Q$4:Q$150000,'04_MASTER_KODE_SDMK'!D$93,A1_Individu_Data_Keadaan_SDMK!O$4:O$150000,B34,A1_Individu_Data_Keadaan_SDMK!U$4:U$150000,"Perempuan"),"")</f>
        <v/>
      </c>
      <c r="AC34" s="421" t="str">
        <f t="shared" si="7"/>
        <v/>
      </c>
      <c r="AD34" s="421" t="str">
        <f>IF(B34&lt;&gt;"",COUNTIFS(A1_Individu_Data_Keadaan_SDMK!Q$4:Q$150000,'04_MASTER_KODE_SDMK'!D$97,A1_Individu_Data_Keadaan_SDMK!O$4:O$150000,B34,A1_Individu_Data_Keadaan_SDMK!U$4:U$150000,"Laki-laki"),"")</f>
        <v/>
      </c>
      <c r="AE34" s="421" t="str">
        <f>IF(B34&lt;&gt;"",COUNTIFS(A1_Individu_Data_Keadaan_SDMK!Q$4:Q$150000,'04_MASTER_KODE_SDMK'!D$97,A1_Individu_Data_Keadaan_SDMK!O$4:O$150000,B34,A1_Individu_Data_Keadaan_SDMK!U$4:U$150000,"Perempuan"),"")</f>
        <v/>
      </c>
      <c r="AF34" s="421" t="str">
        <f t="shared" si="8"/>
        <v/>
      </c>
      <c r="AG34" s="421" t="str">
        <f>IF(B34&lt;&gt;"",COUNTIFS(A1_Individu_Data_Keadaan_SDMK!Q$4:Q$150000,'04_MASTER_KODE_SDMK'!D$105,A1_Individu_Data_Keadaan_SDMK!O$4:O$150000,B34,A1_Individu_Data_Keadaan_SDMK!U$4:U$150000,"Laki-laki"),"")</f>
        <v/>
      </c>
      <c r="AH34" s="421" t="str">
        <f>IF(B34&lt;&gt;"",COUNTIFS(A1_Individu_Data_Keadaan_SDMK!Q$4:Q$150000,'04_MASTER_KODE_SDMK'!D$105,A1_Individu_Data_Keadaan_SDMK!O$4:O$150000,B34,A1_Individu_Data_Keadaan_SDMK!U$4:U$150000,"Perempuan"),"")</f>
        <v/>
      </c>
      <c r="AI34" s="421" t="str">
        <f t="shared" si="9"/>
        <v/>
      </c>
      <c r="AJ34" s="421" t="str">
        <f>IF(B34&lt;&gt;"",COUNTIFS(A1_Individu_Data_Keadaan_SDMK!Q$4:Q$150000,'04_MASTER_KODE_SDMK'!D$111,A1_Individu_Data_Keadaan_SDMK!O$4:O$150000,B34,A1_Individu_Data_Keadaan_SDMK!U$4:U$150000,"Laki-laki"),"")</f>
        <v/>
      </c>
      <c r="AK34" s="421" t="str">
        <f>IF(B34&lt;&gt;"",COUNTIFS(A1_Individu_Data_Keadaan_SDMK!Q$4:Q$150000,'04_MASTER_KODE_SDMK'!D$111,A1_Individu_Data_Keadaan_SDMK!O$4:O$150000,B34,A1_Individu_Data_Keadaan_SDMK!U$4:U$150000,"Perempuan"),"")</f>
        <v/>
      </c>
      <c r="AL34" s="421" t="str">
        <f t="shared" si="10"/>
        <v/>
      </c>
      <c r="AM34" s="421" t="str">
        <f>IF(B34&lt;&gt;"",COUNTIFS(A1_Individu_Data_Keadaan_SDMK!Q$4:Q$150000,'04_MASTER_KODE_SDMK'!D$113,A1_Individu_Data_Keadaan_SDMK!O$4:O$150000,B34,A1_Individu_Data_Keadaan_SDMK!U$4:U$150000,"Laki-laki"),"")</f>
        <v/>
      </c>
      <c r="AN34" s="421" t="str">
        <f>IF(B34&lt;&gt;"",COUNTIFS(A1_Individu_Data_Keadaan_SDMK!Q$4:Q$150000,'04_MASTER_KODE_SDMK'!D$113,A1_Individu_Data_Keadaan_SDMK!O$4:O$150000,B34,A1_Individu_Data_Keadaan_SDMK!U$4:U$150000,"Perempuan"),"")</f>
        <v/>
      </c>
      <c r="AO34" s="421" t="str">
        <f t="shared" si="11"/>
        <v/>
      </c>
      <c r="AP34" s="421" t="str">
        <f>IF(B34&lt;&gt;"",COUNTIFS(A1_Individu_Data_Keadaan_SDMK!Q$4:Q$150000,'04_MASTER_KODE_SDMK'!D$120,A1_Individu_Data_Keadaan_SDMK!O$4:O$150000,B34,A1_Individu_Data_Keadaan_SDMK!U$4:U$150000,"Laki-laki"),"")</f>
        <v/>
      </c>
      <c r="AQ34" s="421" t="str">
        <f>IF(B34&lt;&gt;"",COUNTIFS(A1_Individu_Data_Keadaan_SDMK!Q$4:Q$150000,'04_MASTER_KODE_SDMK'!D$120,A1_Individu_Data_Keadaan_SDMK!O$4:O$150000,B34,A1_Individu_Data_Keadaan_SDMK!U$4:U$150000,"Perempuan"),"")</f>
        <v/>
      </c>
      <c r="AR34" s="421" t="str">
        <f t="shared" si="12"/>
        <v/>
      </c>
      <c r="AS34" s="421" t="str">
        <f t="shared" si="13"/>
        <v/>
      </c>
      <c r="AT34" s="421" t="str">
        <f t="shared" si="14"/>
        <v/>
      </c>
      <c r="AU34" s="421" t="str">
        <f t="shared" si="15"/>
        <v/>
      </c>
    </row>
    <row r="35" spans="1:47" hidden="1">
      <c r="A35" s="410">
        <v>20</v>
      </c>
      <c r="B35" s="410" t="str">
        <f>IF(INDEX('01_MASTER_KODE_WILAYAH'!F$5:F$1353,MATCH($B$9,'01_MASTER_KODE_WILAYAH'!E$5:E$1353,0)+19)&lt;&gt;"-",INDEX('01_MASTER_KODE_WILAYAH'!F$5:F$1353,MATCH($B$9,'01_MASTER_KODE_WILAYAH'!E$5:E$1353,0)+19),"")</f>
        <v/>
      </c>
      <c r="C35" s="422" t="str">
        <f>IF(B35&lt;&gt;"",COUNTIFS('02_MASTER_KODE_FASYANKES'!D$3:D$20279,"Puskesmas",'02_MASTER_KODE_FASYANKES'!L$3:L$20279,B35),"")</f>
        <v/>
      </c>
      <c r="D35" s="422" t="str">
        <f>IF(B35&lt;&gt;"",COUNTIFS('02_MASTER_KODE_FASYANKES'!D$3:D$20279,"Rumah Sakit",'02_MASTER_KODE_FASYANKES'!L$3:L$20279,B35),"")</f>
        <v/>
      </c>
      <c r="E35" s="422" t="str">
        <f>IF(B35&lt;&gt;"",COUNTIFS(A1_Individu_Data_Keadaan_SDMK!Q$4:Q$150000,'04_MASTER_KODE_SDMK'!D$6,A1_Individu_Data_Keadaan_SDMK!O$4:O$150000,B35,A1_Individu_Data_Keadaan_SDMK!U$4:U$150000,"Laki-laki"),"")</f>
        <v/>
      </c>
      <c r="F35" s="422" t="str">
        <f>IF(B35&lt;&gt;"",COUNTIFS(A1_Individu_Data_Keadaan_SDMK!Q$4:Q$150000,'04_MASTER_KODE_SDMK'!D$6,A1_Individu_Data_Keadaan_SDMK!O$4:O$150000,B35,A1_Individu_Data_Keadaan_SDMK!U$4:U$150000,"Perempuan"),"")</f>
        <v/>
      </c>
      <c r="G35" s="422" t="str">
        <f t="shared" si="0"/>
        <v/>
      </c>
      <c r="H35" s="422" t="str">
        <f>IF(B35&lt;&gt;"",COUNTIFS(A1_Individu_Data_Keadaan_SDMK!Q$4:Q$150000,'04_MASTER_KODE_SDMK'!D$61,A1_Individu_Data_Keadaan_SDMK!O$4:O$150000,B35,A1_Individu_Data_Keadaan_SDMK!U$4:U$150000,"Laki-laki"),"")</f>
        <v/>
      </c>
      <c r="I35" s="422" t="str">
        <f>IF(B35&lt;&gt;"",COUNTIFS(A1_Individu_Data_Keadaan_SDMK!Q$4:Q$150000,'04_MASTER_KODE_SDMK'!D$61,A1_Individu_Data_Keadaan_SDMK!O$4:O$150000,B35,A1_Individu_Data_Keadaan_SDMK!U$4:U$150000,"Perempuan"),"")</f>
        <v/>
      </c>
      <c r="J35" s="422" t="str">
        <f t="shared" si="1"/>
        <v/>
      </c>
      <c r="K35" s="422" t="str">
        <f>IF(B35&lt;&gt;"",COUNTIFS(A1_Individu_Data_Keadaan_SDMK!Q$4:Q$150000,'04_MASTER_KODE_SDMK'!D$62,A1_Individu_Data_Keadaan_SDMK!O$4:O$150000,B35,A1_Individu_Data_Keadaan_SDMK!U$4:U$150000,"Laki-laki"),"")</f>
        <v/>
      </c>
      <c r="L35" s="422" t="str">
        <f>IF(B35&lt;&gt;"",COUNTIFS(A1_Individu_Data_Keadaan_SDMK!Q$4:Q$150000,'04_MASTER_KODE_SDMK'!D$62,A1_Individu_Data_Keadaan_SDMK!O$4:O$150000,B35,A1_Individu_Data_Keadaan_SDMK!U$4:U$150000,"Perempuan"),"")</f>
        <v/>
      </c>
      <c r="M35" s="422" t="str">
        <f t="shared" si="2"/>
        <v/>
      </c>
      <c r="N35" s="422" t="str">
        <f>IF(B35&lt;&gt;"",COUNTIFS(A1_Individu_Data_Keadaan_SDMK!Q$4:Q$150000,'04_MASTER_KODE_SDMK'!D$71,A1_Individu_Data_Keadaan_SDMK!O$4:O$150000,B35,A1_Individu_Data_Keadaan_SDMK!U$4:U$150000,"Perempuan"),"")</f>
        <v/>
      </c>
      <c r="O35" s="422" t="str">
        <f>IF(B35&lt;&gt;"",COUNTIFS(A1_Individu_Data_Keadaan_SDMK!Q$4:Q$150000,'04_MASTER_KODE_SDMK'!D$75,A1_Individu_Data_Keadaan_SDMK!O$4:O$150000,B35,A1_Individu_Data_Keadaan_SDMK!U$4:U$150000,"Laki-laki"),"")</f>
        <v/>
      </c>
      <c r="P35" s="422" t="str">
        <f>IF(B35&lt;&gt;"",COUNTIFS(A1_Individu_Data_Keadaan_SDMK!Q$4:Q$150000,'04_MASTER_KODE_SDMK'!D$75,A1_Individu_Data_Keadaan_SDMK!O$4:O$150000,B35,A1_Individu_Data_Keadaan_SDMK!U$4:U$150000,"Perempuan"),"")</f>
        <v/>
      </c>
      <c r="Q35" s="422" t="str">
        <f t="shared" si="3"/>
        <v/>
      </c>
      <c r="R35" s="422" t="str">
        <f>IF(B35&lt;&gt;"",COUNTIFS(A1_Individu_Data_Keadaan_SDMK!Q$4:Q$150000,'04_MASTER_KODE_SDMK'!D$79,A1_Individu_Data_Keadaan_SDMK!O$4:O$150000,B35,A1_Individu_Data_Keadaan_SDMK!U$4:U$150000,"Laki-laki"),"")</f>
        <v/>
      </c>
      <c r="S35" s="422" t="str">
        <f>IF(B35&lt;&gt;"",COUNTIFS(A1_Individu_Data_Keadaan_SDMK!Q$4:Q$150000,'04_MASTER_KODE_SDMK'!D$79,A1_Individu_Data_Keadaan_SDMK!O$4:O$150000,B35,A1_Individu_Data_Keadaan_SDMK!U$4:U$150000,"Perempuan"),"")</f>
        <v/>
      </c>
      <c r="T35" s="422" t="str">
        <f t="shared" si="4"/>
        <v/>
      </c>
      <c r="U35" s="422" t="str">
        <f>IF(B35&lt;&gt;"",COUNTIFS(A1_Individu_Data_Keadaan_SDMK!Q$4:Q$150000,'04_MASTER_KODE_SDMK'!D$88,A1_Individu_Data_Keadaan_SDMK!O$4:O$150000,B35,A1_Individu_Data_Keadaan_SDMK!U$4:U$150000,"Laki-laki"),"")</f>
        <v/>
      </c>
      <c r="V35" s="422" t="str">
        <f>IF(B35&lt;&gt;"",COUNTIFS(A1_Individu_Data_Keadaan_SDMK!Q$4:Q$150000,'04_MASTER_KODE_SDMK'!D$88,A1_Individu_Data_Keadaan_SDMK!O$4:O$150000,B35,A1_Individu_Data_Keadaan_SDMK!U$4:U$150000,"Perempuan"),"")</f>
        <v/>
      </c>
      <c r="W35" s="422" t="str">
        <f t="shared" si="5"/>
        <v/>
      </c>
      <c r="X35" s="422" t="str">
        <f>IF(B35&lt;&gt;"",COUNTIFS(A1_Individu_Data_Keadaan_SDMK!Q$4:Q$150000,'04_MASTER_KODE_SDMK'!D$91,A1_Individu_Data_Keadaan_SDMK!O$4:O$150000,B35,A1_Individu_Data_Keadaan_SDMK!U$4:U$150000,"Laki-laki"),"")</f>
        <v/>
      </c>
      <c r="Y35" s="422" t="str">
        <f>IF(B35&lt;&gt;"",COUNTIFS(A1_Individu_Data_Keadaan_SDMK!Q$4:Q$150000,'04_MASTER_KODE_SDMK'!D$91,A1_Individu_Data_Keadaan_SDMK!O$4:O$150000,B35,A1_Individu_Data_Keadaan_SDMK!U$4:U$150000,"Perempuan"),"")</f>
        <v/>
      </c>
      <c r="Z35" s="422" t="str">
        <f t="shared" si="6"/>
        <v/>
      </c>
      <c r="AA35" s="422" t="str">
        <f>IF(B35&lt;&gt;"",COUNTIFS(A1_Individu_Data_Keadaan_SDMK!Q$4:Q$150000,'04_MASTER_KODE_SDMK'!D$93,A1_Individu_Data_Keadaan_SDMK!O$4:O$150000,B35,A1_Individu_Data_Keadaan_SDMK!U$4:U$150000,"Laki-laki"),"")</f>
        <v/>
      </c>
      <c r="AB35" s="422" t="str">
        <f>IF(B35&lt;&gt;"",COUNTIFS(A1_Individu_Data_Keadaan_SDMK!Q$4:Q$150000,'04_MASTER_KODE_SDMK'!D$93,A1_Individu_Data_Keadaan_SDMK!O$4:O$150000,B35,A1_Individu_Data_Keadaan_SDMK!U$4:U$150000,"Perempuan"),"")</f>
        <v/>
      </c>
      <c r="AC35" s="422" t="str">
        <f t="shared" si="7"/>
        <v/>
      </c>
      <c r="AD35" s="422" t="str">
        <f>IF(B35&lt;&gt;"",COUNTIFS(A1_Individu_Data_Keadaan_SDMK!Q$4:Q$150000,'04_MASTER_KODE_SDMK'!D$97,A1_Individu_Data_Keadaan_SDMK!O$4:O$150000,B35,A1_Individu_Data_Keadaan_SDMK!U$4:U$150000,"Laki-laki"),"")</f>
        <v/>
      </c>
      <c r="AE35" s="422" t="str">
        <f>IF(B35&lt;&gt;"",COUNTIFS(A1_Individu_Data_Keadaan_SDMK!Q$4:Q$150000,'04_MASTER_KODE_SDMK'!D$97,A1_Individu_Data_Keadaan_SDMK!O$4:O$150000,B35,A1_Individu_Data_Keadaan_SDMK!U$4:U$150000,"Perempuan"),"")</f>
        <v/>
      </c>
      <c r="AF35" s="422" t="str">
        <f t="shared" si="8"/>
        <v/>
      </c>
      <c r="AG35" s="422" t="str">
        <f>IF(B35&lt;&gt;"",COUNTIFS(A1_Individu_Data_Keadaan_SDMK!Q$4:Q$150000,'04_MASTER_KODE_SDMK'!D$105,A1_Individu_Data_Keadaan_SDMK!O$4:O$150000,B35,A1_Individu_Data_Keadaan_SDMK!U$4:U$150000,"Laki-laki"),"")</f>
        <v/>
      </c>
      <c r="AH35" s="422" t="str">
        <f>IF(B35&lt;&gt;"",COUNTIFS(A1_Individu_Data_Keadaan_SDMK!Q$4:Q$150000,'04_MASTER_KODE_SDMK'!D$105,A1_Individu_Data_Keadaan_SDMK!O$4:O$150000,B35,A1_Individu_Data_Keadaan_SDMK!U$4:U$150000,"Perempuan"),"")</f>
        <v/>
      </c>
      <c r="AI35" s="422" t="str">
        <f t="shared" si="9"/>
        <v/>
      </c>
      <c r="AJ35" s="422" t="str">
        <f>IF(B35&lt;&gt;"",COUNTIFS(A1_Individu_Data_Keadaan_SDMK!Q$4:Q$150000,'04_MASTER_KODE_SDMK'!D$111,A1_Individu_Data_Keadaan_SDMK!O$4:O$150000,B35,A1_Individu_Data_Keadaan_SDMK!U$4:U$150000,"Laki-laki"),"")</f>
        <v/>
      </c>
      <c r="AK35" s="422" t="str">
        <f>IF(B35&lt;&gt;"",COUNTIFS(A1_Individu_Data_Keadaan_SDMK!Q$4:Q$150000,'04_MASTER_KODE_SDMK'!D$111,A1_Individu_Data_Keadaan_SDMK!O$4:O$150000,B35,A1_Individu_Data_Keadaan_SDMK!U$4:U$150000,"Perempuan"),"")</f>
        <v/>
      </c>
      <c r="AL35" s="422" t="str">
        <f t="shared" si="10"/>
        <v/>
      </c>
      <c r="AM35" s="422" t="str">
        <f>IF(B35&lt;&gt;"",COUNTIFS(A1_Individu_Data_Keadaan_SDMK!Q$4:Q$150000,'04_MASTER_KODE_SDMK'!D$113,A1_Individu_Data_Keadaan_SDMK!O$4:O$150000,B35,A1_Individu_Data_Keadaan_SDMK!U$4:U$150000,"Laki-laki"),"")</f>
        <v/>
      </c>
      <c r="AN35" s="422" t="str">
        <f>IF(B35&lt;&gt;"",COUNTIFS(A1_Individu_Data_Keadaan_SDMK!Q$4:Q$150000,'04_MASTER_KODE_SDMK'!D$113,A1_Individu_Data_Keadaan_SDMK!O$4:O$150000,B35,A1_Individu_Data_Keadaan_SDMK!U$4:U$150000,"Perempuan"),"")</f>
        <v/>
      </c>
      <c r="AO35" s="422" t="str">
        <f t="shared" si="11"/>
        <v/>
      </c>
      <c r="AP35" s="422" t="str">
        <f>IF(B35&lt;&gt;"",COUNTIFS(A1_Individu_Data_Keadaan_SDMK!Q$4:Q$150000,'04_MASTER_KODE_SDMK'!D$120,A1_Individu_Data_Keadaan_SDMK!O$4:O$150000,B35,A1_Individu_Data_Keadaan_SDMK!U$4:U$150000,"Laki-laki"),"")</f>
        <v/>
      </c>
      <c r="AQ35" s="422" t="str">
        <f>IF(B35&lt;&gt;"",COUNTIFS(A1_Individu_Data_Keadaan_SDMK!Q$4:Q$150000,'04_MASTER_KODE_SDMK'!D$120,A1_Individu_Data_Keadaan_SDMK!O$4:O$150000,B35,A1_Individu_Data_Keadaan_SDMK!U$4:U$150000,"Perempuan"),"")</f>
        <v/>
      </c>
      <c r="AR35" s="422" t="str">
        <f t="shared" si="12"/>
        <v/>
      </c>
      <c r="AS35" s="422" t="str">
        <f t="shared" si="13"/>
        <v/>
      </c>
      <c r="AT35" s="422" t="str">
        <f t="shared" si="14"/>
        <v/>
      </c>
      <c r="AU35" s="422" t="str">
        <f t="shared" si="15"/>
        <v/>
      </c>
    </row>
    <row r="36" spans="1:47" hidden="1">
      <c r="A36" s="353">
        <v>21</v>
      </c>
      <c r="B36" s="353" t="str">
        <f>IF(INDEX('01_MASTER_KODE_WILAYAH'!F$5:F$1353,MATCH($B$9,'01_MASTER_KODE_WILAYAH'!E$5:E$1353,0)+20)&lt;&gt;"-",INDEX('01_MASTER_KODE_WILAYAH'!F$5:F$1353,MATCH($B$9,'01_MASTER_KODE_WILAYAH'!E$5:E$1353,0)+20),"")</f>
        <v/>
      </c>
      <c r="C36" s="421" t="str">
        <f>IF(B36&lt;&gt;"",COUNTIFS('02_MASTER_KODE_FASYANKES'!D$3:D$20279,"Puskesmas",'02_MASTER_KODE_FASYANKES'!L$3:L$20279,B36),"")</f>
        <v/>
      </c>
      <c r="D36" s="421" t="str">
        <f>IF(B36&lt;&gt;"",COUNTIFS('02_MASTER_KODE_FASYANKES'!D$3:D$20279,"Rumah Sakit",'02_MASTER_KODE_FASYANKES'!L$3:L$20279,B36),"")</f>
        <v/>
      </c>
      <c r="E36" s="421" t="str">
        <f>IF(B36&lt;&gt;"",COUNTIFS(A1_Individu_Data_Keadaan_SDMK!Q$4:Q$150000,'04_MASTER_KODE_SDMK'!D$6,A1_Individu_Data_Keadaan_SDMK!O$4:O$150000,B36,A1_Individu_Data_Keadaan_SDMK!U$4:U$150000,"Laki-laki"),"")</f>
        <v/>
      </c>
      <c r="F36" s="421" t="str">
        <f>IF(B36&lt;&gt;"",COUNTIFS(A1_Individu_Data_Keadaan_SDMK!Q$4:Q$150000,'04_MASTER_KODE_SDMK'!D$6,A1_Individu_Data_Keadaan_SDMK!O$4:O$150000,B36,A1_Individu_Data_Keadaan_SDMK!U$4:U$150000,"Perempuan"),"")</f>
        <v/>
      </c>
      <c r="G36" s="421" t="str">
        <f t="shared" si="0"/>
        <v/>
      </c>
      <c r="H36" s="421" t="str">
        <f>IF(B36&lt;&gt;"",COUNTIFS(A1_Individu_Data_Keadaan_SDMK!Q$4:Q$150000,'04_MASTER_KODE_SDMK'!D$61,A1_Individu_Data_Keadaan_SDMK!O$4:O$150000,B36,A1_Individu_Data_Keadaan_SDMK!U$4:U$150000,"Laki-laki"),"")</f>
        <v/>
      </c>
      <c r="I36" s="421" t="str">
        <f>IF(B36&lt;&gt;"",COUNTIFS(A1_Individu_Data_Keadaan_SDMK!Q$4:Q$150000,'04_MASTER_KODE_SDMK'!D$61,A1_Individu_Data_Keadaan_SDMK!O$4:O$150000,B36,A1_Individu_Data_Keadaan_SDMK!U$4:U$150000,"Perempuan"),"")</f>
        <v/>
      </c>
      <c r="J36" s="421" t="str">
        <f t="shared" si="1"/>
        <v/>
      </c>
      <c r="K36" s="421" t="str">
        <f>IF(B36&lt;&gt;"",COUNTIFS(A1_Individu_Data_Keadaan_SDMK!Q$4:Q$150000,'04_MASTER_KODE_SDMK'!D$62,A1_Individu_Data_Keadaan_SDMK!O$4:O$150000,B36,A1_Individu_Data_Keadaan_SDMK!U$4:U$150000,"Laki-laki"),"")</f>
        <v/>
      </c>
      <c r="L36" s="421" t="str">
        <f>IF(B36&lt;&gt;"",COUNTIFS(A1_Individu_Data_Keadaan_SDMK!Q$4:Q$150000,'04_MASTER_KODE_SDMK'!D$62,A1_Individu_Data_Keadaan_SDMK!O$4:O$150000,B36,A1_Individu_Data_Keadaan_SDMK!U$4:U$150000,"Perempuan"),"")</f>
        <v/>
      </c>
      <c r="M36" s="421" t="str">
        <f t="shared" si="2"/>
        <v/>
      </c>
      <c r="N36" s="421" t="str">
        <f>IF(B36&lt;&gt;"",COUNTIFS(A1_Individu_Data_Keadaan_SDMK!Q$4:Q$150000,'04_MASTER_KODE_SDMK'!D$71,A1_Individu_Data_Keadaan_SDMK!O$4:O$150000,B36,A1_Individu_Data_Keadaan_SDMK!U$4:U$150000,"Perempuan"),"")</f>
        <v/>
      </c>
      <c r="O36" s="421" t="str">
        <f>IF(B36&lt;&gt;"",COUNTIFS(A1_Individu_Data_Keadaan_SDMK!Q$4:Q$150000,'04_MASTER_KODE_SDMK'!D$75,A1_Individu_Data_Keadaan_SDMK!O$4:O$150000,B36,A1_Individu_Data_Keadaan_SDMK!U$4:U$150000,"Laki-laki"),"")</f>
        <v/>
      </c>
      <c r="P36" s="421" t="str">
        <f>IF(B36&lt;&gt;"",COUNTIFS(A1_Individu_Data_Keadaan_SDMK!Q$4:Q$150000,'04_MASTER_KODE_SDMK'!D$75,A1_Individu_Data_Keadaan_SDMK!O$4:O$150000,B36,A1_Individu_Data_Keadaan_SDMK!U$4:U$150000,"Perempuan"),"")</f>
        <v/>
      </c>
      <c r="Q36" s="421" t="str">
        <f t="shared" si="3"/>
        <v/>
      </c>
      <c r="R36" s="421" t="str">
        <f>IF(B36&lt;&gt;"",COUNTIFS(A1_Individu_Data_Keadaan_SDMK!Q$4:Q$150000,'04_MASTER_KODE_SDMK'!D$79,A1_Individu_Data_Keadaan_SDMK!O$4:O$150000,B36,A1_Individu_Data_Keadaan_SDMK!U$4:U$150000,"Laki-laki"),"")</f>
        <v/>
      </c>
      <c r="S36" s="421" t="str">
        <f>IF(B36&lt;&gt;"",COUNTIFS(A1_Individu_Data_Keadaan_SDMK!Q$4:Q$150000,'04_MASTER_KODE_SDMK'!D$79,A1_Individu_Data_Keadaan_SDMK!O$4:O$150000,B36,A1_Individu_Data_Keadaan_SDMK!U$4:U$150000,"Perempuan"),"")</f>
        <v/>
      </c>
      <c r="T36" s="421" t="str">
        <f t="shared" si="4"/>
        <v/>
      </c>
      <c r="U36" s="421" t="str">
        <f>IF(B36&lt;&gt;"",COUNTIFS(A1_Individu_Data_Keadaan_SDMK!Q$4:Q$150000,'04_MASTER_KODE_SDMK'!D$88,A1_Individu_Data_Keadaan_SDMK!O$4:O$150000,B36,A1_Individu_Data_Keadaan_SDMK!U$4:U$150000,"Laki-laki"),"")</f>
        <v/>
      </c>
      <c r="V36" s="421" t="str">
        <f>IF(B36&lt;&gt;"",COUNTIFS(A1_Individu_Data_Keadaan_SDMK!Q$4:Q$150000,'04_MASTER_KODE_SDMK'!D$88,A1_Individu_Data_Keadaan_SDMK!O$4:O$150000,B36,A1_Individu_Data_Keadaan_SDMK!U$4:U$150000,"Perempuan"),"")</f>
        <v/>
      </c>
      <c r="W36" s="421" t="str">
        <f t="shared" si="5"/>
        <v/>
      </c>
      <c r="X36" s="421" t="str">
        <f>IF(B36&lt;&gt;"",COUNTIFS(A1_Individu_Data_Keadaan_SDMK!Q$4:Q$150000,'04_MASTER_KODE_SDMK'!D$91,A1_Individu_Data_Keadaan_SDMK!O$4:O$150000,B36,A1_Individu_Data_Keadaan_SDMK!U$4:U$150000,"Laki-laki"),"")</f>
        <v/>
      </c>
      <c r="Y36" s="421" t="str">
        <f>IF(B36&lt;&gt;"",COUNTIFS(A1_Individu_Data_Keadaan_SDMK!Q$4:Q$150000,'04_MASTER_KODE_SDMK'!D$91,A1_Individu_Data_Keadaan_SDMK!O$4:O$150000,B36,A1_Individu_Data_Keadaan_SDMK!U$4:U$150000,"Perempuan"),"")</f>
        <v/>
      </c>
      <c r="Z36" s="421" t="str">
        <f t="shared" si="6"/>
        <v/>
      </c>
      <c r="AA36" s="421" t="str">
        <f>IF(B36&lt;&gt;"",COUNTIFS(A1_Individu_Data_Keadaan_SDMK!Q$4:Q$150000,'04_MASTER_KODE_SDMK'!D$93,A1_Individu_Data_Keadaan_SDMK!O$4:O$150000,B36,A1_Individu_Data_Keadaan_SDMK!U$4:U$150000,"Laki-laki"),"")</f>
        <v/>
      </c>
      <c r="AB36" s="421" t="str">
        <f>IF(B36&lt;&gt;"",COUNTIFS(A1_Individu_Data_Keadaan_SDMK!Q$4:Q$150000,'04_MASTER_KODE_SDMK'!D$93,A1_Individu_Data_Keadaan_SDMK!O$4:O$150000,B36,A1_Individu_Data_Keadaan_SDMK!U$4:U$150000,"Perempuan"),"")</f>
        <v/>
      </c>
      <c r="AC36" s="421" t="str">
        <f t="shared" si="7"/>
        <v/>
      </c>
      <c r="AD36" s="421" t="str">
        <f>IF(B36&lt;&gt;"",COUNTIFS(A1_Individu_Data_Keadaan_SDMK!Q$4:Q$150000,'04_MASTER_KODE_SDMK'!D$97,A1_Individu_Data_Keadaan_SDMK!O$4:O$150000,B36,A1_Individu_Data_Keadaan_SDMK!U$4:U$150000,"Laki-laki"),"")</f>
        <v/>
      </c>
      <c r="AE36" s="421" t="str">
        <f>IF(B36&lt;&gt;"",COUNTIFS(A1_Individu_Data_Keadaan_SDMK!Q$4:Q$150000,'04_MASTER_KODE_SDMK'!D$97,A1_Individu_Data_Keadaan_SDMK!O$4:O$150000,B36,A1_Individu_Data_Keadaan_SDMK!U$4:U$150000,"Perempuan"),"")</f>
        <v/>
      </c>
      <c r="AF36" s="421" t="str">
        <f t="shared" si="8"/>
        <v/>
      </c>
      <c r="AG36" s="421" t="str">
        <f>IF(B36&lt;&gt;"",COUNTIFS(A1_Individu_Data_Keadaan_SDMK!Q$4:Q$150000,'04_MASTER_KODE_SDMK'!D$105,A1_Individu_Data_Keadaan_SDMK!O$4:O$150000,B36,A1_Individu_Data_Keadaan_SDMK!U$4:U$150000,"Laki-laki"),"")</f>
        <v/>
      </c>
      <c r="AH36" s="421" t="str">
        <f>IF(B36&lt;&gt;"",COUNTIFS(A1_Individu_Data_Keadaan_SDMK!Q$4:Q$150000,'04_MASTER_KODE_SDMK'!D$105,A1_Individu_Data_Keadaan_SDMK!O$4:O$150000,B36,A1_Individu_Data_Keadaan_SDMK!U$4:U$150000,"Perempuan"),"")</f>
        <v/>
      </c>
      <c r="AI36" s="421" t="str">
        <f t="shared" si="9"/>
        <v/>
      </c>
      <c r="AJ36" s="421" t="str">
        <f>IF(B36&lt;&gt;"",COUNTIFS(A1_Individu_Data_Keadaan_SDMK!Q$4:Q$150000,'04_MASTER_KODE_SDMK'!D$111,A1_Individu_Data_Keadaan_SDMK!O$4:O$150000,B36,A1_Individu_Data_Keadaan_SDMK!U$4:U$150000,"Laki-laki"),"")</f>
        <v/>
      </c>
      <c r="AK36" s="421" t="str">
        <f>IF(B36&lt;&gt;"",COUNTIFS(A1_Individu_Data_Keadaan_SDMK!Q$4:Q$150000,'04_MASTER_KODE_SDMK'!D$111,A1_Individu_Data_Keadaan_SDMK!O$4:O$150000,B36,A1_Individu_Data_Keadaan_SDMK!U$4:U$150000,"Perempuan"),"")</f>
        <v/>
      </c>
      <c r="AL36" s="421" t="str">
        <f t="shared" si="10"/>
        <v/>
      </c>
      <c r="AM36" s="421" t="str">
        <f>IF(B36&lt;&gt;"",COUNTIFS(A1_Individu_Data_Keadaan_SDMK!Q$4:Q$150000,'04_MASTER_KODE_SDMK'!D$113,A1_Individu_Data_Keadaan_SDMK!O$4:O$150000,B36,A1_Individu_Data_Keadaan_SDMK!U$4:U$150000,"Laki-laki"),"")</f>
        <v/>
      </c>
      <c r="AN36" s="421" t="str">
        <f>IF(B36&lt;&gt;"",COUNTIFS(A1_Individu_Data_Keadaan_SDMK!Q$4:Q$150000,'04_MASTER_KODE_SDMK'!D$113,A1_Individu_Data_Keadaan_SDMK!O$4:O$150000,B36,A1_Individu_Data_Keadaan_SDMK!U$4:U$150000,"Perempuan"),"")</f>
        <v/>
      </c>
      <c r="AO36" s="421" t="str">
        <f t="shared" si="11"/>
        <v/>
      </c>
      <c r="AP36" s="421" t="str">
        <f>IF(B36&lt;&gt;"",COUNTIFS(A1_Individu_Data_Keadaan_SDMK!Q$4:Q$150000,'04_MASTER_KODE_SDMK'!D$120,A1_Individu_Data_Keadaan_SDMK!O$4:O$150000,B36,A1_Individu_Data_Keadaan_SDMK!U$4:U$150000,"Laki-laki"),"")</f>
        <v/>
      </c>
      <c r="AQ36" s="421" t="str">
        <f>IF(B36&lt;&gt;"",COUNTIFS(A1_Individu_Data_Keadaan_SDMK!Q$4:Q$150000,'04_MASTER_KODE_SDMK'!D$120,A1_Individu_Data_Keadaan_SDMK!O$4:O$150000,B36,A1_Individu_Data_Keadaan_SDMK!U$4:U$150000,"Perempuan"),"")</f>
        <v/>
      </c>
      <c r="AR36" s="421" t="str">
        <f t="shared" si="12"/>
        <v/>
      </c>
      <c r="AS36" s="421" t="str">
        <f t="shared" si="13"/>
        <v/>
      </c>
      <c r="AT36" s="421" t="str">
        <f t="shared" si="14"/>
        <v/>
      </c>
      <c r="AU36" s="421" t="str">
        <f t="shared" si="15"/>
        <v/>
      </c>
    </row>
    <row r="37" spans="1:47" hidden="1">
      <c r="A37" s="410">
        <v>22</v>
      </c>
      <c r="B37" s="410" t="str">
        <f>IF(INDEX('01_MASTER_KODE_WILAYAH'!F$5:F$1353,MATCH($B$9,'01_MASTER_KODE_WILAYAH'!E$5:E$1353,0)+21)&lt;&gt;"-",INDEX('01_MASTER_KODE_WILAYAH'!F$5:F$1353,MATCH($B$9,'01_MASTER_KODE_WILAYAH'!E$5:E$1353,0)+21),"")</f>
        <v/>
      </c>
      <c r="C37" s="422" t="str">
        <f>IF(B37&lt;&gt;"",COUNTIFS('02_MASTER_KODE_FASYANKES'!D$3:D$20279,"Puskesmas",'02_MASTER_KODE_FASYANKES'!L$3:L$20279,B37),"")</f>
        <v/>
      </c>
      <c r="D37" s="422" t="str">
        <f>IF(B37&lt;&gt;"",COUNTIFS('02_MASTER_KODE_FASYANKES'!D$3:D$20279,"Rumah Sakit",'02_MASTER_KODE_FASYANKES'!L$3:L$20279,B37),"")</f>
        <v/>
      </c>
      <c r="E37" s="422" t="str">
        <f>IF(B37&lt;&gt;"",COUNTIFS(A1_Individu_Data_Keadaan_SDMK!Q$4:Q$150000,'04_MASTER_KODE_SDMK'!D$6,A1_Individu_Data_Keadaan_SDMK!O$4:O$150000,B37,A1_Individu_Data_Keadaan_SDMK!U$4:U$150000,"Laki-laki"),"")</f>
        <v/>
      </c>
      <c r="F37" s="422" t="str">
        <f>IF(B37&lt;&gt;"",COUNTIFS(A1_Individu_Data_Keadaan_SDMK!Q$4:Q$150000,'04_MASTER_KODE_SDMK'!D$6,A1_Individu_Data_Keadaan_SDMK!O$4:O$150000,B37,A1_Individu_Data_Keadaan_SDMK!U$4:U$150000,"Perempuan"),"")</f>
        <v/>
      </c>
      <c r="G37" s="422" t="str">
        <f t="shared" si="0"/>
        <v/>
      </c>
      <c r="H37" s="422" t="str">
        <f>IF(B37&lt;&gt;"",COUNTIFS(A1_Individu_Data_Keadaan_SDMK!Q$4:Q$150000,'04_MASTER_KODE_SDMK'!D$61,A1_Individu_Data_Keadaan_SDMK!O$4:O$150000,B37,A1_Individu_Data_Keadaan_SDMK!U$4:U$150000,"Laki-laki"),"")</f>
        <v/>
      </c>
      <c r="I37" s="422" t="str">
        <f>IF(B37&lt;&gt;"",COUNTIFS(A1_Individu_Data_Keadaan_SDMK!Q$4:Q$150000,'04_MASTER_KODE_SDMK'!D$61,A1_Individu_Data_Keadaan_SDMK!O$4:O$150000,B37,A1_Individu_Data_Keadaan_SDMK!U$4:U$150000,"Perempuan"),"")</f>
        <v/>
      </c>
      <c r="J37" s="422" t="str">
        <f t="shared" si="1"/>
        <v/>
      </c>
      <c r="K37" s="422" t="str">
        <f>IF(B37&lt;&gt;"",COUNTIFS(A1_Individu_Data_Keadaan_SDMK!Q$4:Q$150000,'04_MASTER_KODE_SDMK'!D$62,A1_Individu_Data_Keadaan_SDMK!O$4:O$150000,B37,A1_Individu_Data_Keadaan_SDMK!U$4:U$150000,"Laki-laki"),"")</f>
        <v/>
      </c>
      <c r="L37" s="422" t="str">
        <f>IF(B37&lt;&gt;"",COUNTIFS(A1_Individu_Data_Keadaan_SDMK!Q$4:Q$150000,'04_MASTER_KODE_SDMK'!D$62,A1_Individu_Data_Keadaan_SDMK!O$4:O$150000,B37,A1_Individu_Data_Keadaan_SDMK!U$4:U$150000,"Perempuan"),"")</f>
        <v/>
      </c>
      <c r="M37" s="422" t="str">
        <f t="shared" si="2"/>
        <v/>
      </c>
      <c r="N37" s="422" t="str">
        <f>IF(B37&lt;&gt;"",COUNTIFS(A1_Individu_Data_Keadaan_SDMK!Q$4:Q$150000,'04_MASTER_KODE_SDMK'!D$71,A1_Individu_Data_Keadaan_SDMK!O$4:O$150000,B37,A1_Individu_Data_Keadaan_SDMK!U$4:U$150000,"Perempuan"),"")</f>
        <v/>
      </c>
      <c r="O37" s="422" t="str">
        <f>IF(B37&lt;&gt;"",COUNTIFS(A1_Individu_Data_Keadaan_SDMK!Q$4:Q$150000,'04_MASTER_KODE_SDMK'!D$75,A1_Individu_Data_Keadaan_SDMK!O$4:O$150000,B37,A1_Individu_Data_Keadaan_SDMK!U$4:U$150000,"Laki-laki"),"")</f>
        <v/>
      </c>
      <c r="P37" s="422" t="str">
        <f>IF(B37&lt;&gt;"",COUNTIFS(A1_Individu_Data_Keadaan_SDMK!Q$4:Q$150000,'04_MASTER_KODE_SDMK'!D$75,A1_Individu_Data_Keadaan_SDMK!O$4:O$150000,B37,A1_Individu_Data_Keadaan_SDMK!U$4:U$150000,"Perempuan"),"")</f>
        <v/>
      </c>
      <c r="Q37" s="422" t="str">
        <f t="shared" si="3"/>
        <v/>
      </c>
      <c r="R37" s="422" t="str">
        <f>IF(B37&lt;&gt;"",COUNTIFS(A1_Individu_Data_Keadaan_SDMK!Q$4:Q$150000,'04_MASTER_KODE_SDMK'!D$79,A1_Individu_Data_Keadaan_SDMK!O$4:O$150000,B37,A1_Individu_Data_Keadaan_SDMK!U$4:U$150000,"Laki-laki"),"")</f>
        <v/>
      </c>
      <c r="S37" s="422" t="str">
        <f>IF(B37&lt;&gt;"",COUNTIFS(A1_Individu_Data_Keadaan_SDMK!Q$4:Q$150000,'04_MASTER_KODE_SDMK'!D$79,A1_Individu_Data_Keadaan_SDMK!O$4:O$150000,B37,A1_Individu_Data_Keadaan_SDMK!U$4:U$150000,"Perempuan"),"")</f>
        <v/>
      </c>
      <c r="T37" s="422" t="str">
        <f t="shared" si="4"/>
        <v/>
      </c>
      <c r="U37" s="422" t="str">
        <f>IF(B37&lt;&gt;"",COUNTIFS(A1_Individu_Data_Keadaan_SDMK!Q$4:Q$150000,'04_MASTER_KODE_SDMK'!D$88,A1_Individu_Data_Keadaan_SDMK!O$4:O$150000,B37,A1_Individu_Data_Keadaan_SDMK!U$4:U$150000,"Laki-laki"),"")</f>
        <v/>
      </c>
      <c r="V37" s="422" t="str">
        <f>IF(B37&lt;&gt;"",COUNTIFS(A1_Individu_Data_Keadaan_SDMK!Q$4:Q$150000,'04_MASTER_KODE_SDMK'!D$88,A1_Individu_Data_Keadaan_SDMK!O$4:O$150000,B37,A1_Individu_Data_Keadaan_SDMK!U$4:U$150000,"Perempuan"),"")</f>
        <v/>
      </c>
      <c r="W37" s="422" t="str">
        <f t="shared" si="5"/>
        <v/>
      </c>
      <c r="X37" s="422" t="str">
        <f>IF(B37&lt;&gt;"",COUNTIFS(A1_Individu_Data_Keadaan_SDMK!Q$4:Q$150000,'04_MASTER_KODE_SDMK'!D$91,A1_Individu_Data_Keadaan_SDMK!O$4:O$150000,B37,A1_Individu_Data_Keadaan_SDMK!U$4:U$150000,"Laki-laki"),"")</f>
        <v/>
      </c>
      <c r="Y37" s="422" t="str">
        <f>IF(B37&lt;&gt;"",COUNTIFS(A1_Individu_Data_Keadaan_SDMK!Q$4:Q$150000,'04_MASTER_KODE_SDMK'!D$91,A1_Individu_Data_Keadaan_SDMK!O$4:O$150000,B37,A1_Individu_Data_Keadaan_SDMK!U$4:U$150000,"Perempuan"),"")</f>
        <v/>
      </c>
      <c r="Z37" s="422" t="str">
        <f t="shared" si="6"/>
        <v/>
      </c>
      <c r="AA37" s="422" t="str">
        <f>IF(B37&lt;&gt;"",COUNTIFS(A1_Individu_Data_Keadaan_SDMK!Q$4:Q$150000,'04_MASTER_KODE_SDMK'!D$93,A1_Individu_Data_Keadaan_SDMK!O$4:O$150000,B37,A1_Individu_Data_Keadaan_SDMK!U$4:U$150000,"Laki-laki"),"")</f>
        <v/>
      </c>
      <c r="AB37" s="422" t="str">
        <f>IF(B37&lt;&gt;"",COUNTIFS(A1_Individu_Data_Keadaan_SDMK!Q$4:Q$150000,'04_MASTER_KODE_SDMK'!D$93,A1_Individu_Data_Keadaan_SDMK!O$4:O$150000,B37,A1_Individu_Data_Keadaan_SDMK!U$4:U$150000,"Perempuan"),"")</f>
        <v/>
      </c>
      <c r="AC37" s="422" t="str">
        <f t="shared" si="7"/>
        <v/>
      </c>
      <c r="AD37" s="422" t="str">
        <f>IF(B37&lt;&gt;"",COUNTIFS(A1_Individu_Data_Keadaan_SDMK!Q$4:Q$150000,'04_MASTER_KODE_SDMK'!D$97,A1_Individu_Data_Keadaan_SDMK!O$4:O$150000,B37,A1_Individu_Data_Keadaan_SDMK!U$4:U$150000,"Laki-laki"),"")</f>
        <v/>
      </c>
      <c r="AE37" s="422" t="str">
        <f>IF(B37&lt;&gt;"",COUNTIFS(A1_Individu_Data_Keadaan_SDMK!Q$4:Q$150000,'04_MASTER_KODE_SDMK'!D$97,A1_Individu_Data_Keadaan_SDMK!O$4:O$150000,B37,A1_Individu_Data_Keadaan_SDMK!U$4:U$150000,"Perempuan"),"")</f>
        <v/>
      </c>
      <c r="AF37" s="422" t="str">
        <f t="shared" si="8"/>
        <v/>
      </c>
      <c r="AG37" s="422" t="str">
        <f>IF(B37&lt;&gt;"",COUNTIFS(A1_Individu_Data_Keadaan_SDMK!Q$4:Q$150000,'04_MASTER_KODE_SDMK'!D$105,A1_Individu_Data_Keadaan_SDMK!O$4:O$150000,B37,A1_Individu_Data_Keadaan_SDMK!U$4:U$150000,"Laki-laki"),"")</f>
        <v/>
      </c>
      <c r="AH37" s="422" t="str">
        <f>IF(B37&lt;&gt;"",COUNTIFS(A1_Individu_Data_Keadaan_SDMK!Q$4:Q$150000,'04_MASTER_KODE_SDMK'!D$105,A1_Individu_Data_Keadaan_SDMK!O$4:O$150000,B37,A1_Individu_Data_Keadaan_SDMK!U$4:U$150000,"Perempuan"),"")</f>
        <v/>
      </c>
      <c r="AI37" s="422" t="str">
        <f t="shared" si="9"/>
        <v/>
      </c>
      <c r="AJ37" s="422" t="str">
        <f>IF(B37&lt;&gt;"",COUNTIFS(A1_Individu_Data_Keadaan_SDMK!Q$4:Q$150000,'04_MASTER_KODE_SDMK'!D$111,A1_Individu_Data_Keadaan_SDMK!O$4:O$150000,B37,A1_Individu_Data_Keadaan_SDMK!U$4:U$150000,"Laki-laki"),"")</f>
        <v/>
      </c>
      <c r="AK37" s="422" t="str">
        <f>IF(B37&lt;&gt;"",COUNTIFS(A1_Individu_Data_Keadaan_SDMK!Q$4:Q$150000,'04_MASTER_KODE_SDMK'!D$111,A1_Individu_Data_Keadaan_SDMK!O$4:O$150000,B37,A1_Individu_Data_Keadaan_SDMK!U$4:U$150000,"Perempuan"),"")</f>
        <v/>
      </c>
      <c r="AL37" s="422" t="str">
        <f t="shared" si="10"/>
        <v/>
      </c>
      <c r="AM37" s="422" t="str">
        <f>IF(B37&lt;&gt;"",COUNTIFS(A1_Individu_Data_Keadaan_SDMK!Q$4:Q$150000,'04_MASTER_KODE_SDMK'!D$113,A1_Individu_Data_Keadaan_SDMK!O$4:O$150000,B37,A1_Individu_Data_Keadaan_SDMK!U$4:U$150000,"Laki-laki"),"")</f>
        <v/>
      </c>
      <c r="AN37" s="422" t="str">
        <f>IF(B37&lt;&gt;"",COUNTIFS(A1_Individu_Data_Keadaan_SDMK!Q$4:Q$150000,'04_MASTER_KODE_SDMK'!D$113,A1_Individu_Data_Keadaan_SDMK!O$4:O$150000,B37,A1_Individu_Data_Keadaan_SDMK!U$4:U$150000,"Perempuan"),"")</f>
        <v/>
      </c>
      <c r="AO37" s="422" t="str">
        <f t="shared" si="11"/>
        <v/>
      </c>
      <c r="AP37" s="422" t="str">
        <f>IF(B37&lt;&gt;"",COUNTIFS(A1_Individu_Data_Keadaan_SDMK!Q$4:Q$150000,'04_MASTER_KODE_SDMK'!D$120,A1_Individu_Data_Keadaan_SDMK!O$4:O$150000,B37,A1_Individu_Data_Keadaan_SDMK!U$4:U$150000,"Laki-laki"),"")</f>
        <v/>
      </c>
      <c r="AQ37" s="422" t="str">
        <f>IF(B37&lt;&gt;"",COUNTIFS(A1_Individu_Data_Keadaan_SDMK!Q$4:Q$150000,'04_MASTER_KODE_SDMK'!D$120,A1_Individu_Data_Keadaan_SDMK!O$4:O$150000,B37,A1_Individu_Data_Keadaan_SDMK!U$4:U$150000,"Perempuan"),"")</f>
        <v/>
      </c>
      <c r="AR37" s="422" t="str">
        <f t="shared" si="12"/>
        <v/>
      </c>
      <c r="AS37" s="422" t="str">
        <f t="shared" si="13"/>
        <v/>
      </c>
      <c r="AT37" s="422" t="str">
        <f t="shared" si="14"/>
        <v/>
      </c>
      <c r="AU37" s="422" t="str">
        <f t="shared" si="15"/>
        <v/>
      </c>
    </row>
    <row r="38" spans="1:47" hidden="1">
      <c r="A38" s="353">
        <v>23</v>
      </c>
      <c r="B38" s="353" t="str">
        <f>IF(INDEX('01_MASTER_KODE_WILAYAH'!F$5:F$1353,MATCH($B$9,'01_MASTER_KODE_WILAYAH'!E$5:E$1353,0)+22)&lt;&gt;"-",INDEX('01_MASTER_KODE_WILAYAH'!F$5:F$1353,MATCH($B$9,'01_MASTER_KODE_WILAYAH'!E$5:E$1353,0)+22),"")</f>
        <v/>
      </c>
      <c r="C38" s="421" t="str">
        <f>IF(B38&lt;&gt;"",COUNTIFS('02_MASTER_KODE_FASYANKES'!D$3:D$20279,"Puskesmas",'02_MASTER_KODE_FASYANKES'!L$3:L$20279,B38),"")</f>
        <v/>
      </c>
      <c r="D38" s="421" t="str">
        <f>IF(B38&lt;&gt;"",COUNTIFS('02_MASTER_KODE_FASYANKES'!D$3:D$20279,"Rumah Sakit",'02_MASTER_KODE_FASYANKES'!L$3:L$20279,B38),"")</f>
        <v/>
      </c>
      <c r="E38" s="421" t="str">
        <f>IF(B38&lt;&gt;"",COUNTIFS(A1_Individu_Data_Keadaan_SDMK!Q$4:Q$150000,'04_MASTER_KODE_SDMK'!D$6,A1_Individu_Data_Keadaan_SDMK!O$4:O$150000,B38,A1_Individu_Data_Keadaan_SDMK!U$4:U$150000,"Laki-laki"),"")</f>
        <v/>
      </c>
      <c r="F38" s="421" t="str">
        <f>IF(B38&lt;&gt;"",COUNTIFS(A1_Individu_Data_Keadaan_SDMK!Q$4:Q$150000,'04_MASTER_KODE_SDMK'!D$6,A1_Individu_Data_Keadaan_SDMK!O$4:O$150000,B38,A1_Individu_Data_Keadaan_SDMK!U$4:U$150000,"Perempuan"),"")</f>
        <v/>
      </c>
      <c r="G38" s="421" t="str">
        <f t="shared" si="0"/>
        <v/>
      </c>
      <c r="H38" s="421" t="str">
        <f>IF(B38&lt;&gt;"",COUNTIFS(A1_Individu_Data_Keadaan_SDMK!Q$4:Q$150000,'04_MASTER_KODE_SDMK'!D$61,A1_Individu_Data_Keadaan_SDMK!O$4:O$150000,B38,A1_Individu_Data_Keadaan_SDMK!U$4:U$150000,"Laki-laki"),"")</f>
        <v/>
      </c>
      <c r="I38" s="421" t="str">
        <f>IF(B38&lt;&gt;"",COUNTIFS(A1_Individu_Data_Keadaan_SDMK!Q$4:Q$150000,'04_MASTER_KODE_SDMK'!D$61,A1_Individu_Data_Keadaan_SDMK!O$4:O$150000,B38,A1_Individu_Data_Keadaan_SDMK!U$4:U$150000,"Perempuan"),"")</f>
        <v/>
      </c>
      <c r="J38" s="421" t="str">
        <f t="shared" si="1"/>
        <v/>
      </c>
      <c r="K38" s="421" t="str">
        <f>IF(B38&lt;&gt;"",COUNTIFS(A1_Individu_Data_Keadaan_SDMK!Q$4:Q$150000,'04_MASTER_KODE_SDMK'!D$62,A1_Individu_Data_Keadaan_SDMK!O$4:O$150000,B38,A1_Individu_Data_Keadaan_SDMK!U$4:U$150000,"Laki-laki"),"")</f>
        <v/>
      </c>
      <c r="L38" s="421" t="str">
        <f>IF(B38&lt;&gt;"",COUNTIFS(A1_Individu_Data_Keadaan_SDMK!Q$4:Q$150000,'04_MASTER_KODE_SDMK'!D$62,A1_Individu_Data_Keadaan_SDMK!O$4:O$150000,B38,A1_Individu_Data_Keadaan_SDMK!U$4:U$150000,"Perempuan"),"")</f>
        <v/>
      </c>
      <c r="M38" s="421" t="str">
        <f t="shared" si="2"/>
        <v/>
      </c>
      <c r="N38" s="421" t="str">
        <f>IF(B38&lt;&gt;"",COUNTIFS(A1_Individu_Data_Keadaan_SDMK!Q$4:Q$150000,'04_MASTER_KODE_SDMK'!D$71,A1_Individu_Data_Keadaan_SDMK!O$4:O$150000,B38,A1_Individu_Data_Keadaan_SDMK!U$4:U$150000,"Perempuan"),"")</f>
        <v/>
      </c>
      <c r="O38" s="421" t="str">
        <f>IF(B38&lt;&gt;"",COUNTIFS(A1_Individu_Data_Keadaan_SDMK!Q$4:Q$150000,'04_MASTER_KODE_SDMK'!D$75,A1_Individu_Data_Keadaan_SDMK!O$4:O$150000,B38,A1_Individu_Data_Keadaan_SDMK!U$4:U$150000,"Laki-laki"),"")</f>
        <v/>
      </c>
      <c r="P38" s="421" t="str">
        <f>IF(B38&lt;&gt;"",COUNTIFS(A1_Individu_Data_Keadaan_SDMK!Q$4:Q$150000,'04_MASTER_KODE_SDMK'!D$75,A1_Individu_Data_Keadaan_SDMK!O$4:O$150000,B38,A1_Individu_Data_Keadaan_SDMK!U$4:U$150000,"Perempuan"),"")</f>
        <v/>
      </c>
      <c r="Q38" s="421" t="str">
        <f t="shared" si="3"/>
        <v/>
      </c>
      <c r="R38" s="421" t="str">
        <f>IF(B38&lt;&gt;"",COUNTIFS(A1_Individu_Data_Keadaan_SDMK!Q$4:Q$150000,'04_MASTER_KODE_SDMK'!D$79,A1_Individu_Data_Keadaan_SDMK!O$4:O$150000,B38,A1_Individu_Data_Keadaan_SDMK!U$4:U$150000,"Laki-laki"),"")</f>
        <v/>
      </c>
      <c r="S38" s="421" t="str">
        <f>IF(B38&lt;&gt;"",COUNTIFS(A1_Individu_Data_Keadaan_SDMK!Q$4:Q$150000,'04_MASTER_KODE_SDMK'!D$79,A1_Individu_Data_Keadaan_SDMK!O$4:O$150000,B38,A1_Individu_Data_Keadaan_SDMK!U$4:U$150000,"Perempuan"),"")</f>
        <v/>
      </c>
      <c r="T38" s="421" t="str">
        <f t="shared" si="4"/>
        <v/>
      </c>
      <c r="U38" s="421" t="str">
        <f>IF(B38&lt;&gt;"",COUNTIFS(A1_Individu_Data_Keadaan_SDMK!Q$4:Q$150000,'04_MASTER_KODE_SDMK'!D$88,A1_Individu_Data_Keadaan_SDMK!O$4:O$150000,B38,A1_Individu_Data_Keadaan_SDMK!U$4:U$150000,"Laki-laki"),"")</f>
        <v/>
      </c>
      <c r="V38" s="421" t="str">
        <f>IF(B38&lt;&gt;"",COUNTIFS(A1_Individu_Data_Keadaan_SDMK!Q$4:Q$150000,'04_MASTER_KODE_SDMK'!D$88,A1_Individu_Data_Keadaan_SDMK!O$4:O$150000,B38,A1_Individu_Data_Keadaan_SDMK!U$4:U$150000,"Perempuan"),"")</f>
        <v/>
      </c>
      <c r="W38" s="421" t="str">
        <f t="shared" si="5"/>
        <v/>
      </c>
      <c r="X38" s="421" t="str">
        <f>IF(B38&lt;&gt;"",COUNTIFS(A1_Individu_Data_Keadaan_SDMK!Q$4:Q$150000,'04_MASTER_KODE_SDMK'!D$91,A1_Individu_Data_Keadaan_SDMK!O$4:O$150000,B38,A1_Individu_Data_Keadaan_SDMK!U$4:U$150000,"Laki-laki"),"")</f>
        <v/>
      </c>
      <c r="Y38" s="421" t="str">
        <f>IF(B38&lt;&gt;"",COUNTIFS(A1_Individu_Data_Keadaan_SDMK!Q$4:Q$150000,'04_MASTER_KODE_SDMK'!D$91,A1_Individu_Data_Keadaan_SDMK!O$4:O$150000,B38,A1_Individu_Data_Keadaan_SDMK!U$4:U$150000,"Perempuan"),"")</f>
        <v/>
      </c>
      <c r="Z38" s="421" t="str">
        <f t="shared" si="6"/>
        <v/>
      </c>
      <c r="AA38" s="421" t="str">
        <f>IF(B38&lt;&gt;"",COUNTIFS(A1_Individu_Data_Keadaan_SDMK!Q$4:Q$150000,'04_MASTER_KODE_SDMK'!D$93,A1_Individu_Data_Keadaan_SDMK!O$4:O$150000,B38,A1_Individu_Data_Keadaan_SDMK!U$4:U$150000,"Laki-laki"),"")</f>
        <v/>
      </c>
      <c r="AB38" s="421" t="str">
        <f>IF(B38&lt;&gt;"",COUNTIFS(A1_Individu_Data_Keadaan_SDMK!Q$4:Q$150000,'04_MASTER_KODE_SDMK'!D$93,A1_Individu_Data_Keadaan_SDMK!O$4:O$150000,B38,A1_Individu_Data_Keadaan_SDMK!U$4:U$150000,"Perempuan"),"")</f>
        <v/>
      </c>
      <c r="AC38" s="421" t="str">
        <f t="shared" si="7"/>
        <v/>
      </c>
      <c r="AD38" s="421" t="str">
        <f>IF(B38&lt;&gt;"",COUNTIFS(A1_Individu_Data_Keadaan_SDMK!Q$4:Q$150000,'04_MASTER_KODE_SDMK'!D$97,A1_Individu_Data_Keadaan_SDMK!O$4:O$150000,B38,A1_Individu_Data_Keadaan_SDMK!U$4:U$150000,"Laki-laki"),"")</f>
        <v/>
      </c>
      <c r="AE38" s="421" t="str">
        <f>IF(B38&lt;&gt;"",COUNTIFS(A1_Individu_Data_Keadaan_SDMK!Q$4:Q$150000,'04_MASTER_KODE_SDMK'!D$97,A1_Individu_Data_Keadaan_SDMK!O$4:O$150000,B38,A1_Individu_Data_Keadaan_SDMK!U$4:U$150000,"Perempuan"),"")</f>
        <v/>
      </c>
      <c r="AF38" s="421" t="str">
        <f t="shared" si="8"/>
        <v/>
      </c>
      <c r="AG38" s="421" t="str">
        <f>IF(B38&lt;&gt;"",COUNTIFS(A1_Individu_Data_Keadaan_SDMK!Q$4:Q$150000,'04_MASTER_KODE_SDMK'!D$105,A1_Individu_Data_Keadaan_SDMK!O$4:O$150000,B38,A1_Individu_Data_Keadaan_SDMK!U$4:U$150000,"Laki-laki"),"")</f>
        <v/>
      </c>
      <c r="AH38" s="421" t="str">
        <f>IF(B38&lt;&gt;"",COUNTIFS(A1_Individu_Data_Keadaan_SDMK!Q$4:Q$150000,'04_MASTER_KODE_SDMK'!D$105,A1_Individu_Data_Keadaan_SDMK!O$4:O$150000,B38,A1_Individu_Data_Keadaan_SDMK!U$4:U$150000,"Perempuan"),"")</f>
        <v/>
      </c>
      <c r="AI38" s="421" t="str">
        <f t="shared" si="9"/>
        <v/>
      </c>
      <c r="AJ38" s="421" t="str">
        <f>IF(B38&lt;&gt;"",COUNTIFS(A1_Individu_Data_Keadaan_SDMK!Q$4:Q$150000,'04_MASTER_KODE_SDMK'!D$111,A1_Individu_Data_Keadaan_SDMK!O$4:O$150000,B38,A1_Individu_Data_Keadaan_SDMK!U$4:U$150000,"Laki-laki"),"")</f>
        <v/>
      </c>
      <c r="AK38" s="421" t="str">
        <f>IF(B38&lt;&gt;"",COUNTIFS(A1_Individu_Data_Keadaan_SDMK!Q$4:Q$150000,'04_MASTER_KODE_SDMK'!D$111,A1_Individu_Data_Keadaan_SDMK!O$4:O$150000,B38,A1_Individu_Data_Keadaan_SDMK!U$4:U$150000,"Perempuan"),"")</f>
        <v/>
      </c>
      <c r="AL38" s="421" t="str">
        <f t="shared" si="10"/>
        <v/>
      </c>
      <c r="AM38" s="421" t="str">
        <f>IF(B38&lt;&gt;"",COUNTIFS(A1_Individu_Data_Keadaan_SDMK!Q$4:Q$150000,'04_MASTER_KODE_SDMK'!D$113,A1_Individu_Data_Keadaan_SDMK!O$4:O$150000,B38,A1_Individu_Data_Keadaan_SDMK!U$4:U$150000,"Laki-laki"),"")</f>
        <v/>
      </c>
      <c r="AN38" s="421" t="str">
        <f>IF(B38&lt;&gt;"",COUNTIFS(A1_Individu_Data_Keadaan_SDMK!Q$4:Q$150000,'04_MASTER_KODE_SDMK'!D$113,A1_Individu_Data_Keadaan_SDMK!O$4:O$150000,B38,A1_Individu_Data_Keadaan_SDMK!U$4:U$150000,"Perempuan"),"")</f>
        <v/>
      </c>
      <c r="AO38" s="421" t="str">
        <f t="shared" si="11"/>
        <v/>
      </c>
      <c r="AP38" s="421" t="str">
        <f>IF(B38&lt;&gt;"",COUNTIFS(A1_Individu_Data_Keadaan_SDMK!Q$4:Q$150000,'04_MASTER_KODE_SDMK'!D$120,A1_Individu_Data_Keadaan_SDMK!O$4:O$150000,B38,A1_Individu_Data_Keadaan_SDMK!U$4:U$150000,"Laki-laki"),"")</f>
        <v/>
      </c>
      <c r="AQ38" s="421" t="str">
        <f>IF(B38&lt;&gt;"",COUNTIFS(A1_Individu_Data_Keadaan_SDMK!Q$4:Q$150000,'04_MASTER_KODE_SDMK'!D$120,A1_Individu_Data_Keadaan_SDMK!O$4:O$150000,B38,A1_Individu_Data_Keadaan_SDMK!U$4:U$150000,"Perempuan"),"")</f>
        <v/>
      </c>
      <c r="AR38" s="421" t="str">
        <f t="shared" si="12"/>
        <v/>
      </c>
      <c r="AS38" s="421" t="str">
        <f t="shared" si="13"/>
        <v/>
      </c>
      <c r="AT38" s="421" t="str">
        <f t="shared" si="14"/>
        <v/>
      </c>
      <c r="AU38" s="421" t="str">
        <f t="shared" si="15"/>
        <v/>
      </c>
    </row>
    <row r="39" spans="1:47" hidden="1">
      <c r="A39" s="410">
        <v>24</v>
      </c>
      <c r="B39" s="410" t="str">
        <f>IF(INDEX('01_MASTER_KODE_WILAYAH'!F$5:F$1353,MATCH($B$9,'01_MASTER_KODE_WILAYAH'!E$5:E$1353,0)+23)&lt;&gt;"-",INDEX('01_MASTER_KODE_WILAYAH'!F$5:F$1353,MATCH($B$9,'01_MASTER_KODE_WILAYAH'!E$5:E$1353,0)+23),"")</f>
        <v/>
      </c>
      <c r="C39" s="422" t="str">
        <f>IF(B39&lt;&gt;"",COUNTIFS('02_MASTER_KODE_FASYANKES'!D$3:D$20279,"Puskesmas",'02_MASTER_KODE_FASYANKES'!L$3:L$20279,B39),"")</f>
        <v/>
      </c>
      <c r="D39" s="422" t="str">
        <f>IF(B39&lt;&gt;"",COUNTIFS('02_MASTER_KODE_FASYANKES'!D$3:D$20279,"Rumah Sakit",'02_MASTER_KODE_FASYANKES'!L$3:L$20279,B39),"")</f>
        <v/>
      </c>
      <c r="E39" s="422" t="str">
        <f>IF(B39&lt;&gt;"",COUNTIFS(A1_Individu_Data_Keadaan_SDMK!Q$4:Q$150000,'04_MASTER_KODE_SDMK'!D$6,A1_Individu_Data_Keadaan_SDMK!O$4:O$150000,B39,A1_Individu_Data_Keadaan_SDMK!U$4:U$150000,"Laki-laki"),"")</f>
        <v/>
      </c>
      <c r="F39" s="422" t="str">
        <f>IF(B39&lt;&gt;"",COUNTIFS(A1_Individu_Data_Keadaan_SDMK!Q$4:Q$150000,'04_MASTER_KODE_SDMK'!D$6,A1_Individu_Data_Keadaan_SDMK!O$4:O$150000,B39,A1_Individu_Data_Keadaan_SDMK!U$4:U$150000,"Perempuan"),"")</f>
        <v/>
      </c>
      <c r="G39" s="422" t="str">
        <f t="shared" si="0"/>
        <v/>
      </c>
      <c r="H39" s="422" t="str">
        <f>IF(B39&lt;&gt;"",COUNTIFS(A1_Individu_Data_Keadaan_SDMK!Q$4:Q$150000,'04_MASTER_KODE_SDMK'!D$61,A1_Individu_Data_Keadaan_SDMK!O$4:O$150000,B39,A1_Individu_Data_Keadaan_SDMK!U$4:U$150000,"Laki-laki"),"")</f>
        <v/>
      </c>
      <c r="I39" s="422" t="str">
        <f>IF(B39&lt;&gt;"",COUNTIFS(A1_Individu_Data_Keadaan_SDMK!Q$4:Q$150000,'04_MASTER_KODE_SDMK'!D$61,A1_Individu_Data_Keadaan_SDMK!O$4:O$150000,B39,A1_Individu_Data_Keadaan_SDMK!U$4:U$150000,"Perempuan"),"")</f>
        <v/>
      </c>
      <c r="J39" s="422" t="str">
        <f t="shared" si="1"/>
        <v/>
      </c>
      <c r="K39" s="422" t="str">
        <f>IF(B39&lt;&gt;"",COUNTIFS(A1_Individu_Data_Keadaan_SDMK!Q$4:Q$150000,'04_MASTER_KODE_SDMK'!D$62,A1_Individu_Data_Keadaan_SDMK!O$4:O$150000,B39,A1_Individu_Data_Keadaan_SDMK!U$4:U$150000,"Laki-laki"),"")</f>
        <v/>
      </c>
      <c r="L39" s="422" t="str">
        <f>IF(B39&lt;&gt;"",COUNTIFS(A1_Individu_Data_Keadaan_SDMK!Q$4:Q$150000,'04_MASTER_KODE_SDMK'!D$62,A1_Individu_Data_Keadaan_SDMK!O$4:O$150000,B39,A1_Individu_Data_Keadaan_SDMK!U$4:U$150000,"Perempuan"),"")</f>
        <v/>
      </c>
      <c r="M39" s="422" t="str">
        <f t="shared" si="2"/>
        <v/>
      </c>
      <c r="N39" s="422" t="str">
        <f>IF(B39&lt;&gt;"",COUNTIFS(A1_Individu_Data_Keadaan_SDMK!Q$4:Q$150000,'04_MASTER_KODE_SDMK'!D$71,A1_Individu_Data_Keadaan_SDMK!O$4:O$150000,B39,A1_Individu_Data_Keadaan_SDMK!U$4:U$150000,"Perempuan"),"")</f>
        <v/>
      </c>
      <c r="O39" s="422" t="str">
        <f>IF(B39&lt;&gt;"",COUNTIFS(A1_Individu_Data_Keadaan_SDMK!Q$4:Q$150000,'04_MASTER_KODE_SDMK'!D$75,A1_Individu_Data_Keadaan_SDMK!O$4:O$150000,B39,A1_Individu_Data_Keadaan_SDMK!U$4:U$150000,"Laki-laki"),"")</f>
        <v/>
      </c>
      <c r="P39" s="422" t="str">
        <f>IF(B39&lt;&gt;"",COUNTIFS(A1_Individu_Data_Keadaan_SDMK!Q$4:Q$150000,'04_MASTER_KODE_SDMK'!D$75,A1_Individu_Data_Keadaan_SDMK!O$4:O$150000,B39,A1_Individu_Data_Keadaan_SDMK!U$4:U$150000,"Perempuan"),"")</f>
        <v/>
      </c>
      <c r="Q39" s="422" t="str">
        <f t="shared" si="3"/>
        <v/>
      </c>
      <c r="R39" s="422" t="str">
        <f>IF(B39&lt;&gt;"",COUNTIFS(A1_Individu_Data_Keadaan_SDMK!Q$4:Q$150000,'04_MASTER_KODE_SDMK'!D$79,A1_Individu_Data_Keadaan_SDMK!O$4:O$150000,B39,A1_Individu_Data_Keadaan_SDMK!U$4:U$150000,"Laki-laki"),"")</f>
        <v/>
      </c>
      <c r="S39" s="422" t="str">
        <f>IF(B39&lt;&gt;"",COUNTIFS(A1_Individu_Data_Keadaan_SDMK!Q$4:Q$150000,'04_MASTER_KODE_SDMK'!D$79,A1_Individu_Data_Keadaan_SDMK!O$4:O$150000,B39,A1_Individu_Data_Keadaan_SDMK!U$4:U$150000,"Perempuan"),"")</f>
        <v/>
      </c>
      <c r="T39" s="422" t="str">
        <f t="shared" si="4"/>
        <v/>
      </c>
      <c r="U39" s="422" t="str">
        <f>IF(B39&lt;&gt;"",COUNTIFS(A1_Individu_Data_Keadaan_SDMK!Q$4:Q$150000,'04_MASTER_KODE_SDMK'!D$88,A1_Individu_Data_Keadaan_SDMK!O$4:O$150000,B39,A1_Individu_Data_Keadaan_SDMK!U$4:U$150000,"Laki-laki"),"")</f>
        <v/>
      </c>
      <c r="V39" s="422" t="str">
        <f>IF(B39&lt;&gt;"",COUNTIFS(A1_Individu_Data_Keadaan_SDMK!Q$4:Q$150000,'04_MASTER_KODE_SDMK'!D$88,A1_Individu_Data_Keadaan_SDMK!O$4:O$150000,B39,A1_Individu_Data_Keadaan_SDMK!U$4:U$150000,"Perempuan"),"")</f>
        <v/>
      </c>
      <c r="W39" s="422" t="str">
        <f t="shared" si="5"/>
        <v/>
      </c>
      <c r="X39" s="422" t="str">
        <f>IF(B39&lt;&gt;"",COUNTIFS(A1_Individu_Data_Keadaan_SDMK!Q$4:Q$150000,'04_MASTER_KODE_SDMK'!D$91,A1_Individu_Data_Keadaan_SDMK!O$4:O$150000,B39,A1_Individu_Data_Keadaan_SDMK!U$4:U$150000,"Laki-laki"),"")</f>
        <v/>
      </c>
      <c r="Y39" s="422" t="str">
        <f>IF(B39&lt;&gt;"",COUNTIFS(A1_Individu_Data_Keadaan_SDMK!Q$4:Q$150000,'04_MASTER_KODE_SDMK'!D$91,A1_Individu_Data_Keadaan_SDMK!O$4:O$150000,B39,A1_Individu_Data_Keadaan_SDMK!U$4:U$150000,"Perempuan"),"")</f>
        <v/>
      </c>
      <c r="Z39" s="422" t="str">
        <f t="shared" si="6"/>
        <v/>
      </c>
      <c r="AA39" s="422" t="str">
        <f>IF(B39&lt;&gt;"",COUNTIFS(A1_Individu_Data_Keadaan_SDMK!Q$4:Q$150000,'04_MASTER_KODE_SDMK'!D$93,A1_Individu_Data_Keadaan_SDMK!O$4:O$150000,B39,A1_Individu_Data_Keadaan_SDMK!U$4:U$150000,"Laki-laki"),"")</f>
        <v/>
      </c>
      <c r="AB39" s="422" t="str">
        <f>IF(B39&lt;&gt;"",COUNTIFS(A1_Individu_Data_Keadaan_SDMK!Q$4:Q$150000,'04_MASTER_KODE_SDMK'!D$93,A1_Individu_Data_Keadaan_SDMK!O$4:O$150000,B39,A1_Individu_Data_Keadaan_SDMK!U$4:U$150000,"Perempuan"),"")</f>
        <v/>
      </c>
      <c r="AC39" s="422" t="str">
        <f t="shared" si="7"/>
        <v/>
      </c>
      <c r="AD39" s="422" t="str">
        <f>IF(B39&lt;&gt;"",COUNTIFS(A1_Individu_Data_Keadaan_SDMK!Q$4:Q$150000,'04_MASTER_KODE_SDMK'!D$97,A1_Individu_Data_Keadaan_SDMK!O$4:O$150000,B39,A1_Individu_Data_Keadaan_SDMK!U$4:U$150000,"Laki-laki"),"")</f>
        <v/>
      </c>
      <c r="AE39" s="422" t="str">
        <f>IF(B39&lt;&gt;"",COUNTIFS(A1_Individu_Data_Keadaan_SDMK!Q$4:Q$150000,'04_MASTER_KODE_SDMK'!D$97,A1_Individu_Data_Keadaan_SDMK!O$4:O$150000,B39,A1_Individu_Data_Keadaan_SDMK!U$4:U$150000,"Perempuan"),"")</f>
        <v/>
      </c>
      <c r="AF39" s="422" t="str">
        <f t="shared" si="8"/>
        <v/>
      </c>
      <c r="AG39" s="422" t="str">
        <f>IF(B39&lt;&gt;"",COUNTIFS(A1_Individu_Data_Keadaan_SDMK!Q$4:Q$150000,'04_MASTER_KODE_SDMK'!D$105,A1_Individu_Data_Keadaan_SDMK!O$4:O$150000,B39,A1_Individu_Data_Keadaan_SDMK!U$4:U$150000,"Laki-laki"),"")</f>
        <v/>
      </c>
      <c r="AH39" s="422" t="str">
        <f>IF(B39&lt;&gt;"",COUNTIFS(A1_Individu_Data_Keadaan_SDMK!Q$4:Q$150000,'04_MASTER_KODE_SDMK'!D$105,A1_Individu_Data_Keadaan_SDMK!O$4:O$150000,B39,A1_Individu_Data_Keadaan_SDMK!U$4:U$150000,"Perempuan"),"")</f>
        <v/>
      </c>
      <c r="AI39" s="422" t="str">
        <f t="shared" si="9"/>
        <v/>
      </c>
      <c r="AJ39" s="422" t="str">
        <f>IF(B39&lt;&gt;"",COUNTIFS(A1_Individu_Data_Keadaan_SDMK!Q$4:Q$150000,'04_MASTER_KODE_SDMK'!D$111,A1_Individu_Data_Keadaan_SDMK!O$4:O$150000,B39,A1_Individu_Data_Keadaan_SDMK!U$4:U$150000,"Laki-laki"),"")</f>
        <v/>
      </c>
      <c r="AK39" s="422" t="str">
        <f>IF(B39&lt;&gt;"",COUNTIFS(A1_Individu_Data_Keadaan_SDMK!Q$4:Q$150000,'04_MASTER_KODE_SDMK'!D$111,A1_Individu_Data_Keadaan_SDMK!O$4:O$150000,B39,A1_Individu_Data_Keadaan_SDMK!U$4:U$150000,"Perempuan"),"")</f>
        <v/>
      </c>
      <c r="AL39" s="422" t="str">
        <f t="shared" si="10"/>
        <v/>
      </c>
      <c r="AM39" s="422" t="str">
        <f>IF(B39&lt;&gt;"",COUNTIFS(A1_Individu_Data_Keadaan_SDMK!Q$4:Q$150000,'04_MASTER_KODE_SDMK'!D$113,A1_Individu_Data_Keadaan_SDMK!O$4:O$150000,B39,A1_Individu_Data_Keadaan_SDMK!U$4:U$150000,"Laki-laki"),"")</f>
        <v/>
      </c>
      <c r="AN39" s="422" t="str">
        <f>IF(B39&lt;&gt;"",COUNTIFS(A1_Individu_Data_Keadaan_SDMK!Q$4:Q$150000,'04_MASTER_KODE_SDMK'!D$113,A1_Individu_Data_Keadaan_SDMK!O$4:O$150000,B39,A1_Individu_Data_Keadaan_SDMK!U$4:U$150000,"Perempuan"),"")</f>
        <v/>
      </c>
      <c r="AO39" s="422" t="str">
        <f t="shared" si="11"/>
        <v/>
      </c>
      <c r="AP39" s="422" t="str">
        <f>IF(B39&lt;&gt;"",COUNTIFS(A1_Individu_Data_Keadaan_SDMK!Q$4:Q$150000,'04_MASTER_KODE_SDMK'!D$120,A1_Individu_Data_Keadaan_SDMK!O$4:O$150000,B39,A1_Individu_Data_Keadaan_SDMK!U$4:U$150000,"Laki-laki"),"")</f>
        <v/>
      </c>
      <c r="AQ39" s="422" t="str">
        <f>IF(B39&lt;&gt;"",COUNTIFS(A1_Individu_Data_Keadaan_SDMK!Q$4:Q$150000,'04_MASTER_KODE_SDMK'!D$120,A1_Individu_Data_Keadaan_SDMK!O$4:O$150000,B39,A1_Individu_Data_Keadaan_SDMK!U$4:U$150000,"Perempuan"),"")</f>
        <v/>
      </c>
      <c r="AR39" s="422" t="str">
        <f t="shared" si="12"/>
        <v/>
      </c>
      <c r="AS39" s="422" t="str">
        <f t="shared" si="13"/>
        <v/>
      </c>
      <c r="AT39" s="422" t="str">
        <f t="shared" si="14"/>
        <v/>
      </c>
      <c r="AU39" s="422" t="str">
        <f t="shared" si="15"/>
        <v/>
      </c>
    </row>
    <row r="40" spans="1:47" hidden="1">
      <c r="A40" s="353">
        <v>25</v>
      </c>
      <c r="B40" s="353" t="str">
        <f>IF(INDEX('01_MASTER_KODE_WILAYAH'!F$5:F$1353,MATCH($B$9,'01_MASTER_KODE_WILAYAH'!E$5:E$1353,0)+24)&lt;&gt;"-",INDEX('01_MASTER_KODE_WILAYAH'!F$5:F$1353,MATCH($B$9,'01_MASTER_KODE_WILAYAH'!E$5:E$1353,0)+24),"")</f>
        <v/>
      </c>
      <c r="C40" s="421" t="str">
        <f>IF(B40&lt;&gt;"",COUNTIFS('02_MASTER_KODE_FASYANKES'!D$3:D$20279,"Puskesmas",'02_MASTER_KODE_FASYANKES'!L$3:L$20279,B40),"")</f>
        <v/>
      </c>
      <c r="D40" s="421" t="str">
        <f>IF(B40&lt;&gt;"",COUNTIFS('02_MASTER_KODE_FASYANKES'!D$3:D$20279,"Rumah Sakit",'02_MASTER_KODE_FASYANKES'!L$3:L$20279,B40),"")</f>
        <v/>
      </c>
      <c r="E40" s="421" t="str">
        <f>IF(B40&lt;&gt;"",COUNTIFS(A1_Individu_Data_Keadaan_SDMK!Q$4:Q$150000,'04_MASTER_KODE_SDMK'!D$6,A1_Individu_Data_Keadaan_SDMK!O$4:O$150000,B40,A1_Individu_Data_Keadaan_SDMK!U$4:U$150000,"Laki-laki"),"")</f>
        <v/>
      </c>
      <c r="F40" s="421" t="str">
        <f>IF(B40&lt;&gt;"",COUNTIFS(A1_Individu_Data_Keadaan_SDMK!Q$4:Q$150000,'04_MASTER_KODE_SDMK'!D$6,A1_Individu_Data_Keadaan_SDMK!O$4:O$150000,B40,A1_Individu_Data_Keadaan_SDMK!U$4:U$150000,"Perempuan"),"")</f>
        <v/>
      </c>
      <c r="G40" s="421" t="str">
        <f t="shared" si="0"/>
        <v/>
      </c>
      <c r="H40" s="421" t="str">
        <f>IF(B40&lt;&gt;"",COUNTIFS(A1_Individu_Data_Keadaan_SDMK!Q$4:Q$150000,'04_MASTER_KODE_SDMK'!D$61,A1_Individu_Data_Keadaan_SDMK!O$4:O$150000,B40,A1_Individu_Data_Keadaan_SDMK!U$4:U$150000,"Laki-laki"),"")</f>
        <v/>
      </c>
      <c r="I40" s="421" t="str">
        <f>IF(B40&lt;&gt;"",COUNTIFS(A1_Individu_Data_Keadaan_SDMK!Q$4:Q$150000,'04_MASTER_KODE_SDMK'!D$61,A1_Individu_Data_Keadaan_SDMK!O$4:O$150000,B40,A1_Individu_Data_Keadaan_SDMK!U$4:U$150000,"Perempuan"),"")</f>
        <v/>
      </c>
      <c r="J40" s="421" t="str">
        <f t="shared" si="1"/>
        <v/>
      </c>
      <c r="K40" s="421" t="str">
        <f>IF(B40&lt;&gt;"",COUNTIFS(A1_Individu_Data_Keadaan_SDMK!Q$4:Q$150000,'04_MASTER_KODE_SDMK'!D$62,A1_Individu_Data_Keadaan_SDMK!O$4:O$150000,B40,A1_Individu_Data_Keadaan_SDMK!U$4:U$150000,"Laki-laki"),"")</f>
        <v/>
      </c>
      <c r="L40" s="421" t="str">
        <f>IF(B40&lt;&gt;"",COUNTIFS(A1_Individu_Data_Keadaan_SDMK!Q$4:Q$150000,'04_MASTER_KODE_SDMK'!D$62,A1_Individu_Data_Keadaan_SDMK!O$4:O$150000,B40,A1_Individu_Data_Keadaan_SDMK!U$4:U$150000,"Perempuan"),"")</f>
        <v/>
      </c>
      <c r="M40" s="421" t="str">
        <f t="shared" si="2"/>
        <v/>
      </c>
      <c r="N40" s="421" t="str">
        <f>IF(B40&lt;&gt;"",COUNTIFS(A1_Individu_Data_Keadaan_SDMK!Q$4:Q$150000,'04_MASTER_KODE_SDMK'!D$71,A1_Individu_Data_Keadaan_SDMK!O$4:O$150000,B40,A1_Individu_Data_Keadaan_SDMK!U$4:U$150000,"Perempuan"),"")</f>
        <v/>
      </c>
      <c r="O40" s="421" t="str">
        <f>IF(B40&lt;&gt;"",COUNTIFS(A1_Individu_Data_Keadaan_SDMK!Q$4:Q$150000,'04_MASTER_KODE_SDMK'!D$75,A1_Individu_Data_Keadaan_SDMK!O$4:O$150000,B40,A1_Individu_Data_Keadaan_SDMK!U$4:U$150000,"Laki-laki"),"")</f>
        <v/>
      </c>
      <c r="P40" s="421" t="str">
        <f>IF(B40&lt;&gt;"",COUNTIFS(A1_Individu_Data_Keadaan_SDMK!Q$4:Q$150000,'04_MASTER_KODE_SDMK'!D$75,A1_Individu_Data_Keadaan_SDMK!O$4:O$150000,B40,A1_Individu_Data_Keadaan_SDMK!U$4:U$150000,"Perempuan"),"")</f>
        <v/>
      </c>
      <c r="Q40" s="421" t="str">
        <f t="shared" si="3"/>
        <v/>
      </c>
      <c r="R40" s="421" t="str">
        <f>IF(B40&lt;&gt;"",COUNTIFS(A1_Individu_Data_Keadaan_SDMK!Q$4:Q$150000,'04_MASTER_KODE_SDMK'!D$79,A1_Individu_Data_Keadaan_SDMK!O$4:O$150000,B40,A1_Individu_Data_Keadaan_SDMK!U$4:U$150000,"Laki-laki"),"")</f>
        <v/>
      </c>
      <c r="S40" s="421" t="str">
        <f>IF(B40&lt;&gt;"",COUNTIFS(A1_Individu_Data_Keadaan_SDMK!Q$4:Q$150000,'04_MASTER_KODE_SDMK'!D$79,A1_Individu_Data_Keadaan_SDMK!O$4:O$150000,B40,A1_Individu_Data_Keadaan_SDMK!U$4:U$150000,"Perempuan"),"")</f>
        <v/>
      </c>
      <c r="T40" s="421" t="str">
        <f t="shared" si="4"/>
        <v/>
      </c>
      <c r="U40" s="421" t="str">
        <f>IF(B40&lt;&gt;"",COUNTIFS(A1_Individu_Data_Keadaan_SDMK!Q$4:Q$150000,'04_MASTER_KODE_SDMK'!D$88,A1_Individu_Data_Keadaan_SDMK!O$4:O$150000,B40,A1_Individu_Data_Keadaan_SDMK!U$4:U$150000,"Laki-laki"),"")</f>
        <v/>
      </c>
      <c r="V40" s="421" t="str">
        <f>IF(B40&lt;&gt;"",COUNTIFS(A1_Individu_Data_Keadaan_SDMK!Q$4:Q$150000,'04_MASTER_KODE_SDMK'!D$88,A1_Individu_Data_Keadaan_SDMK!O$4:O$150000,B40,A1_Individu_Data_Keadaan_SDMK!U$4:U$150000,"Perempuan"),"")</f>
        <v/>
      </c>
      <c r="W40" s="421" t="str">
        <f t="shared" si="5"/>
        <v/>
      </c>
      <c r="X40" s="421" t="str">
        <f>IF(B40&lt;&gt;"",COUNTIFS(A1_Individu_Data_Keadaan_SDMK!Q$4:Q$150000,'04_MASTER_KODE_SDMK'!D$91,A1_Individu_Data_Keadaan_SDMK!O$4:O$150000,B40,A1_Individu_Data_Keadaan_SDMK!U$4:U$150000,"Laki-laki"),"")</f>
        <v/>
      </c>
      <c r="Y40" s="421" t="str">
        <f>IF(B40&lt;&gt;"",COUNTIFS(A1_Individu_Data_Keadaan_SDMK!Q$4:Q$150000,'04_MASTER_KODE_SDMK'!D$91,A1_Individu_Data_Keadaan_SDMK!O$4:O$150000,B40,A1_Individu_Data_Keadaan_SDMK!U$4:U$150000,"Perempuan"),"")</f>
        <v/>
      </c>
      <c r="Z40" s="421" t="str">
        <f t="shared" si="6"/>
        <v/>
      </c>
      <c r="AA40" s="421" t="str">
        <f>IF(B40&lt;&gt;"",COUNTIFS(A1_Individu_Data_Keadaan_SDMK!Q$4:Q$150000,'04_MASTER_KODE_SDMK'!D$93,A1_Individu_Data_Keadaan_SDMK!O$4:O$150000,B40,A1_Individu_Data_Keadaan_SDMK!U$4:U$150000,"Laki-laki"),"")</f>
        <v/>
      </c>
      <c r="AB40" s="421" t="str">
        <f>IF(B40&lt;&gt;"",COUNTIFS(A1_Individu_Data_Keadaan_SDMK!Q$4:Q$150000,'04_MASTER_KODE_SDMK'!D$93,A1_Individu_Data_Keadaan_SDMK!O$4:O$150000,B40,A1_Individu_Data_Keadaan_SDMK!U$4:U$150000,"Perempuan"),"")</f>
        <v/>
      </c>
      <c r="AC40" s="421" t="str">
        <f t="shared" si="7"/>
        <v/>
      </c>
      <c r="AD40" s="421" t="str">
        <f>IF(B40&lt;&gt;"",COUNTIFS(A1_Individu_Data_Keadaan_SDMK!Q$4:Q$150000,'04_MASTER_KODE_SDMK'!D$97,A1_Individu_Data_Keadaan_SDMK!O$4:O$150000,B40,A1_Individu_Data_Keadaan_SDMK!U$4:U$150000,"Laki-laki"),"")</f>
        <v/>
      </c>
      <c r="AE40" s="421" t="str">
        <f>IF(B40&lt;&gt;"",COUNTIFS(A1_Individu_Data_Keadaan_SDMK!Q$4:Q$150000,'04_MASTER_KODE_SDMK'!D$97,A1_Individu_Data_Keadaan_SDMK!O$4:O$150000,B40,A1_Individu_Data_Keadaan_SDMK!U$4:U$150000,"Perempuan"),"")</f>
        <v/>
      </c>
      <c r="AF40" s="421" t="str">
        <f t="shared" si="8"/>
        <v/>
      </c>
      <c r="AG40" s="421" t="str">
        <f>IF(B40&lt;&gt;"",COUNTIFS(A1_Individu_Data_Keadaan_SDMK!Q$4:Q$150000,'04_MASTER_KODE_SDMK'!D$105,A1_Individu_Data_Keadaan_SDMK!O$4:O$150000,B40,A1_Individu_Data_Keadaan_SDMK!U$4:U$150000,"Laki-laki"),"")</f>
        <v/>
      </c>
      <c r="AH40" s="421" t="str">
        <f>IF(B40&lt;&gt;"",COUNTIFS(A1_Individu_Data_Keadaan_SDMK!Q$4:Q$150000,'04_MASTER_KODE_SDMK'!D$105,A1_Individu_Data_Keadaan_SDMK!O$4:O$150000,B40,A1_Individu_Data_Keadaan_SDMK!U$4:U$150000,"Perempuan"),"")</f>
        <v/>
      </c>
      <c r="AI40" s="421" t="str">
        <f t="shared" si="9"/>
        <v/>
      </c>
      <c r="AJ40" s="421" t="str">
        <f>IF(B40&lt;&gt;"",COUNTIFS(A1_Individu_Data_Keadaan_SDMK!Q$4:Q$150000,'04_MASTER_KODE_SDMK'!D$111,A1_Individu_Data_Keadaan_SDMK!O$4:O$150000,B40,A1_Individu_Data_Keadaan_SDMK!U$4:U$150000,"Laki-laki"),"")</f>
        <v/>
      </c>
      <c r="AK40" s="421" t="str">
        <f>IF(B40&lt;&gt;"",COUNTIFS(A1_Individu_Data_Keadaan_SDMK!Q$4:Q$150000,'04_MASTER_KODE_SDMK'!D$111,A1_Individu_Data_Keadaan_SDMK!O$4:O$150000,B40,A1_Individu_Data_Keadaan_SDMK!U$4:U$150000,"Perempuan"),"")</f>
        <v/>
      </c>
      <c r="AL40" s="421" t="str">
        <f t="shared" si="10"/>
        <v/>
      </c>
      <c r="AM40" s="421" t="str">
        <f>IF(B40&lt;&gt;"",COUNTIFS(A1_Individu_Data_Keadaan_SDMK!Q$4:Q$150000,'04_MASTER_KODE_SDMK'!D$113,A1_Individu_Data_Keadaan_SDMK!O$4:O$150000,B40,A1_Individu_Data_Keadaan_SDMK!U$4:U$150000,"Laki-laki"),"")</f>
        <v/>
      </c>
      <c r="AN40" s="421" t="str">
        <f>IF(B40&lt;&gt;"",COUNTIFS(A1_Individu_Data_Keadaan_SDMK!Q$4:Q$150000,'04_MASTER_KODE_SDMK'!D$113,A1_Individu_Data_Keadaan_SDMK!O$4:O$150000,B40,A1_Individu_Data_Keadaan_SDMK!U$4:U$150000,"Perempuan"),"")</f>
        <v/>
      </c>
      <c r="AO40" s="421" t="str">
        <f t="shared" si="11"/>
        <v/>
      </c>
      <c r="AP40" s="421" t="str">
        <f>IF(B40&lt;&gt;"",COUNTIFS(A1_Individu_Data_Keadaan_SDMK!Q$4:Q$150000,'04_MASTER_KODE_SDMK'!D$120,A1_Individu_Data_Keadaan_SDMK!O$4:O$150000,B40,A1_Individu_Data_Keadaan_SDMK!U$4:U$150000,"Laki-laki"),"")</f>
        <v/>
      </c>
      <c r="AQ40" s="421" t="str">
        <f>IF(B40&lt;&gt;"",COUNTIFS(A1_Individu_Data_Keadaan_SDMK!Q$4:Q$150000,'04_MASTER_KODE_SDMK'!D$120,A1_Individu_Data_Keadaan_SDMK!O$4:O$150000,B40,A1_Individu_Data_Keadaan_SDMK!U$4:U$150000,"Perempuan"),"")</f>
        <v/>
      </c>
      <c r="AR40" s="421" t="str">
        <f t="shared" si="12"/>
        <v/>
      </c>
      <c r="AS40" s="421" t="str">
        <f t="shared" si="13"/>
        <v/>
      </c>
      <c r="AT40" s="421" t="str">
        <f t="shared" si="14"/>
        <v/>
      </c>
      <c r="AU40" s="421" t="str">
        <f t="shared" si="15"/>
        <v/>
      </c>
    </row>
    <row r="41" spans="1:47" hidden="1">
      <c r="A41" s="410">
        <v>26</v>
      </c>
      <c r="B41" s="410" t="str">
        <f>IF(INDEX('01_MASTER_KODE_WILAYAH'!F$5:F$1353,MATCH($B$9,'01_MASTER_KODE_WILAYAH'!E$5:E$1353,0)+25)&lt;&gt;"-",INDEX('01_MASTER_KODE_WILAYAH'!F$5:F$1353,MATCH($B$9,'01_MASTER_KODE_WILAYAH'!E$5:E$1353,0)+25),"")</f>
        <v/>
      </c>
      <c r="C41" s="422" t="str">
        <f>IF(B41&lt;&gt;"",COUNTIFS('02_MASTER_KODE_FASYANKES'!D$3:D$20279,"Puskesmas",'02_MASTER_KODE_FASYANKES'!L$3:L$20279,B41),"")</f>
        <v/>
      </c>
      <c r="D41" s="422" t="str">
        <f>IF(B41&lt;&gt;"",COUNTIFS('02_MASTER_KODE_FASYANKES'!D$3:D$20279,"Rumah Sakit",'02_MASTER_KODE_FASYANKES'!L$3:L$20279,B41),"")</f>
        <v/>
      </c>
      <c r="E41" s="422" t="str">
        <f>IF(B41&lt;&gt;"",COUNTIFS(A1_Individu_Data_Keadaan_SDMK!Q$4:Q$150000,'04_MASTER_KODE_SDMK'!D$6,A1_Individu_Data_Keadaan_SDMK!O$4:O$150000,B41,A1_Individu_Data_Keadaan_SDMK!U$4:U$150000,"Laki-laki"),"")</f>
        <v/>
      </c>
      <c r="F41" s="422" t="str">
        <f>IF(B41&lt;&gt;"",COUNTIFS(A1_Individu_Data_Keadaan_SDMK!Q$4:Q$150000,'04_MASTER_KODE_SDMK'!D$6,A1_Individu_Data_Keadaan_SDMK!O$4:O$150000,B41,A1_Individu_Data_Keadaan_SDMK!U$4:U$150000,"Perempuan"),"")</f>
        <v/>
      </c>
      <c r="G41" s="422" t="str">
        <f t="shared" si="0"/>
        <v/>
      </c>
      <c r="H41" s="422" t="str">
        <f>IF(B41&lt;&gt;"",COUNTIFS(A1_Individu_Data_Keadaan_SDMK!Q$4:Q$150000,'04_MASTER_KODE_SDMK'!D$61,A1_Individu_Data_Keadaan_SDMK!O$4:O$150000,B41,A1_Individu_Data_Keadaan_SDMK!U$4:U$150000,"Laki-laki"),"")</f>
        <v/>
      </c>
      <c r="I41" s="422" t="str">
        <f>IF(B41&lt;&gt;"",COUNTIFS(A1_Individu_Data_Keadaan_SDMK!Q$4:Q$150000,'04_MASTER_KODE_SDMK'!D$61,A1_Individu_Data_Keadaan_SDMK!O$4:O$150000,B41,A1_Individu_Data_Keadaan_SDMK!U$4:U$150000,"Perempuan"),"")</f>
        <v/>
      </c>
      <c r="J41" s="422" t="str">
        <f t="shared" si="1"/>
        <v/>
      </c>
      <c r="K41" s="422" t="str">
        <f>IF(B41&lt;&gt;"",COUNTIFS(A1_Individu_Data_Keadaan_SDMK!Q$4:Q$150000,'04_MASTER_KODE_SDMK'!D$62,A1_Individu_Data_Keadaan_SDMK!O$4:O$150000,B41,A1_Individu_Data_Keadaan_SDMK!U$4:U$150000,"Laki-laki"),"")</f>
        <v/>
      </c>
      <c r="L41" s="422" t="str">
        <f>IF(B41&lt;&gt;"",COUNTIFS(A1_Individu_Data_Keadaan_SDMK!Q$4:Q$150000,'04_MASTER_KODE_SDMK'!D$62,A1_Individu_Data_Keadaan_SDMK!O$4:O$150000,B41,A1_Individu_Data_Keadaan_SDMK!U$4:U$150000,"Perempuan"),"")</f>
        <v/>
      </c>
      <c r="M41" s="422" t="str">
        <f t="shared" si="2"/>
        <v/>
      </c>
      <c r="N41" s="422" t="str">
        <f>IF(B41&lt;&gt;"",COUNTIFS(A1_Individu_Data_Keadaan_SDMK!Q$4:Q$150000,'04_MASTER_KODE_SDMK'!D$71,A1_Individu_Data_Keadaan_SDMK!O$4:O$150000,B41,A1_Individu_Data_Keadaan_SDMK!U$4:U$150000,"Perempuan"),"")</f>
        <v/>
      </c>
      <c r="O41" s="422" t="str">
        <f>IF(B41&lt;&gt;"",COUNTIFS(A1_Individu_Data_Keadaan_SDMK!Q$4:Q$150000,'04_MASTER_KODE_SDMK'!D$75,A1_Individu_Data_Keadaan_SDMK!O$4:O$150000,B41,A1_Individu_Data_Keadaan_SDMK!U$4:U$150000,"Laki-laki"),"")</f>
        <v/>
      </c>
      <c r="P41" s="422" t="str">
        <f>IF(B41&lt;&gt;"",COUNTIFS(A1_Individu_Data_Keadaan_SDMK!Q$4:Q$150000,'04_MASTER_KODE_SDMK'!D$75,A1_Individu_Data_Keadaan_SDMK!O$4:O$150000,B41,A1_Individu_Data_Keadaan_SDMK!U$4:U$150000,"Perempuan"),"")</f>
        <v/>
      </c>
      <c r="Q41" s="422" t="str">
        <f t="shared" si="3"/>
        <v/>
      </c>
      <c r="R41" s="422" t="str">
        <f>IF(B41&lt;&gt;"",COUNTIFS(A1_Individu_Data_Keadaan_SDMK!Q$4:Q$150000,'04_MASTER_KODE_SDMK'!D$79,A1_Individu_Data_Keadaan_SDMK!O$4:O$150000,B41,A1_Individu_Data_Keadaan_SDMK!U$4:U$150000,"Laki-laki"),"")</f>
        <v/>
      </c>
      <c r="S41" s="422" t="str">
        <f>IF(B41&lt;&gt;"",COUNTIFS(A1_Individu_Data_Keadaan_SDMK!Q$4:Q$150000,'04_MASTER_KODE_SDMK'!D$79,A1_Individu_Data_Keadaan_SDMK!O$4:O$150000,B41,A1_Individu_Data_Keadaan_SDMK!U$4:U$150000,"Perempuan"),"")</f>
        <v/>
      </c>
      <c r="T41" s="422" t="str">
        <f t="shared" si="4"/>
        <v/>
      </c>
      <c r="U41" s="422" t="str">
        <f>IF(B41&lt;&gt;"",COUNTIFS(A1_Individu_Data_Keadaan_SDMK!Q$4:Q$150000,'04_MASTER_KODE_SDMK'!D$88,A1_Individu_Data_Keadaan_SDMK!O$4:O$150000,B41,A1_Individu_Data_Keadaan_SDMK!U$4:U$150000,"Laki-laki"),"")</f>
        <v/>
      </c>
      <c r="V41" s="422" t="str">
        <f>IF(B41&lt;&gt;"",COUNTIFS(A1_Individu_Data_Keadaan_SDMK!Q$4:Q$150000,'04_MASTER_KODE_SDMK'!D$88,A1_Individu_Data_Keadaan_SDMK!O$4:O$150000,B41,A1_Individu_Data_Keadaan_SDMK!U$4:U$150000,"Perempuan"),"")</f>
        <v/>
      </c>
      <c r="W41" s="422" t="str">
        <f t="shared" si="5"/>
        <v/>
      </c>
      <c r="X41" s="422" t="str">
        <f>IF(B41&lt;&gt;"",COUNTIFS(A1_Individu_Data_Keadaan_SDMK!Q$4:Q$150000,'04_MASTER_KODE_SDMK'!D$91,A1_Individu_Data_Keadaan_SDMK!O$4:O$150000,B41,A1_Individu_Data_Keadaan_SDMK!U$4:U$150000,"Laki-laki"),"")</f>
        <v/>
      </c>
      <c r="Y41" s="422" t="str">
        <f>IF(B41&lt;&gt;"",COUNTIFS(A1_Individu_Data_Keadaan_SDMK!Q$4:Q$150000,'04_MASTER_KODE_SDMK'!D$91,A1_Individu_Data_Keadaan_SDMK!O$4:O$150000,B41,A1_Individu_Data_Keadaan_SDMK!U$4:U$150000,"Perempuan"),"")</f>
        <v/>
      </c>
      <c r="Z41" s="422" t="str">
        <f t="shared" si="6"/>
        <v/>
      </c>
      <c r="AA41" s="422" t="str">
        <f>IF(B41&lt;&gt;"",COUNTIFS(A1_Individu_Data_Keadaan_SDMK!Q$4:Q$150000,'04_MASTER_KODE_SDMK'!D$93,A1_Individu_Data_Keadaan_SDMK!O$4:O$150000,B41,A1_Individu_Data_Keadaan_SDMK!U$4:U$150000,"Laki-laki"),"")</f>
        <v/>
      </c>
      <c r="AB41" s="422" t="str">
        <f>IF(B41&lt;&gt;"",COUNTIFS(A1_Individu_Data_Keadaan_SDMK!Q$4:Q$150000,'04_MASTER_KODE_SDMK'!D$93,A1_Individu_Data_Keadaan_SDMK!O$4:O$150000,B41,A1_Individu_Data_Keadaan_SDMK!U$4:U$150000,"Perempuan"),"")</f>
        <v/>
      </c>
      <c r="AC41" s="422" t="str">
        <f t="shared" si="7"/>
        <v/>
      </c>
      <c r="AD41" s="422" t="str">
        <f>IF(B41&lt;&gt;"",COUNTIFS(A1_Individu_Data_Keadaan_SDMK!Q$4:Q$150000,'04_MASTER_KODE_SDMK'!D$97,A1_Individu_Data_Keadaan_SDMK!O$4:O$150000,B41,A1_Individu_Data_Keadaan_SDMK!U$4:U$150000,"Laki-laki"),"")</f>
        <v/>
      </c>
      <c r="AE41" s="422" t="str">
        <f>IF(B41&lt;&gt;"",COUNTIFS(A1_Individu_Data_Keadaan_SDMK!Q$4:Q$150000,'04_MASTER_KODE_SDMK'!D$97,A1_Individu_Data_Keadaan_SDMK!O$4:O$150000,B41,A1_Individu_Data_Keadaan_SDMK!U$4:U$150000,"Perempuan"),"")</f>
        <v/>
      </c>
      <c r="AF41" s="422" t="str">
        <f t="shared" si="8"/>
        <v/>
      </c>
      <c r="AG41" s="422" t="str">
        <f>IF(B41&lt;&gt;"",COUNTIFS(A1_Individu_Data_Keadaan_SDMK!Q$4:Q$150000,'04_MASTER_KODE_SDMK'!D$105,A1_Individu_Data_Keadaan_SDMK!O$4:O$150000,B41,A1_Individu_Data_Keadaan_SDMK!U$4:U$150000,"Laki-laki"),"")</f>
        <v/>
      </c>
      <c r="AH41" s="422" t="str">
        <f>IF(B41&lt;&gt;"",COUNTIFS(A1_Individu_Data_Keadaan_SDMK!Q$4:Q$150000,'04_MASTER_KODE_SDMK'!D$105,A1_Individu_Data_Keadaan_SDMK!O$4:O$150000,B41,A1_Individu_Data_Keadaan_SDMK!U$4:U$150000,"Perempuan"),"")</f>
        <v/>
      </c>
      <c r="AI41" s="422" t="str">
        <f t="shared" si="9"/>
        <v/>
      </c>
      <c r="AJ41" s="422" t="str">
        <f>IF(B41&lt;&gt;"",COUNTIFS(A1_Individu_Data_Keadaan_SDMK!Q$4:Q$150000,'04_MASTER_KODE_SDMK'!D$111,A1_Individu_Data_Keadaan_SDMK!O$4:O$150000,B41,A1_Individu_Data_Keadaan_SDMK!U$4:U$150000,"Laki-laki"),"")</f>
        <v/>
      </c>
      <c r="AK41" s="422" t="str">
        <f>IF(B41&lt;&gt;"",COUNTIFS(A1_Individu_Data_Keadaan_SDMK!Q$4:Q$150000,'04_MASTER_KODE_SDMK'!D$111,A1_Individu_Data_Keadaan_SDMK!O$4:O$150000,B41,A1_Individu_Data_Keadaan_SDMK!U$4:U$150000,"Perempuan"),"")</f>
        <v/>
      </c>
      <c r="AL41" s="422" t="str">
        <f t="shared" si="10"/>
        <v/>
      </c>
      <c r="AM41" s="422" t="str">
        <f>IF(B41&lt;&gt;"",COUNTIFS(A1_Individu_Data_Keadaan_SDMK!Q$4:Q$150000,'04_MASTER_KODE_SDMK'!D$113,A1_Individu_Data_Keadaan_SDMK!O$4:O$150000,B41,A1_Individu_Data_Keadaan_SDMK!U$4:U$150000,"Laki-laki"),"")</f>
        <v/>
      </c>
      <c r="AN41" s="422" t="str">
        <f>IF(B41&lt;&gt;"",COUNTIFS(A1_Individu_Data_Keadaan_SDMK!Q$4:Q$150000,'04_MASTER_KODE_SDMK'!D$113,A1_Individu_Data_Keadaan_SDMK!O$4:O$150000,B41,A1_Individu_Data_Keadaan_SDMK!U$4:U$150000,"Perempuan"),"")</f>
        <v/>
      </c>
      <c r="AO41" s="422" t="str">
        <f t="shared" si="11"/>
        <v/>
      </c>
      <c r="AP41" s="422" t="str">
        <f>IF(B41&lt;&gt;"",COUNTIFS(A1_Individu_Data_Keadaan_SDMK!Q$4:Q$150000,'04_MASTER_KODE_SDMK'!D$120,A1_Individu_Data_Keadaan_SDMK!O$4:O$150000,B41,A1_Individu_Data_Keadaan_SDMK!U$4:U$150000,"Laki-laki"),"")</f>
        <v/>
      </c>
      <c r="AQ41" s="422" t="str">
        <f>IF(B41&lt;&gt;"",COUNTIFS(A1_Individu_Data_Keadaan_SDMK!Q$4:Q$150000,'04_MASTER_KODE_SDMK'!D$120,A1_Individu_Data_Keadaan_SDMK!O$4:O$150000,B41,A1_Individu_Data_Keadaan_SDMK!U$4:U$150000,"Perempuan"),"")</f>
        <v/>
      </c>
      <c r="AR41" s="422" t="str">
        <f t="shared" si="12"/>
        <v/>
      </c>
      <c r="AS41" s="422" t="str">
        <f t="shared" si="13"/>
        <v/>
      </c>
      <c r="AT41" s="422" t="str">
        <f t="shared" si="14"/>
        <v/>
      </c>
      <c r="AU41" s="422" t="str">
        <f t="shared" si="15"/>
        <v/>
      </c>
    </row>
    <row r="42" spans="1:47" hidden="1">
      <c r="A42" s="353">
        <v>27</v>
      </c>
      <c r="B42" s="353" t="str">
        <f>IF(INDEX('01_MASTER_KODE_WILAYAH'!F$5:F$1353,MATCH($B$9,'01_MASTER_KODE_WILAYAH'!E$5:E$1353,0)+26)&lt;&gt;"-",INDEX('01_MASTER_KODE_WILAYAH'!F$5:F$1353,MATCH($B$9,'01_MASTER_KODE_WILAYAH'!E$5:E$1353,0)+26),"")</f>
        <v/>
      </c>
      <c r="C42" s="421" t="str">
        <f>IF(B42&lt;&gt;"",COUNTIFS('02_MASTER_KODE_FASYANKES'!D$3:D$20279,"Puskesmas",'02_MASTER_KODE_FASYANKES'!L$3:L$20279,B42),"")</f>
        <v/>
      </c>
      <c r="D42" s="421" t="str">
        <f>IF(B42&lt;&gt;"",COUNTIFS('02_MASTER_KODE_FASYANKES'!D$3:D$20279,"Rumah Sakit",'02_MASTER_KODE_FASYANKES'!L$3:L$20279,B42),"")</f>
        <v/>
      </c>
      <c r="E42" s="421" t="str">
        <f>IF(B42&lt;&gt;"",COUNTIFS(A1_Individu_Data_Keadaan_SDMK!Q$4:Q$150000,'04_MASTER_KODE_SDMK'!D$6,A1_Individu_Data_Keadaan_SDMK!O$4:O$150000,B42,A1_Individu_Data_Keadaan_SDMK!U$4:U$150000,"Laki-laki"),"")</f>
        <v/>
      </c>
      <c r="F42" s="421" t="str">
        <f>IF(B42&lt;&gt;"",COUNTIFS(A1_Individu_Data_Keadaan_SDMK!Q$4:Q$150000,'04_MASTER_KODE_SDMK'!D$6,A1_Individu_Data_Keadaan_SDMK!O$4:O$150000,B42,A1_Individu_Data_Keadaan_SDMK!U$4:U$150000,"Perempuan"),"")</f>
        <v/>
      </c>
      <c r="G42" s="421" t="str">
        <f t="shared" si="0"/>
        <v/>
      </c>
      <c r="H42" s="421" t="str">
        <f>IF(B42&lt;&gt;"",COUNTIFS(A1_Individu_Data_Keadaan_SDMK!Q$4:Q$150000,'04_MASTER_KODE_SDMK'!D$61,A1_Individu_Data_Keadaan_SDMK!O$4:O$150000,B42,A1_Individu_Data_Keadaan_SDMK!U$4:U$150000,"Laki-laki"),"")</f>
        <v/>
      </c>
      <c r="I42" s="421" t="str">
        <f>IF(B42&lt;&gt;"",COUNTIFS(A1_Individu_Data_Keadaan_SDMK!Q$4:Q$150000,'04_MASTER_KODE_SDMK'!D$61,A1_Individu_Data_Keadaan_SDMK!O$4:O$150000,B42,A1_Individu_Data_Keadaan_SDMK!U$4:U$150000,"Perempuan"),"")</f>
        <v/>
      </c>
      <c r="J42" s="421" t="str">
        <f t="shared" si="1"/>
        <v/>
      </c>
      <c r="K42" s="421" t="str">
        <f>IF(B42&lt;&gt;"",COUNTIFS(A1_Individu_Data_Keadaan_SDMK!Q$4:Q$150000,'04_MASTER_KODE_SDMK'!D$62,A1_Individu_Data_Keadaan_SDMK!O$4:O$150000,B42,A1_Individu_Data_Keadaan_SDMK!U$4:U$150000,"Laki-laki"),"")</f>
        <v/>
      </c>
      <c r="L42" s="421" t="str">
        <f>IF(B42&lt;&gt;"",COUNTIFS(A1_Individu_Data_Keadaan_SDMK!Q$4:Q$150000,'04_MASTER_KODE_SDMK'!D$62,A1_Individu_Data_Keadaan_SDMK!O$4:O$150000,B42,A1_Individu_Data_Keadaan_SDMK!U$4:U$150000,"Perempuan"),"")</f>
        <v/>
      </c>
      <c r="M42" s="421" t="str">
        <f t="shared" si="2"/>
        <v/>
      </c>
      <c r="N42" s="421" t="str">
        <f>IF(B42&lt;&gt;"",COUNTIFS(A1_Individu_Data_Keadaan_SDMK!Q$4:Q$150000,'04_MASTER_KODE_SDMK'!D$71,A1_Individu_Data_Keadaan_SDMK!O$4:O$150000,B42,A1_Individu_Data_Keadaan_SDMK!U$4:U$150000,"Perempuan"),"")</f>
        <v/>
      </c>
      <c r="O42" s="421" t="str">
        <f>IF(B42&lt;&gt;"",COUNTIFS(A1_Individu_Data_Keadaan_SDMK!Q$4:Q$150000,'04_MASTER_KODE_SDMK'!D$75,A1_Individu_Data_Keadaan_SDMK!O$4:O$150000,B42,A1_Individu_Data_Keadaan_SDMK!U$4:U$150000,"Laki-laki"),"")</f>
        <v/>
      </c>
      <c r="P42" s="421" t="str">
        <f>IF(B42&lt;&gt;"",COUNTIFS(A1_Individu_Data_Keadaan_SDMK!Q$4:Q$150000,'04_MASTER_KODE_SDMK'!D$75,A1_Individu_Data_Keadaan_SDMK!O$4:O$150000,B42,A1_Individu_Data_Keadaan_SDMK!U$4:U$150000,"Perempuan"),"")</f>
        <v/>
      </c>
      <c r="Q42" s="421" t="str">
        <f t="shared" si="3"/>
        <v/>
      </c>
      <c r="R42" s="421" t="str">
        <f>IF(B42&lt;&gt;"",COUNTIFS(A1_Individu_Data_Keadaan_SDMK!Q$4:Q$150000,'04_MASTER_KODE_SDMK'!D$79,A1_Individu_Data_Keadaan_SDMK!O$4:O$150000,B42,A1_Individu_Data_Keadaan_SDMK!U$4:U$150000,"Laki-laki"),"")</f>
        <v/>
      </c>
      <c r="S42" s="421" t="str">
        <f>IF(B42&lt;&gt;"",COUNTIFS(A1_Individu_Data_Keadaan_SDMK!Q$4:Q$150000,'04_MASTER_KODE_SDMK'!D$79,A1_Individu_Data_Keadaan_SDMK!O$4:O$150000,B42,A1_Individu_Data_Keadaan_SDMK!U$4:U$150000,"Perempuan"),"")</f>
        <v/>
      </c>
      <c r="T42" s="421" t="str">
        <f t="shared" si="4"/>
        <v/>
      </c>
      <c r="U42" s="421" t="str">
        <f>IF(B42&lt;&gt;"",COUNTIFS(A1_Individu_Data_Keadaan_SDMK!Q$4:Q$150000,'04_MASTER_KODE_SDMK'!D$88,A1_Individu_Data_Keadaan_SDMK!O$4:O$150000,B42,A1_Individu_Data_Keadaan_SDMK!U$4:U$150000,"Laki-laki"),"")</f>
        <v/>
      </c>
      <c r="V42" s="421" t="str">
        <f>IF(B42&lt;&gt;"",COUNTIFS(A1_Individu_Data_Keadaan_SDMK!Q$4:Q$150000,'04_MASTER_KODE_SDMK'!D$88,A1_Individu_Data_Keadaan_SDMK!O$4:O$150000,B42,A1_Individu_Data_Keadaan_SDMK!U$4:U$150000,"Perempuan"),"")</f>
        <v/>
      </c>
      <c r="W42" s="421" t="str">
        <f t="shared" si="5"/>
        <v/>
      </c>
      <c r="X42" s="421" t="str">
        <f>IF(B42&lt;&gt;"",COUNTIFS(A1_Individu_Data_Keadaan_SDMK!Q$4:Q$150000,'04_MASTER_KODE_SDMK'!D$91,A1_Individu_Data_Keadaan_SDMK!O$4:O$150000,B42,A1_Individu_Data_Keadaan_SDMK!U$4:U$150000,"Laki-laki"),"")</f>
        <v/>
      </c>
      <c r="Y42" s="421" t="str">
        <f>IF(B42&lt;&gt;"",COUNTIFS(A1_Individu_Data_Keadaan_SDMK!Q$4:Q$150000,'04_MASTER_KODE_SDMK'!D$91,A1_Individu_Data_Keadaan_SDMK!O$4:O$150000,B42,A1_Individu_Data_Keadaan_SDMK!U$4:U$150000,"Perempuan"),"")</f>
        <v/>
      </c>
      <c r="Z42" s="421" t="str">
        <f t="shared" si="6"/>
        <v/>
      </c>
      <c r="AA42" s="421" t="str">
        <f>IF(B42&lt;&gt;"",COUNTIFS(A1_Individu_Data_Keadaan_SDMK!Q$4:Q$150000,'04_MASTER_KODE_SDMK'!D$93,A1_Individu_Data_Keadaan_SDMK!O$4:O$150000,B42,A1_Individu_Data_Keadaan_SDMK!U$4:U$150000,"Laki-laki"),"")</f>
        <v/>
      </c>
      <c r="AB42" s="421" t="str">
        <f>IF(B42&lt;&gt;"",COUNTIFS(A1_Individu_Data_Keadaan_SDMK!Q$4:Q$150000,'04_MASTER_KODE_SDMK'!D$93,A1_Individu_Data_Keadaan_SDMK!O$4:O$150000,B42,A1_Individu_Data_Keadaan_SDMK!U$4:U$150000,"Perempuan"),"")</f>
        <v/>
      </c>
      <c r="AC42" s="421" t="str">
        <f t="shared" si="7"/>
        <v/>
      </c>
      <c r="AD42" s="421" t="str">
        <f>IF(B42&lt;&gt;"",COUNTIFS(A1_Individu_Data_Keadaan_SDMK!Q$4:Q$150000,'04_MASTER_KODE_SDMK'!D$97,A1_Individu_Data_Keadaan_SDMK!O$4:O$150000,B42,A1_Individu_Data_Keadaan_SDMK!U$4:U$150000,"Laki-laki"),"")</f>
        <v/>
      </c>
      <c r="AE42" s="421" t="str">
        <f>IF(B42&lt;&gt;"",COUNTIFS(A1_Individu_Data_Keadaan_SDMK!Q$4:Q$150000,'04_MASTER_KODE_SDMK'!D$97,A1_Individu_Data_Keadaan_SDMK!O$4:O$150000,B42,A1_Individu_Data_Keadaan_SDMK!U$4:U$150000,"Perempuan"),"")</f>
        <v/>
      </c>
      <c r="AF42" s="421" t="str">
        <f t="shared" si="8"/>
        <v/>
      </c>
      <c r="AG42" s="421" t="str">
        <f>IF(B42&lt;&gt;"",COUNTIFS(A1_Individu_Data_Keadaan_SDMK!Q$4:Q$150000,'04_MASTER_KODE_SDMK'!D$105,A1_Individu_Data_Keadaan_SDMK!O$4:O$150000,B42,A1_Individu_Data_Keadaan_SDMK!U$4:U$150000,"Laki-laki"),"")</f>
        <v/>
      </c>
      <c r="AH42" s="421" t="str">
        <f>IF(B42&lt;&gt;"",COUNTIFS(A1_Individu_Data_Keadaan_SDMK!Q$4:Q$150000,'04_MASTER_KODE_SDMK'!D$105,A1_Individu_Data_Keadaan_SDMK!O$4:O$150000,B42,A1_Individu_Data_Keadaan_SDMK!U$4:U$150000,"Perempuan"),"")</f>
        <v/>
      </c>
      <c r="AI42" s="421" t="str">
        <f t="shared" si="9"/>
        <v/>
      </c>
      <c r="AJ42" s="421" t="str">
        <f>IF(B42&lt;&gt;"",COUNTIFS(A1_Individu_Data_Keadaan_SDMK!Q$4:Q$150000,'04_MASTER_KODE_SDMK'!D$111,A1_Individu_Data_Keadaan_SDMK!O$4:O$150000,B42,A1_Individu_Data_Keadaan_SDMK!U$4:U$150000,"Laki-laki"),"")</f>
        <v/>
      </c>
      <c r="AK42" s="421" t="str">
        <f>IF(B42&lt;&gt;"",COUNTIFS(A1_Individu_Data_Keadaan_SDMK!Q$4:Q$150000,'04_MASTER_KODE_SDMK'!D$111,A1_Individu_Data_Keadaan_SDMK!O$4:O$150000,B42,A1_Individu_Data_Keadaan_SDMK!U$4:U$150000,"Perempuan"),"")</f>
        <v/>
      </c>
      <c r="AL42" s="421" t="str">
        <f t="shared" si="10"/>
        <v/>
      </c>
      <c r="AM42" s="421" t="str">
        <f>IF(B42&lt;&gt;"",COUNTIFS(A1_Individu_Data_Keadaan_SDMK!Q$4:Q$150000,'04_MASTER_KODE_SDMK'!D$113,A1_Individu_Data_Keadaan_SDMK!O$4:O$150000,B42,A1_Individu_Data_Keadaan_SDMK!U$4:U$150000,"Laki-laki"),"")</f>
        <v/>
      </c>
      <c r="AN42" s="421" t="str">
        <f>IF(B42&lt;&gt;"",COUNTIFS(A1_Individu_Data_Keadaan_SDMK!Q$4:Q$150000,'04_MASTER_KODE_SDMK'!D$113,A1_Individu_Data_Keadaan_SDMK!O$4:O$150000,B42,A1_Individu_Data_Keadaan_SDMK!U$4:U$150000,"Perempuan"),"")</f>
        <v/>
      </c>
      <c r="AO42" s="421" t="str">
        <f t="shared" si="11"/>
        <v/>
      </c>
      <c r="AP42" s="421" t="str">
        <f>IF(B42&lt;&gt;"",COUNTIFS(A1_Individu_Data_Keadaan_SDMK!Q$4:Q$150000,'04_MASTER_KODE_SDMK'!D$120,A1_Individu_Data_Keadaan_SDMK!O$4:O$150000,B42,A1_Individu_Data_Keadaan_SDMK!U$4:U$150000,"Laki-laki"),"")</f>
        <v/>
      </c>
      <c r="AQ42" s="421" t="str">
        <f>IF(B42&lt;&gt;"",COUNTIFS(A1_Individu_Data_Keadaan_SDMK!Q$4:Q$150000,'04_MASTER_KODE_SDMK'!D$120,A1_Individu_Data_Keadaan_SDMK!O$4:O$150000,B42,A1_Individu_Data_Keadaan_SDMK!U$4:U$150000,"Perempuan"),"")</f>
        <v/>
      </c>
      <c r="AR42" s="421" t="str">
        <f t="shared" si="12"/>
        <v/>
      </c>
      <c r="AS42" s="421" t="str">
        <f t="shared" si="13"/>
        <v/>
      </c>
      <c r="AT42" s="421" t="str">
        <f t="shared" si="14"/>
        <v/>
      </c>
      <c r="AU42" s="421" t="str">
        <f t="shared" si="15"/>
        <v/>
      </c>
    </row>
    <row r="43" spans="1:47" hidden="1">
      <c r="A43" s="410">
        <v>28</v>
      </c>
      <c r="B43" s="410" t="str">
        <f>IF(INDEX('01_MASTER_KODE_WILAYAH'!F$5:F$1353,MATCH($B$9,'01_MASTER_KODE_WILAYAH'!E$5:E$1353,0)+27)&lt;&gt;"-",INDEX('01_MASTER_KODE_WILAYAH'!F$5:F$1353,MATCH($B$9,'01_MASTER_KODE_WILAYAH'!E$5:E$1353,0)+27),"")</f>
        <v/>
      </c>
      <c r="C43" s="422" t="str">
        <f>IF(B43&lt;&gt;"",COUNTIFS('02_MASTER_KODE_FASYANKES'!D$3:D$20279,"Puskesmas",'02_MASTER_KODE_FASYANKES'!L$3:L$20279,B43),"")</f>
        <v/>
      </c>
      <c r="D43" s="422" t="str">
        <f>IF(B43&lt;&gt;"",COUNTIFS('02_MASTER_KODE_FASYANKES'!D$3:D$20279,"Rumah Sakit",'02_MASTER_KODE_FASYANKES'!L$3:L$20279,B43),"")</f>
        <v/>
      </c>
      <c r="E43" s="422" t="str">
        <f>IF(B43&lt;&gt;"",COUNTIFS(A1_Individu_Data_Keadaan_SDMK!Q$4:Q$150000,'04_MASTER_KODE_SDMK'!D$6,A1_Individu_Data_Keadaan_SDMK!O$4:O$150000,B43,A1_Individu_Data_Keadaan_SDMK!U$4:U$150000,"Laki-laki"),"")</f>
        <v/>
      </c>
      <c r="F43" s="422" t="str">
        <f>IF(B43&lt;&gt;"",COUNTIFS(A1_Individu_Data_Keadaan_SDMK!Q$4:Q$150000,'04_MASTER_KODE_SDMK'!D$6,A1_Individu_Data_Keadaan_SDMK!O$4:O$150000,B43,A1_Individu_Data_Keadaan_SDMK!U$4:U$150000,"Perempuan"),"")</f>
        <v/>
      </c>
      <c r="G43" s="422" t="str">
        <f t="shared" si="0"/>
        <v/>
      </c>
      <c r="H43" s="422" t="str">
        <f>IF(B43&lt;&gt;"",COUNTIFS(A1_Individu_Data_Keadaan_SDMK!Q$4:Q$150000,'04_MASTER_KODE_SDMK'!D$61,A1_Individu_Data_Keadaan_SDMK!O$4:O$150000,B43,A1_Individu_Data_Keadaan_SDMK!U$4:U$150000,"Laki-laki"),"")</f>
        <v/>
      </c>
      <c r="I43" s="422" t="str">
        <f>IF(B43&lt;&gt;"",COUNTIFS(A1_Individu_Data_Keadaan_SDMK!Q$4:Q$150000,'04_MASTER_KODE_SDMK'!D$61,A1_Individu_Data_Keadaan_SDMK!O$4:O$150000,B43,A1_Individu_Data_Keadaan_SDMK!U$4:U$150000,"Perempuan"),"")</f>
        <v/>
      </c>
      <c r="J43" s="422" t="str">
        <f t="shared" si="1"/>
        <v/>
      </c>
      <c r="K43" s="422" t="str">
        <f>IF(B43&lt;&gt;"",COUNTIFS(A1_Individu_Data_Keadaan_SDMK!Q$4:Q$150000,'04_MASTER_KODE_SDMK'!D$62,A1_Individu_Data_Keadaan_SDMK!O$4:O$150000,B43,A1_Individu_Data_Keadaan_SDMK!U$4:U$150000,"Laki-laki"),"")</f>
        <v/>
      </c>
      <c r="L43" s="422" t="str">
        <f>IF(B43&lt;&gt;"",COUNTIFS(A1_Individu_Data_Keadaan_SDMK!Q$4:Q$150000,'04_MASTER_KODE_SDMK'!D$62,A1_Individu_Data_Keadaan_SDMK!O$4:O$150000,B43,A1_Individu_Data_Keadaan_SDMK!U$4:U$150000,"Perempuan"),"")</f>
        <v/>
      </c>
      <c r="M43" s="422" t="str">
        <f t="shared" si="2"/>
        <v/>
      </c>
      <c r="N43" s="422" t="str">
        <f>IF(B43&lt;&gt;"",COUNTIFS(A1_Individu_Data_Keadaan_SDMK!Q$4:Q$150000,'04_MASTER_KODE_SDMK'!D$71,A1_Individu_Data_Keadaan_SDMK!O$4:O$150000,B43,A1_Individu_Data_Keadaan_SDMK!U$4:U$150000,"Perempuan"),"")</f>
        <v/>
      </c>
      <c r="O43" s="422" t="str">
        <f>IF(B43&lt;&gt;"",COUNTIFS(A1_Individu_Data_Keadaan_SDMK!Q$4:Q$150000,'04_MASTER_KODE_SDMK'!D$75,A1_Individu_Data_Keadaan_SDMK!O$4:O$150000,B43,A1_Individu_Data_Keadaan_SDMK!U$4:U$150000,"Laki-laki"),"")</f>
        <v/>
      </c>
      <c r="P43" s="422" t="str">
        <f>IF(B43&lt;&gt;"",COUNTIFS(A1_Individu_Data_Keadaan_SDMK!Q$4:Q$150000,'04_MASTER_KODE_SDMK'!D$75,A1_Individu_Data_Keadaan_SDMK!O$4:O$150000,B43,A1_Individu_Data_Keadaan_SDMK!U$4:U$150000,"Perempuan"),"")</f>
        <v/>
      </c>
      <c r="Q43" s="422" t="str">
        <f t="shared" si="3"/>
        <v/>
      </c>
      <c r="R43" s="422" t="str">
        <f>IF(B43&lt;&gt;"",COUNTIFS(A1_Individu_Data_Keadaan_SDMK!Q$4:Q$150000,'04_MASTER_KODE_SDMK'!D$79,A1_Individu_Data_Keadaan_SDMK!O$4:O$150000,B43,A1_Individu_Data_Keadaan_SDMK!U$4:U$150000,"Laki-laki"),"")</f>
        <v/>
      </c>
      <c r="S43" s="422" t="str">
        <f>IF(B43&lt;&gt;"",COUNTIFS(A1_Individu_Data_Keadaan_SDMK!Q$4:Q$150000,'04_MASTER_KODE_SDMK'!D$79,A1_Individu_Data_Keadaan_SDMK!O$4:O$150000,B43,A1_Individu_Data_Keadaan_SDMK!U$4:U$150000,"Perempuan"),"")</f>
        <v/>
      </c>
      <c r="T43" s="422" t="str">
        <f t="shared" si="4"/>
        <v/>
      </c>
      <c r="U43" s="422" t="str">
        <f>IF(B43&lt;&gt;"",COUNTIFS(A1_Individu_Data_Keadaan_SDMK!Q$4:Q$150000,'04_MASTER_KODE_SDMK'!D$88,A1_Individu_Data_Keadaan_SDMK!O$4:O$150000,B43,A1_Individu_Data_Keadaan_SDMK!U$4:U$150000,"Laki-laki"),"")</f>
        <v/>
      </c>
      <c r="V43" s="422" t="str">
        <f>IF(B43&lt;&gt;"",COUNTIFS(A1_Individu_Data_Keadaan_SDMK!Q$4:Q$150000,'04_MASTER_KODE_SDMK'!D$88,A1_Individu_Data_Keadaan_SDMK!O$4:O$150000,B43,A1_Individu_Data_Keadaan_SDMK!U$4:U$150000,"Perempuan"),"")</f>
        <v/>
      </c>
      <c r="W43" s="422" t="str">
        <f t="shared" si="5"/>
        <v/>
      </c>
      <c r="X43" s="422" t="str">
        <f>IF(B43&lt;&gt;"",COUNTIFS(A1_Individu_Data_Keadaan_SDMK!Q$4:Q$150000,'04_MASTER_KODE_SDMK'!D$91,A1_Individu_Data_Keadaan_SDMK!O$4:O$150000,B43,A1_Individu_Data_Keadaan_SDMK!U$4:U$150000,"Laki-laki"),"")</f>
        <v/>
      </c>
      <c r="Y43" s="422" t="str">
        <f>IF(B43&lt;&gt;"",COUNTIFS(A1_Individu_Data_Keadaan_SDMK!Q$4:Q$150000,'04_MASTER_KODE_SDMK'!D$91,A1_Individu_Data_Keadaan_SDMK!O$4:O$150000,B43,A1_Individu_Data_Keadaan_SDMK!U$4:U$150000,"Perempuan"),"")</f>
        <v/>
      </c>
      <c r="Z43" s="422" t="str">
        <f t="shared" si="6"/>
        <v/>
      </c>
      <c r="AA43" s="422" t="str">
        <f>IF(B43&lt;&gt;"",COUNTIFS(A1_Individu_Data_Keadaan_SDMK!Q$4:Q$150000,'04_MASTER_KODE_SDMK'!D$93,A1_Individu_Data_Keadaan_SDMK!O$4:O$150000,B43,A1_Individu_Data_Keadaan_SDMK!U$4:U$150000,"Laki-laki"),"")</f>
        <v/>
      </c>
      <c r="AB43" s="422" t="str">
        <f>IF(B43&lt;&gt;"",COUNTIFS(A1_Individu_Data_Keadaan_SDMK!Q$4:Q$150000,'04_MASTER_KODE_SDMK'!D$93,A1_Individu_Data_Keadaan_SDMK!O$4:O$150000,B43,A1_Individu_Data_Keadaan_SDMK!U$4:U$150000,"Perempuan"),"")</f>
        <v/>
      </c>
      <c r="AC43" s="422" t="str">
        <f t="shared" si="7"/>
        <v/>
      </c>
      <c r="AD43" s="422" t="str">
        <f>IF(B43&lt;&gt;"",COUNTIFS(A1_Individu_Data_Keadaan_SDMK!Q$4:Q$150000,'04_MASTER_KODE_SDMK'!D$97,A1_Individu_Data_Keadaan_SDMK!O$4:O$150000,B43,A1_Individu_Data_Keadaan_SDMK!U$4:U$150000,"Laki-laki"),"")</f>
        <v/>
      </c>
      <c r="AE43" s="422" t="str">
        <f>IF(B43&lt;&gt;"",COUNTIFS(A1_Individu_Data_Keadaan_SDMK!Q$4:Q$150000,'04_MASTER_KODE_SDMK'!D$97,A1_Individu_Data_Keadaan_SDMK!O$4:O$150000,B43,A1_Individu_Data_Keadaan_SDMK!U$4:U$150000,"Perempuan"),"")</f>
        <v/>
      </c>
      <c r="AF43" s="422" t="str">
        <f t="shared" si="8"/>
        <v/>
      </c>
      <c r="AG43" s="422" t="str">
        <f>IF(B43&lt;&gt;"",COUNTIFS(A1_Individu_Data_Keadaan_SDMK!Q$4:Q$150000,'04_MASTER_KODE_SDMK'!D$105,A1_Individu_Data_Keadaan_SDMK!O$4:O$150000,B43,A1_Individu_Data_Keadaan_SDMK!U$4:U$150000,"Laki-laki"),"")</f>
        <v/>
      </c>
      <c r="AH43" s="422" t="str">
        <f>IF(B43&lt;&gt;"",COUNTIFS(A1_Individu_Data_Keadaan_SDMK!Q$4:Q$150000,'04_MASTER_KODE_SDMK'!D$105,A1_Individu_Data_Keadaan_SDMK!O$4:O$150000,B43,A1_Individu_Data_Keadaan_SDMK!U$4:U$150000,"Perempuan"),"")</f>
        <v/>
      </c>
      <c r="AI43" s="422" t="str">
        <f t="shared" si="9"/>
        <v/>
      </c>
      <c r="AJ43" s="422" t="str">
        <f>IF(B43&lt;&gt;"",COUNTIFS(A1_Individu_Data_Keadaan_SDMK!Q$4:Q$150000,'04_MASTER_KODE_SDMK'!D$111,A1_Individu_Data_Keadaan_SDMK!O$4:O$150000,B43,A1_Individu_Data_Keadaan_SDMK!U$4:U$150000,"Laki-laki"),"")</f>
        <v/>
      </c>
      <c r="AK43" s="422" t="str">
        <f>IF(B43&lt;&gt;"",COUNTIFS(A1_Individu_Data_Keadaan_SDMK!Q$4:Q$150000,'04_MASTER_KODE_SDMK'!D$111,A1_Individu_Data_Keadaan_SDMK!O$4:O$150000,B43,A1_Individu_Data_Keadaan_SDMK!U$4:U$150000,"Perempuan"),"")</f>
        <v/>
      </c>
      <c r="AL43" s="422" t="str">
        <f t="shared" si="10"/>
        <v/>
      </c>
      <c r="AM43" s="422" t="str">
        <f>IF(B43&lt;&gt;"",COUNTIFS(A1_Individu_Data_Keadaan_SDMK!Q$4:Q$150000,'04_MASTER_KODE_SDMK'!D$113,A1_Individu_Data_Keadaan_SDMK!O$4:O$150000,B43,A1_Individu_Data_Keadaan_SDMK!U$4:U$150000,"Laki-laki"),"")</f>
        <v/>
      </c>
      <c r="AN43" s="422" t="str">
        <f>IF(B43&lt;&gt;"",COUNTIFS(A1_Individu_Data_Keadaan_SDMK!Q$4:Q$150000,'04_MASTER_KODE_SDMK'!D$113,A1_Individu_Data_Keadaan_SDMK!O$4:O$150000,B43,A1_Individu_Data_Keadaan_SDMK!U$4:U$150000,"Perempuan"),"")</f>
        <v/>
      </c>
      <c r="AO43" s="422" t="str">
        <f t="shared" si="11"/>
        <v/>
      </c>
      <c r="AP43" s="422" t="str">
        <f>IF(B43&lt;&gt;"",COUNTIFS(A1_Individu_Data_Keadaan_SDMK!Q$4:Q$150000,'04_MASTER_KODE_SDMK'!D$120,A1_Individu_Data_Keadaan_SDMK!O$4:O$150000,B43,A1_Individu_Data_Keadaan_SDMK!U$4:U$150000,"Laki-laki"),"")</f>
        <v/>
      </c>
      <c r="AQ43" s="422" t="str">
        <f>IF(B43&lt;&gt;"",COUNTIFS(A1_Individu_Data_Keadaan_SDMK!Q$4:Q$150000,'04_MASTER_KODE_SDMK'!D$120,A1_Individu_Data_Keadaan_SDMK!O$4:O$150000,B43,A1_Individu_Data_Keadaan_SDMK!U$4:U$150000,"Perempuan"),"")</f>
        <v/>
      </c>
      <c r="AR43" s="422" t="str">
        <f t="shared" si="12"/>
        <v/>
      </c>
      <c r="AS43" s="422" t="str">
        <f t="shared" si="13"/>
        <v/>
      </c>
      <c r="AT43" s="422" t="str">
        <f t="shared" si="14"/>
        <v/>
      </c>
      <c r="AU43" s="422" t="str">
        <f t="shared" si="15"/>
        <v/>
      </c>
    </row>
    <row r="44" spans="1:47" hidden="1">
      <c r="A44" s="353">
        <v>29</v>
      </c>
      <c r="B44" s="353" t="str">
        <f>IF(INDEX('01_MASTER_KODE_WILAYAH'!F$5:F$1353,MATCH($B$9,'01_MASTER_KODE_WILAYAH'!E$5:E$1353,0)+28)&lt;&gt;"-",INDEX('01_MASTER_KODE_WILAYAH'!F$5:F$1353,MATCH($B$9,'01_MASTER_KODE_WILAYAH'!E$5:E$1353,0)+28),"")</f>
        <v/>
      </c>
      <c r="C44" s="421" t="str">
        <f>IF(B44&lt;&gt;"",COUNTIFS('02_MASTER_KODE_FASYANKES'!D$3:D$20279,"Puskesmas",'02_MASTER_KODE_FASYANKES'!L$3:L$20279,B44),"")</f>
        <v/>
      </c>
      <c r="D44" s="421" t="str">
        <f>IF(B44&lt;&gt;"",COUNTIFS('02_MASTER_KODE_FASYANKES'!D$3:D$20279,"Rumah Sakit",'02_MASTER_KODE_FASYANKES'!L$3:L$20279,B44),"")</f>
        <v/>
      </c>
      <c r="E44" s="421" t="str">
        <f>IF(B44&lt;&gt;"",COUNTIFS(A1_Individu_Data_Keadaan_SDMK!Q$4:Q$150000,'04_MASTER_KODE_SDMK'!D$6,A1_Individu_Data_Keadaan_SDMK!O$4:O$150000,B44,A1_Individu_Data_Keadaan_SDMK!U$4:U$150000,"Laki-laki"),"")</f>
        <v/>
      </c>
      <c r="F44" s="421" t="str">
        <f>IF(B44&lt;&gt;"",COUNTIFS(A1_Individu_Data_Keadaan_SDMK!Q$4:Q$150000,'04_MASTER_KODE_SDMK'!D$6,A1_Individu_Data_Keadaan_SDMK!O$4:O$150000,B44,A1_Individu_Data_Keadaan_SDMK!U$4:U$150000,"Perempuan"),"")</f>
        <v/>
      </c>
      <c r="G44" s="421" t="str">
        <f t="shared" si="0"/>
        <v/>
      </c>
      <c r="H44" s="421" t="str">
        <f>IF(B44&lt;&gt;"",COUNTIFS(A1_Individu_Data_Keadaan_SDMK!Q$4:Q$150000,'04_MASTER_KODE_SDMK'!D$61,A1_Individu_Data_Keadaan_SDMK!O$4:O$150000,B44,A1_Individu_Data_Keadaan_SDMK!U$4:U$150000,"Laki-laki"),"")</f>
        <v/>
      </c>
      <c r="I44" s="421" t="str">
        <f>IF(B44&lt;&gt;"",COUNTIFS(A1_Individu_Data_Keadaan_SDMK!Q$4:Q$150000,'04_MASTER_KODE_SDMK'!D$61,A1_Individu_Data_Keadaan_SDMK!O$4:O$150000,B44,A1_Individu_Data_Keadaan_SDMK!U$4:U$150000,"Perempuan"),"")</f>
        <v/>
      </c>
      <c r="J44" s="421" t="str">
        <f t="shared" si="1"/>
        <v/>
      </c>
      <c r="K44" s="421" t="str">
        <f>IF(B44&lt;&gt;"",COUNTIFS(A1_Individu_Data_Keadaan_SDMK!Q$4:Q$150000,'04_MASTER_KODE_SDMK'!D$62,A1_Individu_Data_Keadaan_SDMK!O$4:O$150000,B44,A1_Individu_Data_Keadaan_SDMK!U$4:U$150000,"Laki-laki"),"")</f>
        <v/>
      </c>
      <c r="L44" s="421" t="str">
        <f>IF(B44&lt;&gt;"",COUNTIFS(A1_Individu_Data_Keadaan_SDMK!Q$4:Q$150000,'04_MASTER_KODE_SDMK'!D$62,A1_Individu_Data_Keadaan_SDMK!O$4:O$150000,B44,A1_Individu_Data_Keadaan_SDMK!U$4:U$150000,"Perempuan"),"")</f>
        <v/>
      </c>
      <c r="M44" s="421" t="str">
        <f t="shared" si="2"/>
        <v/>
      </c>
      <c r="N44" s="421" t="str">
        <f>IF(B44&lt;&gt;"",COUNTIFS(A1_Individu_Data_Keadaan_SDMK!Q$4:Q$150000,'04_MASTER_KODE_SDMK'!D$71,A1_Individu_Data_Keadaan_SDMK!O$4:O$150000,B44,A1_Individu_Data_Keadaan_SDMK!U$4:U$150000,"Perempuan"),"")</f>
        <v/>
      </c>
      <c r="O44" s="421" t="str">
        <f>IF(B44&lt;&gt;"",COUNTIFS(A1_Individu_Data_Keadaan_SDMK!Q$4:Q$150000,'04_MASTER_KODE_SDMK'!D$75,A1_Individu_Data_Keadaan_SDMK!O$4:O$150000,B44,A1_Individu_Data_Keadaan_SDMK!U$4:U$150000,"Laki-laki"),"")</f>
        <v/>
      </c>
      <c r="P44" s="421" t="str">
        <f>IF(B44&lt;&gt;"",COUNTIFS(A1_Individu_Data_Keadaan_SDMK!Q$4:Q$150000,'04_MASTER_KODE_SDMK'!D$75,A1_Individu_Data_Keadaan_SDMK!O$4:O$150000,B44,A1_Individu_Data_Keadaan_SDMK!U$4:U$150000,"Perempuan"),"")</f>
        <v/>
      </c>
      <c r="Q44" s="421" t="str">
        <f t="shared" si="3"/>
        <v/>
      </c>
      <c r="R44" s="421" t="str">
        <f>IF(B44&lt;&gt;"",COUNTIFS(A1_Individu_Data_Keadaan_SDMK!Q$4:Q$150000,'04_MASTER_KODE_SDMK'!D$79,A1_Individu_Data_Keadaan_SDMK!O$4:O$150000,B44,A1_Individu_Data_Keadaan_SDMK!U$4:U$150000,"Laki-laki"),"")</f>
        <v/>
      </c>
      <c r="S44" s="421" t="str">
        <f>IF(B44&lt;&gt;"",COUNTIFS(A1_Individu_Data_Keadaan_SDMK!Q$4:Q$150000,'04_MASTER_KODE_SDMK'!D$79,A1_Individu_Data_Keadaan_SDMK!O$4:O$150000,B44,A1_Individu_Data_Keadaan_SDMK!U$4:U$150000,"Perempuan"),"")</f>
        <v/>
      </c>
      <c r="T44" s="421" t="str">
        <f t="shared" si="4"/>
        <v/>
      </c>
      <c r="U44" s="421" t="str">
        <f>IF(B44&lt;&gt;"",COUNTIFS(A1_Individu_Data_Keadaan_SDMK!Q$4:Q$150000,'04_MASTER_KODE_SDMK'!D$88,A1_Individu_Data_Keadaan_SDMK!O$4:O$150000,B44,A1_Individu_Data_Keadaan_SDMK!U$4:U$150000,"Laki-laki"),"")</f>
        <v/>
      </c>
      <c r="V44" s="421" t="str">
        <f>IF(B44&lt;&gt;"",COUNTIFS(A1_Individu_Data_Keadaan_SDMK!Q$4:Q$150000,'04_MASTER_KODE_SDMK'!D$88,A1_Individu_Data_Keadaan_SDMK!O$4:O$150000,B44,A1_Individu_Data_Keadaan_SDMK!U$4:U$150000,"Perempuan"),"")</f>
        <v/>
      </c>
      <c r="W44" s="421" t="str">
        <f t="shared" si="5"/>
        <v/>
      </c>
      <c r="X44" s="421" t="str">
        <f>IF(B44&lt;&gt;"",COUNTIFS(A1_Individu_Data_Keadaan_SDMK!Q$4:Q$150000,'04_MASTER_KODE_SDMK'!D$91,A1_Individu_Data_Keadaan_SDMK!O$4:O$150000,B44,A1_Individu_Data_Keadaan_SDMK!U$4:U$150000,"Laki-laki"),"")</f>
        <v/>
      </c>
      <c r="Y44" s="421" t="str">
        <f>IF(B44&lt;&gt;"",COUNTIFS(A1_Individu_Data_Keadaan_SDMK!Q$4:Q$150000,'04_MASTER_KODE_SDMK'!D$91,A1_Individu_Data_Keadaan_SDMK!O$4:O$150000,B44,A1_Individu_Data_Keadaan_SDMK!U$4:U$150000,"Perempuan"),"")</f>
        <v/>
      </c>
      <c r="Z44" s="421" t="str">
        <f t="shared" si="6"/>
        <v/>
      </c>
      <c r="AA44" s="421" t="str">
        <f>IF(B44&lt;&gt;"",COUNTIFS(A1_Individu_Data_Keadaan_SDMK!Q$4:Q$150000,'04_MASTER_KODE_SDMK'!D$93,A1_Individu_Data_Keadaan_SDMK!O$4:O$150000,B44,A1_Individu_Data_Keadaan_SDMK!U$4:U$150000,"Laki-laki"),"")</f>
        <v/>
      </c>
      <c r="AB44" s="421" t="str">
        <f>IF(B44&lt;&gt;"",COUNTIFS(A1_Individu_Data_Keadaan_SDMK!Q$4:Q$150000,'04_MASTER_KODE_SDMK'!D$93,A1_Individu_Data_Keadaan_SDMK!O$4:O$150000,B44,A1_Individu_Data_Keadaan_SDMK!U$4:U$150000,"Perempuan"),"")</f>
        <v/>
      </c>
      <c r="AC44" s="421" t="str">
        <f t="shared" si="7"/>
        <v/>
      </c>
      <c r="AD44" s="421" t="str">
        <f>IF(B44&lt;&gt;"",COUNTIFS(A1_Individu_Data_Keadaan_SDMK!Q$4:Q$150000,'04_MASTER_KODE_SDMK'!D$97,A1_Individu_Data_Keadaan_SDMK!O$4:O$150000,B44,A1_Individu_Data_Keadaan_SDMK!U$4:U$150000,"Laki-laki"),"")</f>
        <v/>
      </c>
      <c r="AE44" s="421" t="str">
        <f>IF(B44&lt;&gt;"",COUNTIFS(A1_Individu_Data_Keadaan_SDMK!Q$4:Q$150000,'04_MASTER_KODE_SDMK'!D$97,A1_Individu_Data_Keadaan_SDMK!O$4:O$150000,B44,A1_Individu_Data_Keadaan_SDMK!U$4:U$150000,"Perempuan"),"")</f>
        <v/>
      </c>
      <c r="AF44" s="421" t="str">
        <f t="shared" si="8"/>
        <v/>
      </c>
      <c r="AG44" s="421" t="str">
        <f>IF(B44&lt;&gt;"",COUNTIFS(A1_Individu_Data_Keadaan_SDMK!Q$4:Q$150000,'04_MASTER_KODE_SDMK'!D$105,A1_Individu_Data_Keadaan_SDMK!O$4:O$150000,B44,A1_Individu_Data_Keadaan_SDMK!U$4:U$150000,"Laki-laki"),"")</f>
        <v/>
      </c>
      <c r="AH44" s="421" t="str">
        <f>IF(B44&lt;&gt;"",COUNTIFS(A1_Individu_Data_Keadaan_SDMK!Q$4:Q$150000,'04_MASTER_KODE_SDMK'!D$105,A1_Individu_Data_Keadaan_SDMK!O$4:O$150000,B44,A1_Individu_Data_Keadaan_SDMK!U$4:U$150000,"Perempuan"),"")</f>
        <v/>
      </c>
      <c r="AI44" s="421" t="str">
        <f t="shared" si="9"/>
        <v/>
      </c>
      <c r="AJ44" s="421" t="str">
        <f>IF(B44&lt;&gt;"",COUNTIFS(A1_Individu_Data_Keadaan_SDMK!Q$4:Q$150000,'04_MASTER_KODE_SDMK'!D$111,A1_Individu_Data_Keadaan_SDMK!O$4:O$150000,B44,A1_Individu_Data_Keadaan_SDMK!U$4:U$150000,"Laki-laki"),"")</f>
        <v/>
      </c>
      <c r="AK44" s="421" t="str">
        <f>IF(B44&lt;&gt;"",COUNTIFS(A1_Individu_Data_Keadaan_SDMK!Q$4:Q$150000,'04_MASTER_KODE_SDMK'!D$111,A1_Individu_Data_Keadaan_SDMK!O$4:O$150000,B44,A1_Individu_Data_Keadaan_SDMK!U$4:U$150000,"Perempuan"),"")</f>
        <v/>
      </c>
      <c r="AL44" s="421" t="str">
        <f t="shared" si="10"/>
        <v/>
      </c>
      <c r="AM44" s="421" t="str">
        <f>IF(B44&lt;&gt;"",COUNTIFS(A1_Individu_Data_Keadaan_SDMK!Q$4:Q$150000,'04_MASTER_KODE_SDMK'!D$113,A1_Individu_Data_Keadaan_SDMK!O$4:O$150000,B44,A1_Individu_Data_Keadaan_SDMK!U$4:U$150000,"Laki-laki"),"")</f>
        <v/>
      </c>
      <c r="AN44" s="421" t="str">
        <f>IF(B44&lt;&gt;"",COUNTIFS(A1_Individu_Data_Keadaan_SDMK!Q$4:Q$150000,'04_MASTER_KODE_SDMK'!D$113,A1_Individu_Data_Keadaan_SDMK!O$4:O$150000,B44,A1_Individu_Data_Keadaan_SDMK!U$4:U$150000,"Perempuan"),"")</f>
        <v/>
      </c>
      <c r="AO44" s="421" t="str">
        <f t="shared" si="11"/>
        <v/>
      </c>
      <c r="AP44" s="421" t="str">
        <f>IF(B44&lt;&gt;"",COUNTIFS(A1_Individu_Data_Keadaan_SDMK!Q$4:Q$150000,'04_MASTER_KODE_SDMK'!D$120,A1_Individu_Data_Keadaan_SDMK!O$4:O$150000,B44,A1_Individu_Data_Keadaan_SDMK!U$4:U$150000,"Laki-laki"),"")</f>
        <v/>
      </c>
      <c r="AQ44" s="421" t="str">
        <f>IF(B44&lt;&gt;"",COUNTIFS(A1_Individu_Data_Keadaan_SDMK!Q$4:Q$150000,'04_MASTER_KODE_SDMK'!D$120,A1_Individu_Data_Keadaan_SDMK!O$4:O$150000,B44,A1_Individu_Data_Keadaan_SDMK!U$4:U$150000,"Perempuan"),"")</f>
        <v/>
      </c>
      <c r="AR44" s="421" t="str">
        <f t="shared" si="12"/>
        <v/>
      </c>
      <c r="AS44" s="421" t="str">
        <f t="shared" si="13"/>
        <v/>
      </c>
      <c r="AT44" s="421" t="str">
        <f t="shared" si="14"/>
        <v/>
      </c>
      <c r="AU44" s="421" t="str">
        <f t="shared" si="15"/>
        <v/>
      </c>
    </row>
    <row r="45" spans="1:47" hidden="1">
      <c r="A45" s="410">
        <v>30</v>
      </c>
      <c r="B45" s="410" t="str">
        <f>IF(INDEX('01_MASTER_KODE_WILAYAH'!F$5:F$1353,MATCH($B$9,'01_MASTER_KODE_WILAYAH'!E$5:E$1353,0)+29)&lt;&gt;"-",INDEX('01_MASTER_KODE_WILAYAH'!F$5:F$1353,MATCH($B$9,'01_MASTER_KODE_WILAYAH'!E$5:E$1353,0)+29),"")</f>
        <v/>
      </c>
      <c r="C45" s="422" t="str">
        <f>IF(B45&lt;&gt;"",COUNTIFS('02_MASTER_KODE_FASYANKES'!D$3:D$20279,"Puskesmas",'02_MASTER_KODE_FASYANKES'!L$3:L$20279,B45),"")</f>
        <v/>
      </c>
      <c r="D45" s="422" t="str">
        <f>IF(B45&lt;&gt;"",COUNTIFS('02_MASTER_KODE_FASYANKES'!D$3:D$20279,"Rumah Sakit",'02_MASTER_KODE_FASYANKES'!L$3:L$20279,B45),"")</f>
        <v/>
      </c>
      <c r="E45" s="422" t="str">
        <f>IF(B45&lt;&gt;"",COUNTIFS(A1_Individu_Data_Keadaan_SDMK!Q$4:Q$150000,'04_MASTER_KODE_SDMK'!D$6,A1_Individu_Data_Keadaan_SDMK!O$4:O$150000,B45,A1_Individu_Data_Keadaan_SDMK!U$4:U$150000,"Laki-laki"),"")</f>
        <v/>
      </c>
      <c r="F45" s="422" t="str">
        <f>IF(B45&lt;&gt;"",COUNTIFS(A1_Individu_Data_Keadaan_SDMK!Q$4:Q$150000,'04_MASTER_KODE_SDMK'!D$6,A1_Individu_Data_Keadaan_SDMK!O$4:O$150000,B45,A1_Individu_Data_Keadaan_SDMK!U$4:U$150000,"Perempuan"),"")</f>
        <v/>
      </c>
      <c r="G45" s="422" t="str">
        <f t="shared" si="0"/>
        <v/>
      </c>
      <c r="H45" s="422" t="str">
        <f>IF(B45&lt;&gt;"",COUNTIFS(A1_Individu_Data_Keadaan_SDMK!Q$4:Q$150000,'04_MASTER_KODE_SDMK'!D$61,A1_Individu_Data_Keadaan_SDMK!O$4:O$150000,B45,A1_Individu_Data_Keadaan_SDMK!U$4:U$150000,"Laki-laki"),"")</f>
        <v/>
      </c>
      <c r="I45" s="422" t="str">
        <f>IF(B45&lt;&gt;"",COUNTIFS(A1_Individu_Data_Keadaan_SDMK!Q$4:Q$150000,'04_MASTER_KODE_SDMK'!D$61,A1_Individu_Data_Keadaan_SDMK!O$4:O$150000,B45,A1_Individu_Data_Keadaan_SDMK!U$4:U$150000,"Perempuan"),"")</f>
        <v/>
      </c>
      <c r="J45" s="422" t="str">
        <f t="shared" si="1"/>
        <v/>
      </c>
      <c r="K45" s="422" t="str">
        <f>IF(B45&lt;&gt;"",COUNTIFS(A1_Individu_Data_Keadaan_SDMK!Q$4:Q$150000,'04_MASTER_KODE_SDMK'!D$62,A1_Individu_Data_Keadaan_SDMK!O$4:O$150000,B45,A1_Individu_Data_Keadaan_SDMK!U$4:U$150000,"Laki-laki"),"")</f>
        <v/>
      </c>
      <c r="L45" s="422" t="str">
        <f>IF(B45&lt;&gt;"",COUNTIFS(A1_Individu_Data_Keadaan_SDMK!Q$4:Q$150000,'04_MASTER_KODE_SDMK'!D$62,A1_Individu_Data_Keadaan_SDMK!O$4:O$150000,B45,A1_Individu_Data_Keadaan_SDMK!U$4:U$150000,"Perempuan"),"")</f>
        <v/>
      </c>
      <c r="M45" s="422" t="str">
        <f t="shared" si="2"/>
        <v/>
      </c>
      <c r="N45" s="422" t="str">
        <f>IF(B45&lt;&gt;"",COUNTIFS(A1_Individu_Data_Keadaan_SDMK!Q$4:Q$150000,'04_MASTER_KODE_SDMK'!D$71,A1_Individu_Data_Keadaan_SDMK!O$4:O$150000,B45,A1_Individu_Data_Keadaan_SDMK!U$4:U$150000,"Perempuan"),"")</f>
        <v/>
      </c>
      <c r="O45" s="422" t="str">
        <f>IF(B45&lt;&gt;"",COUNTIFS(A1_Individu_Data_Keadaan_SDMK!Q$4:Q$150000,'04_MASTER_KODE_SDMK'!D$75,A1_Individu_Data_Keadaan_SDMK!O$4:O$150000,B45,A1_Individu_Data_Keadaan_SDMK!U$4:U$150000,"Laki-laki"),"")</f>
        <v/>
      </c>
      <c r="P45" s="422" t="str">
        <f>IF(B45&lt;&gt;"",COUNTIFS(A1_Individu_Data_Keadaan_SDMK!Q$4:Q$150000,'04_MASTER_KODE_SDMK'!D$75,A1_Individu_Data_Keadaan_SDMK!O$4:O$150000,B45,A1_Individu_Data_Keadaan_SDMK!U$4:U$150000,"Perempuan"),"")</f>
        <v/>
      </c>
      <c r="Q45" s="422" t="str">
        <f t="shared" si="3"/>
        <v/>
      </c>
      <c r="R45" s="422" t="str">
        <f>IF(B45&lt;&gt;"",COUNTIFS(A1_Individu_Data_Keadaan_SDMK!Q$4:Q$150000,'04_MASTER_KODE_SDMK'!D$79,A1_Individu_Data_Keadaan_SDMK!O$4:O$150000,B45,A1_Individu_Data_Keadaan_SDMK!U$4:U$150000,"Laki-laki"),"")</f>
        <v/>
      </c>
      <c r="S45" s="422" t="str">
        <f>IF(B45&lt;&gt;"",COUNTIFS(A1_Individu_Data_Keadaan_SDMK!Q$4:Q$150000,'04_MASTER_KODE_SDMK'!D$79,A1_Individu_Data_Keadaan_SDMK!O$4:O$150000,B45,A1_Individu_Data_Keadaan_SDMK!U$4:U$150000,"Perempuan"),"")</f>
        <v/>
      </c>
      <c r="T45" s="422" t="str">
        <f t="shared" si="4"/>
        <v/>
      </c>
      <c r="U45" s="422" t="str">
        <f>IF(B45&lt;&gt;"",COUNTIFS(A1_Individu_Data_Keadaan_SDMK!Q$4:Q$150000,'04_MASTER_KODE_SDMK'!D$88,A1_Individu_Data_Keadaan_SDMK!O$4:O$150000,B45,A1_Individu_Data_Keadaan_SDMK!U$4:U$150000,"Laki-laki"),"")</f>
        <v/>
      </c>
      <c r="V45" s="422" t="str">
        <f>IF(B45&lt;&gt;"",COUNTIFS(A1_Individu_Data_Keadaan_SDMK!Q$4:Q$150000,'04_MASTER_KODE_SDMK'!D$88,A1_Individu_Data_Keadaan_SDMK!O$4:O$150000,B45,A1_Individu_Data_Keadaan_SDMK!U$4:U$150000,"Perempuan"),"")</f>
        <v/>
      </c>
      <c r="W45" s="422" t="str">
        <f t="shared" si="5"/>
        <v/>
      </c>
      <c r="X45" s="422" t="str">
        <f>IF(B45&lt;&gt;"",COUNTIFS(A1_Individu_Data_Keadaan_SDMK!Q$4:Q$150000,'04_MASTER_KODE_SDMK'!D$91,A1_Individu_Data_Keadaan_SDMK!O$4:O$150000,B45,A1_Individu_Data_Keadaan_SDMK!U$4:U$150000,"Laki-laki"),"")</f>
        <v/>
      </c>
      <c r="Y45" s="422" t="str">
        <f>IF(B45&lt;&gt;"",COUNTIFS(A1_Individu_Data_Keadaan_SDMK!Q$4:Q$150000,'04_MASTER_KODE_SDMK'!D$91,A1_Individu_Data_Keadaan_SDMK!O$4:O$150000,B45,A1_Individu_Data_Keadaan_SDMK!U$4:U$150000,"Perempuan"),"")</f>
        <v/>
      </c>
      <c r="Z45" s="422" t="str">
        <f t="shared" si="6"/>
        <v/>
      </c>
      <c r="AA45" s="422" t="str">
        <f>IF(B45&lt;&gt;"",COUNTIFS(A1_Individu_Data_Keadaan_SDMK!Q$4:Q$150000,'04_MASTER_KODE_SDMK'!D$93,A1_Individu_Data_Keadaan_SDMK!O$4:O$150000,B45,A1_Individu_Data_Keadaan_SDMK!U$4:U$150000,"Laki-laki"),"")</f>
        <v/>
      </c>
      <c r="AB45" s="422" t="str">
        <f>IF(B45&lt;&gt;"",COUNTIFS(A1_Individu_Data_Keadaan_SDMK!Q$4:Q$150000,'04_MASTER_KODE_SDMK'!D$93,A1_Individu_Data_Keadaan_SDMK!O$4:O$150000,B45,A1_Individu_Data_Keadaan_SDMK!U$4:U$150000,"Perempuan"),"")</f>
        <v/>
      </c>
      <c r="AC45" s="422" t="str">
        <f t="shared" si="7"/>
        <v/>
      </c>
      <c r="AD45" s="422" t="str">
        <f>IF(B45&lt;&gt;"",COUNTIFS(A1_Individu_Data_Keadaan_SDMK!Q$4:Q$150000,'04_MASTER_KODE_SDMK'!D$97,A1_Individu_Data_Keadaan_SDMK!O$4:O$150000,B45,A1_Individu_Data_Keadaan_SDMK!U$4:U$150000,"Laki-laki"),"")</f>
        <v/>
      </c>
      <c r="AE45" s="422" t="str">
        <f>IF(B45&lt;&gt;"",COUNTIFS(A1_Individu_Data_Keadaan_SDMK!Q$4:Q$150000,'04_MASTER_KODE_SDMK'!D$97,A1_Individu_Data_Keadaan_SDMK!O$4:O$150000,B45,A1_Individu_Data_Keadaan_SDMK!U$4:U$150000,"Perempuan"),"")</f>
        <v/>
      </c>
      <c r="AF45" s="422" t="str">
        <f t="shared" si="8"/>
        <v/>
      </c>
      <c r="AG45" s="422" t="str">
        <f>IF(B45&lt;&gt;"",COUNTIFS(A1_Individu_Data_Keadaan_SDMK!Q$4:Q$150000,'04_MASTER_KODE_SDMK'!D$105,A1_Individu_Data_Keadaan_SDMK!O$4:O$150000,B45,A1_Individu_Data_Keadaan_SDMK!U$4:U$150000,"Laki-laki"),"")</f>
        <v/>
      </c>
      <c r="AH45" s="422" t="str">
        <f>IF(B45&lt;&gt;"",COUNTIFS(A1_Individu_Data_Keadaan_SDMK!Q$4:Q$150000,'04_MASTER_KODE_SDMK'!D$105,A1_Individu_Data_Keadaan_SDMK!O$4:O$150000,B45,A1_Individu_Data_Keadaan_SDMK!U$4:U$150000,"Perempuan"),"")</f>
        <v/>
      </c>
      <c r="AI45" s="422" t="str">
        <f t="shared" si="9"/>
        <v/>
      </c>
      <c r="AJ45" s="422" t="str">
        <f>IF(B45&lt;&gt;"",COUNTIFS(A1_Individu_Data_Keadaan_SDMK!Q$4:Q$150000,'04_MASTER_KODE_SDMK'!D$111,A1_Individu_Data_Keadaan_SDMK!O$4:O$150000,B45,A1_Individu_Data_Keadaan_SDMK!U$4:U$150000,"Laki-laki"),"")</f>
        <v/>
      </c>
      <c r="AK45" s="422" t="str">
        <f>IF(B45&lt;&gt;"",COUNTIFS(A1_Individu_Data_Keadaan_SDMK!Q$4:Q$150000,'04_MASTER_KODE_SDMK'!D$111,A1_Individu_Data_Keadaan_SDMK!O$4:O$150000,B45,A1_Individu_Data_Keadaan_SDMK!U$4:U$150000,"Perempuan"),"")</f>
        <v/>
      </c>
      <c r="AL45" s="422" t="str">
        <f t="shared" si="10"/>
        <v/>
      </c>
      <c r="AM45" s="422" t="str">
        <f>IF(B45&lt;&gt;"",COUNTIFS(A1_Individu_Data_Keadaan_SDMK!Q$4:Q$150000,'04_MASTER_KODE_SDMK'!D$113,A1_Individu_Data_Keadaan_SDMK!O$4:O$150000,B45,A1_Individu_Data_Keadaan_SDMK!U$4:U$150000,"Laki-laki"),"")</f>
        <v/>
      </c>
      <c r="AN45" s="422" t="str">
        <f>IF(B45&lt;&gt;"",COUNTIFS(A1_Individu_Data_Keadaan_SDMK!Q$4:Q$150000,'04_MASTER_KODE_SDMK'!D$113,A1_Individu_Data_Keadaan_SDMK!O$4:O$150000,B45,A1_Individu_Data_Keadaan_SDMK!U$4:U$150000,"Perempuan"),"")</f>
        <v/>
      </c>
      <c r="AO45" s="422" t="str">
        <f t="shared" si="11"/>
        <v/>
      </c>
      <c r="AP45" s="422" t="str">
        <f>IF(B45&lt;&gt;"",COUNTIFS(A1_Individu_Data_Keadaan_SDMK!Q$4:Q$150000,'04_MASTER_KODE_SDMK'!D$120,A1_Individu_Data_Keadaan_SDMK!O$4:O$150000,B45,A1_Individu_Data_Keadaan_SDMK!U$4:U$150000,"Laki-laki"),"")</f>
        <v/>
      </c>
      <c r="AQ45" s="422" t="str">
        <f>IF(B45&lt;&gt;"",COUNTIFS(A1_Individu_Data_Keadaan_SDMK!Q$4:Q$150000,'04_MASTER_KODE_SDMK'!D$120,A1_Individu_Data_Keadaan_SDMK!O$4:O$150000,B45,A1_Individu_Data_Keadaan_SDMK!U$4:U$150000,"Perempuan"),"")</f>
        <v/>
      </c>
      <c r="AR45" s="422" t="str">
        <f t="shared" si="12"/>
        <v/>
      </c>
      <c r="AS45" s="422" t="str">
        <f t="shared" si="13"/>
        <v/>
      </c>
      <c r="AT45" s="422" t="str">
        <f t="shared" si="14"/>
        <v/>
      </c>
      <c r="AU45" s="422" t="str">
        <f t="shared" si="15"/>
        <v/>
      </c>
    </row>
    <row r="46" spans="1:47" hidden="1">
      <c r="A46" s="353">
        <v>31</v>
      </c>
      <c r="B46" s="353" t="str">
        <f>IF(INDEX('01_MASTER_KODE_WILAYAH'!F$5:F$1353,MATCH($B$9,'01_MASTER_KODE_WILAYAH'!E$5:E$1353,0)+30)&lt;&gt;"-",INDEX('01_MASTER_KODE_WILAYAH'!F$5:F$1353,MATCH($B$9,'01_MASTER_KODE_WILAYAH'!E$5:E$1353,0)+30),"")</f>
        <v/>
      </c>
      <c r="C46" s="421" t="str">
        <f>IF(B46&lt;&gt;"",COUNTIFS('02_MASTER_KODE_FASYANKES'!D$3:D$20279,"Puskesmas",'02_MASTER_KODE_FASYANKES'!L$3:L$20279,B46),"")</f>
        <v/>
      </c>
      <c r="D46" s="421" t="str">
        <f>IF(B46&lt;&gt;"",COUNTIFS('02_MASTER_KODE_FASYANKES'!D$3:D$20279,"Rumah Sakit",'02_MASTER_KODE_FASYANKES'!L$3:L$20279,B46),"")</f>
        <v/>
      </c>
      <c r="E46" s="421" t="str">
        <f>IF(B46&lt;&gt;"",COUNTIFS(A1_Individu_Data_Keadaan_SDMK!Q$4:Q$150000,'04_MASTER_KODE_SDMK'!D$6,A1_Individu_Data_Keadaan_SDMK!O$4:O$150000,B46,A1_Individu_Data_Keadaan_SDMK!U$4:U$150000,"Laki-laki"),"")</f>
        <v/>
      </c>
      <c r="F46" s="421" t="str">
        <f>IF(B46&lt;&gt;"",COUNTIFS(A1_Individu_Data_Keadaan_SDMK!Q$4:Q$150000,'04_MASTER_KODE_SDMK'!D$6,A1_Individu_Data_Keadaan_SDMK!O$4:O$150000,B46,A1_Individu_Data_Keadaan_SDMK!U$4:U$150000,"Perempuan"),"")</f>
        <v/>
      </c>
      <c r="G46" s="421" t="str">
        <f t="shared" si="0"/>
        <v/>
      </c>
      <c r="H46" s="421" t="str">
        <f>IF(B46&lt;&gt;"",COUNTIFS(A1_Individu_Data_Keadaan_SDMK!Q$4:Q$150000,'04_MASTER_KODE_SDMK'!D$61,A1_Individu_Data_Keadaan_SDMK!O$4:O$150000,B46,A1_Individu_Data_Keadaan_SDMK!U$4:U$150000,"Laki-laki"),"")</f>
        <v/>
      </c>
      <c r="I46" s="421" t="str">
        <f>IF(B46&lt;&gt;"",COUNTIFS(A1_Individu_Data_Keadaan_SDMK!Q$4:Q$150000,'04_MASTER_KODE_SDMK'!D$61,A1_Individu_Data_Keadaan_SDMK!O$4:O$150000,B46,A1_Individu_Data_Keadaan_SDMK!U$4:U$150000,"Perempuan"),"")</f>
        <v/>
      </c>
      <c r="J46" s="421" t="str">
        <f t="shared" si="1"/>
        <v/>
      </c>
      <c r="K46" s="421" t="str">
        <f>IF(B46&lt;&gt;"",COUNTIFS(A1_Individu_Data_Keadaan_SDMK!Q$4:Q$150000,'04_MASTER_KODE_SDMK'!D$62,A1_Individu_Data_Keadaan_SDMK!O$4:O$150000,B46,A1_Individu_Data_Keadaan_SDMK!U$4:U$150000,"Laki-laki"),"")</f>
        <v/>
      </c>
      <c r="L46" s="421" t="str">
        <f>IF(B46&lt;&gt;"",COUNTIFS(A1_Individu_Data_Keadaan_SDMK!Q$4:Q$150000,'04_MASTER_KODE_SDMK'!D$62,A1_Individu_Data_Keadaan_SDMK!O$4:O$150000,B46,A1_Individu_Data_Keadaan_SDMK!U$4:U$150000,"Perempuan"),"")</f>
        <v/>
      </c>
      <c r="M46" s="421" t="str">
        <f t="shared" si="2"/>
        <v/>
      </c>
      <c r="N46" s="421" t="str">
        <f>IF(B46&lt;&gt;"",COUNTIFS(A1_Individu_Data_Keadaan_SDMK!Q$4:Q$150000,'04_MASTER_KODE_SDMK'!D$71,A1_Individu_Data_Keadaan_SDMK!O$4:O$150000,B46,A1_Individu_Data_Keadaan_SDMK!U$4:U$150000,"Perempuan"),"")</f>
        <v/>
      </c>
      <c r="O46" s="421" t="str">
        <f>IF(B46&lt;&gt;"",COUNTIFS(A1_Individu_Data_Keadaan_SDMK!Q$4:Q$150000,'04_MASTER_KODE_SDMK'!D$75,A1_Individu_Data_Keadaan_SDMK!O$4:O$150000,B46,A1_Individu_Data_Keadaan_SDMK!U$4:U$150000,"Laki-laki"),"")</f>
        <v/>
      </c>
      <c r="P46" s="421" t="str">
        <f>IF(B46&lt;&gt;"",COUNTIFS(A1_Individu_Data_Keadaan_SDMK!Q$4:Q$150000,'04_MASTER_KODE_SDMK'!D$75,A1_Individu_Data_Keadaan_SDMK!O$4:O$150000,B46,A1_Individu_Data_Keadaan_SDMK!U$4:U$150000,"Perempuan"),"")</f>
        <v/>
      </c>
      <c r="Q46" s="421" t="str">
        <f t="shared" si="3"/>
        <v/>
      </c>
      <c r="R46" s="421" t="str">
        <f>IF(B46&lt;&gt;"",COUNTIFS(A1_Individu_Data_Keadaan_SDMK!Q$4:Q$150000,'04_MASTER_KODE_SDMK'!D$79,A1_Individu_Data_Keadaan_SDMK!O$4:O$150000,B46,A1_Individu_Data_Keadaan_SDMK!U$4:U$150000,"Laki-laki"),"")</f>
        <v/>
      </c>
      <c r="S46" s="421" t="str">
        <f>IF(B46&lt;&gt;"",COUNTIFS(A1_Individu_Data_Keadaan_SDMK!Q$4:Q$150000,'04_MASTER_KODE_SDMK'!D$79,A1_Individu_Data_Keadaan_SDMK!O$4:O$150000,B46,A1_Individu_Data_Keadaan_SDMK!U$4:U$150000,"Perempuan"),"")</f>
        <v/>
      </c>
      <c r="T46" s="421" t="str">
        <f t="shared" si="4"/>
        <v/>
      </c>
      <c r="U46" s="421" t="str">
        <f>IF(B46&lt;&gt;"",COUNTIFS(A1_Individu_Data_Keadaan_SDMK!Q$4:Q$150000,'04_MASTER_KODE_SDMK'!D$88,A1_Individu_Data_Keadaan_SDMK!O$4:O$150000,B46,A1_Individu_Data_Keadaan_SDMK!U$4:U$150000,"Laki-laki"),"")</f>
        <v/>
      </c>
      <c r="V46" s="421" t="str">
        <f>IF(B46&lt;&gt;"",COUNTIFS(A1_Individu_Data_Keadaan_SDMK!Q$4:Q$150000,'04_MASTER_KODE_SDMK'!D$88,A1_Individu_Data_Keadaan_SDMK!O$4:O$150000,B46,A1_Individu_Data_Keadaan_SDMK!U$4:U$150000,"Perempuan"),"")</f>
        <v/>
      </c>
      <c r="W46" s="421" t="str">
        <f t="shared" si="5"/>
        <v/>
      </c>
      <c r="X46" s="421" t="str">
        <f>IF(B46&lt;&gt;"",COUNTIFS(A1_Individu_Data_Keadaan_SDMK!Q$4:Q$150000,'04_MASTER_KODE_SDMK'!D$91,A1_Individu_Data_Keadaan_SDMK!O$4:O$150000,B46,A1_Individu_Data_Keadaan_SDMK!U$4:U$150000,"Laki-laki"),"")</f>
        <v/>
      </c>
      <c r="Y46" s="421" t="str">
        <f>IF(B46&lt;&gt;"",COUNTIFS(A1_Individu_Data_Keadaan_SDMK!Q$4:Q$150000,'04_MASTER_KODE_SDMK'!D$91,A1_Individu_Data_Keadaan_SDMK!O$4:O$150000,B46,A1_Individu_Data_Keadaan_SDMK!U$4:U$150000,"Perempuan"),"")</f>
        <v/>
      </c>
      <c r="Z46" s="421" t="str">
        <f t="shared" si="6"/>
        <v/>
      </c>
      <c r="AA46" s="421" t="str">
        <f>IF(B46&lt;&gt;"",COUNTIFS(A1_Individu_Data_Keadaan_SDMK!Q$4:Q$150000,'04_MASTER_KODE_SDMK'!D$93,A1_Individu_Data_Keadaan_SDMK!O$4:O$150000,B46,A1_Individu_Data_Keadaan_SDMK!U$4:U$150000,"Laki-laki"),"")</f>
        <v/>
      </c>
      <c r="AB46" s="421" t="str">
        <f>IF(B46&lt;&gt;"",COUNTIFS(A1_Individu_Data_Keadaan_SDMK!Q$4:Q$150000,'04_MASTER_KODE_SDMK'!D$93,A1_Individu_Data_Keadaan_SDMK!O$4:O$150000,B46,A1_Individu_Data_Keadaan_SDMK!U$4:U$150000,"Perempuan"),"")</f>
        <v/>
      </c>
      <c r="AC46" s="421" t="str">
        <f t="shared" si="7"/>
        <v/>
      </c>
      <c r="AD46" s="421" t="str">
        <f>IF(B46&lt;&gt;"",COUNTIFS(A1_Individu_Data_Keadaan_SDMK!Q$4:Q$150000,'04_MASTER_KODE_SDMK'!D$97,A1_Individu_Data_Keadaan_SDMK!O$4:O$150000,B46,A1_Individu_Data_Keadaan_SDMK!U$4:U$150000,"Laki-laki"),"")</f>
        <v/>
      </c>
      <c r="AE46" s="421" t="str">
        <f>IF(B46&lt;&gt;"",COUNTIFS(A1_Individu_Data_Keadaan_SDMK!Q$4:Q$150000,'04_MASTER_KODE_SDMK'!D$97,A1_Individu_Data_Keadaan_SDMK!O$4:O$150000,B46,A1_Individu_Data_Keadaan_SDMK!U$4:U$150000,"Perempuan"),"")</f>
        <v/>
      </c>
      <c r="AF46" s="421" t="str">
        <f t="shared" si="8"/>
        <v/>
      </c>
      <c r="AG46" s="421" t="str">
        <f>IF(B46&lt;&gt;"",COUNTIFS(A1_Individu_Data_Keadaan_SDMK!Q$4:Q$150000,'04_MASTER_KODE_SDMK'!D$105,A1_Individu_Data_Keadaan_SDMK!O$4:O$150000,B46,A1_Individu_Data_Keadaan_SDMK!U$4:U$150000,"Laki-laki"),"")</f>
        <v/>
      </c>
      <c r="AH46" s="421" t="str">
        <f>IF(B46&lt;&gt;"",COUNTIFS(A1_Individu_Data_Keadaan_SDMK!Q$4:Q$150000,'04_MASTER_KODE_SDMK'!D$105,A1_Individu_Data_Keadaan_SDMK!O$4:O$150000,B46,A1_Individu_Data_Keadaan_SDMK!U$4:U$150000,"Perempuan"),"")</f>
        <v/>
      </c>
      <c r="AI46" s="421" t="str">
        <f t="shared" si="9"/>
        <v/>
      </c>
      <c r="AJ46" s="421" t="str">
        <f>IF(B46&lt;&gt;"",COUNTIFS(A1_Individu_Data_Keadaan_SDMK!Q$4:Q$150000,'04_MASTER_KODE_SDMK'!D$111,A1_Individu_Data_Keadaan_SDMK!O$4:O$150000,B46,A1_Individu_Data_Keadaan_SDMK!U$4:U$150000,"Laki-laki"),"")</f>
        <v/>
      </c>
      <c r="AK46" s="421" t="str">
        <f>IF(B46&lt;&gt;"",COUNTIFS(A1_Individu_Data_Keadaan_SDMK!Q$4:Q$150000,'04_MASTER_KODE_SDMK'!D$111,A1_Individu_Data_Keadaan_SDMK!O$4:O$150000,B46,A1_Individu_Data_Keadaan_SDMK!U$4:U$150000,"Perempuan"),"")</f>
        <v/>
      </c>
      <c r="AL46" s="421" t="str">
        <f t="shared" si="10"/>
        <v/>
      </c>
      <c r="AM46" s="421" t="str">
        <f>IF(B46&lt;&gt;"",COUNTIFS(A1_Individu_Data_Keadaan_SDMK!Q$4:Q$150000,'04_MASTER_KODE_SDMK'!D$113,A1_Individu_Data_Keadaan_SDMK!O$4:O$150000,B46,A1_Individu_Data_Keadaan_SDMK!U$4:U$150000,"Laki-laki"),"")</f>
        <v/>
      </c>
      <c r="AN46" s="421" t="str">
        <f>IF(B46&lt;&gt;"",COUNTIFS(A1_Individu_Data_Keadaan_SDMK!Q$4:Q$150000,'04_MASTER_KODE_SDMK'!D$113,A1_Individu_Data_Keadaan_SDMK!O$4:O$150000,B46,A1_Individu_Data_Keadaan_SDMK!U$4:U$150000,"Perempuan"),"")</f>
        <v/>
      </c>
      <c r="AO46" s="421" t="str">
        <f t="shared" si="11"/>
        <v/>
      </c>
      <c r="AP46" s="421" t="str">
        <f>IF(B46&lt;&gt;"",COUNTIFS(A1_Individu_Data_Keadaan_SDMK!Q$4:Q$150000,'04_MASTER_KODE_SDMK'!D$120,A1_Individu_Data_Keadaan_SDMK!O$4:O$150000,B46,A1_Individu_Data_Keadaan_SDMK!U$4:U$150000,"Laki-laki"),"")</f>
        <v/>
      </c>
      <c r="AQ46" s="421" t="str">
        <f>IF(B46&lt;&gt;"",COUNTIFS(A1_Individu_Data_Keadaan_SDMK!Q$4:Q$150000,'04_MASTER_KODE_SDMK'!D$120,A1_Individu_Data_Keadaan_SDMK!O$4:O$150000,B46,A1_Individu_Data_Keadaan_SDMK!U$4:U$150000,"Perempuan"),"")</f>
        <v/>
      </c>
      <c r="AR46" s="421" t="str">
        <f t="shared" si="12"/>
        <v/>
      </c>
      <c r="AS46" s="421" t="str">
        <f t="shared" si="13"/>
        <v/>
      </c>
      <c r="AT46" s="421" t="str">
        <f t="shared" si="14"/>
        <v/>
      </c>
      <c r="AU46" s="421" t="str">
        <f t="shared" si="15"/>
        <v/>
      </c>
    </row>
    <row r="47" spans="1:47" hidden="1">
      <c r="A47" s="410">
        <v>32</v>
      </c>
      <c r="B47" s="410" t="str">
        <f>IF(INDEX('01_MASTER_KODE_WILAYAH'!F$5:F$1353,MATCH($B$9,'01_MASTER_KODE_WILAYAH'!E$5:E$1353,0)+31)&lt;&gt;"-",INDEX('01_MASTER_KODE_WILAYAH'!F$5:F$1353,MATCH($B$9,'01_MASTER_KODE_WILAYAH'!E$5:E$1353,0)+31),"")</f>
        <v/>
      </c>
      <c r="C47" s="422" t="str">
        <f>IF(B47&lt;&gt;"",COUNTIFS('02_MASTER_KODE_FASYANKES'!D$3:D$20279,"Puskesmas",'02_MASTER_KODE_FASYANKES'!L$3:L$20279,B47),"")</f>
        <v/>
      </c>
      <c r="D47" s="422" t="str">
        <f>IF(B47&lt;&gt;"",COUNTIFS('02_MASTER_KODE_FASYANKES'!D$3:D$20279,"Rumah Sakit",'02_MASTER_KODE_FASYANKES'!L$3:L$20279,B47),"")</f>
        <v/>
      </c>
      <c r="E47" s="422" t="str">
        <f>IF(B47&lt;&gt;"",COUNTIFS(A1_Individu_Data_Keadaan_SDMK!Q$4:Q$150000,'04_MASTER_KODE_SDMK'!D$6,A1_Individu_Data_Keadaan_SDMK!O$4:O$150000,B47,A1_Individu_Data_Keadaan_SDMK!U$4:U$150000,"Laki-laki"),"")</f>
        <v/>
      </c>
      <c r="F47" s="422" t="str">
        <f>IF(B47&lt;&gt;"",COUNTIFS(A1_Individu_Data_Keadaan_SDMK!Q$4:Q$150000,'04_MASTER_KODE_SDMK'!D$6,A1_Individu_Data_Keadaan_SDMK!O$4:O$150000,B47,A1_Individu_Data_Keadaan_SDMK!U$4:U$150000,"Perempuan"),"")</f>
        <v/>
      </c>
      <c r="G47" s="422" t="str">
        <f t="shared" si="0"/>
        <v/>
      </c>
      <c r="H47" s="422" t="str">
        <f>IF(B47&lt;&gt;"",COUNTIFS(A1_Individu_Data_Keadaan_SDMK!Q$4:Q$150000,'04_MASTER_KODE_SDMK'!D$61,A1_Individu_Data_Keadaan_SDMK!O$4:O$150000,B47,A1_Individu_Data_Keadaan_SDMK!U$4:U$150000,"Laki-laki"),"")</f>
        <v/>
      </c>
      <c r="I47" s="422" t="str">
        <f>IF(B47&lt;&gt;"",COUNTIFS(A1_Individu_Data_Keadaan_SDMK!Q$4:Q$150000,'04_MASTER_KODE_SDMK'!D$61,A1_Individu_Data_Keadaan_SDMK!O$4:O$150000,B47,A1_Individu_Data_Keadaan_SDMK!U$4:U$150000,"Perempuan"),"")</f>
        <v/>
      </c>
      <c r="J47" s="422" t="str">
        <f t="shared" si="1"/>
        <v/>
      </c>
      <c r="K47" s="422" t="str">
        <f>IF(B47&lt;&gt;"",COUNTIFS(A1_Individu_Data_Keadaan_SDMK!Q$4:Q$150000,'04_MASTER_KODE_SDMK'!D$62,A1_Individu_Data_Keadaan_SDMK!O$4:O$150000,B47,A1_Individu_Data_Keadaan_SDMK!U$4:U$150000,"Laki-laki"),"")</f>
        <v/>
      </c>
      <c r="L47" s="422" t="str">
        <f>IF(B47&lt;&gt;"",COUNTIFS(A1_Individu_Data_Keadaan_SDMK!Q$4:Q$150000,'04_MASTER_KODE_SDMK'!D$62,A1_Individu_Data_Keadaan_SDMK!O$4:O$150000,B47,A1_Individu_Data_Keadaan_SDMK!U$4:U$150000,"Perempuan"),"")</f>
        <v/>
      </c>
      <c r="M47" s="422" t="str">
        <f t="shared" si="2"/>
        <v/>
      </c>
      <c r="N47" s="422" t="str">
        <f>IF(B47&lt;&gt;"",COUNTIFS(A1_Individu_Data_Keadaan_SDMK!Q$4:Q$150000,'04_MASTER_KODE_SDMK'!D$71,A1_Individu_Data_Keadaan_SDMK!O$4:O$150000,B47,A1_Individu_Data_Keadaan_SDMK!U$4:U$150000,"Perempuan"),"")</f>
        <v/>
      </c>
      <c r="O47" s="422" t="str">
        <f>IF(B47&lt;&gt;"",COUNTIFS(A1_Individu_Data_Keadaan_SDMK!Q$4:Q$150000,'04_MASTER_KODE_SDMK'!D$75,A1_Individu_Data_Keadaan_SDMK!O$4:O$150000,B47,A1_Individu_Data_Keadaan_SDMK!U$4:U$150000,"Laki-laki"),"")</f>
        <v/>
      </c>
      <c r="P47" s="422" t="str">
        <f>IF(B47&lt;&gt;"",COUNTIFS(A1_Individu_Data_Keadaan_SDMK!Q$4:Q$150000,'04_MASTER_KODE_SDMK'!D$75,A1_Individu_Data_Keadaan_SDMK!O$4:O$150000,B47,A1_Individu_Data_Keadaan_SDMK!U$4:U$150000,"Perempuan"),"")</f>
        <v/>
      </c>
      <c r="Q47" s="422" t="str">
        <f t="shared" si="3"/>
        <v/>
      </c>
      <c r="R47" s="422" t="str">
        <f>IF(B47&lt;&gt;"",COUNTIFS(A1_Individu_Data_Keadaan_SDMK!Q$4:Q$150000,'04_MASTER_KODE_SDMK'!D$79,A1_Individu_Data_Keadaan_SDMK!O$4:O$150000,B47,A1_Individu_Data_Keadaan_SDMK!U$4:U$150000,"Laki-laki"),"")</f>
        <v/>
      </c>
      <c r="S47" s="422" t="str">
        <f>IF(B47&lt;&gt;"",COUNTIFS(A1_Individu_Data_Keadaan_SDMK!Q$4:Q$150000,'04_MASTER_KODE_SDMK'!D$79,A1_Individu_Data_Keadaan_SDMK!O$4:O$150000,B47,A1_Individu_Data_Keadaan_SDMK!U$4:U$150000,"Perempuan"),"")</f>
        <v/>
      </c>
      <c r="T47" s="422" t="str">
        <f t="shared" si="4"/>
        <v/>
      </c>
      <c r="U47" s="422" t="str">
        <f>IF(B47&lt;&gt;"",COUNTIFS(A1_Individu_Data_Keadaan_SDMK!Q$4:Q$150000,'04_MASTER_KODE_SDMK'!D$88,A1_Individu_Data_Keadaan_SDMK!O$4:O$150000,B47,A1_Individu_Data_Keadaan_SDMK!U$4:U$150000,"Laki-laki"),"")</f>
        <v/>
      </c>
      <c r="V47" s="422" t="str">
        <f>IF(B47&lt;&gt;"",COUNTIFS(A1_Individu_Data_Keadaan_SDMK!Q$4:Q$150000,'04_MASTER_KODE_SDMK'!D$88,A1_Individu_Data_Keadaan_SDMK!O$4:O$150000,B47,A1_Individu_Data_Keadaan_SDMK!U$4:U$150000,"Perempuan"),"")</f>
        <v/>
      </c>
      <c r="W47" s="422" t="str">
        <f t="shared" si="5"/>
        <v/>
      </c>
      <c r="X47" s="422" t="str">
        <f>IF(B47&lt;&gt;"",COUNTIFS(A1_Individu_Data_Keadaan_SDMK!Q$4:Q$150000,'04_MASTER_KODE_SDMK'!D$91,A1_Individu_Data_Keadaan_SDMK!O$4:O$150000,B47,A1_Individu_Data_Keadaan_SDMK!U$4:U$150000,"Laki-laki"),"")</f>
        <v/>
      </c>
      <c r="Y47" s="422" t="str">
        <f>IF(B47&lt;&gt;"",COUNTIFS(A1_Individu_Data_Keadaan_SDMK!Q$4:Q$150000,'04_MASTER_KODE_SDMK'!D$91,A1_Individu_Data_Keadaan_SDMK!O$4:O$150000,B47,A1_Individu_Data_Keadaan_SDMK!U$4:U$150000,"Perempuan"),"")</f>
        <v/>
      </c>
      <c r="Z47" s="422" t="str">
        <f t="shared" si="6"/>
        <v/>
      </c>
      <c r="AA47" s="422" t="str">
        <f>IF(B47&lt;&gt;"",COUNTIFS(A1_Individu_Data_Keadaan_SDMK!Q$4:Q$150000,'04_MASTER_KODE_SDMK'!D$93,A1_Individu_Data_Keadaan_SDMK!O$4:O$150000,B47,A1_Individu_Data_Keadaan_SDMK!U$4:U$150000,"Laki-laki"),"")</f>
        <v/>
      </c>
      <c r="AB47" s="422" t="str">
        <f>IF(B47&lt;&gt;"",COUNTIFS(A1_Individu_Data_Keadaan_SDMK!Q$4:Q$150000,'04_MASTER_KODE_SDMK'!D$93,A1_Individu_Data_Keadaan_SDMK!O$4:O$150000,B47,A1_Individu_Data_Keadaan_SDMK!U$4:U$150000,"Perempuan"),"")</f>
        <v/>
      </c>
      <c r="AC47" s="422" t="str">
        <f t="shared" si="7"/>
        <v/>
      </c>
      <c r="AD47" s="422" t="str">
        <f>IF(B47&lt;&gt;"",COUNTIFS(A1_Individu_Data_Keadaan_SDMK!Q$4:Q$150000,'04_MASTER_KODE_SDMK'!D$97,A1_Individu_Data_Keadaan_SDMK!O$4:O$150000,B47,A1_Individu_Data_Keadaan_SDMK!U$4:U$150000,"Laki-laki"),"")</f>
        <v/>
      </c>
      <c r="AE47" s="422" t="str">
        <f>IF(B47&lt;&gt;"",COUNTIFS(A1_Individu_Data_Keadaan_SDMK!Q$4:Q$150000,'04_MASTER_KODE_SDMK'!D$97,A1_Individu_Data_Keadaan_SDMK!O$4:O$150000,B47,A1_Individu_Data_Keadaan_SDMK!U$4:U$150000,"Perempuan"),"")</f>
        <v/>
      </c>
      <c r="AF47" s="422" t="str">
        <f t="shared" si="8"/>
        <v/>
      </c>
      <c r="AG47" s="422" t="str">
        <f>IF(B47&lt;&gt;"",COUNTIFS(A1_Individu_Data_Keadaan_SDMK!Q$4:Q$150000,'04_MASTER_KODE_SDMK'!D$105,A1_Individu_Data_Keadaan_SDMK!O$4:O$150000,B47,A1_Individu_Data_Keadaan_SDMK!U$4:U$150000,"Laki-laki"),"")</f>
        <v/>
      </c>
      <c r="AH47" s="422" t="str">
        <f>IF(B47&lt;&gt;"",COUNTIFS(A1_Individu_Data_Keadaan_SDMK!Q$4:Q$150000,'04_MASTER_KODE_SDMK'!D$105,A1_Individu_Data_Keadaan_SDMK!O$4:O$150000,B47,A1_Individu_Data_Keadaan_SDMK!U$4:U$150000,"Perempuan"),"")</f>
        <v/>
      </c>
      <c r="AI47" s="422" t="str">
        <f t="shared" si="9"/>
        <v/>
      </c>
      <c r="AJ47" s="422" t="str">
        <f>IF(B47&lt;&gt;"",COUNTIFS(A1_Individu_Data_Keadaan_SDMK!Q$4:Q$150000,'04_MASTER_KODE_SDMK'!D$111,A1_Individu_Data_Keadaan_SDMK!O$4:O$150000,B47,A1_Individu_Data_Keadaan_SDMK!U$4:U$150000,"Laki-laki"),"")</f>
        <v/>
      </c>
      <c r="AK47" s="422" t="str">
        <f>IF(B47&lt;&gt;"",COUNTIFS(A1_Individu_Data_Keadaan_SDMK!Q$4:Q$150000,'04_MASTER_KODE_SDMK'!D$111,A1_Individu_Data_Keadaan_SDMK!O$4:O$150000,B47,A1_Individu_Data_Keadaan_SDMK!U$4:U$150000,"Perempuan"),"")</f>
        <v/>
      </c>
      <c r="AL47" s="422" t="str">
        <f t="shared" si="10"/>
        <v/>
      </c>
      <c r="AM47" s="422" t="str">
        <f>IF(B47&lt;&gt;"",COUNTIFS(A1_Individu_Data_Keadaan_SDMK!Q$4:Q$150000,'04_MASTER_KODE_SDMK'!D$113,A1_Individu_Data_Keadaan_SDMK!O$4:O$150000,B47,A1_Individu_Data_Keadaan_SDMK!U$4:U$150000,"Laki-laki"),"")</f>
        <v/>
      </c>
      <c r="AN47" s="422" t="str">
        <f>IF(B47&lt;&gt;"",COUNTIFS(A1_Individu_Data_Keadaan_SDMK!Q$4:Q$150000,'04_MASTER_KODE_SDMK'!D$113,A1_Individu_Data_Keadaan_SDMK!O$4:O$150000,B47,A1_Individu_Data_Keadaan_SDMK!U$4:U$150000,"Perempuan"),"")</f>
        <v/>
      </c>
      <c r="AO47" s="422" t="str">
        <f t="shared" si="11"/>
        <v/>
      </c>
      <c r="AP47" s="422" t="str">
        <f>IF(B47&lt;&gt;"",COUNTIFS(A1_Individu_Data_Keadaan_SDMK!Q$4:Q$150000,'04_MASTER_KODE_SDMK'!D$120,A1_Individu_Data_Keadaan_SDMK!O$4:O$150000,B47,A1_Individu_Data_Keadaan_SDMK!U$4:U$150000,"Laki-laki"),"")</f>
        <v/>
      </c>
      <c r="AQ47" s="422" t="str">
        <f>IF(B47&lt;&gt;"",COUNTIFS(A1_Individu_Data_Keadaan_SDMK!Q$4:Q$150000,'04_MASTER_KODE_SDMK'!D$120,A1_Individu_Data_Keadaan_SDMK!O$4:O$150000,B47,A1_Individu_Data_Keadaan_SDMK!U$4:U$150000,"Perempuan"),"")</f>
        <v/>
      </c>
      <c r="AR47" s="422" t="str">
        <f t="shared" si="12"/>
        <v/>
      </c>
      <c r="AS47" s="422" t="str">
        <f t="shared" si="13"/>
        <v/>
      </c>
      <c r="AT47" s="422" t="str">
        <f t="shared" si="14"/>
        <v/>
      </c>
      <c r="AU47" s="422" t="str">
        <f t="shared" si="15"/>
        <v/>
      </c>
    </row>
    <row r="48" spans="1:47" hidden="1">
      <c r="A48" s="353">
        <v>33</v>
      </c>
      <c r="B48" s="353" t="str">
        <f>IF(INDEX('01_MASTER_KODE_WILAYAH'!F$5:F$1353,MATCH($B$9,'01_MASTER_KODE_WILAYAH'!E$5:E$1353,0)+32)&lt;&gt;"-",INDEX('01_MASTER_KODE_WILAYAH'!F$5:F$1353,MATCH($B$9,'01_MASTER_KODE_WILAYAH'!E$5:E$1353,0)+32),"")</f>
        <v/>
      </c>
      <c r="C48" s="421" t="str">
        <f>IF(B48&lt;&gt;"",COUNTIFS('02_MASTER_KODE_FASYANKES'!D$3:D$20279,"Puskesmas",'02_MASTER_KODE_FASYANKES'!L$3:L$20279,B48),"")</f>
        <v/>
      </c>
      <c r="D48" s="421" t="str">
        <f>IF(B48&lt;&gt;"",COUNTIFS('02_MASTER_KODE_FASYANKES'!D$3:D$20279,"Rumah Sakit",'02_MASTER_KODE_FASYANKES'!L$3:L$20279,B48),"")</f>
        <v/>
      </c>
      <c r="E48" s="421" t="str">
        <f>IF(B48&lt;&gt;"",COUNTIFS(A1_Individu_Data_Keadaan_SDMK!Q$4:Q$150000,'04_MASTER_KODE_SDMK'!D$6,A1_Individu_Data_Keadaan_SDMK!O$4:O$150000,B48,A1_Individu_Data_Keadaan_SDMK!U$4:U$150000,"Laki-laki"),"")</f>
        <v/>
      </c>
      <c r="F48" s="421" t="str">
        <f>IF(B48&lt;&gt;"",COUNTIFS(A1_Individu_Data_Keadaan_SDMK!Q$4:Q$150000,'04_MASTER_KODE_SDMK'!D$6,A1_Individu_Data_Keadaan_SDMK!O$4:O$150000,B48,A1_Individu_Data_Keadaan_SDMK!U$4:U$150000,"Perempuan"),"")</f>
        <v/>
      </c>
      <c r="G48" s="421" t="str">
        <f t="shared" si="0"/>
        <v/>
      </c>
      <c r="H48" s="421" t="str">
        <f>IF(B48&lt;&gt;"",COUNTIFS(A1_Individu_Data_Keadaan_SDMK!Q$4:Q$150000,'04_MASTER_KODE_SDMK'!D$61,A1_Individu_Data_Keadaan_SDMK!O$4:O$150000,B48,A1_Individu_Data_Keadaan_SDMK!U$4:U$150000,"Laki-laki"),"")</f>
        <v/>
      </c>
      <c r="I48" s="421" t="str">
        <f>IF(B48&lt;&gt;"",COUNTIFS(A1_Individu_Data_Keadaan_SDMK!Q$4:Q$150000,'04_MASTER_KODE_SDMK'!D$61,A1_Individu_Data_Keadaan_SDMK!O$4:O$150000,B48,A1_Individu_Data_Keadaan_SDMK!U$4:U$150000,"Perempuan"),"")</f>
        <v/>
      </c>
      <c r="J48" s="421" t="str">
        <f t="shared" si="1"/>
        <v/>
      </c>
      <c r="K48" s="421" t="str">
        <f>IF(B48&lt;&gt;"",COUNTIFS(A1_Individu_Data_Keadaan_SDMK!Q$4:Q$150000,'04_MASTER_KODE_SDMK'!D$62,A1_Individu_Data_Keadaan_SDMK!O$4:O$150000,B48,A1_Individu_Data_Keadaan_SDMK!U$4:U$150000,"Laki-laki"),"")</f>
        <v/>
      </c>
      <c r="L48" s="421" t="str">
        <f>IF(B48&lt;&gt;"",COUNTIFS(A1_Individu_Data_Keadaan_SDMK!Q$4:Q$150000,'04_MASTER_KODE_SDMK'!D$62,A1_Individu_Data_Keadaan_SDMK!O$4:O$150000,B48,A1_Individu_Data_Keadaan_SDMK!U$4:U$150000,"Perempuan"),"")</f>
        <v/>
      </c>
      <c r="M48" s="421" t="str">
        <f t="shared" si="2"/>
        <v/>
      </c>
      <c r="N48" s="421" t="str">
        <f>IF(B48&lt;&gt;"",COUNTIFS(A1_Individu_Data_Keadaan_SDMK!Q$4:Q$150000,'04_MASTER_KODE_SDMK'!D$71,A1_Individu_Data_Keadaan_SDMK!O$4:O$150000,B48,A1_Individu_Data_Keadaan_SDMK!U$4:U$150000,"Perempuan"),"")</f>
        <v/>
      </c>
      <c r="O48" s="421" t="str">
        <f>IF(B48&lt;&gt;"",COUNTIFS(A1_Individu_Data_Keadaan_SDMK!Q$4:Q$150000,'04_MASTER_KODE_SDMK'!D$75,A1_Individu_Data_Keadaan_SDMK!O$4:O$150000,B48,A1_Individu_Data_Keadaan_SDMK!U$4:U$150000,"Laki-laki"),"")</f>
        <v/>
      </c>
      <c r="P48" s="421" t="str">
        <f>IF(B48&lt;&gt;"",COUNTIFS(A1_Individu_Data_Keadaan_SDMK!Q$4:Q$150000,'04_MASTER_KODE_SDMK'!D$75,A1_Individu_Data_Keadaan_SDMK!O$4:O$150000,B48,A1_Individu_Data_Keadaan_SDMK!U$4:U$150000,"Perempuan"),"")</f>
        <v/>
      </c>
      <c r="Q48" s="421" t="str">
        <f t="shared" si="3"/>
        <v/>
      </c>
      <c r="R48" s="421" t="str">
        <f>IF(B48&lt;&gt;"",COUNTIFS(A1_Individu_Data_Keadaan_SDMK!Q$4:Q$150000,'04_MASTER_KODE_SDMK'!D$79,A1_Individu_Data_Keadaan_SDMK!O$4:O$150000,B48,A1_Individu_Data_Keadaan_SDMK!U$4:U$150000,"Laki-laki"),"")</f>
        <v/>
      </c>
      <c r="S48" s="421" t="str">
        <f>IF(B48&lt;&gt;"",COUNTIFS(A1_Individu_Data_Keadaan_SDMK!Q$4:Q$150000,'04_MASTER_KODE_SDMK'!D$79,A1_Individu_Data_Keadaan_SDMK!O$4:O$150000,B48,A1_Individu_Data_Keadaan_SDMK!U$4:U$150000,"Perempuan"),"")</f>
        <v/>
      </c>
      <c r="T48" s="421" t="str">
        <f t="shared" si="4"/>
        <v/>
      </c>
      <c r="U48" s="421" t="str">
        <f>IF(B48&lt;&gt;"",COUNTIFS(A1_Individu_Data_Keadaan_SDMK!Q$4:Q$150000,'04_MASTER_KODE_SDMK'!D$88,A1_Individu_Data_Keadaan_SDMK!O$4:O$150000,B48,A1_Individu_Data_Keadaan_SDMK!U$4:U$150000,"Laki-laki"),"")</f>
        <v/>
      </c>
      <c r="V48" s="421" t="str">
        <f>IF(B48&lt;&gt;"",COUNTIFS(A1_Individu_Data_Keadaan_SDMK!Q$4:Q$150000,'04_MASTER_KODE_SDMK'!D$88,A1_Individu_Data_Keadaan_SDMK!O$4:O$150000,B48,A1_Individu_Data_Keadaan_SDMK!U$4:U$150000,"Perempuan"),"")</f>
        <v/>
      </c>
      <c r="W48" s="421" t="str">
        <f t="shared" si="5"/>
        <v/>
      </c>
      <c r="X48" s="421" t="str">
        <f>IF(B48&lt;&gt;"",COUNTIFS(A1_Individu_Data_Keadaan_SDMK!Q$4:Q$150000,'04_MASTER_KODE_SDMK'!D$91,A1_Individu_Data_Keadaan_SDMK!O$4:O$150000,B48,A1_Individu_Data_Keadaan_SDMK!U$4:U$150000,"Laki-laki"),"")</f>
        <v/>
      </c>
      <c r="Y48" s="421" t="str">
        <f>IF(B48&lt;&gt;"",COUNTIFS(A1_Individu_Data_Keadaan_SDMK!Q$4:Q$150000,'04_MASTER_KODE_SDMK'!D$91,A1_Individu_Data_Keadaan_SDMK!O$4:O$150000,B48,A1_Individu_Data_Keadaan_SDMK!U$4:U$150000,"Perempuan"),"")</f>
        <v/>
      </c>
      <c r="Z48" s="421" t="str">
        <f t="shared" si="6"/>
        <v/>
      </c>
      <c r="AA48" s="421" t="str">
        <f>IF(B48&lt;&gt;"",COUNTIFS(A1_Individu_Data_Keadaan_SDMK!Q$4:Q$150000,'04_MASTER_KODE_SDMK'!D$93,A1_Individu_Data_Keadaan_SDMK!O$4:O$150000,B48,A1_Individu_Data_Keadaan_SDMK!U$4:U$150000,"Laki-laki"),"")</f>
        <v/>
      </c>
      <c r="AB48" s="421" t="str">
        <f>IF(B48&lt;&gt;"",COUNTIFS(A1_Individu_Data_Keadaan_SDMK!Q$4:Q$150000,'04_MASTER_KODE_SDMK'!D$93,A1_Individu_Data_Keadaan_SDMK!O$4:O$150000,B48,A1_Individu_Data_Keadaan_SDMK!U$4:U$150000,"Perempuan"),"")</f>
        <v/>
      </c>
      <c r="AC48" s="421" t="str">
        <f t="shared" si="7"/>
        <v/>
      </c>
      <c r="AD48" s="421" t="str">
        <f>IF(B48&lt;&gt;"",COUNTIFS(A1_Individu_Data_Keadaan_SDMK!Q$4:Q$150000,'04_MASTER_KODE_SDMK'!D$97,A1_Individu_Data_Keadaan_SDMK!O$4:O$150000,B48,A1_Individu_Data_Keadaan_SDMK!U$4:U$150000,"Laki-laki"),"")</f>
        <v/>
      </c>
      <c r="AE48" s="421" t="str">
        <f>IF(B48&lt;&gt;"",COUNTIFS(A1_Individu_Data_Keadaan_SDMK!Q$4:Q$150000,'04_MASTER_KODE_SDMK'!D$97,A1_Individu_Data_Keadaan_SDMK!O$4:O$150000,B48,A1_Individu_Data_Keadaan_SDMK!U$4:U$150000,"Perempuan"),"")</f>
        <v/>
      </c>
      <c r="AF48" s="421" t="str">
        <f t="shared" si="8"/>
        <v/>
      </c>
      <c r="AG48" s="421" t="str">
        <f>IF(B48&lt;&gt;"",COUNTIFS(A1_Individu_Data_Keadaan_SDMK!Q$4:Q$150000,'04_MASTER_KODE_SDMK'!D$105,A1_Individu_Data_Keadaan_SDMK!O$4:O$150000,B48,A1_Individu_Data_Keadaan_SDMK!U$4:U$150000,"Laki-laki"),"")</f>
        <v/>
      </c>
      <c r="AH48" s="421" t="str">
        <f>IF(B48&lt;&gt;"",COUNTIFS(A1_Individu_Data_Keadaan_SDMK!Q$4:Q$150000,'04_MASTER_KODE_SDMK'!D$105,A1_Individu_Data_Keadaan_SDMK!O$4:O$150000,B48,A1_Individu_Data_Keadaan_SDMK!U$4:U$150000,"Perempuan"),"")</f>
        <v/>
      </c>
      <c r="AI48" s="421" t="str">
        <f t="shared" si="9"/>
        <v/>
      </c>
      <c r="AJ48" s="421" t="str">
        <f>IF(B48&lt;&gt;"",COUNTIFS(A1_Individu_Data_Keadaan_SDMK!Q$4:Q$150000,'04_MASTER_KODE_SDMK'!D$111,A1_Individu_Data_Keadaan_SDMK!O$4:O$150000,B48,A1_Individu_Data_Keadaan_SDMK!U$4:U$150000,"Laki-laki"),"")</f>
        <v/>
      </c>
      <c r="AK48" s="421" t="str">
        <f>IF(B48&lt;&gt;"",COUNTIFS(A1_Individu_Data_Keadaan_SDMK!Q$4:Q$150000,'04_MASTER_KODE_SDMK'!D$111,A1_Individu_Data_Keadaan_SDMK!O$4:O$150000,B48,A1_Individu_Data_Keadaan_SDMK!U$4:U$150000,"Perempuan"),"")</f>
        <v/>
      </c>
      <c r="AL48" s="421" t="str">
        <f t="shared" si="10"/>
        <v/>
      </c>
      <c r="AM48" s="421" t="str">
        <f>IF(B48&lt;&gt;"",COUNTIFS(A1_Individu_Data_Keadaan_SDMK!Q$4:Q$150000,'04_MASTER_KODE_SDMK'!D$113,A1_Individu_Data_Keadaan_SDMK!O$4:O$150000,B48,A1_Individu_Data_Keadaan_SDMK!U$4:U$150000,"Laki-laki"),"")</f>
        <v/>
      </c>
      <c r="AN48" s="421" t="str">
        <f>IF(B48&lt;&gt;"",COUNTIFS(A1_Individu_Data_Keadaan_SDMK!Q$4:Q$150000,'04_MASTER_KODE_SDMK'!D$113,A1_Individu_Data_Keadaan_SDMK!O$4:O$150000,B48,A1_Individu_Data_Keadaan_SDMK!U$4:U$150000,"Perempuan"),"")</f>
        <v/>
      </c>
      <c r="AO48" s="421" t="str">
        <f t="shared" si="11"/>
        <v/>
      </c>
      <c r="AP48" s="421" t="str">
        <f>IF(B48&lt;&gt;"",COUNTIFS(A1_Individu_Data_Keadaan_SDMK!Q$4:Q$150000,'04_MASTER_KODE_SDMK'!D$120,A1_Individu_Data_Keadaan_SDMK!O$4:O$150000,B48,A1_Individu_Data_Keadaan_SDMK!U$4:U$150000,"Laki-laki"),"")</f>
        <v/>
      </c>
      <c r="AQ48" s="421" t="str">
        <f>IF(B48&lt;&gt;"",COUNTIFS(A1_Individu_Data_Keadaan_SDMK!Q$4:Q$150000,'04_MASTER_KODE_SDMK'!D$120,A1_Individu_Data_Keadaan_SDMK!O$4:O$150000,B48,A1_Individu_Data_Keadaan_SDMK!U$4:U$150000,"Perempuan"),"")</f>
        <v/>
      </c>
      <c r="AR48" s="421" t="str">
        <f t="shared" si="12"/>
        <v/>
      </c>
      <c r="AS48" s="421" t="str">
        <f t="shared" si="13"/>
        <v/>
      </c>
      <c r="AT48" s="421" t="str">
        <f t="shared" si="14"/>
        <v/>
      </c>
      <c r="AU48" s="421" t="str">
        <f t="shared" si="15"/>
        <v/>
      </c>
    </row>
    <row r="49" spans="1:47" hidden="1">
      <c r="A49" s="410">
        <v>34</v>
      </c>
      <c r="B49" s="410" t="str">
        <f>IF(INDEX('01_MASTER_KODE_WILAYAH'!F$5:F$1353,MATCH($B$9,'01_MASTER_KODE_WILAYAH'!E$5:E$1353,0)+33)&lt;&gt;"-",INDEX('01_MASTER_KODE_WILAYAH'!F$5:F$1353,MATCH($B$9,'01_MASTER_KODE_WILAYAH'!E$5:E$1353,0)+33),"")</f>
        <v/>
      </c>
      <c r="C49" s="422" t="str">
        <f>IF(B49&lt;&gt;"",COUNTIFS('02_MASTER_KODE_FASYANKES'!D$3:D$20279,"Puskesmas",'02_MASTER_KODE_FASYANKES'!L$3:L$20279,B49),"")</f>
        <v/>
      </c>
      <c r="D49" s="422" t="str">
        <f>IF(B49&lt;&gt;"",COUNTIFS('02_MASTER_KODE_FASYANKES'!D$3:D$20279,"Rumah Sakit",'02_MASTER_KODE_FASYANKES'!L$3:L$20279,B49),"")</f>
        <v/>
      </c>
      <c r="E49" s="422" t="str">
        <f>IF(B49&lt;&gt;"",COUNTIFS(A1_Individu_Data_Keadaan_SDMK!Q$4:Q$150000,'04_MASTER_KODE_SDMK'!D$6,A1_Individu_Data_Keadaan_SDMK!O$4:O$150000,B49,A1_Individu_Data_Keadaan_SDMK!U$4:U$150000,"Laki-laki"),"")</f>
        <v/>
      </c>
      <c r="F49" s="422" t="str">
        <f>IF(B49&lt;&gt;"",COUNTIFS(A1_Individu_Data_Keadaan_SDMK!Q$4:Q$150000,'04_MASTER_KODE_SDMK'!D$6,A1_Individu_Data_Keadaan_SDMK!O$4:O$150000,B49,A1_Individu_Data_Keadaan_SDMK!U$4:U$150000,"Perempuan"),"")</f>
        <v/>
      </c>
      <c r="G49" s="422" t="str">
        <f t="shared" si="0"/>
        <v/>
      </c>
      <c r="H49" s="422" t="str">
        <f>IF(B49&lt;&gt;"",COUNTIFS(A1_Individu_Data_Keadaan_SDMK!Q$4:Q$150000,'04_MASTER_KODE_SDMK'!D$61,A1_Individu_Data_Keadaan_SDMK!O$4:O$150000,B49,A1_Individu_Data_Keadaan_SDMK!U$4:U$150000,"Laki-laki"),"")</f>
        <v/>
      </c>
      <c r="I49" s="422" t="str">
        <f>IF(B49&lt;&gt;"",COUNTIFS(A1_Individu_Data_Keadaan_SDMK!Q$4:Q$150000,'04_MASTER_KODE_SDMK'!D$61,A1_Individu_Data_Keadaan_SDMK!O$4:O$150000,B49,A1_Individu_Data_Keadaan_SDMK!U$4:U$150000,"Perempuan"),"")</f>
        <v/>
      </c>
      <c r="J49" s="422" t="str">
        <f t="shared" si="1"/>
        <v/>
      </c>
      <c r="K49" s="422" t="str">
        <f>IF(B49&lt;&gt;"",COUNTIFS(A1_Individu_Data_Keadaan_SDMK!Q$4:Q$150000,'04_MASTER_KODE_SDMK'!D$62,A1_Individu_Data_Keadaan_SDMK!O$4:O$150000,B49,A1_Individu_Data_Keadaan_SDMK!U$4:U$150000,"Laki-laki"),"")</f>
        <v/>
      </c>
      <c r="L49" s="422" t="str">
        <f>IF(B49&lt;&gt;"",COUNTIFS(A1_Individu_Data_Keadaan_SDMK!Q$4:Q$150000,'04_MASTER_KODE_SDMK'!D$62,A1_Individu_Data_Keadaan_SDMK!O$4:O$150000,B49,A1_Individu_Data_Keadaan_SDMK!U$4:U$150000,"Perempuan"),"")</f>
        <v/>
      </c>
      <c r="M49" s="422" t="str">
        <f t="shared" si="2"/>
        <v/>
      </c>
      <c r="N49" s="422" t="str">
        <f>IF(B49&lt;&gt;"",COUNTIFS(A1_Individu_Data_Keadaan_SDMK!Q$4:Q$150000,'04_MASTER_KODE_SDMK'!D$71,A1_Individu_Data_Keadaan_SDMK!O$4:O$150000,B49,A1_Individu_Data_Keadaan_SDMK!U$4:U$150000,"Perempuan"),"")</f>
        <v/>
      </c>
      <c r="O49" s="422" t="str">
        <f>IF(B49&lt;&gt;"",COUNTIFS(A1_Individu_Data_Keadaan_SDMK!Q$4:Q$150000,'04_MASTER_KODE_SDMK'!D$75,A1_Individu_Data_Keadaan_SDMK!O$4:O$150000,B49,A1_Individu_Data_Keadaan_SDMK!U$4:U$150000,"Laki-laki"),"")</f>
        <v/>
      </c>
      <c r="P49" s="422" t="str">
        <f>IF(B49&lt;&gt;"",COUNTIFS(A1_Individu_Data_Keadaan_SDMK!Q$4:Q$150000,'04_MASTER_KODE_SDMK'!D$75,A1_Individu_Data_Keadaan_SDMK!O$4:O$150000,B49,A1_Individu_Data_Keadaan_SDMK!U$4:U$150000,"Perempuan"),"")</f>
        <v/>
      </c>
      <c r="Q49" s="422" t="str">
        <f t="shared" si="3"/>
        <v/>
      </c>
      <c r="R49" s="422" t="str">
        <f>IF(B49&lt;&gt;"",COUNTIFS(A1_Individu_Data_Keadaan_SDMK!Q$4:Q$150000,'04_MASTER_KODE_SDMK'!D$79,A1_Individu_Data_Keadaan_SDMK!O$4:O$150000,B49,A1_Individu_Data_Keadaan_SDMK!U$4:U$150000,"Laki-laki"),"")</f>
        <v/>
      </c>
      <c r="S49" s="422" t="str">
        <f>IF(B49&lt;&gt;"",COUNTIFS(A1_Individu_Data_Keadaan_SDMK!Q$4:Q$150000,'04_MASTER_KODE_SDMK'!D$79,A1_Individu_Data_Keadaan_SDMK!O$4:O$150000,B49,A1_Individu_Data_Keadaan_SDMK!U$4:U$150000,"Perempuan"),"")</f>
        <v/>
      </c>
      <c r="T49" s="422" t="str">
        <f t="shared" si="4"/>
        <v/>
      </c>
      <c r="U49" s="422" t="str">
        <f>IF(B49&lt;&gt;"",COUNTIFS(A1_Individu_Data_Keadaan_SDMK!Q$4:Q$150000,'04_MASTER_KODE_SDMK'!D$88,A1_Individu_Data_Keadaan_SDMK!O$4:O$150000,B49,A1_Individu_Data_Keadaan_SDMK!U$4:U$150000,"Laki-laki"),"")</f>
        <v/>
      </c>
      <c r="V49" s="422" t="str">
        <f>IF(B49&lt;&gt;"",COUNTIFS(A1_Individu_Data_Keadaan_SDMK!Q$4:Q$150000,'04_MASTER_KODE_SDMK'!D$88,A1_Individu_Data_Keadaan_SDMK!O$4:O$150000,B49,A1_Individu_Data_Keadaan_SDMK!U$4:U$150000,"Perempuan"),"")</f>
        <v/>
      </c>
      <c r="W49" s="422" t="str">
        <f t="shared" si="5"/>
        <v/>
      </c>
      <c r="X49" s="422" t="str">
        <f>IF(B49&lt;&gt;"",COUNTIFS(A1_Individu_Data_Keadaan_SDMK!Q$4:Q$150000,'04_MASTER_KODE_SDMK'!D$91,A1_Individu_Data_Keadaan_SDMK!O$4:O$150000,B49,A1_Individu_Data_Keadaan_SDMK!U$4:U$150000,"Laki-laki"),"")</f>
        <v/>
      </c>
      <c r="Y49" s="422" t="str">
        <f>IF(B49&lt;&gt;"",COUNTIFS(A1_Individu_Data_Keadaan_SDMK!Q$4:Q$150000,'04_MASTER_KODE_SDMK'!D$91,A1_Individu_Data_Keadaan_SDMK!O$4:O$150000,B49,A1_Individu_Data_Keadaan_SDMK!U$4:U$150000,"Perempuan"),"")</f>
        <v/>
      </c>
      <c r="Z49" s="422" t="str">
        <f t="shared" si="6"/>
        <v/>
      </c>
      <c r="AA49" s="422" t="str">
        <f>IF(B49&lt;&gt;"",COUNTIFS(A1_Individu_Data_Keadaan_SDMK!Q$4:Q$150000,'04_MASTER_KODE_SDMK'!D$93,A1_Individu_Data_Keadaan_SDMK!O$4:O$150000,B49,A1_Individu_Data_Keadaan_SDMK!U$4:U$150000,"Laki-laki"),"")</f>
        <v/>
      </c>
      <c r="AB49" s="422" t="str">
        <f>IF(B49&lt;&gt;"",COUNTIFS(A1_Individu_Data_Keadaan_SDMK!Q$4:Q$150000,'04_MASTER_KODE_SDMK'!D$93,A1_Individu_Data_Keadaan_SDMK!O$4:O$150000,B49,A1_Individu_Data_Keadaan_SDMK!U$4:U$150000,"Perempuan"),"")</f>
        <v/>
      </c>
      <c r="AC49" s="422" t="str">
        <f t="shared" si="7"/>
        <v/>
      </c>
      <c r="AD49" s="422" t="str">
        <f>IF(B49&lt;&gt;"",COUNTIFS(A1_Individu_Data_Keadaan_SDMK!Q$4:Q$150000,'04_MASTER_KODE_SDMK'!D$97,A1_Individu_Data_Keadaan_SDMK!O$4:O$150000,B49,A1_Individu_Data_Keadaan_SDMK!U$4:U$150000,"Laki-laki"),"")</f>
        <v/>
      </c>
      <c r="AE49" s="422" t="str">
        <f>IF(B49&lt;&gt;"",COUNTIFS(A1_Individu_Data_Keadaan_SDMK!Q$4:Q$150000,'04_MASTER_KODE_SDMK'!D$97,A1_Individu_Data_Keadaan_SDMK!O$4:O$150000,B49,A1_Individu_Data_Keadaan_SDMK!U$4:U$150000,"Perempuan"),"")</f>
        <v/>
      </c>
      <c r="AF49" s="422" t="str">
        <f t="shared" si="8"/>
        <v/>
      </c>
      <c r="AG49" s="422" t="str">
        <f>IF(B49&lt;&gt;"",COUNTIFS(A1_Individu_Data_Keadaan_SDMK!Q$4:Q$150000,'04_MASTER_KODE_SDMK'!D$105,A1_Individu_Data_Keadaan_SDMK!O$4:O$150000,B49,A1_Individu_Data_Keadaan_SDMK!U$4:U$150000,"Laki-laki"),"")</f>
        <v/>
      </c>
      <c r="AH49" s="422" t="str">
        <f>IF(B49&lt;&gt;"",COUNTIFS(A1_Individu_Data_Keadaan_SDMK!Q$4:Q$150000,'04_MASTER_KODE_SDMK'!D$105,A1_Individu_Data_Keadaan_SDMK!O$4:O$150000,B49,A1_Individu_Data_Keadaan_SDMK!U$4:U$150000,"Perempuan"),"")</f>
        <v/>
      </c>
      <c r="AI49" s="422" t="str">
        <f t="shared" si="9"/>
        <v/>
      </c>
      <c r="AJ49" s="422" t="str">
        <f>IF(B49&lt;&gt;"",COUNTIFS(A1_Individu_Data_Keadaan_SDMK!Q$4:Q$150000,'04_MASTER_KODE_SDMK'!D$111,A1_Individu_Data_Keadaan_SDMK!O$4:O$150000,B49,A1_Individu_Data_Keadaan_SDMK!U$4:U$150000,"Laki-laki"),"")</f>
        <v/>
      </c>
      <c r="AK49" s="422" t="str">
        <f>IF(B49&lt;&gt;"",COUNTIFS(A1_Individu_Data_Keadaan_SDMK!Q$4:Q$150000,'04_MASTER_KODE_SDMK'!D$111,A1_Individu_Data_Keadaan_SDMK!O$4:O$150000,B49,A1_Individu_Data_Keadaan_SDMK!U$4:U$150000,"Perempuan"),"")</f>
        <v/>
      </c>
      <c r="AL49" s="422" t="str">
        <f t="shared" si="10"/>
        <v/>
      </c>
      <c r="AM49" s="422" t="str">
        <f>IF(B49&lt;&gt;"",COUNTIFS(A1_Individu_Data_Keadaan_SDMK!Q$4:Q$150000,'04_MASTER_KODE_SDMK'!D$113,A1_Individu_Data_Keadaan_SDMK!O$4:O$150000,B49,A1_Individu_Data_Keadaan_SDMK!U$4:U$150000,"Laki-laki"),"")</f>
        <v/>
      </c>
      <c r="AN49" s="422" t="str">
        <f>IF(B49&lt;&gt;"",COUNTIFS(A1_Individu_Data_Keadaan_SDMK!Q$4:Q$150000,'04_MASTER_KODE_SDMK'!D$113,A1_Individu_Data_Keadaan_SDMK!O$4:O$150000,B49,A1_Individu_Data_Keadaan_SDMK!U$4:U$150000,"Perempuan"),"")</f>
        <v/>
      </c>
      <c r="AO49" s="422" t="str">
        <f t="shared" si="11"/>
        <v/>
      </c>
      <c r="AP49" s="422" t="str">
        <f>IF(B49&lt;&gt;"",COUNTIFS(A1_Individu_Data_Keadaan_SDMK!Q$4:Q$150000,'04_MASTER_KODE_SDMK'!D$120,A1_Individu_Data_Keadaan_SDMK!O$4:O$150000,B49,A1_Individu_Data_Keadaan_SDMK!U$4:U$150000,"Laki-laki"),"")</f>
        <v/>
      </c>
      <c r="AQ49" s="422" t="str">
        <f>IF(B49&lt;&gt;"",COUNTIFS(A1_Individu_Data_Keadaan_SDMK!Q$4:Q$150000,'04_MASTER_KODE_SDMK'!D$120,A1_Individu_Data_Keadaan_SDMK!O$4:O$150000,B49,A1_Individu_Data_Keadaan_SDMK!U$4:U$150000,"Perempuan"),"")</f>
        <v/>
      </c>
      <c r="AR49" s="422" t="str">
        <f t="shared" si="12"/>
        <v/>
      </c>
      <c r="AS49" s="422" t="str">
        <f t="shared" si="13"/>
        <v/>
      </c>
      <c r="AT49" s="422" t="str">
        <f t="shared" si="14"/>
        <v/>
      </c>
      <c r="AU49" s="422" t="str">
        <f t="shared" si="15"/>
        <v/>
      </c>
    </row>
    <row r="50" spans="1:47" hidden="1">
      <c r="A50" s="353">
        <v>35</v>
      </c>
      <c r="B50" s="353" t="str">
        <f>IF(INDEX('01_MASTER_KODE_WILAYAH'!F$5:F$1353,MATCH($B$9,'01_MASTER_KODE_WILAYAH'!E$5:E$1353,0)+34)&lt;&gt;"-",INDEX('01_MASTER_KODE_WILAYAH'!F$5:F$1353,MATCH($B$9,'01_MASTER_KODE_WILAYAH'!E$5:E$1353,0)+34),"")</f>
        <v/>
      </c>
      <c r="C50" s="421" t="str">
        <f>IF(B50&lt;&gt;"",COUNTIFS('02_MASTER_KODE_FASYANKES'!D$3:D$20279,"Puskesmas",'02_MASTER_KODE_FASYANKES'!L$3:L$20279,B50),"")</f>
        <v/>
      </c>
      <c r="D50" s="421" t="str">
        <f>IF(B50&lt;&gt;"",COUNTIFS('02_MASTER_KODE_FASYANKES'!D$3:D$20279,"Rumah Sakit",'02_MASTER_KODE_FASYANKES'!L$3:L$20279,B50),"")</f>
        <v/>
      </c>
      <c r="E50" s="421" t="str">
        <f>IF(B50&lt;&gt;"",COUNTIFS(A1_Individu_Data_Keadaan_SDMK!Q$4:Q$150000,'04_MASTER_KODE_SDMK'!D$6,A1_Individu_Data_Keadaan_SDMK!O$4:O$150000,B50,A1_Individu_Data_Keadaan_SDMK!U$4:U$150000,"Laki-laki"),"")</f>
        <v/>
      </c>
      <c r="F50" s="421" t="str">
        <f>IF(B50&lt;&gt;"",COUNTIFS(A1_Individu_Data_Keadaan_SDMK!Q$4:Q$150000,'04_MASTER_KODE_SDMK'!D$6,A1_Individu_Data_Keadaan_SDMK!O$4:O$150000,B50,A1_Individu_Data_Keadaan_SDMK!U$4:U$150000,"Perempuan"),"")</f>
        <v/>
      </c>
      <c r="G50" s="421" t="str">
        <f t="shared" si="0"/>
        <v/>
      </c>
      <c r="H50" s="421" t="str">
        <f>IF(B50&lt;&gt;"",COUNTIFS(A1_Individu_Data_Keadaan_SDMK!Q$4:Q$150000,'04_MASTER_KODE_SDMK'!D$61,A1_Individu_Data_Keadaan_SDMK!O$4:O$150000,B50,A1_Individu_Data_Keadaan_SDMK!U$4:U$150000,"Laki-laki"),"")</f>
        <v/>
      </c>
      <c r="I50" s="421" t="str">
        <f>IF(B50&lt;&gt;"",COUNTIFS(A1_Individu_Data_Keadaan_SDMK!Q$4:Q$150000,'04_MASTER_KODE_SDMK'!D$61,A1_Individu_Data_Keadaan_SDMK!O$4:O$150000,B50,A1_Individu_Data_Keadaan_SDMK!U$4:U$150000,"Perempuan"),"")</f>
        <v/>
      </c>
      <c r="J50" s="421" t="str">
        <f t="shared" si="1"/>
        <v/>
      </c>
      <c r="K50" s="421" t="str">
        <f>IF(B50&lt;&gt;"",COUNTIFS(A1_Individu_Data_Keadaan_SDMK!Q$4:Q$150000,'04_MASTER_KODE_SDMK'!D$62,A1_Individu_Data_Keadaan_SDMK!O$4:O$150000,B50,A1_Individu_Data_Keadaan_SDMK!U$4:U$150000,"Laki-laki"),"")</f>
        <v/>
      </c>
      <c r="L50" s="421" t="str">
        <f>IF(B50&lt;&gt;"",COUNTIFS(A1_Individu_Data_Keadaan_SDMK!Q$4:Q$150000,'04_MASTER_KODE_SDMK'!D$62,A1_Individu_Data_Keadaan_SDMK!O$4:O$150000,B50,A1_Individu_Data_Keadaan_SDMK!U$4:U$150000,"Perempuan"),"")</f>
        <v/>
      </c>
      <c r="M50" s="421" t="str">
        <f t="shared" si="2"/>
        <v/>
      </c>
      <c r="N50" s="421" t="str">
        <f>IF(B50&lt;&gt;"",COUNTIFS(A1_Individu_Data_Keadaan_SDMK!Q$4:Q$150000,'04_MASTER_KODE_SDMK'!D$71,A1_Individu_Data_Keadaan_SDMK!O$4:O$150000,B50,A1_Individu_Data_Keadaan_SDMK!U$4:U$150000,"Perempuan"),"")</f>
        <v/>
      </c>
      <c r="O50" s="421" t="str">
        <f>IF(B50&lt;&gt;"",COUNTIFS(A1_Individu_Data_Keadaan_SDMK!Q$4:Q$150000,'04_MASTER_KODE_SDMK'!D$75,A1_Individu_Data_Keadaan_SDMK!O$4:O$150000,B50,A1_Individu_Data_Keadaan_SDMK!U$4:U$150000,"Laki-laki"),"")</f>
        <v/>
      </c>
      <c r="P50" s="421" t="str">
        <f>IF(B50&lt;&gt;"",COUNTIFS(A1_Individu_Data_Keadaan_SDMK!Q$4:Q$150000,'04_MASTER_KODE_SDMK'!D$75,A1_Individu_Data_Keadaan_SDMK!O$4:O$150000,B50,A1_Individu_Data_Keadaan_SDMK!U$4:U$150000,"Perempuan"),"")</f>
        <v/>
      </c>
      <c r="Q50" s="421" t="str">
        <f t="shared" si="3"/>
        <v/>
      </c>
      <c r="R50" s="421" t="str">
        <f>IF(B50&lt;&gt;"",COUNTIFS(A1_Individu_Data_Keadaan_SDMK!Q$4:Q$150000,'04_MASTER_KODE_SDMK'!D$79,A1_Individu_Data_Keadaan_SDMK!O$4:O$150000,B50,A1_Individu_Data_Keadaan_SDMK!U$4:U$150000,"Laki-laki"),"")</f>
        <v/>
      </c>
      <c r="S50" s="421" t="str">
        <f>IF(B50&lt;&gt;"",COUNTIFS(A1_Individu_Data_Keadaan_SDMK!Q$4:Q$150000,'04_MASTER_KODE_SDMK'!D$79,A1_Individu_Data_Keadaan_SDMK!O$4:O$150000,B50,A1_Individu_Data_Keadaan_SDMK!U$4:U$150000,"Perempuan"),"")</f>
        <v/>
      </c>
      <c r="T50" s="421" t="str">
        <f t="shared" si="4"/>
        <v/>
      </c>
      <c r="U50" s="421" t="str">
        <f>IF(B50&lt;&gt;"",COUNTIFS(A1_Individu_Data_Keadaan_SDMK!Q$4:Q$150000,'04_MASTER_KODE_SDMK'!D$88,A1_Individu_Data_Keadaan_SDMK!O$4:O$150000,B50,A1_Individu_Data_Keadaan_SDMK!U$4:U$150000,"Laki-laki"),"")</f>
        <v/>
      </c>
      <c r="V50" s="421" t="str">
        <f>IF(B50&lt;&gt;"",COUNTIFS(A1_Individu_Data_Keadaan_SDMK!Q$4:Q$150000,'04_MASTER_KODE_SDMK'!D$88,A1_Individu_Data_Keadaan_SDMK!O$4:O$150000,B50,A1_Individu_Data_Keadaan_SDMK!U$4:U$150000,"Perempuan"),"")</f>
        <v/>
      </c>
      <c r="W50" s="421" t="str">
        <f t="shared" si="5"/>
        <v/>
      </c>
      <c r="X50" s="421" t="str">
        <f>IF(B50&lt;&gt;"",COUNTIFS(A1_Individu_Data_Keadaan_SDMK!Q$4:Q$150000,'04_MASTER_KODE_SDMK'!D$91,A1_Individu_Data_Keadaan_SDMK!O$4:O$150000,B50,A1_Individu_Data_Keadaan_SDMK!U$4:U$150000,"Laki-laki"),"")</f>
        <v/>
      </c>
      <c r="Y50" s="421" t="str">
        <f>IF(B50&lt;&gt;"",COUNTIFS(A1_Individu_Data_Keadaan_SDMK!Q$4:Q$150000,'04_MASTER_KODE_SDMK'!D$91,A1_Individu_Data_Keadaan_SDMK!O$4:O$150000,B50,A1_Individu_Data_Keadaan_SDMK!U$4:U$150000,"Perempuan"),"")</f>
        <v/>
      </c>
      <c r="Z50" s="421" t="str">
        <f t="shared" si="6"/>
        <v/>
      </c>
      <c r="AA50" s="421" t="str">
        <f>IF(B50&lt;&gt;"",COUNTIFS(A1_Individu_Data_Keadaan_SDMK!Q$4:Q$150000,'04_MASTER_KODE_SDMK'!D$93,A1_Individu_Data_Keadaan_SDMK!O$4:O$150000,B50,A1_Individu_Data_Keadaan_SDMK!U$4:U$150000,"Laki-laki"),"")</f>
        <v/>
      </c>
      <c r="AB50" s="421" t="str">
        <f>IF(B50&lt;&gt;"",COUNTIFS(A1_Individu_Data_Keadaan_SDMK!Q$4:Q$150000,'04_MASTER_KODE_SDMK'!D$93,A1_Individu_Data_Keadaan_SDMK!O$4:O$150000,B50,A1_Individu_Data_Keadaan_SDMK!U$4:U$150000,"Perempuan"),"")</f>
        <v/>
      </c>
      <c r="AC50" s="421" t="str">
        <f t="shared" si="7"/>
        <v/>
      </c>
      <c r="AD50" s="421" t="str">
        <f>IF(B50&lt;&gt;"",COUNTIFS(A1_Individu_Data_Keadaan_SDMK!Q$4:Q$150000,'04_MASTER_KODE_SDMK'!D$97,A1_Individu_Data_Keadaan_SDMK!O$4:O$150000,B50,A1_Individu_Data_Keadaan_SDMK!U$4:U$150000,"Laki-laki"),"")</f>
        <v/>
      </c>
      <c r="AE50" s="421" t="str">
        <f>IF(B50&lt;&gt;"",COUNTIFS(A1_Individu_Data_Keadaan_SDMK!Q$4:Q$150000,'04_MASTER_KODE_SDMK'!D$97,A1_Individu_Data_Keadaan_SDMK!O$4:O$150000,B50,A1_Individu_Data_Keadaan_SDMK!U$4:U$150000,"Perempuan"),"")</f>
        <v/>
      </c>
      <c r="AF50" s="421" t="str">
        <f t="shared" si="8"/>
        <v/>
      </c>
      <c r="AG50" s="421" t="str">
        <f>IF(B50&lt;&gt;"",COUNTIFS(A1_Individu_Data_Keadaan_SDMK!Q$4:Q$150000,'04_MASTER_KODE_SDMK'!D$105,A1_Individu_Data_Keadaan_SDMK!O$4:O$150000,B50,A1_Individu_Data_Keadaan_SDMK!U$4:U$150000,"Laki-laki"),"")</f>
        <v/>
      </c>
      <c r="AH50" s="421" t="str">
        <f>IF(B50&lt;&gt;"",COUNTIFS(A1_Individu_Data_Keadaan_SDMK!Q$4:Q$150000,'04_MASTER_KODE_SDMK'!D$105,A1_Individu_Data_Keadaan_SDMK!O$4:O$150000,B50,A1_Individu_Data_Keadaan_SDMK!U$4:U$150000,"Perempuan"),"")</f>
        <v/>
      </c>
      <c r="AI50" s="421" t="str">
        <f t="shared" si="9"/>
        <v/>
      </c>
      <c r="AJ50" s="421" t="str">
        <f>IF(B50&lt;&gt;"",COUNTIFS(A1_Individu_Data_Keadaan_SDMK!Q$4:Q$150000,'04_MASTER_KODE_SDMK'!D$111,A1_Individu_Data_Keadaan_SDMK!O$4:O$150000,B50,A1_Individu_Data_Keadaan_SDMK!U$4:U$150000,"Laki-laki"),"")</f>
        <v/>
      </c>
      <c r="AK50" s="421" t="str">
        <f>IF(B50&lt;&gt;"",COUNTIFS(A1_Individu_Data_Keadaan_SDMK!Q$4:Q$150000,'04_MASTER_KODE_SDMK'!D$111,A1_Individu_Data_Keadaan_SDMK!O$4:O$150000,B50,A1_Individu_Data_Keadaan_SDMK!U$4:U$150000,"Perempuan"),"")</f>
        <v/>
      </c>
      <c r="AL50" s="421" t="str">
        <f t="shared" si="10"/>
        <v/>
      </c>
      <c r="AM50" s="421" t="str">
        <f>IF(B50&lt;&gt;"",COUNTIFS(A1_Individu_Data_Keadaan_SDMK!Q$4:Q$150000,'04_MASTER_KODE_SDMK'!D$113,A1_Individu_Data_Keadaan_SDMK!O$4:O$150000,B50,A1_Individu_Data_Keadaan_SDMK!U$4:U$150000,"Laki-laki"),"")</f>
        <v/>
      </c>
      <c r="AN50" s="421" t="str">
        <f>IF(B50&lt;&gt;"",COUNTIFS(A1_Individu_Data_Keadaan_SDMK!Q$4:Q$150000,'04_MASTER_KODE_SDMK'!D$113,A1_Individu_Data_Keadaan_SDMK!O$4:O$150000,B50,A1_Individu_Data_Keadaan_SDMK!U$4:U$150000,"Perempuan"),"")</f>
        <v/>
      </c>
      <c r="AO50" s="421" t="str">
        <f t="shared" si="11"/>
        <v/>
      </c>
      <c r="AP50" s="421" t="str">
        <f>IF(B50&lt;&gt;"",COUNTIFS(A1_Individu_Data_Keadaan_SDMK!Q$4:Q$150000,'04_MASTER_KODE_SDMK'!D$120,A1_Individu_Data_Keadaan_SDMK!O$4:O$150000,B50,A1_Individu_Data_Keadaan_SDMK!U$4:U$150000,"Laki-laki"),"")</f>
        <v/>
      </c>
      <c r="AQ50" s="421" t="str">
        <f>IF(B50&lt;&gt;"",COUNTIFS(A1_Individu_Data_Keadaan_SDMK!Q$4:Q$150000,'04_MASTER_KODE_SDMK'!D$120,A1_Individu_Data_Keadaan_SDMK!O$4:O$150000,B50,A1_Individu_Data_Keadaan_SDMK!U$4:U$150000,"Perempuan"),"")</f>
        <v/>
      </c>
      <c r="AR50" s="421" t="str">
        <f t="shared" si="12"/>
        <v/>
      </c>
      <c r="AS50" s="421" t="str">
        <f t="shared" si="13"/>
        <v/>
      </c>
      <c r="AT50" s="421" t="str">
        <f t="shared" si="14"/>
        <v/>
      </c>
      <c r="AU50" s="421" t="str">
        <f t="shared" si="15"/>
        <v/>
      </c>
    </row>
    <row r="51" spans="1:47" hidden="1">
      <c r="A51" s="410">
        <v>36</v>
      </c>
      <c r="B51" s="410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422" t="str">
        <f>IF(B51&lt;&gt;"",COUNTIFS('02_MASTER_KODE_FASYANKES'!D$3:D$20279,"Puskesmas",'02_MASTER_KODE_FASYANKES'!L$3:L$20279,B51),"")</f>
        <v/>
      </c>
      <c r="D51" s="422" t="str">
        <f>IF(B51&lt;&gt;"",COUNTIFS('02_MASTER_KODE_FASYANKES'!D$3:D$20279,"Rumah Sakit",'02_MASTER_KODE_FASYANKES'!L$3:L$20279,B51),"")</f>
        <v/>
      </c>
      <c r="E51" s="422" t="str">
        <f>IF(B51&lt;&gt;"",COUNTIFS(A1_Individu_Data_Keadaan_SDMK!Q$4:Q$150000,'04_MASTER_KODE_SDMK'!D$6,A1_Individu_Data_Keadaan_SDMK!O$4:O$150000,B51,A1_Individu_Data_Keadaan_SDMK!U$4:U$150000,"Laki-laki"),"")</f>
        <v/>
      </c>
      <c r="F51" s="422" t="str">
        <f>IF(B51&lt;&gt;"",COUNTIFS(A1_Individu_Data_Keadaan_SDMK!Q$4:Q$150000,'04_MASTER_KODE_SDMK'!D$6,A1_Individu_Data_Keadaan_SDMK!O$4:O$150000,B51,A1_Individu_Data_Keadaan_SDMK!U$4:U$150000,"Perempuan"),"")</f>
        <v/>
      </c>
      <c r="G51" s="422" t="str">
        <f t="shared" si="0"/>
        <v/>
      </c>
      <c r="H51" s="422" t="str">
        <f>IF(B51&lt;&gt;"",COUNTIFS(A1_Individu_Data_Keadaan_SDMK!Q$4:Q$150000,'04_MASTER_KODE_SDMK'!D$61,A1_Individu_Data_Keadaan_SDMK!O$4:O$150000,B51,A1_Individu_Data_Keadaan_SDMK!U$4:U$150000,"Laki-laki"),"")</f>
        <v/>
      </c>
      <c r="I51" s="422" t="str">
        <f>IF(B51&lt;&gt;"",COUNTIFS(A1_Individu_Data_Keadaan_SDMK!Q$4:Q$150000,'04_MASTER_KODE_SDMK'!D$61,A1_Individu_Data_Keadaan_SDMK!O$4:O$150000,B51,A1_Individu_Data_Keadaan_SDMK!U$4:U$150000,"Perempuan"),"")</f>
        <v/>
      </c>
      <c r="J51" s="422" t="str">
        <f t="shared" si="1"/>
        <v/>
      </c>
      <c r="K51" s="422" t="str">
        <f>IF(B51&lt;&gt;"",COUNTIFS(A1_Individu_Data_Keadaan_SDMK!Q$4:Q$150000,'04_MASTER_KODE_SDMK'!D$62,A1_Individu_Data_Keadaan_SDMK!O$4:O$150000,B51,A1_Individu_Data_Keadaan_SDMK!U$4:U$150000,"Laki-laki"),"")</f>
        <v/>
      </c>
      <c r="L51" s="422" t="str">
        <f>IF(B51&lt;&gt;"",COUNTIFS(A1_Individu_Data_Keadaan_SDMK!Q$4:Q$150000,'04_MASTER_KODE_SDMK'!D$62,A1_Individu_Data_Keadaan_SDMK!O$4:O$150000,B51,A1_Individu_Data_Keadaan_SDMK!U$4:U$150000,"Perempuan"),"")</f>
        <v/>
      </c>
      <c r="M51" s="422" t="str">
        <f t="shared" si="2"/>
        <v/>
      </c>
      <c r="N51" s="422" t="str">
        <f>IF(B51&lt;&gt;"",COUNTIFS(A1_Individu_Data_Keadaan_SDMK!Q$4:Q$150000,'04_MASTER_KODE_SDMK'!D$71,A1_Individu_Data_Keadaan_SDMK!O$4:O$150000,B51,A1_Individu_Data_Keadaan_SDMK!U$4:U$150000,"Perempuan"),"")</f>
        <v/>
      </c>
      <c r="O51" s="422" t="str">
        <f>IF(B51&lt;&gt;"",COUNTIFS(A1_Individu_Data_Keadaan_SDMK!Q$4:Q$150000,'04_MASTER_KODE_SDMK'!D$75,A1_Individu_Data_Keadaan_SDMK!O$4:O$150000,B51,A1_Individu_Data_Keadaan_SDMK!U$4:U$150000,"Laki-laki"),"")</f>
        <v/>
      </c>
      <c r="P51" s="422" t="str">
        <f>IF(B51&lt;&gt;"",COUNTIFS(A1_Individu_Data_Keadaan_SDMK!Q$4:Q$150000,'04_MASTER_KODE_SDMK'!D$75,A1_Individu_Data_Keadaan_SDMK!O$4:O$150000,B51,A1_Individu_Data_Keadaan_SDMK!U$4:U$150000,"Perempuan"),"")</f>
        <v/>
      </c>
      <c r="Q51" s="422" t="str">
        <f t="shared" si="3"/>
        <v/>
      </c>
      <c r="R51" s="422" t="str">
        <f>IF(B51&lt;&gt;"",COUNTIFS(A1_Individu_Data_Keadaan_SDMK!Q$4:Q$150000,'04_MASTER_KODE_SDMK'!D$79,A1_Individu_Data_Keadaan_SDMK!O$4:O$150000,B51,A1_Individu_Data_Keadaan_SDMK!U$4:U$150000,"Laki-laki"),"")</f>
        <v/>
      </c>
      <c r="S51" s="422" t="str">
        <f>IF(B51&lt;&gt;"",COUNTIFS(A1_Individu_Data_Keadaan_SDMK!Q$4:Q$150000,'04_MASTER_KODE_SDMK'!D$79,A1_Individu_Data_Keadaan_SDMK!O$4:O$150000,B51,A1_Individu_Data_Keadaan_SDMK!U$4:U$150000,"Perempuan"),"")</f>
        <v/>
      </c>
      <c r="T51" s="422" t="str">
        <f t="shared" si="4"/>
        <v/>
      </c>
      <c r="U51" s="422" t="str">
        <f>IF(B51&lt;&gt;"",COUNTIFS(A1_Individu_Data_Keadaan_SDMK!Q$4:Q$150000,'04_MASTER_KODE_SDMK'!D$88,A1_Individu_Data_Keadaan_SDMK!O$4:O$150000,B51,A1_Individu_Data_Keadaan_SDMK!U$4:U$150000,"Laki-laki"),"")</f>
        <v/>
      </c>
      <c r="V51" s="422" t="str">
        <f>IF(B51&lt;&gt;"",COUNTIFS(A1_Individu_Data_Keadaan_SDMK!Q$4:Q$150000,'04_MASTER_KODE_SDMK'!D$88,A1_Individu_Data_Keadaan_SDMK!O$4:O$150000,B51,A1_Individu_Data_Keadaan_SDMK!U$4:U$150000,"Perempuan"),"")</f>
        <v/>
      </c>
      <c r="W51" s="422" t="str">
        <f t="shared" si="5"/>
        <v/>
      </c>
      <c r="X51" s="422" t="str">
        <f>IF(B51&lt;&gt;"",COUNTIFS(A1_Individu_Data_Keadaan_SDMK!Q$4:Q$150000,'04_MASTER_KODE_SDMK'!D$91,A1_Individu_Data_Keadaan_SDMK!O$4:O$150000,B51,A1_Individu_Data_Keadaan_SDMK!U$4:U$150000,"Laki-laki"),"")</f>
        <v/>
      </c>
      <c r="Y51" s="422" t="str">
        <f>IF(B51&lt;&gt;"",COUNTIFS(A1_Individu_Data_Keadaan_SDMK!Q$4:Q$150000,'04_MASTER_KODE_SDMK'!D$91,A1_Individu_Data_Keadaan_SDMK!O$4:O$150000,B51,A1_Individu_Data_Keadaan_SDMK!U$4:U$150000,"Perempuan"),"")</f>
        <v/>
      </c>
      <c r="Z51" s="422" t="str">
        <f t="shared" si="6"/>
        <v/>
      </c>
      <c r="AA51" s="422" t="str">
        <f>IF(B51&lt;&gt;"",COUNTIFS(A1_Individu_Data_Keadaan_SDMK!Q$4:Q$150000,'04_MASTER_KODE_SDMK'!D$93,A1_Individu_Data_Keadaan_SDMK!O$4:O$150000,B51,A1_Individu_Data_Keadaan_SDMK!U$4:U$150000,"Laki-laki"),"")</f>
        <v/>
      </c>
      <c r="AB51" s="422" t="str">
        <f>IF(B51&lt;&gt;"",COUNTIFS(A1_Individu_Data_Keadaan_SDMK!Q$4:Q$150000,'04_MASTER_KODE_SDMK'!D$93,A1_Individu_Data_Keadaan_SDMK!O$4:O$150000,B51,A1_Individu_Data_Keadaan_SDMK!U$4:U$150000,"Perempuan"),"")</f>
        <v/>
      </c>
      <c r="AC51" s="422" t="str">
        <f t="shared" si="7"/>
        <v/>
      </c>
      <c r="AD51" s="422" t="str">
        <f>IF(B51&lt;&gt;"",COUNTIFS(A1_Individu_Data_Keadaan_SDMK!Q$4:Q$150000,'04_MASTER_KODE_SDMK'!D$97,A1_Individu_Data_Keadaan_SDMK!O$4:O$150000,B51,A1_Individu_Data_Keadaan_SDMK!U$4:U$150000,"Laki-laki"),"")</f>
        <v/>
      </c>
      <c r="AE51" s="422" t="str">
        <f>IF(B51&lt;&gt;"",COUNTIFS(A1_Individu_Data_Keadaan_SDMK!Q$4:Q$150000,'04_MASTER_KODE_SDMK'!D$97,A1_Individu_Data_Keadaan_SDMK!O$4:O$150000,B51,A1_Individu_Data_Keadaan_SDMK!U$4:U$150000,"Perempuan"),"")</f>
        <v/>
      </c>
      <c r="AF51" s="422" t="str">
        <f t="shared" si="8"/>
        <v/>
      </c>
      <c r="AG51" s="422" t="str">
        <f>IF(B51&lt;&gt;"",COUNTIFS(A1_Individu_Data_Keadaan_SDMK!Q$4:Q$150000,'04_MASTER_KODE_SDMK'!D$105,A1_Individu_Data_Keadaan_SDMK!O$4:O$150000,B51,A1_Individu_Data_Keadaan_SDMK!U$4:U$150000,"Laki-laki"),"")</f>
        <v/>
      </c>
      <c r="AH51" s="422" t="str">
        <f>IF(B51&lt;&gt;"",COUNTIFS(A1_Individu_Data_Keadaan_SDMK!Q$4:Q$150000,'04_MASTER_KODE_SDMK'!D$105,A1_Individu_Data_Keadaan_SDMK!O$4:O$150000,B51,A1_Individu_Data_Keadaan_SDMK!U$4:U$150000,"Perempuan"),"")</f>
        <v/>
      </c>
      <c r="AI51" s="422" t="str">
        <f t="shared" si="9"/>
        <v/>
      </c>
      <c r="AJ51" s="422" t="str">
        <f>IF(B51&lt;&gt;"",COUNTIFS(A1_Individu_Data_Keadaan_SDMK!Q$4:Q$150000,'04_MASTER_KODE_SDMK'!D$111,A1_Individu_Data_Keadaan_SDMK!O$4:O$150000,B51,A1_Individu_Data_Keadaan_SDMK!U$4:U$150000,"Laki-laki"),"")</f>
        <v/>
      </c>
      <c r="AK51" s="422" t="str">
        <f>IF(B51&lt;&gt;"",COUNTIFS(A1_Individu_Data_Keadaan_SDMK!Q$4:Q$150000,'04_MASTER_KODE_SDMK'!D$111,A1_Individu_Data_Keadaan_SDMK!O$4:O$150000,B51,A1_Individu_Data_Keadaan_SDMK!U$4:U$150000,"Perempuan"),"")</f>
        <v/>
      </c>
      <c r="AL51" s="422" t="str">
        <f t="shared" si="10"/>
        <v/>
      </c>
      <c r="AM51" s="422" t="str">
        <f>IF(B51&lt;&gt;"",COUNTIFS(A1_Individu_Data_Keadaan_SDMK!Q$4:Q$150000,'04_MASTER_KODE_SDMK'!D$113,A1_Individu_Data_Keadaan_SDMK!O$4:O$150000,B51,A1_Individu_Data_Keadaan_SDMK!U$4:U$150000,"Laki-laki"),"")</f>
        <v/>
      </c>
      <c r="AN51" s="422" t="str">
        <f>IF(B51&lt;&gt;"",COUNTIFS(A1_Individu_Data_Keadaan_SDMK!Q$4:Q$150000,'04_MASTER_KODE_SDMK'!D$113,A1_Individu_Data_Keadaan_SDMK!O$4:O$150000,B51,A1_Individu_Data_Keadaan_SDMK!U$4:U$150000,"Perempuan"),"")</f>
        <v/>
      </c>
      <c r="AO51" s="422" t="str">
        <f t="shared" si="11"/>
        <v/>
      </c>
      <c r="AP51" s="422" t="str">
        <f>IF(B51&lt;&gt;"",COUNTIFS(A1_Individu_Data_Keadaan_SDMK!Q$4:Q$150000,'04_MASTER_KODE_SDMK'!D$120,A1_Individu_Data_Keadaan_SDMK!O$4:O$150000,B51,A1_Individu_Data_Keadaan_SDMK!U$4:U$150000,"Laki-laki"),"")</f>
        <v/>
      </c>
      <c r="AQ51" s="422" t="str">
        <f>IF(B51&lt;&gt;"",COUNTIFS(A1_Individu_Data_Keadaan_SDMK!Q$4:Q$150000,'04_MASTER_KODE_SDMK'!D$120,A1_Individu_Data_Keadaan_SDMK!O$4:O$150000,B51,A1_Individu_Data_Keadaan_SDMK!U$4:U$150000,"Perempuan"),"")</f>
        <v/>
      </c>
      <c r="AR51" s="422" t="str">
        <f t="shared" si="12"/>
        <v/>
      </c>
      <c r="AS51" s="422" t="str">
        <f t="shared" si="13"/>
        <v/>
      </c>
      <c r="AT51" s="422" t="str">
        <f t="shared" si="14"/>
        <v/>
      </c>
      <c r="AU51" s="422" t="str">
        <f t="shared" si="15"/>
        <v/>
      </c>
    </row>
    <row r="52" spans="1:47" hidden="1">
      <c r="A52" s="353">
        <v>37</v>
      </c>
      <c r="B52" s="353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421" t="str">
        <f>IF(B52&lt;&gt;"",COUNTIFS('02_MASTER_KODE_FASYANKES'!D$3:D$20279,"Puskesmas",'02_MASTER_KODE_FASYANKES'!L$3:L$20279,B52),"")</f>
        <v/>
      </c>
      <c r="D52" s="421" t="str">
        <f>IF(B52&lt;&gt;"",COUNTIFS('02_MASTER_KODE_FASYANKES'!D$3:D$20279,"Rumah Sakit",'02_MASTER_KODE_FASYANKES'!L$3:L$20279,B52),"")</f>
        <v/>
      </c>
      <c r="E52" s="421" t="str">
        <f>IF(B52&lt;&gt;"",COUNTIFS(A1_Individu_Data_Keadaan_SDMK!Q$4:Q$150000,'04_MASTER_KODE_SDMK'!D$6,A1_Individu_Data_Keadaan_SDMK!O$4:O$150000,B52,A1_Individu_Data_Keadaan_SDMK!U$4:U$150000,"Laki-laki"),"")</f>
        <v/>
      </c>
      <c r="F52" s="421" t="str">
        <f>IF(B52&lt;&gt;"",COUNTIFS(A1_Individu_Data_Keadaan_SDMK!Q$4:Q$150000,'04_MASTER_KODE_SDMK'!D$6,A1_Individu_Data_Keadaan_SDMK!O$4:O$150000,B52,A1_Individu_Data_Keadaan_SDMK!U$4:U$150000,"Perempuan"),"")</f>
        <v/>
      </c>
      <c r="G52" s="421" t="str">
        <f t="shared" si="0"/>
        <v/>
      </c>
      <c r="H52" s="421" t="str">
        <f>IF(B52&lt;&gt;"",COUNTIFS(A1_Individu_Data_Keadaan_SDMK!Q$4:Q$150000,'04_MASTER_KODE_SDMK'!D$61,A1_Individu_Data_Keadaan_SDMK!O$4:O$150000,B52,A1_Individu_Data_Keadaan_SDMK!U$4:U$150000,"Laki-laki"),"")</f>
        <v/>
      </c>
      <c r="I52" s="421" t="str">
        <f>IF(B52&lt;&gt;"",COUNTIFS(A1_Individu_Data_Keadaan_SDMK!Q$4:Q$150000,'04_MASTER_KODE_SDMK'!D$61,A1_Individu_Data_Keadaan_SDMK!O$4:O$150000,B52,A1_Individu_Data_Keadaan_SDMK!U$4:U$150000,"Perempuan"),"")</f>
        <v/>
      </c>
      <c r="J52" s="421" t="str">
        <f t="shared" si="1"/>
        <v/>
      </c>
      <c r="K52" s="421" t="str">
        <f>IF(B52&lt;&gt;"",COUNTIFS(A1_Individu_Data_Keadaan_SDMK!Q$4:Q$150000,'04_MASTER_KODE_SDMK'!D$62,A1_Individu_Data_Keadaan_SDMK!O$4:O$150000,B52,A1_Individu_Data_Keadaan_SDMK!U$4:U$150000,"Laki-laki"),"")</f>
        <v/>
      </c>
      <c r="L52" s="421" t="str">
        <f>IF(B52&lt;&gt;"",COUNTIFS(A1_Individu_Data_Keadaan_SDMK!Q$4:Q$150000,'04_MASTER_KODE_SDMK'!D$62,A1_Individu_Data_Keadaan_SDMK!O$4:O$150000,B52,A1_Individu_Data_Keadaan_SDMK!U$4:U$150000,"Perempuan"),"")</f>
        <v/>
      </c>
      <c r="M52" s="421" t="str">
        <f t="shared" si="2"/>
        <v/>
      </c>
      <c r="N52" s="421" t="str">
        <f>IF(B52&lt;&gt;"",COUNTIFS(A1_Individu_Data_Keadaan_SDMK!Q$4:Q$150000,'04_MASTER_KODE_SDMK'!D$71,A1_Individu_Data_Keadaan_SDMK!O$4:O$150000,B52,A1_Individu_Data_Keadaan_SDMK!U$4:U$150000,"Perempuan"),"")</f>
        <v/>
      </c>
      <c r="O52" s="421" t="str">
        <f>IF(B52&lt;&gt;"",COUNTIFS(A1_Individu_Data_Keadaan_SDMK!Q$4:Q$150000,'04_MASTER_KODE_SDMK'!D$75,A1_Individu_Data_Keadaan_SDMK!O$4:O$150000,B52,A1_Individu_Data_Keadaan_SDMK!U$4:U$150000,"Laki-laki"),"")</f>
        <v/>
      </c>
      <c r="P52" s="421" t="str">
        <f>IF(B52&lt;&gt;"",COUNTIFS(A1_Individu_Data_Keadaan_SDMK!Q$4:Q$150000,'04_MASTER_KODE_SDMK'!D$75,A1_Individu_Data_Keadaan_SDMK!O$4:O$150000,B52,A1_Individu_Data_Keadaan_SDMK!U$4:U$150000,"Perempuan"),"")</f>
        <v/>
      </c>
      <c r="Q52" s="421" t="str">
        <f t="shared" si="3"/>
        <v/>
      </c>
      <c r="R52" s="421" t="str">
        <f>IF(B52&lt;&gt;"",COUNTIFS(A1_Individu_Data_Keadaan_SDMK!Q$4:Q$150000,'04_MASTER_KODE_SDMK'!D$79,A1_Individu_Data_Keadaan_SDMK!O$4:O$150000,B52,A1_Individu_Data_Keadaan_SDMK!U$4:U$150000,"Laki-laki"),"")</f>
        <v/>
      </c>
      <c r="S52" s="421" t="str">
        <f>IF(B52&lt;&gt;"",COUNTIFS(A1_Individu_Data_Keadaan_SDMK!Q$4:Q$150000,'04_MASTER_KODE_SDMK'!D$79,A1_Individu_Data_Keadaan_SDMK!O$4:O$150000,B52,A1_Individu_Data_Keadaan_SDMK!U$4:U$150000,"Perempuan"),"")</f>
        <v/>
      </c>
      <c r="T52" s="421" t="str">
        <f t="shared" si="4"/>
        <v/>
      </c>
      <c r="U52" s="421" t="str">
        <f>IF(B52&lt;&gt;"",COUNTIFS(A1_Individu_Data_Keadaan_SDMK!Q$4:Q$150000,'04_MASTER_KODE_SDMK'!D$88,A1_Individu_Data_Keadaan_SDMK!O$4:O$150000,B52,A1_Individu_Data_Keadaan_SDMK!U$4:U$150000,"Laki-laki"),"")</f>
        <v/>
      </c>
      <c r="V52" s="421" t="str">
        <f>IF(B52&lt;&gt;"",COUNTIFS(A1_Individu_Data_Keadaan_SDMK!Q$4:Q$150000,'04_MASTER_KODE_SDMK'!D$88,A1_Individu_Data_Keadaan_SDMK!O$4:O$150000,B52,A1_Individu_Data_Keadaan_SDMK!U$4:U$150000,"Perempuan"),"")</f>
        <v/>
      </c>
      <c r="W52" s="421" t="str">
        <f t="shared" si="5"/>
        <v/>
      </c>
      <c r="X52" s="421" t="str">
        <f>IF(B52&lt;&gt;"",COUNTIFS(A1_Individu_Data_Keadaan_SDMK!Q$4:Q$150000,'04_MASTER_KODE_SDMK'!D$91,A1_Individu_Data_Keadaan_SDMK!O$4:O$150000,B52,A1_Individu_Data_Keadaan_SDMK!U$4:U$150000,"Laki-laki"),"")</f>
        <v/>
      </c>
      <c r="Y52" s="421" t="str">
        <f>IF(B52&lt;&gt;"",COUNTIFS(A1_Individu_Data_Keadaan_SDMK!Q$4:Q$150000,'04_MASTER_KODE_SDMK'!D$91,A1_Individu_Data_Keadaan_SDMK!O$4:O$150000,B52,A1_Individu_Data_Keadaan_SDMK!U$4:U$150000,"Perempuan"),"")</f>
        <v/>
      </c>
      <c r="Z52" s="421" t="str">
        <f t="shared" si="6"/>
        <v/>
      </c>
      <c r="AA52" s="421" t="str">
        <f>IF(B52&lt;&gt;"",COUNTIFS(A1_Individu_Data_Keadaan_SDMK!Q$4:Q$150000,'04_MASTER_KODE_SDMK'!D$93,A1_Individu_Data_Keadaan_SDMK!O$4:O$150000,B52,A1_Individu_Data_Keadaan_SDMK!U$4:U$150000,"Laki-laki"),"")</f>
        <v/>
      </c>
      <c r="AB52" s="421" t="str">
        <f>IF(B52&lt;&gt;"",COUNTIFS(A1_Individu_Data_Keadaan_SDMK!Q$4:Q$150000,'04_MASTER_KODE_SDMK'!D$93,A1_Individu_Data_Keadaan_SDMK!O$4:O$150000,B52,A1_Individu_Data_Keadaan_SDMK!U$4:U$150000,"Perempuan"),"")</f>
        <v/>
      </c>
      <c r="AC52" s="421" t="str">
        <f t="shared" si="7"/>
        <v/>
      </c>
      <c r="AD52" s="421" t="str">
        <f>IF(B52&lt;&gt;"",COUNTIFS(A1_Individu_Data_Keadaan_SDMK!Q$4:Q$150000,'04_MASTER_KODE_SDMK'!D$97,A1_Individu_Data_Keadaan_SDMK!O$4:O$150000,B52,A1_Individu_Data_Keadaan_SDMK!U$4:U$150000,"Laki-laki"),"")</f>
        <v/>
      </c>
      <c r="AE52" s="421" t="str">
        <f>IF(B52&lt;&gt;"",COUNTIFS(A1_Individu_Data_Keadaan_SDMK!Q$4:Q$150000,'04_MASTER_KODE_SDMK'!D$97,A1_Individu_Data_Keadaan_SDMK!O$4:O$150000,B52,A1_Individu_Data_Keadaan_SDMK!U$4:U$150000,"Perempuan"),"")</f>
        <v/>
      </c>
      <c r="AF52" s="421" t="str">
        <f t="shared" si="8"/>
        <v/>
      </c>
      <c r="AG52" s="421" t="str">
        <f>IF(B52&lt;&gt;"",COUNTIFS(A1_Individu_Data_Keadaan_SDMK!Q$4:Q$150000,'04_MASTER_KODE_SDMK'!D$105,A1_Individu_Data_Keadaan_SDMK!O$4:O$150000,B52,A1_Individu_Data_Keadaan_SDMK!U$4:U$150000,"Laki-laki"),"")</f>
        <v/>
      </c>
      <c r="AH52" s="421" t="str">
        <f>IF(B52&lt;&gt;"",COUNTIFS(A1_Individu_Data_Keadaan_SDMK!Q$4:Q$150000,'04_MASTER_KODE_SDMK'!D$105,A1_Individu_Data_Keadaan_SDMK!O$4:O$150000,B52,A1_Individu_Data_Keadaan_SDMK!U$4:U$150000,"Perempuan"),"")</f>
        <v/>
      </c>
      <c r="AI52" s="421" t="str">
        <f t="shared" si="9"/>
        <v/>
      </c>
      <c r="AJ52" s="421" t="str">
        <f>IF(B52&lt;&gt;"",COUNTIFS(A1_Individu_Data_Keadaan_SDMK!Q$4:Q$150000,'04_MASTER_KODE_SDMK'!D$111,A1_Individu_Data_Keadaan_SDMK!O$4:O$150000,B52,A1_Individu_Data_Keadaan_SDMK!U$4:U$150000,"Laki-laki"),"")</f>
        <v/>
      </c>
      <c r="AK52" s="421" t="str">
        <f>IF(B52&lt;&gt;"",COUNTIFS(A1_Individu_Data_Keadaan_SDMK!Q$4:Q$150000,'04_MASTER_KODE_SDMK'!D$111,A1_Individu_Data_Keadaan_SDMK!O$4:O$150000,B52,A1_Individu_Data_Keadaan_SDMK!U$4:U$150000,"Perempuan"),"")</f>
        <v/>
      </c>
      <c r="AL52" s="421" t="str">
        <f t="shared" si="10"/>
        <v/>
      </c>
      <c r="AM52" s="421" t="str">
        <f>IF(B52&lt;&gt;"",COUNTIFS(A1_Individu_Data_Keadaan_SDMK!Q$4:Q$150000,'04_MASTER_KODE_SDMK'!D$113,A1_Individu_Data_Keadaan_SDMK!O$4:O$150000,B52,A1_Individu_Data_Keadaan_SDMK!U$4:U$150000,"Laki-laki"),"")</f>
        <v/>
      </c>
      <c r="AN52" s="421" t="str">
        <f>IF(B52&lt;&gt;"",COUNTIFS(A1_Individu_Data_Keadaan_SDMK!Q$4:Q$150000,'04_MASTER_KODE_SDMK'!D$113,A1_Individu_Data_Keadaan_SDMK!O$4:O$150000,B52,A1_Individu_Data_Keadaan_SDMK!U$4:U$150000,"Perempuan"),"")</f>
        <v/>
      </c>
      <c r="AO52" s="421" t="str">
        <f t="shared" si="11"/>
        <v/>
      </c>
      <c r="AP52" s="421" t="str">
        <f>IF(B52&lt;&gt;"",COUNTIFS(A1_Individu_Data_Keadaan_SDMK!Q$4:Q$150000,'04_MASTER_KODE_SDMK'!D$120,A1_Individu_Data_Keadaan_SDMK!O$4:O$150000,B52,A1_Individu_Data_Keadaan_SDMK!U$4:U$150000,"Laki-laki"),"")</f>
        <v/>
      </c>
      <c r="AQ52" s="421" t="str">
        <f>IF(B52&lt;&gt;"",COUNTIFS(A1_Individu_Data_Keadaan_SDMK!Q$4:Q$150000,'04_MASTER_KODE_SDMK'!D$120,A1_Individu_Data_Keadaan_SDMK!O$4:O$150000,B52,A1_Individu_Data_Keadaan_SDMK!U$4:U$150000,"Perempuan"),"")</f>
        <v/>
      </c>
      <c r="AR52" s="421" t="str">
        <f t="shared" si="12"/>
        <v/>
      </c>
      <c r="AS52" s="421" t="str">
        <f t="shared" si="13"/>
        <v/>
      </c>
      <c r="AT52" s="421" t="str">
        <f t="shared" si="14"/>
        <v/>
      </c>
      <c r="AU52" s="421" t="str">
        <f t="shared" si="15"/>
        <v/>
      </c>
    </row>
    <row r="53" spans="1:47" hidden="1">
      <c r="A53" s="410">
        <v>38</v>
      </c>
      <c r="B53" s="410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422" t="str">
        <f>IF(B53&lt;&gt;"",COUNTIFS('02_MASTER_KODE_FASYANKES'!D$3:D$20279,"Puskesmas",'02_MASTER_KODE_FASYANKES'!L$3:L$20279,B53),"")</f>
        <v/>
      </c>
      <c r="D53" s="422" t="str">
        <f>IF(B53&lt;&gt;"",COUNTIFS('02_MASTER_KODE_FASYANKES'!D$3:D$20279,"Rumah Sakit",'02_MASTER_KODE_FASYANKES'!L$3:L$20279,B53),"")</f>
        <v/>
      </c>
      <c r="E53" s="422" t="str">
        <f>IF(B53&lt;&gt;"",COUNTIFS(A1_Individu_Data_Keadaan_SDMK!Q$4:Q$150000,'04_MASTER_KODE_SDMK'!D$6,A1_Individu_Data_Keadaan_SDMK!O$4:O$150000,B53,A1_Individu_Data_Keadaan_SDMK!U$4:U$150000,"Laki-laki"),"")</f>
        <v/>
      </c>
      <c r="F53" s="422" t="str">
        <f>IF(B53&lt;&gt;"",COUNTIFS(A1_Individu_Data_Keadaan_SDMK!Q$4:Q$150000,'04_MASTER_KODE_SDMK'!D$6,A1_Individu_Data_Keadaan_SDMK!O$4:O$150000,B53,A1_Individu_Data_Keadaan_SDMK!U$4:U$150000,"Perempuan"),"")</f>
        <v/>
      </c>
      <c r="G53" s="422" t="str">
        <f t="shared" si="0"/>
        <v/>
      </c>
      <c r="H53" s="422" t="str">
        <f>IF(B53&lt;&gt;"",COUNTIFS(A1_Individu_Data_Keadaan_SDMK!Q$4:Q$150000,'04_MASTER_KODE_SDMK'!D$61,A1_Individu_Data_Keadaan_SDMK!O$4:O$150000,B53,A1_Individu_Data_Keadaan_SDMK!U$4:U$150000,"Laki-laki"),"")</f>
        <v/>
      </c>
      <c r="I53" s="422" t="str">
        <f>IF(B53&lt;&gt;"",COUNTIFS(A1_Individu_Data_Keadaan_SDMK!Q$4:Q$150000,'04_MASTER_KODE_SDMK'!D$61,A1_Individu_Data_Keadaan_SDMK!O$4:O$150000,B53,A1_Individu_Data_Keadaan_SDMK!U$4:U$150000,"Perempuan"),"")</f>
        <v/>
      </c>
      <c r="J53" s="422" t="str">
        <f t="shared" si="1"/>
        <v/>
      </c>
      <c r="K53" s="422" t="str">
        <f>IF(B53&lt;&gt;"",COUNTIFS(A1_Individu_Data_Keadaan_SDMK!Q$4:Q$150000,'04_MASTER_KODE_SDMK'!D$62,A1_Individu_Data_Keadaan_SDMK!O$4:O$150000,B53,A1_Individu_Data_Keadaan_SDMK!U$4:U$150000,"Laki-laki"),"")</f>
        <v/>
      </c>
      <c r="L53" s="422" t="str">
        <f>IF(B53&lt;&gt;"",COUNTIFS(A1_Individu_Data_Keadaan_SDMK!Q$4:Q$150000,'04_MASTER_KODE_SDMK'!D$62,A1_Individu_Data_Keadaan_SDMK!O$4:O$150000,B53,A1_Individu_Data_Keadaan_SDMK!U$4:U$150000,"Perempuan"),"")</f>
        <v/>
      </c>
      <c r="M53" s="422" t="str">
        <f t="shared" si="2"/>
        <v/>
      </c>
      <c r="N53" s="422" t="str">
        <f>IF(B53&lt;&gt;"",COUNTIFS(A1_Individu_Data_Keadaan_SDMK!Q$4:Q$150000,'04_MASTER_KODE_SDMK'!D$71,A1_Individu_Data_Keadaan_SDMK!O$4:O$150000,B53,A1_Individu_Data_Keadaan_SDMK!U$4:U$150000,"Perempuan"),"")</f>
        <v/>
      </c>
      <c r="O53" s="422" t="str">
        <f>IF(B53&lt;&gt;"",COUNTIFS(A1_Individu_Data_Keadaan_SDMK!Q$4:Q$150000,'04_MASTER_KODE_SDMK'!D$75,A1_Individu_Data_Keadaan_SDMK!O$4:O$150000,B53,A1_Individu_Data_Keadaan_SDMK!U$4:U$150000,"Laki-laki"),"")</f>
        <v/>
      </c>
      <c r="P53" s="422" t="str">
        <f>IF(B53&lt;&gt;"",COUNTIFS(A1_Individu_Data_Keadaan_SDMK!Q$4:Q$150000,'04_MASTER_KODE_SDMK'!D$75,A1_Individu_Data_Keadaan_SDMK!O$4:O$150000,B53,A1_Individu_Data_Keadaan_SDMK!U$4:U$150000,"Perempuan"),"")</f>
        <v/>
      </c>
      <c r="Q53" s="422" t="str">
        <f t="shared" si="3"/>
        <v/>
      </c>
      <c r="R53" s="422" t="str">
        <f>IF(B53&lt;&gt;"",COUNTIFS(A1_Individu_Data_Keadaan_SDMK!Q$4:Q$150000,'04_MASTER_KODE_SDMK'!D$79,A1_Individu_Data_Keadaan_SDMK!O$4:O$150000,B53,A1_Individu_Data_Keadaan_SDMK!U$4:U$150000,"Laki-laki"),"")</f>
        <v/>
      </c>
      <c r="S53" s="422" t="str">
        <f>IF(B53&lt;&gt;"",COUNTIFS(A1_Individu_Data_Keadaan_SDMK!Q$4:Q$150000,'04_MASTER_KODE_SDMK'!D$79,A1_Individu_Data_Keadaan_SDMK!O$4:O$150000,B53,A1_Individu_Data_Keadaan_SDMK!U$4:U$150000,"Perempuan"),"")</f>
        <v/>
      </c>
      <c r="T53" s="422" t="str">
        <f t="shared" si="4"/>
        <v/>
      </c>
      <c r="U53" s="422" t="str">
        <f>IF(B53&lt;&gt;"",COUNTIFS(A1_Individu_Data_Keadaan_SDMK!Q$4:Q$150000,'04_MASTER_KODE_SDMK'!D$88,A1_Individu_Data_Keadaan_SDMK!O$4:O$150000,B53,A1_Individu_Data_Keadaan_SDMK!U$4:U$150000,"Laki-laki"),"")</f>
        <v/>
      </c>
      <c r="V53" s="422" t="str">
        <f>IF(B53&lt;&gt;"",COUNTIFS(A1_Individu_Data_Keadaan_SDMK!Q$4:Q$150000,'04_MASTER_KODE_SDMK'!D$88,A1_Individu_Data_Keadaan_SDMK!O$4:O$150000,B53,A1_Individu_Data_Keadaan_SDMK!U$4:U$150000,"Perempuan"),"")</f>
        <v/>
      </c>
      <c r="W53" s="422" t="str">
        <f t="shared" si="5"/>
        <v/>
      </c>
      <c r="X53" s="422" t="str">
        <f>IF(B53&lt;&gt;"",COUNTIFS(A1_Individu_Data_Keadaan_SDMK!Q$4:Q$150000,'04_MASTER_KODE_SDMK'!D$91,A1_Individu_Data_Keadaan_SDMK!O$4:O$150000,B53,A1_Individu_Data_Keadaan_SDMK!U$4:U$150000,"Laki-laki"),"")</f>
        <v/>
      </c>
      <c r="Y53" s="422" t="str">
        <f>IF(B53&lt;&gt;"",COUNTIFS(A1_Individu_Data_Keadaan_SDMK!Q$4:Q$150000,'04_MASTER_KODE_SDMK'!D$91,A1_Individu_Data_Keadaan_SDMK!O$4:O$150000,B53,A1_Individu_Data_Keadaan_SDMK!U$4:U$150000,"Perempuan"),"")</f>
        <v/>
      </c>
      <c r="Z53" s="422" t="str">
        <f t="shared" si="6"/>
        <v/>
      </c>
      <c r="AA53" s="422" t="str">
        <f>IF(B53&lt;&gt;"",COUNTIFS(A1_Individu_Data_Keadaan_SDMK!Q$4:Q$150000,'04_MASTER_KODE_SDMK'!D$93,A1_Individu_Data_Keadaan_SDMK!O$4:O$150000,B53,A1_Individu_Data_Keadaan_SDMK!U$4:U$150000,"Laki-laki"),"")</f>
        <v/>
      </c>
      <c r="AB53" s="422" t="str">
        <f>IF(B53&lt;&gt;"",COUNTIFS(A1_Individu_Data_Keadaan_SDMK!Q$4:Q$150000,'04_MASTER_KODE_SDMK'!D$93,A1_Individu_Data_Keadaan_SDMK!O$4:O$150000,B53,A1_Individu_Data_Keadaan_SDMK!U$4:U$150000,"Perempuan"),"")</f>
        <v/>
      </c>
      <c r="AC53" s="422" t="str">
        <f t="shared" si="7"/>
        <v/>
      </c>
      <c r="AD53" s="422" t="str">
        <f>IF(B53&lt;&gt;"",COUNTIFS(A1_Individu_Data_Keadaan_SDMK!Q$4:Q$150000,'04_MASTER_KODE_SDMK'!D$97,A1_Individu_Data_Keadaan_SDMK!O$4:O$150000,B53,A1_Individu_Data_Keadaan_SDMK!U$4:U$150000,"Laki-laki"),"")</f>
        <v/>
      </c>
      <c r="AE53" s="422" t="str">
        <f>IF(B53&lt;&gt;"",COUNTIFS(A1_Individu_Data_Keadaan_SDMK!Q$4:Q$150000,'04_MASTER_KODE_SDMK'!D$97,A1_Individu_Data_Keadaan_SDMK!O$4:O$150000,B53,A1_Individu_Data_Keadaan_SDMK!U$4:U$150000,"Perempuan"),"")</f>
        <v/>
      </c>
      <c r="AF53" s="422" t="str">
        <f t="shared" si="8"/>
        <v/>
      </c>
      <c r="AG53" s="422" t="str">
        <f>IF(B53&lt;&gt;"",COUNTIFS(A1_Individu_Data_Keadaan_SDMK!Q$4:Q$150000,'04_MASTER_KODE_SDMK'!D$105,A1_Individu_Data_Keadaan_SDMK!O$4:O$150000,B53,A1_Individu_Data_Keadaan_SDMK!U$4:U$150000,"Laki-laki"),"")</f>
        <v/>
      </c>
      <c r="AH53" s="422" t="str">
        <f>IF(B53&lt;&gt;"",COUNTIFS(A1_Individu_Data_Keadaan_SDMK!Q$4:Q$150000,'04_MASTER_KODE_SDMK'!D$105,A1_Individu_Data_Keadaan_SDMK!O$4:O$150000,B53,A1_Individu_Data_Keadaan_SDMK!U$4:U$150000,"Perempuan"),"")</f>
        <v/>
      </c>
      <c r="AI53" s="422" t="str">
        <f t="shared" si="9"/>
        <v/>
      </c>
      <c r="AJ53" s="422" t="str">
        <f>IF(B53&lt;&gt;"",COUNTIFS(A1_Individu_Data_Keadaan_SDMK!Q$4:Q$150000,'04_MASTER_KODE_SDMK'!D$111,A1_Individu_Data_Keadaan_SDMK!O$4:O$150000,B53,A1_Individu_Data_Keadaan_SDMK!U$4:U$150000,"Laki-laki"),"")</f>
        <v/>
      </c>
      <c r="AK53" s="422" t="str">
        <f>IF(B53&lt;&gt;"",COUNTIFS(A1_Individu_Data_Keadaan_SDMK!Q$4:Q$150000,'04_MASTER_KODE_SDMK'!D$111,A1_Individu_Data_Keadaan_SDMK!O$4:O$150000,B53,A1_Individu_Data_Keadaan_SDMK!U$4:U$150000,"Perempuan"),"")</f>
        <v/>
      </c>
      <c r="AL53" s="422" t="str">
        <f t="shared" si="10"/>
        <v/>
      </c>
      <c r="AM53" s="422" t="str">
        <f>IF(B53&lt;&gt;"",COUNTIFS(A1_Individu_Data_Keadaan_SDMK!Q$4:Q$150000,'04_MASTER_KODE_SDMK'!D$113,A1_Individu_Data_Keadaan_SDMK!O$4:O$150000,B53,A1_Individu_Data_Keadaan_SDMK!U$4:U$150000,"Laki-laki"),"")</f>
        <v/>
      </c>
      <c r="AN53" s="422" t="str">
        <f>IF(B53&lt;&gt;"",COUNTIFS(A1_Individu_Data_Keadaan_SDMK!Q$4:Q$150000,'04_MASTER_KODE_SDMK'!D$113,A1_Individu_Data_Keadaan_SDMK!O$4:O$150000,B53,A1_Individu_Data_Keadaan_SDMK!U$4:U$150000,"Perempuan"),"")</f>
        <v/>
      </c>
      <c r="AO53" s="422" t="str">
        <f t="shared" si="11"/>
        <v/>
      </c>
      <c r="AP53" s="422" t="str">
        <f>IF(B53&lt;&gt;"",COUNTIFS(A1_Individu_Data_Keadaan_SDMK!Q$4:Q$150000,'04_MASTER_KODE_SDMK'!D$120,A1_Individu_Data_Keadaan_SDMK!O$4:O$150000,B53,A1_Individu_Data_Keadaan_SDMK!U$4:U$150000,"Laki-laki"),"")</f>
        <v/>
      </c>
      <c r="AQ53" s="422" t="str">
        <f>IF(B53&lt;&gt;"",COUNTIFS(A1_Individu_Data_Keadaan_SDMK!Q$4:Q$150000,'04_MASTER_KODE_SDMK'!D$120,A1_Individu_Data_Keadaan_SDMK!O$4:O$150000,B53,A1_Individu_Data_Keadaan_SDMK!U$4:U$150000,"Perempuan"),"")</f>
        <v/>
      </c>
      <c r="AR53" s="422" t="str">
        <f t="shared" si="12"/>
        <v/>
      </c>
      <c r="AS53" s="422" t="str">
        <f t="shared" si="13"/>
        <v/>
      </c>
      <c r="AT53" s="422" t="str">
        <f t="shared" si="14"/>
        <v/>
      </c>
      <c r="AU53" s="422" t="str">
        <f t="shared" si="15"/>
        <v/>
      </c>
    </row>
    <row r="54" spans="1:47" ht="20.100000000000001" customHeight="1">
      <c r="A54" s="641" t="s">
        <v>9218</v>
      </c>
      <c r="B54" s="642"/>
      <c r="C54" s="411">
        <f t="shared" ref="C54:AR54" si="16">SUM(C16:C53)</f>
        <v>340</v>
      </c>
      <c r="D54" s="411">
        <f t="shared" si="16"/>
        <v>188</v>
      </c>
      <c r="E54" s="411">
        <f t="shared" si="16"/>
        <v>0</v>
      </c>
      <c r="F54" s="411">
        <f t="shared" si="16"/>
        <v>0</v>
      </c>
      <c r="G54" s="411">
        <f t="shared" si="16"/>
        <v>0</v>
      </c>
      <c r="H54" s="411">
        <f t="shared" si="16"/>
        <v>0</v>
      </c>
      <c r="I54" s="411">
        <f t="shared" si="16"/>
        <v>0</v>
      </c>
      <c r="J54" s="411">
        <f t="shared" si="16"/>
        <v>0</v>
      </c>
      <c r="K54" s="411">
        <f t="shared" si="16"/>
        <v>0</v>
      </c>
      <c r="L54" s="411">
        <f t="shared" si="16"/>
        <v>1</v>
      </c>
      <c r="M54" s="411">
        <f t="shared" si="16"/>
        <v>1</v>
      </c>
      <c r="N54" s="411">
        <f t="shared" si="16"/>
        <v>0</v>
      </c>
      <c r="O54" s="411">
        <f t="shared" si="16"/>
        <v>0</v>
      </c>
      <c r="P54" s="411">
        <f t="shared" si="16"/>
        <v>0</v>
      </c>
      <c r="Q54" s="411">
        <f t="shared" si="16"/>
        <v>0</v>
      </c>
      <c r="R54" s="411">
        <f t="shared" si="16"/>
        <v>0</v>
      </c>
      <c r="S54" s="411">
        <f t="shared" si="16"/>
        <v>0</v>
      </c>
      <c r="T54" s="411">
        <f t="shared" si="16"/>
        <v>0</v>
      </c>
      <c r="U54" s="411">
        <f t="shared" si="16"/>
        <v>0</v>
      </c>
      <c r="V54" s="411">
        <f t="shared" si="16"/>
        <v>0</v>
      </c>
      <c r="W54" s="411">
        <f t="shared" si="16"/>
        <v>0</v>
      </c>
      <c r="X54" s="411">
        <f t="shared" si="16"/>
        <v>0</v>
      </c>
      <c r="Y54" s="411">
        <f t="shared" si="16"/>
        <v>0</v>
      </c>
      <c r="Z54" s="411">
        <f t="shared" si="16"/>
        <v>0</v>
      </c>
      <c r="AA54" s="411">
        <f t="shared" si="16"/>
        <v>0</v>
      </c>
      <c r="AB54" s="411">
        <f t="shared" si="16"/>
        <v>0</v>
      </c>
      <c r="AC54" s="411">
        <f t="shared" si="16"/>
        <v>0</v>
      </c>
      <c r="AD54" s="411">
        <f t="shared" si="16"/>
        <v>0</v>
      </c>
      <c r="AE54" s="411">
        <f t="shared" si="16"/>
        <v>0</v>
      </c>
      <c r="AF54" s="411">
        <f t="shared" si="16"/>
        <v>0</v>
      </c>
      <c r="AG54" s="411">
        <f t="shared" si="16"/>
        <v>0</v>
      </c>
      <c r="AH54" s="411">
        <f t="shared" si="16"/>
        <v>0</v>
      </c>
      <c r="AI54" s="411">
        <f t="shared" si="16"/>
        <v>0</v>
      </c>
      <c r="AJ54" s="411">
        <f t="shared" si="16"/>
        <v>0</v>
      </c>
      <c r="AK54" s="411">
        <f t="shared" si="16"/>
        <v>0</v>
      </c>
      <c r="AL54" s="411">
        <f t="shared" si="16"/>
        <v>0</v>
      </c>
      <c r="AM54" s="411">
        <f t="shared" si="16"/>
        <v>0</v>
      </c>
      <c r="AN54" s="411">
        <f t="shared" si="16"/>
        <v>0</v>
      </c>
      <c r="AO54" s="411">
        <f t="shared" si="16"/>
        <v>0</v>
      </c>
      <c r="AP54" s="411">
        <f t="shared" si="16"/>
        <v>0</v>
      </c>
      <c r="AQ54" s="411">
        <f t="shared" si="16"/>
        <v>0</v>
      </c>
      <c r="AR54" s="411">
        <f t="shared" si="16"/>
        <v>0</v>
      </c>
      <c r="AS54" s="411">
        <f>SUM(AS16:AS53)</f>
        <v>0</v>
      </c>
      <c r="AT54" s="411">
        <f>SUM(AT16:AT53)</f>
        <v>1</v>
      </c>
      <c r="AU54" s="411">
        <f>SUM(AU16:AU53)</f>
        <v>1</v>
      </c>
    </row>
    <row r="55" spans="1:47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</row>
    <row r="56" spans="1:47">
      <c r="A56" s="412" t="s">
        <v>12219</v>
      </c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</row>
    <row r="57" spans="1:47" ht="9" customHeight="1">
      <c r="A57" s="412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</row>
    <row r="58" spans="1:47" ht="15.75" customHeight="1">
      <c r="A58" s="643" t="s">
        <v>2416</v>
      </c>
      <c r="B58" s="643" t="s">
        <v>9307</v>
      </c>
      <c r="C58" s="645" t="s">
        <v>9309</v>
      </c>
      <c r="D58" s="645"/>
      <c r="E58" s="646" t="s">
        <v>12222</v>
      </c>
      <c r="F58" s="647"/>
      <c r="G58" s="647"/>
      <c r="H58" s="647"/>
      <c r="I58" s="647"/>
      <c r="J58" s="647"/>
      <c r="K58" s="647"/>
      <c r="L58" s="647"/>
      <c r="M58" s="647"/>
      <c r="N58" s="647"/>
      <c r="O58" s="647"/>
      <c r="P58" s="647"/>
      <c r="Q58" s="647"/>
      <c r="R58" s="647"/>
      <c r="S58" s="647"/>
      <c r="T58" s="647"/>
      <c r="U58" s="647"/>
      <c r="V58" s="647"/>
      <c r="W58" s="647"/>
      <c r="X58" s="647"/>
      <c r="Y58" s="647"/>
      <c r="Z58" s="647"/>
      <c r="AA58" s="647"/>
      <c r="AB58" s="647"/>
      <c r="AC58" s="647"/>
      <c r="AD58" s="635" t="s">
        <v>12221</v>
      </c>
      <c r="AE58" s="635"/>
      <c r="AF58" s="635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</row>
    <row r="59" spans="1:47" ht="45.75" customHeight="1">
      <c r="A59" s="644"/>
      <c r="B59" s="644"/>
      <c r="C59" s="413" t="s">
        <v>9302</v>
      </c>
      <c r="D59" s="413" t="s">
        <v>9301</v>
      </c>
      <c r="E59" s="635" t="s">
        <v>6</v>
      </c>
      <c r="F59" s="635"/>
      <c r="G59" s="635"/>
      <c r="H59" s="635" t="s">
        <v>10</v>
      </c>
      <c r="I59" s="635"/>
      <c r="J59" s="635"/>
      <c r="K59" s="635" t="s">
        <v>1710</v>
      </c>
      <c r="L59" s="635"/>
      <c r="M59" s="635"/>
      <c r="N59" s="417" t="s">
        <v>87</v>
      </c>
      <c r="O59" s="635" t="s">
        <v>12220</v>
      </c>
      <c r="P59" s="635"/>
      <c r="Q59" s="635"/>
      <c r="R59" s="635" t="s">
        <v>371</v>
      </c>
      <c r="S59" s="635"/>
      <c r="T59" s="635"/>
      <c r="U59" s="635" t="s">
        <v>377</v>
      </c>
      <c r="V59" s="635"/>
      <c r="W59" s="635"/>
      <c r="X59" s="635" t="s">
        <v>385</v>
      </c>
      <c r="Y59" s="635"/>
      <c r="Z59" s="635"/>
      <c r="AA59" s="635" t="s">
        <v>9429</v>
      </c>
      <c r="AB59" s="635"/>
      <c r="AC59" s="636"/>
      <c r="AD59" s="635"/>
      <c r="AE59" s="635"/>
      <c r="AF59" s="635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</row>
    <row r="60" spans="1:47" ht="15.75" customHeight="1">
      <c r="A60" s="414"/>
      <c r="B60" s="414"/>
      <c r="C60" s="414"/>
      <c r="D60" s="414"/>
      <c r="E60" s="415" t="s">
        <v>1661</v>
      </c>
      <c r="F60" s="415" t="s">
        <v>1662</v>
      </c>
      <c r="G60" s="415" t="s">
        <v>9238</v>
      </c>
      <c r="H60" s="415" t="s">
        <v>1661</v>
      </c>
      <c r="I60" s="415" t="s">
        <v>1662</v>
      </c>
      <c r="J60" s="415" t="s">
        <v>9238</v>
      </c>
      <c r="K60" s="415" t="s">
        <v>1661</v>
      </c>
      <c r="L60" s="415" t="s">
        <v>1662</v>
      </c>
      <c r="M60" s="415" t="s">
        <v>9238</v>
      </c>
      <c r="N60" s="415" t="s">
        <v>1662</v>
      </c>
      <c r="O60" s="415" t="s">
        <v>1661</v>
      </c>
      <c r="P60" s="415" t="s">
        <v>1662</v>
      </c>
      <c r="Q60" s="415" t="s">
        <v>9238</v>
      </c>
      <c r="R60" s="415" t="s">
        <v>1661</v>
      </c>
      <c r="S60" s="415" t="s">
        <v>1662</v>
      </c>
      <c r="T60" s="415" t="s">
        <v>9238</v>
      </c>
      <c r="U60" s="415" t="s">
        <v>1661</v>
      </c>
      <c r="V60" s="415" t="s">
        <v>1662</v>
      </c>
      <c r="W60" s="415" t="s">
        <v>9238</v>
      </c>
      <c r="X60" s="415" t="s">
        <v>1661</v>
      </c>
      <c r="Y60" s="415" t="s">
        <v>1662</v>
      </c>
      <c r="Z60" s="415" t="s">
        <v>9238</v>
      </c>
      <c r="AA60" s="415" t="s">
        <v>1661</v>
      </c>
      <c r="AB60" s="415" t="s">
        <v>1662</v>
      </c>
      <c r="AC60" s="415" t="s">
        <v>9238</v>
      </c>
      <c r="AD60" s="415" t="s">
        <v>1661</v>
      </c>
      <c r="AE60" s="415" t="s">
        <v>1662</v>
      </c>
      <c r="AF60" s="415" t="s">
        <v>9238</v>
      </c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</row>
    <row r="61" spans="1:47">
      <c r="A61" s="418">
        <v>1</v>
      </c>
      <c r="B61" s="418" t="str">
        <f>IF(B16&lt;&gt;"",B16,"")</f>
        <v>KEPULAUAN SERIBU</v>
      </c>
      <c r="C61" s="423">
        <f>IF(B61&lt;&gt;"",COUNTIFS('02_MASTER_KODE_FASYANKES'!D$3:D$20279,"Puskesmas",'02_MASTER_KODE_FASYANKES'!L$3:L$20279,B61,'02_MASTER_KODE_FASYANKES'!E$3:E$20279,"Rawat Inap"),"")</f>
        <v>1</v>
      </c>
      <c r="D61" s="423">
        <f>IF(B61&lt;&gt;"",COUNTIFS('02_MASTER_KODE_FASYANKES'!D$3:D$20279,"Puskesmas",'02_MASTER_KODE_FASYANKES'!L$3:L$20279,B61,'02_MASTER_KODE_FASYANKES'!E$3:E$20279,"Non Rawat Inap"),"")</f>
        <v>7</v>
      </c>
      <c r="E61" s="423">
        <f>IF(B61&lt;&gt;"",COUNTIFS(A1_Individu_Data_Keadaan_SDMK!S$4:S$150000,'04_MASTER_KODE_SDMK'!F$6,A1_Individu_Data_Keadaan_SDMK!O$4:O$150000,B61,A1_Individu_Data_Keadaan_SDMK!U$4:U$150000,"Laki-laki",A1_Individu_Data_Keadaan_SDMK!P$4:P$150000,"Puskesmas"),"")</f>
        <v>0</v>
      </c>
      <c r="F61" s="423">
        <f>IF(B61&lt;&gt;"",COUNTIFS(A1_Individu_Data_Keadaan_SDMK!S$4:S$150000,'04_MASTER_KODE_SDMK'!F$6,A1_Individu_Data_Keadaan_SDMK!O$4:O$150000,B61,A1_Individu_Data_Keadaan_SDMK!U$4:U$150000,"Perempuan",A1_Individu_Data_Keadaan_SDMK!P$4:P$150000,"Puskesmas"),"")</f>
        <v>0</v>
      </c>
      <c r="G61" s="423">
        <f>IF(B61&lt;&gt;"",E61+F61,"")</f>
        <v>0</v>
      </c>
      <c r="H61" s="423">
        <f>IF(B61&lt;&gt;"",COUNTIFS(A1_Individu_Data_Keadaan_SDMK!S$4:S$150000,'04_MASTER_KODE_SDMK'!F$7,A1_Individu_Data_Keadaan_SDMK!O$4:O$150000,B61,A1_Individu_Data_Keadaan_SDMK!U$4:U$150000,"Laki-laki",A1_Individu_Data_Keadaan_SDMK!P$4:P$150000,"Puskesmas"),"")</f>
        <v>0</v>
      </c>
      <c r="I61" s="423">
        <f>IF(B61&lt;&gt;"",COUNTIFS(A1_Individu_Data_Keadaan_SDMK!S$4:S$150000,'04_MASTER_KODE_SDMK'!F$7,A1_Individu_Data_Keadaan_SDMK!O$4:O$150000,B61,A1_Individu_Data_Keadaan_SDMK!U$4:U$150000,"Perempuan",A1_Individu_Data_Keadaan_SDMK!P$4:P$150000,"Puskesmas"),"")</f>
        <v>0</v>
      </c>
      <c r="J61" s="423">
        <f>IF(B61&lt;&gt;"",H61+I61,"")</f>
        <v>0</v>
      </c>
      <c r="K61" s="423">
        <f>IF(B61&lt;&gt;"",COUNTIFS(A1_Individu_Data_Keadaan_SDMK!Q$4:Q$150000,'04_MASTER_KODE_SDMK'!D$62,A1_Individu_Data_Keadaan_SDMK!O$4:O$150000,B61,A1_Individu_Data_Keadaan_SDMK!U$4:U$150000,"Laki-laki",A1_Individu_Data_Keadaan_SDMK!P$4:P$150000,"Puskesmas"),"")</f>
        <v>0</v>
      </c>
      <c r="L61" s="423">
        <f>IF(B61&lt;&gt;"",COUNTIFS(A1_Individu_Data_Keadaan_SDMK!Q$4:Q$150000,'04_MASTER_KODE_SDMK'!D$62,A1_Individu_Data_Keadaan_SDMK!O$4:O$150000,B61,A1_Individu_Data_Keadaan_SDMK!U$4:U$150000,"Perempuan",A1_Individu_Data_Keadaan_SDMK!P$4:P$150000,"Puskesmas"),"")</f>
        <v>0</v>
      </c>
      <c r="M61" s="423">
        <f t="shared" ref="M61:M98" si="17">IF(B61&lt;&gt;"",K61+L61,"")</f>
        <v>0</v>
      </c>
      <c r="N61" s="423">
        <f>IF(B61&lt;&gt;"",COUNTIFS(A1_Individu_Data_Keadaan_SDMK!Q$4:Q$150000,'04_MASTER_KODE_SDMK'!D$71,A1_Individu_Data_Keadaan_SDMK!O$4:O$150000,B61,A1_Individu_Data_Keadaan_SDMK!U$4:U$150000,"Perempuan",A1_Individu_Data_Keadaan_SDMK!P$4:P$150000,"Puskesmas"),"")</f>
        <v>0</v>
      </c>
      <c r="O61" s="423">
        <f>IF(B61&lt;&gt;"",COUNTIFS(A1_Individu_Data_Keadaan_SDMK!Q$4:Q$150000,'04_MASTER_KODE_SDMK'!D$75,A1_Individu_Data_Keadaan_SDMK!O$4:O$150000,B61,A1_Individu_Data_Keadaan_SDMK!U$4:U$150000,"Laki-laki",A1_Individu_Data_Keadaan_SDMK!P$4:P$150000,"Puskesmas"),"")</f>
        <v>0</v>
      </c>
      <c r="P61" s="423">
        <f>IF(B61&lt;&gt;"",COUNTIFS(A1_Individu_Data_Keadaan_SDMK!Q$4:Q$150000,'04_MASTER_KODE_SDMK'!D$75,A1_Individu_Data_Keadaan_SDMK!O$4:O$150000,B61,A1_Individu_Data_Keadaan_SDMK!U$4:U$150000,"Perempuan",A1_Individu_Data_Keadaan_SDMK!P$4:P$150000,"Puskesmas"),"")</f>
        <v>0</v>
      </c>
      <c r="Q61" s="423">
        <f t="shared" ref="Q61:Q98" si="18">IF(B61&lt;&gt;"",O61+P61,"")</f>
        <v>0</v>
      </c>
      <c r="R61" s="423">
        <f>IF(B61&lt;&gt;"",COUNTIFS(A1_Individu_Data_Keadaan_SDMK!Q$4:Q$150000,'04_MASTER_KODE_SDMK'!D$79,A1_Individu_Data_Keadaan_SDMK!O$4:O$150000,B61,A1_Individu_Data_Keadaan_SDMK!U$4:U$150000,"Laki-laki",A1_Individu_Data_Keadaan_SDMK!P$4:P$150000,"Puskesmas"),"")</f>
        <v>0</v>
      </c>
      <c r="S61" s="423">
        <f>IF(B61&lt;&gt;"",COUNTIFS(A1_Individu_Data_Keadaan_SDMK!Q$4:Q$150000,'04_MASTER_KODE_SDMK'!D$79,A1_Individu_Data_Keadaan_SDMK!O$4:O$150000,B61,A1_Individu_Data_Keadaan_SDMK!U$4:U$150000,"Perempuan",A1_Individu_Data_Keadaan_SDMK!P$4:P$150000,"Puskesmas"),"")</f>
        <v>0</v>
      </c>
      <c r="T61" s="423">
        <f t="shared" ref="T61:T98" si="19">IF(B61&lt;&gt;"",R61+S61,"")</f>
        <v>0</v>
      </c>
      <c r="U61" s="423">
        <f>IF(B61&lt;&gt;"",COUNTIFS(A1_Individu_Data_Keadaan_SDMK!Q$4:Q$150000,'04_MASTER_KODE_SDMK'!D$88,A1_Individu_Data_Keadaan_SDMK!O$4:O$150000,B61,A1_Individu_Data_Keadaan_SDMK!U$4:U$150000,"Laki-laki",A1_Individu_Data_Keadaan_SDMK!P$4:P$150000,"Puskesmas"),"")</f>
        <v>0</v>
      </c>
      <c r="V61" s="423">
        <f>IF(B61&lt;&gt;"",COUNTIFS(A1_Individu_Data_Keadaan_SDMK!Q$4:Q$150000,'04_MASTER_KODE_SDMK'!D$88,A1_Individu_Data_Keadaan_SDMK!O$4:O$150000,B61,A1_Individu_Data_Keadaan_SDMK!U$4:U$150000,"Perempuan",A1_Individu_Data_Keadaan_SDMK!P$4:P$150000,"Puskesmas"),"")</f>
        <v>0</v>
      </c>
      <c r="W61" s="423">
        <f t="shared" ref="W61:W98" si="20">IF(B61&lt;&gt;"",U61+V61,"")</f>
        <v>0</v>
      </c>
      <c r="X61" s="423">
        <f>IF(B61&lt;&gt;"",COUNTIFS(A1_Individu_Data_Keadaan_SDMK!Q$4:Q$150000,'04_MASTER_KODE_SDMK'!D$91,A1_Individu_Data_Keadaan_SDMK!O$4:O$150000,B61,A1_Individu_Data_Keadaan_SDMK!U$4:U$150000,"Laki-laki",A1_Individu_Data_Keadaan_SDMK!P$4:P$150000,"Puskesmas"),"")</f>
        <v>0</v>
      </c>
      <c r="Y61" s="423">
        <f>IF(B61&lt;&gt;"",COUNTIFS(A1_Individu_Data_Keadaan_SDMK!Q$4:Q$150000,'04_MASTER_KODE_SDMK'!D$91,A1_Individu_Data_Keadaan_SDMK!O$4:O$150000,B61,A1_Individu_Data_Keadaan_SDMK!U$4:U$150000,"Perempuan",A1_Individu_Data_Keadaan_SDMK!P$4:P$150000,"Puskesmas"),"")</f>
        <v>0</v>
      </c>
      <c r="Z61" s="423">
        <f t="shared" ref="Z61:Z98" si="21">IF(B61&lt;&gt;"",X61+Y61,"")</f>
        <v>0</v>
      </c>
      <c r="AA61" s="423">
        <f>IF(B61&lt;&gt;"",COUNTIFS(A1_Individu_Data_Keadaan_SDMK!R$4:R$150000,'04_MASTER_KODE_SDMK'!E$107,A1_Individu_Data_Keadaan_SDMK!O$4:O$150000,B61,A1_Individu_Data_Keadaan_SDMK!U$4:U$150000,"Laki-laki",A1_Individu_Data_Keadaan_SDMK!P$4:P$150000,"Puskesmas"),"")</f>
        <v>0</v>
      </c>
      <c r="AB61" s="423">
        <f>IF(B61&lt;&gt;"",COUNTIFS(A1_Individu_Data_Keadaan_SDMK!R$4:R$150000,'04_MASTER_KODE_SDMK'!E$107,A1_Individu_Data_Keadaan_SDMK!O$4:O$150000,B61,A1_Individu_Data_Keadaan_SDMK!U$4:U$150000,"Perempuan"),"")</f>
        <v>0</v>
      </c>
      <c r="AC61" s="423">
        <f>IF(B61&lt;&gt;"",AA61+AB61,"")</f>
        <v>0</v>
      </c>
      <c r="AD61" s="423">
        <f t="shared" ref="AD61:AD98" si="22">IF(B16&lt;&gt;"",E61+H61+K61+O61+R61+U61+X61+AA61,"")</f>
        <v>0</v>
      </c>
      <c r="AE61" s="423">
        <f t="shared" ref="AE61:AE98" si="23">IF(B16&lt;&gt;"",F61+I61+L61+N61+P61+S61+V61+Y61+AB61,"")</f>
        <v>0</v>
      </c>
      <c r="AF61" s="423">
        <f t="shared" ref="AF61:AF98" si="24">IF(B16&lt;&gt;"",AD61+AE61,"")</f>
        <v>0</v>
      </c>
      <c r="AG61" s="419"/>
      <c r="AH61" s="419"/>
      <c r="AI61" s="419"/>
      <c r="AJ61" s="419"/>
      <c r="AK61" s="419"/>
      <c r="AL61" s="419"/>
      <c r="AM61" s="419"/>
      <c r="AN61" s="419"/>
      <c r="AO61" s="419"/>
      <c r="AP61" s="419"/>
      <c r="AQ61" s="419"/>
      <c r="AR61" s="419"/>
      <c r="AS61" s="419"/>
      <c r="AT61" s="419"/>
      <c r="AU61" s="419"/>
    </row>
    <row r="62" spans="1:47">
      <c r="A62" s="410">
        <v>2</v>
      </c>
      <c r="B62" s="410" t="str">
        <f t="shared" ref="B62:B98" si="25">IF(B17&lt;&gt;"",B17,"")</f>
        <v>KOTA JAKARTA SELATAN</v>
      </c>
      <c r="C62" s="422">
        <f>IF(B62&lt;&gt;"",COUNTIFS('02_MASTER_KODE_FASYANKES'!D$3:D$20279,"Puskesmas",'02_MASTER_KODE_FASYANKES'!L$3:L$20279,B62,'02_MASTER_KODE_FASYANKES'!E$3:E$20279,"Rawat Inap"),"")</f>
        <v>8</v>
      </c>
      <c r="D62" s="422">
        <f>IF(B62&lt;&gt;"",COUNTIFS('02_MASTER_KODE_FASYANKES'!D$3:D$20279,"Puskesmas",'02_MASTER_KODE_FASYANKES'!L$3:L$20279,B62,'02_MASTER_KODE_FASYANKES'!E$3:E$20279,"Non Rawat Inap"),"")</f>
        <v>70</v>
      </c>
      <c r="E62" s="422">
        <f>IF(B62&lt;&gt;"",COUNTIFS(A1_Individu_Data_Keadaan_SDMK!S$4:S$150000,'04_MASTER_KODE_SDMK'!F$6,A1_Individu_Data_Keadaan_SDMK!O$4:O$150000,B62,A1_Individu_Data_Keadaan_SDMK!U$4:U$150000,"Laki-laki",A1_Individu_Data_Keadaan_SDMK!P$4:P$150000,"Puskesmas"),"")</f>
        <v>0</v>
      </c>
      <c r="F62" s="422">
        <f>IF(B62&lt;&gt;"",COUNTIFS(A1_Individu_Data_Keadaan_SDMK!S$4:S$150000,'04_MASTER_KODE_SDMK'!F$6,A1_Individu_Data_Keadaan_SDMK!O$4:O$150000,B62,A1_Individu_Data_Keadaan_SDMK!U$4:U$150000,"Perempuan",A1_Individu_Data_Keadaan_SDMK!P$4:P$150000,"Puskesmas"),"")</f>
        <v>0</v>
      </c>
      <c r="G62" s="422">
        <f t="shared" ref="G62:G98" si="26">IF(B62&lt;&gt;"",E62+F62,"")</f>
        <v>0</v>
      </c>
      <c r="H62" s="422">
        <f>IF(B62&lt;&gt;"",COUNTIFS(A1_Individu_Data_Keadaan_SDMK!S$4:S$150000,'04_MASTER_KODE_SDMK'!F$7,A1_Individu_Data_Keadaan_SDMK!O$4:O$150000,B62,A1_Individu_Data_Keadaan_SDMK!U$4:U$150000,"Laki-laki",A1_Individu_Data_Keadaan_SDMK!P$4:P$150000,"Puskesmas"),"")</f>
        <v>0</v>
      </c>
      <c r="I62" s="422">
        <f>IF(B62&lt;&gt;"",COUNTIFS(A1_Individu_Data_Keadaan_SDMK!S$4:S$150000,'04_MASTER_KODE_SDMK'!F$7,A1_Individu_Data_Keadaan_SDMK!O$4:O$150000,B62,A1_Individu_Data_Keadaan_SDMK!U$4:U$150000,"Perempuan",A1_Individu_Data_Keadaan_SDMK!P$4:P$150000,"Puskesmas"),"")</f>
        <v>0</v>
      </c>
      <c r="J62" s="422">
        <f t="shared" ref="J62:J98" si="27">IF(B62&lt;&gt;"",H62+I62,"")</f>
        <v>0</v>
      </c>
      <c r="K62" s="422">
        <f>IF(B62&lt;&gt;"",COUNTIFS(A1_Individu_Data_Keadaan_SDMK!Q$4:Q$150000,'04_MASTER_KODE_SDMK'!D$62,A1_Individu_Data_Keadaan_SDMK!O$4:O$150000,B62,A1_Individu_Data_Keadaan_SDMK!U$4:U$150000,"Laki-laki",A1_Individu_Data_Keadaan_SDMK!P$4:P$150000,"Puskesmas"),"")</f>
        <v>0</v>
      </c>
      <c r="L62" s="422">
        <f>IF(B62&lt;&gt;"",COUNTIFS(A1_Individu_Data_Keadaan_SDMK!Q$4:Q$150000,'04_MASTER_KODE_SDMK'!D$62,A1_Individu_Data_Keadaan_SDMK!O$4:O$150000,B62,A1_Individu_Data_Keadaan_SDMK!U$4:U$150000,"Perempuan",A1_Individu_Data_Keadaan_SDMK!P$4:P$150000,"Puskesmas"),"")</f>
        <v>0</v>
      </c>
      <c r="M62" s="422">
        <f t="shared" si="17"/>
        <v>0</v>
      </c>
      <c r="N62" s="422">
        <f>IF(B62&lt;&gt;"",COUNTIFS(A1_Individu_Data_Keadaan_SDMK!Q$4:Q$150000,'04_MASTER_KODE_SDMK'!D$71,A1_Individu_Data_Keadaan_SDMK!O$4:O$150000,B62,A1_Individu_Data_Keadaan_SDMK!U$4:U$150000,"Perempuan",A1_Individu_Data_Keadaan_SDMK!P$4:P$150000,"Puskesmas"),"")</f>
        <v>0</v>
      </c>
      <c r="O62" s="422">
        <f>IF(B62&lt;&gt;"",COUNTIFS(A1_Individu_Data_Keadaan_SDMK!Q$4:Q$150000,'04_MASTER_KODE_SDMK'!D$75,A1_Individu_Data_Keadaan_SDMK!O$4:O$150000,B62,A1_Individu_Data_Keadaan_SDMK!U$4:U$150000,"Laki-laki",A1_Individu_Data_Keadaan_SDMK!P$4:P$150000,"Puskesmas"),"")</f>
        <v>0</v>
      </c>
      <c r="P62" s="422">
        <f>IF(B62&lt;&gt;"",COUNTIFS(A1_Individu_Data_Keadaan_SDMK!Q$4:Q$150000,'04_MASTER_KODE_SDMK'!D$75,A1_Individu_Data_Keadaan_SDMK!O$4:O$150000,B62,A1_Individu_Data_Keadaan_SDMK!U$4:U$150000,"Perempuan",A1_Individu_Data_Keadaan_SDMK!P$4:P$150000,"Puskesmas"),"")</f>
        <v>0</v>
      </c>
      <c r="Q62" s="422">
        <f t="shared" si="18"/>
        <v>0</v>
      </c>
      <c r="R62" s="422">
        <f>IF(B62&lt;&gt;"",COUNTIFS(A1_Individu_Data_Keadaan_SDMK!Q$4:Q$150000,'04_MASTER_KODE_SDMK'!D$79,A1_Individu_Data_Keadaan_SDMK!O$4:O$150000,B62,A1_Individu_Data_Keadaan_SDMK!U$4:U$150000,"Laki-laki",A1_Individu_Data_Keadaan_SDMK!P$4:P$150000,"Puskesmas"),"")</f>
        <v>0</v>
      </c>
      <c r="S62" s="422">
        <f>IF(B62&lt;&gt;"",COUNTIFS(A1_Individu_Data_Keadaan_SDMK!Q$4:Q$150000,'04_MASTER_KODE_SDMK'!D$79,A1_Individu_Data_Keadaan_SDMK!O$4:O$150000,B62,A1_Individu_Data_Keadaan_SDMK!U$4:U$150000,"Perempuan",A1_Individu_Data_Keadaan_SDMK!P$4:P$150000,"Puskesmas"),"")</f>
        <v>0</v>
      </c>
      <c r="T62" s="422">
        <f t="shared" si="19"/>
        <v>0</v>
      </c>
      <c r="U62" s="422">
        <f>IF(B62&lt;&gt;"",COUNTIFS(A1_Individu_Data_Keadaan_SDMK!Q$4:Q$150000,'04_MASTER_KODE_SDMK'!D$88,A1_Individu_Data_Keadaan_SDMK!O$4:O$150000,B62,A1_Individu_Data_Keadaan_SDMK!U$4:U$150000,"Laki-laki",A1_Individu_Data_Keadaan_SDMK!P$4:P$150000,"Puskesmas"),"")</f>
        <v>0</v>
      </c>
      <c r="V62" s="422">
        <f>IF(B62&lt;&gt;"",COUNTIFS(A1_Individu_Data_Keadaan_SDMK!Q$4:Q$150000,'04_MASTER_KODE_SDMK'!D$88,A1_Individu_Data_Keadaan_SDMK!O$4:O$150000,B62,A1_Individu_Data_Keadaan_SDMK!U$4:U$150000,"Perempuan",A1_Individu_Data_Keadaan_SDMK!P$4:P$150000,"Puskesmas"),"")</f>
        <v>0</v>
      </c>
      <c r="W62" s="422">
        <f t="shared" si="20"/>
        <v>0</v>
      </c>
      <c r="X62" s="422">
        <f>IF(B62&lt;&gt;"",COUNTIFS(A1_Individu_Data_Keadaan_SDMK!Q$4:Q$150000,'04_MASTER_KODE_SDMK'!D$91,A1_Individu_Data_Keadaan_SDMK!O$4:O$150000,B62,A1_Individu_Data_Keadaan_SDMK!U$4:U$150000,"Laki-laki",A1_Individu_Data_Keadaan_SDMK!P$4:P$150000,"Puskesmas"),"")</f>
        <v>0</v>
      </c>
      <c r="Y62" s="422">
        <f>IF(B62&lt;&gt;"",COUNTIFS(A1_Individu_Data_Keadaan_SDMK!Q$4:Q$150000,'04_MASTER_KODE_SDMK'!D$91,A1_Individu_Data_Keadaan_SDMK!O$4:O$150000,B62,A1_Individu_Data_Keadaan_SDMK!U$4:U$150000,"Perempuan",A1_Individu_Data_Keadaan_SDMK!P$4:P$150000,"Puskesmas"),"")</f>
        <v>0</v>
      </c>
      <c r="Z62" s="422">
        <f t="shared" si="21"/>
        <v>0</v>
      </c>
      <c r="AA62" s="422">
        <f>IF(B62&lt;&gt;"",COUNTIFS(A1_Individu_Data_Keadaan_SDMK!R$4:R$150000,'04_MASTER_KODE_SDMK'!E$107,A1_Individu_Data_Keadaan_SDMK!O$4:O$150000,B62,A1_Individu_Data_Keadaan_SDMK!U$4:U$150000,"Laki-laki",A1_Individu_Data_Keadaan_SDMK!P$4:P$150000,"Puskesmas"),"")</f>
        <v>0</v>
      </c>
      <c r="AB62" s="422">
        <f>IF(B62&lt;&gt;"",COUNTIFS(A1_Individu_Data_Keadaan_SDMK!R$4:R$150000,'04_MASTER_KODE_SDMK'!E$107,A1_Individu_Data_Keadaan_SDMK!O$4:O$150000,B62,A1_Individu_Data_Keadaan_SDMK!U$4:U$150000,"Perempuan"),"")</f>
        <v>0</v>
      </c>
      <c r="AC62" s="422">
        <f t="shared" ref="AC62:AC98" si="28">IF(B62&lt;&gt;"",AA62+AB62,"")</f>
        <v>0</v>
      </c>
      <c r="AD62" s="422">
        <f t="shared" si="22"/>
        <v>0</v>
      </c>
      <c r="AE62" s="422">
        <f t="shared" si="23"/>
        <v>0</v>
      </c>
      <c r="AF62" s="422">
        <f t="shared" si="24"/>
        <v>0</v>
      </c>
      <c r="AG62" s="419"/>
      <c r="AH62" s="419"/>
      <c r="AI62" s="419"/>
      <c r="AJ62" s="419"/>
      <c r="AK62" s="419"/>
      <c r="AL62" s="419"/>
      <c r="AM62" s="419"/>
      <c r="AN62" s="419"/>
      <c r="AO62" s="419"/>
      <c r="AP62" s="419"/>
      <c r="AQ62" s="419"/>
      <c r="AR62" s="419"/>
      <c r="AS62" s="419"/>
      <c r="AT62" s="419"/>
      <c r="AU62" s="419"/>
    </row>
    <row r="63" spans="1:47">
      <c r="A63" s="418">
        <v>3</v>
      </c>
      <c r="B63" s="418" t="str">
        <f t="shared" si="25"/>
        <v>KOTA JAKARTA TIMUR</v>
      </c>
      <c r="C63" s="423">
        <f>IF(B63&lt;&gt;"",COUNTIFS('02_MASTER_KODE_FASYANKES'!D$3:D$20279,"Puskesmas",'02_MASTER_KODE_FASYANKES'!L$3:L$20279,B63,'02_MASTER_KODE_FASYANKES'!E$3:E$20279,"Rawat Inap"),"")</f>
        <v>5</v>
      </c>
      <c r="D63" s="423">
        <f>IF(B63&lt;&gt;"",COUNTIFS('02_MASTER_KODE_FASYANKES'!D$3:D$20279,"Puskesmas",'02_MASTER_KODE_FASYANKES'!L$3:L$20279,B63,'02_MASTER_KODE_FASYANKES'!E$3:E$20279,"Non Rawat Inap"),"")</f>
        <v>83</v>
      </c>
      <c r="E63" s="423">
        <f>IF(B63&lt;&gt;"",COUNTIFS(A1_Individu_Data_Keadaan_SDMK!S$4:S$150000,'04_MASTER_KODE_SDMK'!F$6,A1_Individu_Data_Keadaan_SDMK!O$4:O$150000,B63,A1_Individu_Data_Keadaan_SDMK!U$4:U$150000,"Laki-laki",A1_Individu_Data_Keadaan_SDMK!P$4:P$150000,"Puskesmas"),"")</f>
        <v>0</v>
      </c>
      <c r="F63" s="423">
        <f>IF(B63&lt;&gt;"",COUNTIFS(A1_Individu_Data_Keadaan_SDMK!S$4:S$150000,'04_MASTER_KODE_SDMK'!F$6,A1_Individu_Data_Keadaan_SDMK!O$4:O$150000,B63,A1_Individu_Data_Keadaan_SDMK!U$4:U$150000,"Perempuan",A1_Individu_Data_Keadaan_SDMK!P$4:P$150000,"Puskesmas"),"")</f>
        <v>0</v>
      </c>
      <c r="G63" s="423">
        <f t="shared" si="26"/>
        <v>0</v>
      </c>
      <c r="H63" s="423">
        <f>IF(B63&lt;&gt;"",COUNTIFS(A1_Individu_Data_Keadaan_SDMK!S$4:S$150000,'04_MASTER_KODE_SDMK'!F$7,A1_Individu_Data_Keadaan_SDMK!O$4:O$150000,B63,A1_Individu_Data_Keadaan_SDMK!U$4:U$150000,"Laki-laki",A1_Individu_Data_Keadaan_SDMK!P$4:P$150000,"Puskesmas"),"")</f>
        <v>0</v>
      </c>
      <c r="I63" s="423">
        <f>IF(B63&lt;&gt;"",COUNTIFS(A1_Individu_Data_Keadaan_SDMK!S$4:S$150000,'04_MASTER_KODE_SDMK'!F$7,A1_Individu_Data_Keadaan_SDMK!O$4:O$150000,B63,A1_Individu_Data_Keadaan_SDMK!U$4:U$150000,"Perempuan",A1_Individu_Data_Keadaan_SDMK!P$4:P$150000,"Puskesmas"),"")</f>
        <v>0</v>
      </c>
      <c r="J63" s="423">
        <f t="shared" si="27"/>
        <v>0</v>
      </c>
      <c r="K63" s="423">
        <f>IF(B63&lt;&gt;"",COUNTIFS(A1_Individu_Data_Keadaan_SDMK!Q$4:Q$150000,'04_MASTER_KODE_SDMK'!D$62,A1_Individu_Data_Keadaan_SDMK!O$4:O$150000,B63,A1_Individu_Data_Keadaan_SDMK!U$4:U$150000,"Laki-laki",A1_Individu_Data_Keadaan_SDMK!P$4:P$150000,"Puskesmas"),"")</f>
        <v>0</v>
      </c>
      <c r="L63" s="423">
        <f>IF(B63&lt;&gt;"",COUNTIFS(A1_Individu_Data_Keadaan_SDMK!Q$4:Q$150000,'04_MASTER_KODE_SDMK'!D$62,A1_Individu_Data_Keadaan_SDMK!O$4:O$150000,B63,A1_Individu_Data_Keadaan_SDMK!U$4:U$150000,"Perempuan",A1_Individu_Data_Keadaan_SDMK!P$4:P$150000,"Puskesmas"),"")</f>
        <v>0</v>
      </c>
      <c r="M63" s="423">
        <f t="shared" si="17"/>
        <v>0</v>
      </c>
      <c r="N63" s="423">
        <f>IF(B63&lt;&gt;"",COUNTIFS(A1_Individu_Data_Keadaan_SDMK!Q$4:Q$150000,'04_MASTER_KODE_SDMK'!D$71,A1_Individu_Data_Keadaan_SDMK!O$4:O$150000,B63,A1_Individu_Data_Keadaan_SDMK!U$4:U$150000,"Perempuan",A1_Individu_Data_Keadaan_SDMK!P$4:P$150000,"Puskesmas"),"")</f>
        <v>0</v>
      </c>
      <c r="O63" s="423">
        <f>IF(B63&lt;&gt;"",COUNTIFS(A1_Individu_Data_Keadaan_SDMK!Q$4:Q$150000,'04_MASTER_KODE_SDMK'!D$75,A1_Individu_Data_Keadaan_SDMK!O$4:O$150000,B63,A1_Individu_Data_Keadaan_SDMK!U$4:U$150000,"Laki-laki",A1_Individu_Data_Keadaan_SDMK!P$4:P$150000,"Puskesmas"),"")</f>
        <v>0</v>
      </c>
      <c r="P63" s="423">
        <f>IF(B63&lt;&gt;"",COUNTIFS(A1_Individu_Data_Keadaan_SDMK!Q$4:Q$150000,'04_MASTER_KODE_SDMK'!D$75,A1_Individu_Data_Keadaan_SDMK!O$4:O$150000,B63,A1_Individu_Data_Keadaan_SDMK!U$4:U$150000,"Perempuan",A1_Individu_Data_Keadaan_SDMK!P$4:P$150000,"Puskesmas"),"")</f>
        <v>0</v>
      </c>
      <c r="Q63" s="423">
        <f t="shared" si="18"/>
        <v>0</v>
      </c>
      <c r="R63" s="423">
        <f>IF(B63&lt;&gt;"",COUNTIFS(A1_Individu_Data_Keadaan_SDMK!Q$4:Q$150000,'04_MASTER_KODE_SDMK'!D$79,A1_Individu_Data_Keadaan_SDMK!O$4:O$150000,B63,A1_Individu_Data_Keadaan_SDMK!U$4:U$150000,"Laki-laki",A1_Individu_Data_Keadaan_SDMK!P$4:P$150000,"Puskesmas"),"")</f>
        <v>0</v>
      </c>
      <c r="S63" s="423">
        <f>IF(B63&lt;&gt;"",COUNTIFS(A1_Individu_Data_Keadaan_SDMK!Q$4:Q$150000,'04_MASTER_KODE_SDMK'!D$79,A1_Individu_Data_Keadaan_SDMK!O$4:O$150000,B63,A1_Individu_Data_Keadaan_SDMK!U$4:U$150000,"Perempuan",A1_Individu_Data_Keadaan_SDMK!P$4:P$150000,"Puskesmas"),"")</f>
        <v>0</v>
      </c>
      <c r="T63" s="423">
        <f t="shared" si="19"/>
        <v>0</v>
      </c>
      <c r="U63" s="423">
        <f>IF(B63&lt;&gt;"",COUNTIFS(A1_Individu_Data_Keadaan_SDMK!Q$4:Q$150000,'04_MASTER_KODE_SDMK'!D$88,A1_Individu_Data_Keadaan_SDMK!O$4:O$150000,B63,A1_Individu_Data_Keadaan_SDMK!U$4:U$150000,"Laki-laki",A1_Individu_Data_Keadaan_SDMK!P$4:P$150000,"Puskesmas"),"")</f>
        <v>0</v>
      </c>
      <c r="V63" s="423">
        <f>IF(B63&lt;&gt;"",COUNTIFS(A1_Individu_Data_Keadaan_SDMK!Q$4:Q$150000,'04_MASTER_KODE_SDMK'!D$88,A1_Individu_Data_Keadaan_SDMK!O$4:O$150000,B63,A1_Individu_Data_Keadaan_SDMK!U$4:U$150000,"Perempuan",A1_Individu_Data_Keadaan_SDMK!P$4:P$150000,"Puskesmas"),"")</f>
        <v>0</v>
      </c>
      <c r="W63" s="423">
        <f t="shared" si="20"/>
        <v>0</v>
      </c>
      <c r="X63" s="423">
        <f>IF(B63&lt;&gt;"",COUNTIFS(A1_Individu_Data_Keadaan_SDMK!Q$4:Q$150000,'04_MASTER_KODE_SDMK'!D$91,A1_Individu_Data_Keadaan_SDMK!O$4:O$150000,B63,A1_Individu_Data_Keadaan_SDMK!U$4:U$150000,"Laki-laki",A1_Individu_Data_Keadaan_SDMK!P$4:P$150000,"Puskesmas"),"")</f>
        <v>0</v>
      </c>
      <c r="Y63" s="423">
        <f>IF(B63&lt;&gt;"",COUNTIFS(A1_Individu_Data_Keadaan_SDMK!Q$4:Q$150000,'04_MASTER_KODE_SDMK'!D$91,A1_Individu_Data_Keadaan_SDMK!O$4:O$150000,B63,A1_Individu_Data_Keadaan_SDMK!U$4:U$150000,"Perempuan",A1_Individu_Data_Keadaan_SDMK!P$4:P$150000,"Puskesmas"),"")</f>
        <v>0</v>
      </c>
      <c r="Z63" s="423">
        <f t="shared" si="21"/>
        <v>0</v>
      </c>
      <c r="AA63" s="423">
        <f>IF(B63&lt;&gt;"",COUNTIFS(A1_Individu_Data_Keadaan_SDMK!R$4:R$150000,'04_MASTER_KODE_SDMK'!E$107,A1_Individu_Data_Keadaan_SDMK!O$4:O$150000,B63,A1_Individu_Data_Keadaan_SDMK!U$4:U$150000,"Laki-laki",A1_Individu_Data_Keadaan_SDMK!P$4:P$150000,"Puskesmas"),"")</f>
        <v>0</v>
      </c>
      <c r="AB63" s="423">
        <f>IF(B63&lt;&gt;"",COUNTIFS(A1_Individu_Data_Keadaan_SDMK!R$4:R$150000,'04_MASTER_KODE_SDMK'!E$107,A1_Individu_Data_Keadaan_SDMK!O$4:O$150000,B63,A1_Individu_Data_Keadaan_SDMK!U$4:U$150000,"Perempuan"),"")</f>
        <v>0</v>
      </c>
      <c r="AC63" s="423">
        <f t="shared" si="28"/>
        <v>0</v>
      </c>
      <c r="AD63" s="423">
        <f t="shared" si="22"/>
        <v>0</v>
      </c>
      <c r="AE63" s="423">
        <f t="shared" si="23"/>
        <v>0</v>
      </c>
      <c r="AF63" s="423">
        <f t="shared" si="24"/>
        <v>0</v>
      </c>
      <c r="AG63" s="419"/>
      <c r="AH63" s="419"/>
      <c r="AI63" s="419"/>
      <c r="AJ63" s="419"/>
      <c r="AK63" s="419"/>
      <c r="AL63" s="419"/>
      <c r="AM63" s="419"/>
      <c r="AN63" s="419"/>
      <c r="AO63" s="419"/>
      <c r="AP63" s="419"/>
      <c r="AQ63" s="419"/>
      <c r="AR63" s="419"/>
      <c r="AS63" s="419"/>
      <c r="AT63" s="419"/>
      <c r="AU63" s="419"/>
    </row>
    <row r="64" spans="1:47">
      <c r="A64" s="410">
        <v>4</v>
      </c>
      <c r="B64" s="410" t="str">
        <f t="shared" si="25"/>
        <v>KOTA JAKARTA PUSAT</v>
      </c>
      <c r="C64" s="422">
        <f>IF(B64&lt;&gt;"",COUNTIFS('02_MASTER_KODE_FASYANKES'!D$3:D$20279,"Puskesmas",'02_MASTER_KODE_FASYANKES'!L$3:L$20279,B64,'02_MASTER_KODE_FASYANKES'!E$3:E$20279,"Rawat Inap"),"")</f>
        <v>3</v>
      </c>
      <c r="D64" s="422">
        <f>IF(B64&lt;&gt;"",COUNTIFS('02_MASTER_KODE_FASYANKES'!D$3:D$20279,"Puskesmas",'02_MASTER_KODE_FASYANKES'!L$3:L$20279,B64,'02_MASTER_KODE_FASYANKES'!E$3:E$20279,"Non Rawat Inap"),"")</f>
        <v>39</v>
      </c>
      <c r="E64" s="422">
        <f>IF(B64&lt;&gt;"",COUNTIFS(A1_Individu_Data_Keadaan_SDMK!S$4:S$150000,'04_MASTER_KODE_SDMK'!F$6,A1_Individu_Data_Keadaan_SDMK!O$4:O$150000,B64,A1_Individu_Data_Keadaan_SDMK!U$4:U$150000,"Laki-laki",A1_Individu_Data_Keadaan_SDMK!P$4:P$150000,"Puskesmas"),"")</f>
        <v>0</v>
      </c>
      <c r="F64" s="422">
        <f>IF(B64&lt;&gt;"",COUNTIFS(A1_Individu_Data_Keadaan_SDMK!S$4:S$150000,'04_MASTER_KODE_SDMK'!F$6,A1_Individu_Data_Keadaan_SDMK!O$4:O$150000,B64,A1_Individu_Data_Keadaan_SDMK!U$4:U$150000,"Perempuan",A1_Individu_Data_Keadaan_SDMK!P$4:P$150000,"Puskesmas"),"")</f>
        <v>0</v>
      </c>
      <c r="G64" s="422">
        <f t="shared" si="26"/>
        <v>0</v>
      </c>
      <c r="H64" s="422">
        <f>IF(B64&lt;&gt;"",COUNTIFS(A1_Individu_Data_Keadaan_SDMK!S$4:S$150000,'04_MASTER_KODE_SDMK'!F$7,A1_Individu_Data_Keadaan_SDMK!O$4:O$150000,B64,A1_Individu_Data_Keadaan_SDMK!U$4:U$150000,"Laki-laki",A1_Individu_Data_Keadaan_SDMK!P$4:P$150000,"Puskesmas"),"")</f>
        <v>0</v>
      </c>
      <c r="I64" s="422">
        <f>IF(B64&lt;&gt;"",COUNTIFS(A1_Individu_Data_Keadaan_SDMK!S$4:S$150000,'04_MASTER_KODE_SDMK'!F$7,A1_Individu_Data_Keadaan_SDMK!O$4:O$150000,B64,A1_Individu_Data_Keadaan_SDMK!U$4:U$150000,"Perempuan",A1_Individu_Data_Keadaan_SDMK!P$4:P$150000,"Puskesmas"),"")</f>
        <v>0</v>
      </c>
      <c r="J64" s="422">
        <f t="shared" si="27"/>
        <v>0</v>
      </c>
      <c r="K64" s="422">
        <f>IF(B64&lt;&gt;"",COUNTIFS(A1_Individu_Data_Keadaan_SDMK!Q$4:Q$150000,'04_MASTER_KODE_SDMK'!D$62,A1_Individu_Data_Keadaan_SDMK!O$4:O$150000,B64,A1_Individu_Data_Keadaan_SDMK!U$4:U$150000,"Laki-laki",A1_Individu_Data_Keadaan_SDMK!P$4:P$150000,"Puskesmas"),"")</f>
        <v>0</v>
      </c>
      <c r="L64" s="422">
        <f>IF(B64&lt;&gt;"",COUNTIFS(A1_Individu_Data_Keadaan_SDMK!Q$4:Q$150000,'04_MASTER_KODE_SDMK'!D$62,A1_Individu_Data_Keadaan_SDMK!O$4:O$150000,B64,A1_Individu_Data_Keadaan_SDMK!U$4:U$150000,"Perempuan",A1_Individu_Data_Keadaan_SDMK!P$4:P$150000,"Puskesmas"),"")</f>
        <v>0</v>
      </c>
      <c r="M64" s="422">
        <f t="shared" si="17"/>
        <v>0</v>
      </c>
      <c r="N64" s="422">
        <f>IF(B64&lt;&gt;"",COUNTIFS(A1_Individu_Data_Keadaan_SDMK!Q$4:Q$150000,'04_MASTER_KODE_SDMK'!D$71,A1_Individu_Data_Keadaan_SDMK!O$4:O$150000,B64,A1_Individu_Data_Keadaan_SDMK!U$4:U$150000,"Perempuan",A1_Individu_Data_Keadaan_SDMK!P$4:P$150000,"Puskesmas"),"")</f>
        <v>0</v>
      </c>
      <c r="O64" s="422">
        <f>IF(B64&lt;&gt;"",COUNTIFS(A1_Individu_Data_Keadaan_SDMK!Q$4:Q$150000,'04_MASTER_KODE_SDMK'!D$75,A1_Individu_Data_Keadaan_SDMK!O$4:O$150000,B64,A1_Individu_Data_Keadaan_SDMK!U$4:U$150000,"Laki-laki",A1_Individu_Data_Keadaan_SDMK!P$4:P$150000,"Puskesmas"),"")</f>
        <v>0</v>
      </c>
      <c r="P64" s="422">
        <f>IF(B64&lt;&gt;"",COUNTIFS(A1_Individu_Data_Keadaan_SDMK!Q$4:Q$150000,'04_MASTER_KODE_SDMK'!D$75,A1_Individu_Data_Keadaan_SDMK!O$4:O$150000,B64,A1_Individu_Data_Keadaan_SDMK!U$4:U$150000,"Perempuan",A1_Individu_Data_Keadaan_SDMK!P$4:P$150000,"Puskesmas"),"")</f>
        <v>0</v>
      </c>
      <c r="Q64" s="422">
        <f t="shared" si="18"/>
        <v>0</v>
      </c>
      <c r="R64" s="422">
        <f>IF(B64&lt;&gt;"",COUNTIFS(A1_Individu_Data_Keadaan_SDMK!Q$4:Q$150000,'04_MASTER_KODE_SDMK'!D$79,A1_Individu_Data_Keadaan_SDMK!O$4:O$150000,B64,A1_Individu_Data_Keadaan_SDMK!U$4:U$150000,"Laki-laki",A1_Individu_Data_Keadaan_SDMK!P$4:P$150000,"Puskesmas"),"")</f>
        <v>0</v>
      </c>
      <c r="S64" s="422">
        <f>IF(B64&lt;&gt;"",COUNTIFS(A1_Individu_Data_Keadaan_SDMK!Q$4:Q$150000,'04_MASTER_KODE_SDMK'!D$79,A1_Individu_Data_Keadaan_SDMK!O$4:O$150000,B64,A1_Individu_Data_Keadaan_SDMK!U$4:U$150000,"Perempuan",A1_Individu_Data_Keadaan_SDMK!P$4:P$150000,"Puskesmas"),"")</f>
        <v>0</v>
      </c>
      <c r="T64" s="422">
        <f t="shared" si="19"/>
        <v>0</v>
      </c>
      <c r="U64" s="422">
        <f>IF(B64&lt;&gt;"",COUNTIFS(A1_Individu_Data_Keadaan_SDMK!Q$4:Q$150000,'04_MASTER_KODE_SDMK'!D$88,A1_Individu_Data_Keadaan_SDMK!O$4:O$150000,B64,A1_Individu_Data_Keadaan_SDMK!U$4:U$150000,"Laki-laki",A1_Individu_Data_Keadaan_SDMK!P$4:P$150000,"Puskesmas"),"")</f>
        <v>0</v>
      </c>
      <c r="V64" s="422">
        <f>IF(B64&lt;&gt;"",COUNTIFS(A1_Individu_Data_Keadaan_SDMK!Q$4:Q$150000,'04_MASTER_KODE_SDMK'!D$88,A1_Individu_Data_Keadaan_SDMK!O$4:O$150000,B64,A1_Individu_Data_Keadaan_SDMK!U$4:U$150000,"Perempuan",A1_Individu_Data_Keadaan_SDMK!P$4:P$150000,"Puskesmas"),"")</f>
        <v>0</v>
      </c>
      <c r="W64" s="422">
        <f t="shared" si="20"/>
        <v>0</v>
      </c>
      <c r="X64" s="422">
        <f>IF(B64&lt;&gt;"",COUNTIFS(A1_Individu_Data_Keadaan_SDMK!Q$4:Q$150000,'04_MASTER_KODE_SDMK'!D$91,A1_Individu_Data_Keadaan_SDMK!O$4:O$150000,B64,A1_Individu_Data_Keadaan_SDMK!U$4:U$150000,"Laki-laki",A1_Individu_Data_Keadaan_SDMK!P$4:P$150000,"Puskesmas"),"")</f>
        <v>0</v>
      </c>
      <c r="Y64" s="422">
        <f>IF(B64&lt;&gt;"",COUNTIFS(A1_Individu_Data_Keadaan_SDMK!Q$4:Q$150000,'04_MASTER_KODE_SDMK'!D$91,A1_Individu_Data_Keadaan_SDMK!O$4:O$150000,B64,A1_Individu_Data_Keadaan_SDMK!U$4:U$150000,"Perempuan",A1_Individu_Data_Keadaan_SDMK!P$4:P$150000,"Puskesmas"),"")</f>
        <v>0</v>
      </c>
      <c r="Z64" s="422">
        <f t="shared" si="21"/>
        <v>0</v>
      </c>
      <c r="AA64" s="422">
        <f>IF(B64&lt;&gt;"",COUNTIFS(A1_Individu_Data_Keadaan_SDMK!R$4:R$150000,'04_MASTER_KODE_SDMK'!E$107,A1_Individu_Data_Keadaan_SDMK!O$4:O$150000,B64,A1_Individu_Data_Keadaan_SDMK!U$4:U$150000,"Laki-laki",A1_Individu_Data_Keadaan_SDMK!P$4:P$150000,"Puskesmas"),"")</f>
        <v>0</v>
      </c>
      <c r="AB64" s="422">
        <f>IF(B64&lt;&gt;"",COUNTIFS(A1_Individu_Data_Keadaan_SDMK!R$4:R$150000,'04_MASTER_KODE_SDMK'!E$107,A1_Individu_Data_Keadaan_SDMK!O$4:O$150000,B64,A1_Individu_Data_Keadaan_SDMK!U$4:U$150000,"Perempuan"),"")</f>
        <v>0</v>
      </c>
      <c r="AC64" s="422">
        <f t="shared" si="28"/>
        <v>0</v>
      </c>
      <c r="AD64" s="422">
        <f t="shared" si="22"/>
        <v>0</v>
      </c>
      <c r="AE64" s="422">
        <f t="shared" si="23"/>
        <v>0</v>
      </c>
      <c r="AF64" s="422">
        <f t="shared" si="24"/>
        <v>0</v>
      </c>
      <c r="AG64" s="419"/>
      <c r="AH64" s="419"/>
      <c r="AI64" s="419"/>
      <c r="AJ64" s="419"/>
      <c r="AK64" s="419"/>
      <c r="AL64" s="419"/>
      <c r="AM64" s="419"/>
      <c r="AN64" s="419"/>
      <c r="AO64" s="419"/>
      <c r="AP64" s="419"/>
      <c r="AQ64" s="419"/>
      <c r="AR64" s="419"/>
      <c r="AS64" s="419"/>
      <c r="AT64" s="419"/>
      <c r="AU64" s="419"/>
    </row>
    <row r="65" spans="1:47">
      <c r="A65" s="418">
        <v>5</v>
      </c>
      <c r="B65" s="418" t="str">
        <f t="shared" si="25"/>
        <v>KOTA JAKARTA BARAT</v>
      </c>
      <c r="C65" s="423">
        <f>IF(B65&lt;&gt;"",COUNTIFS('02_MASTER_KODE_FASYANKES'!D$3:D$20279,"Puskesmas",'02_MASTER_KODE_FASYANKES'!L$3:L$20279,B65,'02_MASTER_KODE_FASYANKES'!E$3:E$20279,"Rawat Inap"),"")</f>
        <v>8</v>
      </c>
      <c r="D65" s="423">
        <f>IF(B65&lt;&gt;"",COUNTIFS('02_MASTER_KODE_FASYANKES'!D$3:D$20279,"Puskesmas",'02_MASTER_KODE_FASYANKES'!L$3:L$20279,B65,'02_MASTER_KODE_FASYANKES'!E$3:E$20279,"Non Rawat Inap"),"")</f>
        <v>67</v>
      </c>
      <c r="E65" s="423">
        <f>IF(B65&lt;&gt;"",COUNTIFS(A1_Individu_Data_Keadaan_SDMK!S$4:S$150000,'04_MASTER_KODE_SDMK'!F$6,A1_Individu_Data_Keadaan_SDMK!O$4:O$150000,B65,A1_Individu_Data_Keadaan_SDMK!U$4:U$150000,"Laki-laki",A1_Individu_Data_Keadaan_SDMK!P$4:P$150000,"Puskesmas"),"")</f>
        <v>0</v>
      </c>
      <c r="F65" s="423">
        <f>IF(B65&lt;&gt;"",COUNTIFS(A1_Individu_Data_Keadaan_SDMK!S$4:S$150000,'04_MASTER_KODE_SDMK'!F$6,A1_Individu_Data_Keadaan_SDMK!O$4:O$150000,B65,A1_Individu_Data_Keadaan_SDMK!U$4:U$150000,"Perempuan",A1_Individu_Data_Keadaan_SDMK!P$4:P$150000,"Puskesmas"),"")</f>
        <v>0</v>
      </c>
      <c r="G65" s="423">
        <f t="shared" si="26"/>
        <v>0</v>
      </c>
      <c r="H65" s="423">
        <f>IF(B65&lt;&gt;"",COUNTIFS(A1_Individu_Data_Keadaan_SDMK!S$4:S$150000,'04_MASTER_KODE_SDMK'!F$7,A1_Individu_Data_Keadaan_SDMK!O$4:O$150000,B65,A1_Individu_Data_Keadaan_SDMK!U$4:U$150000,"Laki-laki",A1_Individu_Data_Keadaan_SDMK!P$4:P$150000,"Puskesmas"),"")</f>
        <v>0</v>
      </c>
      <c r="I65" s="423">
        <f>IF(B65&lt;&gt;"",COUNTIFS(A1_Individu_Data_Keadaan_SDMK!S$4:S$150000,'04_MASTER_KODE_SDMK'!F$7,A1_Individu_Data_Keadaan_SDMK!O$4:O$150000,B65,A1_Individu_Data_Keadaan_SDMK!U$4:U$150000,"Perempuan",A1_Individu_Data_Keadaan_SDMK!P$4:P$150000,"Puskesmas"),"")</f>
        <v>0</v>
      </c>
      <c r="J65" s="423">
        <f t="shared" si="27"/>
        <v>0</v>
      </c>
      <c r="K65" s="423">
        <f>IF(B65&lt;&gt;"",COUNTIFS(A1_Individu_Data_Keadaan_SDMK!Q$4:Q$150000,'04_MASTER_KODE_SDMK'!D$62,A1_Individu_Data_Keadaan_SDMK!O$4:O$150000,B65,A1_Individu_Data_Keadaan_SDMK!U$4:U$150000,"Laki-laki",A1_Individu_Data_Keadaan_SDMK!P$4:P$150000,"Puskesmas"),"")</f>
        <v>0</v>
      </c>
      <c r="L65" s="423">
        <f>IF(B65&lt;&gt;"",COUNTIFS(A1_Individu_Data_Keadaan_SDMK!Q$4:Q$150000,'04_MASTER_KODE_SDMK'!D$62,A1_Individu_Data_Keadaan_SDMK!O$4:O$150000,B65,A1_Individu_Data_Keadaan_SDMK!U$4:U$150000,"Perempuan",A1_Individu_Data_Keadaan_SDMK!P$4:P$150000,"Puskesmas"),"")</f>
        <v>0</v>
      </c>
      <c r="M65" s="423">
        <f t="shared" si="17"/>
        <v>0</v>
      </c>
      <c r="N65" s="423">
        <f>IF(B65&lt;&gt;"",COUNTIFS(A1_Individu_Data_Keadaan_SDMK!Q$4:Q$150000,'04_MASTER_KODE_SDMK'!D$71,A1_Individu_Data_Keadaan_SDMK!O$4:O$150000,B65,A1_Individu_Data_Keadaan_SDMK!U$4:U$150000,"Perempuan",A1_Individu_Data_Keadaan_SDMK!P$4:P$150000,"Puskesmas"),"")</f>
        <v>0</v>
      </c>
      <c r="O65" s="423">
        <f>IF(B65&lt;&gt;"",COUNTIFS(A1_Individu_Data_Keadaan_SDMK!Q$4:Q$150000,'04_MASTER_KODE_SDMK'!D$75,A1_Individu_Data_Keadaan_SDMK!O$4:O$150000,B65,A1_Individu_Data_Keadaan_SDMK!U$4:U$150000,"Laki-laki",A1_Individu_Data_Keadaan_SDMK!P$4:P$150000,"Puskesmas"),"")</f>
        <v>0</v>
      </c>
      <c r="P65" s="423">
        <f>IF(B65&lt;&gt;"",COUNTIFS(A1_Individu_Data_Keadaan_SDMK!Q$4:Q$150000,'04_MASTER_KODE_SDMK'!D$75,A1_Individu_Data_Keadaan_SDMK!O$4:O$150000,B65,A1_Individu_Data_Keadaan_SDMK!U$4:U$150000,"Perempuan",A1_Individu_Data_Keadaan_SDMK!P$4:P$150000,"Puskesmas"),"")</f>
        <v>0</v>
      </c>
      <c r="Q65" s="423">
        <f t="shared" si="18"/>
        <v>0</v>
      </c>
      <c r="R65" s="423">
        <f>IF(B65&lt;&gt;"",COUNTIFS(A1_Individu_Data_Keadaan_SDMK!Q$4:Q$150000,'04_MASTER_KODE_SDMK'!D$79,A1_Individu_Data_Keadaan_SDMK!O$4:O$150000,B65,A1_Individu_Data_Keadaan_SDMK!U$4:U$150000,"Laki-laki",A1_Individu_Data_Keadaan_SDMK!P$4:P$150000,"Puskesmas"),"")</f>
        <v>0</v>
      </c>
      <c r="S65" s="423">
        <f>IF(B65&lt;&gt;"",COUNTIFS(A1_Individu_Data_Keadaan_SDMK!Q$4:Q$150000,'04_MASTER_KODE_SDMK'!D$79,A1_Individu_Data_Keadaan_SDMK!O$4:O$150000,B65,A1_Individu_Data_Keadaan_SDMK!U$4:U$150000,"Perempuan",A1_Individu_Data_Keadaan_SDMK!P$4:P$150000,"Puskesmas"),"")</f>
        <v>0</v>
      </c>
      <c r="T65" s="423">
        <f t="shared" si="19"/>
        <v>0</v>
      </c>
      <c r="U65" s="423">
        <f>IF(B65&lt;&gt;"",COUNTIFS(A1_Individu_Data_Keadaan_SDMK!Q$4:Q$150000,'04_MASTER_KODE_SDMK'!D$88,A1_Individu_Data_Keadaan_SDMK!O$4:O$150000,B65,A1_Individu_Data_Keadaan_SDMK!U$4:U$150000,"Laki-laki",A1_Individu_Data_Keadaan_SDMK!P$4:P$150000,"Puskesmas"),"")</f>
        <v>0</v>
      </c>
      <c r="V65" s="423">
        <f>IF(B65&lt;&gt;"",COUNTIFS(A1_Individu_Data_Keadaan_SDMK!Q$4:Q$150000,'04_MASTER_KODE_SDMK'!D$88,A1_Individu_Data_Keadaan_SDMK!O$4:O$150000,B65,A1_Individu_Data_Keadaan_SDMK!U$4:U$150000,"Perempuan",A1_Individu_Data_Keadaan_SDMK!P$4:P$150000,"Puskesmas"),"")</f>
        <v>0</v>
      </c>
      <c r="W65" s="423">
        <f t="shared" si="20"/>
        <v>0</v>
      </c>
      <c r="X65" s="423">
        <f>IF(B65&lt;&gt;"",COUNTIFS(A1_Individu_Data_Keadaan_SDMK!Q$4:Q$150000,'04_MASTER_KODE_SDMK'!D$91,A1_Individu_Data_Keadaan_SDMK!O$4:O$150000,B65,A1_Individu_Data_Keadaan_SDMK!U$4:U$150000,"Laki-laki",A1_Individu_Data_Keadaan_SDMK!P$4:P$150000,"Puskesmas"),"")</f>
        <v>0</v>
      </c>
      <c r="Y65" s="423">
        <f>IF(B65&lt;&gt;"",COUNTIFS(A1_Individu_Data_Keadaan_SDMK!Q$4:Q$150000,'04_MASTER_KODE_SDMK'!D$91,A1_Individu_Data_Keadaan_SDMK!O$4:O$150000,B65,A1_Individu_Data_Keadaan_SDMK!U$4:U$150000,"Perempuan",A1_Individu_Data_Keadaan_SDMK!P$4:P$150000,"Puskesmas"),"")</f>
        <v>0</v>
      </c>
      <c r="Z65" s="423">
        <f t="shared" si="21"/>
        <v>0</v>
      </c>
      <c r="AA65" s="423">
        <f>IF(B65&lt;&gt;"",COUNTIFS(A1_Individu_Data_Keadaan_SDMK!R$4:R$150000,'04_MASTER_KODE_SDMK'!E$107,A1_Individu_Data_Keadaan_SDMK!O$4:O$150000,B65,A1_Individu_Data_Keadaan_SDMK!U$4:U$150000,"Laki-laki",A1_Individu_Data_Keadaan_SDMK!P$4:P$150000,"Puskesmas"),"")</f>
        <v>0</v>
      </c>
      <c r="AB65" s="423">
        <f>IF(B65&lt;&gt;"",COUNTIFS(A1_Individu_Data_Keadaan_SDMK!R$4:R$150000,'04_MASTER_KODE_SDMK'!E$107,A1_Individu_Data_Keadaan_SDMK!O$4:O$150000,B65,A1_Individu_Data_Keadaan_SDMK!U$4:U$150000,"Perempuan"),"")</f>
        <v>0</v>
      </c>
      <c r="AC65" s="423">
        <f t="shared" si="28"/>
        <v>0</v>
      </c>
      <c r="AD65" s="423">
        <f t="shared" si="22"/>
        <v>0</v>
      </c>
      <c r="AE65" s="423">
        <f t="shared" si="23"/>
        <v>0</v>
      </c>
      <c r="AF65" s="423">
        <f t="shared" si="24"/>
        <v>0</v>
      </c>
      <c r="AG65" s="419"/>
      <c r="AH65" s="419"/>
      <c r="AI65" s="419"/>
      <c r="AJ65" s="419"/>
      <c r="AK65" s="419"/>
      <c r="AL65" s="419"/>
      <c r="AM65" s="419"/>
      <c r="AN65" s="419"/>
      <c r="AO65" s="419"/>
      <c r="AP65" s="419"/>
      <c r="AQ65" s="419"/>
      <c r="AR65" s="419"/>
      <c r="AS65" s="419"/>
      <c r="AT65" s="419"/>
      <c r="AU65" s="419"/>
    </row>
    <row r="66" spans="1:47">
      <c r="A66" s="410">
        <v>6</v>
      </c>
      <c r="B66" s="410" t="str">
        <f t="shared" si="25"/>
        <v>KOTA JAKARTA UTARA</v>
      </c>
      <c r="C66" s="422">
        <f>IF(B66&lt;&gt;"",COUNTIFS('02_MASTER_KODE_FASYANKES'!D$3:D$20279,"Puskesmas",'02_MASTER_KODE_FASYANKES'!L$3:L$20279,B66,'02_MASTER_KODE_FASYANKES'!E$3:E$20279,"Rawat Inap"),"")</f>
        <v>5</v>
      </c>
      <c r="D66" s="422">
        <f>IF(B66&lt;&gt;"",COUNTIFS('02_MASTER_KODE_FASYANKES'!D$3:D$20279,"Puskesmas",'02_MASTER_KODE_FASYANKES'!L$3:L$20279,B66,'02_MASTER_KODE_FASYANKES'!E$3:E$20279,"Non Rawat Inap"),"")</f>
        <v>44</v>
      </c>
      <c r="E66" s="422">
        <f>IF(B66&lt;&gt;"",COUNTIFS(A1_Individu_Data_Keadaan_SDMK!S$4:S$150000,'04_MASTER_KODE_SDMK'!F$6,A1_Individu_Data_Keadaan_SDMK!O$4:O$150000,B66,A1_Individu_Data_Keadaan_SDMK!U$4:U$150000,"Laki-laki",A1_Individu_Data_Keadaan_SDMK!P$4:P$150000,"Puskesmas"),"")</f>
        <v>0</v>
      </c>
      <c r="F66" s="422">
        <f>IF(B66&lt;&gt;"",COUNTIFS(A1_Individu_Data_Keadaan_SDMK!S$4:S$150000,'04_MASTER_KODE_SDMK'!F$6,A1_Individu_Data_Keadaan_SDMK!O$4:O$150000,B66,A1_Individu_Data_Keadaan_SDMK!U$4:U$150000,"Perempuan",A1_Individu_Data_Keadaan_SDMK!P$4:P$150000,"Puskesmas"),"")</f>
        <v>0</v>
      </c>
      <c r="G66" s="422">
        <f t="shared" si="26"/>
        <v>0</v>
      </c>
      <c r="H66" s="422">
        <f>IF(B66&lt;&gt;"",COUNTIFS(A1_Individu_Data_Keadaan_SDMK!S$4:S$150000,'04_MASTER_KODE_SDMK'!F$7,A1_Individu_Data_Keadaan_SDMK!O$4:O$150000,B66,A1_Individu_Data_Keadaan_SDMK!U$4:U$150000,"Laki-laki",A1_Individu_Data_Keadaan_SDMK!P$4:P$150000,"Puskesmas"),"")</f>
        <v>0</v>
      </c>
      <c r="I66" s="422">
        <f>IF(B66&lt;&gt;"",COUNTIFS(A1_Individu_Data_Keadaan_SDMK!S$4:S$150000,'04_MASTER_KODE_SDMK'!F$7,A1_Individu_Data_Keadaan_SDMK!O$4:O$150000,B66,A1_Individu_Data_Keadaan_SDMK!U$4:U$150000,"Perempuan",A1_Individu_Data_Keadaan_SDMK!P$4:P$150000,"Puskesmas"),"")</f>
        <v>0</v>
      </c>
      <c r="J66" s="422">
        <f t="shared" si="27"/>
        <v>0</v>
      </c>
      <c r="K66" s="422">
        <f>IF(B66&lt;&gt;"",COUNTIFS(A1_Individu_Data_Keadaan_SDMK!Q$4:Q$150000,'04_MASTER_KODE_SDMK'!D$62,A1_Individu_Data_Keadaan_SDMK!O$4:O$150000,B66,A1_Individu_Data_Keadaan_SDMK!U$4:U$150000,"Laki-laki",A1_Individu_Data_Keadaan_SDMK!P$4:P$150000,"Puskesmas"),"")</f>
        <v>0</v>
      </c>
      <c r="L66" s="422">
        <f>IF(B66&lt;&gt;"",COUNTIFS(A1_Individu_Data_Keadaan_SDMK!Q$4:Q$150000,'04_MASTER_KODE_SDMK'!D$62,A1_Individu_Data_Keadaan_SDMK!O$4:O$150000,B66,A1_Individu_Data_Keadaan_SDMK!U$4:U$150000,"Perempuan",A1_Individu_Data_Keadaan_SDMK!P$4:P$150000,"Puskesmas"),"")</f>
        <v>0</v>
      </c>
      <c r="M66" s="422">
        <f t="shared" si="17"/>
        <v>0</v>
      </c>
      <c r="N66" s="422">
        <f>IF(B66&lt;&gt;"",COUNTIFS(A1_Individu_Data_Keadaan_SDMK!Q$4:Q$150000,'04_MASTER_KODE_SDMK'!D$71,A1_Individu_Data_Keadaan_SDMK!O$4:O$150000,B66,A1_Individu_Data_Keadaan_SDMK!U$4:U$150000,"Perempuan",A1_Individu_Data_Keadaan_SDMK!P$4:P$150000,"Puskesmas"),"")</f>
        <v>0</v>
      </c>
      <c r="O66" s="422">
        <f>IF(B66&lt;&gt;"",COUNTIFS(A1_Individu_Data_Keadaan_SDMK!Q$4:Q$150000,'04_MASTER_KODE_SDMK'!D$75,A1_Individu_Data_Keadaan_SDMK!O$4:O$150000,B66,A1_Individu_Data_Keadaan_SDMK!U$4:U$150000,"Laki-laki",A1_Individu_Data_Keadaan_SDMK!P$4:P$150000,"Puskesmas"),"")</f>
        <v>0</v>
      </c>
      <c r="P66" s="422">
        <f>IF(B66&lt;&gt;"",COUNTIFS(A1_Individu_Data_Keadaan_SDMK!Q$4:Q$150000,'04_MASTER_KODE_SDMK'!D$75,A1_Individu_Data_Keadaan_SDMK!O$4:O$150000,B66,A1_Individu_Data_Keadaan_SDMK!U$4:U$150000,"Perempuan",A1_Individu_Data_Keadaan_SDMK!P$4:P$150000,"Puskesmas"),"")</f>
        <v>0</v>
      </c>
      <c r="Q66" s="422">
        <f t="shared" si="18"/>
        <v>0</v>
      </c>
      <c r="R66" s="422">
        <f>IF(B66&lt;&gt;"",COUNTIFS(A1_Individu_Data_Keadaan_SDMK!Q$4:Q$150000,'04_MASTER_KODE_SDMK'!D$79,A1_Individu_Data_Keadaan_SDMK!O$4:O$150000,B66,A1_Individu_Data_Keadaan_SDMK!U$4:U$150000,"Laki-laki",A1_Individu_Data_Keadaan_SDMK!P$4:P$150000,"Puskesmas"),"")</f>
        <v>0</v>
      </c>
      <c r="S66" s="422">
        <f>IF(B66&lt;&gt;"",COUNTIFS(A1_Individu_Data_Keadaan_SDMK!Q$4:Q$150000,'04_MASTER_KODE_SDMK'!D$79,A1_Individu_Data_Keadaan_SDMK!O$4:O$150000,B66,A1_Individu_Data_Keadaan_SDMK!U$4:U$150000,"Perempuan",A1_Individu_Data_Keadaan_SDMK!P$4:P$150000,"Puskesmas"),"")</f>
        <v>0</v>
      </c>
      <c r="T66" s="422">
        <f t="shared" si="19"/>
        <v>0</v>
      </c>
      <c r="U66" s="422">
        <f>IF(B66&lt;&gt;"",COUNTIFS(A1_Individu_Data_Keadaan_SDMK!Q$4:Q$150000,'04_MASTER_KODE_SDMK'!D$88,A1_Individu_Data_Keadaan_SDMK!O$4:O$150000,B66,A1_Individu_Data_Keadaan_SDMK!U$4:U$150000,"Laki-laki",A1_Individu_Data_Keadaan_SDMK!P$4:P$150000,"Puskesmas"),"")</f>
        <v>0</v>
      </c>
      <c r="V66" s="422">
        <f>IF(B66&lt;&gt;"",COUNTIFS(A1_Individu_Data_Keadaan_SDMK!Q$4:Q$150000,'04_MASTER_KODE_SDMK'!D$88,A1_Individu_Data_Keadaan_SDMK!O$4:O$150000,B66,A1_Individu_Data_Keadaan_SDMK!U$4:U$150000,"Perempuan",A1_Individu_Data_Keadaan_SDMK!P$4:P$150000,"Puskesmas"),"")</f>
        <v>0</v>
      </c>
      <c r="W66" s="422">
        <f t="shared" si="20"/>
        <v>0</v>
      </c>
      <c r="X66" s="422">
        <f>IF(B66&lt;&gt;"",COUNTIFS(A1_Individu_Data_Keadaan_SDMK!Q$4:Q$150000,'04_MASTER_KODE_SDMK'!D$91,A1_Individu_Data_Keadaan_SDMK!O$4:O$150000,B66,A1_Individu_Data_Keadaan_SDMK!U$4:U$150000,"Laki-laki",A1_Individu_Data_Keadaan_SDMK!P$4:P$150000,"Puskesmas"),"")</f>
        <v>0</v>
      </c>
      <c r="Y66" s="422">
        <f>IF(B66&lt;&gt;"",COUNTIFS(A1_Individu_Data_Keadaan_SDMK!Q$4:Q$150000,'04_MASTER_KODE_SDMK'!D$91,A1_Individu_Data_Keadaan_SDMK!O$4:O$150000,B66,A1_Individu_Data_Keadaan_SDMK!U$4:U$150000,"Perempuan",A1_Individu_Data_Keadaan_SDMK!P$4:P$150000,"Puskesmas"),"")</f>
        <v>0</v>
      </c>
      <c r="Z66" s="422">
        <f t="shared" si="21"/>
        <v>0</v>
      </c>
      <c r="AA66" s="422">
        <f>IF(B66&lt;&gt;"",COUNTIFS(A1_Individu_Data_Keadaan_SDMK!R$4:R$150000,'04_MASTER_KODE_SDMK'!E$107,A1_Individu_Data_Keadaan_SDMK!O$4:O$150000,B66,A1_Individu_Data_Keadaan_SDMK!U$4:U$150000,"Laki-laki",A1_Individu_Data_Keadaan_SDMK!P$4:P$150000,"Puskesmas"),"")</f>
        <v>0</v>
      </c>
      <c r="AB66" s="422">
        <f>IF(B66&lt;&gt;"",COUNTIFS(A1_Individu_Data_Keadaan_SDMK!R$4:R$150000,'04_MASTER_KODE_SDMK'!E$107,A1_Individu_Data_Keadaan_SDMK!O$4:O$150000,B66,A1_Individu_Data_Keadaan_SDMK!U$4:U$150000,"Perempuan"),"")</f>
        <v>0</v>
      </c>
      <c r="AC66" s="422">
        <f t="shared" si="28"/>
        <v>0</v>
      </c>
      <c r="AD66" s="422">
        <f t="shared" si="22"/>
        <v>0</v>
      </c>
      <c r="AE66" s="422">
        <f t="shared" si="23"/>
        <v>0</v>
      </c>
      <c r="AF66" s="422">
        <f t="shared" si="24"/>
        <v>0</v>
      </c>
      <c r="AG66" s="419"/>
      <c r="AH66" s="419"/>
      <c r="AI66" s="419"/>
      <c r="AJ66" s="419"/>
      <c r="AK66" s="419"/>
      <c r="AL66" s="419"/>
      <c r="AM66" s="419"/>
      <c r="AN66" s="419"/>
      <c r="AO66" s="419"/>
      <c r="AP66" s="419"/>
      <c r="AQ66" s="419"/>
      <c r="AR66" s="419"/>
      <c r="AS66" s="419"/>
      <c r="AT66" s="419"/>
      <c r="AU66" s="419"/>
    </row>
    <row r="67" spans="1:47" hidden="1">
      <c r="A67" s="418">
        <v>7</v>
      </c>
      <c r="B67" s="418" t="str">
        <f t="shared" si="25"/>
        <v/>
      </c>
      <c r="C67" s="423" t="str">
        <f>IF(B67&lt;&gt;"",COUNTIFS('02_MASTER_KODE_FASYANKES'!D$3:D$20279,"Puskesmas",'02_MASTER_KODE_FASYANKES'!L$3:L$20279,B67,'02_MASTER_KODE_FASYANKES'!E$3:E$20279,"Rawat Inap"),"")</f>
        <v/>
      </c>
      <c r="D67" s="423" t="str">
        <f>IF(B67&lt;&gt;"",COUNTIFS('02_MASTER_KODE_FASYANKES'!D$3:D$20279,"Puskesmas",'02_MASTER_KODE_FASYANKES'!L$3:L$20279,B67,'02_MASTER_KODE_FASYANKES'!E$3:E$20279,"Non Rawat Inap"),"")</f>
        <v/>
      </c>
      <c r="E67" s="423" t="str">
        <f>IF(B67&lt;&gt;"",COUNTIFS(A1_Individu_Data_Keadaan_SDMK!S$4:S$150000,'04_MASTER_KODE_SDMK'!F$6,A1_Individu_Data_Keadaan_SDMK!O$4:O$150000,B67,A1_Individu_Data_Keadaan_SDMK!U$4:U$150000,"Laki-laki",A1_Individu_Data_Keadaan_SDMK!P$4:P$150000,"Puskesmas"),"")</f>
        <v/>
      </c>
      <c r="F67" s="423" t="str">
        <f>IF(B67&lt;&gt;"",COUNTIFS(A1_Individu_Data_Keadaan_SDMK!S$4:S$150000,'04_MASTER_KODE_SDMK'!F$6,A1_Individu_Data_Keadaan_SDMK!O$4:O$150000,B67,A1_Individu_Data_Keadaan_SDMK!U$4:U$150000,"Perempuan",A1_Individu_Data_Keadaan_SDMK!P$4:P$150000,"Puskesmas"),"")</f>
        <v/>
      </c>
      <c r="G67" s="423" t="str">
        <f t="shared" si="26"/>
        <v/>
      </c>
      <c r="H67" s="423" t="str">
        <f>IF(B67&lt;&gt;"",COUNTIFS(A1_Individu_Data_Keadaan_SDMK!S$4:S$150000,'04_MASTER_KODE_SDMK'!F$7,A1_Individu_Data_Keadaan_SDMK!O$4:O$150000,B67,A1_Individu_Data_Keadaan_SDMK!U$4:U$150000,"Laki-laki",A1_Individu_Data_Keadaan_SDMK!P$4:P$150000,"Puskesmas"),"")</f>
        <v/>
      </c>
      <c r="I67" s="423" t="str">
        <f>IF(B67&lt;&gt;"",COUNTIFS(A1_Individu_Data_Keadaan_SDMK!S$4:S$150000,'04_MASTER_KODE_SDMK'!F$7,A1_Individu_Data_Keadaan_SDMK!O$4:O$150000,B67,A1_Individu_Data_Keadaan_SDMK!U$4:U$150000,"Perempuan",A1_Individu_Data_Keadaan_SDMK!P$4:P$150000,"Puskesmas"),"")</f>
        <v/>
      </c>
      <c r="J67" s="423" t="str">
        <f t="shared" si="27"/>
        <v/>
      </c>
      <c r="K67" s="423" t="str">
        <f>IF(B67&lt;&gt;"",COUNTIFS(A1_Individu_Data_Keadaan_SDMK!Q$4:Q$150000,'04_MASTER_KODE_SDMK'!D$62,A1_Individu_Data_Keadaan_SDMK!O$4:O$150000,B67,A1_Individu_Data_Keadaan_SDMK!U$4:U$150000,"Laki-laki",A1_Individu_Data_Keadaan_SDMK!P$4:P$150000,"Puskesmas"),"")</f>
        <v/>
      </c>
      <c r="L67" s="423" t="str">
        <f>IF(B67&lt;&gt;"",COUNTIFS(A1_Individu_Data_Keadaan_SDMK!Q$4:Q$150000,'04_MASTER_KODE_SDMK'!D$62,A1_Individu_Data_Keadaan_SDMK!O$4:O$150000,B67,A1_Individu_Data_Keadaan_SDMK!U$4:U$150000,"Perempuan",A1_Individu_Data_Keadaan_SDMK!P$4:P$150000,"Puskesmas"),"")</f>
        <v/>
      </c>
      <c r="M67" s="423" t="str">
        <f t="shared" si="17"/>
        <v/>
      </c>
      <c r="N67" s="423" t="str">
        <f>IF(B67&lt;&gt;"",COUNTIFS(A1_Individu_Data_Keadaan_SDMK!Q$4:Q$150000,'04_MASTER_KODE_SDMK'!D$71,A1_Individu_Data_Keadaan_SDMK!O$4:O$150000,B67,A1_Individu_Data_Keadaan_SDMK!U$4:U$150000,"Perempuan",A1_Individu_Data_Keadaan_SDMK!P$4:P$150000,"Puskesmas"),"")</f>
        <v/>
      </c>
      <c r="O67" s="423" t="str">
        <f>IF(B67&lt;&gt;"",COUNTIFS(A1_Individu_Data_Keadaan_SDMK!Q$4:Q$150000,'04_MASTER_KODE_SDMK'!D$75,A1_Individu_Data_Keadaan_SDMK!O$4:O$150000,B67,A1_Individu_Data_Keadaan_SDMK!U$4:U$150000,"Laki-laki",A1_Individu_Data_Keadaan_SDMK!P$4:P$150000,"Puskesmas"),"")</f>
        <v/>
      </c>
      <c r="P67" s="423" t="str">
        <f>IF(B67&lt;&gt;"",COUNTIFS(A1_Individu_Data_Keadaan_SDMK!Q$4:Q$150000,'04_MASTER_KODE_SDMK'!D$75,A1_Individu_Data_Keadaan_SDMK!O$4:O$150000,B67,A1_Individu_Data_Keadaan_SDMK!U$4:U$150000,"Perempuan",A1_Individu_Data_Keadaan_SDMK!P$4:P$150000,"Puskesmas"),"")</f>
        <v/>
      </c>
      <c r="Q67" s="423" t="str">
        <f t="shared" si="18"/>
        <v/>
      </c>
      <c r="R67" s="423" t="str">
        <f>IF(B67&lt;&gt;"",COUNTIFS(A1_Individu_Data_Keadaan_SDMK!Q$4:Q$150000,'04_MASTER_KODE_SDMK'!D$79,A1_Individu_Data_Keadaan_SDMK!O$4:O$150000,B67,A1_Individu_Data_Keadaan_SDMK!U$4:U$150000,"Laki-laki",A1_Individu_Data_Keadaan_SDMK!P$4:P$150000,"Puskesmas"),"")</f>
        <v/>
      </c>
      <c r="S67" s="423" t="str">
        <f>IF(B67&lt;&gt;"",COUNTIFS(A1_Individu_Data_Keadaan_SDMK!Q$4:Q$150000,'04_MASTER_KODE_SDMK'!D$79,A1_Individu_Data_Keadaan_SDMK!O$4:O$150000,B67,A1_Individu_Data_Keadaan_SDMK!U$4:U$150000,"Perempuan",A1_Individu_Data_Keadaan_SDMK!P$4:P$150000,"Puskesmas"),"")</f>
        <v/>
      </c>
      <c r="T67" s="423" t="str">
        <f t="shared" si="19"/>
        <v/>
      </c>
      <c r="U67" s="423" t="str">
        <f>IF(B67&lt;&gt;"",COUNTIFS(A1_Individu_Data_Keadaan_SDMK!Q$4:Q$150000,'04_MASTER_KODE_SDMK'!D$88,A1_Individu_Data_Keadaan_SDMK!O$4:O$150000,B67,A1_Individu_Data_Keadaan_SDMK!U$4:U$150000,"Laki-laki",A1_Individu_Data_Keadaan_SDMK!P$4:P$150000,"Puskesmas"),"")</f>
        <v/>
      </c>
      <c r="V67" s="423" t="str">
        <f>IF(B67&lt;&gt;"",COUNTIFS(A1_Individu_Data_Keadaan_SDMK!Q$4:Q$150000,'04_MASTER_KODE_SDMK'!D$88,A1_Individu_Data_Keadaan_SDMK!O$4:O$150000,B67,A1_Individu_Data_Keadaan_SDMK!U$4:U$150000,"Perempuan",A1_Individu_Data_Keadaan_SDMK!P$4:P$150000,"Puskesmas"),"")</f>
        <v/>
      </c>
      <c r="W67" s="423" t="str">
        <f t="shared" si="20"/>
        <v/>
      </c>
      <c r="X67" s="423" t="str">
        <f>IF(B67&lt;&gt;"",COUNTIFS(A1_Individu_Data_Keadaan_SDMK!Q$4:Q$150000,'04_MASTER_KODE_SDMK'!D$91,A1_Individu_Data_Keadaan_SDMK!O$4:O$150000,B67,A1_Individu_Data_Keadaan_SDMK!U$4:U$150000,"Laki-laki",A1_Individu_Data_Keadaan_SDMK!P$4:P$150000,"Puskesmas"),"")</f>
        <v/>
      </c>
      <c r="Y67" s="423" t="str">
        <f>IF(B67&lt;&gt;"",COUNTIFS(A1_Individu_Data_Keadaan_SDMK!Q$4:Q$150000,'04_MASTER_KODE_SDMK'!D$91,A1_Individu_Data_Keadaan_SDMK!O$4:O$150000,B67,A1_Individu_Data_Keadaan_SDMK!U$4:U$150000,"Perempuan",A1_Individu_Data_Keadaan_SDMK!P$4:P$150000,"Puskesmas"),"")</f>
        <v/>
      </c>
      <c r="Z67" s="423" t="str">
        <f t="shared" si="21"/>
        <v/>
      </c>
      <c r="AA67" s="423" t="str">
        <f>IF(B67&lt;&gt;"",COUNTIFS(A1_Individu_Data_Keadaan_SDMK!R$4:R$150000,'04_MASTER_KODE_SDMK'!E$107,A1_Individu_Data_Keadaan_SDMK!O$4:O$150000,B67,A1_Individu_Data_Keadaan_SDMK!U$4:U$150000,"Laki-laki",A1_Individu_Data_Keadaan_SDMK!P$4:P$150000,"Puskesmas"),"")</f>
        <v/>
      </c>
      <c r="AB67" s="423" t="str">
        <f>IF(B67&lt;&gt;"",COUNTIFS(A1_Individu_Data_Keadaan_SDMK!R$4:R$150000,'04_MASTER_KODE_SDMK'!E$107,A1_Individu_Data_Keadaan_SDMK!O$4:O$150000,B67,A1_Individu_Data_Keadaan_SDMK!U$4:U$150000,"Perempuan"),"")</f>
        <v/>
      </c>
      <c r="AC67" s="423" t="str">
        <f t="shared" si="28"/>
        <v/>
      </c>
      <c r="AD67" s="423" t="str">
        <f t="shared" si="22"/>
        <v/>
      </c>
      <c r="AE67" s="423" t="str">
        <f t="shared" si="23"/>
        <v/>
      </c>
      <c r="AF67" s="423" t="str">
        <f t="shared" si="24"/>
        <v/>
      </c>
      <c r="AG67" s="419"/>
      <c r="AH67" s="419"/>
      <c r="AI67" s="419"/>
      <c r="AJ67" s="419"/>
      <c r="AK67" s="419"/>
      <c r="AL67" s="419"/>
      <c r="AM67" s="419"/>
      <c r="AN67" s="419"/>
      <c r="AO67" s="419"/>
      <c r="AP67" s="419"/>
      <c r="AQ67" s="419"/>
      <c r="AR67" s="419"/>
      <c r="AS67" s="419"/>
      <c r="AT67" s="419"/>
      <c r="AU67" s="419"/>
    </row>
    <row r="68" spans="1:47" hidden="1">
      <c r="A68" s="410">
        <v>8</v>
      </c>
      <c r="B68" s="410" t="str">
        <f t="shared" si="25"/>
        <v/>
      </c>
      <c r="C68" s="422" t="str">
        <f>IF(B68&lt;&gt;"",COUNTIFS('02_MASTER_KODE_FASYANKES'!D$3:D$20279,"Puskesmas",'02_MASTER_KODE_FASYANKES'!L$3:L$20279,B68,'02_MASTER_KODE_FASYANKES'!E$3:E$20279,"Rawat Inap"),"")</f>
        <v/>
      </c>
      <c r="D68" s="422" t="str">
        <f>IF(B68&lt;&gt;"",COUNTIFS('02_MASTER_KODE_FASYANKES'!D$3:D$20279,"Puskesmas",'02_MASTER_KODE_FASYANKES'!L$3:L$20279,B68,'02_MASTER_KODE_FASYANKES'!E$3:E$20279,"Non Rawat Inap"),"")</f>
        <v/>
      </c>
      <c r="E68" s="422" t="str">
        <f>IF(B68&lt;&gt;"",COUNTIFS(A1_Individu_Data_Keadaan_SDMK!S$4:S$150000,'04_MASTER_KODE_SDMK'!F$6,A1_Individu_Data_Keadaan_SDMK!O$4:O$150000,B68,A1_Individu_Data_Keadaan_SDMK!U$4:U$150000,"Laki-laki",A1_Individu_Data_Keadaan_SDMK!P$4:P$150000,"Puskesmas"),"")</f>
        <v/>
      </c>
      <c r="F68" s="422" t="str">
        <f>IF(B68&lt;&gt;"",COUNTIFS(A1_Individu_Data_Keadaan_SDMK!S$4:S$150000,'04_MASTER_KODE_SDMK'!F$6,A1_Individu_Data_Keadaan_SDMK!O$4:O$150000,B68,A1_Individu_Data_Keadaan_SDMK!U$4:U$150000,"Perempuan",A1_Individu_Data_Keadaan_SDMK!P$4:P$150000,"Puskesmas"),"")</f>
        <v/>
      </c>
      <c r="G68" s="422" t="str">
        <f t="shared" si="26"/>
        <v/>
      </c>
      <c r="H68" s="422" t="str">
        <f>IF(B68&lt;&gt;"",COUNTIFS(A1_Individu_Data_Keadaan_SDMK!S$4:S$150000,'04_MASTER_KODE_SDMK'!F$7,A1_Individu_Data_Keadaan_SDMK!O$4:O$150000,B68,A1_Individu_Data_Keadaan_SDMK!U$4:U$150000,"Laki-laki",A1_Individu_Data_Keadaan_SDMK!P$4:P$150000,"Puskesmas"),"")</f>
        <v/>
      </c>
      <c r="I68" s="422" t="str">
        <f>IF(B68&lt;&gt;"",COUNTIFS(A1_Individu_Data_Keadaan_SDMK!S$4:S$150000,'04_MASTER_KODE_SDMK'!F$7,A1_Individu_Data_Keadaan_SDMK!O$4:O$150000,B68,A1_Individu_Data_Keadaan_SDMK!U$4:U$150000,"Perempuan",A1_Individu_Data_Keadaan_SDMK!P$4:P$150000,"Puskesmas"),"")</f>
        <v/>
      </c>
      <c r="J68" s="422" t="str">
        <f t="shared" si="27"/>
        <v/>
      </c>
      <c r="K68" s="422" t="str">
        <f>IF(B68&lt;&gt;"",COUNTIFS(A1_Individu_Data_Keadaan_SDMK!Q$4:Q$150000,'04_MASTER_KODE_SDMK'!D$62,A1_Individu_Data_Keadaan_SDMK!O$4:O$150000,B68,A1_Individu_Data_Keadaan_SDMK!U$4:U$150000,"Laki-laki",A1_Individu_Data_Keadaan_SDMK!P$4:P$150000,"Puskesmas"),"")</f>
        <v/>
      </c>
      <c r="L68" s="422" t="str">
        <f>IF(B68&lt;&gt;"",COUNTIFS(A1_Individu_Data_Keadaan_SDMK!Q$4:Q$150000,'04_MASTER_KODE_SDMK'!D$62,A1_Individu_Data_Keadaan_SDMK!O$4:O$150000,B68,A1_Individu_Data_Keadaan_SDMK!U$4:U$150000,"Perempuan",A1_Individu_Data_Keadaan_SDMK!P$4:P$150000,"Puskesmas"),"")</f>
        <v/>
      </c>
      <c r="M68" s="422" t="str">
        <f t="shared" si="17"/>
        <v/>
      </c>
      <c r="N68" s="422" t="str">
        <f>IF(B68&lt;&gt;"",COUNTIFS(A1_Individu_Data_Keadaan_SDMK!Q$4:Q$150000,'04_MASTER_KODE_SDMK'!D$71,A1_Individu_Data_Keadaan_SDMK!O$4:O$150000,B68,A1_Individu_Data_Keadaan_SDMK!U$4:U$150000,"Perempuan",A1_Individu_Data_Keadaan_SDMK!P$4:P$150000,"Puskesmas"),"")</f>
        <v/>
      </c>
      <c r="O68" s="422" t="str">
        <f>IF(B68&lt;&gt;"",COUNTIFS(A1_Individu_Data_Keadaan_SDMK!Q$4:Q$150000,'04_MASTER_KODE_SDMK'!D$75,A1_Individu_Data_Keadaan_SDMK!O$4:O$150000,B68,A1_Individu_Data_Keadaan_SDMK!U$4:U$150000,"Laki-laki",A1_Individu_Data_Keadaan_SDMK!P$4:P$150000,"Puskesmas"),"")</f>
        <v/>
      </c>
      <c r="P68" s="422" t="str">
        <f>IF(B68&lt;&gt;"",COUNTIFS(A1_Individu_Data_Keadaan_SDMK!Q$4:Q$150000,'04_MASTER_KODE_SDMK'!D$75,A1_Individu_Data_Keadaan_SDMK!O$4:O$150000,B68,A1_Individu_Data_Keadaan_SDMK!U$4:U$150000,"Perempuan",A1_Individu_Data_Keadaan_SDMK!P$4:P$150000,"Puskesmas"),"")</f>
        <v/>
      </c>
      <c r="Q68" s="422" t="str">
        <f t="shared" si="18"/>
        <v/>
      </c>
      <c r="R68" s="422" t="str">
        <f>IF(B68&lt;&gt;"",COUNTIFS(A1_Individu_Data_Keadaan_SDMK!Q$4:Q$150000,'04_MASTER_KODE_SDMK'!D$79,A1_Individu_Data_Keadaan_SDMK!O$4:O$150000,B68,A1_Individu_Data_Keadaan_SDMK!U$4:U$150000,"Laki-laki",A1_Individu_Data_Keadaan_SDMK!P$4:P$150000,"Puskesmas"),"")</f>
        <v/>
      </c>
      <c r="S68" s="422" t="str">
        <f>IF(B68&lt;&gt;"",COUNTIFS(A1_Individu_Data_Keadaan_SDMK!Q$4:Q$150000,'04_MASTER_KODE_SDMK'!D$79,A1_Individu_Data_Keadaan_SDMK!O$4:O$150000,B68,A1_Individu_Data_Keadaan_SDMK!U$4:U$150000,"Perempuan",A1_Individu_Data_Keadaan_SDMK!P$4:P$150000,"Puskesmas"),"")</f>
        <v/>
      </c>
      <c r="T68" s="422" t="str">
        <f t="shared" si="19"/>
        <v/>
      </c>
      <c r="U68" s="422" t="str">
        <f>IF(B68&lt;&gt;"",COUNTIFS(A1_Individu_Data_Keadaan_SDMK!Q$4:Q$150000,'04_MASTER_KODE_SDMK'!D$88,A1_Individu_Data_Keadaan_SDMK!O$4:O$150000,B68,A1_Individu_Data_Keadaan_SDMK!U$4:U$150000,"Laki-laki",A1_Individu_Data_Keadaan_SDMK!P$4:P$150000,"Puskesmas"),"")</f>
        <v/>
      </c>
      <c r="V68" s="422" t="str">
        <f>IF(B68&lt;&gt;"",COUNTIFS(A1_Individu_Data_Keadaan_SDMK!Q$4:Q$150000,'04_MASTER_KODE_SDMK'!D$88,A1_Individu_Data_Keadaan_SDMK!O$4:O$150000,B68,A1_Individu_Data_Keadaan_SDMK!U$4:U$150000,"Perempuan",A1_Individu_Data_Keadaan_SDMK!P$4:P$150000,"Puskesmas"),"")</f>
        <v/>
      </c>
      <c r="W68" s="422" t="str">
        <f t="shared" si="20"/>
        <v/>
      </c>
      <c r="X68" s="422" t="str">
        <f>IF(B68&lt;&gt;"",COUNTIFS(A1_Individu_Data_Keadaan_SDMK!Q$4:Q$150000,'04_MASTER_KODE_SDMK'!D$91,A1_Individu_Data_Keadaan_SDMK!O$4:O$150000,B68,A1_Individu_Data_Keadaan_SDMK!U$4:U$150000,"Laki-laki",A1_Individu_Data_Keadaan_SDMK!P$4:P$150000,"Puskesmas"),"")</f>
        <v/>
      </c>
      <c r="Y68" s="422" t="str">
        <f>IF(B68&lt;&gt;"",COUNTIFS(A1_Individu_Data_Keadaan_SDMK!Q$4:Q$150000,'04_MASTER_KODE_SDMK'!D$91,A1_Individu_Data_Keadaan_SDMK!O$4:O$150000,B68,A1_Individu_Data_Keadaan_SDMK!U$4:U$150000,"Perempuan",A1_Individu_Data_Keadaan_SDMK!P$4:P$150000,"Puskesmas"),"")</f>
        <v/>
      </c>
      <c r="Z68" s="422" t="str">
        <f t="shared" si="21"/>
        <v/>
      </c>
      <c r="AA68" s="422" t="str">
        <f>IF(B68&lt;&gt;"",COUNTIFS(A1_Individu_Data_Keadaan_SDMK!R$4:R$150000,'04_MASTER_KODE_SDMK'!E$107,A1_Individu_Data_Keadaan_SDMK!O$4:O$150000,B68,A1_Individu_Data_Keadaan_SDMK!U$4:U$150000,"Laki-laki",A1_Individu_Data_Keadaan_SDMK!P$4:P$150000,"Puskesmas"),"")</f>
        <v/>
      </c>
      <c r="AB68" s="422" t="str">
        <f>IF(B68&lt;&gt;"",COUNTIFS(A1_Individu_Data_Keadaan_SDMK!R$4:R$150000,'04_MASTER_KODE_SDMK'!E$107,A1_Individu_Data_Keadaan_SDMK!O$4:O$150000,B68,A1_Individu_Data_Keadaan_SDMK!U$4:U$150000,"Perempuan"),"")</f>
        <v/>
      </c>
      <c r="AC68" s="422" t="str">
        <f t="shared" si="28"/>
        <v/>
      </c>
      <c r="AD68" s="422" t="str">
        <f t="shared" si="22"/>
        <v/>
      </c>
      <c r="AE68" s="422" t="str">
        <f t="shared" si="23"/>
        <v/>
      </c>
      <c r="AF68" s="422" t="str">
        <f t="shared" si="24"/>
        <v/>
      </c>
      <c r="AG68" s="419"/>
      <c r="AH68" s="419"/>
      <c r="AI68" s="419"/>
      <c r="AJ68" s="419"/>
      <c r="AK68" s="419"/>
      <c r="AL68" s="419"/>
      <c r="AM68" s="419"/>
      <c r="AN68" s="419"/>
      <c r="AO68" s="419"/>
      <c r="AP68" s="419"/>
      <c r="AQ68" s="419"/>
      <c r="AR68" s="419"/>
      <c r="AS68" s="419"/>
      <c r="AT68" s="419"/>
      <c r="AU68" s="419"/>
    </row>
    <row r="69" spans="1:47" hidden="1">
      <c r="A69" s="418">
        <v>9</v>
      </c>
      <c r="B69" s="418" t="str">
        <f t="shared" si="25"/>
        <v/>
      </c>
      <c r="C69" s="423" t="str">
        <f>IF(B69&lt;&gt;"",COUNTIFS('02_MASTER_KODE_FASYANKES'!D$3:D$20279,"Puskesmas",'02_MASTER_KODE_FASYANKES'!L$3:L$20279,B69,'02_MASTER_KODE_FASYANKES'!E$3:E$20279,"Rawat Inap"),"")</f>
        <v/>
      </c>
      <c r="D69" s="423" t="str">
        <f>IF(B69&lt;&gt;"",COUNTIFS('02_MASTER_KODE_FASYANKES'!D$3:D$20279,"Puskesmas",'02_MASTER_KODE_FASYANKES'!L$3:L$20279,B69,'02_MASTER_KODE_FASYANKES'!E$3:E$20279,"Non Rawat Inap"),"")</f>
        <v/>
      </c>
      <c r="E69" s="423" t="str">
        <f>IF(B69&lt;&gt;"",COUNTIFS(A1_Individu_Data_Keadaan_SDMK!S$4:S$150000,'04_MASTER_KODE_SDMK'!F$6,A1_Individu_Data_Keadaan_SDMK!O$4:O$150000,B69,A1_Individu_Data_Keadaan_SDMK!U$4:U$150000,"Laki-laki",A1_Individu_Data_Keadaan_SDMK!P$4:P$150000,"Puskesmas"),"")</f>
        <v/>
      </c>
      <c r="F69" s="423" t="str">
        <f>IF(B69&lt;&gt;"",COUNTIFS(A1_Individu_Data_Keadaan_SDMK!S$4:S$150000,'04_MASTER_KODE_SDMK'!F$6,A1_Individu_Data_Keadaan_SDMK!O$4:O$150000,B69,A1_Individu_Data_Keadaan_SDMK!U$4:U$150000,"Perempuan",A1_Individu_Data_Keadaan_SDMK!P$4:P$150000,"Puskesmas"),"")</f>
        <v/>
      </c>
      <c r="G69" s="423" t="str">
        <f>IF(B69&lt;&gt;"",E69+F69,"")</f>
        <v/>
      </c>
      <c r="H69" s="423" t="str">
        <f>IF(B69&lt;&gt;"",COUNTIFS(A1_Individu_Data_Keadaan_SDMK!S$4:S$150000,'04_MASTER_KODE_SDMK'!F$7,A1_Individu_Data_Keadaan_SDMK!O$4:O$150000,B69,A1_Individu_Data_Keadaan_SDMK!U$4:U$150000,"Laki-laki",A1_Individu_Data_Keadaan_SDMK!P$4:P$150000,"Puskesmas"),"")</f>
        <v/>
      </c>
      <c r="I69" s="423" t="str">
        <f>IF(B69&lt;&gt;"",COUNTIFS(A1_Individu_Data_Keadaan_SDMK!S$4:S$150000,'04_MASTER_KODE_SDMK'!F$7,A1_Individu_Data_Keadaan_SDMK!O$4:O$150000,B69,A1_Individu_Data_Keadaan_SDMK!U$4:U$150000,"Perempuan",A1_Individu_Data_Keadaan_SDMK!P$4:P$150000,"Puskesmas"),"")</f>
        <v/>
      </c>
      <c r="J69" s="423" t="str">
        <f t="shared" si="27"/>
        <v/>
      </c>
      <c r="K69" s="423" t="str">
        <f>IF(B69&lt;&gt;"",COUNTIFS(A1_Individu_Data_Keadaan_SDMK!Q$4:Q$150000,'04_MASTER_KODE_SDMK'!D$62,A1_Individu_Data_Keadaan_SDMK!O$4:O$150000,B69,A1_Individu_Data_Keadaan_SDMK!U$4:U$150000,"Laki-laki",A1_Individu_Data_Keadaan_SDMK!P$4:P$150000,"Puskesmas"),"")</f>
        <v/>
      </c>
      <c r="L69" s="423" t="str">
        <f>IF(B69&lt;&gt;"",COUNTIFS(A1_Individu_Data_Keadaan_SDMK!Q$4:Q$150000,'04_MASTER_KODE_SDMK'!D$62,A1_Individu_Data_Keadaan_SDMK!O$4:O$150000,B69,A1_Individu_Data_Keadaan_SDMK!U$4:U$150000,"Perempuan",A1_Individu_Data_Keadaan_SDMK!P$4:P$150000,"Puskesmas"),"")</f>
        <v/>
      </c>
      <c r="M69" s="423" t="str">
        <f t="shared" si="17"/>
        <v/>
      </c>
      <c r="N69" s="423" t="str">
        <f>IF(B69&lt;&gt;"",COUNTIFS(A1_Individu_Data_Keadaan_SDMK!Q$4:Q$150000,'04_MASTER_KODE_SDMK'!D$71,A1_Individu_Data_Keadaan_SDMK!O$4:O$150000,B69,A1_Individu_Data_Keadaan_SDMK!U$4:U$150000,"Perempuan",A1_Individu_Data_Keadaan_SDMK!P$4:P$150000,"Puskesmas"),"")</f>
        <v/>
      </c>
      <c r="O69" s="423" t="str">
        <f>IF(B69&lt;&gt;"",COUNTIFS(A1_Individu_Data_Keadaan_SDMK!Q$4:Q$150000,'04_MASTER_KODE_SDMK'!D$75,A1_Individu_Data_Keadaan_SDMK!O$4:O$150000,B69,A1_Individu_Data_Keadaan_SDMK!U$4:U$150000,"Laki-laki",A1_Individu_Data_Keadaan_SDMK!P$4:P$150000,"Puskesmas"),"")</f>
        <v/>
      </c>
      <c r="P69" s="423" t="str">
        <f>IF(B69&lt;&gt;"",COUNTIFS(A1_Individu_Data_Keadaan_SDMK!Q$4:Q$150000,'04_MASTER_KODE_SDMK'!D$75,A1_Individu_Data_Keadaan_SDMK!O$4:O$150000,B69,A1_Individu_Data_Keadaan_SDMK!U$4:U$150000,"Perempuan",A1_Individu_Data_Keadaan_SDMK!P$4:P$150000,"Puskesmas"),"")</f>
        <v/>
      </c>
      <c r="Q69" s="423" t="str">
        <f t="shared" si="18"/>
        <v/>
      </c>
      <c r="R69" s="423" t="str">
        <f>IF(B69&lt;&gt;"",COUNTIFS(A1_Individu_Data_Keadaan_SDMK!Q$4:Q$150000,'04_MASTER_KODE_SDMK'!D$79,A1_Individu_Data_Keadaan_SDMK!O$4:O$150000,B69,A1_Individu_Data_Keadaan_SDMK!U$4:U$150000,"Laki-laki",A1_Individu_Data_Keadaan_SDMK!P$4:P$150000,"Puskesmas"),"")</f>
        <v/>
      </c>
      <c r="S69" s="423" t="str">
        <f>IF(B69&lt;&gt;"",COUNTIFS(A1_Individu_Data_Keadaan_SDMK!Q$4:Q$150000,'04_MASTER_KODE_SDMK'!D$79,A1_Individu_Data_Keadaan_SDMK!O$4:O$150000,B69,A1_Individu_Data_Keadaan_SDMK!U$4:U$150000,"Perempuan",A1_Individu_Data_Keadaan_SDMK!P$4:P$150000,"Puskesmas"),"")</f>
        <v/>
      </c>
      <c r="T69" s="423" t="str">
        <f t="shared" si="19"/>
        <v/>
      </c>
      <c r="U69" s="423" t="str">
        <f>IF(B69&lt;&gt;"",COUNTIFS(A1_Individu_Data_Keadaan_SDMK!Q$4:Q$150000,'04_MASTER_KODE_SDMK'!D$88,A1_Individu_Data_Keadaan_SDMK!O$4:O$150000,B69,A1_Individu_Data_Keadaan_SDMK!U$4:U$150000,"Laki-laki",A1_Individu_Data_Keadaan_SDMK!P$4:P$150000,"Puskesmas"),"")</f>
        <v/>
      </c>
      <c r="V69" s="423" t="str">
        <f>IF(B69&lt;&gt;"",COUNTIFS(A1_Individu_Data_Keadaan_SDMK!Q$4:Q$150000,'04_MASTER_KODE_SDMK'!D$88,A1_Individu_Data_Keadaan_SDMK!O$4:O$150000,B69,A1_Individu_Data_Keadaan_SDMK!U$4:U$150000,"Perempuan",A1_Individu_Data_Keadaan_SDMK!P$4:P$150000,"Puskesmas"),"")</f>
        <v/>
      </c>
      <c r="W69" s="423" t="str">
        <f t="shared" si="20"/>
        <v/>
      </c>
      <c r="X69" s="423" t="str">
        <f>IF(B69&lt;&gt;"",COUNTIFS(A1_Individu_Data_Keadaan_SDMK!Q$4:Q$150000,'04_MASTER_KODE_SDMK'!D$91,A1_Individu_Data_Keadaan_SDMK!O$4:O$150000,B69,A1_Individu_Data_Keadaan_SDMK!U$4:U$150000,"Laki-laki",A1_Individu_Data_Keadaan_SDMK!P$4:P$150000,"Puskesmas"),"")</f>
        <v/>
      </c>
      <c r="Y69" s="423" t="str">
        <f>IF(B69&lt;&gt;"",COUNTIFS(A1_Individu_Data_Keadaan_SDMK!Q$4:Q$150000,'04_MASTER_KODE_SDMK'!D$91,A1_Individu_Data_Keadaan_SDMK!O$4:O$150000,B69,A1_Individu_Data_Keadaan_SDMK!U$4:U$150000,"Perempuan",A1_Individu_Data_Keadaan_SDMK!P$4:P$150000,"Puskesmas"),"")</f>
        <v/>
      </c>
      <c r="Z69" s="423" t="str">
        <f t="shared" si="21"/>
        <v/>
      </c>
      <c r="AA69" s="423" t="str">
        <f>IF(B69&lt;&gt;"",COUNTIFS(A1_Individu_Data_Keadaan_SDMK!R$4:R$150000,'04_MASTER_KODE_SDMK'!E$107,A1_Individu_Data_Keadaan_SDMK!O$4:O$150000,B69,A1_Individu_Data_Keadaan_SDMK!U$4:U$150000,"Laki-laki",A1_Individu_Data_Keadaan_SDMK!P$4:P$150000,"Puskesmas"),"")</f>
        <v/>
      </c>
      <c r="AB69" s="423" t="str">
        <f>IF(B69&lt;&gt;"",COUNTIFS(A1_Individu_Data_Keadaan_SDMK!R$4:R$150000,'04_MASTER_KODE_SDMK'!E$107,A1_Individu_Data_Keadaan_SDMK!O$4:O$150000,B69,A1_Individu_Data_Keadaan_SDMK!U$4:U$150000,"Perempuan"),"")</f>
        <v/>
      </c>
      <c r="AC69" s="423" t="str">
        <f t="shared" si="28"/>
        <v/>
      </c>
      <c r="AD69" s="423" t="str">
        <f t="shared" si="22"/>
        <v/>
      </c>
      <c r="AE69" s="423" t="str">
        <f t="shared" si="23"/>
        <v/>
      </c>
      <c r="AF69" s="423" t="str">
        <f t="shared" si="24"/>
        <v/>
      </c>
      <c r="AG69" s="419"/>
      <c r="AH69" s="419"/>
      <c r="AI69" s="419"/>
      <c r="AJ69" s="419"/>
      <c r="AK69" s="419"/>
      <c r="AL69" s="419"/>
      <c r="AM69" s="419"/>
      <c r="AN69" s="419"/>
      <c r="AO69" s="419"/>
      <c r="AP69" s="419"/>
      <c r="AQ69" s="419"/>
      <c r="AR69" s="419"/>
      <c r="AS69" s="419"/>
      <c r="AT69" s="419"/>
      <c r="AU69" s="419"/>
    </row>
    <row r="70" spans="1:47" hidden="1">
      <c r="A70" s="410">
        <v>10</v>
      </c>
      <c r="B70" s="410" t="str">
        <f t="shared" si="25"/>
        <v/>
      </c>
      <c r="C70" s="422" t="str">
        <f>IF(B70&lt;&gt;"",COUNTIFS('02_MASTER_KODE_FASYANKES'!D$3:D$20279,"Puskesmas",'02_MASTER_KODE_FASYANKES'!L$3:L$20279,B70,'02_MASTER_KODE_FASYANKES'!E$3:E$20279,"Rawat Inap"),"")</f>
        <v/>
      </c>
      <c r="D70" s="422" t="str">
        <f>IF(B70&lt;&gt;"",COUNTIFS('02_MASTER_KODE_FASYANKES'!D$3:D$20279,"Puskesmas",'02_MASTER_KODE_FASYANKES'!L$3:L$20279,B70,'02_MASTER_KODE_FASYANKES'!E$3:E$20279,"Non Rawat Inap"),"")</f>
        <v/>
      </c>
      <c r="E70" s="422" t="str">
        <f>IF(B70&lt;&gt;"",COUNTIFS(A1_Individu_Data_Keadaan_SDMK!S$4:S$150000,'04_MASTER_KODE_SDMK'!F$6,A1_Individu_Data_Keadaan_SDMK!O$4:O$150000,B70,A1_Individu_Data_Keadaan_SDMK!U$4:U$150000,"Laki-laki",A1_Individu_Data_Keadaan_SDMK!P$4:P$150000,"Puskesmas"),"")</f>
        <v/>
      </c>
      <c r="F70" s="422" t="str">
        <f>IF(B70&lt;&gt;"",COUNTIFS(A1_Individu_Data_Keadaan_SDMK!S$4:S$150000,'04_MASTER_KODE_SDMK'!F$6,A1_Individu_Data_Keadaan_SDMK!O$4:O$150000,B70,A1_Individu_Data_Keadaan_SDMK!U$4:U$150000,"Perempuan",A1_Individu_Data_Keadaan_SDMK!P$4:P$150000,"Puskesmas"),"")</f>
        <v/>
      </c>
      <c r="G70" s="422" t="str">
        <f t="shared" si="26"/>
        <v/>
      </c>
      <c r="H70" s="422" t="str">
        <f>IF(B70&lt;&gt;"",COUNTIFS(A1_Individu_Data_Keadaan_SDMK!S$4:S$150000,'04_MASTER_KODE_SDMK'!F$7,A1_Individu_Data_Keadaan_SDMK!O$4:O$150000,B70,A1_Individu_Data_Keadaan_SDMK!U$4:U$150000,"Laki-laki",A1_Individu_Data_Keadaan_SDMK!P$4:P$150000,"Puskesmas"),"")</f>
        <v/>
      </c>
      <c r="I70" s="422" t="str">
        <f>IF(B70&lt;&gt;"",COUNTIFS(A1_Individu_Data_Keadaan_SDMK!S$4:S$150000,'04_MASTER_KODE_SDMK'!F$7,A1_Individu_Data_Keadaan_SDMK!O$4:O$150000,B70,A1_Individu_Data_Keadaan_SDMK!U$4:U$150000,"Perempuan",A1_Individu_Data_Keadaan_SDMK!P$4:P$150000,"Puskesmas"),"")</f>
        <v/>
      </c>
      <c r="J70" s="422" t="str">
        <f t="shared" si="27"/>
        <v/>
      </c>
      <c r="K70" s="422" t="str">
        <f>IF(B70&lt;&gt;"",COUNTIFS(A1_Individu_Data_Keadaan_SDMK!Q$4:Q$150000,'04_MASTER_KODE_SDMK'!D$62,A1_Individu_Data_Keadaan_SDMK!O$4:O$150000,B70,A1_Individu_Data_Keadaan_SDMK!U$4:U$150000,"Laki-laki",A1_Individu_Data_Keadaan_SDMK!P$4:P$150000,"Puskesmas"),"")</f>
        <v/>
      </c>
      <c r="L70" s="422" t="str">
        <f>IF(B70&lt;&gt;"",COUNTIFS(A1_Individu_Data_Keadaan_SDMK!Q$4:Q$150000,'04_MASTER_KODE_SDMK'!D$62,A1_Individu_Data_Keadaan_SDMK!O$4:O$150000,B70,A1_Individu_Data_Keadaan_SDMK!U$4:U$150000,"Perempuan",A1_Individu_Data_Keadaan_SDMK!P$4:P$150000,"Puskesmas"),"")</f>
        <v/>
      </c>
      <c r="M70" s="422" t="str">
        <f t="shared" si="17"/>
        <v/>
      </c>
      <c r="N70" s="422" t="str">
        <f>IF(B70&lt;&gt;"",COUNTIFS(A1_Individu_Data_Keadaan_SDMK!Q$4:Q$150000,'04_MASTER_KODE_SDMK'!D$71,A1_Individu_Data_Keadaan_SDMK!O$4:O$150000,B70,A1_Individu_Data_Keadaan_SDMK!U$4:U$150000,"Perempuan",A1_Individu_Data_Keadaan_SDMK!P$4:P$150000,"Puskesmas"),"")</f>
        <v/>
      </c>
      <c r="O70" s="422" t="str">
        <f>IF(B70&lt;&gt;"",COUNTIFS(A1_Individu_Data_Keadaan_SDMK!Q$4:Q$150000,'04_MASTER_KODE_SDMK'!D$75,A1_Individu_Data_Keadaan_SDMK!O$4:O$150000,B70,A1_Individu_Data_Keadaan_SDMK!U$4:U$150000,"Laki-laki",A1_Individu_Data_Keadaan_SDMK!P$4:P$150000,"Puskesmas"),"")</f>
        <v/>
      </c>
      <c r="P70" s="422" t="str">
        <f>IF(B70&lt;&gt;"",COUNTIFS(A1_Individu_Data_Keadaan_SDMK!Q$4:Q$150000,'04_MASTER_KODE_SDMK'!D$75,A1_Individu_Data_Keadaan_SDMK!O$4:O$150000,B70,A1_Individu_Data_Keadaan_SDMK!U$4:U$150000,"Perempuan",A1_Individu_Data_Keadaan_SDMK!P$4:P$150000,"Puskesmas"),"")</f>
        <v/>
      </c>
      <c r="Q70" s="422" t="str">
        <f t="shared" si="18"/>
        <v/>
      </c>
      <c r="R70" s="422" t="str">
        <f>IF(B70&lt;&gt;"",COUNTIFS(A1_Individu_Data_Keadaan_SDMK!Q$4:Q$150000,'04_MASTER_KODE_SDMK'!D$79,A1_Individu_Data_Keadaan_SDMK!O$4:O$150000,B70,A1_Individu_Data_Keadaan_SDMK!U$4:U$150000,"Laki-laki",A1_Individu_Data_Keadaan_SDMK!P$4:P$150000,"Puskesmas"),"")</f>
        <v/>
      </c>
      <c r="S70" s="422" t="str">
        <f>IF(B70&lt;&gt;"",COUNTIFS(A1_Individu_Data_Keadaan_SDMK!Q$4:Q$150000,'04_MASTER_KODE_SDMK'!D$79,A1_Individu_Data_Keadaan_SDMK!O$4:O$150000,B70,A1_Individu_Data_Keadaan_SDMK!U$4:U$150000,"Perempuan",A1_Individu_Data_Keadaan_SDMK!P$4:P$150000,"Puskesmas"),"")</f>
        <v/>
      </c>
      <c r="T70" s="422" t="str">
        <f t="shared" si="19"/>
        <v/>
      </c>
      <c r="U70" s="422" t="str">
        <f>IF(B70&lt;&gt;"",COUNTIFS(A1_Individu_Data_Keadaan_SDMK!Q$4:Q$150000,'04_MASTER_KODE_SDMK'!D$88,A1_Individu_Data_Keadaan_SDMK!O$4:O$150000,B70,A1_Individu_Data_Keadaan_SDMK!U$4:U$150000,"Laki-laki",A1_Individu_Data_Keadaan_SDMK!P$4:P$150000,"Puskesmas"),"")</f>
        <v/>
      </c>
      <c r="V70" s="422" t="str">
        <f>IF(B70&lt;&gt;"",COUNTIFS(A1_Individu_Data_Keadaan_SDMK!Q$4:Q$150000,'04_MASTER_KODE_SDMK'!D$88,A1_Individu_Data_Keadaan_SDMK!O$4:O$150000,B70,A1_Individu_Data_Keadaan_SDMK!U$4:U$150000,"Perempuan",A1_Individu_Data_Keadaan_SDMK!P$4:P$150000,"Puskesmas"),"")</f>
        <v/>
      </c>
      <c r="W70" s="422" t="str">
        <f t="shared" si="20"/>
        <v/>
      </c>
      <c r="X70" s="422" t="str">
        <f>IF(B70&lt;&gt;"",COUNTIFS(A1_Individu_Data_Keadaan_SDMK!Q$4:Q$150000,'04_MASTER_KODE_SDMK'!D$91,A1_Individu_Data_Keadaan_SDMK!O$4:O$150000,B70,A1_Individu_Data_Keadaan_SDMK!U$4:U$150000,"Laki-laki",A1_Individu_Data_Keadaan_SDMK!P$4:P$150000,"Puskesmas"),"")</f>
        <v/>
      </c>
      <c r="Y70" s="422" t="str">
        <f>IF(B70&lt;&gt;"",COUNTIFS(A1_Individu_Data_Keadaan_SDMK!Q$4:Q$150000,'04_MASTER_KODE_SDMK'!D$91,A1_Individu_Data_Keadaan_SDMK!O$4:O$150000,B70,A1_Individu_Data_Keadaan_SDMK!U$4:U$150000,"Perempuan",A1_Individu_Data_Keadaan_SDMK!P$4:P$150000,"Puskesmas"),"")</f>
        <v/>
      </c>
      <c r="Z70" s="422" t="str">
        <f t="shared" si="21"/>
        <v/>
      </c>
      <c r="AA70" s="422" t="str">
        <f>IF(B70&lt;&gt;"",COUNTIFS(A1_Individu_Data_Keadaan_SDMK!R$4:R$150000,'04_MASTER_KODE_SDMK'!E$107,A1_Individu_Data_Keadaan_SDMK!O$4:O$150000,B70,A1_Individu_Data_Keadaan_SDMK!U$4:U$150000,"Laki-laki",A1_Individu_Data_Keadaan_SDMK!P$4:P$150000,"Puskesmas"),"")</f>
        <v/>
      </c>
      <c r="AB70" s="422" t="str">
        <f>IF(B70&lt;&gt;"",COUNTIFS(A1_Individu_Data_Keadaan_SDMK!R$4:R$150000,'04_MASTER_KODE_SDMK'!E$107,A1_Individu_Data_Keadaan_SDMK!O$4:O$150000,B70,A1_Individu_Data_Keadaan_SDMK!U$4:U$150000,"Perempuan"),"")</f>
        <v/>
      </c>
      <c r="AC70" s="422" t="str">
        <f t="shared" si="28"/>
        <v/>
      </c>
      <c r="AD70" s="422" t="str">
        <f t="shared" si="22"/>
        <v/>
      </c>
      <c r="AE70" s="422" t="str">
        <f t="shared" si="23"/>
        <v/>
      </c>
      <c r="AF70" s="422" t="str">
        <f t="shared" si="24"/>
        <v/>
      </c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</row>
    <row r="71" spans="1:47" hidden="1">
      <c r="A71" s="418">
        <v>11</v>
      </c>
      <c r="B71" s="418" t="str">
        <f t="shared" si="25"/>
        <v/>
      </c>
      <c r="C71" s="423" t="str">
        <f>IF(B71&lt;&gt;"",COUNTIFS('02_MASTER_KODE_FASYANKES'!D$3:D$20279,"Puskesmas",'02_MASTER_KODE_FASYANKES'!L$3:L$20279,B71,'02_MASTER_KODE_FASYANKES'!E$3:E$20279,"Rawat Inap"),"")</f>
        <v/>
      </c>
      <c r="D71" s="423" t="str">
        <f>IF(B71&lt;&gt;"",COUNTIFS('02_MASTER_KODE_FASYANKES'!D$3:D$20279,"Puskesmas",'02_MASTER_KODE_FASYANKES'!L$3:L$20279,B71,'02_MASTER_KODE_FASYANKES'!E$3:E$20279,"Non Rawat Inap"),"")</f>
        <v/>
      </c>
      <c r="E71" s="423" t="str">
        <f>IF(B71&lt;&gt;"",COUNTIFS(A1_Individu_Data_Keadaan_SDMK!S$4:S$150000,'04_MASTER_KODE_SDMK'!F$6,A1_Individu_Data_Keadaan_SDMK!O$4:O$150000,B71,A1_Individu_Data_Keadaan_SDMK!U$4:U$150000,"Laki-laki",A1_Individu_Data_Keadaan_SDMK!P$4:P$150000,"Puskesmas"),"")</f>
        <v/>
      </c>
      <c r="F71" s="423" t="str">
        <f>IF(B71&lt;&gt;"",COUNTIFS(A1_Individu_Data_Keadaan_SDMK!S$4:S$150000,'04_MASTER_KODE_SDMK'!F$6,A1_Individu_Data_Keadaan_SDMK!O$4:O$150000,B71,A1_Individu_Data_Keadaan_SDMK!U$4:U$150000,"Perempuan",A1_Individu_Data_Keadaan_SDMK!P$4:P$150000,"Puskesmas"),"")</f>
        <v/>
      </c>
      <c r="G71" s="423" t="str">
        <f t="shared" si="26"/>
        <v/>
      </c>
      <c r="H71" s="423" t="str">
        <f>IF(B71&lt;&gt;"",COUNTIFS(A1_Individu_Data_Keadaan_SDMK!S$4:S$150000,'04_MASTER_KODE_SDMK'!F$7,A1_Individu_Data_Keadaan_SDMK!O$4:O$150000,B71,A1_Individu_Data_Keadaan_SDMK!U$4:U$150000,"Laki-laki",A1_Individu_Data_Keadaan_SDMK!P$4:P$150000,"Puskesmas"),"")</f>
        <v/>
      </c>
      <c r="I71" s="423" t="str">
        <f>IF(B71&lt;&gt;"",COUNTIFS(A1_Individu_Data_Keadaan_SDMK!S$4:S$150000,'04_MASTER_KODE_SDMK'!F$7,A1_Individu_Data_Keadaan_SDMK!O$4:O$150000,B71,A1_Individu_Data_Keadaan_SDMK!U$4:U$150000,"Perempuan",A1_Individu_Data_Keadaan_SDMK!P$4:P$150000,"Puskesmas"),"")</f>
        <v/>
      </c>
      <c r="J71" s="423" t="str">
        <f t="shared" si="27"/>
        <v/>
      </c>
      <c r="K71" s="423" t="str">
        <f>IF(B71&lt;&gt;"",COUNTIFS(A1_Individu_Data_Keadaan_SDMK!Q$4:Q$150000,'04_MASTER_KODE_SDMK'!D$62,A1_Individu_Data_Keadaan_SDMK!O$4:O$150000,B71,A1_Individu_Data_Keadaan_SDMK!U$4:U$150000,"Laki-laki",A1_Individu_Data_Keadaan_SDMK!P$4:P$150000,"Puskesmas"),"")</f>
        <v/>
      </c>
      <c r="L71" s="423" t="str">
        <f>IF(B71&lt;&gt;"",COUNTIFS(A1_Individu_Data_Keadaan_SDMK!Q$4:Q$150000,'04_MASTER_KODE_SDMK'!D$62,A1_Individu_Data_Keadaan_SDMK!O$4:O$150000,B71,A1_Individu_Data_Keadaan_SDMK!U$4:U$150000,"Perempuan",A1_Individu_Data_Keadaan_SDMK!P$4:P$150000,"Puskesmas"),"")</f>
        <v/>
      </c>
      <c r="M71" s="423" t="str">
        <f t="shared" si="17"/>
        <v/>
      </c>
      <c r="N71" s="423" t="str">
        <f>IF(B71&lt;&gt;"",COUNTIFS(A1_Individu_Data_Keadaan_SDMK!Q$4:Q$150000,'04_MASTER_KODE_SDMK'!D$71,A1_Individu_Data_Keadaan_SDMK!O$4:O$150000,B71,A1_Individu_Data_Keadaan_SDMK!U$4:U$150000,"Perempuan",A1_Individu_Data_Keadaan_SDMK!P$4:P$150000,"Puskesmas"),"")</f>
        <v/>
      </c>
      <c r="O71" s="423" t="str">
        <f>IF(B71&lt;&gt;"",COUNTIFS(A1_Individu_Data_Keadaan_SDMK!Q$4:Q$150000,'04_MASTER_KODE_SDMK'!D$75,A1_Individu_Data_Keadaan_SDMK!O$4:O$150000,B71,A1_Individu_Data_Keadaan_SDMK!U$4:U$150000,"Laki-laki",A1_Individu_Data_Keadaan_SDMK!P$4:P$150000,"Puskesmas"),"")</f>
        <v/>
      </c>
      <c r="P71" s="423" t="str">
        <f>IF(B71&lt;&gt;"",COUNTIFS(A1_Individu_Data_Keadaan_SDMK!Q$4:Q$150000,'04_MASTER_KODE_SDMK'!D$75,A1_Individu_Data_Keadaan_SDMK!O$4:O$150000,B71,A1_Individu_Data_Keadaan_SDMK!U$4:U$150000,"Perempuan",A1_Individu_Data_Keadaan_SDMK!P$4:P$150000,"Puskesmas"),"")</f>
        <v/>
      </c>
      <c r="Q71" s="423" t="str">
        <f t="shared" si="18"/>
        <v/>
      </c>
      <c r="R71" s="423" t="str">
        <f>IF(B71&lt;&gt;"",COUNTIFS(A1_Individu_Data_Keadaan_SDMK!Q$4:Q$150000,'04_MASTER_KODE_SDMK'!D$79,A1_Individu_Data_Keadaan_SDMK!O$4:O$150000,B71,A1_Individu_Data_Keadaan_SDMK!U$4:U$150000,"Laki-laki",A1_Individu_Data_Keadaan_SDMK!P$4:P$150000,"Puskesmas"),"")</f>
        <v/>
      </c>
      <c r="S71" s="423" t="str">
        <f>IF(B71&lt;&gt;"",COUNTIFS(A1_Individu_Data_Keadaan_SDMK!Q$4:Q$150000,'04_MASTER_KODE_SDMK'!D$79,A1_Individu_Data_Keadaan_SDMK!O$4:O$150000,B71,A1_Individu_Data_Keadaan_SDMK!U$4:U$150000,"Perempuan",A1_Individu_Data_Keadaan_SDMK!P$4:P$150000,"Puskesmas"),"")</f>
        <v/>
      </c>
      <c r="T71" s="423" t="str">
        <f t="shared" si="19"/>
        <v/>
      </c>
      <c r="U71" s="423" t="str">
        <f>IF(B71&lt;&gt;"",COUNTIFS(A1_Individu_Data_Keadaan_SDMK!Q$4:Q$150000,'04_MASTER_KODE_SDMK'!D$88,A1_Individu_Data_Keadaan_SDMK!O$4:O$150000,B71,A1_Individu_Data_Keadaan_SDMK!U$4:U$150000,"Laki-laki",A1_Individu_Data_Keadaan_SDMK!P$4:P$150000,"Puskesmas"),"")</f>
        <v/>
      </c>
      <c r="V71" s="423" t="str">
        <f>IF(B71&lt;&gt;"",COUNTIFS(A1_Individu_Data_Keadaan_SDMK!Q$4:Q$150000,'04_MASTER_KODE_SDMK'!D$88,A1_Individu_Data_Keadaan_SDMK!O$4:O$150000,B71,A1_Individu_Data_Keadaan_SDMK!U$4:U$150000,"Perempuan",A1_Individu_Data_Keadaan_SDMK!P$4:P$150000,"Puskesmas"),"")</f>
        <v/>
      </c>
      <c r="W71" s="423" t="str">
        <f t="shared" si="20"/>
        <v/>
      </c>
      <c r="X71" s="423" t="str">
        <f>IF(B71&lt;&gt;"",COUNTIFS(A1_Individu_Data_Keadaan_SDMK!Q$4:Q$150000,'04_MASTER_KODE_SDMK'!D$91,A1_Individu_Data_Keadaan_SDMK!O$4:O$150000,B71,A1_Individu_Data_Keadaan_SDMK!U$4:U$150000,"Laki-laki",A1_Individu_Data_Keadaan_SDMK!P$4:P$150000,"Puskesmas"),"")</f>
        <v/>
      </c>
      <c r="Y71" s="423" t="str">
        <f>IF(B71&lt;&gt;"",COUNTIFS(A1_Individu_Data_Keadaan_SDMK!Q$4:Q$150000,'04_MASTER_KODE_SDMK'!D$91,A1_Individu_Data_Keadaan_SDMK!O$4:O$150000,B71,A1_Individu_Data_Keadaan_SDMK!U$4:U$150000,"Perempuan",A1_Individu_Data_Keadaan_SDMK!P$4:P$150000,"Puskesmas"),"")</f>
        <v/>
      </c>
      <c r="Z71" s="423" t="str">
        <f t="shared" si="21"/>
        <v/>
      </c>
      <c r="AA71" s="423" t="str">
        <f>IF(B71&lt;&gt;"",COUNTIFS(A1_Individu_Data_Keadaan_SDMK!R$4:R$150000,'04_MASTER_KODE_SDMK'!E$107,A1_Individu_Data_Keadaan_SDMK!O$4:O$150000,B71,A1_Individu_Data_Keadaan_SDMK!U$4:U$150000,"Laki-laki",A1_Individu_Data_Keadaan_SDMK!P$4:P$150000,"Puskesmas"),"")</f>
        <v/>
      </c>
      <c r="AB71" s="423" t="str">
        <f>IF(B71&lt;&gt;"",COUNTIFS(A1_Individu_Data_Keadaan_SDMK!R$4:R$150000,'04_MASTER_KODE_SDMK'!E$107,A1_Individu_Data_Keadaan_SDMK!O$4:O$150000,B71,A1_Individu_Data_Keadaan_SDMK!U$4:U$150000,"Perempuan"),"")</f>
        <v/>
      </c>
      <c r="AC71" s="423" t="str">
        <f t="shared" si="28"/>
        <v/>
      </c>
      <c r="AD71" s="423" t="str">
        <f t="shared" si="22"/>
        <v/>
      </c>
      <c r="AE71" s="423" t="str">
        <f t="shared" si="23"/>
        <v/>
      </c>
      <c r="AF71" s="423" t="str">
        <f t="shared" si="24"/>
        <v/>
      </c>
      <c r="AG71" s="419"/>
      <c r="AH71" s="419"/>
      <c r="AI71" s="419"/>
      <c r="AJ71" s="419"/>
      <c r="AK71" s="419"/>
      <c r="AL71" s="419"/>
      <c r="AM71" s="419"/>
      <c r="AN71" s="419"/>
      <c r="AO71" s="419"/>
      <c r="AP71" s="419"/>
      <c r="AQ71" s="419"/>
      <c r="AR71" s="419"/>
      <c r="AS71" s="419"/>
      <c r="AT71" s="419"/>
      <c r="AU71" s="419"/>
    </row>
    <row r="72" spans="1:47" hidden="1">
      <c r="A72" s="410">
        <v>12</v>
      </c>
      <c r="B72" s="410" t="str">
        <f t="shared" si="25"/>
        <v/>
      </c>
      <c r="C72" s="422" t="str">
        <f>IF(B72&lt;&gt;"",COUNTIFS('02_MASTER_KODE_FASYANKES'!D$3:D$20279,"Puskesmas",'02_MASTER_KODE_FASYANKES'!L$3:L$20279,B72,'02_MASTER_KODE_FASYANKES'!E$3:E$20279,"Rawat Inap"),"")</f>
        <v/>
      </c>
      <c r="D72" s="422" t="str">
        <f>IF(B72&lt;&gt;"",COUNTIFS('02_MASTER_KODE_FASYANKES'!D$3:D$20279,"Puskesmas",'02_MASTER_KODE_FASYANKES'!L$3:L$20279,B72,'02_MASTER_KODE_FASYANKES'!E$3:E$20279,"Non Rawat Inap"),"")</f>
        <v/>
      </c>
      <c r="E72" s="422" t="str">
        <f>IF(B72&lt;&gt;"",COUNTIFS(A1_Individu_Data_Keadaan_SDMK!S$4:S$150000,'04_MASTER_KODE_SDMK'!F$6,A1_Individu_Data_Keadaan_SDMK!O$4:O$150000,B72,A1_Individu_Data_Keadaan_SDMK!U$4:U$150000,"Laki-laki",A1_Individu_Data_Keadaan_SDMK!P$4:P$150000,"Puskesmas"),"")</f>
        <v/>
      </c>
      <c r="F72" s="422" t="str">
        <f>IF(B72&lt;&gt;"",COUNTIFS(A1_Individu_Data_Keadaan_SDMK!S$4:S$150000,'04_MASTER_KODE_SDMK'!F$6,A1_Individu_Data_Keadaan_SDMK!O$4:O$150000,B72,A1_Individu_Data_Keadaan_SDMK!U$4:U$150000,"Perempuan",A1_Individu_Data_Keadaan_SDMK!P$4:P$150000,"Puskesmas"),"")</f>
        <v/>
      </c>
      <c r="G72" s="422" t="str">
        <f t="shared" si="26"/>
        <v/>
      </c>
      <c r="H72" s="422" t="str">
        <f>IF(B72&lt;&gt;"",COUNTIFS(A1_Individu_Data_Keadaan_SDMK!S$4:S$150000,'04_MASTER_KODE_SDMK'!F$7,A1_Individu_Data_Keadaan_SDMK!O$4:O$150000,B72,A1_Individu_Data_Keadaan_SDMK!U$4:U$150000,"Laki-laki",A1_Individu_Data_Keadaan_SDMK!P$4:P$150000,"Puskesmas"),"")</f>
        <v/>
      </c>
      <c r="I72" s="422" t="str">
        <f>IF(B72&lt;&gt;"",COUNTIFS(A1_Individu_Data_Keadaan_SDMK!S$4:S$150000,'04_MASTER_KODE_SDMK'!F$7,A1_Individu_Data_Keadaan_SDMK!O$4:O$150000,B72,A1_Individu_Data_Keadaan_SDMK!U$4:U$150000,"Perempuan",A1_Individu_Data_Keadaan_SDMK!P$4:P$150000,"Puskesmas"),"")</f>
        <v/>
      </c>
      <c r="J72" s="422" t="str">
        <f t="shared" si="27"/>
        <v/>
      </c>
      <c r="K72" s="422" t="str">
        <f>IF(B72&lt;&gt;"",COUNTIFS(A1_Individu_Data_Keadaan_SDMK!Q$4:Q$150000,'04_MASTER_KODE_SDMK'!D$62,A1_Individu_Data_Keadaan_SDMK!O$4:O$150000,B72,A1_Individu_Data_Keadaan_SDMK!U$4:U$150000,"Laki-laki",A1_Individu_Data_Keadaan_SDMK!P$4:P$150000,"Puskesmas"),"")</f>
        <v/>
      </c>
      <c r="L72" s="422" t="str">
        <f>IF(B72&lt;&gt;"",COUNTIFS(A1_Individu_Data_Keadaan_SDMK!Q$4:Q$150000,'04_MASTER_KODE_SDMK'!D$62,A1_Individu_Data_Keadaan_SDMK!O$4:O$150000,B72,A1_Individu_Data_Keadaan_SDMK!U$4:U$150000,"Perempuan",A1_Individu_Data_Keadaan_SDMK!P$4:P$150000,"Puskesmas"),"")</f>
        <v/>
      </c>
      <c r="M72" s="422" t="str">
        <f t="shared" si="17"/>
        <v/>
      </c>
      <c r="N72" s="422" t="str">
        <f>IF(B72&lt;&gt;"",COUNTIFS(A1_Individu_Data_Keadaan_SDMK!Q$4:Q$150000,'04_MASTER_KODE_SDMK'!D$71,A1_Individu_Data_Keadaan_SDMK!O$4:O$150000,B72,A1_Individu_Data_Keadaan_SDMK!U$4:U$150000,"Perempuan",A1_Individu_Data_Keadaan_SDMK!P$4:P$150000,"Puskesmas"),"")</f>
        <v/>
      </c>
      <c r="O72" s="422" t="str">
        <f>IF(B72&lt;&gt;"",COUNTIFS(A1_Individu_Data_Keadaan_SDMK!Q$4:Q$150000,'04_MASTER_KODE_SDMK'!D$75,A1_Individu_Data_Keadaan_SDMK!O$4:O$150000,B72,A1_Individu_Data_Keadaan_SDMK!U$4:U$150000,"Laki-laki",A1_Individu_Data_Keadaan_SDMK!P$4:P$150000,"Puskesmas"),"")</f>
        <v/>
      </c>
      <c r="P72" s="422" t="str">
        <f>IF(B72&lt;&gt;"",COUNTIFS(A1_Individu_Data_Keadaan_SDMK!Q$4:Q$150000,'04_MASTER_KODE_SDMK'!D$75,A1_Individu_Data_Keadaan_SDMK!O$4:O$150000,B72,A1_Individu_Data_Keadaan_SDMK!U$4:U$150000,"Perempuan",A1_Individu_Data_Keadaan_SDMK!P$4:P$150000,"Puskesmas"),"")</f>
        <v/>
      </c>
      <c r="Q72" s="422" t="str">
        <f t="shared" si="18"/>
        <v/>
      </c>
      <c r="R72" s="422" t="str">
        <f>IF(B72&lt;&gt;"",COUNTIFS(A1_Individu_Data_Keadaan_SDMK!Q$4:Q$150000,'04_MASTER_KODE_SDMK'!D$79,A1_Individu_Data_Keadaan_SDMK!O$4:O$150000,B72,A1_Individu_Data_Keadaan_SDMK!U$4:U$150000,"Laki-laki",A1_Individu_Data_Keadaan_SDMK!P$4:P$150000,"Puskesmas"),"")</f>
        <v/>
      </c>
      <c r="S72" s="422" t="str">
        <f>IF(B72&lt;&gt;"",COUNTIFS(A1_Individu_Data_Keadaan_SDMK!Q$4:Q$150000,'04_MASTER_KODE_SDMK'!D$79,A1_Individu_Data_Keadaan_SDMK!O$4:O$150000,B72,A1_Individu_Data_Keadaan_SDMK!U$4:U$150000,"Perempuan",A1_Individu_Data_Keadaan_SDMK!P$4:P$150000,"Puskesmas"),"")</f>
        <v/>
      </c>
      <c r="T72" s="422" t="str">
        <f t="shared" si="19"/>
        <v/>
      </c>
      <c r="U72" s="422" t="str">
        <f>IF(B72&lt;&gt;"",COUNTIFS(A1_Individu_Data_Keadaan_SDMK!Q$4:Q$150000,'04_MASTER_KODE_SDMK'!D$88,A1_Individu_Data_Keadaan_SDMK!O$4:O$150000,B72,A1_Individu_Data_Keadaan_SDMK!U$4:U$150000,"Laki-laki",A1_Individu_Data_Keadaan_SDMK!P$4:P$150000,"Puskesmas"),"")</f>
        <v/>
      </c>
      <c r="V72" s="422" t="str">
        <f>IF(B72&lt;&gt;"",COUNTIFS(A1_Individu_Data_Keadaan_SDMK!Q$4:Q$150000,'04_MASTER_KODE_SDMK'!D$88,A1_Individu_Data_Keadaan_SDMK!O$4:O$150000,B72,A1_Individu_Data_Keadaan_SDMK!U$4:U$150000,"Perempuan",A1_Individu_Data_Keadaan_SDMK!P$4:P$150000,"Puskesmas"),"")</f>
        <v/>
      </c>
      <c r="W72" s="422" t="str">
        <f t="shared" si="20"/>
        <v/>
      </c>
      <c r="X72" s="422" t="str">
        <f>IF(B72&lt;&gt;"",COUNTIFS(A1_Individu_Data_Keadaan_SDMK!Q$4:Q$150000,'04_MASTER_KODE_SDMK'!D$91,A1_Individu_Data_Keadaan_SDMK!O$4:O$150000,B72,A1_Individu_Data_Keadaan_SDMK!U$4:U$150000,"Laki-laki",A1_Individu_Data_Keadaan_SDMK!P$4:P$150000,"Puskesmas"),"")</f>
        <v/>
      </c>
      <c r="Y72" s="422" t="str">
        <f>IF(B72&lt;&gt;"",COUNTIFS(A1_Individu_Data_Keadaan_SDMK!Q$4:Q$150000,'04_MASTER_KODE_SDMK'!D$91,A1_Individu_Data_Keadaan_SDMK!O$4:O$150000,B72,A1_Individu_Data_Keadaan_SDMK!U$4:U$150000,"Perempuan",A1_Individu_Data_Keadaan_SDMK!P$4:P$150000,"Puskesmas"),"")</f>
        <v/>
      </c>
      <c r="Z72" s="422" t="str">
        <f t="shared" si="21"/>
        <v/>
      </c>
      <c r="AA72" s="422" t="str">
        <f>IF(B72&lt;&gt;"",COUNTIFS(A1_Individu_Data_Keadaan_SDMK!R$4:R$150000,'04_MASTER_KODE_SDMK'!E$107,A1_Individu_Data_Keadaan_SDMK!O$4:O$150000,B72,A1_Individu_Data_Keadaan_SDMK!U$4:U$150000,"Laki-laki",A1_Individu_Data_Keadaan_SDMK!P$4:P$150000,"Puskesmas"),"")</f>
        <v/>
      </c>
      <c r="AB72" s="422" t="str">
        <f>IF(B72&lt;&gt;"",COUNTIFS(A1_Individu_Data_Keadaan_SDMK!R$4:R$150000,'04_MASTER_KODE_SDMK'!E$107,A1_Individu_Data_Keadaan_SDMK!O$4:O$150000,B72,A1_Individu_Data_Keadaan_SDMK!U$4:U$150000,"Perempuan"),"")</f>
        <v/>
      </c>
      <c r="AC72" s="422" t="str">
        <f t="shared" si="28"/>
        <v/>
      </c>
      <c r="AD72" s="422" t="str">
        <f t="shared" si="22"/>
        <v/>
      </c>
      <c r="AE72" s="422" t="str">
        <f t="shared" si="23"/>
        <v/>
      </c>
      <c r="AF72" s="422" t="str">
        <f t="shared" si="24"/>
        <v/>
      </c>
      <c r="AG72" s="419"/>
      <c r="AH72" s="419"/>
      <c r="AI72" s="419"/>
      <c r="AJ72" s="419"/>
      <c r="AK72" s="419"/>
      <c r="AL72" s="419"/>
      <c r="AM72" s="419"/>
      <c r="AN72" s="419"/>
      <c r="AO72" s="419"/>
      <c r="AP72" s="419"/>
      <c r="AQ72" s="419"/>
      <c r="AR72" s="419"/>
      <c r="AS72" s="419"/>
      <c r="AT72" s="419"/>
      <c r="AU72" s="419"/>
    </row>
    <row r="73" spans="1:47" hidden="1">
      <c r="A73" s="418">
        <v>13</v>
      </c>
      <c r="B73" s="418" t="str">
        <f t="shared" si="25"/>
        <v/>
      </c>
      <c r="C73" s="423" t="str">
        <f>IF(B73&lt;&gt;"",COUNTIFS('02_MASTER_KODE_FASYANKES'!D$3:D$20279,"Puskesmas",'02_MASTER_KODE_FASYANKES'!L$3:L$20279,B73,'02_MASTER_KODE_FASYANKES'!E$3:E$20279,"Rawat Inap"),"")</f>
        <v/>
      </c>
      <c r="D73" s="423" t="str">
        <f>IF(B73&lt;&gt;"",COUNTIFS('02_MASTER_KODE_FASYANKES'!D$3:D$20279,"Puskesmas",'02_MASTER_KODE_FASYANKES'!L$3:L$20279,B73,'02_MASTER_KODE_FASYANKES'!E$3:E$20279,"Non Rawat Inap"),"")</f>
        <v/>
      </c>
      <c r="E73" s="423" t="str">
        <f>IF(B73&lt;&gt;"",COUNTIFS(A1_Individu_Data_Keadaan_SDMK!S$4:S$150000,'04_MASTER_KODE_SDMK'!F$6,A1_Individu_Data_Keadaan_SDMK!O$4:O$150000,B73,A1_Individu_Data_Keadaan_SDMK!U$4:U$150000,"Laki-laki",A1_Individu_Data_Keadaan_SDMK!P$4:P$150000,"Puskesmas"),"")</f>
        <v/>
      </c>
      <c r="F73" s="423" t="str">
        <f>IF(B73&lt;&gt;"",COUNTIFS(A1_Individu_Data_Keadaan_SDMK!S$4:S$150000,'04_MASTER_KODE_SDMK'!F$6,A1_Individu_Data_Keadaan_SDMK!O$4:O$150000,B73,A1_Individu_Data_Keadaan_SDMK!U$4:U$150000,"Perempuan",A1_Individu_Data_Keadaan_SDMK!P$4:P$150000,"Puskesmas"),"")</f>
        <v/>
      </c>
      <c r="G73" s="423" t="str">
        <f t="shared" si="26"/>
        <v/>
      </c>
      <c r="H73" s="423" t="str">
        <f>IF(B73&lt;&gt;"",COUNTIFS(A1_Individu_Data_Keadaan_SDMK!S$4:S$150000,'04_MASTER_KODE_SDMK'!F$7,A1_Individu_Data_Keadaan_SDMK!O$4:O$150000,B73,A1_Individu_Data_Keadaan_SDMK!U$4:U$150000,"Laki-laki",A1_Individu_Data_Keadaan_SDMK!P$4:P$150000,"Puskesmas"),"")</f>
        <v/>
      </c>
      <c r="I73" s="423" t="str">
        <f>IF(B73&lt;&gt;"",COUNTIFS(A1_Individu_Data_Keadaan_SDMK!S$4:S$150000,'04_MASTER_KODE_SDMK'!F$7,A1_Individu_Data_Keadaan_SDMK!O$4:O$150000,B73,A1_Individu_Data_Keadaan_SDMK!U$4:U$150000,"Perempuan",A1_Individu_Data_Keadaan_SDMK!P$4:P$150000,"Puskesmas"),"")</f>
        <v/>
      </c>
      <c r="J73" s="423" t="str">
        <f t="shared" si="27"/>
        <v/>
      </c>
      <c r="K73" s="423" t="str">
        <f>IF(B73&lt;&gt;"",COUNTIFS(A1_Individu_Data_Keadaan_SDMK!Q$4:Q$150000,'04_MASTER_KODE_SDMK'!D$62,A1_Individu_Data_Keadaan_SDMK!O$4:O$150000,B73,A1_Individu_Data_Keadaan_SDMK!U$4:U$150000,"Laki-laki",A1_Individu_Data_Keadaan_SDMK!P$4:P$150000,"Puskesmas"),"")</f>
        <v/>
      </c>
      <c r="L73" s="423" t="str">
        <f>IF(B73&lt;&gt;"",COUNTIFS(A1_Individu_Data_Keadaan_SDMK!Q$4:Q$150000,'04_MASTER_KODE_SDMK'!D$62,A1_Individu_Data_Keadaan_SDMK!O$4:O$150000,B73,A1_Individu_Data_Keadaan_SDMK!U$4:U$150000,"Perempuan",A1_Individu_Data_Keadaan_SDMK!P$4:P$150000,"Puskesmas"),"")</f>
        <v/>
      </c>
      <c r="M73" s="423" t="str">
        <f t="shared" si="17"/>
        <v/>
      </c>
      <c r="N73" s="423" t="str">
        <f>IF(B73&lt;&gt;"",COUNTIFS(A1_Individu_Data_Keadaan_SDMK!Q$4:Q$150000,'04_MASTER_KODE_SDMK'!D$71,A1_Individu_Data_Keadaan_SDMK!O$4:O$150000,B73,A1_Individu_Data_Keadaan_SDMK!U$4:U$150000,"Perempuan",A1_Individu_Data_Keadaan_SDMK!P$4:P$150000,"Puskesmas"),"")</f>
        <v/>
      </c>
      <c r="O73" s="423" t="str">
        <f>IF(B73&lt;&gt;"",COUNTIFS(A1_Individu_Data_Keadaan_SDMK!Q$4:Q$150000,'04_MASTER_KODE_SDMK'!D$75,A1_Individu_Data_Keadaan_SDMK!O$4:O$150000,B73,A1_Individu_Data_Keadaan_SDMK!U$4:U$150000,"Laki-laki",A1_Individu_Data_Keadaan_SDMK!P$4:P$150000,"Puskesmas"),"")</f>
        <v/>
      </c>
      <c r="P73" s="423" t="str">
        <f>IF(B73&lt;&gt;"",COUNTIFS(A1_Individu_Data_Keadaan_SDMK!Q$4:Q$150000,'04_MASTER_KODE_SDMK'!D$75,A1_Individu_Data_Keadaan_SDMK!O$4:O$150000,B73,A1_Individu_Data_Keadaan_SDMK!U$4:U$150000,"Perempuan",A1_Individu_Data_Keadaan_SDMK!P$4:P$150000,"Puskesmas"),"")</f>
        <v/>
      </c>
      <c r="Q73" s="423" t="str">
        <f t="shared" si="18"/>
        <v/>
      </c>
      <c r="R73" s="423" t="str">
        <f>IF(B73&lt;&gt;"",COUNTIFS(A1_Individu_Data_Keadaan_SDMK!Q$4:Q$150000,'04_MASTER_KODE_SDMK'!D$79,A1_Individu_Data_Keadaan_SDMK!O$4:O$150000,B73,A1_Individu_Data_Keadaan_SDMK!U$4:U$150000,"Laki-laki",A1_Individu_Data_Keadaan_SDMK!P$4:P$150000,"Puskesmas"),"")</f>
        <v/>
      </c>
      <c r="S73" s="423" t="str">
        <f>IF(B73&lt;&gt;"",COUNTIFS(A1_Individu_Data_Keadaan_SDMK!Q$4:Q$150000,'04_MASTER_KODE_SDMK'!D$79,A1_Individu_Data_Keadaan_SDMK!O$4:O$150000,B73,A1_Individu_Data_Keadaan_SDMK!U$4:U$150000,"Perempuan",A1_Individu_Data_Keadaan_SDMK!P$4:P$150000,"Puskesmas"),"")</f>
        <v/>
      </c>
      <c r="T73" s="423" t="str">
        <f t="shared" si="19"/>
        <v/>
      </c>
      <c r="U73" s="423" t="str">
        <f>IF(B73&lt;&gt;"",COUNTIFS(A1_Individu_Data_Keadaan_SDMK!Q$4:Q$150000,'04_MASTER_KODE_SDMK'!D$88,A1_Individu_Data_Keadaan_SDMK!O$4:O$150000,B73,A1_Individu_Data_Keadaan_SDMK!U$4:U$150000,"Laki-laki",A1_Individu_Data_Keadaan_SDMK!P$4:P$150000,"Puskesmas"),"")</f>
        <v/>
      </c>
      <c r="V73" s="423" t="str">
        <f>IF(B73&lt;&gt;"",COUNTIFS(A1_Individu_Data_Keadaan_SDMK!Q$4:Q$150000,'04_MASTER_KODE_SDMK'!D$88,A1_Individu_Data_Keadaan_SDMK!O$4:O$150000,B73,A1_Individu_Data_Keadaan_SDMK!U$4:U$150000,"Perempuan",A1_Individu_Data_Keadaan_SDMK!P$4:P$150000,"Puskesmas"),"")</f>
        <v/>
      </c>
      <c r="W73" s="423" t="str">
        <f t="shared" si="20"/>
        <v/>
      </c>
      <c r="X73" s="423" t="str">
        <f>IF(B73&lt;&gt;"",COUNTIFS(A1_Individu_Data_Keadaan_SDMK!Q$4:Q$150000,'04_MASTER_KODE_SDMK'!D$91,A1_Individu_Data_Keadaan_SDMK!O$4:O$150000,B73,A1_Individu_Data_Keadaan_SDMK!U$4:U$150000,"Laki-laki",A1_Individu_Data_Keadaan_SDMK!P$4:P$150000,"Puskesmas"),"")</f>
        <v/>
      </c>
      <c r="Y73" s="423" t="str">
        <f>IF(B73&lt;&gt;"",COUNTIFS(A1_Individu_Data_Keadaan_SDMK!Q$4:Q$150000,'04_MASTER_KODE_SDMK'!D$91,A1_Individu_Data_Keadaan_SDMK!O$4:O$150000,B73,A1_Individu_Data_Keadaan_SDMK!U$4:U$150000,"Perempuan",A1_Individu_Data_Keadaan_SDMK!P$4:P$150000,"Puskesmas"),"")</f>
        <v/>
      </c>
      <c r="Z73" s="423" t="str">
        <f t="shared" si="21"/>
        <v/>
      </c>
      <c r="AA73" s="423" t="str">
        <f>IF(B73&lt;&gt;"",COUNTIFS(A1_Individu_Data_Keadaan_SDMK!R$4:R$150000,'04_MASTER_KODE_SDMK'!E$107,A1_Individu_Data_Keadaan_SDMK!O$4:O$150000,B73,A1_Individu_Data_Keadaan_SDMK!U$4:U$150000,"Laki-laki",A1_Individu_Data_Keadaan_SDMK!P$4:P$150000,"Puskesmas"),"")</f>
        <v/>
      </c>
      <c r="AB73" s="423" t="str">
        <f>IF(B73&lt;&gt;"",COUNTIFS(A1_Individu_Data_Keadaan_SDMK!R$4:R$150000,'04_MASTER_KODE_SDMK'!E$107,A1_Individu_Data_Keadaan_SDMK!O$4:O$150000,B73,A1_Individu_Data_Keadaan_SDMK!U$4:U$150000,"Perempuan"),"")</f>
        <v/>
      </c>
      <c r="AC73" s="423" t="str">
        <f t="shared" si="28"/>
        <v/>
      </c>
      <c r="AD73" s="423" t="str">
        <f t="shared" si="22"/>
        <v/>
      </c>
      <c r="AE73" s="423" t="str">
        <f t="shared" si="23"/>
        <v/>
      </c>
      <c r="AF73" s="423" t="str">
        <f t="shared" si="24"/>
        <v/>
      </c>
      <c r="AG73" s="419"/>
      <c r="AH73" s="419"/>
      <c r="AI73" s="419"/>
      <c r="AJ73" s="419"/>
      <c r="AK73" s="419"/>
      <c r="AL73" s="419"/>
      <c r="AM73" s="419"/>
      <c r="AN73" s="419"/>
      <c r="AO73" s="419"/>
      <c r="AP73" s="419"/>
      <c r="AQ73" s="419"/>
      <c r="AR73" s="419"/>
      <c r="AS73" s="419"/>
      <c r="AT73" s="419"/>
      <c r="AU73" s="419"/>
    </row>
    <row r="74" spans="1:47" hidden="1">
      <c r="A74" s="410">
        <v>14</v>
      </c>
      <c r="B74" s="410" t="str">
        <f t="shared" si="25"/>
        <v/>
      </c>
      <c r="C74" s="422" t="str">
        <f>IF(B74&lt;&gt;"",COUNTIFS('02_MASTER_KODE_FASYANKES'!D$3:D$20279,"Puskesmas",'02_MASTER_KODE_FASYANKES'!L$3:L$20279,B74,'02_MASTER_KODE_FASYANKES'!E$3:E$20279,"Rawat Inap"),"")</f>
        <v/>
      </c>
      <c r="D74" s="422" t="str">
        <f>IF(B74&lt;&gt;"",COUNTIFS('02_MASTER_KODE_FASYANKES'!D$3:D$20279,"Puskesmas",'02_MASTER_KODE_FASYANKES'!L$3:L$20279,B74,'02_MASTER_KODE_FASYANKES'!E$3:E$20279,"Non Rawat Inap"),"")</f>
        <v/>
      </c>
      <c r="E74" s="422" t="str">
        <f>IF(B74&lt;&gt;"",COUNTIFS(A1_Individu_Data_Keadaan_SDMK!S$4:S$150000,'04_MASTER_KODE_SDMK'!F$6,A1_Individu_Data_Keadaan_SDMK!O$4:O$150000,B74,A1_Individu_Data_Keadaan_SDMK!U$4:U$150000,"Laki-laki",A1_Individu_Data_Keadaan_SDMK!P$4:P$150000,"Puskesmas"),"")</f>
        <v/>
      </c>
      <c r="F74" s="422" t="str">
        <f>IF(B74&lt;&gt;"",COUNTIFS(A1_Individu_Data_Keadaan_SDMK!S$4:S$150000,'04_MASTER_KODE_SDMK'!F$6,A1_Individu_Data_Keadaan_SDMK!O$4:O$150000,B74,A1_Individu_Data_Keadaan_SDMK!U$4:U$150000,"Perempuan",A1_Individu_Data_Keadaan_SDMK!P$4:P$150000,"Puskesmas"),"")</f>
        <v/>
      </c>
      <c r="G74" s="422" t="str">
        <f t="shared" si="26"/>
        <v/>
      </c>
      <c r="H74" s="422" t="str">
        <f>IF(B74&lt;&gt;"",COUNTIFS(A1_Individu_Data_Keadaan_SDMK!S$4:S$150000,'04_MASTER_KODE_SDMK'!F$7,A1_Individu_Data_Keadaan_SDMK!O$4:O$150000,B74,A1_Individu_Data_Keadaan_SDMK!U$4:U$150000,"Laki-laki",A1_Individu_Data_Keadaan_SDMK!P$4:P$150000,"Puskesmas"),"")</f>
        <v/>
      </c>
      <c r="I74" s="422" t="str">
        <f>IF(B74&lt;&gt;"",COUNTIFS(A1_Individu_Data_Keadaan_SDMK!S$4:S$150000,'04_MASTER_KODE_SDMK'!F$7,A1_Individu_Data_Keadaan_SDMK!O$4:O$150000,B74,A1_Individu_Data_Keadaan_SDMK!U$4:U$150000,"Perempuan",A1_Individu_Data_Keadaan_SDMK!P$4:P$150000,"Puskesmas"),"")</f>
        <v/>
      </c>
      <c r="J74" s="422" t="str">
        <f t="shared" si="27"/>
        <v/>
      </c>
      <c r="K74" s="422" t="str">
        <f>IF(B74&lt;&gt;"",COUNTIFS(A1_Individu_Data_Keadaan_SDMK!Q$4:Q$150000,'04_MASTER_KODE_SDMK'!D$62,A1_Individu_Data_Keadaan_SDMK!O$4:O$150000,B74,A1_Individu_Data_Keadaan_SDMK!U$4:U$150000,"Laki-laki",A1_Individu_Data_Keadaan_SDMK!P$4:P$150000,"Puskesmas"),"")</f>
        <v/>
      </c>
      <c r="L74" s="422" t="str">
        <f>IF(B74&lt;&gt;"",COUNTIFS(A1_Individu_Data_Keadaan_SDMK!Q$4:Q$150000,'04_MASTER_KODE_SDMK'!D$62,A1_Individu_Data_Keadaan_SDMK!O$4:O$150000,B74,A1_Individu_Data_Keadaan_SDMK!U$4:U$150000,"Perempuan",A1_Individu_Data_Keadaan_SDMK!P$4:P$150000,"Puskesmas"),"")</f>
        <v/>
      </c>
      <c r="M74" s="422" t="str">
        <f t="shared" si="17"/>
        <v/>
      </c>
      <c r="N74" s="422" t="str">
        <f>IF(B74&lt;&gt;"",COUNTIFS(A1_Individu_Data_Keadaan_SDMK!Q$4:Q$150000,'04_MASTER_KODE_SDMK'!D$71,A1_Individu_Data_Keadaan_SDMK!O$4:O$150000,B74,A1_Individu_Data_Keadaan_SDMK!U$4:U$150000,"Perempuan",A1_Individu_Data_Keadaan_SDMK!P$4:P$150000,"Puskesmas"),"")</f>
        <v/>
      </c>
      <c r="O74" s="422" t="str">
        <f>IF(B74&lt;&gt;"",COUNTIFS(A1_Individu_Data_Keadaan_SDMK!Q$4:Q$150000,'04_MASTER_KODE_SDMK'!D$75,A1_Individu_Data_Keadaan_SDMK!O$4:O$150000,B74,A1_Individu_Data_Keadaan_SDMK!U$4:U$150000,"Laki-laki",A1_Individu_Data_Keadaan_SDMK!P$4:P$150000,"Puskesmas"),"")</f>
        <v/>
      </c>
      <c r="P74" s="422" t="str">
        <f>IF(B74&lt;&gt;"",COUNTIFS(A1_Individu_Data_Keadaan_SDMK!Q$4:Q$150000,'04_MASTER_KODE_SDMK'!D$75,A1_Individu_Data_Keadaan_SDMK!O$4:O$150000,B74,A1_Individu_Data_Keadaan_SDMK!U$4:U$150000,"Perempuan",A1_Individu_Data_Keadaan_SDMK!P$4:P$150000,"Puskesmas"),"")</f>
        <v/>
      </c>
      <c r="Q74" s="422" t="str">
        <f t="shared" si="18"/>
        <v/>
      </c>
      <c r="R74" s="422" t="str">
        <f>IF(B74&lt;&gt;"",COUNTIFS(A1_Individu_Data_Keadaan_SDMK!Q$4:Q$150000,'04_MASTER_KODE_SDMK'!D$79,A1_Individu_Data_Keadaan_SDMK!O$4:O$150000,B74,A1_Individu_Data_Keadaan_SDMK!U$4:U$150000,"Laki-laki",A1_Individu_Data_Keadaan_SDMK!P$4:P$150000,"Puskesmas"),"")</f>
        <v/>
      </c>
      <c r="S74" s="422" t="str">
        <f>IF(B74&lt;&gt;"",COUNTIFS(A1_Individu_Data_Keadaan_SDMK!Q$4:Q$150000,'04_MASTER_KODE_SDMK'!D$79,A1_Individu_Data_Keadaan_SDMK!O$4:O$150000,B74,A1_Individu_Data_Keadaan_SDMK!U$4:U$150000,"Perempuan",A1_Individu_Data_Keadaan_SDMK!P$4:P$150000,"Puskesmas"),"")</f>
        <v/>
      </c>
      <c r="T74" s="422" t="str">
        <f t="shared" si="19"/>
        <v/>
      </c>
      <c r="U74" s="422" t="str">
        <f>IF(B74&lt;&gt;"",COUNTIFS(A1_Individu_Data_Keadaan_SDMK!Q$4:Q$150000,'04_MASTER_KODE_SDMK'!D$88,A1_Individu_Data_Keadaan_SDMK!O$4:O$150000,B74,A1_Individu_Data_Keadaan_SDMK!U$4:U$150000,"Laki-laki",A1_Individu_Data_Keadaan_SDMK!P$4:P$150000,"Puskesmas"),"")</f>
        <v/>
      </c>
      <c r="V74" s="422" t="str">
        <f>IF(B74&lt;&gt;"",COUNTIFS(A1_Individu_Data_Keadaan_SDMK!Q$4:Q$150000,'04_MASTER_KODE_SDMK'!D$88,A1_Individu_Data_Keadaan_SDMK!O$4:O$150000,B74,A1_Individu_Data_Keadaan_SDMK!U$4:U$150000,"Perempuan",A1_Individu_Data_Keadaan_SDMK!P$4:P$150000,"Puskesmas"),"")</f>
        <v/>
      </c>
      <c r="W74" s="422" t="str">
        <f t="shared" si="20"/>
        <v/>
      </c>
      <c r="X74" s="422" t="str">
        <f>IF(B74&lt;&gt;"",COUNTIFS(A1_Individu_Data_Keadaan_SDMK!Q$4:Q$150000,'04_MASTER_KODE_SDMK'!D$91,A1_Individu_Data_Keadaan_SDMK!O$4:O$150000,B74,A1_Individu_Data_Keadaan_SDMK!U$4:U$150000,"Laki-laki",A1_Individu_Data_Keadaan_SDMK!P$4:P$150000,"Puskesmas"),"")</f>
        <v/>
      </c>
      <c r="Y74" s="422" t="str">
        <f>IF(B74&lt;&gt;"",COUNTIFS(A1_Individu_Data_Keadaan_SDMK!Q$4:Q$150000,'04_MASTER_KODE_SDMK'!D$91,A1_Individu_Data_Keadaan_SDMK!O$4:O$150000,B74,A1_Individu_Data_Keadaan_SDMK!U$4:U$150000,"Perempuan",A1_Individu_Data_Keadaan_SDMK!P$4:P$150000,"Puskesmas"),"")</f>
        <v/>
      </c>
      <c r="Z74" s="422" t="str">
        <f t="shared" si="21"/>
        <v/>
      </c>
      <c r="AA74" s="422" t="str">
        <f>IF(B74&lt;&gt;"",COUNTIFS(A1_Individu_Data_Keadaan_SDMK!R$4:R$150000,'04_MASTER_KODE_SDMK'!E$107,A1_Individu_Data_Keadaan_SDMK!O$4:O$150000,B74,A1_Individu_Data_Keadaan_SDMK!U$4:U$150000,"Laki-laki",A1_Individu_Data_Keadaan_SDMK!P$4:P$150000,"Puskesmas"),"")</f>
        <v/>
      </c>
      <c r="AB74" s="422" t="str">
        <f>IF(B74&lt;&gt;"",COUNTIFS(A1_Individu_Data_Keadaan_SDMK!R$4:R$150000,'04_MASTER_KODE_SDMK'!E$107,A1_Individu_Data_Keadaan_SDMK!O$4:O$150000,B74,A1_Individu_Data_Keadaan_SDMK!U$4:U$150000,"Perempuan"),"")</f>
        <v/>
      </c>
      <c r="AC74" s="422" t="str">
        <f t="shared" si="28"/>
        <v/>
      </c>
      <c r="AD74" s="422" t="str">
        <f t="shared" si="22"/>
        <v/>
      </c>
      <c r="AE74" s="422" t="str">
        <f t="shared" si="23"/>
        <v/>
      </c>
      <c r="AF74" s="422" t="str">
        <f t="shared" si="24"/>
        <v/>
      </c>
      <c r="AG74" s="419"/>
      <c r="AH74" s="419"/>
      <c r="AI74" s="419"/>
      <c r="AJ74" s="419"/>
      <c r="AK74" s="419"/>
      <c r="AL74" s="419"/>
      <c r="AM74" s="419"/>
      <c r="AN74" s="419"/>
      <c r="AO74" s="419"/>
      <c r="AP74" s="419"/>
      <c r="AQ74" s="419"/>
      <c r="AR74" s="419"/>
      <c r="AS74" s="419"/>
      <c r="AT74" s="419"/>
      <c r="AU74" s="419"/>
    </row>
    <row r="75" spans="1:47" hidden="1">
      <c r="A75" s="418">
        <v>15</v>
      </c>
      <c r="B75" s="418" t="str">
        <f t="shared" si="25"/>
        <v/>
      </c>
      <c r="C75" s="423" t="str">
        <f>IF(B75&lt;&gt;"",COUNTIFS('02_MASTER_KODE_FASYANKES'!D$3:D$20279,"Puskesmas",'02_MASTER_KODE_FASYANKES'!L$3:L$20279,B75,'02_MASTER_KODE_FASYANKES'!E$3:E$20279,"Rawat Inap"),"")</f>
        <v/>
      </c>
      <c r="D75" s="423" t="str">
        <f>IF(B75&lt;&gt;"",COUNTIFS('02_MASTER_KODE_FASYANKES'!D$3:D$20279,"Puskesmas",'02_MASTER_KODE_FASYANKES'!L$3:L$20279,B75,'02_MASTER_KODE_FASYANKES'!E$3:E$20279,"Non Rawat Inap"),"")</f>
        <v/>
      </c>
      <c r="E75" s="423" t="str">
        <f>IF(B75&lt;&gt;"",COUNTIFS(A1_Individu_Data_Keadaan_SDMK!S$4:S$150000,'04_MASTER_KODE_SDMK'!F$6,A1_Individu_Data_Keadaan_SDMK!O$4:O$150000,B75,A1_Individu_Data_Keadaan_SDMK!U$4:U$150000,"Laki-laki",A1_Individu_Data_Keadaan_SDMK!P$4:P$150000,"Puskesmas"),"")</f>
        <v/>
      </c>
      <c r="F75" s="423" t="str">
        <f>IF(B75&lt;&gt;"",COUNTIFS(A1_Individu_Data_Keadaan_SDMK!S$4:S$150000,'04_MASTER_KODE_SDMK'!F$6,A1_Individu_Data_Keadaan_SDMK!O$4:O$150000,B75,A1_Individu_Data_Keadaan_SDMK!U$4:U$150000,"Perempuan",A1_Individu_Data_Keadaan_SDMK!P$4:P$150000,"Puskesmas"),"")</f>
        <v/>
      </c>
      <c r="G75" s="423" t="str">
        <f t="shared" si="26"/>
        <v/>
      </c>
      <c r="H75" s="423" t="str">
        <f>IF(B75&lt;&gt;"",COUNTIFS(A1_Individu_Data_Keadaan_SDMK!S$4:S$150000,'04_MASTER_KODE_SDMK'!F$7,A1_Individu_Data_Keadaan_SDMK!O$4:O$150000,B75,A1_Individu_Data_Keadaan_SDMK!U$4:U$150000,"Laki-laki",A1_Individu_Data_Keadaan_SDMK!P$4:P$150000,"Puskesmas"),"")</f>
        <v/>
      </c>
      <c r="I75" s="423" t="str">
        <f>IF(B75&lt;&gt;"",COUNTIFS(A1_Individu_Data_Keadaan_SDMK!S$4:S$150000,'04_MASTER_KODE_SDMK'!F$7,A1_Individu_Data_Keadaan_SDMK!O$4:O$150000,B75,A1_Individu_Data_Keadaan_SDMK!U$4:U$150000,"Perempuan",A1_Individu_Data_Keadaan_SDMK!P$4:P$150000,"Puskesmas"),"")</f>
        <v/>
      </c>
      <c r="J75" s="423" t="str">
        <f t="shared" si="27"/>
        <v/>
      </c>
      <c r="K75" s="423" t="str">
        <f>IF(B75&lt;&gt;"",COUNTIFS(A1_Individu_Data_Keadaan_SDMK!Q$4:Q$150000,'04_MASTER_KODE_SDMK'!D$62,A1_Individu_Data_Keadaan_SDMK!O$4:O$150000,B75,A1_Individu_Data_Keadaan_SDMK!U$4:U$150000,"Laki-laki",A1_Individu_Data_Keadaan_SDMK!P$4:P$150000,"Puskesmas"),"")</f>
        <v/>
      </c>
      <c r="L75" s="423" t="str">
        <f>IF(B75&lt;&gt;"",COUNTIFS(A1_Individu_Data_Keadaan_SDMK!Q$4:Q$150000,'04_MASTER_KODE_SDMK'!D$62,A1_Individu_Data_Keadaan_SDMK!O$4:O$150000,B75,A1_Individu_Data_Keadaan_SDMK!U$4:U$150000,"Perempuan",A1_Individu_Data_Keadaan_SDMK!P$4:P$150000,"Puskesmas"),"")</f>
        <v/>
      </c>
      <c r="M75" s="423" t="str">
        <f t="shared" si="17"/>
        <v/>
      </c>
      <c r="N75" s="423" t="str">
        <f>IF(B75&lt;&gt;"",COUNTIFS(A1_Individu_Data_Keadaan_SDMK!Q$4:Q$150000,'04_MASTER_KODE_SDMK'!D$71,A1_Individu_Data_Keadaan_SDMK!O$4:O$150000,B75,A1_Individu_Data_Keadaan_SDMK!U$4:U$150000,"Perempuan",A1_Individu_Data_Keadaan_SDMK!P$4:P$150000,"Puskesmas"),"")</f>
        <v/>
      </c>
      <c r="O75" s="423" t="str">
        <f>IF(B75&lt;&gt;"",COUNTIFS(A1_Individu_Data_Keadaan_SDMK!Q$4:Q$150000,'04_MASTER_KODE_SDMK'!D$75,A1_Individu_Data_Keadaan_SDMK!O$4:O$150000,B75,A1_Individu_Data_Keadaan_SDMK!U$4:U$150000,"Laki-laki",A1_Individu_Data_Keadaan_SDMK!P$4:P$150000,"Puskesmas"),"")</f>
        <v/>
      </c>
      <c r="P75" s="423" t="str">
        <f>IF(B75&lt;&gt;"",COUNTIFS(A1_Individu_Data_Keadaan_SDMK!Q$4:Q$150000,'04_MASTER_KODE_SDMK'!D$75,A1_Individu_Data_Keadaan_SDMK!O$4:O$150000,B75,A1_Individu_Data_Keadaan_SDMK!U$4:U$150000,"Perempuan",A1_Individu_Data_Keadaan_SDMK!P$4:P$150000,"Puskesmas"),"")</f>
        <v/>
      </c>
      <c r="Q75" s="423" t="str">
        <f t="shared" si="18"/>
        <v/>
      </c>
      <c r="R75" s="423" t="str">
        <f>IF(B75&lt;&gt;"",COUNTIFS(A1_Individu_Data_Keadaan_SDMK!Q$4:Q$150000,'04_MASTER_KODE_SDMK'!D$79,A1_Individu_Data_Keadaan_SDMK!O$4:O$150000,B75,A1_Individu_Data_Keadaan_SDMK!U$4:U$150000,"Laki-laki",A1_Individu_Data_Keadaan_SDMK!P$4:P$150000,"Puskesmas"),"")</f>
        <v/>
      </c>
      <c r="S75" s="423" t="str">
        <f>IF(B75&lt;&gt;"",COUNTIFS(A1_Individu_Data_Keadaan_SDMK!Q$4:Q$150000,'04_MASTER_KODE_SDMK'!D$79,A1_Individu_Data_Keadaan_SDMK!O$4:O$150000,B75,A1_Individu_Data_Keadaan_SDMK!U$4:U$150000,"Perempuan",A1_Individu_Data_Keadaan_SDMK!P$4:P$150000,"Puskesmas"),"")</f>
        <v/>
      </c>
      <c r="T75" s="423" t="str">
        <f t="shared" si="19"/>
        <v/>
      </c>
      <c r="U75" s="423" t="str">
        <f>IF(B75&lt;&gt;"",COUNTIFS(A1_Individu_Data_Keadaan_SDMK!Q$4:Q$150000,'04_MASTER_KODE_SDMK'!D$88,A1_Individu_Data_Keadaan_SDMK!O$4:O$150000,B75,A1_Individu_Data_Keadaan_SDMK!U$4:U$150000,"Laki-laki",A1_Individu_Data_Keadaan_SDMK!P$4:P$150000,"Puskesmas"),"")</f>
        <v/>
      </c>
      <c r="V75" s="423" t="str">
        <f>IF(B75&lt;&gt;"",COUNTIFS(A1_Individu_Data_Keadaan_SDMK!Q$4:Q$150000,'04_MASTER_KODE_SDMK'!D$88,A1_Individu_Data_Keadaan_SDMK!O$4:O$150000,B75,A1_Individu_Data_Keadaan_SDMK!U$4:U$150000,"Perempuan",A1_Individu_Data_Keadaan_SDMK!P$4:P$150000,"Puskesmas"),"")</f>
        <v/>
      </c>
      <c r="W75" s="423" t="str">
        <f t="shared" si="20"/>
        <v/>
      </c>
      <c r="X75" s="423" t="str">
        <f>IF(B75&lt;&gt;"",COUNTIFS(A1_Individu_Data_Keadaan_SDMK!Q$4:Q$150000,'04_MASTER_KODE_SDMK'!D$91,A1_Individu_Data_Keadaan_SDMK!O$4:O$150000,B75,A1_Individu_Data_Keadaan_SDMK!U$4:U$150000,"Laki-laki",A1_Individu_Data_Keadaan_SDMK!P$4:P$150000,"Puskesmas"),"")</f>
        <v/>
      </c>
      <c r="Y75" s="423" t="str">
        <f>IF(B75&lt;&gt;"",COUNTIFS(A1_Individu_Data_Keadaan_SDMK!Q$4:Q$150000,'04_MASTER_KODE_SDMK'!D$91,A1_Individu_Data_Keadaan_SDMK!O$4:O$150000,B75,A1_Individu_Data_Keadaan_SDMK!U$4:U$150000,"Perempuan",A1_Individu_Data_Keadaan_SDMK!P$4:P$150000,"Puskesmas"),"")</f>
        <v/>
      </c>
      <c r="Z75" s="423" t="str">
        <f t="shared" si="21"/>
        <v/>
      </c>
      <c r="AA75" s="423" t="str">
        <f>IF(B75&lt;&gt;"",COUNTIFS(A1_Individu_Data_Keadaan_SDMK!R$4:R$150000,'04_MASTER_KODE_SDMK'!E$107,A1_Individu_Data_Keadaan_SDMK!O$4:O$150000,B75,A1_Individu_Data_Keadaan_SDMK!U$4:U$150000,"Laki-laki",A1_Individu_Data_Keadaan_SDMK!P$4:P$150000,"Puskesmas"),"")</f>
        <v/>
      </c>
      <c r="AB75" s="423" t="str">
        <f>IF(B75&lt;&gt;"",COUNTIFS(A1_Individu_Data_Keadaan_SDMK!R$4:R$150000,'04_MASTER_KODE_SDMK'!E$107,A1_Individu_Data_Keadaan_SDMK!O$4:O$150000,B75,A1_Individu_Data_Keadaan_SDMK!U$4:U$150000,"Perempuan"),"")</f>
        <v/>
      </c>
      <c r="AC75" s="423" t="str">
        <f t="shared" si="28"/>
        <v/>
      </c>
      <c r="AD75" s="423" t="str">
        <f t="shared" si="22"/>
        <v/>
      </c>
      <c r="AE75" s="423" t="str">
        <f t="shared" si="23"/>
        <v/>
      </c>
      <c r="AF75" s="423" t="str">
        <f t="shared" si="24"/>
        <v/>
      </c>
      <c r="AG75" s="419"/>
      <c r="AH75" s="419"/>
      <c r="AI75" s="419"/>
      <c r="AJ75" s="419"/>
      <c r="AK75" s="419"/>
      <c r="AL75" s="419"/>
      <c r="AM75" s="419"/>
      <c r="AN75" s="419"/>
      <c r="AO75" s="419"/>
      <c r="AP75" s="419"/>
      <c r="AQ75" s="419"/>
      <c r="AR75" s="419"/>
      <c r="AS75" s="419"/>
      <c r="AT75" s="419"/>
      <c r="AU75" s="419"/>
    </row>
    <row r="76" spans="1:47" hidden="1">
      <c r="A76" s="410">
        <v>16</v>
      </c>
      <c r="B76" s="410" t="str">
        <f t="shared" si="25"/>
        <v/>
      </c>
      <c r="C76" s="422" t="str">
        <f>IF(B76&lt;&gt;"",COUNTIFS('02_MASTER_KODE_FASYANKES'!D$3:D$20279,"Puskesmas",'02_MASTER_KODE_FASYANKES'!L$3:L$20279,B76,'02_MASTER_KODE_FASYANKES'!E$3:E$20279,"Rawat Inap"),"")</f>
        <v/>
      </c>
      <c r="D76" s="422" t="str">
        <f>IF(B76&lt;&gt;"",COUNTIFS('02_MASTER_KODE_FASYANKES'!D$3:D$20279,"Puskesmas",'02_MASTER_KODE_FASYANKES'!L$3:L$20279,B76,'02_MASTER_KODE_FASYANKES'!E$3:E$20279,"Non Rawat Inap"),"")</f>
        <v/>
      </c>
      <c r="E76" s="422" t="str">
        <f>IF(B76&lt;&gt;"",COUNTIFS(A1_Individu_Data_Keadaan_SDMK!S$4:S$150000,'04_MASTER_KODE_SDMK'!F$6,A1_Individu_Data_Keadaan_SDMK!O$4:O$150000,B76,A1_Individu_Data_Keadaan_SDMK!U$4:U$150000,"Laki-laki",A1_Individu_Data_Keadaan_SDMK!P$4:P$150000,"Puskesmas"),"")</f>
        <v/>
      </c>
      <c r="F76" s="422" t="str">
        <f>IF(B76&lt;&gt;"",COUNTIFS(A1_Individu_Data_Keadaan_SDMK!S$4:S$150000,'04_MASTER_KODE_SDMK'!F$6,A1_Individu_Data_Keadaan_SDMK!O$4:O$150000,B76,A1_Individu_Data_Keadaan_SDMK!U$4:U$150000,"Perempuan",A1_Individu_Data_Keadaan_SDMK!P$4:P$150000,"Puskesmas"),"")</f>
        <v/>
      </c>
      <c r="G76" s="422" t="str">
        <f t="shared" si="26"/>
        <v/>
      </c>
      <c r="H76" s="422" t="str">
        <f>IF(B76&lt;&gt;"",COUNTIFS(A1_Individu_Data_Keadaan_SDMK!S$4:S$150000,'04_MASTER_KODE_SDMK'!F$7,A1_Individu_Data_Keadaan_SDMK!O$4:O$150000,B76,A1_Individu_Data_Keadaan_SDMK!U$4:U$150000,"Laki-laki",A1_Individu_Data_Keadaan_SDMK!P$4:P$150000,"Puskesmas"),"")</f>
        <v/>
      </c>
      <c r="I76" s="422" t="str">
        <f>IF(B76&lt;&gt;"",COUNTIFS(A1_Individu_Data_Keadaan_SDMK!S$4:S$150000,'04_MASTER_KODE_SDMK'!F$7,A1_Individu_Data_Keadaan_SDMK!O$4:O$150000,B76,A1_Individu_Data_Keadaan_SDMK!U$4:U$150000,"Perempuan",A1_Individu_Data_Keadaan_SDMK!P$4:P$150000,"Puskesmas"),"")</f>
        <v/>
      </c>
      <c r="J76" s="422" t="str">
        <f t="shared" si="27"/>
        <v/>
      </c>
      <c r="K76" s="422" t="str">
        <f>IF(B76&lt;&gt;"",COUNTIFS(A1_Individu_Data_Keadaan_SDMK!Q$4:Q$150000,'04_MASTER_KODE_SDMK'!D$62,A1_Individu_Data_Keadaan_SDMK!O$4:O$150000,B76,A1_Individu_Data_Keadaan_SDMK!U$4:U$150000,"Laki-laki",A1_Individu_Data_Keadaan_SDMK!P$4:P$150000,"Puskesmas"),"")</f>
        <v/>
      </c>
      <c r="L76" s="422" t="str">
        <f>IF(B76&lt;&gt;"",COUNTIFS(A1_Individu_Data_Keadaan_SDMK!Q$4:Q$150000,'04_MASTER_KODE_SDMK'!D$62,A1_Individu_Data_Keadaan_SDMK!O$4:O$150000,B76,A1_Individu_Data_Keadaan_SDMK!U$4:U$150000,"Perempuan",A1_Individu_Data_Keadaan_SDMK!P$4:P$150000,"Puskesmas"),"")</f>
        <v/>
      </c>
      <c r="M76" s="422" t="str">
        <f t="shared" si="17"/>
        <v/>
      </c>
      <c r="N76" s="422" t="str">
        <f>IF(B76&lt;&gt;"",COUNTIFS(A1_Individu_Data_Keadaan_SDMK!Q$4:Q$150000,'04_MASTER_KODE_SDMK'!D$71,A1_Individu_Data_Keadaan_SDMK!O$4:O$150000,B76,A1_Individu_Data_Keadaan_SDMK!U$4:U$150000,"Perempuan",A1_Individu_Data_Keadaan_SDMK!P$4:P$150000,"Puskesmas"),"")</f>
        <v/>
      </c>
      <c r="O76" s="422" t="str">
        <f>IF(B76&lt;&gt;"",COUNTIFS(A1_Individu_Data_Keadaan_SDMK!Q$4:Q$150000,'04_MASTER_KODE_SDMK'!D$75,A1_Individu_Data_Keadaan_SDMK!O$4:O$150000,B76,A1_Individu_Data_Keadaan_SDMK!U$4:U$150000,"Laki-laki",A1_Individu_Data_Keadaan_SDMK!P$4:P$150000,"Puskesmas"),"")</f>
        <v/>
      </c>
      <c r="P76" s="422" t="str">
        <f>IF(B76&lt;&gt;"",COUNTIFS(A1_Individu_Data_Keadaan_SDMK!Q$4:Q$150000,'04_MASTER_KODE_SDMK'!D$75,A1_Individu_Data_Keadaan_SDMK!O$4:O$150000,B76,A1_Individu_Data_Keadaan_SDMK!U$4:U$150000,"Perempuan",A1_Individu_Data_Keadaan_SDMK!P$4:P$150000,"Puskesmas"),"")</f>
        <v/>
      </c>
      <c r="Q76" s="422" t="str">
        <f t="shared" si="18"/>
        <v/>
      </c>
      <c r="R76" s="422" t="str">
        <f>IF(B76&lt;&gt;"",COUNTIFS(A1_Individu_Data_Keadaan_SDMK!Q$4:Q$150000,'04_MASTER_KODE_SDMK'!D$79,A1_Individu_Data_Keadaan_SDMK!O$4:O$150000,B76,A1_Individu_Data_Keadaan_SDMK!U$4:U$150000,"Laki-laki",A1_Individu_Data_Keadaan_SDMK!P$4:P$150000,"Puskesmas"),"")</f>
        <v/>
      </c>
      <c r="S76" s="422" t="str">
        <f>IF(B76&lt;&gt;"",COUNTIFS(A1_Individu_Data_Keadaan_SDMK!Q$4:Q$150000,'04_MASTER_KODE_SDMK'!D$79,A1_Individu_Data_Keadaan_SDMK!O$4:O$150000,B76,A1_Individu_Data_Keadaan_SDMK!U$4:U$150000,"Perempuan",A1_Individu_Data_Keadaan_SDMK!P$4:P$150000,"Puskesmas"),"")</f>
        <v/>
      </c>
      <c r="T76" s="422" t="str">
        <f t="shared" si="19"/>
        <v/>
      </c>
      <c r="U76" s="422" t="str">
        <f>IF(B76&lt;&gt;"",COUNTIFS(A1_Individu_Data_Keadaan_SDMK!Q$4:Q$150000,'04_MASTER_KODE_SDMK'!D$88,A1_Individu_Data_Keadaan_SDMK!O$4:O$150000,B76,A1_Individu_Data_Keadaan_SDMK!U$4:U$150000,"Laki-laki",A1_Individu_Data_Keadaan_SDMK!P$4:P$150000,"Puskesmas"),"")</f>
        <v/>
      </c>
      <c r="V76" s="422" t="str">
        <f>IF(B76&lt;&gt;"",COUNTIFS(A1_Individu_Data_Keadaan_SDMK!Q$4:Q$150000,'04_MASTER_KODE_SDMK'!D$88,A1_Individu_Data_Keadaan_SDMK!O$4:O$150000,B76,A1_Individu_Data_Keadaan_SDMK!U$4:U$150000,"Perempuan",A1_Individu_Data_Keadaan_SDMK!P$4:P$150000,"Puskesmas"),"")</f>
        <v/>
      </c>
      <c r="W76" s="422" t="str">
        <f t="shared" si="20"/>
        <v/>
      </c>
      <c r="X76" s="422" t="str">
        <f>IF(B76&lt;&gt;"",COUNTIFS(A1_Individu_Data_Keadaan_SDMK!Q$4:Q$150000,'04_MASTER_KODE_SDMK'!D$91,A1_Individu_Data_Keadaan_SDMK!O$4:O$150000,B76,A1_Individu_Data_Keadaan_SDMK!U$4:U$150000,"Laki-laki",A1_Individu_Data_Keadaan_SDMK!P$4:P$150000,"Puskesmas"),"")</f>
        <v/>
      </c>
      <c r="Y76" s="422" t="str">
        <f>IF(B76&lt;&gt;"",COUNTIFS(A1_Individu_Data_Keadaan_SDMK!Q$4:Q$150000,'04_MASTER_KODE_SDMK'!D$91,A1_Individu_Data_Keadaan_SDMK!O$4:O$150000,B76,A1_Individu_Data_Keadaan_SDMK!U$4:U$150000,"Perempuan",A1_Individu_Data_Keadaan_SDMK!P$4:P$150000,"Puskesmas"),"")</f>
        <v/>
      </c>
      <c r="Z76" s="422" t="str">
        <f t="shared" si="21"/>
        <v/>
      </c>
      <c r="AA76" s="422" t="str">
        <f>IF(B76&lt;&gt;"",COUNTIFS(A1_Individu_Data_Keadaan_SDMK!R$4:R$150000,'04_MASTER_KODE_SDMK'!E$107,A1_Individu_Data_Keadaan_SDMK!O$4:O$150000,B76,A1_Individu_Data_Keadaan_SDMK!U$4:U$150000,"Laki-laki",A1_Individu_Data_Keadaan_SDMK!P$4:P$150000,"Puskesmas"),"")</f>
        <v/>
      </c>
      <c r="AB76" s="422" t="str">
        <f>IF(B76&lt;&gt;"",COUNTIFS(A1_Individu_Data_Keadaan_SDMK!R$4:R$150000,'04_MASTER_KODE_SDMK'!E$107,A1_Individu_Data_Keadaan_SDMK!O$4:O$150000,B76,A1_Individu_Data_Keadaan_SDMK!U$4:U$150000,"Perempuan"),"")</f>
        <v/>
      </c>
      <c r="AC76" s="422" t="str">
        <f t="shared" si="28"/>
        <v/>
      </c>
      <c r="AD76" s="422" t="str">
        <f t="shared" si="22"/>
        <v/>
      </c>
      <c r="AE76" s="422" t="str">
        <f t="shared" si="23"/>
        <v/>
      </c>
      <c r="AF76" s="422" t="str">
        <f t="shared" si="24"/>
        <v/>
      </c>
      <c r="AG76" s="419"/>
      <c r="AH76" s="419"/>
      <c r="AI76" s="419"/>
      <c r="AJ76" s="419"/>
      <c r="AK76" s="419"/>
      <c r="AL76" s="419"/>
      <c r="AM76" s="419"/>
      <c r="AN76" s="419"/>
      <c r="AO76" s="419"/>
      <c r="AP76" s="419"/>
      <c r="AQ76" s="419"/>
      <c r="AR76" s="419"/>
      <c r="AS76" s="419"/>
      <c r="AT76" s="419"/>
      <c r="AU76" s="419"/>
    </row>
    <row r="77" spans="1:47" hidden="1">
      <c r="A77" s="418">
        <v>17</v>
      </c>
      <c r="B77" s="418" t="str">
        <f t="shared" si="25"/>
        <v/>
      </c>
      <c r="C77" s="423" t="str">
        <f>IF(B77&lt;&gt;"",COUNTIFS('02_MASTER_KODE_FASYANKES'!D$3:D$20279,"Puskesmas",'02_MASTER_KODE_FASYANKES'!L$3:L$20279,B77,'02_MASTER_KODE_FASYANKES'!E$3:E$20279,"Rawat Inap"),"")</f>
        <v/>
      </c>
      <c r="D77" s="423" t="str">
        <f>IF(B77&lt;&gt;"",COUNTIFS('02_MASTER_KODE_FASYANKES'!D$3:D$20279,"Puskesmas",'02_MASTER_KODE_FASYANKES'!L$3:L$20279,B77,'02_MASTER_KODE_FASYANKES'!E$3:E$20279,"Non Rawat Inap"),"")</f>
        <v/>
      </c>
      <c r="E77" s="423" t="str">
        <f>IF(B77&lt;&gt;"",COUNTIFS(A1_Individu_Data_Keadaan_SDMK!S$4:S$150000,'04_MASTER_KODE_SDMK'!F$6,A1_Individu_Data_Keadaan_SDMK!O$4:O$150000,B77,A1_Individu_Data_Keadaan_SDMK!U$4:U$150000,"Laki-laki",A1_Individu_Data_Keadaan_SDMK!P$4:P$150000,"Puskesmas"),"")</f>
        <v/>
      </c>
      <c r="F77" s="423" t="str">
        <f>IF(B77&lt;&gt;"",COUNTIFS(A1_Individu_Data_Keadaan_SDMK!S$4:S$150000,'04_MASTER_KODE_SDMK'!F$6,A1_Individu_Data_Keadaan_SDMK!O$4:O$150000,B77,A1_Individu_Data_Keadaan_SDMK!U$4:U$150000,"Perempuan",A1_Individu_Data_Keadaan_SDMK!P$4:P$150000,"Puskesmas"),"")</f>
        <v/>
      </c>
      <c r="G77" s="423" t="str">
        <f t="shared" si="26"/>
        <v/>
      </c>
      <c r="H77" s="423" t="str">
        <f>IF(B77&lt;&gt;"",COUNTIFS(A1_Individu_Data_Keadaan_SDMK!S$4:S$150000,'04_MASTER_KODE_SDMK'!F$7,A1_Individu_Data_Keadaan_SDMK!O$4:O$150000,B77,A1_Individu_Data_Keadaan_SDMK!U$4:U$150000,"Laki-laki",A1_Individu_Data_Keadaan_SDMK!P$4:P$150000,"Puskesmas"),"")</f>
        <v/>
      </c>
      <c r="I77" s="423" t="str">
        <f>IF(B77&lt;&gt;"",COUNTIFS(A1_Individu_Data_Keadaan_SDMK!S$4:S$150000,'04_MASTER_KODE_SDMK'!F$7,A1_Individu_Data_Keadaan_SDMK!O$4:O$150000,B77,A1_Individu_Data_Keadaan_SDMK!U$4:U$150000,"Perempuan",A1_Individu_Data_Keadaan_SDMK!P$4:P$150000,"Puskesmas"),"")</f>
        <v/>
      </c>
      <c r="J77" s="423" t="str">
        <f t="shared" si="27"/>
        <v/>
      </c>
      <c r="K77" s="423" t="str">
        <f>IF(B77&lt;&gt;"",COUNTIFS(A1_Individu_Data_Keadaan_SDMK!Q$4:Q$150000,'04_MASTER_KODE_SDMK'!D$62,A1_Individu_Data_Keadaan_SDMK!O$4:O$150000,B77,A1_Individu_Data_Keadaan_SDMK!U$4:U$150000,"Laki-laki",A1_Individu_Data_Keadaan_SDMK!P$4:P$150000,"Puskesmas"),"")</f>
        <v/>
      </c>
      <c r="L77" s="423" t="str">
        <f>IF(B77&lt;&gt;"",COUNTIFS(A1_Individu_Data_Keadaan_SDMK!Q$4:Q$150000,'04_MASTER_KODE_SDMK'!D$62,A1_Individu_Data_Keadaan_SDMK!O$4:O$150000,B77,A1_Individu_Data_Keadaan_SDMK!U$4:U$150000,"Perempuan",A1_Individu_Data_Keadaan_SDMK!P$4:P$150000,"Puskesmas"),"")</f>
        <v/>
      </c>
      <c r="M77" s="423" t="str">
        <f t="shared" si="17"/>
        <v/>
      </c>
      <c r="N77" s="423" t="str">
        <f>IF(B77&lt;&gt;"",COUNTIFS(A1_Individu_Data_Keadaan_SDMK!Q$4:Q$150000,'04_MASTER_KODE_SDMK'!D$71,A1_Individu_Data_Keadaan_SDMK!O$4:O$150000,B77,A1_Individu_Data_Keadaan_SDMK!U$4:U$150000,"Perempuan",A1_Individu_Data_Keadaan_SDMK!P$4:P$150000,"Puskesmas"),"")</f>
        <v/>
      </c>
      <c r="O77" s="423" t="str">
        <f>IF(B77&lt;&gt;"",COUNTIFS(A1_Individu_Data_Keadaan_SDMK!Q$4:Q$150000,'04_MASTER_KODE_SDMK'!D$75,A1_Individu_Data_Keadaan_SDMK!O$4:O$150000,B77,A1_Individu_Data_Keadaan_SDMK!U$4:U$150000,"Laki-laki",A1_Individu_Data_Keadaan_SDMK!P$4:P$150000,"Puskesmas"),"")</f>
        <v/>
      </c>
      <c r="P77" s="423" t="str">
        <f>IF(B77&lt;&gt;"",COUNTIFS(A1_Individu_Data_Keadaan_SDMK!Q$4:Q$150000,'04_MASTER_KODE_SDMK'!D$75,A1_Individu_Data_Keadaan_SDMK!O$4:O$150000,B77,A1_Individu_Data_Keadaan_SDMK!U$4:U$150000,"Perempuan",A1_Individu_Data_Keadaan_SDMK!P$4:P$150000,"Puskesmas"),"")</f>
        <v/>
      </c>
      <c r="Q77" s="423" t="str">
        <f t="shared" si="18"/>
        <v/>
      </c>
      <c r="R77" s="423" t="str">
        <f>IF(B77&lt;&gt;"",COUNTIFS(A1_Individu_Data_Keadaan_SDMK!Q$4:Q$150000,'04_MASTER_KODE_SDMK'!D$79,A1_Individu_Data_Keadaan_SDMK!O$4:O$150000,B77,A1_Individu_Data_Keadaan_SDMK!U$4:U$150000,"Laki-laki",A1_Individu_Data_Keadaan_SDMK!P$4:P$150000,"Puskesmas"),"")</f>
        <v/>
      </c>
      <c r="S77" s="423" t="str">
        <f>IF(B77&lt;&gt;"",COUNTIFS(A1_Individu_Data_Keadaan_SDMK!Q$4:Q$150000,'04_MASTER_KODE_SDMK'!D$79,A1_Individu_Data_Keadaan_SDMK!O$4:O$150000,B77,A1_Individu_Data_Keadaan_SDMK!U$4:U$150000,"Perempuan",A1_Individu_Data_Keadaan_SDMK!P$4:P$150000,"Puskesmas"),"")</f>
        <v/>
      </c>
      <c r="T77" s="423" t="str">
        <f t="shared" si="19"/>
        <v/>
      </c>
      <c r="U77" s="423" t="str">
        <f>IF(B77&lt;&gt;"",COUNTIFS(A1_Individu_Data_Keadaan_SDMK!Q$4:Q$150000,'04_MASTER_KODE_SDMK'!D$88,A1_Individu_Data_Keadaan_SDMK!O$4:O$150000,B77,A1_Individu_Data_Keadaan_SDMK!U$4:U$150000,"Laki-laki",A1_Individu_Data_Keadaan_SDMK!P$4:P$150000,"Puskesmas"),"")</f>
        <v/>
      </c>
      <c r="V77" s="423" t="str">
        <f>IF(B77&lt;&gt;"",COUNTIFS(A1_Individu_Data_Keadaan_SDMK!Q$4:Q$150000,'04_MASTER_KODE_SDMK'!D$88,A1_Individu_Data_Keadaan_SDMK!O$4:O$150000,B77,A1_Individu_Data_Keadaan_SDMK!U$4:U$150000,"Perempuan",A1_Individu_Data_Keadaan_SDMK!P$4:P$150000,"Puskesmas"),"")</f>
        <v/>
      </c>
      <c r="W77" s="423" t="str">
        <f t="shared" si="20"/>
        <v/>
      </c>
      <c r="X77" s="423" t="str">
        <f>IF(B77&lt;&gt;"",COUNTIFS(A1_Individu_Data_Keadaan_SDMK!Q$4:Q$150000,'04_MASTER_KODE_SDMK'!D$91,A1_Individu_Data_Keadaan_SDMK!O$4:O$150000,B77,A1_Individu_Data_Keadaan_SDMK!U$4:U$150000,"Laki-laki",A1_Individu_Data_Keadaan_SDMK!P$4:P$150000,"Puskesmas"),"")</f>
        <v/>
      </c>
      <c r="Y77" s="423" t="str">
        <f>IF(B77&lt;&gt;"",COUNTIFS(A1_Individu_Data_Keadaan_SDMK!Q$4:Q$150000,'04_MASTER_KODE_SDMK'!D$91,A1_Individu_Data_Keadaan_SDMK!O$4:O$150000,B77,A1_Individu_Data_Keadaan_SDMK!U$4:U$150000,"Perempuan",A1_Individu_Data_Keadaan_SDMK!P$4:P$150000,"Puskesmas"),"")</f>
        <v/>
      </c>
      <c r="Z77" s="423" t="str">
        <f t="shared" si="21"/>
        <v/>
      </c>
      <c r="AA77" s="423" t="str">
        <f>IF(B77&lt;&gt;"",COUNTIFS(A1_Individu_Data_Keadaan_SDMK!R$4:R$150000,'04_MASTER_KODE_SDMK'!E$107,A1_Individu_Data_Keadaan_SDMK!O$4:O$150000,B77,A1_Individu_Data_Keadaan_SDMK!U$4:U$150000,"Laki-laki",A1_Individu_Data_Keadaan_SDMK!P$4:P$150000,"Puskesmas"),"")</f>
        <v/>
      </c>
      <c r="AB77" s="423" t="str">
        <f>IF(B77&lt;&gt;"",COUNTIFS(A1_Individu_Data_Keadaan_SDMK!R$4:R$150000,'04_MASTER_KODE_SDMK'!E$107,A1_Individu_Data_Keadaan_SDMK!O$4:O$150000,B77,A1_Individu_Data_Keadaan_SDMK!U$4:U$150000,"Perempuan"),"")</f>
        <v/>
      </c>
      <c r="AC77" s="423" t="str">
        <f t="shared" si="28"/>
        <v/>
      </c>
      <c r="AD77" s="423" t="str">
        <f t="shared" si="22"/>
        <v/>
      </c>
      <c r="AE77" s="423" t="str">
        <f t="shared" si="23"/>
        <v/>
      </c>
      <c r="AF77" s="423" t="str">
        <f t="shared" si="24"/>
        <v/>
      </c>
      <c r="AG77" s="419"/>
      <c r="AH77" s="419"/>
      <c r="AI77" s="419"/>
      <c r="AJ77" s="419"/>
      <c r="AK77" s="419"/>
      <c r="AL77" s="419"/>
      <c r="AM77" s="419"/>
      <c r="AN77" s="419"/>
      <c r="AO77" s="419"/>
      <c r="AP77" s="419"/>
      <c r="AQ77" s="419"/>
      <c r="AR77" s="419"/>
      <c r="AS77" s="419"/>
      <c r="AT77" s="419"/>
      <c r="AU77" s="419"/>
    </row>
    <row r="78" spans="1:47" hidden="1">
      <c r="A78" s="410">
        <v>18</v>
      </c>
      <c r="B78" s="410" t="str">
        <f t="shared" si="25"/>
        <v/>
      </c>
      <c r="C78" s="422" t="str">
        <f>IF(B78&lt;&gt;"",COUNTIFS('02_MASTER_KODE_FASYANKES'!D$3:D$20279,"Puskesmas",'02_MASTER_KODE_FASYANKES'!L$3:L$20279,B78,'02_MASTER_KODE_FASYANKES'!E$3:E$20279,"Rawat Inap"),"")</f>
        <v/>
      </c>
      <c r="D78" s="422" t="str">
        <f>IF(B78&lt;&gt;"",COUNTIFS('02_MASTER_KODE_FASYANKES'!D$3:D$20279,"Puskesmas",'02_MASTER_KODE_FASYANKES'!L$3:L$20279,B78,'02_MASTER_KODE_FASYANKES'!E$3:E$20279,"Non Rawat Inap"),"")</f>
        <v/>
      </c>
      <c r="E78" s="422" t="str">
        <f>IF(B78&lt;&gt;"",COUNTIFS(A1_Individu_Data_Keadaan_SDMK!S$4:S$150000,'04_MASTER_KODE_SDMK'!F$6,A1_Individu_Data_Keadaan_SDMK!O$4:O$150000,B78,A1_Individu_Data_Keadaan_SDMK!U$4:U$150000,"Laki-laki",A1_Individu_Data_Keadaan_SDMK!P$4:P$150000,"Puskesmas"),"")</f>
        <v/>
      </c>
      <c r="F78" s="422" t="str">
        <f>IF(B78&lt;&gt;"",COUNTIFS(A1_Individu_Data_Keadaan_SDMK!S$4:S$150000,'04_MASTER_KODE_SDMK'!F$6,A1_Individu_Data_Keadaan_SDMK!O$4:O$150000,B78,A1_Individu_Data_Keadaan_SDMK!U$4:U$150000,"Perempuan",A1_Individu_Data_Keadaan_SDMK!P$4:P$150000,"Puskesmas"),"")</f>
        <v/>
      </c>
      <c r="G78" s="422" t="str">
        <f t="shared" si="26"/>
        <v/>
      </c>
      <c r="H78" s="422" t="str">
        <f>IF(B78&lt;&gt;"",COUNTIFS(A1_Individu_Data_Keadaan_SDMK!S$4:S$150000,'04_MASTER_KODE_SDMK'!F$7,A1_Individu_Data_Keadaan_SDMK!O$4:O$150000,B78,A1_Individu_Data_Keadaan_SDMK!U$4:U$150000,"Laki-laki",A1_Individu_Data_Keadaan_SDMK!P$4:P$150000,"Puskesmas"),"")</f>
        <v/>
      </c>
      <c r="I78" s="422" t="str">
        <f>IF(B78&lt;&gt;"",COUNTIFS(A1_Individu_Data_Keadaan_SDMK!S$4:S$150000,'04_MASTER_KODE_SDMK'!F$7,A1_Individu_Data_Keadaan_SDMK!O$4:O$150000,B78,A1_Individu_Data_Keadaan_SDMK!U$4:U$150000,"Perempuan",A1_Individu_Data_Keadaan_SDMK!P$4:P$150000,"Puskesmas"),"")</f>
        <v/>
      </c>
      <c r="J78" s="422" t="str">
        <f t="shared" si="27"/>
        <v/>
      </c>
      <c r="K78" s="422" t="str">
        <f>IF(B78&lt;&gt;"",COUNTIFS(A1_Individu_Data_Keadaan_SDMK!Q$4:Q$150000,'04_MASTER_KODE_SDMK'!D$62,A1_Individu_Data_Keadaan_SDMK!O$4:O$150000,B78,A1_Individu_Data_Keadaan_SDMK!U$4:U$150000,"Laki-laki",A1_Individu_Data_Keadaan_SDMK!P$4:P$150000,"Puskesmas"),"")</f>
        <v/>
      </c>
      <c r="L78" s="422" t="str">
        <f>IF(B78&lt;&gt;"",COUNTIFS(A1_Individu_Data_Keadaan_SDMK!Q$4:Q$150000,'04_MASTER_KODE_SDMK'!D$62,A1_Individu_Data_Keadaan_SDMK!O$4:O$150000,B78,A1_Individu_Data_Keadaan_SDMK!U$4:U$150000,"Perempuan",A1_Individu_Data_Keadaan_SDMK!P$4:P$150000,"Puskesmas"),"")</f>
        <v/>
      </c>
      <c r="M78" s="422" t="str">
        <f t="shared" si="17"/>
        <v/>
      </c>
      <c r="N78" s="422" t="str">
        <f>IF(B78&lt;&gt;"",COUNTIFS(A1_Individu_Data_Keadaan_SDMK!Q$4:Q$150000,'04_MASTER_KODE_SDMK'!D$71,A1_Individu_Data_Keadaan_SDMK!O$4:O$150000,B78,A1_Individu_Data_Keadaan_SDMK!U$4:U$150000,"Perempuan",A1_Individu_Data_Keadaan_SDMK!P$4:P$150000,"Puskesmas"),"")</f>
        <v/>
      </c>
      <c r="O78" s="422" t="str">
        <f>IF(B78&lt;&gt;"",COUNTIFS(A1_Individu_Data_Keadaan_SDMK!Q$4:Q$150000,'04_MASTER_KODE_SDMK'!D$75,A1_Individu_Data_Keadaan_SDMK!O$4:O$150000,B78,A1_Individu_Data_Keadaan_SDMK!U$4:U$150000,"Laki-laki",A1_Individu_Data_Keadaan_SDMK!P$4:P$150000,"Puskesmas"),"")</f>
        <v/>
      </c>
      <c r="P78" s="422" t="str">
        <f>IF(B78&lt;&gt;"",COUNTIFS(A1_Individu_Data_Keadaan_SDMK!Q$4:Q$150000,'04_MASTER_KODE_SDMK'!D$75,A1_Individu_Data_Keadaan_SDMK!O$4:O$150000,B78,A1_Individu_Data_Keadaan_SDMK!U$4:U$150000,"Perempuan",A1_Individu_Data_Keadaan_SDMK!P$4:P$150000,"Puskesmas"),"")</f>
        <v/>
      </c>
      <c r="Q78" s="422" t="str">
        <f t="shared" si="18"/>
        <v/>
      </c>
      <c r="R78" s="422" t="str">
        <f>IF(B78&lt;&gt;"",COUNTIFS(A1_Individu_Data_Keadaan_SDMK!Q$4:Q$150000,'04_MASTER_KODE_SDMK'!D$79,A1_Individu_Data_Keadaan_SDMK!O$4:O$150000,B78,A1_Individu_Data_Keadaan_SDMK!U$4:U$150000,"Laki-laki",A1_Individu_Data_Keadaan_SDMK!P$4:P$150000,"Puskesmas"),"")</f>
        <v/>
      </c>
      <c r="S78" s="422" t="str">
        <f>IF(B78&lt;&gt;"",COUNTIFS(A1_Individu_Data_Keadaan_SDMK!Q$4:Q$150000,'04_MASTER_KODE_SDMK'!D$79,A1_Individu_Data_Keadaan_SDMK!O$4:O$150000,B78,A1_Individu_Data_Keadaan_SDMK!U$4:U$150000,"Perempuan",A1_Individu_Data_Keadaan_SDMK!P$4:P$150000,"Puskesmas"),"")</f>
        <v/>
      </c>
      <c r="T78" s="422" t="str">
        <f t="shared" si="19"/>
        <v/>
      </c>
      <c r="U78" s="422" t="str">
        <f>IF(B78&lt;&gt;"",COUNTIFS(A1_Individu_Data_Keadaan_SDMK!Q$4:Q$150000,'04_MASTER_KODE_SDMK'!D$88,A1_Individu_Data_Keadaan_SDMK!O$4:O$150000,B78,A1_Individu_Data_Keadaan_SDMK!U$4:U$150000,"Laki-laki",A1_Individu_Data_Keadaan_SDMK!P$4:P$150000,"Puskesmas"),"")</f>
        <v/>
      </c>
      <c r="V78" s="422" t="str">
        <f>IF(B78&lt;&gt;"",COUNTIFS(A1_Individu_Data_Keadaan_SDMK!Q$4:Q$150000,'04_MASTER_KODE_SDMK'!D$88,A1_Individu_Data_Keadaan_SDMK!O$4:O$150000,B78,A1_Individu_Data_Keadaan_SDMK!U$4:U$150000,"Perempuan",A1_Individu_Data_Keadaan_SDMK!P$4:P$150000,"Puskesmas"),"")</f>
        <v/>
      </c>
      <c r="W78" s="422" t="str">
        <f t="shared" si="20"/>
        <v/>
      </c>
      <c r="X78" s="422" t="str">
        <f>IF(B78&lt;&gt;"",COUNTIFS(A1_Individu_Data_Keadaan_SDMK!Q$4:Q$150000,'04_MASTER_KODE_SDMK'!D$91,A1_Individu_Data_Keadaan_SDMK!O$4:O$150000,B78,A1_Individu_Data_Keadaan_SDMK!U$4:U$150000,"Laki-laki",A1_Individu_Data_Keadaan_SDMK!P$4:P$150000,"Puskesmas"),"")</f>
        <v/>
      </c>
      <c r="Y78" s="422" t="str">
        <f>IF(B78&lt;&gt;"",COUNTIFS(A1_Individu_Data_Keadaan_SDMK!Q$4:Q$150000,'04_MASTER_KODE_SDMK'!D$91,A1_Individu_Data_Keadaan_SDMK!O$4:O$150000,B78,A1_Individu_Data_Keadaan_SDMK!U$4:U$150000,"Perempuan",A1_Individu_Data_Keadaan_SDMK!P$4:P$150000,"Puskesmas"),"")</f>
        <v/>
      </c>
      <c r="Z78" s="422" t="str">
        <f t="shared" si="21"/>
        <v/>
      </c>
      <c r="AA78" s="422" t="str">
        <f>IF(B78&lt;&gt;"",COUNTIFS(A1_Individu_Data_Keadaan_SDMK!R$4:R$150000,'04_MASTER_KODE_SDMK'!E$107,A1_Individu_Data_Keadaan_SDMK!O$4:O$150000,B78,A1_Individu_Data_Keadaan_SDMK!U$4:U$150000,"Laki-laki",A1_Individu_Data_Keadaan_SDMK!P$4:P$150000,"Puskesmas"),"")</f>
        <v/>
      </c>
      <c r="AB78" s="422" t="str">
        <f>IF(B78&lt;&gt;"",COUNTIFS(A1_Individu_Data_Keadaan_SDMK!R$4:R$150000,'04_MASTER_KODE_SDMK'!E$107,A1_Individu_Data_Keadaan_SDMK!O$4:O$150000,B78,A1_Individu_Data_Keadaan_SDMK!U$4:U$150000,"Perempuan"),"")</f>
        <v/>
      </c>
      <c r="AC78" s="422" t="str">
        <f t="shared" si="28"/>
        <v/>
      </c>
      <c r="AD78" s="422" t="str">
        <f t="shared" si="22"/>
        <v/>
      </c>
      <c r="AE78" s="422" t="str">
        <f t="shared" si="23"/>
        <v/>
      </c>
      <c r="AF78" s="422" t="str">
        <f t="shared" si="24"/>
        <v/>
      </c>
      <c r="AG78" s="419"/>
      <c r="AH78" s="419"/>
      <c r="AI78" s="419"/>
      <c r="AJ78" s="419"/>
      <c r="AK78" s="419"/>
      <c r="AL78" s="419"/>
      <c r="AM78" s="419"/>
      <c r="AN78" s="419"/>
      <c r="AO78" s="419"/>
      <c r="AP78" s="419"/>
      <c r="AQ78" s="419"/>
      <c r="AR78" s="419"/>
      <c r="AS78" s="419"/>
      <c r="AT78" s="419"/>
      <c r="AU78" s="419"/>
    </row>
    <row r="79" spans="1:47" hidden="1">
      <c r="A79" s="418">
        <v>19</v>
      </c>
      <c r="B79" s="418" t="str">
        <f t="shared" si="25"/>
        <v/>
      </c>
      <c r="C79" s="423" t="str">
        <f>IF(B79&lt;&gt;"",COUNTIFS('02_MASTER_KODE_FASYANKES'!D$3:D$20279,"Puskesmas",'02_MASTER_KODE_FASYANKES'!L$3:L$20279,B79,'02_MASTER_KODE_FASYANKES'!E$3:E$20279,"Rawat Inap"),"")</f>
        <v/>
      </c>
      <c r="D79" s="423" t="str">
        <f>IF(B79&lt;&gt;"",COUNTIFS('02_MASTER_KODE_FASYANKES'!D$3:D$20279,"Puskesmas",'02_MASTER_KODE_FASYANKES'!L$3:L$20279,B79,'02_MASTER_KODE_FASYANKES'!E$3:E$20279,"Non Rawat Inap"),"")</f>
        <v/>
      </c>
      <c r="E79" s="423" t="str">
        <f>IF(B79&lt;&gt;"",COUNTIFS(A1_Individu_Data_Keadaan_SDMK!S$4:S$150000,'04_MASTER_KODE_SDMK'!F$6,A1_Individu_Data_Keadaan_SDMK!O$4:O$150000,B79,A1_Individu_Data_Keadaan_SDMK!U$4:U$150000,"Laki-laki",A1_Individu_Data_Keadaan_SDMK!P$4:P$150000,"Puskesmas"),"")</f>
        <v/>
      </c>
      <c r="F79" s="423" t="str">
        <f>IF(B79&lt;&gt;"",COUNTIFS(A1_Individu_Data_Keadaan_SDMK!S$4:S$150000,'04_MASTER_KODE_SDMK'!F$6,A1_Individu_Data_Keadaan_SDMK!O$4:O$150000,B79,A1_Individu_Data_Keadaan_SDMK!U$4:U$150000,"Perempuan",A1_Individu_Data_Keadaan_SDMK!P$4:P$150000,"Puskesmas"),"")</f>
        <v/>
      </c>
      <c r="G79" s="423" t="str">
        <f t="shared" si="26"/>
        <v/>
      </c>
      <c r="H79" s="423" t="str">
        <f>IF(B79&lt;&gt;"",COUNTIFS(A1_Individu_Data_Keadaan_SDMK!S$4:S$150000,'04_MASTER_KODE_SDMK'!F$7,A1_Individu_Data_Keadaan_SDMK!O$4:O$150000,B79,A1_Individu_Data_Keadaan_SDMK!U$4:U$150000,"Laki-laki",A1_Individu_Data_Keadaan_SDMK!P$4:P$150000,"Puskesmas"),"")</f>
        <v/>
      </c>
      <c r="I79" s="423" t="str">
        <f>IF(B79&lt;&gt;"",COUNTIFS(A1_Individu_Data_Keadaan_SDMK!S$4:S$150000,'04_MASTER_KODE_SDMK'!F$7,A1_Individu_Data_Keadaan_SDMK!O$4:O$150000,B79,A1_Individu_Data_Keadaan_SDMK!U$4:U$150000,"Perempuan",A1_Individu_Data_Keadaan_SDMK!P$4:P$150000,"Puskesmas"),"")</f>
        <v/>
      </c>
      <c r="J79" s="423" t="str">
        <f t="shared" si="27"/>
        <v/>
      </c>
      <c r="K79" s="423" t="str">
        <f>IF(B79&lt;&gt;"",COUNTIFS(A1_Individu_Data_Keadaan_SDMK!Q$4:Q$150000,'04_MASTER_KODE_SDMK'!D$62,A1_Individu_Data_Keadaan_SDMK!O$4:O$150000,B79,A1_Individu_Data_Keadaan_SDMK!U$4:U$150000,"Laki-laki",A1_Individu_Data_Keadaan_SDMK!P$4:P$150000,"Puskesmas"),"")</f>
        <v/>
      </c>
      <c r="L79" s="423" t="str">
        <f>IF(B79&lt;&gt;"",COUNTIFS(A1_Individu_Data_Keadaan_SDMK!Q$4:Q$150000,'04_MASTER_KODE_SDMK'!D$62,A1_Individu_Data_Keadaan_SDMK!O$4:O$150000,B79,A1_Individu_Data_Keadaan_SDMK!U$4:U$150000,"Perempuan",A1_Individu_Data_Keadaan_SDMK!P$4:P$150000,"Puskesmas"),"")</f>
        <v/>
      </c>
      <c r="M79" s="423" t="str">
        <f t="shared" si="17"/>
        <v/>
      </c>
      <c r="N79" s="423" t="str">
        <f>IF(B79&lt;&gt;"",COUNTIFS(A1_Individu_Data_Keadaan_SDMK!Q$4:Q$150000,'04_MASTER_KODE_SDMK'!D$71,A1_Individu_Data_Keadaan_SDMK!O$4:O$150000,B79,A1_Individu_Data_Keadaan_SDMK!U$4:U$150000,"Perempuan",A1_Individu_Data_Keadaan_SDMK!P$4:P$150000,"Puskesmas"),"")</f>
        <v/>
      </c>
      <c r="O79" s="423" t="str">
        <f>IF(B79&lt;&gt;"",COUNTIFS(A1_Individu_Data_Keadaan_SDMK!Q$4:Q$150000,'04_MASTER_KODE_SDMK'!D$75,A1_Individu_Data_Keadaan_SDMK!O$4:O$150000,B79,A1_Individu_Data_Keadaan_SDMK!U$4:U$150000,"Laki-laki",A1_Individu_Data_Keadaan_SDMK!P$4:P$150000,"Puskesmas"),"")</f>
        <v/>
      </c>
      <c r="P79" s="423" t="str">
        <f>IF(B79&lt;&gt;"",COUNTIFS(A1_Individu_Data_Keadaan_SDMK!Q$4:Q$150000,'04_MASTER_KODE_SDMK'!D$75,A1_Individu_Data_Keadaan_SDMK!O$4:O$150000,B79,A1_Individu_Data_Keadaan_SDMK!U$4:U$150000,"Perempuan",A1_Individu_Data_Keadaan_SDMK!P$4:P$150000,"Puskesmas"),"")</f>
        <v/>
      </c>
      <c r="Q79" s="423" t="str">
        <f t="shared" si="18"/>
        <v/>
      </c>
      <c r="R79" s="423" t="str">
        <f>IF(B79&lt;&gt;"",COUNTIFS(A1_Individu_Data_Keadaan_SDMK!Q$4:Q$150000,'04_MASTER_KODE_SDMK'!D$79,A1_Individu_Data_Keadaan_SDMK!O$4:O$150000,B79,A1_Individu_Data_Keadaan_SDMK!U$4:U$150000,"Laki-laki",A1_Individu_Data_Keadaan_SDMK!P$4:P$150000,"Puskesmas"),"")</f>
        <v/>
      </c>
      <c r="S79" s="423" t="str">
        <f>IF(B79&lt;&gt;"",COUNTIFS(A1_Individu_Data_Keadaan_SDMK!Q$4:Q$150000,'04_MASTER_KODE_SDMK'!D$79,A1_Individu_Data_Keadaan_SDMK!O$4:O$150000,B79,A1_Individu_Data_Keadaan_SDMK!U$4:U$150000,"Perempuan",A1_Individu_Data_Keadaan_SDMK!P$4:P$150000,"Puskesmas"),"")</f>
        <v/>
      </c>
      <c r="T79" s="423" t="str">
        <f t="shared" si="19"/>
        <v/>
      </c>
      <c r="U79" s="423" t="str">
        <f>IF(B79&lt;&gt;"",COUNTIFS(A1_Individu_Data_Keadaan_SDMK!Q$4:Q$150000,'04_MASTER_KODE_SDMK'!D$88,A1_Individu_Data_Keadaan_SDMK!O$4:O$150000,B79,A1_Individu_Data_Keadaan_SDMK!U$4:U$150000,"Laki-laki",A1_Individu_Data_Keadaan_SDMK!P$4:P$150000,"Puskesmas"),"")</f>
        <v/>
      </c>
      <c r="V79" s="423" t="str">
        <f>IF(B79&lt;&gt;"",COUNTIFS(A1_Individu_Data_Keadaan_SDMK!Q$4:Q$150000,'04_MASTER_KODE_SDMK'!D$88,A1_Individu_Data_Keadaan_SDMK!O$4:O$150000,B79,A1_Individu_Data_Keadaan_SDMK!U$4:U$150000,"Perempuan",A1_Individu_Data_Keadaan_SDMK!P$4:P$150000,"Puskesmas"),"")</f>
        <v/>
      </c>
      <c r="W79" s="423" t="str">
        <f t="shared" si="20"/>
        <v/>
      </c>
      <c r="X79" s="423" t="str">
        <f>IF(B79&lt;&gt;"",COUNTIFS(A1_Individu_Data_Keadaan_SDMK!Q$4:Q$150000,'04_MASTER_KODE_SDMK'!D$91,A1_Individu_Data_Keadaan_SDMK!O$4:O$150000,B79,A1_Individu_Data_Keadaan_SDMK!U$4:U$150000,"Laki-laki",A1_Individu_Data_Keadaan_SDMK!P$4:P$150000,"Puskesmas"),"")</f>
        <v/>
      </c>
      <c r="Y79" s="423" t="str">
        <f>IF(B79&lt;&gt;"",COUNTIFS(A1_Individu_Data_Keadaan_SDMK!Q$4:Q$150000,'04_MASTER_KODE_SDMK'!D$91,A1_Individu_Data_Keadaan_SDMK!O$4:O$150000,B79,A1_Individu_Data_Keadaan_SDMK!U$4:U$150000,"Perempuan",A1_Individu_Data_Keadaan_SDMK!P$4:P$150000,"Puskesmas"),"")</f>
        <v/>
      </c>
      <c r="Z79" s="423" t="str">
        <f t="shared" si="21"/>
        <v/>
      </c>
      <c r="AA79" s="423" t="str">
        <f>IF(B79&lt;&gt;"",COUNTIFS(A1_Individu_Data_Keadaan_SDMK!R$4:R$150000,'04_MASTER_KODE_SDMK'!E$107,A1_Individu_Data_Keadaan_SDMK!O$4:O$150000,B79,A1_Individu_Data_Keadaan_SDMK!U$4:U$150000,"Laki-laki",A1_Individu_Data_Keadaan_SDMK!P$4:P$150000,"Puskesmas"),"")</f>
        <v/>
      </c>
      <c r="AB79" s="423" t="str">
        <f>IF(B79&lt;&gt;"",COUNTIFS(A1_Individu_Data_Keadaan_SDMK!R$4:R$150000,'04_MASTER_KODE_SDMK'!E$107,A1_Individu_Data_Keadaan_SDMK!O$4:O$150000,B79,A1_Individu_Data_Keadaan_SDMK!U$4:U$150000,"Perempuan"),"")</f>
        <v/>
      </c>
      <c r="AC79" s="423" t="str">
        <f t="shared" si="28"/>
        <v/>
      </c>
      <c r="AD79" s="423" t="str">
        <f t="shared" si="22"/>
        <v/>
      </c>
      <c r="AE79" s="423" t="str">
        <f t="shared" si="23"/>
        <v/>
      </c>
      <c r="AF79" s="423" t="str">
        <f t="shared" si="24"/>
        <v/>
      </c>
      <c r="AG79" s="419"/>
      <c r="AH79" s="419"/>
      <c r="AI79" s="419"/>
      <c r="AJ79" s="419"/>
      <c r="AK79" s="419"/>
      <c r="AL79" s="419"/>
      <c r="AM79" s="419"/>
      <c r="AN79" s="419"/>
      <c r="AO79" s="419"/>
      <c r="AP79" s="419"/>
      <c r="AQ79" s="419"/>
      <c r="AR79" s="419"/>
      <c r="AS79" s="419"/>
      <c r="AT79" s="419"/>
      <c r="AU79" s="419"/>
    </row>
    <row r="80" spans="1:47" hidden="1">
      <c r="A80" s="410">
        <v>20</v>
      </c>
      <c r="B80" s="410" t="str">
        <f t="shared" si="25"/>
        <v/>
      </c>
      <c r="C80" s="422" t="str">
        <f>IF(B80&lt;&gt;"",COUNTIFS('02_MASTER_KODE_FASYANKES'!D$3:D$20279,"Puskesmas",'02_MASTER_KODE_FASYANKES'!L$3:L$20279,B80,'02_MASTER_KODE_FASYANKES'!E$3:E$20279,"Rawat Inap"),"")</f>
        <v/>
      </c>
      <c r="D80" s="422" t="str">
        <f>IF(B80&lt;&gt;"",COUNTIFS('02_MASTER_KODE_FASYANKES'!D$3:D$20279,"Puskesmas",'02_MASTER_KODE_FASYANKES'!L$3:L$20279,B80,'02_MASTER_KODE_FASYANKES'!E$3:E$20279,"Non Rawat Inap"),"")</f>
        <v/>
      </c>
      <c r="E80" s="422" t="str">
        <f>IF(B80&lt;&gt;"",COUNTIFS(A1_Individu_Data_Keadaan_SDMK!S$4:S$150000,'04_MASTER_KODE_SDMK'!F$6,A1_Individu_Data_Keadaan_SDMK!O$4:O$150000,B80,A1_Individu_Data_Keadaan_SDMK!U$4:U$150000,"Laki-laki",A1_Individu_Data_Keadaan_SDMK!P$4:P$150000,"Puskesmas"),"")</f>
        <v/>
      </c>
      <c r="F80" s="422" t="str">
        <f>IF(B80&lt;&gt;"",COUNTIFS(A1_Individu_Data_Keadaan_SDMK!S$4:S$150000,'04_MASTER_KODE_SDMK'!F$6,A1_Individu_Data_Keadaan_SDMK!O$4:O$150000,B80,A1_Individu_Data_Keadaan_SDMK!U$4:U$150000,"Perempuan",A1_Individu_Data_Keadaan_SDMK!P$4:P$150000,"Puskesmas"),"")</f>
        <v/>
      </c>
      <c r="G80" s="422" t="str">
        <f t="shared" si="26"/>
        <v/>
      </c>
      <c r="H80" s="422" t="str">
        <f>IF(B80&lt;&gt;"",COUNTIFS(A1_Individu_Data_Keadaan_SDMK!S$4:S$150000,'04_MASTER_KODE_SDMK'!F$7,A1_Individu_Data_Keadaan_SDMK!O$4:O$150000,B80,A1_Individu_Data_Keadaan_SDMK!U$4:U$150000,"Laki-laki",A1_Individu_Data_Keadaan_SDMK!P$4:P$150000,"Puskesmas"),"")</f>
        <v/>
      </c>
      <c r="I80" s="422" t="str">
        <f>IF(B80&lt;&gt;"",COUNTIFS(A1_Individu_Data_Keadaan_SDMK!S$4:S$150000,'04_MASTER_KODE_SDMK'!F$7,A1_Individu_Data_Keadaan_SDMK!O$4:O$150000,B80,A1_Individu_Data_Keadaan_SDMK!U$4:U$150000,"Perempuan",A1_Individu_Data_Keadaan_SDMK!P$4:P$150000,"Puskesmas"),"")</f>
        <v/>
      </c>
      <c r="J80" s="422" t="str">
        <f t="shared" si="27"/>
        <v/>
      </c>
      <c r="K80" s="422" t="str">
        <f>IF(B80&lt;&gt;"",COUNTIFS(A1_Individu_Data_Keadaan_SDMK!Q$4:Q$150000,'04_MASTER_KODE_SDMK'!D$62,A1_Individu_Data_Keadaan_SDMK!O$4:O$150000,B80,A1_Individu_Data_Keadaan_SDMK!U$4:U$150000,"Laki-laki",A1_Individu_Data_Keadaan_SDMK!P$4:P$150000,"Puskesmas"),"")</f>
        <v/>
      </c>
      <c r="L80" s="422" t="str">
        <f>IF(B80&lt;&gt;"",COUNTIFS(A1_Individu_Data_Keadaan_SDMK!Q$4:Q$150000,'04_MASTER_KODE_SDMK'!D$62,A1_Individu_Data_Keadaan_SDMK!O$4:O$150000,B80,A1_Individu_Data_Keadaan_SDMK!U$4:U$150000,"Perempuan",A1_Individu_Data_Keadaan_SDMK!P$4:P$150000,"Puskesmas"),"")</f>
        <v/>
      </c>
      <c r="M80" s="422" t="str">
        <f t="shared" si="17"/>
        <v/>
      </c>
      <c r="N80" s="422" t="str">
        <f>IF(B80&lt;&gt;"",COUNTIFS(A1_Individu_Data_Keadaan_SDMK!Q$4:Q$150000,'04_MASTER_KODE_SDMK'!D$71,A1_Individu_Data_Keadaan_SDMK!O$4:O$150000,B80,A1_Individu_Data_Keadaan_SDMK!U$4:U$150000,"Perempuan",A1_Individu_Data_Keadaan_SDMK!P$4:P$150000,"Puskesmas"),"")</f>
        <v/>
      </c>
      <c r="O80" s="422" t="str">
        <f>IF(B80&lt;&gt;"",COUNTIFS(A1_Individu_Data_Keadaan_SDMK!Q$4:Q$150000,'04_MASTER_KODE_SDMK'!D$75,A1_Individu_Data_Keadaan_SDMK!O$4:O$150000,B80,A1_Individu_Data_Keadaan_SDMK!U$4:U$150000,"Laki-laki",A1_Individu_Data_Keadaan_SDMK!P$4:P$150000,"Puskesmas"),"")</f>
        <v/>
      </c>
      <c r="P80" s="422" t="str">
        <f>IF(B80&lt;&gt;"",COUNTIFS(A1_Individu_Data_Keadaan_SDMK!Q$4:Q$150000,'04_MASTER_KODE_SDMK'!D$75,A1_Individu_Data_Keadaan_SDMK!O$4:O$150000,B80,A1_Individu_Data_Keadaan_SDMK!U$4:U$150000,"Perempuan",A1_Individu_Data_Keadaan_SDMK!P$4:P$150000,"Puskesmas"),"")</f>
        <v/>
      </c>
      <c r="Q80" s="422" t="str">
        <f t="shared" si="18"/>
        <v/>
      </c>
      <c r="R80" s="422" t="str">
        <f>IF(B80&lt;&gt;"",COUNTIFS(A1_Individu_Data_Keadaan_SDMK!Q$4:Q$150000,'04_MASTER_KODE_SDMK'!D$79,A1_Individu_Data_Keadaan_SDMK!O$4:O$150000,B80,A1_Individu_Data_Keadaan_SDMK!U$4:U$150000,"Laki-laki",A1_Individu_Data_Keadaan_SDMK!P$4:P$150000,"Puskesmas"),"")</f>
        <v/>
      </c>
      <c r="S80" s="422" t="str">
        <f>IF(B80&lt;&gt;"",COUNTIFS(A1_Individu_Data_Keadaan_SDMK!Q$4:Q$150000,'04_MASTER_KODE_SDMK'!D$79,A1_Individu_Data_Keadaan_SDMK!O$4:O$150000,B80,A1_Individu_Data_Keadaan_SDMK!U$4:U$150000,"Perempuan",A1_Individu_Data_Keadaan_SDMK!P$4:P$150000,"Puskesmas"),"")</f>
        <v/>
      </c>
      <c r="T80" s="422" t="str">
        <f t="shared" si="19"/>
        <v/>
      </c>
      <c r="U80" s="422" t="str">
        <f>IF(B80&lt;&gt;"",COUNTIFS(A1_Individu_Data_Keadaan_SDMK!Q$4:Q$150000,'04_MASTER_KODE_SDMK'!D$88,A1_Individu_Data_Keadaan_SDMK!O$4:O$150000,B80,A1_Individu_Data_Keadaan_SDMK!U$4:U$150000,"Laki-laki",A1_Individu_Data_Keadaan_SDMK!P$4:P$150000,"Puskesmas"),"")</f>
        <v/>
      </c>
      <c r="V80" s="422" t="str">
        <f>IF(B80&lt;&gt;"",COUNTIFS(A1_Individu_Data_Keadaan_SDMK!Q$4:Q$150000,'04_MASTER_KODE_SDMK'!D$88,A1_Individu_Data_Keadaan_SDMK!O$4:O$150000,B80,A1_Individu_Data_Keadaan_SDMK!U$4:U$150000,"Perempuan",A1_Individu_Data_Keadaan_SDMK!P$4:P$150000,"Puskesmas"),"")</f>
        <v/>
      </c>
      <c r="W80" s="422" t="str">
        <f t="shared" si="20"/>
        <v/>
      </c>
      <c r="X80" s="422" t="str">
        <f>IF(B80&lt;&gt;"",COUNTIFS(A1_Individu_Data_Keadaan_SDMK!Q$4:Q$150000,'04_MASTER_KODE_SDMK'!D$91,A1_Individu_Data_Keadaan_SDMK!O$4:O$150000,B80,A1_Individu_Data_Keadaan_SDMK!U$4:U$150000,"Laki-laki",A1_Individu_Data_Keadaan_SDMK!P$4:P$150000,"Puskesmas"),"")</f>
        <v/>
      </c>
      <c r="Y80" s="422" t="str">
        <f>IF(B80&lt;&gt;"",COUNTIFS(A1_Individu_Data_Keadaan_SDMK!Q$4:Q$150000,'04_MASTER_KODE_SDMK'!D$91,A1_Individu_Data_Keadaan_SDMK!O$4:O$150000,B80,A1_Individu_Data_Keadaan_SDMK!U$4:U$150000,"Perempuan",A1_Individu_Data_Keadaan_SDMK!P$4:P$150000,"Puskesmas"),"")</f>
        <v/>
      </c>
      <c r="Z80" s="422" t="str">
        <f t="shared" si="21"/>
        <v/>
      </c>
      <c r="AA80" s="422" t="str">
        <f>IF(B80&lt;&gt;"",COUNTIFS(A1_Individu_Data_Keadaan_SDMK!R$4:R$150000,'04_MASTER_KODE_SDMK'!E$107,A1_Individu_Data_Keadaan_SDMK!O$4:O$150000,B80,A1_Individu_Data_Keadaan_SDMK!U$4:U$150000,"Laki-laki",A1_Individu_Data_Keadaan_SDMK!P$4:P$150000,"Puskesmas"),"")</f>
        <v/>
      </c>
      <c r="AB80" s="422" t="str">
        <f>IF(B80&lt;&gt;"",COUNTIFS(A1_Individu_Data_Keadaan_SDMK!R$4:R$150000,'04_MASTER_KODE_SDMK'!E$107,A1_Individu_Data_Keadaan_SDMK!O$4:O$150000,B80,A1_Individu_Data_Keadaan_SDMK!U$4:U$150000,"Perempuan"),"")</f>
        <v/>
      </c>
      <c r="AC80" s="422" t="str">
        <f t="shared" si="28"/>
        <v/>
      </c>
      <c r="AD80" s="422" t="str">
        <f t="shared" si="22"/>
        <v/>
      </c>
      <c r="AE80" s="422" t="str">
        <f t="shared" si="23"/>
        <v/>
      </c>
      <c r="AF80" s="422" t="str">
        <f t="shared" si="24"/>
        <v/>
      </c>
      <c r="AG80" s="419"/>
      <c r="AH80" s="419"/>
      <c r="AI80" s="419"/>
      <c r="AJ80" s="419"/>
      <c r="AK80" s="419"/>
      <c r="AL80" s="419"/>
      <c r="AM80" s="419"/>
      <c r="AN80" s="419"/>
      <c r="AO80" s="419"/>
      <c r="AP80" s="419"/>
      <c r="AQ80" s="419"/>
      <c r="AR80" s="419"/>
      <c r="AS80" s="419"/>
      <c r="AT80" s="419"/>
      <c r="AU80" s="419"/>
    </row>
    <row r="81" spans="1:47" hidden="1">
      <c r="A81" s="418">
        <v>21</v>
      </c>
      <c r="B81" s="418" t="str">
        <f t="shared" si="25"/>
        <v/>
      </c>
      <c r="C81" s="423" t="str">
        <f>IF(B81&lt;&gt;"",COUNTIFS('02_MASTER_KODE_FASYANKES'!D$3:D$20279,"Puskesmas",'02_MASTER_KODE_FASYANKES'!L$3:L$20279,B81,'02_MASTER_KODE_FASYANKES'!E$3:E$20279,"Rawat Inap"),"")</f>
        <v/>
      </c>
      <c r="D81" s="423" t="str">
        <f>IF(B81&lt;&gt;"",COUNTIFS('02_MASTER_KODE_FASYANKES'!D$3:D$20279,"Puskesmas",'02_MASTER_KODE_FASYANKES'!L$3:L$20279,B81,'02_MASTER_KODE_FASYANKES'!E$3:E$20279,"Non Rawat Inap"),"")</f>
        <v/>
      </c>
      <c r="E81" s="423" t="str">
        <f>IF(B81&lt;&gt;"",COUNTIFS(A1_Individu_Data_Keadaan_SDMK!S$4:S$150000,'04_MASTER_KODE_SDMK'!F$6,A1_Individu_Data_Keadaan_SDMK!O$4:O$150000,B81,A1_Individu_Data_Keadaan_SDMK!U$4:U$150000,"Laki-laki",A1_Individu_Data_Keadaan_SDMK!P$4:P$150000,"Puskesmas"),"")</f>
        <v/>
      </c>
      <c r="F81" s="423" t="str">
        <f>IF(B81&lt;&gt;"",COUNTIFS(A1_Individu_Data_Keadaan_SDMK!S$4:S$150000,'04_MASTER_KODE_SDMK'!F$6,A1_Individu_Data_Keadaan_SDMK!O$4:O$150000,B81,A1_Individu_Data_Keadaan_SDMK!U$4:U$150000,"Perempuan",A1_Individu_Data_Keadaan_SDMK!P$4:P$150000,"Puskesmas"),"")</f>
        <v/>
      </c>
      <c r="G81" s="423" t="str">
        <f t="shared" si="26"/>
        <v/>
      </c>
      <c r="H81" s="423" t="str">
        <f>IF(B81&lt;&gt;"",COUNTIFS(A1_Individu_Data_Keadaan_SDMK!S$4:S$150000,'04_MASTER_KODE_SDMK'!F$7,A1_Individu_Data_Keadaan_SDMK!O$4:O$150000,B81,A1_Individu_Data_Keadaan_SDMK!U$4:U$150000,"Laki-laki",A1_Individu_Data_Keadaan_SDMK!P$4:P$150000,"Puskesmas"),"")</f>
        <v/>
      </c>
      <c r="I81" s="423" t="str">
        <f>IF(B81&lt;&gt;"",COUNTIFS(A1_Individu_Data_Keadaan_SDMK!S$4:S$150000,'04_MASTER_KODE_SDMK'!F$7,A1_Individu_Data_Keadaan_SDMK!O$4:O$150000,B81,A1_Individu_Data_Keadaan_SDMK!U$4:U$150000,"Perempuan",A1_Individu_Data_Keadaan_SDMK!P$4:P$150000,"Puskesmas"),"")</f>
        <v/>
      </c>
      <c r="J81" s="423" t="str">
        <f t="shared" si="27"/>
        <v/>
      </c>
      <c r="K81" s="423" t="str">
        <f>IF(B81&lt;&gt;"",COUNTIFS(A1_Individu_Data_Keadaan_SDMK!Q$4:Q$150000,'04_MASTER_KODE_SDMK'!D$62,A1_Individu_Data_Keadaan_SDMK!O$4:O$150000,B81,A1_Individu_Data_Keadaan_SDMK!U$4:U$150000,"Laki-laki",A1_Individu_Data_Keadaan_SDMK!P$4:P$150000,"Puskesmas"),"")</f>
        <v/>
      </c>
      <c r="L81" s="423" t="str">
        <f>IF(B81&lt;&gt;"",COUNTIFS(A1_Individu_Data_Keadaan_SDMK!Q$4:Q$150000,'04_MASTER_KODE_SDMK'!D$62,A1_Individu_Data_Keadaan_SDMK!O$4:O$150000,B81,A1_Individu_Data_Keadaan_SDMK!U$4:U$150000,"Perempuan",A1_Individu_Data_Keadaan_SDMK!P$4:P$150000,"Puskesmas"),"")</f>
        <v/>
      </c>
      <c r="M81" s="423" t="str">
        <f t="shared" si="17"/>
        <v/>
      </c>
      <c r="N81" s="423" t="str">
        <f>IF(B81&lt;&gt;"",COUNTIFS(A1_Individu_Data_Keadaan_SDMK!Q$4:Q$150000,'04_MASTER_KODE_SDMK'!D$71,A1_Individu_Data_Keadaan_SDMK!O$4:O$150000,B81,A1_Individu_Data_Keadaan_SDMK!U$4:U$150000,"Perempuan",A1_Individu_Data_Keadaan_SDMK!P$4:P$150000,"Puskesmas"),"")</f>
        <v/>
      </c>
      <c r="O81" s="423" t="str">
        <f>IF(B81&lt;&gt;"",COUNTIFS(A1_Individu_Data_Keadaan_SDMK!Q$4:Q$150000,'04_MASTER_KODE_SDMK'!D$75,A1_Individu_Data_Keadaan_SDMK!O$4:O$150000,B81,A1_Individu_Data_Keadaan_SDMK!U$4:U$150000,"Laki-laki",A1_Individu_Data_Keadaan_SDMK!P$4:P$150000,"Puskesmas"),"")</f>
        <v/>
      </c>
      <c r="P81" s="423" t="str">
        <f>IF(B81&lt;&gt;"",COUNTIFS(A1_Individu_Data_Keadaan_SDMK!Q$4:Q$150000,'04_MASTER_KODE_SDMK'!D$75,A1_Individu_Data_Keadaan_SDMK!O$4:O$150000,B81,A1_Individu_Data_Keadaan_SDMK!U$4:U$150000,"Perempuan",A1_Individu_Data_Keadaan_SDMK!P$4:P$150000,"Puskesmas"),"")</f>
        <v/>
      </c>
      <c r="Q81" s="423" t="str">
        <f t="shared" si="18"/>
        <v/>
      </c>
      <c r="R81" s="423" t="str">
        <f>IF(B81&lt;&gt;"",COUNTIFS(A1_Individu_Data_Keadaan_SDMK!Q$4:Q$150000,'04_MASTER_KODE_SDMK'!D$79,A1_Individu_Data_Keadaan_SDMK!O$4:O$150000,B81,A1_Individu_Data_Keadaan_SDMK!U$4:U$150000,"Laki-laki",A1_Individu_Data_Keadaan_SDMK!P$4:P$150000,"Puskesmas"),"")</f>
        <v/>
      </c>
      <c r="S81" s="423" t="str">
        <f>IF(B81&lt;&gt;"",COUNTIFS(A1_Individu_Data_Keadaan_SDMK!Q$4:Q$150000,'04_MASTER_KODE_SDMK'!D$79,A1_Individu_Data_Keadaan_SDMK!O$4:O$150000,B81,A1_Individu_Data_Keadaan_SDMK!U$4:U$150000,"Perempuan",A1_Individu_Data_Keadaan_SDMK!P$4:P$150000,"Puskesmas"),"")</f>
        <v/>
      </c>
      <c r="T81" s="423" t="str">
        <f t="shared" si="19"/>
        <v/>
      </c>
      <c r="U81" s="423" t="str">
        <f>IF(B81&lt;&gt;"",COUNTIFS(A1_Individu_Data_Keadaan_SDMK!Q$4:Q$150000,'04_MASTER_KODE_SDMK'!D$88,A1_Individu_Data_Keadaan_SDMK!O$4:O$150000,B81,A1_Individu_Data_Keadaan_SDMK!U$4:U$150000,"Laki-laki",A1_Individu_Data_Keadaan_SDMK!P$4:P$150000,"Puskesmas"),"")</f>
        <v/>
      </c>
      <c r="V81" s="423" t="str">
        <f>IF(B81&lt;&gt;"",COUNTIFS(A1_Individu_Data_Keadaan_SDMK!Q$4:Q$150000,'04_MASTER_KODE_SDMK'!D$88,A1_Individu_Data_Keadaan_SDMK!O$4:O$150000,B81,A1_Individu_Data_Keadaan_SDMK!U$4:U$150000,"Perempuan",A1_Individu_Data_Keadaan_SDMK!P$4:P$150000,"Puskesmas"),"")</f>
        <v/>
      </c>
      <c r="W81" s="423" t="str">
        <f t="shared" si="20"/>
        <v/>
      </c>
      <c r="X81" s="423" t="str">
        <f>IF(B81&lt;&gt;"",COUNTIFS(A1_Individu_Data_Keadaan_SDMK!Q$4:Q$150000,'04_MASTER_KODE_SDMK'!D$91,A1_Individu_Data_Keadaan_SDMK!O$4:O$150000,B81,A1_Individu_Data_Keadaan_SDMK!U$4:U$150000,"Laki-laki",A1_Individu_Data_Keadaan_SDMK!P$4:P$150000,"Puskesmas"),"")</f>
        <v/>
      </c>
      <c r="Y81" s="423" t="str">
        <f>IF(B81&lt;&gt;"",COUNTIFS(A1_Individu_Data_Keadaan_SDMK!Q$4:Q$150000,'04_MASTER_KODE_SDMK'!D$91,A1_Individu_Data_Keadaan_SDMK!O$4:O$150000,B81,A1_Individu_Data_Keadaan_SDMK!U$4:U$150000,"Perempuan",A1_Individu_Data_Keadaan_SDMK!P$4:P$150000,"Puskesmas"),"")</f>
        <v/>
      </c>
      <c r="Z81" s="423" t="str">
        <f t="shared" si="21"/>
        <v/>
      </c>
      <c r="AA81" s="423" t="str">
        <f>IF(B81&lt;&gt;"",COUNTIFS(A1_Individu_Data_Keadaan_SDMK!R$4:R$150000,'04_MASTER_KODE_SDMK'!E$107,A1_Individu_Data_Keadaan_SDMK!O$4:O$150000,B81,A1_Individu_Data_Keadaan_SDMK!U$4:U$150000,"Laki-laki",A1_Individu_Data_Keadaan_SDMK!P$4:P$150000,"Puskesmas"),"")</f>
        <v/>
      </c>
      <c r="AB81" s="423" t="str">
        <f>IF(B81&lt;&gt;"",COUNTIFS(A1_Individu_Data_Keadaan_SDMK!R$4:R$150000,'04_MASTER_KODE_SDMK'!E$107,A1_Individu_Data_Keadaan_SDMK!O$4:O$150000,B81,A1_Individu_Data_Keadaan_SDMK!U$4:U$150000,"Perempuan"),"")</f>
        <v/>
      </c>
      <c r="AC81" s="423" t="str">
        <f t="shared" si="28"/>
        <v/>
      </c>
      <c r="AD81" s="423" t="str">
        <f t="shared" si="22"/>
        <v/>
      </c>
      <c r="AE81" s="423" t="str">
        <f t="shared" si="23"/>
        <v/>
      </c>
      <c r="AF81" s="423" t="str">
        <f t="shared" si="24"/>
        <v/>
      </c>
      <c r="AG81" s="419"/>
      <c r="AH81" s="419"/>
      <c r="AI81" s="419"/>
      <c r="AJ81" s="419"/>
      <c r="AK81" s="419"/>
      <c r="AL81" s="419"/>
      <c r="AM81" s="419"/>
      <c r="AN81" s="419"/>
      <c r="AO81" s="419"/>
      <c r="AP81" s="419"/>
      <c r="AQ81" s="419"/>
      <c r="AR81" s="419"/>
      <c r="AS81" s="419"/>
      <c r="AT81" s="419"/>
      <c r="AU81" s="419"/>
    </row>
    <row r="82" spans="1:47" hidden="1">
      <c r="A82" s="410">
        <v>22</v>
      </c>
      <c r="B82" s="410" t="str">
        <f t="shared" si="25"/>
        <v/>
      </c>
      <c r="C82" s="422" t="str">
        <f>IF(B82&lt;&gt;"",COUNTIFS('02_MASTER_KODE_FASYANKES'!D$3:D$20279,"Puskesmas",'02_MASTER_KODE_FASYANKES'!L$3:L$20279,B82,'02_MASTER_KODE_FASYANKES'!E$3:E$20279,"Rawat Inap"),"")</f>
        <v/>
      </c>
      <c r="D82" s="422" t="str">
        <f>IF(B82&lt;&gt;"",COUNTIFS('02_MASTER_KODE_FASYANKES'!D$3:D$20279,"Puskesmas",'02_MASTER_KODE_FASYANKES'!L$3:L$20279,B82,'02_MASTER_KODE_FASYANKES'!E$3:E$20279,"Non Rawat Inap"),"")</f>
        <v/>
      </c>
      <c r="E82" s="422" t="str">
        <f>IF(B82&lt;&gt;"",COUNTIFS(A1_Individu_Data_Keadaan_SDMK!S$4:S$150000,'04_MASTER_KODE_SDMK'!F$6,A1_Individu_Data_Keadaan_SDMK!O$4:O$150000,B82,A1_Individu_Data_Keadaan_SDMK!U$4:U$150000,"Laki-laki",A1_Individu_Data_Keadaan_SDMK!P$4:P$150000,"Puskesmas"),"")</f>
        <v/>
      </c>
      <c r="F82" s="422" t="str">
        <f>IF(B82&lt;&gt;"",COUNTIFS(A1_Individu_Data_Keadaan_SDMK!S$4:S$150000,'04_MASTER_KODE_SDMK'!F$6,A1_Individu_Data_Keadaan_SDMK!O$4:O$150000,B82,A1_Individu_Data_Keadaan_SDMK!U$4:U$150000,"Perempuan",A1_Individu_Data_Keadaan_SDMK!P$4:P$150000,"Puskesmas"),"")</f>
        <v/>
      </c>
      <c r="G82" s="422" t="str">
        <f t="shared" si="26"/>
        <v/>
      </c>
      <c r="H82" s="422" t="str">
        <f>IF(B82&lt;&gt;"",COUNTIFS(A1_Individu_Data_Keadaan_SDMK!S$4:S$150000,'04_MASTER_KODE_SDMK'!F$7,A1_Individu_Data_Keadaan_SDMK!O$4:O$150000,B82,A1_Individu_Data_Keadaan_SDMK!U$4:U$150000,"Laki-laki",A1_Individu_Data_Keadaan_SDMK!P$4:P$150000,"Puskesmas"),"")</f>
        <v/>
      </c>
      <c r="I82" s="422" t="str">
        <f>IF(B82&lt;&gt;"",COUNTIFS(A1_Individu_Data_Keadaan_SDMK!S$4:S$150000,'04_MASTER_KODE_SDMK'!F$7,A1_Individu_Data_Keadaan_SDMK!O$4:O$150000,B82,A1_Individu_Data_Keadaan_SDMK!U$4:U$150000,"Perempuan",A1_Individu_Data_Keadaan_SDMK!P$4:P$150000,"Puskesmas"),"")</f>
        <v/>
      </c>
      <c r="J82" s="422" t="str">
        <f t="shared" si="27"/>
        <v/>
      </c>
      <c r="K82" s="422" t="str">
        <f>IF(B82&lt;&gt;"",COUNTIFS(A1_Individu_Data_Keadaan_SDMK!Q$4:Q$150000,'04_MASTER_KODE_SDMK'!D$62,A1_Individu_Data_Keadaan_SDMK!O$4:O$150000,B82,A1_Individu_Data_Keadaan_SDMK!U$4:U$150000,"Laki-laki",A1_Individu_Data_Keadaan_SDMK!P$4:P$150000,"Puskesmas"),"")</f>
        <v/>
      </c>
      <c r="L82" s="422" t="str">
        <f>IF(B82&lt;&gt;"",COUNTIFS(A1_Individu_Data_Keadaan_SDMK!Q$4:Q$150000,'04_MASTER_KODE_SDMK'!D$62,A1_Individu_Data_Keadaan_SDMK!O$4:O$150000,B82,A1_Individu_Data_Keadaan_SDMK!U$4:U$150000,"Perempuan",A1_Individu_Data_Keadaan_SDMK!P$4:P$150000,"Puskesmas"),"")</f>
        <v/>
      </c>
      <c r="M82" s="422" t="str">
        <f t="shared" si="17"/>
        <v/>
      </c>
      <c r="N82" s="422" t="str">
        <f>IF(B82&lt;&gt;"",COUNTIFS(A1_Individu_Data_Keadaan_SDMK!Q$4:Q$150000,'04_MASTER_KODE_SDMK'!D$71,A1_Individu_Data_Keadaan_SDMK!O$4:O$150000,B82,A1_Individu_Data_Keadaan_SDMK!U$4:U$150000,"Perempuan",A1_Individu_Data_Keadaan_SDMK!P$4:P$150000,"Puskesmas"),"")</f>
        <v/>
      </c>
      <c r="O82" s="422" t="str">
        <f>IF(B82&lt;&gt;"",COUNTIFS(A1_Individu_Data_Keadaan_SDMK!Q$4:Q$150000,'04_MASTER_KODE_SDMK'!D$75,A1_Individu_Data_Keadaan_SDMK!O$4:O$150000,B82,A1_Individu_Data_Keadaan_SDMK!U$4:U$150000,"Laki-laki",A1_Individu_Data_Keadaan_SDMK!P$4:P$150000,"Puskesmas"),"")</f>
        <v/>
      </c>
      <c r="P82" s="422" t="str">
        <f>IF(B82&lt;&gt;"",COUNTIFS(A1_Individu_Data_Keadaan_SDMK!Q$4:Q$150000,'04_MASTER_KODE_SDMK'!D$75,A1_Individu_Data_Keadaan_SDMK!O$4:O$150000,B82,A1_Individu_Data_Keadaan_SDMK!U$4:U$150000,"Perempuan",A1_Individu_Data_Keadaan_SDMK!P$4:P$150000,"Puskesmas"),"")</f>
        <v/>
      </c>
      <c r="Q82" s="422" t="str">
        <f t="shared" si="18"/>
        <v/>
      </c>
      <c r="R82" s="422" t="str">
        <f>IF(B82&lt;&gt;"",COUNTIFS(A1_Individu_Data_Keadaan_SDMK!Q$4:Q$150000,'04_MASTER_KODE_SDMK'!D$79,A1_Individu_Data_Keadaan_SDMK!O$4:O$150000,B82,A1_Individu_Data_Keadaan_SDMK!U$4:U$150000,"Laki-laki",A1_Individu_Data_Keadaan_SDMK!P$4:P$150000,"Puskesmas"),"")</f>
        <v/>
      </c>
      <c r="S82" s="422" t="str">
        <f>IF(B82&lt;&gt;"",COUNTIFS(A1_Individu_Data_Keadaan_SDMK!Q$4:Q$150000,'04_MASTER_KODE_SDMK'!D$79,A1_Individu_Data_Keadaan_SDMK!O$4:O$150000,B82,A1_Individu_Data_Keadaan_SDMK!U$4:U$150000,"Perempuan",A1_Individu_Data_Keadaan_SDMK!P$4:P$150000,"Puskesmas"),"")</f>
        <v/>
      </c>
      <c r="T82" s="422" t="str">
        <f t="shared" si="19"/>
        <v/>
      </c>
      <c r="U82" s="422" t="str">
        <f>IF(B82&lt;&gt;"",COUNTIFS(A1_Individu_Data_Keadaan_SDMK!Q$4:Q$150000,'04_MASTER_KODE_SDMK'!D$88,A1_Individu_Data_Keadaan_SDMK!O$4:O$150000,B82,A1_Individu_Data_Keadaan_SDMK!U$4:U$150000,"Laki-laki",A1_Individu_Data_Keadaan_SDMK!P$4:P$150000,"Puskesmas"),"")</f>
        <v/>
      </c>
      <c r="V82" s="422" t="str">
        <f>IF(B82&lt;&gt;"",COUNTIFS(A1_Individu_Data_Keadaan_SDMK!Q$4:Q$150000,'04_MASTER_KODE_SDMK'!D$88,A1_Individu_Data_Keadaan_SDMK!O$4:O$150000,B82,A1_Individu_Data_Keadaan_SDMK!U$4:U$150000,"Perempuan",A1_Individu_Data_Keadaan_SDMK!P$4:P$150000,"Puskesmas"),"")</f>
        <v/>
      </c>
      <c r="W82" s="422" t="str">
        <f t="shared" si="20"/>
        <v/>
      </c>
      <c r="X82" s="422" t="str">
        <f>IF(B82&lt;&gt;"",COUNTIFS(A1_Individu_Data_Keadaan_SDMK!Q$4:Q$150000,'04_MASTER_KODE_SDMK'!D$91,A1_Individu_Data_Keadaan_SDMK!O$4:O$150000,B82,A1_Individu_Data_Keadaan_SDMK!U$4:U$150000,"Laki-laki",A1_Individu_Data_Keadaan_SDMK!P$4:P$150000,"Puskesmas"),"")</f>
        <v/>
      </c>
      <c r="Y82" s="422" t="str">
        <f>IF(B82&lt;&gt;"",COUNTIFS(A1_Individu_Data_Keadaan_SDMK!Q$4:Q$150000,'04_MASTER_KODE_SDMK'!D$91,A1_Individu_Data_Keadaan_SDMK!O$4:O$150000,B82,A1_Individu_Data_Keadaan_SDMK!U$4:U$150000,"Perempuan",A1_Individu_Data_Keadaan_SDMK!P$4:P$150000,"Puskesmas"),"")</f>
        <v/>
      </c>
      <c r="Z82" s="422" t="str">
        <f t="shared" si="21"/>
        <v/>
      </c>
      <c r="AA82" s="422" t="str">
        <f>IF(B82&lt;&gt;"",COUNTIFS(A1_Individu_Data_Keadaan_SDMK!R$4:R$150000,'04_MASTER_KODE_SDMK'!E$107,A1_Individu_Data_Keadaan_SDMK!O$4:O$150000,B82,A1_Individu_Data_Keadaan_SDMK!U$4:U$150000,"Laki-laki",A1_Individu_Data_Keadaan_SDMK!P$4:P$150000,"Puskesmas"),"")</f>
        <v/>
      </c>
      <c r="AB82" s="422" t="str">
        <f>IF(B82&lt;&gt;"",COUNTIFS(A1_Individu_Data_Keadaan_SDMK!R$4:R$150000,'04_MASTER_KODE_SDMK'!E$107,A1_Individu_Data_Keadaan_SDMK!O$4:O$150000,B82,A1_Individu_Data_Keadaan_SDMK!U$4:U$150000,"Perempuan"),"")</f>
        <v/>
      </c>
      <c r="AC82" s="422" t="str">
        <f t="shared" si="28"/>
        <v/>
      </c>
      <c r="AD82" s="422" t="str">
        <f t="shared" si="22"/>
        <v/>
      </c>
      <c r="AE82" s="422" t="str">
        <f t="shared" si="23"/>
        <v/>
      </c>
      <c r="AF82" s="422" t="str">
        <f t="shared" si="24"/>
        <v/>
      </c>
      <c r="AG82" s="419"/>
      <c r="AH82" s="419"/>
      <c r="AI82" s="419"/>
      <c r="AJ82" s="419"/>
      <c r="AK82" s="419"/>
      <c r="AL82" s="419"/>
      <c r="AM82" s="419"/>
      <c r="AN82" s="419"/>
      <c r="AO82" s="419"/>
      <c r="AP82" s="419"/>
      <c r="AQ82" s="419"/>
      <c r="AR82" s="419"/>
      <c r="AS82" s="419"/>
      <c r="AT82" s="419"/>
      <c r="AU82" s="419"/>
    </row>
    <row r="83" spans="1:47" hidden="1">
      <c r="A83" s="418">
        <v>23</v>
      </c>
      <c r="B83" s="418" t="str">
        <f t="shared" si="25"/>
        <v/>
      </c>
      <c r="C83" s="423" t="str">
        <f>IF(B83&lt;&gt;"",COUNTIFS('02_MASTER_KODE_FASYANKES'!D$3:D$20279,"Puskesmas",'02_MASTER_KODE_FASYANKES'!L$3:L$20279,B83,'02_MASTER_KODE_FASYANKES'!E$3:E$20279,"Rawat Inap"),"")</f>
        <v/>
      </c>
      <c r="D83" s="423" t="str">
        <f>IF(B83&lt;&gt;"",COUNTIFS('02_MASTER_KODE_FASYANKES'!D$3:D$20279,"Puskesmas",'02_MASTER_KODE_FASYANKES'!L$3:L$20279,B83,'02_MASTER_KODE_FASYANKES'!E$3:E$20279,"Non Rawat Inap"),"")</f>
        <v/>
      </c>
      <c r="E83" s="423" t="str">
        <f>IF(B83&lt;&gt;"",COUNTIFS(A1_Individu_Data_Keadaan_SDMK!S$4:S$150000,'04_MASTER_KODE_SDMK'!F$6,A1_Individu_Data_Keadaan_SDMK!O$4:O$150000,B83,A1_Individu_Data_Keadaan_SDMK!U$4:U$150000,"Laki-laki",A1_Individu_Data_Keadaan_SDMK!P$4:P$150000,"Puskesmas"),"")</f>
        <v/>
      </c>
      <c r="F83" s="423" t="str">
        <f>IF(B83&lt;&gt;"",COUNTIFS(A1_Individu_Data_Keadaan_SDMK!S$4:S$150000,'04_MASTER_KODE_SDMK'!F$6,A1_Individu_Data_Keadaan_SDMK!O$4:O$150000,B83,A1_Individu_Data_Keadaan_SDMK!U$4:U$150000,"Perempuan",A1_Individu_Data_Keadaan_SDMK!P$4:P$150000,"Puskesmas"),"")</f>
        <v/>
      </c>
      <c r="G83" s="423" t="str">
        <f t="shared" si="26"/>
        <v/>
      </c>
      <c r="H83" s="423" t="str">
        <f>IF(B83&lt;&gt;"",COUNTIFS(A1_Individu_Data_Keadaan_SDMK!S$4:S$150000,'04_MASTER_KODE_SDMK'!F$7,A1_Individu_Data_Keadaan_SDMK!O$4:O$150000,B83,A1_Individu_Data_Keadaan_SDMK!U$4:U$150000,"Laki-laki",A1_Individu_Data_Keadaan_SDMK!P$4:P$150000,"Puskesmas"),"")</f>
        <v/>
      </c>
      <c r="I83" s="423" t="str">
        <f>IF(B83&lt;&gt;"",COUNTIFS(A1_Individu_Data_Keadaan_SDMK!S$4:S$150000,'04_MASTER_KODE_SDMK'!F$7,A1_Individu_Data_Keadaan_SDMK!O$4:O$150000,B83,A1_Individu_Data_Keadaan_SDMK!U$4:U$150000,"Perempuan",A1_Individu_Data_Keadaan_SDMK!P$4:P$150000,"Puskesmas"),"")</f>
        <v/>
      </c>
      <c r="J83" s="423" t="str">
        <f t="shared" si="27"/>
        <v/>
      </c>
      <c r="K83" s="423" t="str">
        <f>IF(B83&lt;&gt;"",COUNTIFS(A1_Individu_Data_Keadaan_SDMK!Q$4:Q$150000,'04_MASTER_KODE_SDMK'!D$62,A1_Individu_Data_Keadaan_SDMK!O$4:O$150000,B83,A1_Individu_Data_Keadaan_SDMK!U$4:U$150000,"Laki-laki",A1_Individu_Data_Keadaan_SDMK!P$4:P$150000,"Puskesmas"),"")</f>
        <v/>
      </c>
      <c r="L83" s="423" t="str">
        <f>IF(B83&lt;&gt;"",COUNTIFS(A1_Individu_Data_Keadaan_SDMK!Q$4:Q$150000,'04_MASTER_KODE_SDMK'!D$62,A1_Individu_Data_Keadaan_SDMK!O$4:O$150000,B83,A1_Individu_Data_Keadaan_SDMK!U$4:U$150000,"Perempuan",A1_Individu_Data_Keadaan_SDMK!P$4:P$150000,"Puskesmas"),"")</f>
        <v/>
      </c>
      <c r="M83" s="423" t="str">
        <f t="shared" si="17"/>
        <v/>
      </c>
      <c r="N83" s="423" t="str">
        <f>IF(B83&lt;&gt;"",COUNTIFS(A1_Individu_Data_Keadaan_SDMK!Q$4:Q$150000,'04_MASTER_KODE_SDMK'!D$71,A1_Individu_Data_Keadaan_SDMK!O$4:O$150000,B83,A1_Individu_Data_Keadaan_SDMK!U$4:U$150000,"Perempuan",A1_Individu_Data_Keadaan_SDMK!P$4:P$150000,"Puskesmas"),"")</f>
        <v/>
      </c>
      <c r="O83" s="423" t="str">
        <f>IF(B83&lt;&gt;"",COUNTIFS(A1_Individu_Data_Keadaan_SDMK!Q$4:Q$150000,'04_MASTER_KODE_SDMK'!D$75,A1_Individu_Data_Keadaan_SDMK!O$4:O$150000,B83,A1_Individu_Data_Keadaan_SDMK!U$4:U$150000,"Laki-laki",A1_Individu_Data_Keadaan_SDMK!P$4:P$150000,"Puskesmas"),"")</f>
        <v/>
      </c>
      <c r="P83" s="423" t="str">
        <f>IF(B83&lt;&gt;"",COUNTIFS(A1_Individu_Data_Keadaan_SDMK!Q$4:Q$150000,'04_MASTER_KODE_SDMK'!D$75,A1_Individu_Data_Keadaan_SDMK!O$4:O$150000,B83,A1_Individu_Data_Keadaan_SDMK!U$4:U$150000,"Perempuan",A1_Individu_Data_Keadaan_SDMK!P$4:P$150000,"Puskesmas"),"")</f>
        <v/>
      </c>
      <c r="Q83" s="423" t="str">
        <f t="shared" si="18"/>
        <v/>
      </c>
      <c r="R83" s="423" t="str">
        <f>IF(B83&lt;&gt;"",COUNTIFS(A1_Individu_Data_Keadaan_SDMK!Q$4:Q$150000,'04_MASTER_KODE_SDMK'!D$79,A1_Individu_Data_Keadaan_SDMK!O$4:O$150000,B83,A1_Individu_Data_Keadaan_SDMK!U$4:U$150000,"Laki-laki",A1_Individu_Data_Keadaan_SDMK!P$4:P$150000,"Puskesmas"),"")</f>
        <v/>
      </c>
      <c r="S83" s="423" t="str">
        <f>IF(B83&lt;&gt;"",COUNTIFS(A1_Individu_Data_Keadaan_SDMK!Q$4:Q$150000,'04_MASTER_KODE_SDMK'!D$79,A1_Individu_Data_Keadaan_SDMK!O$4:O$150000,B83,A1_Individu_Data_Keadaan_SDMK!U$4:U$150000,"Perempuan",A1_Individu_Data_Keadaan_SDMK!P$4:P$150000,"Puskesmas"),"")</f>
        <v/>
      </c>
      <c r="T83" s="423" t="str">
        <f t="shared" si="19"/>
        <v/>
      </c>
      <c r="U83" s="423" t="str">
        <f>IF(B83&lt;&gt;"",COUNTIFS(A1_Individu_Data_Keadaan_SDMK!Q$4:Q$150000,'04_MASTER_KODE_SDMK'!D$88,A1_Individu_Data_Keadaan_SDMK!O$4:O$150000,B83,A1_Individu_Data_Keadaan_SDMK!U$4:U$150000,"Laki-laki",A1_Individu_Data_Keadaan_SDMK!P$4:P$150000,"Puskesmas"),"")</f>
        <v/>
      </c>
      <c r="V83" s="423" t="str">
        <f>IF(B83&lt;&gt;"",COUNTIFS(A1_Individu_Data_Keadaan_SDMK!Q$4:Q$150000,'04_MASTER_KODE_SDMK'!D$88,A1_Individu_Data_Keadaan_SDMK!O$4:O$150000,B83,A1_Individu_Data_Keadaan_SDMK!U$4:U$150000,"Perempuan",A1_Individu_Data_Keadaan_SDMK!P$4:P$150000,"Puskesmas"),"")</f>
        <v/>
      </c>
      <c r="W83" s="423" t="str">
        <f t="shared" si="20"/>
        <v/>
      </c>
      <c r="X83" s="423" t="str">
        <f>IF(B83&lt;&gt;"",COUNTIFS(A1_Individu_Data_Keadaan_SDMK!Q$4:Q$150000,'04_MASTER_KODE_SDMK'!D$91,A1_Individu_Data_Keadaan_SDMK!O$4:O$150000,B83,A1_Individu_Data_Keadaan_SDMK!U$4:U$150000,"Laki-laki",A1_Individu_Data_Keadaan_SDMK!P$4:P$150000,"Puskesmas"),"")</f>
        <v/>
      </c>
      <c r="Y83" s="423" t="str">
        <f>IF(B83&lt;&gt;"",COUNTIFS(A1_Individu_Data_Keadaan_SDMK!Q$4:Q$150000,'04_MASTER_KODE_SDMK'!D$91,A1_Individu_Data_Keadaan_SDMK!O$4:O$150000,B83,A1_Individu_Data_Keadaan_SDMK!U$4:U$150000,"Perempuan",A1_Individu_Data_Keadaan_SDMK!P$4:P$150000,"Puskesmas"),"")</f>
        <v/>
      </c>
      <c r="Z83" s="423" t="str">
        <f t="shared" si="21"/>
        <v/>
      </c>
      <c r="AA83" s="423" t="str">
        <f>IF(B83&lt;&gt;"",COUNTIFS(A1_Individu_Data_Keadaan_SDMK!R$4:R$150000,'04_MASTER_KODE_SDMK'!E$107,A1_Individu_Data_Keadaan_SDMK!O$4:O$150000,B83,A1_Individu_Data_Keadaan_SDMK!U$4:U$150000,"Laki-laki",A1_Individu_Data_Keadaan_SDMK!P$4:P$150000,"Puskesmas"),"")</f>
        <v/>
      </c>
      <c r="AB83" s="423" t="str">
        <f>IF(B83&lt;&gt;"",COUNTIFS(A1_Individu_Data_Keadaan_SDMK!R$4:R$150000,'04_MASTER_KODE_SDMK'!E$107,A1_Individu_Data_Keadaan_SDMK!O$4:O$150000,B83,A1_Individu_Data_Keadaan_SDMK!U$4:U$150000,"Perempuan"),"")</f>
        <v/>
      </c>
      <c r="AC83" s="423" t="str">
        <f t="shared" si="28"/>
        <v/>
      </c>
      <c r="AD83" s="423" t="str">
        <f t="shared" si="22"/>
        <v/>
      </c>
      <c r="AE83" s="423" t="str">
        <f t="shared" si="23"/>
        <v/>
      </c>
      <c r="AF83" s="423" t="str">
        <f t="shared" si="24"/>
        <v/>
      </c>
      <c r="AG83" s="419"/>
      <c r="AH83" s="419"/>
      <c r="AI83" s="419"/>
      <c r="AJ83" s="419"/>
      <c r="AK83" s="419"/>
      <c r="AL83" s="419"/>
      <c r="AM83" s="419"/>
      <c r="AN83" s="419"/>
      <c r="AO83" s="419"/>
      <c r="AP83" s="419"/>
      <c r="AQ83" s="419"/>
      <c r="AR83" s="419"/>
      <c r="AS83" s="419"/>
      <c r="AT83" s="419"/>
      <c r="AU83" s="419"/>
    </row>
    <row r="84" spans="1:47" hidden="1">
      <c r="A84" s="410">
        <v>24</v>
      </c>
      <c r="B84" s="410" t="str">
        <f t="shared" si="25"/>
        <v/>
      </c>
      <c r="C84" s="422" t="str">
        <f>IF(B84&lt;&gt;"",COUNTIFS('02_MASTER_KODE_FASYANKES'!D$3:D$20279,"Puskesmas",'02_MASTER_KODE_FASYANKES'!L$3:L$20279,B84,'02_MASTER_KODE_FASYANKES'!E$3:E$20279,"Rawat Inap"),"")</f>
        <v/>
      </c>
      <c r="D84" s="422" t="str">
        <f>IF(B84&lt;&gt;"",COUNTIFS('02_MASTER_KODE_FASYANKES'!D$3:D$20279,"Puskesmas",'02_MASTER_KODE_FASYANKES'!L$3:L$20279,B84,'02_MASTER_KODE_FASYANKES'!E$3:E$20279,"Non Rawat Inap"),"")</f>
        <v/>
      </c>
      <c r="E84" s="422" t="str">
        <f>IF(B84&lt;&gt;"",COUNTIFS(A1_Individu_Data_Keadaan_SDMK!S$4:S$150000,'04_MASTER_KODE_SDMK'!F$6,A1_Individu_Data_Keadaan_SDMK!O$4:O$150000,B84,A1_Individu_Data_Keadaan_SDMK!U$4:U$150000,"Laki-laki",A1_Individu_Data_Keadaan_SDMK!P$4:P$150000,"Puskesmas"),"")</f>
        <v/>
      </c>
      <c r="F84" s="422" t="str">
        <f>IF(B84&lt;&gt;"",COUNTIFS(A1_Individu_Data_Keadaan_SDMK!S$4:S$150000,'04_MASTER_KODE_SDMK'!F$6,A1_Individu_Data_Keadaan_SDMK!O$4:O$150000,B84,A1_Individu_Data_Keadaan_SDMK!U$4:U$150000,"Perempuan",A1_Individu_Data_Keadaan_SDMK!P$4:P$150000,"Puskesmas"),"")</f>
        <v/>
      </c>
      <c r="G84" s="422" t="str">
        <f t="shared" si="26"/>
        <v/>
      </c>
      <c r="H84" s="422" t="str">
        <f>IF(B84&lt;&gt;"",COUNTIFS(A1_Individu_Data_Keadaan_SDMK!S$4:S$150000,'04_MASTER_KODE_SDMK'!F$7,A1_Individu_Data_Keadaan_SDMK!O$4:O$150000,B84,A1_Individu_Data_Keadaan_SDMK!U$4:U$150000,"Laki-laki",A1_Individu_Data_Keadaan_SDMK!P$4:P$150000,"Puskesmas"),"")</f>
        <v/>
      </c>
      <c r="I84" s="422" t="str">
        <f>IF(B84&lt;&gt;"",COUNTIFS(A1_Individu_Data_Keadaan_SDMK!S$4:S$150000,'04_MASTER_KODE_SDMK'!F$7,A1_Individu_Data_Keadaan_SDMK!O$4:O$150000,B84,A1_Individu_Data_Keadaan_SDMK!U$4:U$150000,"Perempuan",A1_Individu_Data_Keadaan_SDMK!P$4:P$150000,"Puskesmas"),"")</f>
        <v/>
      </c>
      <c r="J84" s="422" t="str">
        <f t="shared" si="27"/>
        <v/>
      </c>
      <c r="K84" s="422" t="str">
        <f>IF(B84&lt;&gt;"",COUNTIFS(A1_Individu_Data_Keadaan_SDMK!Q$4:Q$150000,'04_MASTER_KODE_SDMK'!D$62,A1_Individu_Data_Keadaan_SDMK!O$4:O$150000,B84,A1_Individu_Data_Keadaan_SDMK!U$4:U$150000,"Laki-laki",A1_Individu_Data_Keadaan_SDMK!P$4:P$150000,"Puskesmas"),"")</f>
        <v/>
      </c>
      <c r="L84" s="422" t="str">
        <f>IF(B84&lt;&gt;"",COUNTIFS(A1_Individu_Data_Keadaan_SDMK!Q$4:Q$150000,'04_MASTER_KODE_SDMK'!D$62,A1_Individu_Data_Keadaan_SDMK!O$4:O$150000,B84,A1_Individu_Data_Keadaan_SDMK!U$4:U$150000,"Perempuan",A1_Individu_Data_Keadaan_SDMK!P$4:P$150000,"Puskesmas"),"")</f>
        <v/>
      </c>
      <c r="M84" s="422" t="str">
        <f t="shared" si="17"/>
        <v/>
      </c>
      <c r="N84" s="422" t="str">
        <f>IF(B84&lt;&gt;"",COUNTIFS(A1_Individu_Data_Keadaan_SDMK!Q$4:Q$150000,'04_MASTER_KODE_SDMK'!D$71,A1_Individu_Data_Keadaan_SDMK!O$4:O$150000,B84,A1_Individu_Data_Keadaan_SDMK!U$4:U$150000,"Perempuan",A1_Individu_Data_Keadaan_SDMK!P$4:P$150000,"Puskesmas"),"")</f>
        <v/>
      </c>
      <c r="O84" s="422" t="str">
        <f>IF(B84&lt;&gt;"",COUNTIFS(A1_Individu_Data_Keadaan_SDMK!Q$4:Q$150000,'04_MASTER_KODE_SDMK'!D$75,A1_Individu_Data_Keadaan_SDMK!O$4:O$150000,B84,A1_Individu_Data_Keadaan_SDMK!U$4:U$150000,"Laki-laki",A1_Individu_Data_Keadaan_SDMK!P$4:P$150000,"Puskesmas"),"")</f>
        <v/>
      </c>
      <c r="P84" s="422" t="str">
        <f>IF(B84&lt;&gt;"",COUNTIFS(A1_Individu_Data_Keadaan_SDMK!Q$4:Q$150000,'04_MASTER_KODE_SDMK'!D$75,A1_Individu_Data_Keadaan_SDMK!O$4:O$150000,B84,A1_Individu_Data_Keadaan_SDMK!U$4:U$150000,"Perempuan",A1_Individu_Data_Keadaan_SDMK!P$4:P$150000,"Puskesmas"),"")</f>
        <v/>
      </c>
      <c r="Q84" s="422" t="str">
        <f t="shared" si="18"/>
        <v/>
      </c>
      <c r="R84" s="422" t="str">
        <f>IF(B84&lt;&gt;"",COUNTIFS(A1_Individu_Data_Keadaan_SDMK!Q$4:Q$150000,'04_MASTER_KODE_SDMK'!D$79,A1_Individu_Data_Keadaan_SDMK!O$4:O$150000,B84,A1_Individu_Data_Keadaan_SDMK!U$4:U$150000,"Laki-laki",A1_Individu_Data_Keadaan_SDMK!P$4:P$150000,"Puskesmas"),"")</f>
        <v/>
      </c>
      <c r="S84" s="422" t="str">
        <f>IF(B84&lt;&gt;"",COUNTIFS(A1_Individu_Data_Keadaan_SDMK!Q$4:Q$150000,'04_MASTER_KODE_SDMK'!D$79,A1_Individu_Data_Keadaan_SDMK!O$4:O$150000,B84,A1_Individu_Data_Keadaan_SDMK!U$4:U$150000,"Perempuan",A1_Individu_Data_Keadaan_SDMK!P$4:P$150000,"Puskesmas"),"")</f>
        <v/>
      </c>
      <c r="T84" s="422" t="str">
        <f t="shared" si="19"/>
        <v/>
      </c>
      <c r="U84" s="422" t="str">
        <f>IF(B84&lt;&gt;"",COUNTIFS(A1_Individu_Data_Keadaan_SDMK!Q$4:Q$150000,'04_MASTER_KODE_SDMK'!D$88,A1_Individu_Data_Keadaan_SDMK!O$4:O$150000,B84,A1_Individu_Data_Keadaan_SDMK!U$4:U$150000,"Laki-laki",A1_Individu_Data_Keadaan_SDMK!P$4:P$150000,"Puskesmas"),"")</f>
        <v/>
      </c>
      <c r="V84" s="422" t="str">
        <f>IF(B84&lt;&gt;"",COUNTIFS(A1_Individu_Data_Keadaan_SDMK!Q$4:Q$150000,'04_MASTER_KODE_SDMK'!D$88,A1_Individu_Data_Keadaan_SDMK!O$4:O$150000,B84,A1_Individu_Data_Keadaan_SDMK!U$4:U$150000,"Perempuan",A1_Individu_Data_Keadaan_SDMK!P$4:P$150000,"Puskesmas"),"")</f>
        <v/>
      </c>
      <c r="W84" s="422" t="str">
        <f t="shared" si="20"/>
        <v/>
      </c>
      <c r="X84" s="422" t="str">
        <f>IF(B84&lt;&gt;"",COUNTIFS(A1_Individu_Data_Keadaan_SDMK!Q$4:Q$150000,'04_MASTER_KODE_SDMK'!D$91,A1_Individu_Data_Keadaan_SDMK!O$4:O$150000,B84,A1_Individu_Data_Keadaan_SDMK!U$4:U$150000,"Laki-laki",A1_Individu_Data_Keadaan_SDMK!P$4:P$150000,"Puskesmas"),"")</f>
        <v/>
      </c>
      <c r="Y84" s="422" t="str">
        <f>IF(B84&lt;&gt;"",COUNTIFS(A1_Individu_Data_Keadaan_SDMK!Q$4:Q$150000,'04_MASTER_KODE_SDMK'!D$91,A1_Individu_Data_Keadaan_SDMK!O$4:O$150000,B84,A1_Individu_Data_Keadaan_SDMK!U$4:U$150000,"Perempuan",A1_Individu_Data_Keadaan_SDMK!P$4:P$150000,"Puskesmas"),"")</f>
        <v/>
      </c>
      <c r="Z84" s="422" t="str">
        <f t="shared" si="21"/>
        <v/>
      </c>
      <c r="AA84" s="422" t="str">
        <f>IF(B84&lt;&gt;"",COUNTIFS(A1_Individu_Data_Keadaan_SDMK!R$4:R$150000,'04_MASTER_KODE_SDMK'!E$107,A1_Individu_Data_Keadaan_SDMK!O$4:O$150000,B84,A1_Individu_Data_Keadaan_SDMK!U$4:U$150000,"Laki-laki",A1_Individu_Data_Keadaan_SDMK!P$4:P$150000,"Puskesmas"),"")</f>
        <v/>
      </c>
      <c r="AB84" s="422" t="str">
        <f>IF(B84&lt;&gt;"",COUNTIFS(A1_Individu_Data_Keadaan_SDMK!R$4:R$150000,'04_MASTER_KODE_SDMK'!E$107,A1_Individu_Data_Keadaan_SDMK!O$4:O$150000,B84,A1_Individu_Data_Keadaan_SDMK!U$4:U$150000,"Perempuan"),"")</f>
        <v/>
      </c>
      <c r="AC84" s="422" t="str">
        <f t="shared" si="28"/>
        <v/>
      </c>
      <c r="AD84" s="422" t="str">
        <f t="shared" si="22"/>
        <v/>
      </c>
      <c r="AE84" s="422" t="str">
        <f t="shared" si="23"/>
        <v/>
      </c>
      <c r="AF84" s="422" t="str">
        <f t="shared" si="24"/>
        <v/>
      </c>
      <c r="AG84" s="419"/>
      <c r="AH84" s="419"/>
      <c r="AI84" s="419"/>
      <c r="AJ84" s="419"/>
      <c r="AK84" s="419"/>
      <c r="AL84" s="419"/>
      <c r="AM84" s="419"/>
      <c r="AN84" s="419"/>
      <c r="AO84" s="419"/>
      <c r="AP84" s="419"/>
      <c r="AQ84" s="419"/>
      <c r="AR84" s="419"/>
      <c r="AS84" s="419"/>
      <c r="AT84" s="419"/>
      <c r="AU84" s="419"/>
    </row>
    <row r="85" spans="1:47" hidden="1">
      <c r="A85" s="418">
        <v>25</v>
      </c>
      <c r="B85" s="418" t="str">
        <f t="shared" si="25"/>
        <v/>
      </c>
      <c r="C85" s="423" t="str">
        <f>IF(B85&lt;&gt;"",COUNTIFS('02_MASTER_KODE_FASYANKES'!D$3:D$20279,"Puskesmas",'02_MASTER_KODE_FASYANKES'!L$3:L$20279,B85,'02_MASTER_KODE_FASYANKES'!E$3:E$20279,"Rawat Inap"),"")</f>
        <v/>
      </c>
      <c r="D85" s="423" t="str">
        <f>IF(B85&lt;&gt;"",COUNTIFS('02_MASTER_KODE_FASYANKES'!D$3:D$20279,"Puskesmas",'02_MASTER_KODE_FASYANKES'!L$3:L$20279,B85,'02_MASTER_KODE_FASYANKES'!E$3:E$20279,"Non Rawat Inap"),"")</f>
        <v/>
      </c>
      <c r="E85" s="423" t="str">
        <f>IF(B85&lt;&gt;"",COUNTIFS(A1_Individu_Data_Keadaan_SDMK!S$4:S$150000,'04_MASTER_KODE_SDMK'!F$6,A1_Individu_Data_Keadaan_SDMK!O$4:O$150000,B85,A1_Individu_Data_Keadaan_SDMK!U$4:U$150000,"Laki-laki",A1_Individu_Data_Keadaan_SDMK!P$4:P$150000,"Puskesmas"),"")</f>
        <v/>
      </c>
      <c r="F85" s="423" t="str">
        <f>IF(B85&lt;&gt;"",COUNTIFS(A1_Individu_Data_Keadaan_SDMK!S$4:S$150000,'04_MASTER_KODE_SDMK'!F$6,A1_Individu_Data_Keadaan_SDMK!O$4:O$150000,B85,A1_Individu_Data_Keadaan_SDMK!U$4:U$150000,"Perempuan",A1_Individu_Data_Keadaan_SDMK!P$4:P$150000,"Puskesmas"),"")</f>
        <v/>
      </c>
      <c r="G85" s="423" t="str">
        <f t="shared" si="26"/>
        <v/>
      </c>
      <c r="H85" s="423" t="str">
        <f>IF(B85&lt;&gt;"",COUNTIFS(A1_Individu_Data_Keadaan_SDMK!S$4:S$150000,'04_MASTER_KODE_SDMK'!F$7,A1_Individu_Data_Keadaan_SDMK!O$4:O$150000,B85,A1_Individu_Data_Keadaan_SDMK!U$4:U$150000,"Laki-laki",A1_Individu_Data_Keadaan_SDMK!P$4:P$150000,"Puskesmas"),"")</f>
        <v/>
      </c>
      <c r="I85" s="423" t="str">
        <f>IF(B85&lt;&gt;"",COUNTIFS(A1_Individu_Data_Keadaan_SDMK!S$4:S$150000,'04_MASTER_KODE_SDMK'!F$7,A1_Individu_Data_Keadaan_SDMK!O$4:O$150000,B85,A1_Individu_Data_Keadaan_SDMK!U$4:U$150000,"Perempuan",A1_Individu_Data_Keadaan_SDMK!P$4:P$150000,"Puskesmas"),"")</f>
        <v/>
      </c>
      <c r="J85" s="423" t="str">
        <f t="shared" si="27"/>
        <v/>
      </c>
      <c r="K85" s="423" t="str">
        <f>IF(B85&lt;&gt;"",COUNTIFS(A1_Individu_Data_Keadaan_SDMK!Q$4:Q$150000,'04_MASTER_KODE_SDMK'!D$62,A1_Individu_Data_Keadaan_SDMK!O$4:O$150000,B85,A1_Individu_Data_Keadaan_SDMK!U$4:U$150000,"Laki-laki",A1_Individu_Data_Keadaan_SDMK!P$4:P$150000,"Puskesmas"),"")</f>
        <v/>
      </c>
      <c r="L85" s="423" t="str">
        <f>IF(B85&lt;&gt;"",COUNTIFS(A1_Individu_Data_Keadaan_SDMK!Q$4:Q$150000,'04_MASTER_KODE_SDMK'!D$62,A1_Individu_Data_Keadaan_SDMK!O$4:O$150000,B85,A1_Individu_Data_Keadaan_SDMK!U$4:U$150000,"Perempuan",A1_Individu_Data_Keadaan_SDMK!P$4:P$150000,"Puskesmas"),"")</f>
        <v/>
      </c>
      <c r="M85" s="423" t="str">
        <f t="shared" si="17"/>
        <v/>
      </c>
      <c r="N85" s="423" t="str">
        <f>IF(B85&lt;&gt;"",COUNTIFS(A1_Individu_Data_Keadaan_SDMK!Q$4:Q$150000,'04_MASTER_KODE_SDMK'!D$71,A1_Individu_Data_Keadaan_SDMK!O$4:O$150000,B85,A1_Individu_Data_Keadaan_SDMK!U$4:U$150000,"Perempuan",A1_Individu_Data_Keadaan_SDMK!P$4:P$150000,"Puskesmas"),"")</f>
        <v/>
      </c>
      <c r="O85" s="423" t="str">
        <f>IF(B85&lt;&gt;"",COUNTIFS(A1_Individu_Data_Keadaan_SDMK!Q$4:Q$150000,'04_MASTER_KODE_SDMK'!D$75,A1_Individu_Data_Keadaan_SDMK!O$4:O$150000,B85,A1_Individu_Data_Keadaan_SDMK!U$4:U$150000,"Laki-laki",A1_Individu_Data_Keadaan_SDMK!P$4:P$150000,"Puskesmas"),"")</f>
        <v/>
      </c>
      <c r="P85" s="423" t="str">
        <f>IF(B85&lt;&gt;"",COUNTIFS(A1_Individu_Data_Keadaan_SDMK!Q$4:Q$150000,'04_MASTER_KODE_SDMK'!D$75,A1_Individu_Data_Keadaan_SDMK!O$4:O$150000,B85,A1_Individu_Data_Keadaan_SDMK!U$4:U$150000,"Perempuan",A1_Individu_Data_Keadaan_SDMK!P$4:P$150000,"Puskesmas"),"")</f>
        <v/>
      </c>
      <c r="Q85" s="423" t="str">
        <f t="shared" si="18"/>
        <v/>
      </c>
      <c r="R85" s="423" t="str">
        <f>IF(B85&lt;&gt;"",COUNTIFS(A1_Individu_Data_Keadaan_SDMK!Q$4:Q$150000,'04_MASTER_KODE_SDMK'!D$79,A1_Individu_Data_Keadaan_SDMK!O$4:O$150000,B85,A1_Individu_Data_Keadaan_SDMK!U$4:U$150000,"Laki-laki",A1_Individu_Data_Keadaan_SDMK!P$4:P$150000,"Puskesmas"),"")</f>
        <v/>
      </c>
      <c r="S85" s="423" t="str">
        <f>IF(B85&lt;&gt;"",COUNTIFS(A1_Individu_Data_Keadaan_SDMK!Q$4:Q$150000,'04_MASTER_KODE_SDMK'!D$79,A1_Individu_Data_Keadaan_SDMK!O$4:O$150000,B85,A1_Individu_Data_Keadaan_SDMK!U$4:U$150000,"Perempuan",A1_Individu_Data_Keadaan_SDMK!P$4:P$150000,"Puskesmas"),"")</f>
        <v/>
      </c>
      <c r="T85" s="423" t="str">
        <f t="shared" si="19"/>
        <v/>
      </c>
      <c r="U85" s="423" t="str">
        <f>IF(B85&lt;&gt;"",COUNTIFS(A1_Individu_Data_Keadaan_SDMK!Q$4:Q$150000,'04_MASTER_KODE_SDMK'!D$88,A1_Individu_Data_Keadaan_SDMK!O$4:O$150000,B85,A1_Individu_Data_Keadaan_SDMK!U$4:U$150000,"Laki-laki",A1_Individu_Data_Keadaan_SDMK!P$4:P$150000,"Puskesmas"),"")</f>
        <v/>
      </c>
      <c r="V85" s="423" t="str">
        <f>IF(B85&lt;&gt;"",COUNTIFS(A1_Individu_Data_Keadaan_SDMK!Q$4:Q$150000,'04_MASTER_KODE_SDMK'!D$88,A1_Individu_Data_Keadaan_SDMK!O$4:O$150000,B85,A1_Individu_Data_Keadaan_SDMK!U$4:U$150000,"Perempuan",A1_Individu_Data_Keadaan_SDMK!P$4:P$150000,"Puskesmas"),"")</f>
        <v/>
      </c>
      <c r="W85" s="423" t="str">
        <f t="shared" si="20"/>
        <v/>
      </c>
      <c r="X85" s="423" t="str">
        <f>IF(B85&lt;&gt;"",COUNTIFS(A1_Individu_Data_Keadaan_SDMK!Q$4:Q$150000,'04_MASTER_KODE_SDMK'!D$91,A1_Individu_Data_Keadaan_SDMK!O$4:O$150000,B85,A1_Individu_Data_Keadaan_SDMK!U$4:U$150000,"Laki-laki",A1_Individu_Data_Keadaan_SDMK!P$4:P$150000,"Puskesmas"),"")</f>
        <v/>
      </c>
      <c r="Y85" s="423" t="str">
        <f>IF(B85&lt;&gt;"",COUNTIFS(A1_Individu_Data_Keadaan_SDMK!Q$4:Q$150000,'04_MASTER_KODE_SDMK'!D$91,A1_Individu_Data_Keadaan_SDMK!O$4:O$150000,B85,A1_Individu_Data_Keadaan_SDMK!U$4:U$150000,"Perempuan",A1_Individu_Data_Keadaan_SDMK!P$4:P$150000,"Puskesmas"),"")</f>
        <v/>
      </c>
      <c r="Z85" s="423" t="str">
        <f t="shared" si="21"/>
        <v/>
      </c>
      <c r="AA85" s="423" t="str">
        <f>IF(B85&lt;&gt;"",COUNTIFS(A1_Individu_Data_Keadaan_SDMK!R$4:R$150000,'04_MASTER_KODE_SDMK'!E$107,A1_Individu_Data_Keadaan_SDMK!O$4:O$150000,B85,A1_Individu_Data_Keadaan_SDMK!U$4:U$150000,"Laki-laki",A1_Individu_Data_Keadaan_SDMK!P$4:P$150000,"Puskesmas"),"")</f>
        <v/>
      </c>
      <c r="AB85" s="423" t="str">
        <f>IF(B85&lt;&gt;"",COUNTIFS(A1_Individu_Data_Keadaan_SDMK!R$4:R$150000,'04_MASTER_KODE_SDMK'!E$107,A1_Individu_Data_Keadaan_SDMK!O$4:O$150000,B85,A1_Individu_Data_Keadaan_SDMK!U$4:U$150000,"Perempuan"),"")</f>
        <v/>
      </c>
      <c r="AC85" s="423" t="str">
        <f t="shared" si="28"/>
        <v/>
      </c>
      <c r="AD85" s="423" t="str">
        <f t="shared" si="22"/>
        <v/>
      </c>
      <c r="AE85" s="423" t="str">
        <f t="shared" si="23"/>
        <v/>
      </c>
      <c r="AF85" s="423" t="str">
        <f t="shared" si="24"/>
        <v/>
      </c>
      <c r="AG85" s="419"/>
      <c r="AH85" s="419"/>
      <c r="AI85" s="419"/>
      <c r="AJ85" s="419"/>
      <c r="AK85" s="419"/>
      <c r="AL85" s="419"/>
      <c r="AM85" s="419"/>
      <c r="AN85" s="419"/>
      <c r="AO85" s="419"/>
      <c r="AP85" s="419"/>
      <c r="AQ85" s="419"/>
      <c r="AR85" s="419"/>
      <c r="AS85" s="419"/>
      <c r="AT85" s="419"/>
      <c r="AU85" s="419"/>
    </row>
    <row r="86" spans="1:47" hidden="1">
      <c r="A86" s="410">
        <v>26</v>
      </c>
      <c r="B86" s="410" t="str">
        <f t="shared" si="25"/>
        <v/>
      </c>
      <c r="C86" s="422" t="str">
        <f>IF(B86&lt;&gt;"",COUNTIFS('02_MASTER_KODE_FASYANKES'!D$3:D$20279,"Puskesmas",'02_MASTER_KODE_FASYANKES'!L$3:L$20279,B86,'02_MASTER_KODE_FASYANKES'!E$3:E$20279,"Rawat Inap"),"")</f>
        <v/>
      </c>
      <c r="D86" s="422" t="str">
        <f>IF(B86&lt;&gt;"",COUNTIFS('02_MASTER_KODE_FASYANKES'!D$3:D$20279,"Puskesmas",'02_MASTER_KODE_FASYANKES'!L$3:L$20279,B86,'02_MASTER_KODE_FASYANKES'!E$3:E$20279,"Non Rawat Inap"),"")</f>
        <v/>
      </c>
      <c r="E86" s="422" t="str">
        <f>IF(B86&lt;&gt;"",COUNTIFS(A1_Individu_Data_Keadaan_SDMK!S$4:S$150000,'04_MASTER_KODE_SDMK'!F$6,A1_Individu_Data_Keadaan_SDMK!O$4:O$150000,B86,A1_Individu_Data_Keadaan_SDMK!U$4:U$150000,"Laki-laki",A1_Individu_Data_Keadaan_SDMK!P$4:P$150000,"Puskesmas"),"")</f>
        <v/>
      </c>
      <c r="F86" s="422" t="str">
        <f>IF(B86&lt;&gt;"",COUNTIFS(A1_Individu_Data_Keadaan_SDMK!S$4:S$150000,'04_MASTER_KODE_SDMK'!F$6,A1_Individu_Data_Keadaan_SDMK!O$4:O$150000,B86,A1_Individu_Data_Keadaan_SDMK!U$4:U$150000,"Perempuan",A1_Individu_Data_Keadaan_SDMK!P$4:P$150000,"Puskesmas"),"")</f>
        <v/>
      </c>
      <c r="G86" s="422" t="str">
        <f t="shared" si="26"/>
        <v/>
      </c>
      <c r="H86" s="422" t="str">
        <f>IF(B86&lt;&gt;"",COUNTIFS(A1_Individu_Data_Keadaan_SDMK!S$4:S$150000,'04_MASTER_KODE_SDMK'!F$7,A1_Individu_Data_Keadaan_SDMK!O$4:O$150000,B86,A1_Individu_Data_Keadaan_SDMK!U$4:U$150000,"Laki-laki",A1_Individu_Data_Keadaan_SDMK!P$4:P$150000,"Puskesmas"),"")</f>
        <v/>
      </c>
      <c r="I86" s="422" t="str">
        <f>IF(B86&lt;&gt;"",COUNTIFS(A1_Individu_Data_Keadaan_SDMK!S$4:S$150000,'04_MASTER_KODE_SDMK'!F$7,A1_Individu_Data_Keadaan_SDMK!O$4:O$150000,B86,A1_Individu_Data_Keadaan_SDMK!U$4:U$150000,"Perempuan",A1_Individu_Data_Keadaan_SDMK!P$4:P$150000,"Puskesmas"),"")</f>
        <v/>
      </c>
      <c r="J86" s="422" t="str">
        <f t="shared" si="27"/>
        <v/>
      </c>
      <c r="K86" s="422" t="str">
        <f>IF(B86&lt;&gt;"",COUNTIFS(A1_Individu_Data_Keadaan_SDMK!Q$4:Q$150000,'04_MASTER_KODE_SDMK'!D$62,A1_Individu_Data_Keadaan_SDMK!O$4:O$150000,B86,A1_Individu_Data_Keadaan_SDMK!U$4:U$150000,"Laki-laki",A1_Individu_Data_Keadaan_SDMK!P$4:P$150000,"Puskesmas"),"")</f>
        <v/>
      </c>
      <c r="L86" s="422" t="str">
        <f>IF(B86&lt;&gt;"",COUNTIFS(A1_Individu_Data_Keadaan_SDMK!Q$4:Q$150000,'04_MASTER_KODE_SDMK'!D$62,A1_Individu_Data_Keadaan_SDMK!O$4:O$150000,B86,A1_Individu_Data_Keadaan_SDMK!U$4:U$150000,"Perempuan",A1_Individu_Data_Keadaan_SDMK!P$4:P$150000,"Puskesmas"),"")</f>
        <v/>
      </c>
      <c r="M86" s="422" t="str">
        <f t="shared" si="17"/>
        <v/>
      </c>
      <c r="N86" s="422" t="str">
        <f>IF(B86&lt;&gt;"",COUNTIFS(A1_Individu_Data_Keadaan_SDMK!Q$4:Q$150000,'04_MASTER_KODE_SDMK'!D$71,A1_Individu_Data_Keadaan_SDMK!O$4:O$150000,B86,A1_Individu_Data_Keadaan_SDMK!U$4:U$150000,"Perempuan",A1_Individu_Data_Keadaan_SDMK!P$4:P$150000,"Puskesmas"),"")</f>
        <v/>
      </c>
      <c r="O86" s="422" t="str">
        <f>IF(B86&lt;&gt;"",COUNTIFS(A1_Individu_Data_Keadaan_SDMK!Q$4:Q$150000,'04_MASTER_KODE_SDMK'!D$75,A1_Individu_Data_Keadaan_SDMK!O$4:O$150000,B86,A1_Individu_Data_Keadaan_SDMK!U$4:U$150000,"Laki-laki",A1_Individu_Data_Keadaan_SDMK!P$4:P$150000,"Puskesmas"),"")</f>
        <v/>
      </c>
      <c r="P86" s="422" t="str">
        <f>IF(B86&lt;&gt;"",COUNTIFS(A1_Individu_Data_Keadaan_SDMK!Q$4:Q$150000,'04_MASTER_KODE_SDMK'!D$75,A1_Individu_Data_Keadaan_SDMK!O$4:O$150000,B86,A1_Individu_Data_Keadaan_SDMK!U$4:U$150000,"Perempuan",A1_Individu_Data_Keadaan_SDMK!P$4:P$150000,"Puskesmas"),"")</f>
        <v/>
      </c>
      <c r="Q86" s="422" t="str">
        <f t="shared" si="18"/>
        <v/>
      </c>
      <c r="R86" s="422" t="str">
        <f>IF(B86&lt;&gt;"",COUNTIFS(A1_Individu_Data_Keadaan_SDMK!Q$4:Q$150000,'04_MASTER_KODE_SDMK'!D$79,A1_Individu_Data_Keadaan_SDMK!O$4:O$150000,B86,A1_Individu_Data_Keadaan_SDMK!U$4:U$150000,"Laki-laki",A1_Individu_Data_Keadaan_SDMK!P$4:P$150000,"Puskesmas"),"")</f>
        <v/>
      </c>
      <c r="S86" s="422" t="str">
        <f>IF(B86&lt;&gt;"",COUNTIFS(A1_Individu_Data_Keadaan_SDMK!Q$4:Q$150000,'04_MASTER_KODE_SDMK'!D$79,A1_Individu_Data_Keadaan_SDMK!O$4:O$150000,B86,A1_Individu_Data_Keadaan_SDMK!U$4:U$150000,"Perempuan",A1_Individu_Data_Keadaan_SDMK!P$4:P$150000,"Puskesmas"),"")</f>
        <v/>
      </c>
      <c r="T86" s="422" t="str">
        <f t="shared" si="19"/>
        <v/>
      </c>
      <c r="U86" s="422" t="str">
        <f>IF(B86&lt;&gt;"",COUNTIFS(A1_Individu_Data_Keadaan_SDMK!Q$4:Q$150000,'04_MASTER_KODE_SDMK'!D$88,A1_Individu_Data_Keadaan_SDMK!O$4:O$150000,B86,A1_Individu_Data_Keadaan_SDMK!U$4:U$150000,"Laki-laki",A1_Individu_Data_Keadaan_SDMK!P$4:P$150000,"Puskesmas"),"")</f>
        <v/>
      </c>
      <c r="V86" s="422" t="str">
        <f>IF(B86&lt;&gt;"",COUNTIFS(A1_Individu_Data_Keadaan_SDMK!Q$4:Q$150000,'04_MASTER_KODE_SDMK'!D$88,A1_Individu_Data_Keadaan_SDMK!O$4:O$150000,B86,A1_Individu_Data_Keadaan_SDMK!U$4:U$150000,"Perempuan",A1_Individu_Data_Keadaan_SDMK!P$4:P$150000,"Puskesmas"),"")</f>
        <v/>
      </c>
      <c r="W86" s="422" t="str">
        <f t="shared" si="20"/>
        <v/>
      </c>
      <c r="X86" s="422" t="str">
        <f>IF(B86&lt;&gt;"",COUNTIFS(A1_Individu_Data_Keadaan_SDMK!Q$4:Q$150000,'04_MASTER_KODE_SDMK'!D$91,A1_Individu_Data_Keadaan_SDMK!O$4:O$150000,B86,A1_Individu_Data_Keadaan_SDMK!U$4:U$150000,"Laki-laki",A1_Individu_Data_Keadaan_SDMK!P$4:P$150000,"Puskesmas"),"")</f>
        <v/>
      </c>
      <c r="Y86" s="422" t="str">
        <f>IF(B86&lt;&gt;"",COUNTIFS(A1_Individu_Data_Keadaan_SDMK!Q$4:Q$150000,'04_MASTER_KODE_SDMK'!D$91,A1_Individu_Data_Keadaan_SDMK!O$4:O$150000,B86,A1_Individu_Data_Keadaan_SDMK!U$4:U$150000,"Perempuan",A1_Individu_Data_Keadaan_SDMK!P$4:P$150000,"Puskesmas"),"")</f>
        <v/>
      </c>
      <c r="Z86" s="422" t="str">
        <f t="shared" si="21"/>
        <v/>
      </c>
      <c r="AA86" s="422" t="str">
        <f>IF(B86&lt;&gt;"",COUNTIFS(A1_Individu_Data_Keadaan_SDMK!R$4:R$150000,'04_MASTER_KODE_SDMK'!E$107,A1_Individu_Data_Keadaan_SDMK!O$4:O$150000,B86,A1_Individu_Data_Keadaan_SDMK!U$4:U$150000,"Laki-laki",A1_Individu_Data_Keadaan_SDMK!P$4:P$150000,"Puskesmas"),"")</f>
        <v/>
      </c>
      <c r="AB86" s="422" t="str">
        <f>IF(B86&lt;&gt;"",COUNTIFS(A1_Individu_Data_Keadaan_SDMK!R$4:R$150000,'04_MASTER_KODE_SDMK'!E$107,A1_Individu_Data_Keadaan_SDMK!O$4:O$150000,B86,A1_Individu_Data_Keadaan_SDMK!U$4:U$150000,"Perempuan"),"")</f>
        <v/>
      </c>
      <c r="AC86" s="422" t="str">
        <f t="shared" si="28"/>
        <v/>
      </c>
      <c r="AD86" s="422" t="str">
        <f t="shared" si="22"/>
        <v/>
      </c>
      <c r="AE86" s="422" t="str">
        <f t="shared" si="23"/>
        <v/>
      </c>
      <c r="AF86" s="422" t="str">
        <f t="shared" si="24"/>
        <v/>
      </c>
      <c r="AG86" s="419"/>
      <c r="AH86" s="419"/>
      <c r="AI86" s="419"/>
      <c r="AJ86" s="419"/>
      <c r="AK86" s="419"/>
      <c r="AL86" s="419"/>
      <c r="AM86" s="419"/>
      <c r="AN86" s="419"/>
      <c r="AO86" s="419"/>
      <c r="AP86" s="419"/>
      <c r="AQ86" s="419"/>
      <c r="AR86" s="419"/>
      <c r="AS86" s="419"/>
      <c r="AT86" s="419"/>
      <c r="AU86" s="419"/>
    </row>
    <row r="87" spans="1:47" hidden="1">
      <c r="A87" s="418">
        <v>27</v>
      </c>
      <c r="B87" s="418" t="str">
        <f t="shared" si="25"/>
        <v/>
      </c>
      <c r="C87" s="423" t="str">
        <f>IF(B87&lt;&gt;"",COUNTIFS('02_MASTER_KODE_FASYANKES'!D$3:D$20279,"Puskesmas",'02_MASTER_KODE_FASYANKES'!L$3:L$20279,B87,'02_MASTER_KODE_FASYANKES'!E$3:E$20279,"Rawat Inap"),"")</f>
        <v/>
      </c>
      <c r="D87" s="423" t="str">
        <f>IF(B87&lt;&gt;"",COUNTIFS('02_MASTER_KODE_FASYANKES'!D$3:D$20279,"Puskesmas",'02_MASTER_KODE_FASYANKES'!L$3:L$20279,B87,'02_MASTER_KODE_FASYANKES'!E$3:E$20279,"Non Rawat Inap"),"")</f>
        <v/>
      </c>
      <c r="E87" s="423" t="str">
        <f>IF(B87&lt;&gt;"",COUNTIFS(A1_Individu_Data_Keadaan_SDMK!S$4:S$150000,'04_MASTER_KODE_SDMK'!F$6,A1_Individu_Data_Keadaan_SDMK!O$4:O$150000,B87,A1_Individu_Data_Keadaan_SDMK!U$4:U$150000,"Laki-laki",A1_Individu_Data_Keadaan_SDMK!P$4:P$150000,"Puskesmas"),"")</f>
        <v/>
      </c>
      <c r="F87" s="423" t="str">
        <f>IF(B87&lt;&gt;"",COUNTIFS(A1_Individu_Data_Keadaan_SDMK!S$4:S$150000,'04_MASTER_KODE_SDMK'!F$6,A1_Individu_Data_Keadaan_SDMK!O$4:O$150000,B87,A1_Individu_Data_Keadaan_SDMK!U$4:U$150000,"Perempuan",A1_Individu_Data_Keadaan_SDMK!P$4:P$150000,"Puskesmas"),"")</f>
        <v/>
      </c>
      <c r="G87" s="423" t="str">
        <f t="shared" si="26"/>
        <v/>
      </c>
      <c r="H87" s="423" t="str">
        <f>IF(B87&lt;&gt;"",COUNTIFS(A1_Individu_Data_Keadaan_SDMK!S$4:S$150000,'04_MASTER_KODE_SDMK'!F$7,A1_Individu_Data_Keadaan_SDMK!O$4:O$150000,B87,A1_Individu_Data_Keadaan_SDMK!U$4:U$150000,"Laki-laki",A1_Individu_Data_Keadaan_SDMK!P$4:P$150000,"Puskesmas"),"")</f>
        <v/>
      </c>
      <c r="I87" s="423" t="str">
        <f>IF(B87&lt;&gt;"",COUNTIFS(A1_Individu_Data_Keadaan_SDMK!S$4:S$150000,'04_MASTER_KODE_SDMK'!F$7,A1_Individu_Data_Keadaan_SDMK!O$4:O$150000,B87,A1_Individu_Data_Keadaan_SDMK!U$4:U$150000,"Perempuan",A1_Individu_Data_Keadaan_SDMK!P$4:P$150000,"Puskesmas"),"")</f>
        <v/>
      </c>
      <c r="J87" s="423" t="str">
        <f t="shared" si="27"/>
        <v/>
      </c>
      <c r="K87" s="423" t="str">
        <f>IF(B87&lt;&gt;"",COUNTIFS(A1_Individu_Data_Keadaan_SDMK!Q$4:Q$150000,'04_MASTER_KODE_SDMK'!D$62,A1_Individu_Data_Keadaan_SDMK!O$4:O$150000,B87,A1_Individu_Data_Keadaan_SDMK!U$4:U$150000,"Laki-laki",A1_Individu_Data_Keadaan_SDMK!P$4:P$150000,"Puskesmas"),"")</f>
        <v/>
      </c>
      <c r="L87" s="423" t="str">
        <f>IF(B87&lt;&gt;"",COUNTIFS(A1_Individu_Data_Keadaan_SDMK!Q$4:Q$150000,'04_MASTER_KODE_SDMK'!D$62,A1_Individu_Data_Keadaan_SDMK!O$4:O$150000,B87,A1_Individu_Data_Keadaan_SDMK!U$4:U$150000,"Perempuan",A1_Individu_Data_Keadaan_SDMK!P$4:P$150000,"Puskesmas"),"")</f>
        <v/>
      </c>
      <c r="M87" s="423" t="str">
        <f t="shared" si="17"/>
        <v/>
      </c>
      <c r="N87" s="423" t="str">
        <f>IF(B87&lt;&gt;"",COUNTIFS(A1_Individu_Data_Keadaan_SDMK!Q$4:Q$150000,'04_MASTER_KODE_SDMK'!D$71,A1_Individu_Data_Keadaan_SDMK!O$4:O$150000,B87,A1_Individu_Data_Keadaan_SDMK!U$4:U$150000,"Perempuan",A1_Individu_Data_Keadaan_SDMK!P$4:P$150000,"Puskesmas"),"")</f>
        <v/>
      </c>
      <c r="O87" s="423" t="str">
        <f>IF(B87&lt;&gt;"",COUNTIFS(A1_Individu_Data_Keadaan_SDMK!Q$4:Q$150000,'04_MASTER_KODE_SDMK'!D$75,A1_Individu_Data_Keadaan_SDMK!O$4:O$150000,B87,A1_Individu_Data_Keadaan_SDMK!U$4:U$150000,"Laki-laki",A1_Individu_Data_Keadaan_SDMK!P$4:P$150000,"Puskesmas"),"")</f>
        <v/>
      </c>
      <c r="P87" s="423" t="str">
        <f>IF(B87&lt;&gt;"",COUNTIFS(A1_Individu_Data_Keadaan_SDMK!Q$4:Q$150000,'04_MASTER_KODE_SDMK'!D$75,A1_Individu_Data_Keadaan_SDMK!O$4:O$150000,B87,A1_Individu_Data_Keadaan_SDMK!U$4:U$150000,"Perempuan",A1_Individu_Data_Keadaan_SDMK!P$4:P$150000,"Puskesmas"),"")</f>
        <v/>
      </c>
      <c r="Q87" s="423" t="str">
        <f t="shared" si="18"/>
        <v/>
      </c>
      <c r="R87" s="423" t="str">
        <f>IF(B87&lt;&gt;"",COUNTIFS(A1_Individu_Data_Keadaan_SDMK!Q$4:Q$150000,'04_MASTER_KODE_SDMK'!D$79,A1_Individu_Data_Keadaan_SDMK!O$4:O$150000,B87,A1_Individu_Data_Keadaan_SDMK!U$4:U$150000,"Laki-laki",A1_Individu_Data_Keadaan_SDMK!P$4:P$150000,"Puskesmas"),"")</f>
        <v/>
      </c>
      <c r="S87" s="423" t="str">
        <f>IF(B87&lt;&gt;"",COUNTIFS(A1_Individu_Data_Keadaan_SDMK!Q$4:Q$150000,'04_MASTER_KODE_SDMK'!D$79,A1_Individu_Data_Keadaan_SDMK!O$4:O$150000,B87,A1_Individu_Data_Keadaan_SDMK!U$4:U$150000,"Perempuan",A1_Individu_Data_Keadaan_SDMK!P$4:P$150000,"Puskesmas"),"")</f>
        <v/>
      </c>
      <c r="T87" s="423" t="str">
        <f t="shared" si="19"/>
        <v/>
      </c>
      <c r="U87" s="423" t="str">
        <f>IF(B87&lt;&gt;"",COUNTIFS(A1_Individu_Data_Keadaan_SDMK!Q$4:Q$150000,'04_MASTER_KODE_SDMK'!D$88,A1_Individu_Data_Keadaan_SDMK!O$4:O$150000,B87,A1_Individu_Data_Keadaan_SDMK!U$4:U$150000,"Laki-laki",A1_Individu_Data_Keadaan_SDMK!P$4:P$150000,"Puskesmas"),"")</f>
        <v/>
      </c>
      <c r="V87" s="423" t="str">
        <f>IF(B87&lt;&gt;"",COUNTIFS(A1_Individu_Data_Keadaan_SDMK!Q$4:Q$150000,'04_MASTER_KODE_SDMK'!D$88,A1_Individu_Data_Keadaan_SDMK!O$4:O$150000,B87,A1_Individu_Data_Keadaan_SDMK!U$4:U$150000,"Perempuan",A1_Individu_Data_Keadaan_SDMK!P$4:P$150000,"Puskesmas"),"")</f>
        <v/>
      </c>
      <c r="W87" s="423" t="str">
        <f t="shared" si="20"/>
        <v/>
      </c>
      <c r="X87" s="423" t="str">
        <f>IF(B87&lt;&gt;"",COUNTIFS(A1_Individu_Data_Keadaan_SDMK!Q$4:Q$150000,'04_MASTER_KODE_SDMK'!D$91,A1_Individu_Data_Keadaan_SDMK!O$4:O$150000,B87,A1_Individu_Data_Keadaan_SDMK!U$4:U$150000,"Laki-laki",A1_Individu_Data_Keadaan_SDMK!P$4:P$150000,"Puskesmas"),"")</f>
        <v/>
      </c>
      <c r="Y87" s="423" t="str">
        <f>IF(B87&lt;&gt;"",COUNTIFS(A1_Individu_Data_Keadaan_SDMK!Q$4:Q$150000,'04_MASTER_KODE_SDMK'!D$91,A1_Individu_Data_Keadaan_SDMK!O$4:O$150000,B87,A1_Individu_Data_Keadaan_SDMK!U$4:U$150000,"Perempuan",A1_Individu_Data_Keadaan_SDMK!P$4:P$150000,"Puskesmas"),"")</f>
        <v/>
      </c>
      <c r="Z87" s="423" t="str">
        <f t="shared" si="21"/>
        <v/>
      </c>
      <c r="AA87" s="423" t="str">
        <f>IF(B87&lt;&gt;"",COUNTIFS(A1_Individu_Data_Keadaan_SDMK!R$4:R$150000,'04_MASTER_KODE_SDMK'!E$107,A1_Individu_Data_Keadaan_SDMK!O$4:O$150000,B87,A1_Individu_Data_Keadaan_SDMK!U$4:U$150000,"Laki-laki",A1_Individu_Data_Keadaan_SDMK!P$4:P$150000,"Puskesmas"),"")</f>
        <v/>
      </c>
      <c r="AB87" s="423" t="str">
        <f>IF(B87&lt;&gt;"",COUNTIFS(A1_Individu_Data_Keadaan_SDMK!R$4:R$150000,'04_MASTER_KODE_SDMK'!E$107,A1_Individu_Data_Keadaan_SDMK!O$4:O$150000,B87,A1_Individu_Data_Keadaan_SDMK!U$4:U$150000,"Perempuan"),"")</f>
        <v/>
      </c>
      <c r="AC87" s="423" t="str">
        <f t="shared" si="28"/>
        <v/>
      </c>
      <c r="AD87" s="423" t="str">
        <f t="shared" si="22"/>
        <v/>
      </c>
      <c r="AE87" s="423" t="str">
        <f t="shared" si="23"/>
        <v/>
      </c>
      <c r="AF87" s="423" t="str">
        <f t="shared" si="24"/>
        <v/>
      </c>
      <c r="AG87" s="419"/>
      <c r="AH87" s="419"/>
      <c r="AI87" s="419"/>
      <c r="AJ87" s="419"/>
      <c r="AK87" s="419"/>
      <c r="AL87" s="419"/>
      <c r="AM87" s="419"/>
      <c r="AN87" s="419"/>
      <c r="AO87" s="419"/>
      <c r="AP87" s="419"/>
      <c r="AQ87" s="419"/>
      <c r="AR87" s="419"/>
      <c r="AS87" s="419"/>
      <c r="AT87" s="419"/>
      <c r="AU87" s="419"/>
    </row>
    <row r="88" spans="1:47" hidden="1">
      <c r="A88" s="410">
        <v>28</v>
      </c>
      <c r="B88" s="410" t="str">
        <f t="shared" si="25"/>
        <v/>
      </c>
      <c r="C88" s="422" t="str">
        <f>IF(B88&lt;&gt;"",COUNTIFS('02_MASTER_KODE_FASYANKES'!D$3:D$20279,"Puskesmas",'02_MASTER_KODE_FASYANKES'!L$3:L$20279,B88,'02_MASTER_KODE_FASYANKES'!E$3:E$20279,"Rawat Inap"),"")</f>
        <v/>
      </c>
      <c r="D88" s="422" t="str">
        <f>IF(B88&lt;&gt;"",COUNTIFS('02_MASTER_KODE_FASYANKES'!D$3:D$20279,"Puskesmas",'02_MASTER_KODE_FASYANKES'!L$3:L$20279,B88,'02_MASTER_KODE_FASYANKES'!E$3:E$20279,"Non Rawat Inap"),"")</f>
        <v/>
      </c>
      <c r="E88" s="422" t="str">
        <f>IF(B88&lt;&gt;"",COUNTIFS(A1_Individu_Data_Keadaan_SDMK!S$4:S$150000,'04_MASTER_KODE_SDMK'!F$6,A1_Individu_Data_Keadaan_SDMK!O$4:O$150000,B88,A1_Individu_Data_Keadaan_SDMK!U$4:U$150000,"Laki-laki",A1_Individu_Data_Keadaan_SDMK!P$4:P$150000,"Puskesmas"),"")</f>
        <v/>
      </c>
      <c r="F88" s="422" t="str">
        <f>IF(B88&lt;&gt;"",COUNTIFS(A1_Individu_Data_Keadaan_SDMK!S$4:S$150000,'04_MASTER_KODE_SDMK'!F$6,A1_Individu_Data_Keadaan_SDMK!O$4:O$150000,B88,A1_Individu_Data_Keadaan_SDMK!U$4:U$150000,"Perempuan",A1_Individu_Data_Keadaan_SDMK!P$4:P$150000,"Puskesmas"),"")</f>
        <v/>
      </c>
      <c r="G88" s="422" t="str">
        <f t="shared" si="26"/>
        <v/>
      </c>
      <c r="H88" s="422" t="str">
        <f>IF(B88&lt;&gt;"",COUNTIFS(A1_Individu_Data_Keadaan_SDMK!S$4:S$150000,'04_MASTER_KODE_SDMK'!F$7,A1_Individu_Data_Keadaan_SDMK!O$4:O$150000,B88,A1_Individu_Data_Keadaan_SDMK!U$4:U$150000,"Laki-laki",A1_Individu_Data_Keadaan_SDMK!P$4:P$150000,"Puskesmas"),"")</f>
        <v/>
      </c>
      <c r="I88" s="422" t="str">
        <f>IF(B88&lt;&gt;"",COUNTIFS(A1_Individu_Data_Keadaan_SDMK!S$4:S$150000,'04_MASTER_KODE_SDMK'!F$7,A1_Individu_Data_Keadaan_SDMK!O$4:O$150000,B88,A1_Individu_Data_Keadaan_SDMK!U$4:U$150000,"Perempuan",A1_Individu_Data_Keadaan_SDMK!P$4:P$150000,"Puskesmas"),"")</f>
        <v/>
      </c>
      <c r="J88" s="422" t="str">
        <f t="shared" si="27"/>
        <v/>
      </c>
      <c r="K88" s="422" t="str">
        <f>IF(B88&lt;&gt;"",COUNTIFS(A1_Individu_Data_Keadaan_SDMK!Q$4:Q$150000,'04_MASTER_KODE_SDMK'!D$62,A1_Individu_Data_Keadaan_SDMK!O$4:O$150000,B88,A1_Individu_Data_Keadaan_SDMK!U$4:U$150000,"Laki-laki",A1_Individu_Data_Keadaan_SDMK!P$4:P$150000,"Puskesmas"),"")</f>
        <v/>
      </c>
      <c r="L88" s="422" t="str">
        <f>IF(B88&lt;&gt;"",COUNTIFS(A1_Individu_Data_Keadaan_SDMK!Q$4:Q$150000,'04_MASTER_KODE_SDMK'!D$62,A1_Individu_Data_Keadaan_SDMK!O$4:O$150000,B88,A1_Individu_Data_Keadaan_SDMK!U$4:U$150000,"Perempuan",A1_Individu_Data_Keadaan_SDMK!P$4:P$150000,"Puskesmas"),"")</f>
        <v/>
      </c>
      <c r="M88" s="422" t="str">
        <f t="shared" si="17"/>
        <v/>
      </c>
      <c r="N88" s="422" t="str">
        <f>IF(B88&lt;&gt;"",COUNTIFS(A1_Individu_Data_Keadaan_SDMK!Q$4:Q$150000,'04_MASTER_KODE_SDMK'!D$71,A1_Individu_Data_Keadaan_SDMK!O$4:O$150000,B88,A1_Individu_Data_Keadaan_SDMK!U$4:U$150000,"Perempuan",A1_Individu_Data_Keadaan_SDMK!P$4:P$150000,"Puskesmas"),"")</f>
        <v/>
      </c>
      <c r="O88" s="422" t="str">
        <f>IF(B88&lt;&gt;"",COUNTIFS(A1_Individu_Data_Keadaan_SDMK!Q$4:Q$150000,'04_MASTER_KODE_SDMK'!D$75,A1_Individu_Data_Keadaan_SDMK!O$4:O$150000,B88,A1_Individu_Data_Keadaan_SDMK!U$4:U$150000,"Laki-laki",A1_Individu_Data_Keadaan_SDMK!P$4:P$150000,"Puskesmas"),"")</f>
        <v/>
      </c>
      <c r="P88" s="422" t="str">
        <f>IF(B88&lt;&gt;"",COUNTIFS(A1_Individu_Data_Keadaan_SDMK!Q$4:Q$150000,'04_MASTER_KODE_SDMK'!D$75,A1_Individu_Data_Keadaan_SDMK!O$4:O$150000,B88,A1_Individu_Data_Keadaan_SDMK!U$4:U$150000,"Perempuan",A1_Individu_Data_Keadaan_SDMK!P$4:P$150000,"Puskesmas"),"")</f>
        <v/>
      </c>
      <c r="Q88" s="422" t="str">
        <f t="shared" si="18"/>
        <v/>
      </c>
      <c r="R88" s="422" t="str">
        <f>IF(B88&lt;&gt;"",COUNTIFS(A1_Individu_Data_Keadaan_SDMK!Q$4:Q$150000,'04_MASTER_KODE_SDMK'!D$79,A1_Individu_Data_Keadaan_SDMK!O$4:O$150000,B88,A1_Individu_Data_Keadaan_SDMK!U$4:U$150000,"Laki-laki",A1_Individu_Data_Keadaan_SDMK!P$4:P$150000,"Puskesmas"),"")</f>
        <v/>
      </c>
      <c r="S88" s="422" t="str">
        <f>IF(B88&lt;&gt;"",COUNTIFS(A1_Individu_Data_Keadaan_SDMK!Q$4:Q$150000,'04_MASTER_KODE_SDMK'!D$79,A1_Individu_Data_Keadaan_SDMK!O$4:O$150000,B88,A1_Individu_Data_Keadaan_SDMK!U$4:U$150000,"Perempuan",A1_Individu_Data_Keadaan_SDMK!P$4:P$150000,"Puskesmas"),"")</f>
        <v/>
      </c>
      <c r="T88" s="422" t="str">
        <f t="shared" si="19"/>
        <v/>
      </c>
      <c r="U88" s="422" t="str">
        <f>IF(B88&lt;&gt;"",COUNTIFS(A1_Individu_Data_Keadaan_SDMK!Q$4:Q$150000,'04_MASTER_KODE_SDMK'!D$88,A1_Individu_Data_Keadaan_SDMK!O$4:O$150000,B88,A1_Individu_Data_Keadaan_SDMK!U$4:U$150000,"Laki-laki",A1_Individu_Data_Keadaan_SDMK!P$4:P$150000,"Puskesmas"),"")</f>
        <v/>
      </c>
      <c r="V88" s="422" t="str">
        <f>IF(B88&lt;&gt;"",COUNTIFS(A1_Individu_Data_Keadaan_SDMK!Q$4:Q$150000,'04_MASTER_KODE_SDMK'!D$88,A1_Individu_Data_Keadaan_SDMK!O$4:O$150000,B88,A1_Individu_Data_Keadaan_SDMK!U$4:U$150000,"Perempuan",A1_Individu_Data_Keadaan_SDMK!P$4:P$150000,"Puskesmas"),"")</f>
        <v/>
      </c>
      <c r="W88" s="422" t="str">
        <f t="shared" si="20"/>
        <v/>
      </c>
      <c r="X88" s="422" t="str">
        <f>IF(B88&lt;&gt;"",COUNTIFS(A1_Individu_Data_Keadaan_SDMK!Q$4:Q$150000,'04_MASTER_KODE_SDMK'!D$91,A1_Individu_Data_Keadaan_SDMK!O$4:O$150000,B88,A1_Individu_Data_Keadaan_SDMK!U$4:U$150000,"Laki-laki",A1_Individu_Data_Keadaan_SDMK!P$4:P$150000,"Puskesmas"),"")</f>
        <v/>
      </c>
      <c r="Y88" s="422" t="str">
        <f>IF(B88&lt;&gt;"",COUNTIFS(A1_Individu_Data_Keadaan_SDMK!Q$4:Q$150000,'04_MASTER_KODE_SDMK'!D$91,A1_Individu_Data_Keadaan_SDMK!O$4:O$150000,B88,A1_Individu_Data_Keadaan_SDMK!U$4:U$150000,"Perempuan",A1_Individu_Data_Keadaan_SDMK!P$4:P$150000,"Puskesmas"),"")</f>
        <v/>
      </c>
      <c r="Z88" s="422" t="str">
        <f t="shared" si="21"/>
        <v/>
      </c>
      <c r="AA88" s="422" t="str">
        <f>IF(B88&lt;&gt;"",COUNTIFS(A1_Individu_Data_Keadaan_SDMK!R$4:R$150000,'04_MASTER_KODE_SDMK'!E$107,A1_Individu_Data_Keadaan_SDMK!O$4:O$150000,B88,A1_Individu_Data_Keadaan_SDMK!U$4:U$150000,"Laki-laki",A1_Individu_Data_Keadaan_SDMK!P$4:P$150000,"Puskesmas"),"")</f>
        <v/>
      </c>
      <c r="AB88" s="422" t="str">
        <f>IF(B88&lt;&gt;"",COUNTIFS(A1_Individu_Data_Keadaan_SDMK!R$4:R$150000,'04_MASTER_KODE_SDMK'!E$107,A1_Individu_Data_Keadaan_SDMK!O$4:O$150000,B88,A1_Individu_Data_Keadaan_SDMK!U$4:U$150000,"Perempuan"),"")</f>
        <v/>
      </c>
      <c r="AC88" s="422" t="str">
        <f t="shared" si="28"/>
        <v/>
      </c>
      <c r="AD88" s="422" t="str">
        <f t="shared" si="22"/>
        <v/>
      </c>
      <c r="AE88" s="422" t="str">
        <f t="shared" si="23"/>
        <v/>
      </c>
      <c r="AF88" s="422" t="str">
        <f t="shared" si="24"/>
        <v/>
      </c>
      <c r="AG88" s="419"/>
      <c r="AH88" s="419"/>
      <c r="AI88" s="419"/>
      <c r="AJ88" s="419"/>
      <c r="AK88" s="419"/>
      <c r="AL88" s="419"/>
      <c r="AM88" s="419"/>
      <c r="AN88" s="419"/>
      <c r="AO88" s="419"/>
      <c r="AP88" s="419"/>
      <c r="AQ88" s="419"/>
      <c r="AR88" s="419"/>
      <c r="AS88" s="419"/>
      <c r="AT88" s="419"/>
      <c r="AU88" s="419"/>
    </row>
    <row r="89" spans="1:47" hidden="1">
      <c r="A89" s="418">
        <v>29</v>
      </c>
      <c r="B89" s="418" t="str">
        <f t="shared" si="25"/>
        <v/>
      </c>
      <c r="C89" s="423" t="str">
        <f>IF(B89&lt;&gt;"",COUNTIFS('02_MASTER_KODE_FASYANKES'!D$3:D$20279,"Puskesmas",'02_MASTER_KODE_FASYANKES'!L$3:L$20279,B89,'02_MASTER_KODE_FASYANKES'!E$3:E$20279,"Rawat Inap"),"")</f>
        <v/>
      </c>
      <c r="D89" s="423" t="str">
        <f>IF(B89&lt;&gt;"",COUNTIFS('02_MASTER_KODE_FASYANKES'!D$3:D$20279,"Puskesmas",'02_MASTER_KODE_FASYANKES'!L$3:L$20279,B89,'02_MASTER_KODE_FASYANKES'!E$3:E$20279,"Non Rawat Inap"),"")</f>
        <v/>
      </c>
      <c r="E89" s="423" t="str">
        <f>IF(B89&lt;&gt;"",COUNTIFS(A1_Individu_Data_Keadaan_SDMK!S$4:S$150000,'04_MASTER_KODE_SDMK'!F$6,A1_Individu_Data_Keadaan_SDMK!O$4:O$150000,B89,A1_Individu_Data_Keadaan_SDMK!U$4:U$150000,"Laki-laki",A1_Individu_Data_Keadaan_SDMK!P$4:P$150000,"Puskesmas"),"")</f>
        <v/>
      </c>
      <c r="F89" s="423" t="str">
        <f>IF(B89&lt;&gt;"",COUNTIFS(A1_Individu_Data_Keadaan_SDMK!S$4:S$150000,'04_MASTER_KODE_SDMK'!F$6,A1_Individu_Data_Keadaan_SDMK!O$4:O$150000,B89,A1_Individu_Data_Keadaan_SDMK!U$4:U$150000,"Perempuan",A1_Individu_Data_Keadaan_SDMK!P$4:P$150000,"Puskesmas"),"")</f>
        <v/>
      </c>
      <c r="G89" s="423" t="str">
        <f t="shared" si="26"/>
        <v/>
      </c>
      <c r="H89" s="423" t="str">
        <f>IF(B89&lt;&gt;"",COUNTIFS(A1_Individu_Data_Keadaan_SDMK!S$4:S$150000,'04_MASTER_KODE_SDMK'!F$7,A1_Individu_Data_Keadaan_SDMK!O$4:O$150000,B89,A1_Individu_Data_Keadaan_SDMK!U$4:U$150000,"Laki-laki",A1_Individu_Data_Keadaan_SDMK!P$4:P$150000,"Puskesmas"),"")</f>
        <v/>
      </c>
      <c r="I89" s="423" t="str">
        <f>IF(B89&lt;&gt;"",COUNTIFS(A1_Individu_Data_Keadaan_SDMK!S$4:S$150000,'04_MASTER_KODE_SDMK'!F$7,A1_Individu_Data_Keadaan_SDMK!O$4:O$150000,B89,A1_Individu_Data_Keadaan_SDMK!U$4:U$150000,"Perempuan",A1_Individu_Data_Keadaan_SDMK!P$4:P$150000,"Puskesmas"),"")</f>
        <v/>
      </c>
      <c r="J89" s="423" t="str">
        <f t="shared" si="27"/>
        <v/>
      </c>
      <c r="K89" s="423" t="str">
        <f>IF(B89&lt;&gt;"",COUNTIFS(A1_Individu_Data_Keadaan_SDMK!Q$4:Q$150000,'04_MASTER_KODE_SDMK'!D$62,A1_Individu_Data_Keadaan_SDMK!O$4:O$150000,B89,A1_Individu_Data_Keadaan_SDMK!U$4:U$150000,"Laki-laki",A1_Individu_Data_Keadaan_SDMK!P$4:P$150000,"Puskesmas"),"")</f>
        <v/>
      </c>
      <c r="L89" s="423" t="str">
        <f>IF(B89&lt;&gt;"",COUNTIFS(A1_Individu_Data_Keadaan_SDMK!Q$4:Q$150000,'04_MASTER_KODE_SDMK'!D$62,A1_Individu_Data_Keadaan_SDMK!O$4:O$150000,B89,A1_Individu_Data_Keadaan_SDMK!U$4:U$150000,"Perempuan",A1_Individu_Data_Keadaan_SDMK!P$4:P$150000,"Puskesmas"),"")</f>
        <v/>
      </c>
      <c r="M89" s="423" t="str">
        <f t="shared" si="17"/>
        <v/>
      </c>
      <c r="N89" s="423" t="str">
        <f>IF(B89&lt;&gt;"",COUNTIFS(A1_Individu_Data_Keadaan_SDMK!Q$4:Q$150000,'04_MASTER_KODE_SDMK'!D$71,A1_Individu_Data_Keadaan_SDMK!O$4:O$150000,B89,A1_Individu_Data_Keadaan_SDMK!U$4:U$150000,"Perempuan",A1_Individu_Data_Keadaan_SDMK!P$4:P$150000,"Puskesmas"),"")</f>
        <v/>
      </c>
      <c r="O89" s="423" t="str">
        <f>IF(B89&lt;&gt;"",COUNTIFS(A1_Individu_Data_Keadaan_SDMK!Q$4:Q$150000,'04_MASTER_KODE_SDMK'!D$75,A1_Individu_Data_Keadaan_SDMK!O$4:O$150000,B89,A1_Individu_Data_Keadaan_SDMK!U$4:U$150000,"Laki-laki",A1_Individu_Data_Keadaan_SDMK!P$4:P$150000,"Puskesmas"),"")</f>
        <v/>
      </c>
      <c r="P89" s="423" t="str">
        <f>IF(B89&lt;&gt;"",COUNTIFS(A1_Individu_Data_Keadaan_SDMK!Q$4:Q$150000,'04_MASTER_KODE_SDMK'!D$75,A1_Individu_Data_Keadaan_SDMK!O$4:O$150000,B89,A1_Individu_Data_Keadaan_SDMK!U$4:U$150000,"Perempuan",A1_Individu_Data_Keadaan_SDMK!P$4:P$150000,"Puskesmas"),"")</f>
        <v/>
      </c>
      <c r="Q89" s="423" t="str">
        <f t="shared" si="18"/>
        <v/>
      </c>
      <c r="R89" s="423" t="str">
        <f>IF(B89&lt;&gt;"",COUNTIFS(A1_Individu_Data_Keadaan_SDMK!Q$4:Q$150000,'04_MASTER_KODE_SDMK'!D$79,A1_Individu_Data_Keadaan_SDMK!O$4:O$150000,B89,A1_Individu_Data_Keadaan_SDMK!U$4:U$150000,"Laki-laki",A1_Individu_Data_Keadaan_SDMK!P$4:P$150000,"Puskesmas"),"")</f>
        <v/>
      </c>
      <c r="S89" s="423" t="str">
        <f>IF(B89&lt;&gt;"",COUNTIFS(A1_Individu_Data_Keadaan_SDMK!Q$4:Q$150000,'04_MASTER_KODE_SDMK'!D$79,A1_Individu_Data_Keadaan_SDMK!O$4:O$150000,B89,A1_Individu_Data_Keadaan_SDMK!U$4:U$150000,"Perempuan",A1_Individu_Data_Keadaan_SDMK!P$4:P$150000,"Puskesmas"),"")</f>
        <v/>
      </c>
      <c r="T89" s="423" t="str">
        <f t="shared" si="19"/>
        <v/>
      </c>
      <c r="U89" s="423" t="str">
        <f>IF(B89&lt;&gt;"",COUNTIFS(A1_Individu_Data_Keadaan_SDMK!Q$4:Q$150000,'04_MASTER_KODE_SDMK'!D$88,A1_Individu_Data_Keadaan_SDMK!O$4:O$150000,B89,A1_Individu_Data_Keadaan_SDMK!U$4:U$150000,"Laki-laki",A1_Individu_Data_Keadaan_SDMK!P$4:P$150000,"Puskesmas"),"")</f>
        <v/>
      </c>
      <c r="V89" s="423" t="str">
        <f>IF(B89&lt;&gt;"",COUNTIFS(A1_Individu_Data_Keadaan_SDMK!Q$4:Q$150000,'04_MASTER_KODE_SDMK'!D$88,A1_Individu_Data_Keadaan_SDMK!O$4:O$150000,B89,A1_Individu_Data_Keadaan_SDMK!U$4:U$150000,"Perempuan",A1_Individu_Data_Keadaan_SDMK!P$4:P$150000,"Puskesmas"),"")</f>
        <v/>
      </c>
      <c r="W89" s="423" t="str">
        <f t="shared" si="20"/>
        <v/>
      </c>
      <c r="X89" s="423" t="str">
        <f>IF(B89&lt;&gt;"",COUNTIFS(A1_Individu_Data_Keadaan_SDMK!Q$4:Q$150000,'04_MASTER_KODE_SDMK'!D$91,A1_Individu_Data_Keadaan_SDMK!O$4:O$150000,B89,A1_Individu_Data_Keadaan_SDMK!U$4:U$150000,"Laki-laki",A1_Individu_Data_Keadaan_SDMK!P$4:P$150000,"Puskesmas"),"")</f>
        <v/>
      </c>
      <c r="Y89" s="423" t="str">
        <f>IF(B89&lt;&gt;"",COUNTIFS(A1_Individu_Data_Keadaan_SDMK!Q$4:Q$150000,'04_MASTER_KODE_SDMK'!D$91,A1_Individu_Data_Keadaan_SDMK!O$4:O$150000,B89,A1_Individu_Data_Keadaan_SDMK!U$4:U$150000,"Perempuan",A1_Individu_Data_Keadaan_SDMK!P$4:P$150000,"Puskesmas"),"")</f>
        <v/>
      </c>
      <c r="Z89" s="423" t="str">
        <f t="shared" si="21"/>
        <v/>
      </c>
      <c r="AA89" s="423" t="str">
        <f>IF(B89&lt;&gt;"",COUNTIFS(A1_Individu_Data_Keadaan_SDMK!R$4:R$150000,'04_MASTER_KODE_SDMK'!E$107,A1_Individu_Data_Keadaan_SDMK!O$4:O$150000,B89,A1_Individu_Data_Keadaan_SDMK!U$4:U$150000,"Laki-laki",A1_Individu_Data_Keadaan_SDMK!P$4:P$150000,"Puskesmas"),"")</f>
        <v/>
      </c>
      <c r="AB89" s="423" t="str">
        <f>IF(B89&lt;&gt;"",COUNTIFS(A1_Individu_Data_Keadaan_SDMK!R$4:R$150000,'04_MASTER_KODE_SDMK'!E$107,A1_Individu_Data_Keadaan_SDMK!O$4:O$150000,B89,A1_Individu_Data_Keadaan_SDMK!U$4:U$150000,"Perempuan"),"")</f>
        <v/>
      </c>
      <c r="AC89" s="423" t="str">
        <f t="shared" si="28"/>
        <v/>
      </c>
      <c r="AD89" s="423" t="str">
        <f t="shared" si="22"/>
        <v/>
      </c>
      <c r="AE89" s="423" t="str">
        <f t="shared" si="23"/>
        <v/>
      </c>
      <c r="AF89" s="423" t="str">
        <f t="shared" si="24"/>
        <v/>
      </c>
      <c r="AG89" s="419"/>
      <c r="AH89" s="419"/>
      <c r="AI89" s="419"/>
      <c r="AJ89" s="419"/>
      <c r="AK89" s="419"/>
      <c r="AL89" s="419"/>
      <c r="AM89" s="419"/>
      <c r="AN89" s="419"/>
      <c r="AO89" s="419"/>
      <c r="AP89" s="419"/>
      <c r="AQ89" s="419"/>
      <c r="AR89" s="419"/>
      <c r="AS89" s="419"/>
      <c r="AT89" s="419"/>
      <c r="AU89" s="419"/>
    </row>
    <row r="90" spans="1:47" hidden="1">
      <c r="A90" s="410">
        <v>30</v>
      </c>
      <c r="B90" s="410" t="str">
        <f t="shared" si="25"/>
        <v/>
      </c>
      <c r="C90" s="422" t="str">
        <f>IF(B90&lt;&gt;"",COUNTIFS('02_MASTER_KODE_FASYANKES'!D$3:D$20279,"Puskesmas",'02_MASTER_KODE_FASYANKES'!L$3:L$20279,B90,'02_MASTER_KODE_FASYANKES'!E$3:E$20279,"Rawat Inap"),"")</f>
        <v/>
      </c>
      <c r="D90" s="422" t="str">
        <f>IF(B90&lt;&gt;"",COUNTIFS('02_MASTER_KODE_FASYANKES'!D$3:D$20279,"Puskesmas",'02_MASTER_KODE_FASYANKES'!L$3:L$20279,B90,'02_MASTER_KODE_FASYANKES'!E$3:E$20279,"Non Rawat Inap"),"")</f>
        <v/>
      </c>
      <c r="E90" s="422" t="str">
        <f>IF(B90&lt;&gt;"",COUNTIFS(A1_Individu_Data_Keadaan_SDMK!S$4:S$150000,'04_MASTER_KODE_SDMK'!F$6,A1_Individu_Data_Keadaan_SDMK!O$4:O$150000,B90,A1_Individu_Data_Keadaan_SDMK!U$4:U$150000,"Laki-laki",A1_Individu_Data_Keadaan_SDMK!P$4:P$150000,"Puskesmas"),"")</f>
        <v/>
      </c>
      <c r="F90" s="422" t="str">
        <f>IF(B90&lt;&gt;"",COUNTIFS(A1_Individu_Data_Keadaan_SDMK!S$4:S$150000,'04_MASTER_KODE_SDMK'!F$6,A1_Individu_Data_Keadaan_SDMK!O$4:O$150000,B90,A1_Individu_Data_Keadaan_SDMK!U$4:U$150000,"Perempuan",A1_Individu_Data_Keadaan_SDMK!P$4:P$150000,"Puskesmas"),"")</f>
        <v/>
      </c>
      <c r="G90" s="422" t="str">
        <f t="shared" si="26"/>
        <v/>
      </c>
      <c r="H90" s="422" t="str">
        <f>IF(B90&lt;&gt;"",COUNTIFS(A1_Individu_Data_Keadaan_SDMK!S$4:S$150000,'04_MASTER_KODE_SDMK'!F$7,A1_Individu_Data_Keadaan_SDMK!O$4:O$150000,B90,A1_Individu_Data_Keadaan_SDMK!U$4:U$150000,"Laki-laki",A1_Individu_Data_Keadaan_SDMK!P$4:P$150000,"Puskesmas"),"")</f>
        <v/>
      </c>
      <c r="I90" s="422" t="str">
        <f>IF(B90&lt;&gt;"",COUNTIFS(A1_Individu_Data_Keadaan_SDMK!S$4:S$150000,'04_MASTER_KODE_SDMK'!F$7,A1_Individu_Data_Keadaan_SDMK!O$4:O$150000,B90,A1_Individu_Data_Keadaan_SDMK!U$4:U$150000,"Perempuan",A1_Individu_Data_Keadaan_SDMK!P$4:P$150000,"Puskesmas"),"")</f>
        <v/>
      </c>
      <c r="J90" s="422" t="str">
        <f t="shared" si="27"/>
        <v/>
      </c>
      <c r="K90" s="422" t="str">
        <f>IF(B90&lt;&gt;"",COUNTIFS(A1_Individu_Data_Keadaan_SDMK!Q$4:Q$150000,'04_MASTER_KODE_SDMK'!D$62,A1_Individu_Data_Keadaan_SDMK!O$4:O$150000,B90,A1_Individu_Data_Keadaan_SDMK!U$4:U$150000,"Laki-laki",A1_Individu_Data_Keadaan_SDMK!P$4:P$150000,"Puskesmas"),"")</f>
        <v/>
      </c>
      <c r="L90" s="422" t="str">
        <f>IF(B90&lt;&gt;"",COUNTIFS(A1_Individu_Data_Keadaan_SDMK!Q$4:Q$150000,'04_MASTER_KODE_SDMK'!D$62,A1_Individu_Data_Keadaan_SDMK!O$4:O$150000,B90,A1_Individu_Data_Keadaan_SDMK!U$4:U$150000,"Perempuan",A1_Individu_Data_Keadaan_SDMK!P$4:P$150000,"Puskesmas"),"")</f>
        <v/>
      </c>
      <c r="M90" s="422" t="str">
        <f t="shared" si="17"/>
        <v/>
      </c>
      <c r="N90" s="422" t="str">
        <f>IF(B90&lt;&gt;"",COUNTIFS(A1_Individu_Data_Keadaan_SDMK!Q$4:Q$150000,'04_MASTER_KODE_SDMK'!D$71,A1_Individu_Data_Keadaan_SDMK!O$4:O$150000,B90,A1_Individu_Data_Keadaan_SDMK!U$4:U$150000,"Perempuan",A1_Individu_Data_Keadaan_SDMK!P$4:P$150000,"Puskesmas"),"")</f>
        <v/>
      </c>
      <c r="O90" s="422" t="str">
        <f>IF(B90&lt;&gt;"",COUNTIFS(A1_Individu_Data_Keadaan_SDMK!Q$4:Q$150000,'04_MASTER_KODE_SDMK'!D$75,A1_Individu_Data_Keadaan_SDMK!O$4:O$150000,B90,A1_Individu_Data_Keadaan_SDMK!U$4:U$150000,"Laki-laki",A1_Individu_Data_Keadaan_SDMK!P$4:P$150000,"Puskesmas"),"")</f>
        <v/>
      </c>
      <c r="P90" s="422" t="str">
        <f>IF(B90&lt;&gt;"",COUNTIFS(A1_Individu_Data_Keadaan_SDMK!Q$4:Q$150000,'04_MASTER_KODE_SDMK'!D$75,A1_Individu_Data_Keadaan_SDMK!O$4:O$150000,B90,A1_Individu_Data_Keadaan_SDMK!U$4:U$150000,"Perempuan",A1_Individu_Data_Keadaan_SDMK!P$4:P$150000,"Puskesmas"),"")</f>
        <v/>
      </c>
      <c r="Q90" s="422" t="str">
        <f t="shared" si="18"/>
        <v/>
      </c>
      <c r="R90" s="422" t="str">
        <f>IF(B90&lt;&gt;"",COUNTIFS(A1_Individu_Data_Keadaan_SDMK!Q$4:Q$150000,'04_MASTER_KODE_SDMK'!D$79,A1_Individu_Data_Keadaan_SDMK!O$4:O$150000,B90,A1_Individu_Data_Keadaan_SDMK!U$4:U$150000,"Laki-laki",A1_Individu_Data_Keadaan_SDMK!P$4:P$150000,"Puskesmas"),"")</f>
        <v/>
      </c>
      <c r="S90" s="422" t="str">
        <f>IF(B90&lt;&gt;"",COUNTIFS(A1_Individu_Data_Keadaan_SDMK!Q$4:Q$150000,'04_MASTER_KODE_SDMK'!D$79,A1_Individu_Data_Keadaan_SDMK!O$4:O$150000,B90,A1_Individu_Data_Keadaan_SDMK!U$4:U$150000,"Perempuan",A1_Individu_Data_Keadaan_SDMK!P$4:P$150000,"Puskesmas"),"")</f>
        <v/>
      </c>
      <c r="T90" s="422" t="str">
        <f t="shared" si="19"/>
        <v/>
      </c>
      <c r="U90" s="422" t="str">
        <f>IF(B90&lt;&gt;"",COUNTIFS(A1_Individu_Data_Keadaan_SDMK!Q$4:Q$150000,'04_MASTER_KODE_SDMK'!D$88,A1_Individu_Data_Keadaan_SDMK!O$4:O$150000,B90,A1_Individu_Data_Keadaan_SDMK!U$4:U$150000,"Laki-laki",A1_Individu_Data_Keadaan_SDMK!P$4:P$150000,"Puskesmas"),"")</f>
        <v/>
      </c>
      <c r="V90" s="422" t="str">
        <f>IF(B90&lt;&gt;"",COUNTIFS(A1_Individu_Data_Keadaan_SDMK!Q$4:Q$150000,'04_MASTER_KODE_SDMK'!D$88,A1_Individu_Data_Keadaan_SDMK!O$4:O$150000,B90,A1_Individu_Data_Keadaan_SDMK!U$4:U$150000,"Perempuan",A1_Individu_Data_Keadaan_SDMK!P$4:P$150000,"Puskesmas"),"")</f>
        <v/>
      </c>
      <c r="W90" s="422" t="str">
        <f t="shared" si="20"/>
        <v/>
      </c>
      <c r="X90" s="422" t="str">
        <f>IF(B90&lt;&gt;"",COUNTIFS(A1_Individu_Data_Keadaan_SDMK!Q$4:Q$150000,'04_MASTER_KODE_SDMK'!D$91,A1_Individu_Data_Keadaan_SDMK!O$4:O$150000,B90,A1_Individu_Data_Keadaan_SDMK!U$4:U$150000,"Laki-laki",A1_Individu_Data_Keadaan_SDMK!P$4:P$150000,"Puskesmas"),"")</f>
        <v/>
      </c>
      <c r="Y90" s="422" t="str">
        <f>IF(B90&lt;&gt;"",COUNTIFS(A1_Individu_Data_Keadaan_SDMK!Q$4:Q$150000,'04_MASTER_KODE_SDMK'!D$91,A1_Individu_Data_Keadaan_SDMK!O$4:O$150000,B90,A1_Individu_Data_Keadaan_SDMK!U$4:U$150000,"Perempuan",A1_Individu_Data_Keadaan_SDMK!P$4:P$150000,"Puskesmas"),"")</f>
        <v/>
      </c>
      <c r="Z90" s="422" t="str">
        <f t="shared" si="21"/>
        <v/>
      </c>
      <c r="AA90" s="422" t="str">
        <f>IF(B90&lt;&gt;"",COUNTIFS(A1_Individu_Data_Keadaan_SDMK!R$4:R$150000,'04_MASTER_KODE_SDMK'!E$107,A1_Individu_Data_Keadaan_SDMK!O$4:O$150000,B90,A1_Individu_Data_Keadaan_SDMK!U$4:U$150000,"Laki-laki",A1_Individu_Data_Keadaan_SDMK!P$4:P$150000,"Puskesmas"),"")</f>
        <v/>
      </c>
      <c r="AB90" s="422" t="str">
        <f>IF(B90&lt;&gt;"",COUNTIFS(A1_Individu_Data_Keadaan_SDMK!R$4:R$150000,'04_MASTER_KODE_SDMK'!E$107,A1_Individu_Data_Keadaan_SDMK!O$4:O$150000,B90,A1_Individu_Data_Keadaan_SDMK!U$4:U$150000,"Perempuan"),"")</f>
        <v/>
      </c>
      <c r="AC90" s="422" t="str">
        <f t="shared" si="28"/>
        <v/>
      </c>
      <c r="AD90" s="422" t="str">
        <f t="shared" si="22"/>
        <v/>
      </c>
      <c r="AE90" s="422" t="str">
        <f t="shared" si="23"/>
        <v/>
      </c>
      <c r="AF90" s="422" t="str">
        <f t="shared" si="24"/>
        <v/>
      </c>
      <c r="AG90" s="419"/>
      <c r="AH90" s="419"/>
      <c r="AI90" s="419"/>
      <c r="AJ90" s="419"/>
      <c r="AK90" s="419"/>
      <c r="AL90" s="419"/>
      <c r="AM90" s="419"/>
      <c r="AN90" s="419"/>
      <c r="AO90" s="419"/>
      <c r="AP90" s="419"/>
      <c r="AQ90" s="419"/>
      <c r="AR90" s="419"/>
      <c r="AS90" s="419"/>
      <c r="AT90" s="419"/>
      <c r="AU90" s="419"/>
    </row>
    <row r="91" spans="1:47" hidden="1">
      <c r="A91" s="418">
        <v>31</v>
      </c>
      <c r="B91" s="418" t="str">
        <f t="shared" si="25"/>
        <v/>
      </c>
      <c r="C91" s="423" t="str">
        <f>IF(B91&lt;&gt;"",COUNTIFS('02_MASTER_KODE_FASYANKES'!D$3:D$20279,"Puskesmas",'02_MASTER_KODE_FASYANKES'!L$3:L$20279,B91,'02_MASTER_KODE_FASYANKES'!E$3:E$20279,"Rawat Inap"),"")</f>
        <v/>
      </c>
      <c r="D91" s="423" t="str">
        <f>IF(B91&lt;&gt;"",COUNTIFS('02_MASTER_KODE_FASYANKES'!D$3:D$20279,"Puskesmas",'02_MASTER_KODE_FASYANKES'!L$3:L$20279,B91,'02_MASTER_KODE_FASYANKES'!E$3:E$20279,"Non Rawat Inap"),"")</f>
        <v/>
      </c>
      <c r="E91" s="423" t="str">
        <f>IF(B91&lt;&gt;"",COUNTIFS(A1_Individu_Data_Keadaan_SDMK!S$4:S$150000,'04_MASTER_KODE_SDMK'!F$6,A1_Individu_Data_Keadaan_SDMK!O$4:O$150000,B91,A1_Individu_Data_Keadaan_SDMK!U$4:U$150000,"Laki-laki",A1_Individu_Data_Keadaan_SDMK!P$4:P$150000,"Puskesmas"),"")</f>
        <v/>
      </c>
      <c r="F91" s="423" t="str">
        <f>IF(B91&lt;&gt;"",COUNTIFS(A1_Individu_Data_Keadaan_SDMK!S$4:S$150000,'04_MASTER_KODE_SDMK'!F$6,A1_Individu_Data_Keadaan_SDMK!O$4:O$150000,B91,A1_Individu_Data_Keadaan_SDMK!U$4:U$150000,"Perempuan",A1_Individu_Data_Keadaan_SDMK!P$4:P$150000,"Puskesmas"),"")</f>
        <v/>
      </c>
      <c r="G91" s="423" t="str">
        <f t="shared" si="26"/>
        <v/>
      </c>
      <c r="H91" s="423" t="str">
        <f>IF(B91&lt;&gt;"",COUNTIFS(A1_Individu_Data_Keadaan_SDMK!S$4:S$150000,'04_MASTER_KODE_SDMK'!F$7,A1_Individu_Data_Keadaan_SDMK!O$4:O$150000,B91,A1_Individu_Data_Keadaan_SDMK!U$4:U$150000,"Laki-laki",A1_Individu_Data_Keadaan_SDMK!P$4:P$150000,"Puskesmas"),"")</f>
        <v/>
      </c>
      <c r="I91" s="423" t="str">
        <f>IF(B91&lt;&gt;"",COUNTIFS(A1_Individu_Data_Keadaan_SDMK!S$4:S$150000,'04_MASTER_KODE_SDMK'!F$7,A1_Individu_Data_Keadaan_SDMK!O$4:O$150000,B91,A1_Individu_Data_Keadaan_SDMK!U$4:U$150000,"Perempuan",A1_Individu_Data_Keadaan_SDMK!P$4:P$150000,"Puskesmas"),"")</f>
        <v/>
      </c>
      <c r="J91" s="423" t="str">
        <f t="shared" si="27"/>
        <v/>
      </c>
      <c r="K91" s="423" t="str">
        <f>IF(B91&lt;&gt;"",COUNTIFS(A1_Individu_Data_Keadaan_SDMK!Q$4:Q$150000,'04_MASTER_KODE_SDMK'!D$62,A1_Individu_Data_Keadaan_SDMK!O$4:O$150000,B91,A1_Individu_Data_Keadaan_SDMK!U$4:U$150000,"Laki-laki",A1_Individu_Data_Keadaan_SDMK!P$4:P$150000,"Puskesmas"),"")</f>
        <v/>
      </c>
      <c r="L91" s="423" t="str">
        <f>IF(B91&lt;&gt;"",COUNTIFS(A1_Individu_Data_Keadaan_SDMK!Q$4:Q$150000,'04_MASTER_KODE_SDMK'!D$62,A1_Individu_Data_Keadaan_SDMK!O$4:O$150000,B91,A1_Individu_Data_Keadaan_SDMK!U$4:U$150000,"Perempuan",A1_Individu_Data_Keadaan_SDMK!P$4:P$150000,"Puskesmas"),"")</f>
        <v/>
      </c>
      <c r="M91" s="423" t="str">
        <f t="shared" si="17"/>
        <v/>
      </c>
      <c r="N91" s="423" t="str">
        <f>IF(B91&lt;&gt;"",COUNTIFS(A1_Individu_Data_Keadaan_SDMK!Q$4:Q$150000,'04_MASTER_KODE_SDMK'!D$71,A1_Individu_Data_Keadaan_SDMK!O$4:O$150000,B91,A1_Individu_Data_Keadaan_SDMK!U$4:U$150000,"Perempuan",A1_Individu_Data_Keadaan_SDMK!P$4:P$150000,"Puskesmas"),"")</f>
        <v/>
      </c>
      <c r="O91" s="423" t="str">
        <f>IF(B91&lt;&gt;"",COUNTIFS(A1_Individu_Data_Keadaan_SDMK!Q$4:Q$150000,'04_MASTER_KODE_SDMK'!D$75,A1_Individu_Data_Keadaan_SDMK!O$4:O$150000,B91,A1_Individu_Data_Keadaan_SDMK!U$4:U$150000,"Laki-laki",A1_Individu_Data_Keadaan_SDMK!P$4:P$150000,"Puskesmas"),"")</f>
        <v/>
      </c>
      <c r="P91" s="423" t="str">
        <f>IF(B91&lt;&gt;"",COUNTIFS(A1_Individu_Data_Keadaan_SDMK!Q$4:Q$150000,'04_MASTER_KODE_SDMK'!D$75,A1_Individu_Data_Keadaan_SDMK!O$4:O$150000,B91,A1_Individu_Data_Keadaan_SDMK!U$4:U$150000,"Perempuan",A1_Individu_Data_Keadaan_SDMK!P$4:P$150000,"Puskesmas"),"")</f>
        <v/>
      </c>
      <c r="Q91" s="423" t="str">
        <f t="shared" si="18"/>
        <v/>
      </c>
      <c r="R91" s="423" t="str">
        <f>IF(B91&lt;&gt;"",COUNTIFS(A1_Individu_Data_Keadaan_SDMK!Q$4:Q$150000,'04_MASTER_KODE_SDMK'!D$79,A1_Individu_Data_Keadaan_SDMK!O$4:O$150000,B91,A1_Individu_Data_Keadaan_SDMK!U$4:U$150000,"Laki-laki",A1_Individu_Data_Keadaan_SDMK!P$4:P$150000,"Puskesmas"),"")</f>
        <v/>
      </c>
      <c r="S91" s="423" t="str">
        <f>IF(B91&lt;&gt;"",COUNTIFS(A1_Individu_Data_Keadaan_SDMK!Q$4:Q$150000,'04_MASTER_KODE_SDMK'!D$79,A1_Individu_Data_Keadaan_SDMK!O$4:O$150000,B91,A1_Individu_Data_Keadaan_SDMK!U$4:U$150000,"Perempuan",A1_Individu_Data_Keadaan_SDMK!P$4:P$150000,"Puskesmas"),"")</f>
        <v/>
      </c>
      <c r="T91" s="423" t="str">
        <f t="shared" si="19"/>
        <v/>
      </c>
      <c r="U91" s="423" t="str">
        <f>IF(B91&lt;&gt;"",COUNTIFS(A1_Individu_Data_Keadaan_SDMK!Q$4:Q$150000,'04_MASTER_KODE_SDMK'!D$88,A1_Individu_Data_Keadaan_SDMK!O$4:O$150000,B91,A1_Individu_Data_Keadaan_SDMK!U$4:U$150000,"Laki-laki",A1_Individu_Data_Keadaan_SDMK!P$4:P$150000,"Puskesmas"),"")</f>
        <v/>
      </c>
      <c r="V91" s="423" t="str">
        <f>IF(B91&lt;&gt;"",COUNTIFS(A1_Individu_Data_Keadaan_SDMK!Q$4:Q$150000,'04_MASTER_KODE_SDMK'!D$88,A1_Individu_Data_Keadaan_SDMK!O$4:O$150000,B91,A1_Individu_Data_Keadaan_SDMK!U$4:U$150000,"Perempuan",A1_Individu_Data_Keadaan_SDMK!P$4:P$150000,"Puskesmas"),"")</f>
        <v/>
      </c>
      <c r="W91" s="423" t="str">
        <f t="shared" si="20"/>
        <v/>
      </c>
      <c r="X91" s="423" t="str">
        <f>IF(B91&lt;&gt;"",COUNTIFS(A1_Individu_Data_Keadaan_SDMK!Q$4:Q$150000,'04_MASTER_KODE_SDMK'!D$91,A1_Individu_Data_Keadaan_SDMK!O$4:O$150000,B91,A1_Individu_Data_Keadaan_SDMK!U$4:U$150000,"Laki-laki",A1_Individu_Data_Keadaan_SDMK!P$4:P$150000,"Puskesmas"),"")</f>
        <v/>
      </c>
      <c r="Y91" s="423" t="str">
        <f>IF(B91&lt;&gt;"",COUNTIFS(A1_Individu_Data_Keadaan_SDMK!Q$4:Q$150000,'04_MASTER_KODE_SDMK'!D$91,A1_Individu_Data_Keadaan_SDMK!O$4:O$150000,B91,A1_Individu_Data_Keadaan_SDMK!U$4:U$150000,"Perempuan",A1_Individu_Data_Keadaan_SDMK!P$4:P$150000,"Puskesmas"),"")</f>
        <v/>
      </c>
      <c r="Z91" s="423" t="str">
        <f t="shared" si="21"/>
        <v/>
      </c>
      <c r="AA91" s="423" t="str">
        <f>IF(B91&lt;&gt;"",COUNTIFS(A1_Individu_Data_Keadaan_SDMK!R$4:R$150000,'04_MASTER_KODE_SDMK'!E$107,A1_Individu_Data_Keadaan_SDMK!O$4:O$150000,B91,A1_Individu_Data_Keadaan_SDMK!U$4:U$150000,"Laki-laki",A1_Individu_Data_Keadaan_SDMK!P$4:P$150000,"Puskesmas"),"")</f>
        <v/>
      </c>
      <c r="AB91" s="423" t="str">
        <f>IF(B91&lt;&gt;"",COUNTIFS(A1_Individu_Data_Keadaan_SDMK!R$4:R$150000,'04_MASTER_KODE_SDMK'!E$107,A1_Individu_Data_Keadaan_SDMK!O$4:O$150000,B91,A1_Individu_Data_Keadaan_SDMK!U$4:U$150000,"Perempuan"),"")</f>
        <v/>
      </c>
      <c r="AC91" s="423" t="str">
        <f t="shared" si="28"/>
        <v/>
      </c>
      <c r="AD91" s="423" t="str">
        <f t="shared" si="22"/>
        <v/>
      </c>
      <c r="AE91" s="423" t="str">
        <f t="shared" si="23"/>
        <v/>
      </c>
      <c r="AF91" s="423" t="str">
        <f t="shared" si="24"/>
        <v/>
      </c>
      <c r="AG91" s="419"/>
      <c r="AH91" s="419"/>
      <c r="AI91" s="419"/>
      <c r="AJ91" s="419"/>
      <c r="AK91" s="419"/>
      <c r="AL91" s="419"/>
      <c r="AM91" s="419"/>
      <c r="AN91" s="419"/>
      <c r="AO91" s="419"/>
      <c r="AP91" s="419"/>
      <c r="AQ91" s="419"/>
      <c r="AR91" s="419"/>
      <c r="AS91" s="419"/>
      <c r="AT91" s="419"/>
      <c r="AU91" s="419"/>
    </row>
    <row r="92" spans="1:47" hidden="1">
      <c r="A92" s="410">
        <v>32</v>
      </c>
      <c r="B92" s="410" t="str">
        <f t="shared" si="25"/>
        <v/>
      </c>
      <c r="C92" s="422" t="str">
        <f>IF(B92&lt;&gt;"",COUNTIFS('02_MASTER_KODE_FASYANKES'!D$3:D$20279,"Puskesmas",'02_MASTER_KODE_FASYANKES'!L$3:L$20279,B92,'02_MASTER_KODE_FASYANKES'!E$3:E$20279,"Rawat Inap"),"")</f>
        <v/>
      </c>
      <c r="D92" s="422" t="str">
        <f>IF(B92&lt;&gt;"",COUNTIFS('02_MASTER_KODE_FASYANKES'!D$3:D$20279,"Puskesmas",'02_MASTER_KODE_FASYANKES'!L$3:L$20279,B92,'02_MASTER_KODE_FASYANKES'!E$3:E$20279,"Non Rawat Inap"),"")</f>
        <v/>
      </c>
      <c r="E92" s="422" t="str">
        <f>IF(B92&lt;&gt;"",COUNTIFS(A1_Individu_Data_Keadaan_SDMK!S$4:S$150000,'04_MASTER_KODE_SDMK'!F$6,A1_Individu_Data_Keadaan_SDMK!O$4:O$150000,B92,A1_Individu_Data_Keadaan_SDMK!U$4:U$150000,"Laki-laki",A1_Individu_Data_Keadaan_SDMK!P$4:P$150000,"Puskesmas"),"")</f>
        <v/>
      </c>
      <c r="F92" s="422" t="str">
        <f>IF(B92&lt;&gt;"",COUNTIFS(A1_Individu_Data_Keadaan_SDMK!S$4:S$150000,'04_MASTER_KODE_SDMK'!F$6,A1_Individu_Data_Keadaan_SDMK!O$4:O$150000,B92,A1_Individu_Data_Keadaan_SDMK!U$4:U$150000,"Perempuan",A1_Individu_Data_Keadaan_SDMK!P$4:P$150000,"Puskesmas"),"")</f>
        <v/>
      </c>
      <c r="G92" s="422" t="str">
        <f t="shared" si="26"/>
        <v/>
      </c>
      <c r="H92" s="422" t="str">
        <f>IF(B92&lt;&gt;"",COUNTIFS(A1_Individu_Data_Keadaan_SDMK!S$4:S$150000,'04_MASTER_KODE_SDMK'!F$7,A1_Individu_Data_Keadaan_SDMK!O$4:O$150000,B92,A1_Individu_Data_Keadaan_SDMK!U$4:U$150000,"Laki-laki",A1_Individu_Data_Keadaan_SDMK!P$4:P$150000,"Puskesmas"),"")</f>
        <v/>
      </c>
      <c r="I92" s="422" t="str">
        <f>IF(B92&lt;&gt;"",COUNTIFS(A1_Individu_Data_Keadaan_SDMK!S$4:S$150000,'04_MASTER_KODE_SDMK'!F$7,A1_Individu_Data_Keadaan_SDMK!O$4:O$150000,B92,A1_Individu_Data_Keadaan_SDMK!U$4:U$150000,"Perempuan",A1_Individu_Data_Keadaan_SDMK!P$4:P$150000,"Puskesmas"),"")</f>
        <v/>
      </c>
      <c r="J92" s="422" t="str">
        <f t="shared" si="27"/>
        <v/>
      </c>
      <c r="K92" s="422" t="str">
        <f>IF(B92&lt;&gt;"",COUNTIFS(A1_Individu_Data_Keadaan_SDMK!Q$4:Q$150000,'04_MASTER_KODE_SDMK'!D$62,A1_Individu_Data_Keadaan_SDMK!O$4:O$150000,B92,A1_Individu_Data_Keadaan_SDMK!U$4:U$150000,"Laki-laki",A1_Individu_Data_Keadaan_SDMK!P$4:P$150000,"Puskesmas"),"")</f>
        <v/>
      </c>
      <c r="L92" s="422" t="str">
        <f>IF(B92&lt;&gt;"",COUNTIFS(A1_Individu_Data_Keadaan_SDMK!Q$4:Q$150000,'04_MASTER_KODE_SDMK'!D$62,A1_Individu_Data_Keadaan_SDMK!O$4:O$150000,B92,A1_Individu_Data_Keadaan_SDMK!U$4:U$150000,"Perempuan",A1_Individu_Data_Keadaan_SDMK!P$4:P$150000,"Puskesmas"),"")</f>
        <v/>
      </c>
      <c r="M92" s="422" t="str">
        <f t="shared" si="17"/>
        <v/>
      </c>
      <c r="N92" s="422" t="str">
        <f>IF(B92&lt;&gt;"",COUNTIFS(A1_Individu_Data_Keadaan_SDMK!Q$4:Q$150000,'04_MASTER_KODE_SDMK'!D$71,A1_Individu_Data_Keadaan_SDMK!O$4:O$150000,B92,A1_Individu_Data_Keadaan_SDMK!U$4:U$150000,"Perempuan",A1_Individu_Data_Keadaan_SDMK!P$4:P$150000,"Puskesmas"),"")</f>
        <v/>
      </c>
      <c r="O92" s="422" t="str">
        <f>IF(B92&lt;&gt;"",COUNTIFS(A1_Individu_Data_Keadaan_SDMK!Q$4:Q$150000,'04_MASTER_KODE_SDMK'!D$75,A1_Individu_Data_Keadaan_SDMK!O$4:O$150000,B92,A1_Individu_Data_Keadaan_SDMK!U$4:U$150000,"Laki-laki",A1_Individu_Data_Keadaan_SDMK!P$4:P$150000,"Puskesmas"),"")</f>
        <v/>
      </c>
      <c r="P92" s="422" t="str">
        <f>IF(B92&lt;&gt;"",COUNTIFS(A1_Individu_Data_Keadaan_SDMK!Q$4:Q$150000,'04_MASTER_KODE_SDMK'!D$75,A1_Individu_Data_Keadaan_SDMK!O$4:O$150000,B92,A1_Individu_Data_Keadaan_SDMK!U$4:U$150000,"Perempuan",A1_Individu_Data_Keadaan_SDMK!P$4:P$150000,"Puskesmas"),"")</f>
        <v/>
      </c>
      <c r="Q92" s="422" t="str">
        <f t="shared" si="18"/>
        <v/>
      </c>
      <c r="R92" s="422" t="str">
        <f>IF(B92&lt;&gt;"",COUNTIFS(A1_Individu_Data_Keadaan_SDMK!Q$4:Q$150000,'04_MASTER_KODE_SDMK'!D$79,A1_Individu_Data_Keadaan_SDMK!O$4:O$150000,B92,A1_Individu_Data_Keadaan_SDMK!U$4:U$150000,"Laki-laki",A1_Individu_Data_Keadaan_SDMK!P$4:P$150000,"Puskesmas"),"")</f>
        <v/>
      </c>
      <c r="S92" s="422" t="str">
        <f>IF(B92&lt;&gt;"",COUNTIFS(A1_Individu_Data_Keadaan_SDMK!Q$4:Q$150000,'04_MASTER_KODE_SDMK'!D$79,A1_Individu_Data_Keadaan_SDMK!O$4:O$150000,B92,A1_Individu_Data_Keadaan_SDMK!U$4:U$150000,"Perempuan",A1_Individu_Data_Keadaan_SDMK!P$4:P$150000,"Puskesmas"),"")</f>
        <v/>
      </c>
      <c r="T92" s="422" t="str">
        <f t="shared" si="19"/>
        <v/>
      </c>
      <c r="U92" s="422" t="str">
        <f>IF(B92&lt;&gt;"",COUNTIFS(A1_Individu_Data_Keadaan_SDMK!Q$4:Q$150000,'04_MASTER_KODE_SDMK'!D$88,A1_Individu_Data_Keadaan_SDMK!O$4:O$150000,B92,A1_Individu_Data_Keadaan_SDMK!U$4:U$150000,"Laki-laki",A1_Individu_Data_Keadaan_SDMK!P$4:P$150000,"Puskesmas"),"")</f>
        <v/>
      </c>
      <c r="V92" s="422" t="str">
        <f>IF(B92&lt;&gt;"",COUNTIFS(A1_Individu_Data_Keadaan_SDMK!Q$4:Q$150000,'04_MASTER_KODE_SDMK'!D$88,A1_Individu_Data_Keadaan_SDMK!O$4:O$150000,B92,A1_Individu_Data_Keadaan_SDMK!U$4:U$150000,"Perempuan",A1_Individu_Data_Keadaan_SDMK!P$4:P$150000,"Puskesmas"),"")</f>
        <v/>
      </c>
      <c r="W92" s="422" t="str">
        <f t="shared" si="20"/>
        <v/>
      </c>
      <c r="X92" s="422" t="str">
        <f>IF(B92&lt;&gt;"",COUNTIFS(A1_Individu_Data_Keadaan_SDMK!Q$4:Q$150000,'04_MASTER_KODE_SDMK'!D$91,A1_Individu_Data_Keadaan_SDMK!O$4:O$150000,B92,A1_Individu_Data_Keadaan_SDMK!U$4:U$150000,"Laki-laki",A1_Individu_Data_Keadaan_SDMK!P$4:P$150000,"Puskesmas"),"")</f>
        <v/>
      </c>
      <c r="Y92" s="422" t="str">
        <f>IF(B92&lt;&gt;"",COUNTIFS(A1_Individu_Data_Keadaan_SDMK!Q$4:Q$150000,'04_MASTER_KODE_SDMK'!D$91,A1_Individu_Data_Keadaan_SDMK!O$4:O$150000,B92,A1_Individu_Data_Keadaan_SDMK!U$4:U$150000,"Perempuan",A1_Individu_Data_Keadaan_SDMK!P$4:P$150000,"Puskesmas"),"")</f>
        <v/>
      </c>
      <c r="Z92" s="422" t="str">
        <f t="shared" si="21"/>
        <v/>
      </c>
      <c r="AA92" s="422" t="str">
        <f>IF(B92&lt;&gt;"",COUNTIFS(A1_Individu_Data_Keadaan_SDMK!R$4:R$150000,'04_MASTER_KODE_SDMK'!E$107,A1_Individu_Data_Keadaan_SDMK!O$4:O$150000,B92,A1_Individu_Data_Keadaan_SDMK!U$4:U$150000,"Laki-laki",A1_Individu_Data_Keadaan_SDMK!P$4:P$150000,"Puskesmas"),"")</f>
        <v/>
      </c>
      <c r="AB92" s="422" t="str">
        <f>IF(B92&lt;&gt;"",COUNTIFS(A1_Individu_Data_Keadaan_SDMK!R$4:R$150000,'04_MASTER_KODE_SDMK'!E$107,A1_Individu_Data_Keadaan_SDMK!O$4:O$150000,B92,A1_Individu_Data_Keadaan_SDMK!U$4:U$150000,"Perempuan"),"")</f>
        <v/>
      </c>
      <c r="AC92" s="422" t="str">
        <f t="shared" si="28"/>
        <v/>
      </c>
      <c r="AD92" s="422" t="str">
        <f t="shared" si="22"/>
        <v/>
      </c>
      <c r="AE92" s="422" t="str">
        <f t="shared" si="23"/>
        <v/>
      </c>
      <c r="AF92" s="422" t="str">
        <f t="shared" si="24"/>
        <v/>
      </c>
      <c r="AG92" s="419"/>
      <c r="AH92" s="419"/>
      <c r="AI92" s="419"/>
      <c r="AJ92" s="419"/>
      <c r="AK92" s="419"/>
      <c r="AL92" s="419"/>
      <c r="AM92" s="419"/>
      <c r="AN92" s="419"/>
      <c r="AO92" s="419"/>
      <c r="AP92" s="419"/>
      <c r="AQ92" s="419"/>
      <c r="AR92" s="419"/>
      <c r="AS92" s="419"/>
      <c r="AT92" s="419"/>
      <c r="AU92" s="419"/>
    </row>
    <row r="93" spans="1:47" hidden="1">
      <c r="A93" s="418">
        <v>33</v>
      </c>
      <c r="B93" s="418" t="str">
        <f t="shared" si="25"/>
        <v/>
      </c>
      <c r="C93" s="423" t="str">
        <f>IF(B93&lt;&gt;"",COUNTIFS('02_MASTER_KODE_FASYANKES'!D$3:D$20279,"Puskesmas",'02_MASTER_KODE_FASYANKES'!L$3:L$20279,B93,'02_MASTER_KODE_FASYANKES'!E$3:E$20279,"Rawat Inap"),"")</f>
        <v/>
      </c>
      <c r="D93" s="423" t="str">
        <f>IF(B93&lt;&gt;"",COUNTIFS('02_MASTER_KODE_FASYANKES'!D$3:D$20279,"Puskesmas",'02_MASTER_KODE_FASYANKES'!L$3:L$20279,B93,'02_MASTER_KODE_FASYANKES'!E$3:E$20279,"Non Rawat Inap"),"")</f>
        <v/>
      </c>
      <c r="E93" s="423" t="str">
        <f>IF(B93&lt;&gt;"",COUNTIFS(A1_Individu_Data_Keadaan_SDMK!S$4:S$150000,'04_MASTER_KODE_SDMK'!F$6,A1_Individu_Data_Keadaan_SDMK!O$4:O$150000,B93,A1_Individu_Data_Keadaan_SDMK!U$4:U$150000,"Laki-laki",A1_Individu_Data_Keadaan_SDMK!P$4:P$150000,"Puskesmas"),"")</f>
        <v/>
      </c>
      <c r="F93" s="423" t="str">
        <f>IF(B93&lt;&gt;"",COUNTIFS(A1_Individu_Data_Keadaan_SDMK!S$4:S$150000,'04_MASTER_KODE_SDMK'!F$6,A1_Individu_Data_Keadaan_SDMK!O$4:O$150000,B93,A1_Individu_Data_Keadaan_SDMK!U$4:U$150000,"Perempuan",A1_Individu_Data_Keadaan_SDMK!P$4:P$150000,"Puskesmas"),"")</f>
        <v/>
      </c>
      <c r="G93" s="423" t="str">
        <f t="shared" si="26"/>
        <v/>
      </c>
      <c r="H93" s="423" t="str">
        <f>IF(B93&lt;&gt;"",COUNTIFS(A1_Individu_Data_Keadaan_SDMK!S$4:S$150000,'04_MASTER_KODE_SDMK'!F$7,A1_Individu_Data_Keadaan_SDMK!O$4:O$150000,B93,A1_Individu_Data_Keadaan_SDMK!U$4:U$150000,"Laki-laki",A1_Individu_Data_Keadaan_SDMK!P$4:P$150000,"Puskesmas"),"")</f>
        <v/>
      </c>
      <c r="I93" s="423" t="str">
        <f>IF(B93&lt;&gt;"",COUNTIFS(A1_Individu_Data_Keadaan_SDMK!S$4:S$150000,'04_MASTER_KODE_SDMK'!F$7,A1_Individu_Data_Keadaan_SDMK!O$4:O$150000,B93,A1_Individu_Data_Keadaan_SDMK!U$4:U$150000,"Perempuan",A1_Individu_Data_Keadaan_SDMK!P$4:P$150000,"Puskesmas"),"")</f>
        <v/>
      </c>
      <c r="J93" s="423" t="str">
        <f t="shared" si="27"/>
        <v/>
      </c>
      <c r="K93" s="423" t="str">
        <f>IF(B93&lt;&gt;"",COUNTIFS(A1_Individu_Data_Keadaan_SDMK!Q$4:Q$150000,'04_MASTER_KODE_SDMK'!D$62,A1_Individu_Data_Keadaan_SDMK!O$4:O$150000,B93,A1_Individu_Data_Keadaan_SDMK!U$4:U$150000,"Laki-laki",A1_Individu_Data_Keadaan_SDMK!P$4:P$150000,"Puskesmas"),"")</f>
        <v/>
      </c>
      <c r="L93" s="423" t="str">
        <f>IF(B93&lt;&gt;"",COUNTIFS(A1_Individu_Data_Keadaan_SDMK!Q$4:Q$150000,'04_MASTER_KODE_SDMK'!D$62,A1_Individu_Data_Keadaan_SDMK!O$4:O$150000,B93,A1_Individu_Data_Keadaan_SDMK!U$4:U$150000,"Perempuan",A1_Individu_Data_Keadaan_SDMK!P$4:P$150000,"Puskesmas"),"")</f>
        <v/>
      </c>
      <c r="M93" s="423" t="str">
        <f t="shared" si="17"/>
        <v/>
      </c>
      <c r="N93" s="423" t="str">
        <f>IF(B93&lt;&gt;"",COUNTIFS(A1_Individu_Data_Keadaan_SDMK!Q$4:Q$150000,'04_MASTER_KODE_SDMK'!D$71,A1_Individu_Data_Keadaan_SDMK!O$4:O$150000,B93,A1_Individu_Data_Keadaan_SDMK!U$4:U$150000,"Perempuan",A1_Individu_Data_Keadaan_SDMK!P$4:P$150000,"Puskesmas"),"")</f>
        <v/>
      </c>
      <c r="O93" s="423" t="str">
        <f>IF(B93&lt;&gt;"",COUNTIFS(A1_Individu_Data_Keadaan_SDMK!Q$4:Q$150000,'04_MASTER_KODE_SDMK'!D$75,A1_Individu_Data_Keadaan_SDMK!O$4:O$150000,B93,A1_Individu_Data_Keadaan_SDMK!U$4:U$150000,"Laki-laki",A1_Individu_Data_Keadaan_SDMK!P$4:P$150000,"Puskesmas"),"")</f>
        <v/>
      </c>
      <c r="P93" s="423" t="str">
        <f>IF(B93&lt;&gt;"",COUNTIFS(A1_Individu_Data_Keadaan_SDMK!Q$4:Q$150000,'04_MASTER_KODE_SDMK'!D$75,A1_Individu_Data_Keadaan_SDMK!O$4:O$150000,B93,A1_Individu_Data_Keadaan_SDMK!U$4:U$150000,"Perempuan",A1_Individu_Data_Keadaan_SDMK!P$4:P$150000,"Puskesmas"),"")</f>
        <v/>
      </c>
      <c r="Q93" s="423" t="str">
        <f t="shared" si="18"/>
        <v/>
      </c>
      <c r="R93" s="423" t="str">
        <f>IF(B93&lt;&gt;"",COUNTIFS(A1_Individu_Data_Keadaan_SDMK!Q$4:Q$150000,'04_MASTER_KODE_SDMK'!D$79,A1_Individu_Data_Keadaan_SDMK!O$4:O$150000,B93,A1_Individu_Data_Keadaan_SDMK!U$4:U$150000,"Laki-laki",A1_Individu_Data_Keadaan_SDMK!P$4:P$150000,"Puskesmas"),"")</f>
        <v/>
      </c>
      <c r="S93" s="423" t="str">
        <f>IF(B93&lt;&gt;"",COUNTIFS(A1_Individu_Data_Keadaan_SDMK!Q$4:Q$150000,'04_MASTER_KODE_SDMK'!D$79,A1_Individu_Data_Keadaan_SDMK!O$4:O$150000,B93,A1_Individu_Data_Keadaan_SDMK!U$4:U$150000,"Perempuan",A1_Individu_Data_Keadaan_SDMK!P$4:P$150000,"Puskesmas"),"")</f>
        <v/>
      </c>
      <c r="T93" s="423" t="str">
        <f t="shared" si="19"/>
        <v/>
      </c>
      <c r="U93" s="423" t="str">
        <f>IF(B93&lt;&gt;"",COUNTIFS(A1_Individu_Data_Keadaan_SDMK!Q$4:Q$150000,'04_MASTER_KODE_SDMK'!D$88,A1_Individu_Data_Keadaan_SDMK!O$4:O$150000,B93,A1_Individu_Data_Keadaan_SDMK!U$4:U$150000,"Laki-laki",A1_Individu_Data_Keadaan_SDMK!P$4:P$150000,"Puskesmas"),"")</f>
        <v/>
      </c>
      <c r="V93" s="423" t="str">
        <f>IF(B93&lt;&gt;"",COUNTIFS(A1_Individu_Data_Keadaan_SDMK!Q$4:Q$150000,'04_MASTER_KODE_SDMK'!D$88,A1_Individu_Data_Keadaan_SDMK!O$4:O$150000,B93,A1_Individu_Data_Keadaan_SDMK!U$4:U$150000,"Perempuan",A1_Individu_Data_Keadaan_SDMK!P$4:P$150000,"Puskesmas"),"")</f>
        <v/>
      </c>
      <c r="W93" s="423" t="str">
        <f t="shared" si="20"/>
        <v/>
      </c>
      <c r="X93" s="423" t="str">
        <f>IF(B93&lt;&gt;"",COUNTIFS(A1_Individu_Data_Keadaan_SDMK!Q$4:Q$150000,'04_MASTER_KODE_SDMK'!D$91,A1_Individu_Data_Keadaan_SDMK!O$4:O$150000,B93,A1_Individu_Data_Keadaan_SDMK!U$4:U$150000,"Laki-laki",A1_Individu_Data_Keadaan_SDMK!P$4:P$150000,"Puskesmas"),"")</f>
        <v/>
      </c>
      <c r="Y93" s="423" t="str">
        <f>IF(B93&lt;&gt;"",COUNTIFS(A1_Individu_Data_Keadaan_SDMK!Q$4:Q$150000,'04_MASTER_KODE_SDMK'!D$91,A1_Individu_Data_Keadaan_SDMK!O$4:O$150000,B93,A1_Individu_Data_Keadaan_SDMK!U$4:U$150000,"Perempuan",A1_Individu_Data_Keadaan_SDMK!P$4:P$150000,"Puskesmas"),"")</f>
        <v/>
      </c>
      <c r="Z93" s="423" t="str">
        <f t="shared" si="21"/>
        <v/>
      </c>
      <c r="AA93" s="423" t="str">
        <f>IF(B93&lt;&gt;"",COUNTIFS(A1_Individu_Data_Keadaan_SDMK!R$4:R$150000,'04_MASTER_KODE_SDMK'!E$107,A1_Individu_Data_Keadaan_SDMK!O$4:O$150000,B93,A1_Individu_Data_Keadaan_SDMK!U$4:U$150000,"Laki-laki",A1_Individu_Data_Keadaan_SDMK!P$4:P$150000,"Puskesmas"),"")</f>
        <v/>
      </c>
      <c r="AB93" s="423" t="str">
        <f>IF(B93&lt;&gt;"",COUNTIFS(A1_Individu_Data_Keadaan_SDMK!R$4:R$150000,'04_MASTER_KODE_SDMK'!E$107,A1_Individu_Data_Keadaan_SDMK!O$4:O$150000,B93,A1_Individu_Data_Keadaan_SDMK!U$4:U$150000,"Perempuan"),"")</f>
        <v/>
      </c>
      <c r="AC93" s="423" t="str">
        <f t="shared" si="28"/>
        <v/>
      </c>
      <c r="AD93" s="423" t="str">
        <f t="shared" si="22"/>
        <v/>
      </c>
      <c r="AE93" s="423" t="str">
        <f t="shared" si="23"/>
        <v/>
      </c>
      <c r="AF93" s="423" t="str">
        <f t="shared" si="24"/>
        <v/>
      </c>
      <c r="AG93" s="419"/>
      <c r="AH93" s="419"/>
      <c r="AI93" s="419"/>
      <c r="AJ93" s="419"/>
      <c r="AK93" s="419"/>
      <c r="AL93" s="419"/>
      <c r="AM93" s="419"/>
      <c r="AN93" s="419"/>
      <c r="AO93" s="419"/>
      <c r="AP93" s="419"/>
      <c r="AQ93" s="419"/>
      <c r="AR93" s="419"/>
      <c r="AS93" s="419"/>
      <c r="AT93" s="419"/>
      <c r="AU93" s="419"/>
    </row>
    <row r="94" spans="1:47" hidden="1">
      <c r="A94" s="410">
        <v>34</v>
      </c>
      <c r="B94" s="410" t="str">
        <f t="shared" si="25"/>
        <v/>
      </c>
      <c r="C94" s="422" t="str">
        <f>IF(B94&lt;&gt;"",COUNTIFS('02_MASTER_KODE_FASYANKES'!D$3:D$20279,"Puskesmas",'02_MASTER_KODE_FASYANKES'!L$3:L$20279,B94,'02_MASTER_KODE_FASYANKES'!E$3:E$20279,"Rawat Inap"),"")</f>
        <v/>
      </c>
      <c r="D94" s="422" t="str">
        <f>IF(B94&lt;&gt;"",COUNTIFS('02_MASTER_KODE_FASYANKES'!D$3:D$20279,"Puskesmas",'02_MASTER_KODE_FASYANKES'!L$3:L$20279,B94,'02_MASTER_KODE_FASYANKES'!E$3:E$20279,"Non Rawat Inap"),"")</f>
        <v/>
      </c>
      <c r="E94" s="422" t="str">
        <f>IF(B94&lt;&gt;"",COUNTIFS(A1_Individu_Data_Keadaan_SDMK!S$4:S$150000,'04_MASTER_KODE_SDMK'!F$6,A1_Individu_Data_Keadaan_SDMK!O$4:O$150000,B94,A1_Individu_Data_Keadaan_SDMK!U$4:U$150000,"Laki-laki",A1_Individu_Data_Keadaan_SDMK!P$4:P$150000,"Puskesmas"),"")</f>
        <v/>
      </c>
      <c r="F94" s="422" t="str">
        <f>IF(B94&lt;&gt;"",COUNTIFS(A1_Individu_Data_Keadaan_SDMK!S$4:S$150000,'04_MASTER_KODE_SDMK'!F$6,A1_Individu_Data_Keadaan_SDMK!O$4:O$150000,B94,A1_Individu_Data_Keadaan_SDMK!U$4:U$150000,"Perempuan",A1_Individu_Data_Keadaan_SDMK!P$4:P$150000,"Puskesmas"),"")</f>
        <v/>
      </c>
      <c r="G94" s="422" t="str">
        <f t="shared" si="26"/>
        <v/>
      </c>
      <c r="H94" s="422" t="str">
        <f>IF(B94&lt;&gt;"",COUNTIFS(A1_Individu_Data_Keadaan_SDMK!S$4:S$150000,'04_MASTER_KODE_SDMK'!F$7,A1_Individu_Data_Keadaan_SDMK!O$4:O$150000,B94,A1_Individu_Data_Keadaan_SDMK!U$4:U$150000,"Laki-laki",A1_Individu_Data_Keadaan_SDMK!P$4:P$150000,"Puskesmas"),"")</f>
        <v/>
      </c>
      <c r="I94" s="422" t="str">
        <f>IF(B94&lt;&gt;"",COUNTIFS(A1_Individu_Data_Keadaan_SDMK!S$4:S$150000,'04_MASTER_KODE_SDMK'!F$7,A1_Individu_Data_Keadaan_SDMK!O$4:O$150000,B94,A1_Individu_Data_Keadaan_SDMK!U$4:U$150000,"Perempuan",A1_Individu_Data_Keadaan_SDMK!P$4:P$150000,"Puskesmas"),"")</f>
        <v/>
      </c>
      <c r="J94" s="422" t="str">
        <f t="shared" si="27"/>
        <v/>
      </c>
      <c r="K94" s="422" t="str">
        <f>IF(B94&lt;&gt;"",COUNTIFS(A1_Individu_Data_Keadaan_SDMK!Q$4:Q$150000,'04_MASTER_KODE_SDMK'!D$62,A1_Individu_Data_Keadaan_SDMK!O$4:O$150000,B94,A1_Individu_Data_Keadaan_SDMK!U$4:U$150000,"Laki-laki",A1_Individu_Data_Keadaan_SDMK!P$4:P$150000,"Puskesmas"),"")</f>
        <v/>
      </c>
      <c r="L94" s="422" t="str">
        <f>IF(B94&lt;&gt;"",COUNTIFS(A1_Individu_Data_Keadaan_SDMK!Q$4:Q$150000,'04_MASTER_KODE_SDMK'!D$62,A1_Individu_Data_Keadaan_SDMK!O$4:O$150000,B94,A1_Individu_Data_Keadaan_SDMK!U$4:U$150000,"Perempuan",A1_Individu_Data_Keadaan_SDMK!P$4:P$150000,"Puskesmas"),"")</f>
        <v/>
      </c>
      <c r="M94" s="422" t="str">
        <f t="shared" si="17"/>
        <v/>
      </c>
      <c r="N94" s="422" t="str">
        <f>IF(B94&lt;&gt;"",COUNTIFS(A1_Individu_Data_Keadaan_SDMK!Q$4:Q$150000,'04_MASTER_KODE_SDMK'!D$71,A1_Individu_Data_Keadaan_SDMK!O$4:O$150000,B94,A1_Individu_Data_Keadaan_SDMK!U$4:U$150000,"Perempuan",A1_Individu_Data_Keadaan_SDMK!P$4:P$150000,"Puskesmas"),"")</f>
        <v/>
      </c>
      <c r="O94" s="422" t="str">
        <f>IF(B94&lt;&gt;"",COUNTIFS(A1_Individu_Data_Keadaan_SDMK!Q$4:Q$150000,'04_MASTER_KODE_SDMK'!D$75,A1_Individu_Data_Keadaan_SDMK!O$4:O$150000,B94,A1_Individu_Data_Keadaan_SDMK!U$4:U$150000,"Laki-laki",A1_Individu_Data_Keadaan_SDMK!P$4:P$150000,"Puskesmas"),"")</f>
        <v/>
      </c>
      <c r="P94" s="422" t="str">
        <f>IF(B94&lt;&gt;"",COUNTIFS(A1_Individu_Data_Keadaan_SDMK!Q$4:Q$150000,'04_MASTER_KODE_SDMK'!D$75,A1_Individu_Data_Keadaan_SDMK!O$4:O$150000,B94,A1_Individu_Data_Keadaan_SDMK!U$4:U$150000,"Perempuan",A1_Individu_Data_Keadaan_SDMK!P$4:P$150000,"Puskesmas"),"")</f>
        <v/>
      </c>
      <c r="Q94" s="422" t="str">
        <f t="shared" si="18"/>
        <v/>
      </c>
      <c r="R94" s="422" t="str">
        <f>IF(B94&lt;&gt;"",COUNTIFS(A1_Individu_Data_Keadaan_SDMK!Q$4:Q$150000,'04_MASTER_KODE_SDMK'!D$79,A1_Individu_Data_Keadaan_SDMK!O$4:O$150000,B94,A1_Individu_Data_Keadaan_SDMK!U$4:U$150000,"Laki-laki",A1_Individu_Data_Keadaan_SDMK!P$4:P$150000,"Puskesmas"),"")</f>
        <v/>
      </c>
      <c r="S94" s="422" t="str">
        <f>IF(B94&lt;&gt;"",COUNTIFS(A1_Individu_Data_Keadaan_SDMK!Q$4:Q$150000,'04_MASTER_KODE_SDMK'!D$79,A1_Individu_Data_Keadaan_SDMK!O$4:O$150000,B94,A1_Individu_Data_Keadaan_SDMK!U$4:U$150000,"Perempuan",A1_Individu_Data_Keadaan_SDMK!P$4:P$150000,"Puskesmas"),"")</f>
        <v/>
      </c>
      <c r="T94" s="422" t="str">
        <f t="shared" si="19"/>
        <v/>
      </c>
      <c r="U94" s="422" t="str">
        <f>IF(B94&lt;&gt;"",COUNTIFS(A1_Individu_Data_Keadaan_SDMK!Q$4:Q$150000,'04_MASTER_KODE_SDMK'!D$88,A1_Individu_Data_Keadaan_SDMK!O$4:O$150000,B94,A1_Individu_Data_Keadaan_SDMK!U$4:U$150000,"Laki-laki",A1_Individu_Data_Keadaan_SDMK!P$4:P$150000,"Puskesmas"),"")</f>
        <v/>
      </c>
      <c r="V94" s="422" t="str">
        <f>IF(B94&lt;&gt;"",COUNTIFS(A1_Individu_Data_Keadaan_SDMK!Q$4:Q$150000,'04_MASTER_KODE_SDMK'!D$88,A1_Individu_Data_Keadaan_SDMK!O$4:O$150000,B94,A1_Individu_Data_Keadaan_SDMK!U$4:U$150000,"Perempuan",A1_Individu_Data_Keadaan_SDMK!P$4:P$150000,"Puskesmas"),"")</f>
        <v/>
      </c>
      <c r="W94" s="422" t="str">
        <f t="shared" si="20"/>
        <v/>
      </c>
      <c r="X94" s="422" t="str">
        <f>IF(B94&lt;&gt;"",COUNTIFS(A1_Individu_Data_Keadaan_SDMK!Q$4:Q$150000,'04_MASTER_KODE_SDMK'!D$91,A1_Individu_Data_Keadaan_SDMK!O$4:O$150000,B94,A1_Individu_Data_Keadaan_SDMK!U$4:U$150000,"Laki-laki",A1_Individu_Data_Keadaan_SDMK!P$4:P$150000,"Puskesmas"),"")</f>
        <v/>
      </c>
      <c r="Y94" s="422" t="str">
        <f>IF(B94&lt;&gt;"",COUNTIFS(A1_Individu_Data_Keadaan_SDMK!Q$4:Q$150000,'04_MASTER_KODE_SDMK'!D$91,A1_Individu_Data_Keadaan_SDMK!O$4:O$150000,B94,A1_Individu_Data_Keadaan_SDMK!U$4:U$150000,"Perempuan",A1_Individu_Data_Keadaan_SDMK!P$4:P$150000,"Puskesmas"),"")</f>
        <v/>
      </c>
      <c r="Z94" s="422" t="str">
        <f t="shared" si="21"/>
        <v/>
      </c>
      <c r="AA94" s="422" t="str">
        <f>IF(B94&lt;&gt;"",COUNTIFS(A1_Individu_Data_Keadaan_SDMK!R$4:R$150000,'04_MASTER_KODE_SDMK'!E$107,A1_Individu_Data_Keadaan_SDMK!O$4:O$150000,B94,A1_Individu_Data_Keadaan_SDMK!U$4:U$150000,"Laki-laki",A1_Individu_Data_Keadaan_SDMK!P$4:P$150000,"Puskesmas"),"")</f>
        <v/>
      </c>
      <c r="AB94" s="422" t="str">
        <f>IF(B94&lt;&gt;"",COUNTIFS(A1_Individu_Data_Keadaan_SDMK!R$4:R$150000,'04_MASTER_KODE_SDMK'!E$107,A1_Individu_Data_Keadaan_SDMK!O$4:O$150000,B94,A1_Individu_Data_Keadaan_SDMK!U$4:U$150000,"Perempuan"),"")</f>
        <v/>
      </c>
      <c r="AC94" s="422" t="str">
        <f t="shared" si="28"/>
        <v/>
      </c>
      <c r="AD94" s="422" t="str">
        <f t="shared" si="22"/>
        <v/>
      </c>
      <c r="AE94" s="422" t="str">
        <f t="shared" si="23"/>
        <v/>
      </c>
      <c r="AF94" s="422" t="str">
        <f t="shared" si="24"/>
        <v/>
      </c>
      <c r="AG94" s="419"/>
      <c r="AH94" s="419"/>
      <c r="AI94" s="419"/>
      <c r="AJ94" s="419"/>
      <c r="AK94" s="419"/>
      <c r="AL94" s="419"/>
      <c r="AM94" s="419"/>
      <c r="AN94" s="419"/>
      <c r="AO94" s="419"/>
      <c r="AP94" s="419"/>
      <c r="AQ94" s="419"/>
      <c r="AR94" s="419"/>
      <c r="AS94" s="419"/>
      <c r="AT94" s="419"/>
      <c r="AU94" s="419"/>
    </row>
    <row r="95" spans="1:47" hidden="1">
      <c r="A95" s="418">
        <v>35</v>
      </c>
      <c r="B95" s="418" t="str">
        <f t="shared" si="25"/>
        <v/>
      </c>
      <c r="C95" s="423" t="str">
        <f>IF(B95&lt;&gt;"",COUNTIFS('02_MASTER_KODE_FASYANKES'!D$3:D$20279,"Puskesmas",'02_MASTER_KODE_FASYANKES'!L$3:L$20279,B95,'02_MASTER_KODE_FASYANKES'!E$3:E$20279,"Rawat Inap"),"")</f>
        <v/>
      </c>
      <c r="D95" s="423" t="str">
        <f>IF(B95&lt;&gt;"",COUNTIFS('02_MASTER_KODE_FASYANKES'!D$3:D$20279,"Puskesmas",'02_MASTER_KODE_FASYANKES'!L$3:L$20279,B95,'02_MASTER_KODE_FASYANKES'!E$3:E$20279,"Non Rawat Inap"),"")</f>
        <v/>
      </c>
      <c r="E95" s="423" t="str">
        <f>IF(B95&lt;&gt;"",COUNTIFS(A1_Individu_Data_Keadaan_SDMK!S$4:S$150000,'04_MASTER_KODE_SDMK'!F$6,A1_Individu_Data_Keadaan_SDMK!O$4:O$150000,B95,A1_Individu_Data_Keadaan_SDMK!U$4:U$150000,"Laki-laki",A1_Individu_Data_Keadaan_SDMK!P$4:P$150000,"Puskesmas"),"")</f>
        <v/>
      </c>
      <c r="F95" s="423" t="str">
        <f>IF(B95&lt;&gt;"",COUNTIFS(A1_Individu_Data_Keadaan_SDMK!S$4:S$150000,'04_MASTER_KODE_SDMK'!F$6,A1_Individu_Data_Keadaan_SDMK!O$4:O$150000,B95,A1_Individu_Data_Keadaan_SDMK!U$4:U$150000,"Perempuan",A1_Individu_Data_Keadaan_SDMK!P$4:P$150000,"Puskesmas"),"")</f>
        <v/>
      </c>
      <c r="G95" s="423" t="str">
        <f t="shared" si="26"/>
        <v/>
      </c>
      <c r="H95" s="423" t="str">
        <f>IF(B95&lt;&gt;"",COUNTIFS(A1_Individu_Data_Keadaan_SDMK!S$4:S$150000,'04_MASTER_KODE_SDMK'!F$7,A1_Individu_Data_Keadaan_SDMK!O$4:O$150000,B95,A1_Individu_Data_Keadaan_SDMK!U$4:U$150000,"Laki-laki",A1_Individu_Data_Keadaan_SDMK!P$4:P$150000,"Puskesmas"),"")</f>
        <v/>
      </c>
      <c r="I95" s="423" t="str">
        <f>IF(B95&lt;&gt;"",COUNTIFS(A1_Individu_Data_Keadaan_SDMK!S$4:S$150000,'04_MASTER_KODE_SDMK'!F$7,A1_Individu_Data_Keadaan_SDMK!O$4:O$150000,B95,A1_Individu_Data_Keadaan_SDMK!U$4:U$150000,"Perempuan",A1_Individu_Data_Keadaan_SDMK!P$4:P$150000,"Puskesmas"),"")</f>
        <v/>
      </c>
      <c r="J95" s="423" t="str">
        <f t="shared" si="27"/>
        <v/>
      </c>
      <c r="K95" s="423" t="str">
        <f>IF(B95&lt;&gt;"",COUNTIFS(A1_Individu_Data_Keadaan_SDMK!Q$4:Q$150000,'04_MASTER_KODE_SDMK'!D$62,A1_Individu_Data_Keadaan_SDMK!O$4:O$150000,B95,A1_Individu_Data_Keadaan_SDMK!U$4:U$150000,"Laki-laki",A1_Individu_Data_Keadaan_SDMK!P$4:P$150000,"Puskesmas"),"")</f>
        <v/>
      </c>
      <c r="L95" s="423" t="str">
        <f>IF(B95&lt;&gt;"",COUNTIFS(A1_Individu_Data_Keadaan_SDMK!Q$4:Q$150000,'04_MASTER_KODE_SDMK'!D$62,A1_Individu_Data_Keadaan_SDMK!O$4:O$150000,B95,A1_Individu_Data_Keadaan_SDMK!U$4:U$150000,"Perempuan",A1_Individu_Data_Keadaan_SDMK!P$4:P$150000,"Puskesmas"),"")</f>
        <v/>
      </c>
      <c r="M95" s="423" t="str">
        <f t="shared" si="17"/>
        <v/>
      </c>
      <c r="N95" s="423" t="str">
        <f>IF(B95&lt;&gt;"",COUNTIFS(A1_Individu_Data_Keadaan_SDMK!Q$4:Q$150000,'04_MASTER_KODE_SDMK'!D$71,A1_Individu_Data_Keadaan_SDMK!O$4:O$150000,B95,A1_Individu_Data_Keadaan_SDMK!U$4:U$150000,"Perempuan",A1_Individu_Data_Keadaan_SDMK!P$4:P$150000,"Puskesmas"),"")</f>
        <v/>
      </c>
      <c r="O95" s="423" t="str">
        <f>IF(B95&lt;&gt;"",COUNTIFS(A1_Individu_Data_Keadaan_SDMK!Q$4:Q$150000,'04_MASTER_KODE_SDMK'!D$75,A1_Individu_Data_Keadaan_SDMK!O$4:O$150000,B95,A1_Individu_Data_Keadaan_SDMK!U$4:U$150000,"Laki-laki",A1_Individu_Data_Keadaan_SDMK!P$4:P$150000,"Puskesmas"),"")</f>
        <v/>
      </c>
      <c r="P95" s="423" t="str">
        <f>IF(B95&lt;&gt;"",COUNTIFS(A1_Individu_Data_Keadaan_SDMK!Q$4:Q$150000,'04_MASTER_KODE_SDMK'!D$75,A1_Individu_Data_Keadaan_SDMK!O$4:O$150000,B95,A1_Individu_Data_Keadaan_SDMK!U$4:U$150000,"Perempuan",A1_Individu_Data_Keadaan_SDMK!P$4:P$150000,"Puskesmas"),"")</f>
        <v/>
      </c>
      <c r="Q95" s="423" t="str">
        <f t="shared" si="18"/>
        <v/>
      </c>
      <c r="R95" s="423" t="str">
        <f>IF(B95&lt;&gt;"",COUNTIFS(A1_Individu_Data_Keadaan_SDMK!Q$4:Q$150000,'04_MASTER_KODE_SDMK'!D$79,A1_Individu_Data_Keadaan_SDMK!O$4:O$150000,B95,A1_Individu_Data_Keadaan_SDMK!U$4:U$150000,"Laki-laki",A1_Individu_Data_Keadaan_SDMK!P$4:P$150000,"Puskesmas"),"")</f>
        <v/>
      </c>
      <c r="S95" s="423" t="str">
        <f>IF(B95&lt;&gt;"",COUNTIFS(A1_Individu_Data_Keadaan_SDMK!Q$4:Q$150000,'04_MASTER_KODE_SDMK'!D$79,A1_Individu_Data_Keadaan_SDMK!O$4:O$150000,B95,A1_Individu_Data_Keadaan_SDMK!U$4:U$150000,"Perempuan",A1_Individu_Data_Keadaan_SDMK!P$4:P$150000,"Puskesmas"),"")</f>
        <v/>
      </c>
      <c r="T95" s="423" t="str">
        <f t="shared" si="19"/>
        <v/>
      </c>
      <c r="U95" s="423" t="str">
        <f>IF(B95&lt;&gt;"",COUNTIFS(A1_Individu_Data_Keadaan_SDMK!Q$4:Q$150000,'04_MASTER_KODE_SDMK'!D$88,A1_Individu_Data_Keadaan_SDMK!O$4:O$150000,B95,A1_Individu_Data_Keadaan_SDMK!U$4:U$150000,"Laki-laki",A1_Individu_Data_Keadaan_SDMK!P$4:P$150000,"Puskesmas"),"")</f>
        <v/>
      </c>
      <c r="V95" s="423" t="str">
        <f>IF(B95&lt;&gt;"",COUNTIFS(A1_Individu_Data_Keadaan_SDMK!Q$4:Q$150000,'04_MASTER_KODE_SDMK'!D$88,A1_Individu_Data_Keadaan_SDMK!O$4:O$150000,B95,A1_Individu_Data_Keadaan_SDMK!U$4:U$150000,"Perempuan",A1_Individu_Data_Keadaan_SDMK!P$4:P$150000,"Puskesmas"),"")</f>
        <v/>
      </c>
      <c r="W95" s="423" t="str">
        <f t="shared" si="20"/>
        <v/>
      </c>
      <c r="X95" s="423" t="str">
        <f>IF(B95&lt;&gt;"",COUNTIFS(A1_Individu_Data_Keadaan_SDMK!Q$4:Q$150000,'04_MASTER_KODE_SDMK'!D$91,A1_Individu_Data_Keadaan_SDMK!O$4:O$150000,B95,A1_Individu_Data_Keadaan_SDMK!U$4:U$150000,"Laki-laki",A1_Individu_Data_Keadaan_SDMK!P$4:P$150000,"Puskesmas"),"")</f>
        <v/>
      </c>
      <c r="Y95" s="423" t="str">
        <f>IF(B95&lt;&gt;"",COUNTIFS(A1_Individu_Data_Keadaan_SDMK!Q$4:Q$150000,'04_MASTER_KODE_SDMK'!D$91,A1_Individu_Data_Keadaan_SDMK!O$4:O$150000,B95,A1_Individu_Data_Keadaan_SDMK!U$4:U$150000,"Perempuan",A1_Individu_Data_Keadaan_SDMK!P$4:P$150000,"Puskesmas"),"")</f>
        <v/>
      </c>
      <c r="Z95" s="423" t="str">
        <f t="shared" si="21"/>
        <v/>
      </c>
      <c r="AA95" s="423" t="str">
        <f>IF(B95&lt;&gt;"",COUNTIFS(A1_Individu_Data_Keadaan_SDMK!R$4:R$150000,'04_MASTER_KODE_SDMK'!E$107,A1_Individu_Data_Keadaan_SDMK!O$4:O$150000,B95,A1_Individu_Data_Keadaan_SDMK!U$4:U$150000,"Laki-laki",A1_Individu_Data_Keadaan_SDMK!P$4:P$150000,"Puskesmas"),"")</f>
        <v/>
      </c>
      <c r="AB95" s="423" t="str">
        <f>IF(B95&lt;&gt;"",COUNTIFS(A1_Individu_Data_Keadaan_SDMK!R$4:R$150000,'04_MASTER_KODE_SDMK'!E$107,A1_Individu_Data_Keadaan_SDMK!O$4:O$150000,B95,A1_Individu_Data_Keadaan_SDMK!U$4:U$150000,"Perempuan"),"")</f>
        <v/>
      </c>
      <c r="AC95" s="423" t="str">
        <f t="shared" si="28"/>
        <v/>
      </c>
      <c r="AD95" s="423" t="str">
        <f t="shared" si="22"/>
        <v/>
      </c>
      <c r="AE95" s="423" t="str">
        <f t="shared" si="23"/>
        <v/>
      </c>
      <c r="AF95" s="423" t="str">
        <f t="shared" si="24"/>
        <v/>
      </c>
      <c r="AG95" s="419"/>
      <c r="AH95" s="419"/>
      <c r="AI95" s="419"/>
      <c r="AJ95" s="419"/>
      <c r="AK95" s="419"/>
      <c r="AL95" s="419"/>
      <c r="AM95" s="419"/>
      <c r="AN95" s="419"/>
      <c r="AO95" s="419"/>
      <c r="AP95" s="419"/>
      <c r="AQ95" s="419"/>
      <c r="AR95" s="419"/>
      <c r="AS95" s="419"/>
      <c r="AT95" s="419"/>
      <c r="AU95" s="419"/>
    </row>
    <row r="96" spans="1:47" hidden="1">
      <c r="A96" s="410">
        <v>36</v>
      </c>
      <c r="B96" s="410" t="str">
        <f t="shared" si="25"/>
        <v/>
      </c>
      <c r="C96" s="422" t="str">
        <f>IF(B96&lt;&gt;"",COUNTIFS('02_MASTER_KODE_FASYANKES'!D$3:D$20279,"Puskesmas",'02_MASTER_KODE_FASYANKES'!L$3:L$20279,B96,'02_MASTER_KODE_FASYANKES'!E$3:E$20279,"Rawat Inap"),"")</f>
        <v/>
      </c>
      <c r="D96" s="422" t="str">
        <f>IF(B96&lt;&gt;"",COUNTIFS('02_MASTER_KODE_FASYANKES'!D$3:D$20279,"Puskesmas",'02_MASTER_KODE_FASYANKES'!L$3:L$20279,B96,'02_MASTER_KODE_FASYANKES'!E$3:E$20279,"Non Rawat Inap"),"")</f>
        <v/>
      </c>
      <c r="E96" s="422" t="str">
        <f>IF(B96&lt;&gt;"",COUNTIFS(A1_Individu_Data_Keadaan_SDMK!S$4:S$150000,'04_MASTER_KODE_SDMK'!F$6,A1_Individu_Data_Keadaan_SDMK!O$4:O$150000,B96,A1_Individu_Data_Keadaan_SDMK!U$4:U$150000,"Laki-laki",A1_Individu_Data_Keadaan_SDMK!P$4:P$150000,"Puskesmas"),"")</f>
        <v/>
      </c>
      <c r="F96" s="422" t="str">
        <f>IF(B96&lt;&gt;"",COUNTIFS(A1_Individu_Data_Keadaan_SDMK!S$4:S$150000,'04_MASTER_KODE_SDMK'!F$6,A1_Individu_Data_Keadaan_SDMK!O$4:O$150000,B96,A1_Individu_Data_Keadaan_SDMK!U$4:U$150000,"Perempuan",A1_Individu_Data_Keadaan_SDMK!P$4:P$150000,"Puskesmas"),"")</f>
        <v/>
      </c>
      <c r="G96" s="422" t="str">
        <f t="shared" si="26"/>
        <v/>
      </c>
      <c r="H96" s="422" t="str">
        <f>IF(B96&lt;&gt;"",COUNTIFS(A1_Individu_Data_Keadaan_SDMK!S$4:S$150000,'04_MASTER_KODE_SDMK'!F$7,A1_Individu_Data_Keadaan_SDMK!O$4:O$150000,B96,A1_Individu_Data_Keadaan_SDMK!U$4:U$150000,"Laki-laki",A1_Individu_Data_Keadaan_SDMK!P$4:P$150000,"Puskesmas"),"")</f>
        <v/>
      </c>
      <c r="I96" s="422" t="str">
        <f>IF(B96&lt;&gt;"",COUNTIFS(A1_Individu_Data_Keadaan_SDMK!S$4:S$150000,'04_MASTER_KODE_SDMK'!F$7,A1_Individu_Data_Keadaan_SDMK!O$4:O$150000,B96,A1_Individu_Data_Keadaan_SDMK!U$4:U$150000,"Perempuan",A1_Individu_Data_Keadaan_SDMK!P$4:P$150000,"Puskesmas"),"")</f>
        <v/>
      </c>
      <c r="J96" s="422" t="str">
        <f t="shared" si="27"/>
        <v/>
      </c>
      <c r="K96" s="422" t="str">
        <f>IF(B96&lt;&gt;"",COUNTIFS(A1_Individu_Data_Keadaan_SDMK!Q$4:Q$150000,'04_MASTER_KODE_SDMK'!D$62,A1_Individu_Data_Keadaan_SDMK!O$4:O$150000,B96,A1_Individu_Data_Keadaan_SDMK!U$4:U$150000,"Laki-laki",A1_Individu_Data_Keadaan_SDMK!P$4:P$150000,"Puskesmas"),"")</f>
        <v/>
      </c>
      <c r="L96" s="422" t="str">
        <f>IF(B96&lt;&gt;"",COUNTIFS(A1_Individu_Data_Keadaan_SDMK!Q$4:Q$150000,'04_MASTER_KODE_SDMK'!D$62,A1_Individu_Data_Keadaan_SDMK!O$4:O$150000,B96,A1_Individu_Data_Keadaan_SDMK!U$4:U$150000,"Perempuan",A1_Individu_Data_Keadaan_SDMK!P$4:P$150000,"Puskesmas"),"")</f>
        <v/>
      </c>
      <c r="M96" s="422" t="str">
        <f t="shared" si="17"/>
        <v/>
      </c>
      <c r="N96" s="422" t="str">
        <f>IF(B96&lt;&gt;"",COUNTIFS(A1_Individu_Data_Keadaan_SDMK!Q$4:Q$150000,'04_MASTER_KODE_SDMK'!D$71,A1_Individu_Data_Keadaan_SDMK!O$4:O$150000,B96,A1_Individu_Data_Keadaan_SDMK!U$4:U$150000,"Perempuan",A1_Individu_Data_Keadaan_SDMK!P$4:P$150000,"Puskesmas"),"")</f>
        <v/>
      </c>
      <c r="O96" s="422" t="str">
        <f>IF(B96&lt;&gt;"",COUNTIFS(A1_Individu_Data_Keadaan_SDMK!Q$4:Q$150000,'04_MASTER_KODE_SDMK'!D$75,A1_Individu_Data_Keadaan_SDMK!O$4:O$150000,B96,A1_Individu_Data_Keadaan_SDMK!U$4:U$150000,"Laki-laki",A1_Individu_Data_Keadaan_SDMK!P$4:P$150000,"Puskesmas"),"")</f>
        <v/>
      </c>
      <c r="P96" s="422" t="str">
        <f>IF(B96&lt;&gt;"",COUNTIFS(A1_Individu_Data_Keadaan_SDMK!Q$4:Q$150000,'04_MASTER_KODE_SDMK'!D$75,A1_Individu_Data_Keadaan_SDMK!O$4:O$150000,B96,A1_Individu_Data_Keadaan_SDMK!U$4:U$150000,"Perempuan",A1_Individu_Data_Keadaan_SDMK!P$4:P$150000,"Puskesmas"),"")</f>
        <v/>
      </c>
      <c r="Q96" s="422" t="str">
        <f t="shared" si="18"/>
        <v/>
      </c>
      <c r="R96" s="422" t="str">
        <f>IF(B96&lt;&gt;"",COUNTIFS(A1_Individu_Data_Keadaan_SDMK!Q$4:Q$150000,'04_MASTER_KODE_SDMK'!D$79,A1_Individu_Data_Keadaan_SDMK!O$4:O$150000,B96,A1_Individu_Data_Keadaan_SDMK!U$4:U$150000,"Laki-laki",A1_Individu_Data_Keadaan_SDMK!P$4:P$150000,"Puskesmas"),"")</f>
        <v/>
      </c>
      <c r="S96" s="422" t="str">
        <f>IF(B96&lt;&gt;"",COUNTIFS(A1_Individu_Data_Keadaan_SDMK!Q$4:Q$150000,'04_MASTER_KODE_SDMK'!D$79,A1_Individu_Data_Keadaan_SDMK!O$4:O$150000,B96,A1_Individu_Data_Keadaan_SDMK!U$4:U$150000,"Perempuan",A1_Individu_Data_Keadaan_SDMK!P$4:P$150000,"Puskesmas"),"")</f>
        <v/>
      </c>
      <c r="T96" s="422" t="str">
        <f t="shared" si="19"/>
        <v/>
      </c>
      <c r="U96" s="422" t="str">
        <f>IF(B96&lt;&gt;"",COUNTIFS(A1_Individu_Data_Keadaan_SDMK!Q$4:Q$150000,'04_MASTER_KODE_SDMK'!D$88,A1_Individu_Data_Keadaan_SDMK!O$4:O$150000,B96,A1_Individu_Data_Keadaan_SDMK!U$4:U$150000,"Laki-laki",A1_Individu_Data_Keadaan_SDMK!P$4:P$150000,"Puskesmas"),"")</f>
        <v/>
      </c>
      <c r="V96" s="422" t="str">
        <f>IF(B96&lt;&gt;"",COUNTIFS(A1_Individu_Data_Keadaan_SDMK!Q$4:Q$150000,'04_MASTER_KODE_SDMK'!D$88,A1_Individu_Data_Keadaan_SDMK!O$4:O$150000,B96,A1_Individu_Data_Keadaan_SDMK!U$4:U$150000,"Perempuan",A1_Individu_Data_Keadaan_SDMK!P$4:P$150000,"Puskesmas"),"")</f>
        <v/>
      </c>
      <c r="W96" s="422" t="str">
        <f t="shared" si="20"/>
        <v/>
      </c>
      <c r="X96" s="422" t="str">
        <f>IF(B96&lt;&gt;"",COUNTIFS(A1_Individu_Data_Keadaan_SDMK!Q$4:Q$150000,'04_MASTER_KODE_SDMK'!D$91,A1_Individu_Data_Keadaan_SDMK!O$4:O$150000,B96,A1_Individu_Data_Keadaan_SDMK!U$4:U$150000,"Laki-laki",A1_Individu_Data_Keadaan_SDMK!P$4:P$150000,"Puskesmas"),"")</f>
        <v/>
      </c>
      <c r="Y96" s="422" t="str">
        <f>IF(B96&lt;&gt;"",COUNTIFS(A1_Individu_Data_Keadaan_SDMK!Q$4:Q$150000,'04_MASTER_KODE_SDMK'!D$91,A1_Individu_Data_Keadaan_SDMK!O$4:O$150000,B96,A1_Individu_Data_Keadaan_SDMK!U$4:U$150000,"Perempuan",A1_Individu_Data_Keadaan_SDMK!P$4:P$150000,"Puskesmas"),"")</f>
        <v/>
      </c>
      <c r="Z96" s="422" t="str">
        <f t="shared" si="21"/>
        <v/>
      </c>
      <c r="AA96" s="422" t="str">
        <f>IF(B96&lt;&gt;"",COUNTIFS(A1_Individu_Data_Keadaan_SDMK!R$4:R$150000,'04_MASTER_KODE_SDMK'!E$107,A1_Individu_Data_Keadaan_SDMK!O$4:O$150000,B96,A1_Individu_Data_Keadaan_SDMK!U$4:U$150000,"Laki-laki",A1_Individu_Data_Keadaan_SDMK!P$4:P$150000,"Puskesmas"),"")</f>
        <v/>
      </c>
      <c r="AB96" s="422" t="str">
        <f>IF(B96&lt;&gt;"",COUNTIFS(A1_Individu_Data_Keadaan_SDMK!R$4:R$150000,'04_MASTER_KODE_SDMK'!E$107,A1_Individu_Data_Keadaan_SDMK!O$4:O$150000,B96,A1_Individu_Data_Keadaan_SDMK!U$4:U$150000,"Perempuan"),"")</f>
        <v/>
      </c>
      <c r="AC96" s="422" t="str">
        <f t="shared" si="28"/>
        <v/>
      </c>
      <c r="AD96" s="422" t="str">
        <f t="shared" si="22"/>
        <v/>
      </c>
      <c r="AE96" s="422" t="str">
        <f t="shared" si="23"/>
        <v/>
      </c>
      <c r="AF96" s="422" t="str">
        <f t="shared" si="24"/>
        <v/>
      </c>
      <c r="AG96" s="419"/>
      <c r="AH96" s="419"/>
      <c r="AI96" s="419"/>
      <c r="AJ96" s="419"/>
      <c r="AK96" s="419"/>
      <c r="AL96" s="419"/>
      <c r="AM96" s="419"/>
      <c r="AN96" s="419"/>
      <c r="AO96" s="419"/>
      <c r="AP96" s="419"/>
      <c r="AQ96" s="419"/>
      <c r="AR96" s="419"/>
      <c r="AS96" s="419"/>
      <c r="AT96" s="419"/>
      <c r="AU96" s="419"/>
    </row>
    <row r="97" spans="1:47" hidden="1">
      <c r="A97" s="418">
        <v>37</v>
      </c>
      <c r="B97" s="418" t="str">
        <f t="shared" si="25"/>
        <v/>
      </c>
      <c r="C97" s="423" t="str">
        <f>IF(B97&lt;&gt;"",COUNTIFS('02_MASTER_KODE_FASYANKES'!D$3:D$20279,"Puskesmas",'02_MASTER_KODE_FASYANKES'!L$3:L$20279,B97,'02_MASTER_KODE_FASYANKES'!E$3:E$20279,"Rawat Inap"),"")</f>
        <v/>
      </c>
      <c r="D97" s="423" t="str">
        <f>IF(B97&lt;&gt;"",COUNTIFS('02_MASTER_KODE_FASYANKES'!D$3:D$20279,"Puskesmas",'02_MASTER_KODE_FASYANKES'!L$3:L$20279,B97,'02_MASTER_KODE_FASYANKES'!E$3:E$20279,"Non Rawat Inap"),"")</f>
        <v/>
      </c>
      <c r="E97" s="423" t="str">
        <f>IF(B97&lt;&gt;"",COUNTIFS(A1_Individu_Data_Keadaan_SDMK!S$4:S$150000,'04_MASTER_KODE_SDMK'!F$6,A1_Individu_Data_Keadaan_SDMK!O$4:O$150000,B97,A1_Individu_Data_Keadaan_SDMK!U$4:U$150000,"Laki-laki",A1_Individu_Data_Keadaan_SDMK!P$4:P$150000,"Puskesmas"),"")</f>
        <v/>
      </c>
      <c r="F97" s="423" t="str">
        <f>IF(B97&lt;&gt;"",COUNTIFS(A1_Individu_Data_Keadaan_SDMK!S$4:S$150000,'04_MASTER_KODE_SDMK'!F$6,A1_Individu_Data_Keadaan_SDMK!O$4:O$150000,B97,A1_Individu_Data_Keadaan_SDMK!U$4:U$150000,"Perempuan",A1_Individu_Data_Keadaan_SDMK!P$4:P$150000,"Puskesmas"),"")</f>
        <v/>
      </c>
      <c r="G97" s="423" t="str">
        <f t="shared" si="26"/>
        <v/>
      </c>
      <c r="H97" s="423" t="str">
        <f>IF(B97&lt;&gt;"",COUNTIFS(A1_Individu_Data_Keadaan_SDMK!S$4:S$150000,'04_MASTER_KODE_SDMK'!F$7,A1_Individu_Data_Keadaan_SDMK!O$4:O$150000,B97,A1_Individu_Data_Keadaan_SDMK!U$4:U$150000,"Laki-laki",A1_Individu_Data_Keadaan_SDMK!P$4:P$150000,"Puskesmas"),"")</f>
        <v/>
      </c>
      <c r="I97" s="423" t="str">
        <f>IF(B97&lt;&gt;"",COUNTIFS(A1_Individu_Data_Keadaan_SDMK!S$4:S$150000,'04_MASTER_KODE_SDMK'!F$7,A1_Individu_Data_Keadaan_SDMK!O$4:O$150000,B97,A1_Individu_Data_Keadaan_SDMK!U$4:U$150000,"Perempuan",A1_Individu_Data_Keadaan_SDMK!P$4:P$150000,"Puskesmas"),"")</f>
        <v/>
      </c>
      <c r="J97" s="423" t="str">
        <f t="shared" si="27"/>
        <v/>
      </c>
      <c r="K97" s="423" t="str">
        <f>IF(B97&lt;&gt;"",COUNTIFS(A1_Individu_Data_Keadaan_SDMK!Q$4:Q$150000,'04_MASTER_KODE_SDMK'!D$62,A1_Individu_Data_Keadaan_SDMK!O$4:O$150000,B97,A1_Individu_Data_Keadaan_SDMK!U$4:U$150000,"Laki-laki",A1_Individu_Data_Keadaan_SDMK!P$4:P$150000,"Puskesmas"),"")</f>
        <v/>
      </c>
      <c r="L97" s="423" t="str">
        <f>IF(B97&lt;&gt;"",COUNTIFS(A1_Individu_Data_Keadaan_SDMK!Q$4:Q$150000,'04_MASTER_KODE_SDMK'!D$62,A1_Individu_Data_Keadaan_SDMK!O$4:O$150000,B97,A1_Individu_Data_Keadaan_SDMK!U$4:U$150000,"Perempuan",A1_Individu_Data_Keadaan_SDMK!P$4:P$150000,"Puskesmas"),"")</f>
        <v/>
      </c>
      <c r="M97" s="423" t="str">
        <f t="shared" si="17"/>
        <v/>
      </c>
      <c r="N97" s="423" t="str">
        <f>IF(B97&lt;&gt;"",COUNTIFS(A1_Individu_Data_Keadaan_SDMK!Q$4:Q$150000,'04_MASTER_KODE_SDMK'!D$71,A1_Individu_Data_Keadaan_SDMK!O$4:O$150000,B97,A1_Individu_Data_Keadaan_SDMK!U$4:U$150000,"Perempuan",A1_Individu_Data_Keadaan_SDMK!P$4:P$150000,"Puskesmas"),"")</f>
        <v/>
      </c>
      <c r="O97" s="423" t="str">
        <f>IF(B97&lt;&gt;"",COUNTIFS(A1_Individu_Data_Keadaan_SDMK!Q$4:Q$150000,'04_MASTER_KODE_SDMK'!D$75,A1_Individu_Data_Keadaan_SDMK!O$4:O$150000,B97,A1_Individu_Data_Keadaan_SDMK!U$4:U$150000,"Laki-laki",A1_Individu_Data_Keadaan_SDMK!P$4:P$150000,"Puskesmas"),"")</f>
        <v/>
      </c>
      <c r="P97" s="423" t="str">
        <f>IF(B97&lt;&gt;"",COUNTIFS(A1_Individu_Data_Keadaan_SDMK!Q$4:Q$150000,'04_MASTER_KODE_SDMK'!D$75,A1_Individu_Data_Keadaan_SDMK!O$4:O$150000,B97,A1_Individu_Data_Keadaan_SDMK!U$4:U$150000,"Perempuan",A1_Individu_Data_Keadaan_SDMK!P$4:P$150000,"Puskesmas"),"")</f>
        <v/>
      </c>
      <c r="Q97" s="423" t="str">
        <f t="shared" si="18"/>
        <v/>
      </c>
      <c r="R97" s="423" t="str">
        <f>IF(B97&lt;&gt;"",COUNTIFS(A1_Individu_Data_Keadaan_SDMK!Q$4:Q$150000,'04_MASTER_KODE_SDMK'!D$79,A1_Individu_Data_Keadaan_SDMK!O$4:O$150000,B97,A1_Individu_Data_Keadaan_SDMK!U$4:U$150000,"Laki-laki",A1_Individu_Data_Keadaan_SDMK!P$4:P$150000,"Puskesmas"),"")</f>
        <v/>
      </c>
      <c r="S97" s="423" t="str">
        <f>IF(B97&lt;&gt;"",COUNTIFS(A1_Individu_Data_Keadaan_SDMK!Q$4:Q$150000,'04_MASTER_KODE_SDMK'!D$79,A1_Individu_Data_Keadaan_SDMK!O$4:O$150000,B97,A1_Individu_Data_Keadaan_SDMK!U$4:U$150000,"Perempuan",A1_Individu_Data_Keadaan_SDMK!P$4:P$150000,"Puskesmas"),"")</f>
        <v/>
      </c>
      <c r="T97" s="423" t="str">
        <f t="shared" si="19"/>
        <v/>
      </c>
      <c r="U97" s="423" t="str">
        <f>IF(B97&lt;&gt;"",COUNTIFS(A1_Individu_Data_Keadaan_SDMK!Q$4:Q$150000,'04_MASTER_KODE_SDMK'!D$88,A1_Individu_Data_Keadaan_SDMK!O$4:O$150000,B97,A1_Individu_Data_Keadaan_SDMK!U$4:U$150000,"Laki-laki",A1_Individu_Data_Keadaan_SDMK!P$4:P$150000,"Puskesmas"),"")</f>
        <v/>
      </c>
      <c r="V97" s="423" t="str">
        <f>IF(B97&lt;&gt;"",COUNTIFS(A1_Individu_Data_Keadaan_SDMK!Q$4:Q$150000,'04_MASTER_KODE_SDMK'!D$88,A1_Individu_Data_Keadaan_SDMK!O$4:O$150000,B97,A1_Individu_Data_Keadaan_SDMK!U$4:U$150000,"Perempuan",A1_Individu_Data_Keadaan_SDMK!P$4:P$150000,"Puskesmas"),"")</f>
        <v/>
      </c>
      <c r="W97" s="423" t="str">
        <f t="shared" si="20"/>
        <v/>
      </c>
      <c r="X97" s="423" t="str">
        <f>IF(B97&lt;&gt;"",COUNTIFS(A1_Individu_Data_Keadaan_SDMK!Q$4:Q$150000,'04_MASTER_KODE_SDMK'!D$91,A1_Individu_Data_Keadaan_SDMK!O$4:O$150000,B97,A1_Individu_Data_Keadaan_SDMK!U$4:U$150000,"Laki-laki",A1_Individu_Data_Keadaan_SDMK!P$4:P$150000,"Puskesmas"),"")</f>
        <v/>
      </c>
      <c r="Y97" s="423" t="str">
        <f>IF(B97&lt;&gt;"",COUNTIFS(A1_Individu_Data_Keadaan_SDMK!Q$4:Q$150000,'04_MASTER_KODE_SDMK'!D$91,A1_Individu_Data_Keadaan_SDMK!O$4:O$150000,B97,A1_Individu_Data_Keadaan_SDMK!U$4:U$150000,"Perempuan",A1_Individu_Data_Keadaan_SDMK!P$4:P$150000,"Puskesmas"),"")</f>
        <v/>
      </c>
      <c r="Z97" s="423" t="str">
        <f t="shared" si="21"/>
        <v/>
      </c>
      <c r="AA97" s="423" t="str">
        <f>IF(B97&lt;&gt;"",COUNTIFS(A1_Individu_Data_Keadaan_SDMK!R$4:R$150000,'04_MASTER_KODE_SDMK'!E$107,A1_Individu_Data_Keadaan_SDMK!O$4:O$150000,B97,A1_Individu_Data_Keadaan_SDMK!U$4:U$150000,"Laki-laki",A1_Individu_Data_Keadaan_SDMK!P$4:P$150000,"Puskesmas"),"")</f>
        <v/>
      </c>
      <c r="AB97" s="423" t="str">
        <f>IF(B97&lt;&gt;"",COUNTIFS(A1_Individu_Data_Keadaan_SDMK!R$4:R$150000,'04_MASTER_KODE_SDMK'!E$107,A1_Individu_Data_Keadaan_SDMK!O$4:O$150000,B97,A1_Individu_Data_Keadaan_SDMK!U$4:U$150000,"Perempuan"),"")</f>
        <v/>
      </c>
      <c r="AC97" s="423" t="str">
        <f t="shared" si="28"/>
        <v/>
      </c>
      <c r="AD97" s="423" t="str">
        <f t="shared" si="22"/>
        <v/>
      </c>
      <c r="AE97" s="423" t="str">
        <f t="shared" si="23"/>
        <v/>
      </c>
      <c r="AF97" s="423" t="str">
        <f t="shared" si="24"/>
        <v/>
      </c>
      <c r="AG97" s="419"/>
      <c r="AH97" s="419"/>
      <c r="AI97" s="419"/>
      <c r="AJ97" s="419"/>
      <c r="AK97" s="419"/>
      <c r="AL97" s="419"/>
      <c r="AM97" s="419"/>
      <c r="AN97" s="419"/>
      <c r="AO97" s="419"/>
      <c r="AP97" s="419"/>
      <c r="AQ97" s="419"/>
      <c r="AR97" s="419"/>
      <c r="AS97" s="419"/>
      <c r="AT97" s="419"/>
      <c r="AU97" s="419"/>
    </row>
    <row r="98" spans="1:47" hidden="1">
      <c r="A98" s="410">
        <v>38</v>
      </c>
      <c r="B98" s="410" t="str">
        <f t="shared" si="25"/>
        <v/>
      </c>
      <c r="C98" s="422" t="str">
        <f>IF(B98&lt;&gt;"",COUNTIFS('02_MASTER_KODE_FASYANKES'!D$3:D$20279,"Puskesmas",'02_MASTER_KODE_FASYANKES'!L$3:L$20279,B98,'02_MASTER_KODE_FASYANKES'!E$3:E$20279,"Rawat Inap"),"")</f>
        <v/>
      </c>
      <c r="D98" s="422" t="str">
        <f>IF(B98&lt;&gt;"",COUNTIFS('02_MASTER_KODE_FASYANKES'!D$3:D$20279,"Puskesmas",'02_MASTER_KODE_FASYANKES'!L$3:L$20279,B98,'02_MASTER_KODE_FASYANKES'!E$3:E$20279,"Non Rawat Inap"),"")</f>
        <v/>
      </c>
      <c r="E98" s="422" t="str">
        <f>IF(B98&lt;&gt;"",COUNTIFS(A1_Individu_Data_Keadaan_SDMK!S$4:S$150000,'04_MASTER_KODE_SDMK'!F$6,A1_Individu_Data_Keadaan_SDMK!O$4:O$150000,B98,A1_Individu_Data_Keadaan_SDMK!U$4:U$150000,"Laki-laki",A1_Individu_Data_Keadaan_SDMK!P$4:P$150000,"Puskesmas"),"")</f>
        <v/>
      </c>
      <c r="F98" s="422" t="str">
        <f>IF(B98&lt;&gt;"",COUNTIFS(A1_Individu_Data_Keadaan_SDMK!S$4:S$150000,'04_MASTER_KODE_SDMK'!F$6,A1_Individu_Data_Keadaan_SDMK!O$4:O$150000,B98,A1_Individu_Data_Keadaan_SDMK!U$4:U$150000,"Perempuan",A1_Individu_Data_Keadaan_SDMK!P$4:P$150000,"Puskesmas"),"")</f>
        <v/>
      </c>
      <c r="G98" s="422" t="str">
        <f t="shared" si="26"/>
        <v/>
      </c>
      <c r="H98" s="422" t="str">
        <f>IF(B98&lt;&gt;"",COUNTIFS(A1_Individu_Data_Keadaan_SDMK!S$4:S$150000,'04_MASTER_KODE_SDMK'!F$7,A1_Individu_Data_Keadaan_SDMK!O$4:O$150000,B98,A1_Individu_Data_Keadaan_SDMK!U$4:U$150000,"Laki-laki",A1_Individu_Data_Keadaan_SDMK!P$4:P$150000,"Puskesmas"),"")</f>
        <v/>
      </c>
      <c r="I98" s="422" t="str">
        <f>IF(B98&lt;&gt;"",COUNTIFS(A1_Individu_Data_Keadaan_SDMK!S$4:S$150000,'04_MASTER_KODE_SDMK'!F$7,A1_Individu_Data_Keadaan_SDMK!O$4:O$150000,B98,A1_Individu_Data_Keadaan_SDMK!U$4:U$150000,"Perempuan",A1_Individu_Data_Keadaan_SDMK!P$4:P$150000,"Puskesmas"),"")</f>
        <v/>
      </c>
      <c r="J98" s="422" t="str">
        <f t="shared" si="27"/>
        <v/>
      </c>
      <c r="K98" s="422" t="str">
        <f>IF(B98&lt;&gt;"",COUNTIFS(A1_Individu_Data_Keadaan_SDMK!Q$4:Q$150000,'04_MASTER_KODE_SDMK'!D$62,A1_Individu_Data_Keadaan_SDMK!O$4:O$150000,B98,A1_Individu_Data_Keadaan_SDMK!U$4:U$150000,"Laki-laki",A1_Individu_Data_Keadaan_SDMK!P$4:P$150000,"Puskesmas"),"")</f>
        <v/>
      </c>
      <c r="L98" s="422" t="str">
        <f>IF(B98&lt;&gt;"",COUNTIFS(A1_Individu_Data_Keadaan_SDMK!Q$4:Q$150000,'04_MASTER_KODE_SDMK'!D$62,A1_Individu_Data_Keadaan_SDMK!O$4:O$150000,B98,A1_Individu_Data_Keadaan_SDMK!U$4:U$150000,"Perempuan",A1_Individu_Data_Keadaan_SDMK!P$4:P$150000,"Puskesmas"),"")</f>
        <v/>
      </c>
      <c r="M98" s="422" t="str">
        <f t="shared" si="17"/>
        <v/>
      </c>
      <c r="N98" s="422" t="str">
        <f>IF(B98&lt;&gt;"",COUNTIFS(A1_Individu_Data_Keadaan_SDMK!Q$4:Q$150000,'04_MASTER_KODE_SDMK'!D$71,A1_Individu_Data_Keadaan_SDMK!O$4:O$150000,B98,A1_Individu_Data_Keadaan_SDMK!U$4:U$150000,"Perempuan",A1_Individu_Data_Keadaan_SDMK!P$4:P$150000,"Puskesmas"),"")</f>
        <v/>
      </c>
      <c r="O98" s="422" t="str">
        <f>IF(B98&lt;&gt;"",COUNTIFS(A1_Individu_Data_Keadaan_SDMK!Q$4:Q$150000,'04_MASTER_KODE_SDMK'!D$75,A1_Individu_Data_Keadaan_SDMK!O$4:O$150000,B98,A1_Individu_Data_Keadaan_SDMK!U$4:U$150000,"Laki-laki",A1_Individu_Data_Keadaan_SDMK!P$4:P$150000,"Puskesmas"),"")</f>
        <v/>
      </c>
      <c r="P98" s="422" t="str">
        <f>IF(B98&lt;&gt;"",COUNTIFS(A1_Individu_Data_Keadaan_SDMK!Q$4:Q$150000,'04_MASTER_KODE_SDMK'!D$75,A1_Individu_Data_Keadaan_SDMK!O$4:O$150000,B98,A1_Individu_Data_Keadaan_SDMK!U$4:U$150000,"Perempuan",A1_Individu_Data_Keadaan_SDMK!P$4:P$150000,"Puskesmas"),"")</f>
        <v/>
      </c>
      <c r="Q98" s="422" t="str">
        <f t="shared" si="18"/>
        <v/>
      </c>
      <c r="R98" s="422" t="str">
        <f>IF(B98&lt;&gt;"",COUNTIFS(A1_Individu_Data_Keadaan_SDMK!Q$4:Q$150000,'04_MASTER_KODE_SDMK'!D$79,A1_Individu_Data_Keadaan_SDMK!O$4:O$150000,B98,A1_Individu_Data_Keadaan_SDMK!U$4:U$150000,"Laki-laki",A1_Individu_Data_Keadaan_SDMK!P$4:P$150000,"Puskesmas"),"")</f>
        <v/>
      </c>
      <c r="S98" s="422" t="str">
        <f>IF(B98&lt;&gt;"",COUNTIFS(A1_Individu_Data_Keadaan_SDMK!Q$4:Q$150000,'04_MASTER_KODE_SDMK'!D$79,A1_Individu_Data_Keadaan_SDMK!O$4:O$150000,B98,A1_Individu_Data_Keadaan_SDMK!U$4:U$150000,"Perempuan",A1_Individu_Data_Keadaan_SDMK!P$4:P$150000,"Puskesmas"),"")</f>
        <v/>
      </c>
      <c r="T98" s="422" t="str">
        <f t="shared" si="19"/>
        <v/>
      </c>
      <c r="U98" s="422" t="str">
        <f>IF(B98&lt;&gt;"",COUNTIFS(A1_Individu_Data_Keadaan_SDMK!Q$4:Q$150000,'04_MASTER_KODE_SDMK'!D$88,A1_Individu_Data_Keadaan_SDMK!O$4:O$150000,B98,A1_Individu_Data_Keadaan_SDMK!U$4:U$150000,"Laki-laki",A1_Individu_Data_Keadaan_SDMK!P$4:P$150000,"Puskesmas"),"")</f>
        <v/>
      </c>
      <c r="V98" s="422" t="str">
        <f>IF(B98&lt;&gt;"",COUNTIFS(A1_Individu_Data_Keadaan_SDMK!Q$4:Q$150000,'04_MASTER_KODE_SDMK'!D$88,A1_Individu_Data_Keadaan_SDMK!O$4:O$150000,B98,A1_Individu_Data_Keadaan_SDMK!U$4:U$150000,"Perempuan",A1_Individu_Data_Keadaan_SDMK!P$4:P$150000,"Puskesmas"),"")</f>
        <v/>
      </c>
      <c r="W98" s="422" t="str">
        <f t="shared" si="20"/>
        <v/>
      </c>
      <c r="X98" s="422" t="str">
        <f>IF(B98&lt;&gt;"",COUNTIFS(A1_Individu_Data_Keadaan_SDMK!Q$4:Q$150000,'04_MASTER_KODE_SDMK'!D$91,A1_Individu_Data_Keadaan_SDMK!O$4:O$150000,B98,A1_Individu_Data_Keadaan_SDMK!U$4:U$150000,"Laki-laki",A1_Individu_Data_Keadaan_SDMK!P$4:P$150000,"Puskesmas"),"")</f>
        <v/>
      </c>
      <c r="Y98" s="422" t="str">
        <f>IF(B98&lt;&gt;"",COUNTIFS(A1_Individu_Data_Keadaan_SDMK!Q$4:Q$150000,'04_MASTER_KODE_SDMK'!D$91,A1_Individu_Data_Keadaan_SDMK!O$4:O$150000,B98,A1_Individu_Data_Keadaan_SDMK!U$4:U$150000,"Perempuan",A1_Individu_Data_Keadaan_SDMK!P$4:P$150000,"Puskesmas"),"")</f>
        <v/>
      </c>
      <c r="Z98" s="422" t="str">
        <f t="shared" si="21"/>
        <v/>
      </c>
      <c r="AA98" s="422" t="str">
        <f>IF(B98&lt;&gt;"",COUNTIFS(A1_Individu_Data_Keadaan_SDMK!R$4:R$150000,'04_MASTER_KODE_SDMK'!E$107,A1_Individu_Data_Keadaan_SDMK!O$4:O$150000,B98,A1_Individu_Data_Keadaan_SDMK!U$4:U$150000,"Laki-laki",A1_Individu_Data_Keadaan_SDMK!P$4:P$150000,"Puskesmas"),"")</f>
        <v/>
      </c>
      <c r="AB98" s="422" t="str">
        <f>IF(B98&lt;&gt;"",COUNTIFS(A1_Individu_Data_Keadaan_SDMK!R$4:R$150000,'04_MASTER_KODE_SDMK'!E$107,A1_Individu_Data_Keadaan_SDMK!O$4:O$150000,B98,A1_Individu_Data_Keadaan_SDMK!U$4:U$150000,"Perempuan"),"")</f>
        <v/>
      </c>
      <c r="AC98" s="422" t="str">
        <f t="shared" si="28"/>
        <v/>
      </c>
      <c r="AD98" s="422" t="str">
        <f t="shared" si="22"/>
        <v/>
      </c>
      <c r="AE98" s="422" t="str">
        <f t="shared" si="23"/>
        <v/>
      </c>
      <c r="AF98" s="422" t="str">
        <f t="shared" si="24"/>
        <v/>
      </c>
      <c r="AG98" s="419"/>
      <c r="AH98" s="419"/>
      <c r="AI98" s="419"/>
      <c r="AJ98" s="419"/>
      <c r="AK98" s="419"/>
      <c r="AL98" s="419"/>
      <c r="AM98" s="419"/>
      <c r="AN98" s="419"/>
      <c r="AO98" s="419"/>
      <c r="AP98" s="419"/>
      <c r="AQ98" s="419"/>
      <c r="AR98" s="419"/>
      <c r="AS98" s="419"/>
      <c r="AT98" s="419"/>
      <c r="AU98" s="419"/>
    </row>
    <row r="99" spans="1:47" ht="19.5" customHeight="1">
      <c r="A99" s="639" t="s">
        <v>9218</v>
      </c>
      <c r="B99" s="640"/>
      <c r="C99" s="416">
        <f t="shared" ref="C99:AF99" si="29">SUM(C61:C98)</f>
        <v>30</v>
      </c>
      <c r="D99" s="416">
        <f t="shared" si="29"/>
        <v>310</v>
      </c>
      <c r="E99" s="416">
        <f t="shared" si="29"/>
        <v>0</v>
      </c>
      <c r="F99" s="416">
        <f t="shared" si="29"/>
        <v>0</v>
      </c>
      <c r="G99" s="416">
        <f t="shared" si="29"/>
        <v>0</v>
      </c>
      <c r="H99" s="416">
        <f t="shared" si="29"/>
        <v>0</v>
      </c>
      <c r="I99" s="416">
        <f t="shared" si="29"/>
        <v>0</v>
      </c>
      <c r="J99" s="416">
        <f t="shared" si="29"/>
        <v>0</v>
      </c>
      <c r="K99" s="416">
        <f t="shared" si="29"/>
        <v>0</v>
      </c>
      <c r="L99" s="416">
        <f t="shared" si="29"/>
        <v>0</v>
      </c>
      <c r="M99" s="416">
        <f t="shared" si="29"/>
        <v>0</v>
      </c>
      <c r="N99" s="416">
        <f t="shared" si="29"/>
        <v>0</v>
      </c>
      <c r="O99" s="416">
        <f t="shared" si="29"/>
        <v>0</v>
      </c>
      <c r="P99" s="416">
        <f t="shared" si="29"/>
        <v>0</v>
      </c>
      <c r="Q99" s="416">
        <f t="shared" si="29"/>
        <v>0</v>
      </c>
      <c r="R99" s="416">
        <f t="shared" si="29"/>
        <v>0</v>
      </c>
      <c r="S99" s="416">
        <f t="shared" si="29"/>
        <v>0</v>
      </c>
      <c r="T99" s="416">
        <f t="shared" si="29"/>
        <v>0</v>
      </c>
      <c r="U99" s="416">
        <f t="shared" si="29"/>
        <v>0</v>
      </c>
      <c r="V99" s="416">
        <f t="shared" si="29"/>
        <v>0</v>
      </c>
      <c r="W99" s="416">
        <f t="shared" si="29"/>
        <v>0</v>
      </c>
      <c r="X99" s="416">
        <f t="shared" si="29"/>
        <v>0</v>
      </c>
      <c r="Y99" s="416">
        <f t="shared" si="29"/>
        <v>0</v>
      </c>
      <c r="Z99" s="416">
        <f t="shared" si="29"/>
        <v>0</v>
      </c>
      <c r="AA99" s="416">
        <f t="shared" si="29"/>
        <v>0</v>
      </c>
      <c r="AB99" s="416">
        <f t="shared" si="29"/>
        <v>0</v>
      </c>
      <c r="AC99" s="416">
        <f t="shared" si="29"/>
        <v>0</v>
      </c>
      <c r="AD99" s="416">
        <f t="shared" si="29"/>
        <v>0</v>
      </c>
      <c r="AE99" s="416">
        <f t="shared" si="29"/>
        <v>0</v>
      </c>
      <c r="AF99" s="416">
        <f t="shared" si="29"/>
        <v>0</v>
      </c>
      <c r="AG99" s="419"/>
      <c r="AH99" s="419"/>
      <c r="AI99" s="419"/>
      <c r="AJ99" s="419"/>
      <c r="AK99" s="419"/>
      <c r="AL99" s="419"/>
      <c r="AM99" s="419"/>
      <c r="AN99" s="419"/>
      <c r="AO99" s="419"/>
      <c r="AP99" s="419"/>
      <c r="AQ99" s="419"/>
      <c r="AR99" s="419"/>
      <c r="AS99" s="419"/>
      <c r="AT99" s="419"/>
      <c r="AU99" s="419"/>
    </row>
  </sheetData>
  <mergeCells count="53"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  <mergeCell ref="X59:Z59"/>
    <mergeCell ref="AA59:AC59"/>
    <mergeCell ref="AM14:AO14"/>
    <mergeCell ref="AP14:AR14"/>
    <mergeCell ref="AD58:AF59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AS6:AU7"/>
    <mergeCell ref="E7:G7"/>
    <mergeCell ref="H7:J7"/>
    <mergeCell ref="K7:M7"/>
    <mergeCell ref="O7:Q7"/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B1:BI347"/>
  <sheetViews>
    <sheetView zoomScale="80" zoomScaleNormal="80" workbookViewId="0">
      <pane ySplit="7" topLeftCell="A8" activePane="bottomLeft" state="frozen"/>
      <selection pane="bottomLeft" activeCell="B10" sqref="B10"/>
    </sheetView>
  </sheetViews>
  <sheetFormatPr defaultColWidth="9.140625" defaultRowHeight="12.75"/>
  <cols>
    <col min="1" max="1" width="3" style="132" customWidth="1"/>
    <col min="2" max="2" width="29.5703125" style="132" customWidth="1"/>
    <col min="3" max="3" width="16.5703125" style="132" customWidth="1"/>
    <col min="4" max="4" width="12" style="132" customWidth="1"/>
    <col min="5" max="5" width="10" style="132" customWidth="1"/>
    <col min="6" max="6" width="9.42578125" style="132" customWidth="1"/>
    <col min="7" max="7" width="11.140625" style="132" customWidth="1"/>
    <col min="8" max="8" width="9.7109375" style="132" customWidth="1"/>
    <col min="9" max="10" width="13.28515625" style="132" customWidth="1"/>
    <col min="11" max="12" width="3.7109375" style="132" customWidth="1"/>
    <col min="13" max="13" width="15.140625" style="132" customWidth="1"/>
    <col min="14" max="14" width="45.28515625" style="132" bestFit="1" customWidth="1"/>
    <col min="15" max="15" width="12.42578125" style="132" customWidth="1"/>
    <col min="16" max="16" width="16.42578125" style="132" customWidth="1"/>
    <col min="17" max="17" width="18.42578125" style="132" customWidth="1"/>
    <col min="18" max="19" width="7" style="132" customWidth="1"/>
    <col min="20" max="20" width="25.28515625" style="132" customWidth="1"/>
    <col min="21" max="21" width="26.85546875" style="132" customWidth="1"/>
    <col min="22" max="22" width="5.7109375" style="132" customWidth="1"/>
    <col min="23" max="23" width="15.28515625" style="132" customWidth="1"/>
    <col min="24" max="24" width="10.5703125" style="132" customWidth="1"/>
    <col min="25" max="27" width="9.140625" style="132" customWidth="1"/>
    <col min="28" max="28" width="10.7109375" style="132" customWidth="1"/>
    <col min="29" max="31" width="9.140625" style="132" customWidth="1"/>
    <col min="32" max="35" width="10.5703125" style="132" customWidth="1"/>
    <col min="36" max="36" width="10" style="132" customWidth="1"/>
    <col min="37" max="39" width="9.140625" style="132" customWidth="1"/>
    <col min="40" max="40" width="10.140625" style="132" customWidth="1"/>
    <col min="41" max="43" width="9.140625" style="132" customWidth="1"/>
    <col min="44" max="44" width="10.140625" style="132" customWidth="1"/>
    <col min="45" max="47" width="9.140625" style="132" customWidth="1"/>
    <col min="48" max="48" width="10.28515625" style="132" customWidth="1"/>
    <col min="49" max="51" width="9.140625" style="132" customWidth="1"/>
    <col min="52" max="52" width="10.5703125" style="132" customWidth="1"/>
    <col min="53" max="55" width="9.140625" style="132" customWidth="1"/>
    <col min="56" max="56" width="10.5703125" style="132" customWidth="1"/>
    <col min="57" max="59" width="9.140625" style="132" customWidth="1"/>
    <col min="60" max="60" width="20.7109375" style="132" customWidth="1"/>
    <col min="61" max="61" width="18.85546875" style="132" customWidth="1"/>
    <col min="62" max="16384" width="9.140625" style="132"/>
  </cols>
  <sheetData>
    <row r="1" spans="2:61" s="131" customFormat="1" ht="50.25" customHeight="1">
      <c r="B1" s="358" t="s">
        <v>11664</v>
      </c>
    </row>
    <row r="2" spans="2:61" s="131" customFormat="1" ht="6.6" customHeight="1" thickBot="1">
      <c r="B2" s="130"/>
    </row>
    <row r="3" spans="2:61" s="131" customFormat="1" ht="19.5" customHeight="1" thickBot="1">
      <c r="B3" s="52"/>
      <c r="C3" s="149" t="s">
        <v>9322</v>
      </c>
      <c r="D3" s="149"/>
    </row>
    <row r="4" spans="2:61" ht="21.95" customHeight="1">
      <c r="B4" s="149" t="s">
        <v>12312</v>
      </c>
      <c r="K4" s="133"/>
      <c r="L4" s="133"/>
      <c r="R4" s="133"/>
      <c r="S4" s="133"/>
      <c r="T4" s="133"/>
    </row>
    <row r="5" spans="2:61" ht="22.5" customHeight="1">
      <c r="B5" s="680" t="s">
        <v>12264</v>
      </c>
      <c r="C5" s="680" t="s">
        <v>9364</v>
      </c>
      <c r="D5" s="680" t="s">
        <v>9366</v>
      </c>
      <c r="E5" s="676" t="s">
        <v>9363</v>
      </c>
      <c r="F5" s="677"/>
      <c r="G5" s="692" t="s">
        <v>9303</v>
      </c>
      <c r="H5" s="693"/>
      <c r="I5" s="694"/>
      <c r="M5" s="672" t="s">
        <v>12261</v>
      </c>
      <c r="N5" s="671" t="s">
        <v>1654</v>
      </c>
      <c r="O5" s="689" t="s">
        <v>12260</v>
      </c>
      <c r="P5" s="668" t="s">
        <v>9309</v>
      </c>
      <c r="Q5" s="691" t="s">
        <v>11667</v>
      </c>
      <c r="R5" s="668" t="s">
        <v>9304</v>
      </c>
      <c r="S5" s="668" t="s">
        <v>9306</v>
      </c>
      <c r="T5" s="673" t="s">
        <v>9305</v>
      </c>
      <c r="U5" s="673" t="s">
        <v>9307</v>
      </c>
      <c r="V5" s="669" t="s">
        <v>9308</v>
      </c>
      <c r="W5" s="686" t="s">
        <v>9321</v>
      </c>
      <c r="X5" s="687"/>
      <c r="Y5" s="687"/>
      <c r="Z5" s="687"/>
      <c r="AA5" s="687"/>
      <c r="AB5" s="687"/>
      <c r="AC5" s="687"/>
      <c r="AD5" s="687"/>
      <c r="AE5" s="687"/>
      <c r="AF5" s="687"/>
      <c r="AG5" s="687"/>
      <c r="AH5" s="687"/>
      <c r="AI5" s="687"/>
      <c r="AJ5" s="687"/>
      <c r="AK5" s="687"/>
      <c r="AL5" s="687"/>
      <c r="AM5" s="687"/>
      <c r="AN5" s="687"/>
      <c r="AO5" s="687"/>
      <c r="AP5" s="687"/>
      <c r="AQ5" s="687"/>
      <c r="AR5" s="687"/>
      <c r="AS5" s="687"/>
      <c r="AT5" s="687"/>
      <c r="AU5" s="687"/>
      <c r="AV5" s="687"/>
      <c r="AW5" s="687"/>
      <c r="AX5" s="687"/>
      <c r="AY5" s="687"/>
      <c r="AZ5" s="687"/>
      <c r="BA5" s="687"/>
      <c r="BB5" s="687"/>
      <c r="BC5" s="687"/>
      <c r="BD5" s="687"/>
      <c r="BE5" s="687"/>
      <c r="BF5" s="687"/>
      <c r="BG5" s="687"/>
      <c r="BH5" s="687"/>
      <c r="BI5" s="688"/>
    </row>
    <row r="6" spans="2:61" ht="52.5" customHeight="1">
      <c r="B6" s="681"/>
      <c r="C6" s="681"/>
      <c r="D6" s="681"/>
      <c r="E6" s="678"/>
      <c r="F6" s="679"/>
      <c r="G6" s="674" t="s">
        <v>9365</v>
      </c>
      <c r="H6" s="675"/>
      <c r="I6" s="680" t="s">
        <v>9362</v>
      </c>
      <c r="M6" s="672"/>
      <c r="N6" s="671"/>
      <c r="O6" s="690"/>
      <c r="P6" s="668"/>
      <c r="Q6" s="690"/>
      <c r="R6" s="668"/>
      <c r="S6" s="668"/>
      <c r="T6" s="673"/>
      <c r="U6" s="673"/>
      <c r="V6" s="670"/>
      <c r="W6" s="154" t="s">
        <v>12273</v>
      </c>
      <c r="X6" s="137" t="s">
        <v>599</v>
      </c>
      <c r="Y6" s="138" t="s">
        <v>600</v>
      </c>
      <c r="Z6" s="139" t="s">
        <v>601</v>
      </c>
      <c r="AA6" s="139" t="s">
        <v>602</v>
      </c>
      <c r="AB6" s="137" t="s">
        <v>603</v>
      </c>
      <c r="AC6" s="138" t="s">
        <v>604</v>
      </c>
      <c r="AD6" s="139" t="s">
        <v>605</v>
      </c>
      <c r="AE6" s="139" t="s">
        <v>606</v>
      </c>
      <c r="AF6" s="137" t="s">
        <v>607</v>
      </c>
      <c r="AG6" s="138" t="s">
        <v>608</v>
      </c>
      <c r="AH6" s="139" t="s">
        <v>609</v>
      </c>
      <c r="AI6" s="139" t="s">
        <v>610</v>
      </c>
      <c r="AJ6" s="137" t="s">
        <v>611</v>
      </c>
      <c r="AK6" s="138" t="s">
        <v>612</v>
      </c>
      <c r="AL6" s="139" t="s">
        <v>613</v>
      </c>
      <c r="AM6" s="139" t="s">
        <v>614</v>
      </c>
      <c r="AN6" s="137" t="s">
        <v>615</v>
      </c>
      <c r="AO6" s="138" t="s">
        <v>616</v>
      </c>
      <c r="AP6" s="139" t="s">
        <v>617</v>
      </c>
      <c r="AQ6" s="139" t="s">
        <v>618</v>
      </c>
      <c r="AR6" s="137" t="s">
        <v>619</v>
      </c>
      <c r="AS6" s="138" t="s">
        <v>620</v>
      </c>
      <c r="AT6" s="139" t="s">
        <v>621</v>
      </c>
      <c r="AU6" s="139" t="s">
        <v>622</v>
      </c>
      <c r="AV6" s="137" t="s">
        <v>623</v>
      </c>
      <c r="AW6" s="138" t="s">
        <v>624</v>
      </c>
      <c r="AX6" s="139" t="s">
        <v>625</v>
      </c>
      <c r="AY6" s="139" t="s">
        <v>626</v>
      </c>
      <c r="AZ6" s="137" t="s">
        <v>627</v>
      </c>
      <c r="BA6" s="138" t="s">
        <v>628</v>
      </c>
      <c r="BB6" s="139" t="s">
        <v>629</v>
      </c>
      <c r="BC6" s="139" t="s">
        <v>630</v>
      </c>
      <c r="BD6" s="137" t="s">
        <v>631</v>
      </c>
      <c r="BE6" s="138" t="s">
        <v>632</v>
      </c>
      <c r="BF6" s="139" t="s">
        <v>633</v>
      </c>
      <c r="BG6" s="139" t="s">
        <v>634</v>
      </c>
      <c r="BH6" s="150" t="s">
        <v>9323</v>
      </c>
      <c r="BI6" s="150" t="s">
        <v>9324</v>
      </c>
    </row>
    <row r="7" spans="2:61" ht="15.75" customHeight="1">
      <c r="B7" s="682"/>
      <c r="C7" s="682"/>
      <c r="D7" s="682"/>
      <c r="E7" s="210" t="s">
        <v>1635</v>
      </c>
      <c r="F7" s="210" t="s">
        <v>9320</v>
      </c>
      <c r="G7" s="210" t="s">
        <v>1635</v>
      </c>
      <c r="H7" s="210" t="s">
        <v>9320</v>
      </c>
      <c r="I7" s="682"/>
      <c r="M7" s="209"/>
      <c r="N7" s="208"/>
      <c r="O7" s="206"/>
      <c r="P7" s="207"/>
      <c r="Q7" s="368"/>
      <c r="R7" s="207"/>
      <c r="S7" s="207"/>
      <c r="T7" s="139"/>
      <c r="U7" s="139"/>
      <c r="V7" s="372"/>
      <c r="W7" s="154"/>
      <c r="X7" s="137"/>
      <c r="Y7" s="138"/>
      <c r="Z7" s="139"/>
      <c r="AA7" s="139"/>
      <c r="AB7" s="137"/>
      <c r="AC7" s="138"/>
      <c r="AD7" s="139"/>
      <c r="AE7" s="139"/>
      <c r="AF7" s="137"/>
      <c r="AG7" s="138"/>
      <c r="AH7" s="139"/>
      <c r="AI7" s="139"/>
      <c r="AJ7" s="137"/>
      <c r="AK7" s="138"/>
      <c r="AL7" s="139"/>
      <c r="AM7" s="139"/>
      <c r="AN7" s="137"/>
      <c r="AO7" s="138"/>
      <c r="AP7" s="139"/>
      <c r="AQ7" s="139"/>
      <c r="AR7" s="137"/>
      <c r="AS7" s="138"/>
      <c r="AT7" s="139"/>
      <c r="AU7" s="139"/>
      <c r="AV7" s="137"/>
      <c r="AW7" s="138"/>
      <c r="AX7" s="139"/>
      <c r="AY7" s="139"/>
      <c r="AZ7" s="137"/>
      <c r="BA7" s="138"/>
      <c r="BB7" s="139"/>
      <c r="BC7" s="139"/>
      <c r="BD7" s="137"/>
      <c r="BE7" s="138"/>
      <c r="BF7" s="139"/>
      <c r="BG7" s="139"/>
      <c r="BH7" s="150"/>
      <c r="BI7" s="150"/>
    </row>
    <row r="8" spans="2:61" ht="15">
      <c r="B8" s="135" t="s">
        <v>9310</v>
      </c>
      <c r="C8" s="683">
        <f>IF(B3="",COUNTIF(O$8:O$1435,"Puskesmas"),IF(B3&lt;&gt;"",COUNTIF(U$8:U$1435,B3),"ERROR"))</f>
        <v>340</v>
      </c>
      <c r="D8" s="251">
        <f>IF(B$3="",SUM(X$8:X$1434),IF(B$3&lt;&gt;"",SUMIF(U$8:U$1434,B$3,X$8:X$1434),0))</f>
        <v>0</v>
      </c>
      <c r="E8" s="158">
        <f>IF(B$3="",COUNTIFS(Z$8:Z$1435,"&gt;=0",AA$8:AA$1435,"0"),IF(B$3&lt;&gt;"",COUNTIFS(Z$8:Z$1435,"&gt;=0",AA$8:AA$1435,"0",U$8:U$1435,B$3),"ERROR"))</f>
        <v>0</v>
      </c>
      <c r="F8" s="254">
        <f>E8/C$8</f>
        <v>0</v>
      </c>
      <c r="G8" s="158">
        <f>IF(B$3="",COUNTIFS(AA$8:AA$1435,"&gt;0"),IF(B$3&lt;&gt;"",COUNTIFS(AA$8:AA$1435,"&gt;0",U$8:U$1435,B$3),"ERROR"))</f>
        <v>340</v>
      </c>
      <c r="H8" s="255">
        <f>G8/C$8</f>
        <v>1</v>
      </c>
      <c r="I8" s="158">
        <f>IF(B$3="",SUM(AA$8:AA$1435),IF(B$3&lt;&gt;"",SUMIFS(AA$8:AA$1435,U$8:U$1435,B$3),"ERROR"))</f>
        <v>370</v>
      </c>
      <c r="M8" s="142" t="s">
        <v>12370</v>
      </c>
      <c r="N8" s="143" t="s">
        <v>12371</v>
      </c>
      <c r="O8" s="140" t="s">
        <v>267</v>
      </c>
      <c r="P8" s="144" t="s">
        <v>9301</v>
      </c>
      <c r="Q8" s="369" t="s">
        <v>12203</v>
      </c>
      <c r="R8" s="140">
        <v>31</v>
      </c>
      <c r="S8" s="141">
        <v>3101</v>
      </c>
      <c r="T8" s="370" t="str">
        <f>IF(R8&lt;&gt;"",VLOOKUP(R8,'01_MASTER_KODE_WILAYAH'!H$1437:I$1470,2,FALSE),"")</f>
        <v>DKI JAKARTA</v>
      </c>
      <c r="U8" s="370" t="str">
        <f>IF(S8&lt;&gt;"",VLOOKUP(S8,'01_MASTER_KODE_WILAYAH'!D$5:F$1353,3,FALSE),"")</f>
        <v>KEPULAUAN SERIBU</v>
      </c>
      <c r="V8" s="371" t="str">
        <f>IF(M8&lt;&gt;"",MID(M8,9,1),"")</f>
        <v>2</v>
      </c>
      <c r="W8" s="157">
        <f>X8+AB8+AF8+AJ8+AN8+AR8+AV8+AZ8+BD8</f>
        <v>0</v>
      </c>
      <c r="X8" s="145">
        <f>COUNTIFS(A1_Individu_Data_Keadaan_SDMK!A$4:A$149935,M8,A1_Individu_Data_Keadaan_SDMK!R$4:R$149935,"01. Dokter")</f>
        <v>0</v>
      </c>
      <c r="Y8" s="134">
        <f>IF(V8="1",2,1)</f>
        <v>1</v>
      </c>
      <c r="Z8" s="146">
        <f>IF((X8-Y8)&gt;0,(X8-Y8),0)</f>
        <v>0</v>
      </c>
      <c r="AA8" s="146">
        <f>IF((X8-Y8)&lt;0,ABS(X8-Y8),0)</f>
        <v>1</v>
      </c>
      <c r="AB8" s="145">
        <f>COUNTIFS(A1_Individu_Data_Keadaan_SDMK!A$4:A$149935,M8,A1_Individu_Data_Keadaan_SDMK!R$4:R$149935,"02. Dokter Gigi")</f>
        <v>0</v>
      </c>
      <c r="AC8" s="134">
        <f>IF(V8="1",1,1)</f>
        <v>1</v>
      </c>
      <c r="AD8" s="146">
        <f>IF((AB8-AC8)&gt;0,(AB8-AC8),0)</f>
        <v>0</v>
      </c>
      <c r="AE8" s="146">
        <f>IF((AB8-AC8)&lt;0,ABS(AB8-AC8),0)</f>
        <v>1</v>
      </c>
      <c r="AF8" s="145">
        <f>COUNTIFS(A1_Individu_Data_Keadaan_SDMK!A$4:A$149935,M8,A1_Individu_Data_Keadaan_SDMK!Q$4:Q$149935,"03. KEPERAWATAN")</f>
        <v>0</v>
      </c>
      <c r="AG8" s="147">
        <f>IF(V8="1",8,5)</f>
        <v>5</v>
      </c>
      <c r="AH8" s="146">
        <f>IF((AF8-AG8)&gt;0,(AF8-AG8),0)</f>
        <v>0</v>
      </c>
      <c r="AI8" s="146">
        <f>IF((AF8-AG8)&lt;0,ABS(AF8-AG8),0)</f>
        <v>5</v>
      </c>
      <c r="AJ8" s="145">
        <f>COUNTIFS(A1_Individu_Data_Keadaan_SDMK!A$4:A$149935,M8,A1_Individu_Data_Keadaan_SDMK!Q$4:Q$149935,"04. KEBIDANAN")</f>
        <v>0</v>
      </c>
      <c r="AK8" s="147">
        <f>IF(V8="1",7,4)</f>
        <v>4</v>
      </c>
      <c r="AL8" s="146">
        <f>IF((AJ8-AK8)&gt;0,(AJ8-AK8),0)</f>
        <v>0</v>
      </c>
      <c r="AM8" s="146">
        <f>IF((AJ8-AK8)&lt;0,ABS(AJ8-AK8),0)</f>
        <v>4</v>
      </c>
      <c r="AN8" s="145">
        <f>COUNTIFS(A1_Individu_Data_Keadaan_SDMK!A$4:A$149935,M8,A1_Individu_Data_Keadaan_SDMK!Q$4:Q$149935,"05. KEFARMASIAN")</f>
        <v>0</v>
      </c>
      <c r="AO8" s="147">
        <f>IF(V8="1",1,1)</f>
        <v>1</v>
      </c>
      <c r="AP8" s="146">
        <f>IF((AN8-AO8)&gt;0,(AN8-AO8),0)</f>
        <v>0</v>
      </c>
      <c r="AQ8" s="146">
        <f>IF((AN8-AO8)&lt;0,ABS(AN8-AO8),0)</f>
        <v>1</v>
      </c>
      <c r="AR8" s="145">
        <f>COUNTIFS(A1_Individu_Data_Keadaan_SDMK!A$4:A$149935,M8,A1_Individu_Data_Keadaan_SDMK!Q$4:Q$149935,"06. KESEHATAN MASYARAKAT")</f>
        <v>0</v>
      </c>
      <c r="AS8" s="147">
        <f>IF(V8="1",1,1)</f>
        <v>1</v>
      </c>
      <c r="AT8" s="146">
        <f>IF((AR8-AS8)&gt;0,(AR8-AS8),0)</f>
        <v>0</v>
      </c>
      <c r="AU8" s="146">
        <f>IF((AR8-AS8)&lt;0,ABS(AR8-AS8),0)</f>
        <v>1</v>
      </c>
      <c r="AV8" s="145">
        <f>COUNTIFS(A1_Individu_Data_Keadaan_SDMK!A$4:A$149935,M8,A1_Individu_Data_Keadaan_SDMK!Q$4:Q$149935,"07. KESEHATAN LINGKUNGAN")</f>
        <v>0</v>
      </c>
      <c r="AW8" s="147">
        <f>IF(V8="1",1,1)</f>
        <v>1</v>
      </c>
      <c r="AX8" s="146">
        <f>IF((AV8-AW8)&gt;0,(AV8-AW8),0)</f>
        <v>0</v>
      </c>
      <c r="AY8" s="146">
        <f>IF((AV8-AW8)&lt;0,ABS(AV8-AW8),0)</f>
        <v>1</v>
      </c>
      <c r="AZ8" s="145">
        <f>COUNTIFS(A1_Individu_Data_Keadaan_SDMK!A$4:A$149935,M8,A1_Individu_Data_Keadaan_SDMK!Q$4:Q$149935,"08. GIZI")</f>
        <v>0</v>
      </c>
      <c r="BA8" s="147">
        <f>IF(V8="1",2,1)</f>
        <v>1</v>
      </c>
      <c r="BB8" s="146">
        <f>IF((AZ8-BA8)&gt;0,(AZ8-BA8),0)</f>
        <v>0</v>
      </c>
      <c r="BC8" s="146">
        <f>IF((AZ8-BA8)&lt;0,ABS(AZ8-BA8),0)</f>
        <v>1</v>
      </c>
      <c r="BD8" s="145">
        <f>COUNTIFS(A1_Individu_Data_Keadaan_SDMK!A$4:A$149935,M8,A1_Individu_Data_Keadaan_SDMK!R$4:R$149935,"03. Ahli Teknologi Laboratorium Medik")</f>
        <v>0</v>
      </c>
      <c r="BE8" s="147">
        <f>IF(V8="1",1,1)</f>
        <v>1</v>
      </c>
      <c r="BF8" s="146">
        <f>IF((BD8-BE8)&gt;0,(BD8-BE8),0)</f>
        <v>0</v>
      </c>
      <c r="BG8" s="146">
        <f>IF((BD8-BE8)&lt;0,ABS(BD8-BE8),0)</f>
        <v>1</v>
      </c>
      <c r="BH8" s="151" t="str">
        <f>IF(AND(AN8&gt;=1,AR8&gt;=1,AV8&gt;=1,AZ8&gt;=1,BD8&gt;=1),"Memenuhi","Belum Memenuhi")</f>
        <v>Belum Memenuhi</v>
      </c>
      <c r="BI8" s="151" t="str">
        <f>IF(AND(X8&gt;=1,AB8&gt;=1,AF8&gt;=1,AJ8&gt;=1,AN8&gt;=1,AR8&gt;=1,AV8&gt;=1,AZ8&gt;=1,BD8&gt;=1),"Memenuhi","Belum Memenuhi")</f>
        <v>Belum Memenuhi</v>
      </c>
    </row>
    <row r="9" spans="2:61" ht="15">
      <c r="B9" s="135" t="s">
        <v>9311</v>
      </c>
      <c r="C9" s="684"/>
      <c r="D9" s="251">
        <f>IF(B$3="",SUM(AB$8:AB$1434),IF(B$3&lt;&gt;"",SUMIF(U$8:U$1434,B$3,AB$8:AB$1434),0))</f>
        <v>0</v>
      </c>
      <c r="E9" s="158">
        <f>IF(B$3="",COUNTIFS(AD$8:AD$1435,"&gt;=0",AE$8:AE$1435,"0"),IF(B$3&lt;&gt;"",COUNTIFS(AD$8:AD$1435,"&gt;=0",AE$8:AE$1435,"0",U$8:U$1435,B$3),"ERROR"))</f>
        <v>0</v>
      </c>
      <c r="F9" s="254">
        <f t="shared" ref="F9:F16" si="0">E9/C$8</f>
        <v>0</v>
      </c>
      <c r="G9" s="158">
        <f>IF(B$3="",COUNTIFS(AE$8:AE$1435,"&gt;0"),IF(B$3&lt;&gt;"",COUNTIFS(AE$8:AE$1435,"&gt;0",U$8:U$1435,B$3),"ERROR"))</f>
        <v>340</v>
      </c>
      <c r="H9" s="255">
        <f t="shared" ref="H9:H16" si="1">G9/C$8</f>
        <v>1</v>
      </c>
      <c r="I9" s="158">
        <f>IF(B$3="",SUM(AE$8:AE$1435),IF(B$3&lt;&gt;"",SUMIFS(AE$8:AE$1435,U$8:U$1435,B$3),"ERROR"))</f>
        <v>340</v>
      </c>
      <c r="M9" s="142" t="s">
        <v>12372</v>
      </c>
      <c r="N9" s="143" t="s">
        <v>12373</v>
      </c>
      <c r="O9" s="140" t="s">
        <v>267</v>
      </c>
      <c r="P9" s="144" t="s">
        <v>9301</v>
      </c>
      <c r="Q9" s="369" t="s">
        <v>12203</v>
      </c>
      <c r="R9" s="140">
        <v>31</v>
      </c>
      <c r="S9" s="141">
        <v>3101</v>
      </c>
      <c r="T9" s="370" t="str">
        <f>IF(R9&lt;&gt;"",VLOOKUP(R9,'01_MASTER_KODE_WILAYAH'!H$1437:I$1470,2,FALSE),"")</f>
        <v>DKI JAKARTA</v>
      </c>
      <c r="U9" s="370" t="str">
        <f>IF(S9&lt;&gt;"",VLOOKUP(S9,'01_MASTER_KODE_WILAYAH'!D$5:F$1353,3,FALSE),"")</f>
        <v>KEPULAUAN SERIBU</v>
      </c>
      <c r="V9" s="371" t="str">
        <f t="shared" ref="V9:V72" si="2">IF(M9&lt;&gt;"",MID(M9,9,1),"")</f>
        <v>2</v>
      </c>
      <c r="W9" s="157">
        <f t="shared" ref="W9:W72" si="3">X9+AB9+AF9+AJ9+AN9+AR9+AV9+AZ9+BD9</f>
        <v>0</v>
      </c>
      <c r="X9" s="145">
        <f>COUNTIFS(A1_Individu_Data_Keadaan_SDMK!A$4:A$149935,M9,A1_Individu_Data_Keadaan_SDMK!R$4:R$149935,"01. Dokter")</f>
        <v>0</v>
      </c>
      <c r="Y9" s="134">
        <f t="shared" ref="Y9:Y72" si="4">IF(V9="1",2,1)</f>
        <v>1</v>
      </c>
      <c r="Z9" s="146">
        <f t="shared" ref="Z9:Z72" si="5">IF((X9-Y9)&gt;0,(X9-Y9),0)</f>
        <v>0</v>
      </c>
      <c r="AA9" s="146">
        <f t="shared" ref="AA9:AA72" si="6">IF((X9-Y9)&lt;0,ABS(X9-Y9),0)</f>
        <v>1</v>
      </c>
      <c r="AB9" s="145">
        <f>COUNTIFS(A1_Individu_Data_Keadaan_SDMK!A$4:A$149935,M9,A1_Individu_Data_Keadaan_SDMK!R$4:R$149935,"02. Dokter Gigi")</f>
        <v>0</v>
      </c>
      <c r="AC9" s="134">
        <f t="shared" ref="AC9:AC72" si="7">IF(V9="1",1,1)</f>
        <v>1</v>
      </c>
      <c r="AD9" s="146">
        <f t="shared" ref="AD9:AD72" si="8">IF((AB9-AC9)&gt;0,(AB9-AC9),0)</f>
        <v>0</v>
      </c>
      <c r="AE9" s="146">
        <f t="shared" ref="AE9:AE72" si="9">IF((AB9-AC9)&lt;0,ABS(AB9-AC9),0)</f>
        <v>1</v>
      </c>
      <c r="AF9" s="145">
        <f>COUNTIFS(A1_Individu_Data_Keadaan_SDMK!A$4:A$149935,M9,A1_Individu_Data_Keadaan_SDMK!Q$4:Q$149935,"03. KEPERAWATAN")</f>
        <v>0</v>
      </c>
      <c r="AG9" s="147">
        <f t="shared" ref="AG9:AG72" si="10">IF(V9="1",8,5)</f>
        <v>5</v>
      </c>
      <c r="AH9" s="146">
        <f t="shared" ref="AH9:AH72" si="11">IF((AF9-AG9)&gt;0,(AF9-AG9),0)</f>
        <v>0</v>
      </c>
      <c r="AI9" s="146">
        <f t="shared" ref="AI9:AI72" si="12">IF((AF9-AG9)&lt;0,ABS(AF9-AG9),0)</f>
        <v>5</v>
      </c>
      <c r="AJ9" s="145">
        <f>COUNTIFS(A1_Individu_Data_Keadaan_SDMK!A$4:A$149935,M9,A1_Individu_Data_Keadaan_SDMK!Q$4:Q$149935,"04. KEBIDANAN")</f>
        <v>0</v>
      </c>
      <c r="AK9" s="147">
        <f t="shared" ref="AK9:AK72" si="13">IF(V9="1",7,4)</f>
        <v>4</v>
      </c>
      <c r="AL9" s="146">
        <f t="shared" ref="AL9:AL72" si="14">IF((AJ9-AK9)&gt;0,(AJ9-AK9),0)</f>
        <v>0</v>
      </c>
      <c r="AM9" s="146">
        <f t="shared" ref="AM9:AM72" si="15">IF((AJ9-AK9)&lt;0,ABS(AJ9-AK9),0)</f>
        <v>4</v>
      </c>
      <c r="AN9" s="145">
        <f>COUNTIFS(A1_Individu_Data_Keadaan_SDMK!A$4:A$149935,M9,A1_Individu_Data_Keadaan_SDMK!Q$4:Q$149935,"05. KEFARMASIAN")</f>
        <v>0</v>
      </c>
      <c r="AO9" s="147">
        <f t="shared" ref="AO9:AO72" si="16">IF(V9="1",1,1)</f>
        <v>1</v>
      </c>
      <c r="AP9" s="146">
        <f t="shared" ref="AP9:AP72" si="17">IF((AN9-AO9)&gt;0,(AN9-AO9),0)</f>
        <v>0</v>
      </c>
      <c r="AQ9" s="146">
        <f t="shared" ref="AQ9:AQ72" si="18">IF((AN9-AO9)&lt;0,ABS(AN9-AO9),0)</f>
        <v>1</v>
      </c>
      <c r="AR9" s="145">
        <f>COUNTIFS(A1_Individu_Data_Keadaan_SDMK!A$4:A$149935,M9,A1_Individu_Data_Keadaan_SDMK!Q$4:Q$149935,"06. KESEHATAN MASYARAKAT")</f>
        <v>0</v>
      </c>
      <c r="AS9" s="147">
        <f t="shared" ref="AS9:AS72" si="19">IF(V9="1",1,1)</f>
        <v>1</v>
      </c>
      <c r="AT9" s="146">
        <f t="shared" ref="AT9:AT72" si="20">IF((AR9-AS9)&gt;0,(AR9-AS9),0)</f>
        <v>0</v>
      </c>
      <c r="AU9" s="146">
        <f t="shared" ref="AU9:AU72" si="21">IF((AR9-AS9)&lt;0,ABS(AR9-AS9),0)</f>
        <v>1</v>
      </c>
      <c r="AV9" s="145">
        <f>COUNTIFS(A1_Individu_Data_Keadaan_SDMK!A$4:A$149935,M9,A1_Individu_Data_Keadaan_SDMK!Q$4:Q$149935,"07. KESEHATAN LINGKUNGAN")</f>
        <v>0</v>
      </c>
      <c r="AW9" s="147">
        <f t="shared" ref="AW9:AW72" si="22">IF(V9="1",1,1)</f>
        <v>1</v>
      </c>
      <c r="AX9" s="146">
        <f t="shared" ref="AX9:AX72" si="23">IF((AV9-AW9)&gt;0,(AV9-AW9),0)</f>
        <v>0</v>
      </c>
      <c r="AY9" s="146">
        <f t="shared" ref="AY9:AY72" si="24">IF((AV9-AW9)&lt;0,ABS(AV9-AW9),0)</f>
        <v>1</v>
      </c>
      <c r="AZ9" s="145">
        <f>COUNTIFS(A1_Individu_Data_Keadaan_SDMK!A$4:A$149935,M9,A1_Individu_Data_Keadaan_SDMK!Q$4:Q$149935,"08. GIZI")</f>
        <v>0</v>
      </c>
      <c r="BA9" s="147">
        <f t="shared" ref="BA9:BA72" si="25">IF(V9="1",2,1)</f>
        <v>1</v>
      </c>
      <c r="BB9" s="146">
        <f t="shared" ref="BB9:BB72" si="26">IF((AZ9-BA9)&gt;0,(AZ9-BA9),0)</f>
        <v>0</v>
      </c>
      <c r="BC9" s="146">
        <f t="shared" ref="BC9:BC72" si="27">IF((AZ9-BA9)&lt;0,ABS(AZ9-BA9),0)</f>
        <v>1</v>
      </c>
      <c r="BD9" s="145">
        <f>COUNTIFS(A1_Individu_Data_Keadaan_SDMK!A$4:A$149935,M9,A1_Individu_Data_Keadaan_SDMK!R$4:R$149935,"03. Ahli Teknologi Laboratorium Medik")</f>
        <v>0</v>
      </c>
      <c r="BE9" s="147">
        <f t="shared" ref="BE9:BE72" si="28">IF(V9="1",1,1)</f>
        <v>1</v>
      </c>
      <c r="BF9" s="146">
        <f t="shared" ref="BF9:BF72" si="29">IF((BD9-BE9)&gt;0,(BD9-BE9),0)</f>
        <v>0</v>
      </c>
      <c r="BG9" s="146">
        <f t="shared" ref="BG9:BG72" si="30">IF((BD9-BE9)&lt;0,ABS(BD9-BE9),0)</f>
        <v>1</v>
      </c>
      <c r="BH9" s="151" t="str">
        <f t="shared" ref="BH9:BH72" si="31">IF(AND(AN9&gt;=1,AR9&gt;=1,AV9&gt;=1,AZ9&gt;=1,BD9&gt;=1),"Memenuhi","Belum Memenuhi")</f>
        <v>Belum Memenuhi</v>
      </c>
      <c r="BI9" s="151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35" t="s">
        <v>9312</v>
      </c>
      <c r="C10" s="684"/>
      <c r="D10" s="251">
        <f>IF(B$3="",SUM(AF$8:AF$1434),IF(B$3&lt;&gt;"",SUMIF(U$8:U$1434,B$3,AF$8:AF$1434),0))</f>
        <v>0</v>
      </c>
      <c r="E10" s="158">
        <f>IF(B$3="",COUNTIFS(AH$8:AH$1435,"&gt;=0",AI$8:AI$1435,"0"),IF(B$3&lt;&gt;"",COUNTIFS(AH$8:AH$1435,"&gt;=0",AI$8:AI$1435,"0",U$8:U$1435,B$3),"ERROR"))</f>
        <v>0</v>
      </c>
      <c r="F10" s="254">
        <f t="shared" si="0"/>
        <v>0</v>
      </c>
      <c r="G10" s="158">
        <f>IF(B$3="",COUNTIFS(AI$8:AI$1435,"&gt;0"),IF(B$3&lt;&gt;"",COUNTIFS(AI$8:AI$1435,"&gt;0",U$8:U$1435,B$3),"ERROR"))</f>
        <v>340</v>
      </c>
      <c r="H10" s="255">
        <f t="shared" si="1"/>
        <v>1</v>
      </c>
      <c r="I10" s="158">
        <f>IF(B$3="",SUM(AI$8:AI$1435),IF(B$3&lt;&gt;"",SUMIFS(AI$8:AI$1435,U$8:U$1435,B$3),"ERROR"))</f>
        <v>1790</v>
      </c>
      <c r="M10" s="142" t="s">
        <v>12374</v>
      </c>
      <c r="N10" s="143" t="s">
        <v>12375</v>
      </c>
      <c r="O10" s="140" t="s">
        <v>267</v>
      </c>
      <c r="P10" s="144" t="s">
        <v>9301</v>
      </c>
      <c r="Q10" s="369" t="s">
        <v>12203</v>
      </c>
      <c r="R10" s="140">
        <v>31</v>
      </c>
      <c r="S10" s="141">
        <v>3101</v>
      </c>
      <c r="T10" s="370" t="str">
        <f>IF(R10&lt;&gt;"",VLOOKUP(R10,'01_MASTER_KODE_WILAYAH'!H$1437:I$1470,2,FALSE),"")</f>
        <v>DKI JAKARTA</v>
      </c>
      <c r="U10" s="370" t="str">
        <f>IF(S10&lt;&gt;"",VLOOKUP(S10,'01_MASTER_KODE_WILAYAH'!D$5:F$1353,3,FALSE),"")</f>
        <v>KEPULAUAN SERIBU</v>
      </c>
      <c r="V10" s="371" t="str">
        <f t="shared" si="2"/>
        <v>2</v>
      </c>
      <c r="W10" s="157">
        <f t="shared" si="3"/>
        <v>0</v>
      </c>
      <c r="X10" s="145">
        <f>COUNTIFS(A1_Individu_Data_Keadaan_SDMK!A$4:A$149935,M10,A1_Individu_Data_Keadaan_SDMK!R$4:R$149935,"01. Dokter")</f>
        <v>0</v>
      </c>
      <c r="Y10" s="134">
        <f t="shared" si="4"/>
        <v>1</v>
      </c>
      <c r="Z10" s="146">
        <f t="shared" si="5"/>
        <v>0</v>
      </c>
      <c r="AA10" s="146">
        <f t="shared" si="6"/>
        <v>1</v>
      </c>
      <c r="AB10" s="145">
        <f>COUNTIFS(A1_Individu_Data_Keadaan_SDMK!A$4:A$149935,M10,A1_Individu_Data_Keadaan_SDMK!R$4:R$149935,"02. Dokter Gigi")</f>
        <v>0</v>
      </c>
      <c r="AC10" s="134">
        <f t="shared" si="7"/>
        <v>1</v>
      </c>
      <c r="AD10" s="146">
        <f t="shared" si="8"/>
        <v>0</v>
      </c>
      <c r="AE10" s="146">
        <f t="shared" si="9"/>
        <v>1</v>
      </c>
      <c r="AF10" s="145">
        <f>COUNTIFS(A1_Individu_Data_Keadaan_SDMK!A$4:A$149935,M10,A1_Individu_Data_Keadaan_SDMK!Q$4:Q$149935,"03. KEPERAWATAN")</f>
        <v>0</v>
      </c>
      <c r="AG10" s="147">
        <f t="shared" si="10"/>
        <v>5</v>
      </c>
      <c r="AH10" s="146">
        <f t="shared" si="11"/>
        <v>0</v>
      </c>
      <c r="AI10" s="146">
        <f t="shared" si="12"/>
        <v>5</v>
      </c>
      <c r="AJ10" s="145">
        <f>COUNTIFS(A1_Individu_Data_Keadaan_SDMK!A$4:A$149935,M10,A1_Individu_Data_Keadaan_SDMK!Q$4:Q$149935,"04. KEBIDANAN")</f>
        <v>0</v>
      </c>
      <c r="AK10" s="147">
        <f t="shared" si="13"/>
        <v>4</v>
      </c>
      <c r="AL10" s="146">
        <f t="shared" si="14"/>
        <v>0</v>
      </c>
      <c r="AM10" s="146">
        <f t="shared" si="15"/>
        <v>4</v>
      </c>
      <c r="AN10" s="145">
        <f>COUNTIFS(A1_Individu_Data_Keadaan_SDMK!A$4:A$149935,M10,A1_Individu_Data_Keadaan_SDMK!Q$4:Q$149935,"05. KEFARMASIAN")</f>
        <v>0</v>
      </c>
      <c r="AO10" s="147">
        <f t="shared" si="16"/>
        <v>1</v>
      </c>
      <c r="AP10" s="146">
        <f t="shared" si="17"/>
        <v>0</v>
      </c>
      <c r="AQ10" s="146">
        <f t="shared" si="18"/>
        <v>1</v>
      </c>
      <c r="AR10" s="145">
        <f>COUNTIFS(A1_Individu_Data_Keadaan_SDMK!A$4:A$149935,M10,A1_Individu_Data_Keadaan_SDMK!Q$4:Q$149935,"06. KESEHATAN MASYARAKAT")</f>
        <v>0</v>
      </c>
      <c r="AS10" s="147">
        <f t="shared" si="19"/>
        <v>1</v>
      </c>
      <c r="AT10" s="146">
        <f t="shared" si="20"/>
        <v>0</v>
      </c>
      <c r="AU10" s="146">
        <f t="shared" si="21"/>
        <v>1</v>
      </c>
      <c r="AV10" s="145">
        <f>COUNTIFS(A1_Individu_Data_Keadaan_SDMK!A$4:A$149935,M10,A1_Individu_Data_Keadaan_SDMK!Q$4:Q$149935,"07. KESEHATAN LINGKUNGAN")</f>
        <v>0</v>
      </c>
      <c r="AW10" s="147">
        <f t="shared" si="22"/>
        <v>1</v>
      </c>
      <c r="AX10" s="146">
        <f t="shared" si="23"/>
        <v>0</v>
      </c>
      <c r="AY10" s="146">
        <f t="shared" si="24"/>
        <v>1</v>
      </c>
      <c r="AZ10" s="145">
        <f>COUNTIFS(A1_Individu_Data_Keadaan_SDMK!A$4:A$149935,M10,A1_Individu_Data_Keadaan_SDMK!Q$4:Q$149935,"08. GIZI")</f>
        <v>0</v>
      </c>
      <c r="BA10" s="147">
        <f t="shared" si="25"/>
        <v>1</v>
      </c>
      <c r="BB10" s="146">
        <f t="shared" si="26"/>
        <v>0</v>
      </c>
      <c r="BC10" s="146">
        <f t="shared" si="27"/>
        <v>1</v>
      </c>
      <c r="BD10" s="145">
        <f>COUNTIFS(A1_Individu_Data_Keadaan_SDMK!A$4:A$149935,M10,A1_Individu_Data_Keadaan_SDMK!R$4:R$149935,"03. Ahli Teknologi Laboratorium Medik")</f>
        <v>0</v>
      </c>
      <c r="BE10" s="147">
        <f t="shared" si="28"/>
        <v>1</v>
      </c>
      <c r="BF10" s="146">
        <f t="shared" si="29"/>
        <v>0</v>
      </c>
      <c r="BG10" s="146">
        <f t="shared" si="30"/>
        <v>1</v>
      </c>
      <c r="BH10" s="151" t="str">
        <f t="shared" si="31"/>
        <v>Belum Memenuhi</v>
      </c>
      <c r="BI10" s="151" t="str">
        <f t="shared" si="32"/>
        <v>Belum Memenuhi</v>
      </c>
    </row>
    <row r="11" spans="2:61" ht="15">
      <c r="B11" s="135" t="s">
        <v>9313</v>
      </c>
      <c r="C11" s="684"/>
      <c r="D11" s="251">
        <f>IF(B$3="",SUM(AJ$8:AJ$1434),IF(B$3&lt;&gt;"",SUMIF(U$8:U$1434,B$3,AJ$8:AJ$1434),0))</f>
        <v>0</v>
      </c>
      <c r="E11" s="158">
        <f>IF(B$3="",COUNTIFS(AL$8:AL$1435,"&gt;=0",AM$8:AM$1435,"0"),IF(B$3&lt;&gt;"",COUNTIFS(AL$8:AL$1435,"&gt;=0",AM$8:AM$1435,"0",U$8:U$1435,B$3),"ERROR"))</f>
        <v>0</v>
      </c>
      <c r="F11" s="254">
        <f t="shared" si="0"/>
        <v>0</v>
      </c>
      <c r="G11" s="158">
        <f>IF(B$3="",COUNTIFS(AM$8:AM$1435,"&gt;0"),IF(B$3&lt;&gt;"",COUNTIFS(AM$8:AM$1435,"&gt;0",U$8:U$1435,B$3),"ERROR"))</f>
        <v>340</v>
      </c>
      <c r="H11" s="255">
        <f t="shared" si="1"/>
        <v>1</v>
      </c>
      <c r="I11" s="158">
        <f>IF(B$3="",SUM(AM$8:AM$1435),IF(B$3&lt;&gt;"",SUMIFS(AM$8:AM$1435,U$8:U$1435,B$3),"ERROR"))</f>
        <v>1450</v>
      </c>
      <c r="M11" s="142" t="s">
        <v>12376</v>
      </c>
      <c r="N11" s="143" t="s">
        <v>12377</v>
      </c>
      <c r="O11" s="140" t="s">
        <v>267</v>
      </c>
      <c r="P11" s="144" t="s">
        <v>9301</v>
      </c>
      <c r="Q11" s="369" t="s">
        <v>12203</v>
      </c>
      <c r="R11" s="140">
        <v>31</v>
      </c>
      <c r="S11" s="141">
        <v>3101</v>
      </c>
      <c r="T11" s="370" t="str">
        <f>IF(R11&lt;&gt;"",VLOOKUP(R11,'01_MASTER_KODE_WILAYAH'!H$1437:I$1470,2,FALSE),"")</f>
        <v>DKI JAKARTA</v>
      </c>
      <c r="U11" s="370" t="str">
        <f>IF(S11&lt;&gt;"",VLOOKUP(S11,'01_MASTER_KODE_WILAYAH'!D$5:F$1353,3,FALSE),"")</f>
        <v>KEPULAUAN SERIBU</v>
      </c>
      <c r="V11" s="371" t="str">
        <f t="shared" si="2"/>
        <v>2</v>
      </c>
      <c r="W11" s="157">
        <f t="shared" si="3"/>
        <v>0</v>
      </c>
      <c r="X11" s="145">
        <f>COUNTIFS(A1_Individu_Data_Keadaan_SDMK!A$4:A$149935,M11,A1_Individu_Data_Keadaan_SDMK!R$4:R$149935,"01. Dokter")</f>
        <v>0</v>
      </c>
      <c r="Y11" s="134">
        <f t="shared" si="4"/>
        <v>1</v>
      </c>
      <c r="Z11" s="146">
        <f t="shared" si="5"/>
        <v>0</v>
      </c>
      <c r="AA11" s="146">
        <f t="shared" si="6"/>
        <v>1</v>
      </c>
      <c r="AB11" s="145">
        <f>COUNTIFS(A1_Individu_Data_Keadaan_SDMK!A$4:A$149935,M11,A1_Individu_Data_Keadaan_SDMK!R$4:R$149935,"02. Dokter Gigi")</f>
        <v>0</v>
      </c>
      <c r="AC11" s="134">
        <f t="shared" si="7"/>
        <v>1</v>
      </c>
      <c r="AD11" s="146">
        <f t="shared" si="8"/>
        <v>0</v>
      </c>
      <c r="AE11" s="146">
        <f t="shared" si="9"/>
        <v>1</v>
      </c>
      <c r="AF11" s="145">
        <f>COUNTIFS(A1_Individu_Data_Keadaan_SDMK!A$4:A$149935,M11,A1_Individu_Data_Keadaan_SDMK!Q$4:Q$149935,"03. KEPERAWATAN")</f>
        <v>0</v>
      </c>
      <c r="AG11" s="147">
        <f t="shared" si="10"/>
        <v>5</v>
      </c>
      <c r="AH11" s="146">
        <f t="shared" si="11"/>
        <v>0</v>
      </c>
      <c r="AI11" s="146">
        <f t="shared" si="12"/>
        <v>5</v>
      </c>
      <c r="AJ11" s="145">
        <f>COUNTIFS(A1_Individu_Data_Keadaan_SDMK!A$4:A$149935,M11,A1_Individu_Data_Keadaan_SDMK!Q$4:Q$149935,"04. KEBIDANAN")</f>
        <v>0</v>
      </c>
      <c r="AK11" s="147">
        <f t="shared" si="13"/>
        <v>4</v>
      </c>
      <c r="AL11" s="146">
        <f t="shared" si="14"/>
        <v>0</v>
      </c>
      <c r="AM11" s="146">
        <f t="shared" si="15"/>
        <v>4</v>
      </c>
      <c r="AN11" s="145">
        <f>COUNTIFS(A1_Individu_Data_Keadaan_SDMK!A$4:A$149935,M11,A1_Individu_Data_Keadaan_SDMK!Q$4:Q$149935,"05. KEFARMASIAN")</f>
        <v>0</v>
      </c>
      <c r="AO11" s="147">
        <f t="shared" si="16"/>
        <v>1</v>
      </c>
      <c r="AP11" s="146">
        <f t="shared" si="17"/>
        <v>0</v>
      </c>
      <c r="AQ11" s="146">
        <f t="shared" si="18"/>
        <v>1</v>
      </c>
      <c r="AR11" s="145">
        <f>COUNTIFS(A1_Individu_Data_Keadaan_SDMK!A$4:A$149935,M11,A1_Individu_Data_Keadaan_SDMK!Q$4:Q$149935,"06. KESEHATAN MASYARAKAT")</f>
        <v>0</v>
      </c>
      <c r="AS11" s="147">
        <f t="shared" si="19"/>
        <v>1</v>
      </c>
      <c r="AT11" s="146">
        <f t="shared" si="20"/>
        <v>0</v>
      </c>
      <c r="AU11" s="146">
        <f t="shared" si="21"/>
        <v>1</v>
      </c>
      <c r="AV11" s="145">
        <f>COUNTIFS(A1_Individu_Data_Keadaan_SDMK!A$4:A$149935,M11,A1_Individu_Data_Keadaan_SDMK!Q$4:Q$149935,"07. KESEHATAN LINGKUNGAN")</f>
        <v>0</v>
      </c>
      <c r="AW11" s="147">
        <f t="shared" si="22"/>
        <v>1</v>
      </c>
      <c r="AX11" s="146">
        <f t="shared" si="23"/>
        <v>0</v>
      </c>
      <c r="AY11" s="146">
        <f t="shared" si="24"/>
        <v>1</v>
      </c>
      <c r="AZ11" s="145">
        <f>COUNTIFS(A1_Individu_Data_Keadaan_SDMK!A$4:A$149935,M11,A1_Individu_Data_Keadaan_SDMK!Q$4:Q$149935,"08. GIZI")</f>
        <v>0</v>
      </c>
      <c r="BA11" s="147">
        <f t="shared" si="25"/>
        <v>1</v>
      </c>
      <c r="BB11" s="146">
        <f t="shared" si="26"/>
        <v>0</v>
      </c>
      <c r="BC11" s="146">
        <f t="shared" si="27"/>
        <v>1</v>
      </c>
      <c r="BD11" s="145">
        <f>COUNTIFS(A1_Individu_Data_Keadaan_SDMK!A$4:A$149935,M11,A1_Individu_Data_Keadaan_SDMK!R$4:R$149935,"03. Ahli Teknologi Laboratorium Medik")</f>
        <v>0</v>
      </c>
      <c r="BE11" s="147">
        <f t="shared" si="28"/>
        <v>1</v>
      </c>
      <c r="BF11" s="146">
        <f t="shared" si="29"/>
        <v>0</v>
      </c>
      <c r="BG11" s="146">
        <f t="shared" si="30"/>
        <v>1</v>
      </c>
      <c r="BH11" s="151" t="str">
        <f t="shared" si="31"/>
        <v>Belum Memenuhi</v>
      </c>
      <c r="BI11" s="151" t="str">
        <f t="shared" si="32"/>
        <v>Belum Memenuhi</v>
      </c>
    </row>
    <row r="12" spans="2:61" ht="15">
      <c r="B12" s="135" t="s">
        <v>9314</v>
      </c>
      <c r="C12" s="684"/>
      <c r="D12" s="251">
        <f>IF(B$3="",SUM(AN$8:AN$1434),IF(B$3&lt;&gt;"",SUMIF(U$8:U$1434,B$3,AN$8:AN$1434),0))</f>
        <v>0</v>
      </c>
      <c r="E12" s="158">
        <f>IF(B$3="",COUNTIFS(AP$8:AP$1435,"&gt;=0",AQ$8:AQ$1435,"0"),IF(B$3&lt;&gt;"",COUNTIFS(AP$8:AP$1435,"&gt;=0",AQ$8:AQ$1435,"0",U$8:U$1435,B$3),"ERROR"))</f>
        <v>0</v>
      </c>
      <c r="F12" s="254">
        <f t="shared" si="0"/>
        <v>0</v>
      </c>
      <c r="G12" s="158">
        <f>IF(B$3="",COUNTIFS(AQ$8:AQ$1435,"&gt;0"),IF(B$3&lt;&gt;"",COUNTIFS(AQ$8:AQ$1435,"&gt;0",U$8:U$1435,B$3),"ERROR"))</f>
        <v>340</v>
      </c>
      <c r="H12" s="255">
        <f t="shared" si="1"/>
        <v>1</v>
      </c>
      <c r="I12" s="158">
        <f>IF(B$3="",SUM(AQ$8:AQ$1435),IF(B$3&lt;&gt;"",SUMIFS(AQ$8:AQ$1435,U$8:U$1435,B$3),"ERROR"))</f>
        <v>340</v>
      </c>
      <c r="M12" s="142" t="s">
        <v>12378</v>
      </c>
      <c r="N12" s="143" t="s">
        <v>12379</v>
      </c>
      <c r="O12" s="140" t="s">
        <v>267</v>
      </c>
      <c r="P12" s="144" t="s">
        <v>9302</v>
      </c>
      <c r="Q12" s="369" t="s">
        <v>12203</v>
      </c>
      <c r="R12" s="140">
        <v>31</v>
      </c>
      <c r="S12" s="141">
        <v>3101</v>
      </c>
      <c r="T12" s="370" t="str">
        <f>IF(R12&lt;&gt;"",VLOOKUP(R12,'01_MASTER_KODE_WILAYAH'!H$1437:I$1470,2,FALSE),"")</f>
        <v>DKI JAKARTA</v>
      </c>
      <c r="U12" s="370" t="str">
        <f>IF(S12&lt;&gt;"",VLOOKUP(S12,'01_MASTER_KODE_WILAYAH'!D$5:F$1353,3,FALSE),"")</f>
        <v>KEPULAUAN SERIBU</v>
      </c>
      <c r="V12" s="371" t="str">
        <f t="shared" si="2"/>
        <v>1</v>
      </c>
      <c r="W12" s="157">
        <f t="shared" si="3"/>
        <v>0</v>
      </c>
      <c r="X12" s="145">
        <f>COUNTIFS(A1_Individu_Data_Keadaan_SDMK!A$4:A$149935,M12,A1_Individu_Data_Keadaan_SDMK!R$4:R$149935,"01. Dokter")</f>
        <v>0</v>
      </c>
      <c r="Y12" s="134">
        <f t="shared" si="4"/>
        <v>2</v>
      </c>
      <c r="Z12" s="146">
        <f t="shared" si="5"/>
        <v>0</v>
      </c>
      <c r="AA12" s="146">
        <f t="shared" si="6"/>
        <v>2</v>
      </c>
      <c r="AB12" s="145">
        <f>COUNTIFS(A1_Individu_Data_Keadaan_SDMK!A$4:A$149935,M12,A1_Individu_Data_Keadaan_SDMK!R$4:R$149935,"02. Dokter Gigi")</f>
        <v>0</v>
      </c>
      <c r="AC12" s="134">
        <f t="shared" si="7"/>
        <v>1</v>
      </c>
      <c r="AD12" s="146">
        <f t="shared" si="8"/>
        <v>0</v>
      </c>
      <c r="AE12" s="146">
        <f t="shared" si="9"/>
        <v>1</v>
      </c>
      <c r="AF12" s="145">
        <f>COUNTIFS(A1_Individu_Data_Keadaan_SDMK!A$4:A$149935,M12,A1_Individu_Data_Keadaan_SDMK!Q$4:Q$149935,"03. KEPERAWATAN")</f>
        <v>0</v>
      </c>
      <c r="AG12" s="147">
        <f t="shared" si="10"/>
        <v>8</v>
      </c>
      <c r="AH12" s="146">
        <f t="shared" si="11"/>
        <v>0</v>
      </c>
      <c r="AI12" s="146">
        <f t="shared" si="12"/>
        <v>8</v>
      </c>
      <c r="AJ12" s="145">
        <f>COUNTIFS(A1_Individu_Data_Keadaan_SDMK!A$4:A$149935,M12,A1_Individu_Data_Keadaan_SDMK!Q$4:Q$149935,"04. KEBIDANAN")</f>
        <v>0</v>
      </c>
      <c r="AK12" s="147">
        <f t="shared" si="13"/>
        <v>7</v>
      </c>
      <c r="AL12" s="146">
        <f t="shared" si="14"/>
        <v>0</v>
      </c>
      <c r="AM12" s="146">
        <f t="shared" si="15"/>
        <v>7</v>
      </c>
      <c r="AN12" s="145">
        <f>COUNTIFS(A1_Individu_Data_Keadaan_SDMK!A$4:A$149935,M12,A1_Individu_Data_Keadaan_SDMK!Q$4:Q$149935,"05. KEFARMASIAN")</f>
        <v>0</v>
      </c>
      <c r="AO12" s="147">
        <f t="shared" si="16"/>
        <v>1</v>
      </c>
      <c r="AP12" s="146">
        <f t="shared" si="17"/>
        <v>0</v>
      </c>
      <c r="AQ12" s="146">
        <f t="shared" si="18"/>
        <v>1</v>
      </c>
      <c r="AR12" s="145">
        <f>COUNTIFS(A1_Individu_Data_Keadaan_SDMK!A$4:A$149935,M12,A1_Individu_Data_Keadaan_SDMK!Q$4:Q$149935,"06. KESEHATAN MASYARAKAT")</f>
        <v>0</v>
      </c>
      <c r="AS12" s="147">
        <f t="shared" si="19"/>
        <v>1</v>
      </c>
      <c r="AT12" s="146">
        <f t="shared" si="20"/>
        <v>0</v>
      </c>
      <c r="AU12" s="146">
        <f t="shared" si="21"/>
        <v>1</v>
      </c>
      <c r="AV12" s="145">
        <f>COUNTIFS(A1_Individu_Data_Keadaan_SDMK!A$4:A$149935,M12,A1_Individu_Data_Keadaan_SDMK!Q$4:Q$149935,"07. KESEHATAN LINGKUNGAN")</f>
        <v>0</v>
      </c>
      <c r="AW12" s="147">
        <f t="shared" si="22"/>
        <v>1</v>
      </c>
      <c r="AX12" s="146">
        <f t="shared" si="23"/>
        <v>0</v>
      </c>
      <c r="AY12" s="146">
        <f t="shared" si="24"/>
        <v>1</v>
      </c>
      <c r="AZ12" s="145">
        <f>COUNTIFS(A1_Individu_Data_Keadaan_SDMK!A$4:A$149935,M12,A1_Individu_Data_Keadaan_SDMK!Q$4:Q$149935,"08. GIZI")</f>
        <v>0</v>
      </c>
      <c r="BA12" s="147">
        <f t="shared" si="25"/>
        <v>2</v>
      </c>
      <c r="BB12" s="146">
        <f t="shared" si="26"/>
        <v>0</v>
      </c>
      <c r="BC12" s="146">
        <f t="shared" si="27"/>
        <v>2</v>
      </c>
      <c r="BD12" s="145">
        <f>COUNTIFS(A1_Individu_Data_Keadaan_SDMK!A$4:A$149935,M12,A1_Individu_Data_Keadaan_SDMK!R$4:R$149935,"03. Ahli Teknologi Laboratorium Medik")</f>
        <v>0</v>
      </c>
      <c r="BE12" s="147">
        <f t="shared" si="28"/>
        <v>1</v>
      </c>
      <c r="BF12" s="146">
        <f t="shared" si="29"/>
        <v>0</v>
      </c>
      <c r="BG12" s="146">
        <f t="shared" si="30"/>
        <v>1</v>
      </c>
      <c r="BH12" s="151" t="str">
        <f t="shared" si="31"/>
        <v>Belum Memenuhi</v>
      </c>
      <c r="BI12" s="151" t="str">
        <f t="shared" si="32"/>
        <v>Belum Memenuhi</v>
      </c>
    </row>
    <row r="13" spans="2:61" ht="15">
      <c r="B13" s="135" t="s">
        <v>9315</v>
      </c>
      <c r="C13" s="684"/>
      <c r="D13" s="251">
        <f>IF(B$3="",SUM(AR$8:AR$1434),IF(B$3&lt;&gt;"",SUMIF(U$8:U$1434,B$3,AR$8:AR$1434),0))</f>
        <v>0</v>
      </c>
      <c r="E13" s="158">
        <f>IF(B$3="",COUNTIFS(AT$8:AT$1435,"&gt;=0",AU$8:AU$1435,"0"),IF(B$3&lt;&gt;"",COUNTIFS(AT$8:AT$1435,"&gt;=0",AU$8:AU$1435,"0",U$8:U$1435,B$3),"ERROR"))</f>
        <v>0</v>
      </c>
      <c r="F13" s="254">
        <f t="shared" si="0"/>
        <v>0</v>
      </c>
      <c r="G13" s="158">
        <f>IF(B$3="",COUNTIFS(AU$8:AU$1435,"&gt;0"),IF(B$3&lt;&gt;"",COUNTIFS(AU$8:AU$1435,"&gt;0",U$8:U$1435,B$3),"ERROR"))</f>
        <v>340</v>
      </c>
      <c r="H13" s="255">
        <f t="shared" si="1"/>
        <v>1</v>
      </c>
      <c r="I13" s="158">
        <f>IF(B$3="",SUM(AU$8:AU$1435),IF(B$3&lt;&gt;"",SUMIFS(AU$8:AU$1435,U$8:U$1435,B$3),"ERROR"))</f>
        <v>340</v>
      </c>
      <c r="M13" s="142" t="s">
        <v>12380</v>
      </c>
      <c r="N13" s="143" t="s">
        <v>12381</v>
      </c>
      <c r="O13" s="140" t="s">
        <v>267</v>
      </c>
      <c r="P13" s="144" t="s">
        <v>9301</v>
      </c>
      <c r="Q13" s="369" t="s">
        <v>12203</v>
      </c>
      <c r="R13" s="140">
        <v>31</v>
      </c>
      <c r="S13" s="141">
        <v>3101</v>
      </c>
      <c r="T13" s="370" t="str">
        <f>IF(R13&lt;&gt;"",VLOOKUP(R13,'01_MASTER_KODE_WILAYAH'!H$1437:I$1470,2,FALSE),"")</f>
        <v>DKI JAKARTA</v>
      </c>
      <c r="U13" s="370" t="str">
        <f>IF(S13&lt;&gt;"",VLOOKUP(S13,'01_MASTER_KODE_WILAYAH'!D$5:F$1353,3,FALSE),"")</f>
        <v>KEPULAUAN SERIBU</v>
      </c>
      <c r="V13" s="371" t="str">
        <f t="shared" si="2"/>
        <v>2</v>
      </c>
      <c r="W13" s="157">
        <f t="shared" si="3"/>
        <v>0</v>
      </c>
      <c r="X13" s="145">
        <f>COUNTIFS(A1_Individu_Data_Keadaan_SDMK!A$4:A$149935,M13,A1_Individu_Data_Keadaan_SDMK!R$4:R$149935,"01. Dokter")</f>
        <v>0</v>
      </c>
      <c r="Y13" s="134">
        <f t="shared" si="4"/>
        <v>1</v>
      </c>
      <c r="Z13" s="146">
        <f t="shared" si="5"/>
        <v>0</v>
      </c>
      <c r="AA13" s="146">
        <f t="shared" si="6"/>
        <v>1</v>
      </c>
      <c r="AB13" s="145">
        <f>COUNTIFS(A1_Individu_Data_Keadaan_SDMK!A$4:A$149935,M13,A1_Individu_Data_Keadaan_SDMK!R$4:R$149935,"02. Dokter Gigi")</f>
        <v>0</v>
      </c>
      <c r="AC13" s="134">
        <f t="shared" si="7"/>
        <v>1</v>
      </c>
      <c r="AD13" s="146">
        <f t="shared" si="8"/>
        <v>0</v>
      </c>
      <c r="AE13" s="146">
        <f t="shared" si="9"/>
        <v>1</v>
      </c>
      <c r="AF13" s="145">
        <f>COUNTIFS(A1_Individu_Data_Keadaan_SDMK!A$4:A$149935,M13,A1_Individu_Data_Keadaan_SDMK!Q$4:Q$149935,"03. KEPERAWATAN")</f>
        <v>0</v>
      </c>
      <c r="AG13" s="147">
        <f t="shared" si="10"/>
        <v>5</v>
      </c>
      <c r="AH13" s="146">
        <f t="shared" si="11"/>
        <v>0</v>
      </c>
      <c r="AI13" s="146">
        <f t="shared" si="12"/>
        <v>5</v>
      </c>
      <c r="AJ13" s="145">
        <f>COUNTIFS(A1_Individu_Data_Keadaan_SDMK!A$4:A$149935,M13,A1_Individu_Data_Keadaan_SDMK!Q$4:Q$149935,"04. KEBIDANAN")</f>
        <v>0</v>
      </c>
      <c r="AK13" s="147">
        <f t="shared" si="13"/>
        <v>4</v>
      </c>
      <c r="AL13" s="146">
        <f t="shared" si="14"/>
        <v>0</v>
      </c>
      <c r="AM13" s="146">
        <f t="shared" si="15"/>
        <v>4</v>
      </c>
      <c r="AN13" s="145">
        <f>COUNTIFS(A1_Individu_Data_Keadaan_SDMK!A$4:A$149935,M13,A1_Individu_Data_Keadaan_SDMK!Q$4:Q$149935,"05. KEFARMASIAN")</f>
        <v>0</v>
      </c>
      <c r="AO13" s="147">
        <f t="shared" si="16"/>
        <v>1</v>
      </c>
      <c r="AP13" s="146">
        <f t="shared" si="17"/>
        <v>0</v>
      </c>
      <c r="AQ13" s="146">
        <f t="shared" si="18"/>
        <v>1</v>
      </c>
      <c r="AR13" s="145">
        <f>COUNTIFS(A1_Individu_Data_Keadaan_SDMK!A$4:A$149935,M13,A1_Individu_Data_Keadaan_SDMK!Q$4:Q$149935,"06. KESEHATAN MASYARAKAT")</f>
        <v>0</v>
      </c>
      <c r="AS13" s="147">
        <f t="shared" si="19"/>
        <v>1</v>
      </c>
      <c r="AT13" s="146">
        <f t="shared" si="20"/>
        <v>0</v>
      </c>
      <c r="AU13" s="146">
        <f t="shared" si="21"/>
        <v>1</v>
      </c>
      <c r="AV13" s="145">
        <f>COUNTIFS(A1_Individu_Data_Keadaan_SDMK!A$4:A$149935,M13,A1_Individu_Data_Keadaan_SDMK!Q$4:Q$149935,"07. KESEHATAN LINGKUNGAN")</f>
        <v>0</v>
      </c>
      <c r="AW13" s="147">
        <f t="shared" si="22"/>
        <v>1</v>
      </c>
      <c r="AX13" s="146">
        <f t="shared" si="23"/>
        <v>0</v>
      </c>
      <c r="AY13" s="146">
        <f t="shared" si="24"/>
        <v>1</v>
      </c>
      <c r="AZ13" s="145">
        <f>COUNTIFS(A1_Individu_Data_Keadaan_SDMK!A$4:A$149935,M13,A1_Individu_Data_Keadaan_SDMK!Q$4:Q$149935,"08. GIZI")</f>
        <v>0</v>
      </c>
      <c r="BA13" s="147">
        <f t="shared" si="25"/>
        <v>1</v>
      </c>
      <c r="BB13" s="146">
        <f t="shared" si="26"/>
        <v>0</v>
      </c>
      <c r="BC13" s="146">
        <f t="shared" si="27"/>
        <v>1</v>
      </c>
      <c r="BD13" s="145">
        <f>COUNTIFS(A1_Individu_Data_Keadaan_SDMK!A$4:A$149935,M13,A1_Individu_Data_Keadaan_SDMK!R$4:R$149935,"03. Ahli Teknologi Laboratorium Medik")</f>
        <v>0</v>
      </c>
      <c r="BE13" s="147">
        <f t="shared" si="28"/>
        <v>1</v>
      </c>
      <c r="BF13" s="146">
        <f t="shared" si="29"/>
        <v>0</v>
      </c>
      <c r="BG13" s="146">
        <f t="shared" si="30"/>
        <v>1</v>
      </c>
      <c r="BH13" s="151" t="str">
        <f t="shared" si="31"/>
        <v>Belum Memenuhi</v>
      </c>
      <c r="BI13" s="151" t="str">
        <f t="shared" si="32"/>
        <v>Belum Memenuhi</v>
      </c>
    </row>
    <row r="14" spans="2:61" ht="15">
      <c r="B14" s="135" t="s">
        <v>9316</v>
      </c>
      <c r="C14" s="684"/>
      <c r="D14" s="251">
        <f>IF(B$3="",SUM(AV$8:AV$1434),IF(B$3&lt;&gt;"",SUMIF(U$8:U$1434,B$3,AV$8:AV$1434),0))</f>
        <v>0</v>
      </c>
      <c r="E14" s="158">
        <f>IF(B$3="",COUNTIFS(AX$8:AX$1435,"&gt;=0",AY$8:AY$1435,"0"),IF(B$3&lt;&gt;"",COUNTIFS(AX$8:AX$1435,"&gt;=0",AY$8:AY$1435,"0",U$8:U$1435,B$3),"ERROR"))</f>
        <v>0</v>
      </c>
      <c r="F14" s="254">
        <f t="shared" si="0"/>
        <v>0</v>
      </c>
      <c r="G14" s="158">
        <f>IF(B$3="",COUNTIFS(AY$8:AY$1435,"&gt;0"),IF(B$3&lt;&gt;"",COUNTIFS(AY$8:AY$1435,"&gt;0",U$8:U$1435,B$3),"ERROR"))</f>
        <v>340</v>
      </c>
      <c r="H14" s="255">
        <f t="shared" si="1"/>
        <v>1</v>
      </c>
      <c r="I14" s="158">
        <f>IF(B$3="",SUM(AY$8:AY$1435),IF(B$3&lt;&gt;"",SUMIFS(AY$8:AY$1435,U$8:U$1435,B$3),"ERROR"))</f>
        <v>340</v>
      </c>
      <c r="M14" s="142" t="s">
        <v>12382</v>
      </c>
      <c r="N14" s="143" t="s">
        <v>12383</v>
      </c>
      <c r="O14" s="140" t="s">
        <v>267</v>
      </c>
      <c r="P14" s="144" t="s">
        <v>9301</v>
      </c>
      <c r="Q14" s="369" t="s">
        <v>12203</v>
      </c>
      <c r="R14" s="140">
        <v>31</v>
      </c>
      <c r="S14" s="141">
        <v>3101</v>
      </c>
      <c r="T14" s="370" t="str">
        <f>IF(R14&lt;&gt;"",VLOOKUP(R14,'01_MASTER_KODE_WILAYAH'!H$1437:I$1470,2,FALSE),"")</f>
        <v>DKI JAKARTA</v>
      </c>
      <c r="U14" s="370" t="str">
        <f>IF(S14&lt;&gt;"",VLOOKUP(S14,'01_MASTER_KODE_WILAYAH'!D$5:F$1353,3,FALSE),"")</f>
        <v>KEPULAUAN SERIBU</v>
      </c>
      <c r="V14" s="371" t="str">
        <f t="shared" si="2"/>
        <v>2</v>
      </c>
      <c r="W14" s="157">
        <f t="shared" si="3"/>
        <v>0</v>
      </c>
      <c r="X14" s="145">
        <f>COUNTIFS(A1_Individu_Data_Keadaan_SDMK!A$4:A$149935,M14,A1_Individu_Data_Keadaan_SDMK!R$4:R$149935,"01. Dokter")</f>
        <v>0</v>
      </c>
      <c r="Y14" s="134">
        <f t="shared" si="4"/>
        <v>1</v>
      </c>
      <c r="Z14" s="146">
        <f t="shared" si="5"/>
        <v>0</v>
      </c>
      <c r="AA14" s="146">
        <f t="shared" si="6"/>
        <v>1</v>
      </c>
      <c r="AB14" s="145">
        <f>COUNTIFS(A1_Individu_Data_Keadaan_SDMK!A$4:A$149935,M14,A1_Individu_Data_Keadaan_SDMK!R$4:R$149935,"02. Dokter Gigi")</f>
        <v>0</v>
      </c>
      <c r="AC14" s="134">
        <f t="shared" si="7"/>
        <v>1</v>
      </c>
      <c r="AD14" s="146">
        <f t="shared" si="8"/>
        <v>0</v>
      </c>
      <c r="AE14" s="146">
        <f t="shared" si="9"/>
        <v>1</v>
      </c>
      <c r="AF14" s="145">
        <f>COUNTIFS(A1_Individu_Data_Keadaan_SDMK!A$4:A$149935,M14,A1_Individu_Data_Keadaan_SDMK!Q$4:Q$149935,"03. KEPERAWATAN")</f>
        <v>0</v>
      </c>
      <c r="AG14" s="147">
        <f t="shared" si="10"/>
        <v>5</v>
      </c>
      <c r="AH14" s="146">
        <f t="shared" si="11"/>
        <v>0</v>
      </c>
      <c r="AI14" s="146">
        <f t="shared" si="12"/>
        <v>5</v>
      </c>
      <c r="AJ14" s="145">
        <f>COUNTIFS(A1_Individu_Data_Keadaan_SDMK!A$4:A$149935,M14,A1_Individu_Data_Keadaan_SDMK!Q$4:Q$149935,"04. KEBIDANAN")</f>
        <v>0</v>
      </c>
      <c r="AK14" s="147">
        <f t="shared" si="13"/>
        <v>4</v>
      </c>
      <c r="AL14" s="146">
        <f t="shared" si="14"/>
        <v>0</v>
      </c>
      <c r="AM14" s="146">
        <f t="shared" si="15"/>
        <v>4</v>
      </c>
      <c r="AN14" s="145">
        <f>COUNTIFS(A1_Individu_Data_Keadaan_SDMK!A$4:A$149935,M14,A1_Individu_Data_Keadaan_SDMK!Q$4:Q$149935,"05. KEFARMASIAN")</f>
        <v>0</v>
      </c>
      <c r="AO14" s="147">
        <f t="shared" si="16"/>
        <v>1</v>
      </c>
      <c r="AP14" s="146">
        <f t="shared" si="17"/>
        <v>0</v>
      </c>
      <c r="AQ14" s="146">
        <f t="shared" si="18"/>
        <v>1</v>
      </c>
      <c r="AR14" s="145">
        <f>COUNTIFS(A1_Individu_Data_Keadaan_SDMK!A$4:A$149935,M14,A1_Individu_Data_Keadaan_SDMK!Q$4:Q$149935,"06. KESEHATAN MASYARAKAT")</f>
        <v>0</v>
      </c>
      <c r="AS14" s="147">
        <f t="shared" si="19"/>
        <v>1</v>
      </c>
      <c r="AT14" s="146">
        <f t="shared" si="20"/>
        <v>0</v>
      </c>
      <c r="AU14" s="146">
        <f t="shared" si="21"/>
        <v>1</v>
      </c>
      <c r="AV14" s="145">
        <f>COUNTIFS(A1_Individu_Data_Keadaan_SDMK!A$4:A$149935,M14,A1_Individu_Data_Keadaan_SDMK!Q$4:Q$149935,"07. KESEHATAN LINGKUNGAN")</f>
        <v>0</v>
      </c>
      <c r="AW14" s="147">
        <f t="shared" si="22"/>
        <v>1</v>
      </c>
      <c r="AX14" s="146">
        <f t="shared" si="23"/>
        <v>0</v>
      </c>
      <c r="AY14" s="146">
        <f t="shared" si="24"/>
        <v>1</v>
      </c>
      <c r="AZ14" s="145">
        <f>COUNTIFS(A1_Individu_Data_Keadaan_SDMK!A$4:A$149935,M14,A1_Individu_Data_Keadaan_SDMK!Q$4:Q$149935,"08. GIZI")</f>
        <v>0</v>
      </c>
      <c r="BA14" s="147">
        <f t="shared" si="25"/>
        <v>1</v>
      </c>
      <c r="BB14" s="146">
        <f t="shared" si="26"/>
        <v>0</v>
      </c>
      <c r="BC14" s="146">
        <f t="shared" si="27"/>
        <v>1</v>
      </c>
      <c r="BD14" s="145">
        <f>COUNTIFS(A1_Individu_Data_Keadaan_SDMK!A$4:A$149935,M14,A1_Individu_Data_Keadaan_SDMK!R$4:R$149935,"03. Ahli Teknologi Laboratorium Medik")</f>
        <v>0</v>
      </c>
      <c r="BE14" s="147">
        <f t="shared" si="28"/>
        <v>1</v>
      </c>
      <c r="BF14" s="146">
        <f t="shared" si="29"/>
        <v>0</v>
      </c>
      <c r="BG14" s="146">
        <f t="shared" si="30"/>
        <v>1</v>
      </c>
      <c r="BH14" s="151" t="str">
        <f t="shared" si="31"/>
        <v>Belum Memenuhi</v>
      </c>
      <c r="BI14" s="151" t="str">
        <f t="shared" si="32"/>
        <v>Belum Memenuhi</v>
      </c>
    </row>
    <row r="15" spans="2:61" ht="15">
      <c r="B15" s="135" t="s">
        <v>9317</v>
      </c>
      <c r="C15" s="684"/>
      <c r="D15" s="251">
        <f>IF(B$3="",SUM(AZ$8:AZ$1434),IF(B$3&lt;&gt;"",SUMIF(U$8:U$1434,B$3,AZ$8:AZ$1434),0))</f>
        <v>0</v>
      </c>
      <c r="E15" s="158">
        <f>IF(B$3="",COUNTIFS(BB$8:BB$1435,"&gt;=0",BC$8:BC$1435,"0"),IF(B$3&lt;&gt;"",COUNTIFS(BB$8:BB$1435,"&gt;=0",BC$8:BC$1435,"0",U$8:U$1435,B$3),"ERROR"))</f>
        <v>0</v>
      </c>
      <c r="F15" s="254">
        <f t="shared" si="0"/>
        <v>0</v>
      </c>
      <c r="G15" s="158">
        <f>IF(B$3="",COUNTIFS(BC$8:BC$1435,"&gt;0"),IF(B$3&lt;&gt;"",COUNTIFS(BC$8:BC$1435,"&gt;0",U$8:U$1435,B$3),"ERROR"))</f>
        <v>340</v>
      </c>
      <c r="H15" s="255">
        <f t="shared" si="1"/>
        <v>1</v>
      </c>
      <c r="I15" s="158">
        <f>IF(B$3="",SUM(BC$8:BC$1435),IF(B$3&lt;&gt;"",SUMIFS(BC$8:BC$1435,U$8:U$1435,B$3),"ERROR"))</f>
        <v>370</v>
      </c>
      <c r="M15" s="142" t="s">
        <v>12384</v>
      </c>
      <c r="N15" s="143" t="s">
        <v>12385</v>
      </c>
      <c r="O15" s="140" t="s">
        <v>267</v>
      </c>
      <c r="P15" s="144" t="s">
        <v>9301</v>
      </c>
      <c r="Q15" s="369" t="s">
        <v>12203</v>
      </c>
      <c r="R15" s="140">
        <v>31</v>
      </c>
      <c r="S15" s="141">
        <v>3101</v>
      </c>
      <c r="T15" s="370" t="str">
        <f>IF(R15&lt;&gt;"",VLOOKUP(R15,'01_MASTER_KODE_WILAYAH'!H$1437:I$1470,2,FALSE),"")</f>
        <v>DKI JAKARTA</v>
      </c>
      <c r="U15" s="370" t="str">
        <f>IF(S15&lt;&gt;"",VLOOKUP(S15,'01_MASTER_KODE_WILAYAH'!D$5:F$1353,3,FALSE),"")</f>
        <v>KEPULAUAN SERIBU</v>
      </c>
      <c r="V15" s="371" t="str">
        <f t="shared" si="2"/>
        <v>2</v>
      </c>
      <c r="W15" s="157">
        <f t="shared" si="3"/>
        <v>0</v>
      </c>
      <c r="X15" s="145">
        <f>COUNTIFS(A1_Individu_Data_Keadaan_SDMK!A$4:A$149935,M15,A1_Individu_Data_Keadaan_SDMK!R$4:R$149935,"01. Dokter")</f>
        <v>0</v>
      </c>
      <c r="Y15" s="134">
        <f t="shared" si="4"/>
        <v>1</v>
      </c>
      <c r="Z15" s="146">
        <f t="shared" si="5"/>
        <v>0</v>
      </c>
      <c r="AA15" s="146">
        <f t="shared" si="6"/>
        <v>1</v>
      </c>
      <c r="AB15" s="145">
        <f>COUNTIFS(A1_Individu_Data_Keadaan_SDMK!A$4:A$149935,M15,A1_Individu_Data_Keadaan_SDMK!R$4:R$149935,"02. Dokter Gigi")</f>
        <v>0</v>
      </c>
      <c r="AC15" s="134">
        <f t="shared" si="7"/>
        <v>1</v>
      </c>
      <c r="AD15" s="146">
        <f t="shared" si="8"/>
        <v>0</v>
      </c>
      <c r="AE15" s="146">
        <f t="shared" si="9"/>
        <v>1</v>
      </c>
      <c r="AF15" s="145">
        <f>COUNTIFS(A1_Individu_Data_Keadaan_SDMK!A$4:A$149935,M15,A1_Individu_Data_Keadaan_SDMK!Q$4:Q$149935,"03. KEPERAWATAN")</f>
        <v>0</v>
      </c>
      <c r="AG15" s="147">
        <f t="shared" si="10"/>
        <v>5</v>
      </c>
      <c r="AH15" s="146">
        <f t="shared" si="11"/>
        <v>0</v>
      </c>
      <c r="AI15" s="146">
        <f t="shared" si="12"/>
        <v>5</v>
      </c>
      <c r="AJ15" s="145">
        <f>COUNTIFS(A1_Individu_Data_Keadaan_SDMK!A$4:A$149935,M15,A1_Individu_Data_Keadaan_SDMK!Q$4:Q$149935,"04. KEBIDANAN")</f>
        <v>0</v>
      </c>
      <c r="AK15" s="147">
        <f t="shared" si="13"/>
        <v>4</v>
      </c>
      <c r="AL15" s="146">
        <f t="shared" si="14"/>
        <v>0</v>
      </c>
      <c r="AM15" s="146">
        <f t="shared" si="15"/>
        <v>4</v>
      </c>
      <c r="AN15" s="145">
        <f>COUNTIFS(A1_Individu_Data_Keadaan_SDMK!A$4:A$149935,M15,A1_Individu_Data_Keadaan_SDMK!Q$4:Q$149935,"05. KEFARMASIAN")</f>
        <v>0</v>
      </c>
      <c r="AO15" s="147">
        <f t="shared" si="16"/>
        <v>1</v>
      </c>
      <c r="AP15" s="146">
        <f t="shared" si="17"/>
        <v>0</v>
      </c>
      <c r="AQ15" s="146">
        <f t="shared" si="18"/>
        <v>1</v>
      </c>
      <c r="AR15" s="145">
        <f>COUNTIFS(A1_Individu_Data_Keadaan_SDMK!A$4:A$149935,M15,A1_Individu_Data_Keadaan_SDMK!Q$4:Q$149935,"06. KESEHATAN MASYARAKAT")</f>
        <v>0</v>
      </c>
      <c r="AS15" s="147">
        <f t="shared" si="19"/>
        <v>1</v>
      </c>
      <c r="AT15" s="146">
        <f t="shared" si="20"/>
        <v>0</v>
      </c>
      <c r="AU15" s="146">
        <f t="shared" si="21"/>
        <v>1</v>
      </c>
      <c r="AV15" s="145">
        <f>COUNTIFS(A1_Individu_Data_Keadaan_SDMK!A$4:A$149935,M15,A1_Individu_Data_Keadaan_SDMK!Q$4:Q$149935,"07. KESEHATAN LINGKUNGAN")</f>
        <v>0</v>
      </c>
      <c r="AW15" s="147">
        <f t="shared" si="22"/>
        <v>1</v>
      </c>
      <c r="AX15" s="146">
        <f t="shared" si="23"/>
        <v>0</v>
      </c>
      <c r="AY15" s="146">
        <f t="shared" si="24"/>
        <v>1</v>
      </c>
      <c r="AZ15" s="145">
        <f>COUNTIFS(A1_Individu_Data_Keadaan_SDMK!A$4:A$149935,M15,A1_Individu_Data_Keadaan_SDMK!Q$4:Q$149935,"08. GIZI")</f>
        <v>0</v>
      </c>
      <c r="BA15" s="147">
        <f t="shared" si="25"/>
        <v>1</v>
      </c>
      <c r="BB15" s="146">
        <f t="shared" si="26"/>
        <v>0</v>
      </c>
      <c r="BC15" s="146">
        <f t="shared" si="27"/>
        <v>1</v>
      </c>
      <c r="BD15" s="145">
        <f>COUNTIFS(A1_Individu_Data_Keadaan_SDMK!A$4:A$149935,M15,A1_Individu_Data_Keadaan_SDMK!R$4:R$149935,"03. Ahli Teknologi Laboratorium Medik")</f>
        <v>0</v>
      </c>
      <c r="BE15" s="147">
        <f t="shared" si="28"/>
        <v>1</v>
      </c>
      <c r="BF15" s="146">
        <f t="shared" si="29"/>
        <v>0</v>
      </c>
      <c r="BG15" s="146">
        <f t="shared" si="30"/>
        <v>1</v>
      </c>
      <c r="BH15" s="151" t="str">
        <f t="shared" si="31"/>
        <v>Belum Memenuhi</v>
      </c>
      <c r="BI15" s="151" t="str">
        <f t="shared" si="32"/>
        <v>Belum Memenuhi</v>
      </c>
    </row>
    <row r="16" spans="2:61" ht="15">
      <c r="B16" s="135" t="s">
        <v>9318</v>
      </c>
      <c r="C16" s="685"/>
      <c r="D16" s="251">
        <f>IF(B$3="",SUM(BD$8:BD$1434),IF(B$3&lt;&gt;"",SUMIF(U$8:U$1434,B$3,BD$8:BD$1434),0))</f>
        <v>0</v>
      </c>
      <c r="E16" s="158">
        <f>IF(B$3="",COUNTIFS(BF$8:BF$1435,"&gt;=0",BG$8:BG$1435,"0"),IF(B$3&lt;&gt;"",COUNTIFS(BF$8:BF$1435,"&gt;=0",BG$8:BG$1435,"0",U$8:U$1435,B$3),"ERROR"))</f>
        <v>0</v>
      </c>
      <c r="F16" s="254">
        <f t="shared" si="0"/>
        <v>0</v>
      </c>
      <c r="G16" s="158">
        <f>IF(B$3="",COUNTIFS(BG$8:BG$1435,"&gt;0"),IF(B$3&lt;&gt;"",COUNTIFS(BG$8:BG$1435,"&gt;0",U$8:U$1435,B$3),"ERROR"))</f>
        <v>340</v>
      </c>
      <c r="H16" s="255">
        <f t="shared" si="1"/>
        <v>1</v>
      </c>
      <c r="I16" s="158">
        <f>IF(B$3="",SUM(BG$8:BG$1435),IF(B$3&lt;&gt;"",SUMIFS(BG$8:BG$1435,U$8:U$1435,B$3),"ERROR"))</f>
        <v>340</v>
      </c>
      <c r="M16" s="142" t="s">
        <v>12386</v>
      </c>
      <c r="N16" s="143" t="s">
        <v>12387</v>
      </c>
      <c r="O16" s="140" t="s">
        <v>267</v>
      </c>
      <c r="P16" s="144" t="s">
        <v>9302</v>
      </c>
      <c r="Q16" s="369" t="s">
        <v>12204</v>
      </c>
      <c r="R16" s="140">
        <v>31</v>
      </c>
      <c r="S16" s="141">
        <v>3171</v>
      </c>
      <c r="T16" s="370" t="str">
        <f>IF(R16&lt;&gt;"",VLOOKUP(R16,'01_MASTER_KODE_WILAYAH'!H$1437:I$1470,2,FALSE),"")</f>
        <v>DKI JAKARTA</v>
      </c>
      <c r="U16" s="370" t="str">
        <f>IF(S16&lt;&gt;"",VLOOKUP(S16,'01_MASTER_KODE_WILAYAH'!D$5:F$1353,3,FALSE),"")</f>
        <v>KOTA JAKARTA SELATAN</v>
      </c>
      <c r="V16" s="371" t="str">
        <f t="shared" si="2"/>
        <v>1</v>
      </c>
      <c r="W16" s="157">
        <f t="shared" si="3"/>
        <v>0</v>
      </c>
      <c r="X16" s="145">
        <f>COUNTIFS(A1_Individu_Data_Keadaan_SDMK!A$4:A$149935,M16,A1_Individu_Data_Keadaan_SDMK!R$4:R$149935,"01. Dokter")</f>
        <v>0</v>
      </c>
      <c r="Y16" s="134">
        <f t="shared" si="4"/>
        <v>2</v>
      </c>
      <c r="Z16" s="146">
        <f t="shared" si="5"/>
        <v>0</v>
      </c>
      <c r="AA16" s="146">
        <f t="shared" si="6"/>
        <v>2</v>
      </c>
      <c r="AB16" s="145">
        <f>COUNTIFS(A1_Individu_Data_Keadaan_SDMK!A$4:A$149935,M16,A1_Individu_Data_Keadaan_SDMK!R$4:R$149935,"02. Dokter Gigi")</f>
        <v>0</v>
      </c>
      <c r="AC16" s="134">
        <f t="shared" si="7"/>
        <v>1</v>
      </c>
      <c r="AD16" s="146">
        <f t="shared" si="8"/>
        <v>0</v>
      </c>
      <c r="AE16" s="146">
        <f t="shared" si="9"/>
        <v>1</v>
      </c>
      <c r="AF16" s="145">
        <f>COUNTIFS(A1_Individu_Data_Keadaan_SDMK!A$4:A$149935,M16,A1_Individu_Data_Keadaan_SDMK!Q$4:Q$149935,"03. KEPERAWATAN")</f>
        <v>0</v>
      </c>
      <c r="AG16" s="147">
        <f t="shared" si="10"/>
        <v>8</v>
      </c>
      <c r="AH16" s="146">
        <f t="shared" si="11"/>
        <v>0</v>
      </c>
      <c r="AI16" s="146">
        <f t="shared" si="12"/>
        <v>8</v>
      </c>
      <c r="AJ16" s="145">
        <f>COUNTIFS(A1_Individu_Data_Keadaan_SDMK!A$4:A$149935,M16,A1_Individu_Data_Keadaan_SDMK!Q$4:Q$149935,"04. KEBIDANAN")</f>
        <v>0</v>
      </c>
      <c r="AK16" s="147">
        <f t="shared" si="13"/>
        <v>7</v>
      </c>
      <c r="AL16" s="146">
        <f t="shared" si="14"/>
        <v>0</v>
      </c>
      <c r="AM16" s="146">
        <f t="shared" si="15"/>
        <v>7</v>
      </c>
      <c r="AN16" s="145">
        <f>COUNTIFS(A1_Individu_Data_Keadaan_SDMK!A$4:A$149935,M16,A1_Individu_Data_Keadaan_SDMK!Q$4:Q$149935,"05. KEFARMASIAN")</f>
        <v>0</v>
      </c>
      <c r="AO16" s="147">
        <f t="shared" si="16"/>
        <v>1</v>
      </c>
      <c r="AP16" s="146">
        <f t="shared" si="17"/>
        <v>0</v>
      </c>
      <c r="AQ16" s="146">
        <f t="shared" si="18"/>
        <v>1</v>
      </c>
      <c r="AR16" s="145">
        <f>COUNTIFS(A1_Individu_Data_Keadaan_SDMK!A$4:A$149935,M16,A1_Individu_Data_Keadaan_SDMK!Q$4:Q$149935,"06. KESEHATAN MASYARAKAT")</f>
        <v>0</v>
      </c>
      <c r="AS16" s="147">
        <f t="shared" si="19"/>
        <v>1</v>
      </c>
      <c r="AT16" s="146">
        <f t="shared" si="20"/>
        <v>0</v>
      </c>
      <c r="AU16" s="146">
        <f t="shared" si="21"/>
        <v>1</v>
      </c>
      <c r="AV16" s="145">
        <f>COUNTIFS(A1_Individu_Data_Keadaan_SDMK!A$4:A$149935,M16,A1_Individu_Data_Keadaan_SDMK!Q$4:Q$149935,"07. KESEHATAN LINGKUNGAN")</f>
        <v>0</v>
      </c>
      <c r="AW16" s="147">
        <f t="shared" si="22"/>
        <v>1</v>
      </c>
      <c r="AX16" s="146">
        <f t="shared" si="23"/>
        <v>0</v>
      </c>
      <c r="AY16" s="146">
        <f t="shared" si="24"/>
        <v>1</v>
      </c>
      <c r="AZ16" s="145">
        <f>COUNTIFS(A1_Individu_Data_Keadaan_SDMK!A$4:A$149935,M16,A1_Individu_Data_Keadaan_SDMK!Q$4:Q$149935,"08. GIZI")</f>
        <v>0</v>
      </c>
      <c r="BA16" s="147">
        <f t="shared" si="25"/>
        <v>2</v>
      </c>
      <c r="BB16" s="146">
        <f t="shared" si="26"/>
        <v>0</v>
      </c>
      <c r="BC16" s="146">
        <f t="shared" si="27"/>
        <v>2</v>
      </c>
      <c r="BD16" s="145">
        <f>COUNTIFS(A1_Individu_Data_Keadaan_SDMK!A$4:A$149935,M16,A1_Individu_Data_Keadaan_SDMK!R$4:R$149935,"03. Ahli Teknologi Laboratorium Medik")</f>
        <v>0</v>
      </c>
      <c r="BE16" s="147">
        <f t="shared" si="28"/>
        <v>1</v>
      </c>
      <c r="BF16" s="146">
        <f t="shared" si="29"/>
        <v>0</v>
      </c>
      <c r="BG16" s="146">
        <f t="shared" si="30"/>
        <v>1</v>
      </c>
      <c r="BH16" s="151" t="str">
        <f t="shared" si="31"/>
        <v>Belum Memenuhi</v>
      </c>
      <c r="BI16" s="151" t="str">
        <f t="shared" si="32"/>
        <v>Belum Memenuhi</v>
      </c>
    </row>
    <row r="17" spans="2:61" ht="15">
      <c r="M17" s="142" t="s">
        <v>12388</v>
      </c>
      <c r="N17" s="143" t="s">
        <v>12389</v>
      </c>
      <c r="O17" s="140" t="s">
        <v>267</v>
      </c>
      <c r="P17" s="144" t="s">
        <v>9301</v>
      </c>
      <c r="Q17" s="369" t="s">
        <v>12204</v>
      </c>
      <c r="R17" s="140">
        <v>31</v>
      </c>
      <c r="S17" s="141">
        <v>3171</v>
      </c>
      <c r="T17" s="370" t="str">
        <f>IF(R17&lt;&gt;"",VLOOKUP(R17,'01_MASTER_KODE_WILAYAH'!H$1437:I$1470,2,FALSE),"")</f>
        <v>DKI JAKARTA</v>
      </c>
      <c r="U17" s="370" t="str">
        <f>IF(S17&lt;&gt;"",VLOOKUP(S17,'01_MASTER_KODE_WILAYAH'!D$5:F$1353,3,FALSE),"")</f>
        <v>KOTA JAKARTA SELATAN</v>
      </c>
      <c r="V17" s="371" t="str">
        <f t="shared" si="2"/>
        <v>2</v>
      </c>
      <c r="W17" s="157">
        <f t="shared" si="3"/>
        <v>0</v>
      </c>
      <c r="X17" s="145">
        <f>COUNTIFS(A1_Individu_Data_Keadaan_SDMK!A$4:A$149935,M17,A1_Individu_Data_Keadaan_SDMK!R$4:R$149935,"01. Dokter")</f>
        <v>0</v>
      </c>
      <c r="Y17" s="134">
        <f t="shared" si="4"/>
        <v>1</v>
      </c>
      <c r="Z17" s="146">
        <f t="shared" si="5"/>
        <v>0</v>
      </c>
      <c r="AA17" s="146">
        <f t="shared" si="6"/>
        <v>1</v>
      </c>
      <c r="AB17" s="145">
        <f>COUNTIFS(A1_Individu_Data_Keadaan_SDMK!A$4:A$149935,M17,A1_Individu_Data_Keadaan_SDMK!R$4:R$149935,"02. Dokter Gigi")</f>
        <v>0</v>
      </c>
      <c r="AC17" s="134">
        <f t="shared" si="7"/>
        <v>1</v>
      </c>
      <c r="AD17" s="146">
        <f t="shared" si="8"/>
        <v>0</v>
      </c>
      <c r="AE17" s="146">
        <f t="shared" si="9"/>
        <v>1</v>
      </c>
      <c r="AF17" s="145">
        <f>COUNTIFS(A1_Individu_Data_Keadaan_SDMK!A$4:A$149935,M17,A1_Individu_Data_Keadaan_SDMK!Q$4:Q$149935,"03. KEPERAWATAN")</f>
        <v>0</v>
      </c>
      <c r="AG17" s="147">
        <f t="shared" si="10"/>
        <v>5</v>
      </c>
      <c r="AH17" s="146">
        <f t="shared" si="11"/>
        <v>0</v>
      </c>
      <c r="AI17" s="146">
        <f t="shared" si="12"/>
        <v>5</v>
      </c>
      <c r="AJ17" s="145">
        <f>COUNTIFS(A1_Individu_Data_Keadaan_SDMK!A$4:A$149935,M17,A1_Individu_Data_Keadaan_SDMK!Q$4:Q$149935,"04. KEBIDANAN")</f>
        <v>0</v>
      </c>
      <c r="AK17" s="147">
        <f t="shared" si="13"/>
        <v>4</v>
      </c>
      <c r="AL17" s="146">
        <f t="shared" si="14"/>
        <v>0</v>
      </c>
      <c r="AM17" s="146">
        <f t="shared" si="15"/>
        <v>4</v>
      </c>
      <c r="AN17" s="145">
        <f>COUNTIFS(A1_Individu_Data_Keadaan_SDMK!A$4:A$149935,M17,A1_Individu_Data_Keadaan_SDMK!Q$4:Q$149935,"05. KEFARMASIAN")</f>
        <v>0</v>
      </c>
      <c r="AO17" s="147">
        <f t="shared" si="16"/>
        <v>1</v>
      </c>
      <c r="AP17" s="146">
        <f t="shared" si="17"/>
        <v>0</v>
      </c>
      <c r="AQ17" s="146">
        <f t="shared" si="18"/>
        <v>1</v>
      </c>
      <c r="AR17" s="145">
        <f>COUNTIFS(A1_Individu_Data_Keadaan_SDMK!A$4:A$149935,M17,A1_Individu_Data_Keadaan_SDMK!Q$4:Q$149935,"06. KESEHATAN MASYARAKAT")</f>
        <v>0</v>
      </c>
      <c r="AS17" s="147">
        <f t="shared" si="19"/>
        <v>1</v>
      </c>
      <c r="AT17" s="146">
        <f t="shared" si="20"/>
        <v>0</v>
      </c>
      <c r="AU17" s="146">
        <f t="shared" si="21"/>
        <v>1</v>
      </c>
      <c r="AV17" s="145">
        <f>COUNTIFS(A1_Individu_Data_Keadaan_SDMK!A$4:A$149935,M17,A1_Individu_Data_Keadaan_SDMK!Q$4:Q$149935,"07. KESEHATAN LINGKUNGAN")</f>
        <v>0</v>
      </c>
      <c r="AW17" s="147">
        <f t="shared" si="22"/>
        <v>1</v>
      </c>
      <c r="AX17" s="146">
        <f t="shared" si="23"/>
        <v>0</v>
      </c>
      <c r="AY17" s="146">
        <f t="shared" si="24"/>
        <v>1</v>
      </c>
      <c r="AZ17" s="145">
        <f>COUNTIFS(A1_Individu_Data_Keadaan_SDMK!A$4:A$149935,M17,A1_Individu_Data_Keadaan_SDMK!Q$4:Q$149935,"08. GIZI")</f>
        <v>0</v>
      </c>
      <c r="BA17" s="147">
        <f t="shared" si="25"/>
        <v>1</v>
      </c>
      <c r="BB17" s="146">
        <f t="shared" si="26"/>
        <v>0</v>
      </c>
      <c r="BC17" s="146">
        <f t="shared" si="27"/>
        <v>1</v>
      </c>
      <c r="BD17" s="145">
        <f>COUNTIFS(A1_Individu_Data_Keadaan_SDMK!A$4:A$149935,M17,A1_Individu_Data_Keadaan_SDMK!R$4:R$149935,"03. Ahli Teknologi Laboratorium Medik")</f>
        <v>0</v>
      </c>
      <c r="BE17" s="147">
        <f t="shared" si="28"/>
        <v>1</v>
      </c>
      <c r="BF17" s="146">
        <f t="shared" si="29"/>
        <v>0</v>
      </c>
      <c r="BG17" s="146">
        <f t="shared" si="30"/>
        <v>1</v>
      </c>
      <c r="BH17" s="151" t="str">
        <f t="shared" si="31"/>
        <v>Belum Memenuhi</v>
      </c>
      <c r="BI17" s="151" t="str">
        <f t="shared" si="32"/>
        <v>Belum Memenuhi</v>
      </c>
    </row>
    <row r="18" spans="2:61" ht="12.75" customHeight="1">
      <c r="M18" s="142" t="s">
        <v>12390</v>
      </c>
      <c r="N18" s="143" t="s">
        <v>12391</v>
      </c>
      <c r="O18" s="140" t="s">
        <v>267</v>
      </c>
      <c r="P18" s="144" t="s">
        <v>9301</v>
      </c>
      <c r="Q18" s="369" t="s">
        <v>12204</v>
      </c>
      <c r="R18" s="140">
        <v>31</v>
      </c>
      <c r="S18" s="141">
        <v>3171</v>
      </c>
      <c r="T18" s="370" t="str">
        <f>IF(R18&lt;&gt;"",VLOOKUP(R18,'01_MASTER_KODE_WILAYAH'!H$1437:I$1470,2,FALSE),"")</f>
        <v>DKI JAKARTA</v>
      </c>
      <c r="U18" s="370" t="str">
        <f>IF(S18&lt;&gt;"",VLOOKUP(S18,'01_MASTER_KODE_WILAYAH'!D$5:F$1353,3,FALSE),"")</f>
        <v>KOTA JAKARTA SELATAN</v>
      </c>
      <c r="V18" s="371" t="str">
        <f t="shared" si="2"/>
        <v>2</v>
      </c>
      <c r="W18" s="157">
        <f t="shared" si="3"/>
        <v>0</v>
      </c>
      <c r="X18" s="145">
        <f>COUNTIFS(A1_Individu_Data_Keadaan_SDMK!A$4:A$149935,M18,A1_Individu_Data_Keadaan_SDMK!R$4:R$149935,"01. Dokter")</f>
        <v>0</v>
      </c>
      <c r="Y18" s="134">
        <f t="shared" si="4"/>
        <v>1</v>
      </c>
      <c r="Z18" s="146">
        <f t="shared" si="5"/>
        <v>0</v>
      </c>
      <c r="AA18" s="146">
        <f t="shared" si="6"/>
        <v>1</v>
      </c>
      <c r="AB18" s="145">
        <f>COUNTIFS(A1_Individu_Data_Keadaan_SDMK!A$4:A$149935,M18,A1_Individu_Data_Keadaan_SDMK!R$4:R$149935,"02. Dokter Gigi")</f>
        <v>0</v>
      </c>
      <c r="AC18" s="134">
        <f t="shared" si="7"/>
        <v>1</v>
      </c>
      <c r="AD18" s="146">
        <f t="shared" si="8"/>
        <v>0</v>
      </c>
      <c r="AE18" s="146">
        <f t="shared" si="9"/>
        <v>1</v>
      </c>
      <c r="AF18" s="145">
        <f>COUNTIFS(A1_Individu_Data_Keadaan_SDMK!A$4:A$149935,M18,A1_Individu_Data_Keadaan_SDMK!Q$4:Q$149935,"03. KEPERAWATAN")</f>
        <v>0</v>
      </c>
      <c r="AG18" s="147">
        <f t="shared" si="10"/>
        <v>5</v>
      </c>
      <c r="AH18" s="146">
        <f t="shared" si="11"/>
        <v>0</v>
      </c>
      <c r="AI18" s="146">
        <f t="shared" si="12"/>
        <v>5</v>
      </c>
      <c r="AJ18" s="145">
        <f>COUNTIFS(A1_Individu_Data_Keadaan_SDMK!A$4:A$149935,M18,A1_Individu_Data_Keadaan_SDMK!Q$4:Q$149935,"04. KEBIDANAN")</f>
        <v>0</v>
      </c>
      <c r="AK18" s="147">
        <f t="shared" si="13"/>
        <v>4</v>
      </c>
      <c r="AL18" s="146">
        <f t="shared" si="14"/>
        <v>0</v>
      </c>
      <c r="AM18" s="146">
        <f t="shared" si="15"/>
        <v>4</v>
      </c>
      <c r="AN18" s="145">
        <f>COUNTIFS(A1_Individu_Data_Keadaan_SDMK!A$4:A$149935,M18,A1_Individu_Data_Keadaan_SDMK!Q$4:Q$149935,"05. KEFARMASIAN")</f>
        <v>0</v>
      </c>
      <c r="AO18" s="147">
        <f t="shared" si="16"/>
        <v>1</v>
      </c>
      <c r="AP18" s="146">
        <f t="shared" si="17"/>
        <v>0</v>
      </c>
      <c r="AQ18" s="146">
        <f t="shared" si="18"/>
        <v>1</v>
      </c>
      <c r="AR18" s="145">
        <f>COUNTIFS(A1_Individu_Data_Keadaan_SDMK!A$4:A$149935,M18,A1_Individu_Data_Keadaan_SDMK!Q$4:Q$149935,"06. KESEHATAN MASYARAKAT")</f>
        <v>0</v>
      </c>
      <c r="AS18" s="147">
        <f t="shared" si="19"/>
        <v>1</v>
      </c>
      <c r="AT18" s="146">
        <f t="shared" si="20"/>
        <v>0</v>
      </c>
      <c r="AU18" s="146">
        <f t="shared" si="21"/>
        <v>1</v>
      </c>
      <c r="AV18" s="145">
        <f>COUNTIFS(A1_Individu_Data_Keadaan_SDMK!A$4:A$149935,M18,A1_Individu_Data_Keadaan_SDMK!Q$4:Q$149935,"07. KESEHATAN LINGKUNGAN")</f>
        <v>0</v>
      </c>
      <c r="AW18" s="147">
        <f t="shared" si="22"/>
        <v>1</v>
      </c>
      <c r="AX18" s="146">
        <f t="shared" si="23"/>
        <v>0</v>
      </c>
      <c r="AY18" s="146">
        <f t="shared" si="24"/>
        <v>1</v>
      </c>
      <c r="AZ18" s="145">
        <f>COUNTIFS(A1_Individu_Data_Keadaan_SDMK!A$4:A$149935,M18,A1_Individu_Data_Keadaan_SDMK!Q$4:Q$149935,"08. GIZI")</f>
        <v>0</v>
      </c>
      <c r="BA18" s="147">
        <f t="shared" si="25"/>
        <v>1</v>
      </c>
      <c r="BB18" s="146">
        <f t="shared" si="26"/>
        <v>0</v>
      </c>
      <c r="BC18" s="146">
        <f t="shared" si="27"/>
        <v>1</v>
      </c>
      <c r="BD18" s="145">
        <f>COUNTIFS(A1_Individu_Data_Keadaan_SDMK!A$4:A$149935,M18,A1_Individu_Data_Keadaan_SDMK!R$4:R$149935,"03. Ahli Teknologi Laboratorium Medik")</f>
        <v>0</v>
      </c>
      <c r="BE18" s="147">
        <f t="shared" si="28"/>
        <v>1</v>
      </c>
      <c r="BF18" s="146">
        <f t="shared" si="29"/>
        <v>0</v>
      </c>
      <c r="BG18" s="146">
        <f t="shared" si="30"/>
        <v>1</v>
      </c>
      <c r="BH18" s="151" t="str">
        <f t="shared" si="31"/>
        <v>Belum Memenuhi</v>
      </c>
      <c r="BI18" s="151" t="str">
        <f t="shared" si="32"/>
        <v>Belum Memenuhi</v>
      </c>
    </row>
    <row r="19" spans="2:61" ht="15">
      <c r="M19" s="142" t="s">
        <v>12392</v>
      </c>
      <c r="N19" s="143" t="s">
        <v>12393</v>
      </c>
      <c r="O19" s="140" t="s">
        <v>267</v>
      </c>
      <c r="P19" s="144" t="s">
        <v>9301</v>
      </c>
      <c r="Q19" s="369" t="s">
        <v>12204</v>
      </c>
      <c r="R19" s="140">
        <v>31</v>
      </c>
      <c r="S19" s="141">
        <v>3171</v>
      </c>
      <c r="T19" s="370" t="str">
        <f>IF(R19&lt;&gt;"",VLOOKUP(R19,'01_MASTER_KODE_WILAYAH'!H$1437:I$1470,2,FALSE),"")</f>
        <v>DKI JAKARTA</v>
      </c>
      <c r="U19" s="370" t="str">
        <f>IF(S19&lt;&gt;"",VLOOKUP(S19,'01_MASTER_KODE_WILAYAH'!D$5:F$1353,3,FALSE),"")</f>
        <v>KOTA JAKARTA SELATAN</v>
      </c>
      <c r="V19" s="371" t="str">
        <f t="shared" si="2"/>
        <v>2</v>
      </c>
      <c r="W19" s="157">
        <f t="shared" si="3"/>
        <v>0</v>
      </c>
      <c r="X19" s="145">
        <f>COUNTIFS(A1_Individu_Data_Keadaan_SDMK!A$4:A$149935,M19,A1_Individu_Data_Keadaan_SDMK!R$4:R$149935,"01. Dokter")</f>
        <v>0</v>
      </c>
      <c r="Y19" s="134">
        <f t="shared" si="4"/>
        <v>1</v>
      </c>
      <c r="Z19" s="146">
        <f t="shared" si="5"/>
        <v>0</v>
      </c>
      <c r="AA19" s="146">
        <f t="shared" si="6"/>
        <v>1</v>
      </c>
      <c r="AB19" s="145">
        <f>COUNTIFS(A1_Individu_Data_Keadaan_SDMK!A$4:A$149935,M19,A1_Individu_Data_Keadaan_SDMK!R$4:R$149935,"02. Dokter Gigi")</f>
        <v>0</v>
      </c>
      <c r="AC19" s="134">
        <f t="shared" si="7"/>
        <v>1</v>
      </c>
      <c r="AD19" s="146">
        <f t="shared" si="8"/>
        <v>0</v>
      </c>
      <c r="AE19" s="146">
        <f t="shared" si="9"/>
        <v>1</v>
      </c>
      <c r="AF19" s="145">
        <f>COUNTIFS(A1_Individu_Data_Keadaan_SDMK!A$4:A$149935,M19,A1_Individu_Data_Keadaan_SDMK!Q$4:Q$149935,"03. KEPERAWATAN")</f>
        <v>0</v>
      </c>
      <c r="AG19" s="147">
        <f t="shared" si="10"/>
        <v>5</v>
      </c>
      <c r="AH19" s="146">
        <f t="shared" si="11"/>
        <v>0</v>
      </c>
      <c r="AI19" s="146">
        <f t="shared" si="12"/>
        <v>5</v>
      </c>
      <c r="AJ19" s="145">
        <f>COUNTIFS(A1_Individu_Data_Keadaan_SDMK!A$4:A$149935,M19,A1_Individu_Data_Keadaan_SDMK!Q$4:Q$149935,"04. KEBIDANAN")</f>
        <v>0</v>
      </c>
      <c r="AK19" s="147">
        <f t="shared" si="13"/>
        <v>4</v>
      </c>
      <c r="AL19" s="146">
        <f t="shared" si="14"/>
        <v>0</v>
      </c>
      <c r="AM19" s="146">
        <f t="shared" si="15"/>
        <v>4</v>
      </c>
      <c r="AN19" s="145">
        <f>COUNTIFS(A1_Individu_Data_Keadaan_SDMK!A$4:A$149935,M19,A1_Individu_Data_Keadaan_SDMK!Q$4:Q$149935,"05. KEFARMASIAN")</f>
        <v>0</v>
      </c>
      <c r="AO19" s="147">
        <f t="shared" si="16"/>
        <v>1</v>
      </c>
      <c r="AP19" s="146">
        <f t="shared" si="17"/>
        <v>0</v>
      </c>
      <c r="AQ19" s="146">
        <f t="shared" si="18"/>
        <v>1</v>
      </c>
      <c r="AR19" s="145">
        <f>COUNTIFS(A1_Individu_Data_Keadaan_SDMK!A$4:A$149935,M19,A1_Individu_Data_Keadaan_SDMK!Q$4:Q$149935,"06. KESEHATAN MASYARAKAT")</f>
        <v>0</v>
      </c>
      <c r="AS19" s="147">
        <f t="shared" si="19"/>
        <v>1</v>
      </c>
      <c r="AT19" s="146">
        <f t="shared" si="20"/>
        <v>0</v>
      </c>
      <c r="AU19" s="146">
        <f t="shared" si="21"/>
        <v>1</v>
      </c>
      <c r="AV19" s="145">
        <f>COUNTIFS(A1_Individu_Data_Keadaan_SDMK!A$4:A$149935,M19,A1_Individu_Data_Keadaan_SDMK!Q$4:Q$149935,"07. KESEHATAN LINGKUNGAN")</f>
        <v>0</v>
      </c>
      <c r="AW19" s="147">
        <f t="shared" si="22"/>
        <v>1</v>
      </c>
      <c r="AX19" s="146">
        <f t="shared" si="23"/>
        <v>0</v>
      </c>
      <c r="AY19" s="146">
        <f t="shared" si="24"/>
        <v>1</v>
      </c>
      <c r="AZ19" s="145">
        <f>COUNTIFS(A1_Individu_Data_Keadaan_SDMK!A$4:A$149935,M19,A1_Individu_Data_Keadaan_SDMK!Q$4:Q$149935,"08. GIZI")</f>
        <v>0</v>
      </c>
      <c r="BA19" s="147">
        <f t="shared" si="25"/>
        <v>1</v>
      </c>
      <c r="BB19" s="146">
        <f t="shared" si="26"/>
        <v>0</v>
      </c>
      <c r="BC19" s="146">
        <f t="shared" si="27"/>
        <v>1</v>
      </c>
      <c r="BD19" s="145">
        <f>COUNTIFS(A1_Individu_Data_Keadaan_SDMK!A$4:A$149935,M19,A1_Individu_Data_Keadaan_SDMK!R$4:R$149935,"03. Ahli Teknologi Laboratorium Medik")</f>
        <v>0</v>
      </c>
      <c r="BE19" s="147">
        <f t="shared" si="28"/>
        <v>1</v>
      </c>
      <c r="BF19" s="146">
        <f t="shared" si="29"/>
        <v>0</v>
      </c>
      <c r="BG19" s="146">
        <f t="shared" si="30"/>
        <v>1</v>
      </c>
      <c r="BH19" s="151" t="str">
        <f t="shared" si="31"/>
        <v>Belum Memenuhi</v>
      </c>
      <c r="BI19" s="151" t="str">
        <f t="shared" si="32"/>
        <v>Belum Memenuhi</v>
      </c>
    </row>
    <row r="20" spans="2:61" ht="16.5" customHeight="1">
      <c r="M20" s="142" t="s">
        <v>12394</v>
      </c>
      <c r="N20" s="143" t="s">
        <v>12395</v>
      </c>
      <c r="O20" s="140" t="s">
        <v>267</v>
      </c>
      <c r="P20" s="144" t="s">
        <v>9301</v>
      </c>
      <c r="Q20" s="369" t="s">
        <v>12204</v>
      </c>
      <c r="R20" s="140">
        <v>31</v>
      </c>
      <c r="S20" s="141">
        <v>3171</v>
      </c>
      <c r="T20" s="370" t="str">
        <f>IF(R20&lt;&gt;"",VLOOKUP(R20,'01_MASTER_KODE_WILAYAH'!H$1437:I$1470,2,FALSE),"")</f>
        <v>DKI JAKARTA</v>
      </c>
      <c r="U20" s="370" t="str">
        <f>IF(S20&lt;&gt;"",VLOOKUP(S20,'01_MASTER_KODE_WILAYAH'!D$5:F$1353,3,FALSE),"")</f>
        <v>KOTA JAKARTA SELATAN</v>
      </c>
      <c r="V20" s="371" t="str">
        <f t="shared" si="2"/>
        <v>2</v>
      </c>
      <c r="W20" s="157">
        <f t="shared" si="3"/>
        <v>0</v>
      </c>
      <c r="X20" s="145">
        <f>COUNTIFS(A1_Individu_Data_Keadaan_SDMK!A$4:A$149935,M20,A1_Individu_Data_Keadaan_SDMK!R$4:R$149935,"01. Dokter")</f>
        <v>0</v>
      </c>
      <c r="Y20" s="134">
        <f t="shared" si="4"/>
        <v>1</v>
      </c>
      <c r="Z20" s="146">
        <f t="shared" si="5"/>
        <v>0</v>
      </c>
      <c r="AA20" s="146">
        <f t="shared" si="6"/>
        <v>1</v>
      </c>
      <c r="AB20" s="145">
        <f>COUNTIFS(A1_Individu_Data_Keadaan_SDMK!A$4:A$149935,M20,A1_Individu_Data_Keadaan_SDMK!R$4:R$149935,"02. Dokter Gigi")</f>
        <v>0</v>
      </c>
      <c r="AC20" s="134">
        <f t="shared" si="7"/>
        <v>1</v>
      </c>
      <c r="AD20" s="146">
        <f t="shared" si="8"/>
        <v>0</v>
      </c>
      <c r="AE20" s="146">
        <f t="shared" si="9"/>
        <v>1</v>
      </c>
      <c r="AF20" s="145">
        <f>COUNTIFS(A1_Individu_Data_Keadaan_SDMK!A$4:A$149935,M20,A1_Individu_Data_Keadaan_SDMK!Q$4:Q$149935,"03. KEPERAWATAN")</f>
        <v>0</v>
      </c>
      <c r="AG20" s="147">
        <f t="shared" si="10"/>
        <v>5</v>
      </c>
      <c r="AH20" s="146">
        <f t="shared" si="11"/>
        <v>0</v>
      </c>
      <c r="AI20" s="146">
        <f t="shared" si="12"/>
        <v>5</v>
      </c>
      <c r="AJ20" s="145">
        <f>COUNTIFS(A1_Individu_Data_Keadaan_SDMK!A$4:A$149935,M20,A1_Individu_Data_Keadaan_SDMK!Q$4:Q$149935,"04. KEBIDANAN")</f>
        <v>0</v>
      </c>
      <c r="AK20" s="147">
        <f t="shared" si="13"/>
        <v>4</v>
      </c>
      <c r="AL20" s="146">
        <f t="shared" si="14"/>
        <v>0</v>
      </c>
      <c r="AM20" s="146">
        <f t="shared" si="15"/>
        <v>4</v>
      </c>
      <c r="AN20" s="145">
        <f>COUNTIFS(A1_Individu_Data_Keadaan_SDMK!A$4:A$149935,M20,A1_Individu_Data_Keadaan_SDMK!Q$4:Q$149935,"05. KEFARMASIAN")</f>
        <v>0</v>
      </c>
      <c r="AO20" s="147">
        <f t="shared" si="16"/>
        <v>1</v>
      </c>
      <c r="AP20" s="146">
        <f t="shared" si="17"/>
        <v>0</v>
      </c>
      <c r="AQ20" s="146">
        <f t="shared" si="18"/>
        <v>1</v>
      </c>
      <c r="AR20" s="145">
        <f>COUNTIFS(A1_Individu_Data_Keadaan_SDMK!A$4:A$149935,M20,A1_Individu_Data_Keadaan_SDMK!Q$4:Q$149935,"06. KESEHATAN MASYARAKAT")</f>
        <v>0</v>
      </c>
      <c r="AS20" s="147">
        <f t="shared" si="19"/>
        <v>1</v>
      </c>
      <c r="AT20" s="146">
        <f t="shared" si="20"/>
        <v>0</v>
      </c>
      <c r="AU20" s="146">
        <f t="shared" si="21"/>
        <v>1</v>
      </c>
      <c r="AV20" s="145">
        <f>COUNTIFS(A1_Individu_Data_Keadaan_SDMK!A$4:A$149935,M20,A1_Individu_Data_Keadaan_SDMK!Q$4:Q$149935,"07. KESEHATAN LINGKUNGAN")</f>
        <v>0</v>
      </c>
      <c r="AW20" s="147">
        <f t="shared" si="22"/>
        <v>1</v>
      </c>
      <c r="AX20" s="146">
        <f t="shared" si="23"/>
        <v>0</v>
      </c>
      <c r="AY20" s="146">
        <f t="shared" si="24"/>
        <v>1</v>
      </c>
      <c r="AZ20" s="145">
        <f>COUNTIFS(A1_Individu_Data_Keadaan_SDMK!A$4:A$149935,M20,A1_Individu_Data_Keadaan_SDMK!Q$4:Q$149935,"08. GIZI")</f>
        <v>0</v>
      </c>
      <c r="BA20" s="147">
        <f t="shared" si="25"/>
        <v>1</v>
      </c>
      <c r="BB20" s="146">
        <f t="shared" si="26"/>
        <v>0</v>
      </c>
      <c r="BC20" s="146">
        <f t="shared" si="27"/>
        <v>1</v>
      </c>
      <c r="BD20" s="145">
        <f>COUNTIFS(A1_Individu_Data_Keadaan_SDMK!A$4:A$149935,M20,A1_Individu_Data_Keadaan_SDMK!R$4:R$149935,"03. Ahli Teknologi Laboratorium Medik")</f>
        <v>0</v>
      </c>
      <c r="BE20" s="147">
        <f t="shared" si="28"/>
        <v>1</v>
      </c>
      <c r="BF20" s="146">
        <f t="shared" si="29"/>
        <v>0</v>
      </c>
      <c r="BG20" s="146">
        <f t="shared" si="30"/>
        <v>1</v>
      </c>
      <c r="BH20" s="151" t="str">
        <f t="shared" si="31"/>
        <v>Belum Memenuhi</v>
      </c>
      <c r="BI20" s="151" t="str">
        <f t="shared" si="32"/>
        <v>Belum Memenuhi</v>
      </c>
    </row>
    <row r="21" spans="2:61" ht="15">
      <c r="M21" s="142" t="s">
        <v>12396</v>
      </c>
      <c r="N21" s="143" t="s">
        <v>12397</v>
      </c>
      <c r="O21" s="140" t="s">
        <v>267</v>
      </c>
      <c r="P21" s="144" t="s">
        <v>9301</v>
      </c>
      <c r="Q21" s="369" t="s">
        <v>12204</v>
      </c>
      <c r="R21" s="140">
        <v>31</v>
      </c>
      <c r="S21" s="141">
        <v>3171</v>
      </c>
      <c r="T21" s="370" t="str">
        <f>IF(R21&lt;&gt;"",VLOOKUP(R21,'01_MASTER_KODE_WILAYAH'!H$1437:I$1470,2,FALSE),"")</f>
        <v>DKI JAKARTA</v>
      </c>
      <c r="U21" s="370" t="str">
        <f>IF(S21&lt;&gt;"",VLOOKUP(S21,'01_MASTER_KODE_WILAYAH'!D$5:F$1353,3,FALSE),"")</f>
        <v>KOTA JAKARTA SELATAN</v>
      </c>
      <c r="V21" s="371" t="str">
        <f t="shared" si="2"/>
        <v>2</v>
      </c>
      <c r="W21" s="157">
        <f t="shared" si="3"/>
        <v>0</v>
      </c>
      <c r="X21" s="145">
        <f>COUNTIFS(A1_Individu_Data_Keadaan_SDMK!A$4:A$149935,M21,A1_Individu_Data_Keadaan_SDMK!R$4:R$149935,"01. Dokter")</f>
        <v>0</v>
      </c>
      <c r="Y21" s="134">
        <f t="shared" si="4"/>
        <v>1</v>
      </c>
      <c r="Z21" s="146">
        <f t="shared" si="5"/>
        <v>0</v>
      </c>
      <c r="AA21" s="146">
        <f t="shared" si="6"/>
        <v>1</v>
      </c>
      <c r="AB21" s="145">
        <f>COUNTIFS(A1_Individu_Data_Keadaan_SDMK!A$4:A$149935,M21,A1_Individu_Data_Keadaan_SDMK!R$4:R$149935,"02. Dokter Gigi")</f>
        <v>0</v>
      </c>
      <c r="AC21" s="134">
        <f t="shared" si="7"/>
        <v>1</v>
      </c>
      <c r="AD21" s="146">
        <f t="shared" si="8"/>
        <v>0</v>
      </c>
      <c r="AE21" s="146">
        <f t="shared" si="9"/>
        <v>1</v>
      </c>
      <c r="AF21" s="145">
        <f>COUNTIFS(A1_Individu_Data_Keadaan_SDMK!A$4:A$149935,M21,A1_Individu_Data_Keadaan_SDMK!Q$4:Q$149935,"03. KEPERAWATAN")</f>
        <v>0</v>
      </c>
      <c r="AG21" s="147">
        <f t="shared" si="10"/>
        <v>5</v>
      </c>
      <c r="AH21" s="146">
        <f t="shared" si="11"/>
        <v>0</v>
      </c>
      <c r="AI21" s="146">
        <f t="shared" si="12"/>
        <v>5</v>
      </c>
      <c r="AJ21" s="145">
        <f>COUNTIFS(A1_Individu_Data_Keadaan_SDMK!A$4:A$149935,M21,A1_Individu_Data_Keadaan_SDMK!Q$4:Q$149935,"04. KEBIDANAN")</f>
        <v>0</v>
      </c>
      <c r="AK21" s="147">
        <f t="shared" si="13"/>
        <v>4</v>
      </c>
      <c r="AL21" s="146">
        <f t="shared" si="14"/>
        <v>0</v>
      </c>
      <c r="AM21" s="146">
        <f t="shared" si="15"/>
        <v>4</v>
      </c>
      <c r="AN21" s="145">
        <f>COUNTIFS(A1_Individu_Data_Keadaan_SDMK!A$4:A$149935,M21,A1_Individu_Data_Keadaan_SDMK!Q$4:Q$149935,"05. KEFARMASIAN")</f>
        <v>0</v>
      </c>
      <c r="AO21" s="147">
        <f t="shared" si="16"/>
        <v>1</v>
      </c>
      <c r="AP21" s="146">
        <f t="shared" si="17"/>
        <v>0</v>
      </c>
      <c r="AQ21" s="146">
        <f t="shared" si="18"/>
        <v>1</v>
      </c>
      <c r="AR21" s="145">
        <f>COUNTIFS(A1_Individu_Data_Keadaan_SDMK!A$4:A$149935,M21,A1_Individu_Data_Keadaan_SDMK!Q$4:Q$149935,"06. KESEHATAN MASYARAKAT")</f>
        <v>0</v>
      </c>
      <c r="AS21" s="147">
        <f t="shared" si="19"/>
        <v>1</v>
      </c>
      <c r="AT21" s="146">
        <f t="shared" si="20"/>
        <v>0</v>
      </c>
      <c r="AU21" s="146">
        <f t="shared" si="21"/>
        <v>1</v>
      </c>
      <c r="AV21" s="145">
        <f>COUNTIFS(A1_Individu_Data_Keadaan_SDMK!A$4:A$149935,M21,A1_Individu_Data_Keadaan_SDMK!Q$4:Q$149935,"07. KESEHATAN LINGKUNGAN")</f>
        <v>0</v>
      </c>
      <c r="AW21" s="147">
        <f t="shared" si="22"/>
        <v>1</v>
      </c>
      <c r="AX21" s="146">
        <f t="shared" si="23"/>
        <v>0</v>
      </c>
      <c r="AY21" s="146">
        <f t="shared" si="24"/>
        <v>1</v>
      </c>
      <c r="AZ21" s="145">
        <f>COUNTIFS(A1_Individu_Data_Keadaan_SDMK!A$4:A$149935,M21,A1_Individu_Data_Keadaan_SDMK!Q$4:Q$149935,"08. GIZI")</f>
        <v>0</v>
      </c>
      <c r="BA21" s="147">
        <f t="shared" si="25"/>
        <v>1</v>
      </c>
      <c r="BB21" s="146">
        <f t="shared" si="26"/>
        <v>0</v>
      </c>
      <c r="BC21" s="146">
        <f t="shared" si="27"/>
        <v>1</v>
      </c>
      <c r="BD21" s="145">
        <f>COUNTIFS(A1_Individu_Data_Keadaan_SDMK!A$4:A$149935,M21,A1_Individu_Data_Keadaan_SDMK!R$4:R$149935,"03. Ahli Teknologi Laboratorium Medik")</f>
        <v>0</v>
      </c>
      <c r="BE21" s="147">
        <f t="shared" si="28"/>
        <v>1</v>
      </c>
      <c r="BF21" s="146">
        <f t="shared" si="29"/>
        <v>0</v>
      </c>
      <c r="BG21" s="146">
        <f t="shared" si="30"/>
        <v>1</v>
      </c>
      <c r="BH21" s="151" t="str">
        <f t="shared" si="31"/>
        <v>Belum Memenuhi</v>
      </c>
      <c r="BI21" s="151" t="str">
        <f t="shared" si="32"/>
        <v>Belum Memenuhi</v>
      </c>
    </row>
    <row r="22" spans="2:61" ht="15">
      <c r="B22" s="149" t="s">
        <v>12313</v>
      </c>
      <c r="M22" s="142" t="s">
        <v>12398</v>
      </c>
      <c r="N22" s="143" t="s">
        <v>12399</v>
      </c>
      <c r="O22" s="140" t="s">
        <v>267</v>
      </c>
      <c r="P22" s="144" t="s">
        <v>9302</v>
      </c>
      <c r="Q22" s="369" t="s">
        <v>12204</v>
      </c>
      <c r="R22" s="140">
        <v>31</v>
      </c>
      <c r="S22" s="141">
        <v>3171</v>
      </c>
      <c r="T22" s="370" t="str">
        <f>IF(R22&lt;&gt;"",VLOOKUP(R22,'01_MASTER_KODE_WILAYAH'!H$1437:I$1470,2,FALSE),"")</f>
        <v>DKI JAKARTA</v>
      </c>
      <c r="U22" s="370" t="str">
        <f>IF(S22&lt;&gt;"",VLOOKUP(S22,'01_MASTER_KODE_WILAYAH'!D$5:F$1353,3,FALSE),"")</f>
        <v>KOTA JAKARTA SELATAN</v>
      </c>
      <c r="V22" s="371" t="str">
        <f t="shared" si="2"/>
        <v>1</v>
      </c>
      <c r="W22" s="157">
        <f t="shared" si="3"/>
        <v>0</v>
      </c>
      <c r="X22" s="145">
        <f>COUNTIFS(A1_Individu_Data_Keadaan_SDMK!A$4:A$149935,M22,A1_Individu_Data_Keadaan_SDMK!R$4:R$149935,"01. Dokter")</f>
        <v>0</v>
      </c>
      <c r="Y22" s="134">
        <f t="shared" si="4"/>
        <v>2</v>
      </c>
      <c r="Z22" s="146">
        <f t="shared" si="5"/>
        <v>0</v>
      </c>
      <c r="AA22" s="146">
        <f t="shared" si="6"/>
        <v>2</v>
      </c>
      <c r="AB22" s="145">
        <f>COUNTIFS(A1_Individu_Data_Keadaan_SDMK!A$4:A$149935,M22,A1_Individu_Data_Keadaan_SDMK!R$4:R$149935,"02. Dokter Gigi")</f>
        <v>0</v>
      </c>
      <c r="AC22" s="134">
        <f t="shared" si="7"/>
        <v>1</v>
      </c>
      <c r="AD22" s="146">
        <f t="shared" si="8"/>
        <v>0</v>
      </c>
      <c r="AE22" s="146">
        <f t="shared" si="9"/>
        <v>1</v>
      </c>
      <c r="AF22" s="145">
        <f>COUNTIFS(A1_Individu_Data_Keadaan_SDMK!A$4:A$149935,M22,A1_Individu_Data_Keadaan_SDMK!Q$4:Q$149935,"03. KEPERAWATAN")</f>
        <v>0</v>
      </c>
      <c r="AG22" s="147">
        <f t="shared" si="10"/>
        <v>8</v>
      </c>
      <c r="AH22" s="146">
        <f t="shared" si="11"/>
        <v>0</v>
      </c>
      <c r="AI22" s="146">
        <f t="shared" si="12"/>
        <v>8</v>
      </c>
      <c r="AJ22" s="145">
        <f>COUNTIFS(A1_Individu_Data_Keadaan_SDMK!A$4:A$149935,M22,A1_Individu_Data_Keadaan_SDMK!Q$4:Q$149935,"04. KEBIDANAN")</f>
        <v>0</v>
      </c>
      <c r="AK22" s="147">
        <f t="shared" si="13"/>
        <v>7</v>
      </c>
      <c r="AL22" s="146">
        <f t="shared" si="14"/>
        <v>0</v>
      </c>
      <c r="AM22" s="146">
        <f t="shared" si="15"/>
        <v>7</v>
      </c>
      <c r="AN22" s="145">
        <f>COUNTIFS(A1_Individu_Data_Keadaan_SDMK!A$4:A$149935,M22,A1_Individu_Data_Keadaan_SDMK!Q$4:Q$149935,"05. KEFARMASIAN")</f>
        <v>0</v>
      </c>
      <c r="AO22" s="147">
        <f t="shared" si="16"/>
        <v>1</v>
      </c>
      <c r="AP22" s="146">
        <f t="shared" si="17"/>
        <v>0</v>
      </c>
      <c r="AQ22" s="146">
        <f t="shared" si="18"/>
        <v>1</v>
      </c>
      <c r="AR22" s="145">
        <f>COUNTIFS(A1_Individu_Data_Keadaan_SDMK!A$4:A$149935,M22,A1_Individu_Data_Keadaan_SDMK!Q$4:Q$149935,"06. KESEHATAN MASYARAKAT")</f>
        <v>0</v>
      </c>
      <c r="AS22" s="147">
        <f t="shared" si="19"/>
        <v>1</v>
      </c>
      <c r="AT22" s="146">
        <f t="shared" si="20"/>
        <v>0</v>
      </c>
      <c r="AU22" s="146">
        <f t="shared" si="21"/>
        <v>1</v>
      </c>
      <c r="AV22" s="145">
        <f>COUNTIFS(A1_Individu_Data_Keadaan_SDMK!A$4:A$149935,M22,A1_Individu_Data_Keadaan_SDMK!Q$4:Q$149935,"07. KESEHATAN LINGKUNGAN")</f>
        <v>0</v>
      </c>
      <c r="AW22" s="147">
        <f t="shared" si="22"/>
        <v>1</v>
      </c>
      <c r="AX22" s="146">
        <f t="shared" si="23"/>
        <v>0</v>
      </c>
      <c r="AY22" s="146">
        <f t="shared" si="24"/>
        <v>1</v>
      </c>
      <c r="AZ22" s="145">
        <f>COUNTIFS(A1_Individu_Data_Keadaan_SDMK!A$4:A$149935,M22,A1_Individu_Data_Keadaan_SDMK!Q$4:Q$149935,"08. GIZI")</f>
        <v>0</v>
      </c>
      <c r="BA22" s="147">
        <f t="shared" si="25"/>
        <v>2</v>
      </c>
      <c r="BB22" s="146">
        <f t="shared" si="26"/>
        <v>0</v>
      </c>
      <c r="BC22" s="146">
        <f t="shared" si="27"/>
        <v>2</v>
      </c>
      <c r="BD22" s="145">
        <f>COUNTIFS(A1_Individu_Data_Keadaan_SDMK!A$4:A$149935,M22,A1_Individu_Data_Keadaan_SDMK!R$4:R$149935,"03. Ahli Teknologi Laboratorium Medik")</f>
        <v>0</v>
      </c>
      <c r="BE22" s="147">
        <f t="shared" si="28"/>
        <v>1</v>
      </c>
      <c r="BF22" s="146">
        <f t="shared" si="29"/>
        <v>0</v>
      </c>
      <c r="BG22" s="146">
        <f t="shared" si="30"/>
        <v>1</v>
      </c>
      <c r="BH22" s="151" t="str">
        <f t="shared" si="31"/>
        <v>Belum Memenuhi</v>
      </c>
      <c r="BI22" s="151" t="str">
        <f t="shared" si="32"/>
        <v>Belum Memenuhi</v>
      </c>
    </row>
    <row r="23" spans="2:61" ht="15">
      <c r="B23" s="665" t="s">
        <v>12264</v>
      </c>
      <c r="C23" s="665" t="s">
        <v>9364</v>
      </c>
      <c r="D23" s="651" t="s">
        <v>9319</v>
      </c>
      <c r="E23" s="651"/>
      <c r="F23" s="652" t="s">
        <v>9325</v>
      </c>
      <c r="G23" s="653"/>
      <c r="H23" s="652" t="s">
        <v>9326</v>
      </c>
      <c r="I23" s="653"/>
      <c r="M23" s="142" t="s">
        <v>12400</v>
      </c>
      <c r="N23" s="143" t="s">
        <v>12401</v>
      </c>
      <c r="O23" s="140" t="s">
        <v>267</v>
      </c>
      <c r="P23" s="144" t="s">
        <v>9302</v>
      </c>
      <c r="Q23" s="369" t="s">
        <v>12204</v>
      </c>
      <c r="R23" s="140">
        <v>31</v>
      </c>
      <c r="S23" s="141">
        <v>3171</v>
      </c>
      <c r="T23" s="370" t="str">
        <f>IF(R23&lt;&gt;"",VLOOKUP(R23,'01_MASTER_KODE_WILAYAH'!H$1437:I$1470,2,FALSE),"")</f>
        <v>DKI JAKARTA</v>
      </c>
      <c r="U23" s="370" t="str">
        <f>IF(S23&lt;&gt;"",VLOOKUP(S23,'01_MASTER_KODE_WILAYAH'!D$5:F$1353,3,FALSE),"")</f>
        <v>KOTA JAKARTA SELATAN</v>
      </c>
      <c r="V23" s="371" t="str">
        <f t="shared" si="2"/>
        <v>1</v>
      </c>
      <c r="W23" s="157">
        <f t="shared" si="3"/>
        <v>0</v>
      </c>
      <c r="X23" s="145">
        <f>COUNTIFS(A1_Individu_Data_Keadaan_SDMK!A$4:A$149935,M23,A1_Individu_Data_Keadaan_SDMK!R$4:R$149935,"01. Dokter")</f>
        <v>0</v>
      </c>
      <c r="Y23" s="134">
        <f t="shared" si="4"/>
        <v>2</v>
      </c>
      <c r="Z23" s="146">
        <f t="shared" si="5"/>
        <v>0</v>
      </c>
      <c r="AA23" s="146">
        <f t="shared" si="6"/>
        <v>2</v>
      </c>
      <c r="AB23" s="145">
        <f>COUNTIFS(A1_Individu_Data_Keadaan_SDMK!A$4:A$149935,M23,A1_Individu_Data_Keadaan_SDMK!R$4:R$149935,"02. Dokter Gigi")</f>
        <v>0</v>
      </c>
      <c r="AC23" s="134">
        <f t="shared" si="7"/>
        <v>1</v>
      </c>
      <c r="AD23" s="146">
        <f t="shared" si="8"/>
        <v>0</v>
      </c>
      <c r="AE23" s="146">
        <f t="shared" si="9"/>
        <v>1</v>
      </c>
      <c r="AF23" s="145">
        <f>COUNTIFS(A1_Individu_Data_Keadaan_SDMK!A$4:A$149935,M23,A1_Individu_Data_Keadaan_SDMK!Q$4:Q$149935,"03. KEPERAWATAN")</f>
        <v>0</v>
      </c>
      <c r="AG23" s="147">
        <f t="shared" si="10"/>
        <v>8</v>
      </c>
      <c r="AH23" s="146">
        <f t="shared" si="11"/>
        <v>0</v>
      </c>
      <c r="AI23" s="146">
        <f t="shared" si="12"/>
        <v>8</v>
      </c>
      <c r="AJ23" s="145">
        <f>COUNTIFS(A1_Individu_Data_Keadaan_SDMK!A$4:A$149935,M23,A1_Individu_Data_Keadaan_SDMK!Q$4:Q$149935,"04. KEBIDANAN")</f>
        <v>0</v>
      </c>
      <c r="AK23" s="147">
        <f t="shared" si="13"/>
        <v>7</v>
      </c>
      <c r="AL23" s="146">
        <f t="shared" si="14"/>
        <v>0</v>
      </c>
      <c r="AM23" s="146">
        <f t="shared" si="15"/>
        <v>7</v>
      </c>
      <c r="AN23" s="145">
        <f>COUNTIFS(A1_Individu_Data_Keadaan_SDMK!A$4:A$149935,M23,A1_Individu_Data_Keadaan_SDMK!Q$4:Q$149935,"05. KEFARMASIAN")</f>
        <v>0</v>
      </c>
      <c r="AO23" s="147">
        <f t="shared" si="16"/>
        <v>1</v>
      </c>
      <c r="AP23" s="146">
        <f t="shared" si="17"/>
        <v>0</v>
      </c>
      <c r="AQ23" s="146">
        <f t="shared" si="18"/>
        <v>1</v>
      </c>
      <c r="AR23" s="145">
        <f>COUNTIFS(A1_Individu_Data_Keadaan_SDMK!A$4:A$149935,M23,A1_Individu_Data_Keadaan_SDMK!Q$4:Q$149935,"06. KESEHATAN MASYARAKAT")</f>
        <v>0</v>
      </c>
      <c r="AS23" s="147">
        <f t="shared" si="19"/>
        <v>1</v>
      </c>
      <c r="AT23" s="146">
        <f t="shared" si="20"/>
        <v>0</v>
      </c>
      <c r="AU23" s="146">
        <f t="shared" si="21"/>
        <v>1</v>
      </c>
      <c r="AV23" s="145">
        <f>COUNTIFS(A1_Individu_Data_Keadaan_SDMK!A$4:A$149935,M23,A1_Individu_Data_Keadaan_SDMK!Q$4:Q$149935,"07. KESEHATAN LINGKUNGAN")</f>
        <v>0</v>
      </c>
      <c r="AW23" s="147">
        <f t="shared" si="22"/>
        <v>1</v>
      </c>
      <c r="AX23" s="146">
        <f t="shared" si="23"/>
        <v>0</v>
      </c>
      <c r="AY23" s="146">
        <f t="shared" si="24"/>
        <v>1</v>
      </c>
      <c r="AZ23" s="145">
        <f>COUNTIFS(A1_Individu_Data_Keadaan_SDMK!A$4:A$149935,M23,A1_Individu_Data_Keadaan_SDMK!Q$4:Q$149935,"08. GIZI")</f>
        <v>0</v>
      </c>
      <c r="BA23" s="147">
        <f t="shared" si="25"/>
        <v>2</v>
      </c>
      <c r="BB23" s="146">
        <f t="shared" si="26"/>
        <v>0</v>
      </c>
      <c r="BC23" s="146">
        <f t="shared" si="27"/>
        <v>2</v>
      </c>
      <c r="BD23" s="145">
        <f>COUNTIFS(A1_Individu_Data_Keadaan_SDMK!A$4:A$149935,M23,A1_Individu_Data_Keadaan_SDMK!R$4:R$149935,"03. Ahli Teknologi Laboratorium Medik")</f>
        <v>0</v>
      </c>
      <c r="BE23" s="147">
        <f t="shared" si="28"/>
        <v>1</v>
      </c>
      <c r="BF23" s="146">
        <f t="shared" si="29"/>
        <v>0</v>
      </c>
      <c r="BG23" s="146">
        <f t="shared" si="30"/>
        <v>1</v>
      </c>
      <c r="BH23" s="151" t="str">
        <f t="shared" si="31"/>
        <v>Belum Memenuhi</v>
      </c>
      <c r="BI23" s="151" t="str">
        <f t="shared" si="32"/>
        <v>Belum Memenuhi</v>
      </c>
    </row>
    <row r="24" spans="2:61" ht="15">
      <c r="B24" s="666"/>
      <c r="C24" s="666"/>
      <c r="D24" s="651"/>
      <c r="E24" s="651"/>
      <c r="F24" s="654"/>
      <c r="G24" s="655"/>
      <c r="H24" s="654"/>
      <c r="I24" s="655"/>
      <c r="M24" s="142" t="s">
        <v>12402</v>
      </c>
      <c r="N24" s="143" t="s">
        <v>12403</v>
      </c>
      <c r="O24" s="140" t="s">
        <v>267</v>
      </c>
      <c r="P24" s="144" t="s">
        <v>9301</v>
      </c>
      <c r="Q24" s="369" t="s">
        <v>12204</v>
      </c>
      <c r="R24" s="140">
        <v>31</v>
      </c>
      <c r="S24" s="141">
        <v>3171</v>
      </c>
      <c r="T24" s="370" t="str">
        <f>IF(R24&lt;&gt;"",VLOOKUP(R24,'01_MASTER_KODE_WILAYAH'!H$1437:I$1470,2,FALSE),"")</f>
        <v>DKI JAKARTA</v>
      </c>
      <c r="U24" s="370" t="str">
        <f>IF(S24&lt;&gt;"",VLOOKUP(S24,'01_MASTER_KODE_WILAYAH'!D$5:F$1353,3,FALSE),"")</f>
        <v>KOTA JAKARTA SELATAN</v>
      </c>
      <c r="V24" s="371" t="str">
        <f t="shared" si="2"/>
        <v>2</v>
      </c>
      <c r="W24" s="157">
        <f t="shared" si="3"/>
        <v>0</v>
      </c>
      <c r="X24" s="145">
        <f>COUNTIFS(A1_Individu_Data_Keadaan_SDMK!A$4:A$149935,M24,A1_Individu_Data_Keadaan_SDMK!R$4:R$149935,"01. Dokter")</f>
        <v>0</v>
      </c>
      <c r="Y24" s="134">
        <f t="shared" si="4"/>
        <v>1</v>
      </c>
      <c r="Z24" s="146">
        <f t="shared" si="5"/>
        <v>0</v>
      </c>
      <c r="AA24" s="146">
        <f t="shared" si="6"/>
        <v>1</v>
      </c>
      <c r="AB24" s="145">
        <f>COUNTIFS(A1_Individu_Data_Keadaan_SDMK!A$4:A$149935,M24,A1_Individu_Data_Keadaan_SDMK!R$4:R$149935,"02. Dokter Gigi")</f>
        <v>0</v>
      </c>
      <c r="AC24" s="134">
        <f t="shared" si="7"/>
        <v>1</v>
      </c>
      <c r="AD24" s="146">
        <f t="shared" si="8"/>
        <v>0</v>
      </c>
      <c r="AE24" s="146">
        <f t="shared" si="9"/>
        <v>1</v>
      </c>
      <c r="AF24" s="145">
        <f>COUNTIFS(A1_Individu_Data_Keadaan_SDMK!A$4:A$149935,M24,A1_Individu_Data_Keadaan_SDMK!Q$4:Q$149935,"03. KEPERAWATAN")</f>
        <v>0</v>
      </c>
      <c r="AG24" s="147">
        <f t="shared" si="10"/>
        <v>5</v>
      </c>
      <c r="AH24" s="146">
        <f t="shared" si="11"/>
        <v>0</v>
      </c>
      <c r="AI24" s="146">
        <f t="shared" si="12"/>
        <v>5</v>
      </c>
      <c r="AJ24" s="145">
        <f>COUNTIFS(A1_Individu_Data_Keadaan_SDMK!A$4:A$149935,M24,A1_Individu_Data_Keadaan_SDMK!Q$4:Q$149935,"04. KEBIDANAN")</f>
        <v>0</v>
      </c>
      <c r="AK24" s="147">
        <f t="shared" si="13"/>
        <v>4</v>
      </c>
      <c r="AL24" s="146">
        <f t="shared" si="14"/>
        <v>0</v>
      </c>
      <c r="AM24" s="146">
        <f t="shared" si="15"/>
        <v>4</v>
      </c>
      <c r="AN24" s="145">
        <f>COUNTIFS(A1_Individu_Data_Keadaan_SDMK!A$4:A$149935,M24,A1_Individu_Data_Keadaan_SDMK!Q$4:Q$149935,"05. KEFARMASIAN")</f>
        <v>0</v>
      </c>
      <c r="AO24" s="147">
        <f t="shared" si="16"/>
        <v>1</v>
      </c>
      <c r="AP24" s="146">
        <f t="shared" si="17"/>
        <v>0</v>
      </c>
      <c r="AQ24" s="146">
        <f t="shared" si="18"/>
        <v>1</v>
      </c>
      <c r="AR24" s="145">
        <f>COUNTIFS(A1_Individu_Data_Keadaan_SDMK!A$4:A$149935,M24,A1_Individu_Data_Keadaan_SDMK!Q$4:Q$149935,"06. KESEHATAN MASYARAKAT")</f>
        <v>0</v>
      </c>
      <c r="AS24" s="147">
        <f t="shared" si="19"/>
        <v>1</v>
      </c>
      <c r="AT24" s="146">
        <f t="shared" si="20"/>
        <v>0</v>
      </c>
      <c r="AU24" s="146">
        <f t="shared" si="21"/>
        <v>1</v>
      </c>
      <c r="AV24" s="145">
        <f>COUNTIFS(A1_Individu_Data_Keadaan_SDMK!A$4:A$149935,M24,A1_Individu_Data_Keadaan_SDMK!Q$4:Q$149935,"07. KESEHATAN LINGKUNGAN")</f>
        <v>0</v>
      </c>
      <c r="AW24" s="147">
        <f t="shared" si="22"/>
        <v>1</v>
      </c>
      <c r="AX24" s="146">
        <f t="shared" si="23"/>
        <v>0</v>
      </c>
      <c r="AY24" s="146">
        <f t="shared" si="24"/>
        <v>1</v>
      </c>
      <c r="AZ24" s="145">
        <f>COUNTIFS(A1_Individu_Data_Keadaan_SDMK!A$4:A$149935,M24,A1_Individu_Data_Keadaan_SDMK!Q$4:Q$149935,"08. GIZI")</f>
        <v>0</v>
      </c>
      <c r="BA24" s="147">
        <f t="shared" si="25"/>
        <v>1</v>
      </c>
      <c r="BB24" s="146">
        <f t="shared" si="26"/>
        <v>0</v>
      </c>
      <c r="BC24" s="146">
        <f t="shared" si="27"/>
        <v>1</v>
      </c>
      <c r="BD24" s="145">
        <f>COUNTIFS(A1_Individu_Data_Keadaan_SDMK!A$4:A$149935,M24,A1_Individu_Data_Keadaan_SDMK!R$4:R$149935,"03. Ahli Teknologi Laboratorium Medik")</f>
        <v>0</v>
      </c>
      <c r="BE24" s="147">
        <f t="shared" si="28"/>
        <v>1</v>
      </c>
      <c r="BF24" s="146">
        <f t="shared" si="29"/>
        <v>0</v>
      </c>
      <c r="BG24" s="146">
        <f t="shared" si="30"/>
        <v>1</v>
      </c>
      <c r="BH24" s="151" t="str">
        <f t="shared" si="31"/>
        <v>Belum Memenuhi</v>
      </c>
      <c r="BI24" s="151" t="str">
        <f t="shared" si="32"/>
        <v>Belum Memenuhi</v>
      </c>
    </row>
    <row r="25" spans="2:61" ht="15">
      <c r="B25" s="667"/>
      <c r="C25" s="667"/>
      <c r="D25" s="136" t="s">
        <v>1635</v>
      </c>
      <c r="E25" s="136" t="s">
        <v>9320</v>
      </c>
      <c r="F25" s="136" t="s">
        <v>1635</v>
      </c>
      <c r="G25" s="136" t="s">
        <v>9320</v>
      </c>
      <c r="H25" s="136" t="s">
        <v>1635</v>
      </c>
      <c r="I25" s="136" t="s">
        <v>9320</v>
      </c>
      <c r="M25" s="142" t="s">
        <v>12404</v>
      </c>
      <c r="N25" s="143" t="s">
        <v>12405</v>
      </c>
      <c r="O25" s="140" t="s">
        <v>267</v>
      </c>
      <c r="P25" s="144" t="s">
        <v>9301</v>
      </c>
      <c r="Q25" s="369" t="s">
        <v>12204</v>
      </c>
      <c r="R25" s="140">
        <v>31</v>
      </c>
      <c r="S25" s="141">
        <v>3171</v>
      </c>
      <c r="T25" s="370" t="str">
        <f>IF(R25&lt;&gt;"",VLOOKUP(R25,'01_MASTER_KODE_WILAYAH'!H$1437:I$1470,2,FALSE),"")</f>
        <v>DKI JAKARTA</v>
      </c>
      <c r="U25" s="370" t="str">
        <f>IF(S25&lt;&gt;"",VLOOKUP(S25,'01_MASTER_KODE_WILAYAH'!D$5:F$1353,3,FALSE),"")</f>
        <v>KOTA JAKARTA SELATAN</v>
      </c>
      <c r="V25" s="371" t="str">
        <f t="shared" si="2"/>
        <v>2</v>
      </c>
      <c r="W25" s="157">
        <f t="shared" si="3"/>
        <v>0</v>
      </c>
      <c r="X25" s="145">
        <f>COUNTIFS(A1_Individu_Data_Keadaan_SDMK!A$4:A$149935,M25,A1_Individu_Data_Keadaan_SDMK!R$4:R$149935,"01. Dokter")</f>
        <v>0</v>
      </c>
      <c r="Y25" s="134">
        <f t="shared" si="4"/>
        <v>1</v>
      </c>
      <c r="Z25" s="146">
        <f t="shared" si="5"/>
        <v>0</v>
      </c>
      <c r="AA25" s="146">
        <f t="shared" si="6"/>
        <v>1</v>
      </c>
      <c r="AB25" s="145">
        <f>COUNTIFS(A1_Individu_Data_Keadaan_SDMK!A$4:A$149935,M25,A1_Individu_Data_Keadaan_SDMK!R$4:R$149935,"02. Dokter Gigi")</f>
        <v>0</v>
      </c>
      <c r="AC25" s="134">
        <f t="shared" si="7"/>
        <v>1</v>
      </c>
      <c r="AD25" s="146">
        <f t="shared" si="8"/>
        <v>0</v>
      </c>
      <c r="AE25" s="146">
        <f t="shared" si="9"/>
        <v>1</v>
      </c>
      <c r="AF25" s="145">
        <f>COUNTIFS(A1_Individu_Data_Keadaan_SDMK!A$4:A$149935,M25,A1_Individu_Data_Keadaan_SDMK!Q$4:Q$149935,"03. KEPERAWATAN")</f>
        <v>0</v>
      </c>
      <c r="AG25" s="147">
        <f t="shared" si="10"/>
        <v>5</v>
      </c>
      <c r="AH25" s="146">
        <f t="shared" si="11"/>
        <v>0</v>
      </c>
      <c r="AI25" s="146">
        <f t="shared" si="12"/>
        <v>5</v>
      </c>
      <c r="AJ25" s="145">
        <f>COUNTIFS(A1_Individu_Data_Keadaan_SDMK!A$4:A$149935,M25,A1_Individu_Data_Keadaan_SDMK!Q$4:Q$149935,"04. KEBIDANAN")</f>
        <v>0</v>
      </c>
      <c r="AK25" s="147">
        <f t="shared" si="13"/>
        <v>4</v>
      </c>
      <c r="AL25" s="146">
        <f t="shared" si="14"/>
        <v>0</v>
      </c>
      <c r="AM25" s="146">
        <f t="shared" si="15"/>
        <v>4</v>
      </c>
      <c r="AN25" s="145">
        <f>COUNTIFS(A1_Individu_Data_Keadaan_SDMK!A$4:A$149935,M25,A1_Individu_Data_Keadaan_SDMK!Q$4:Q$149935,"05. KEFARMASIAN")</f>
        <v>0</v>
      </c>
      <c r="AO25" s="147">
        <f t="shared" si="16"/>
        <v>1</v>
      </c>
      <c r="AP25" s="146">
        <f t="shared" si="17"/>
        <v>0</v>
      </c>
      <c r="AQ25" s="146">
        <f t="shared" si="18"/>
        <v>1</v>
      </c>
      <c r="AR25" s="145">
        <f>COUNTIFS(A1_Individu_Data_Keadaan_SDMK!A$4:A$149935,M25,A1_Individu_Data_Keadaan_SDMK!Q$4:Q$149935,"06. KESEHATAN MASYARAKAT")</f>
        <v>0</v>
      </c>
      <c r="AS25" s="147">
        <f t="shared" si="19"/>
        <v>1</v>
      </c>
      <c r="AT25" s="146">
        <f t="shared" si="20"/>
        <v>0</v>
      </c>
      <c r="AU25" s="146">
        <f t="shared" si="21"/>
        <v>1</v>
      </c>
      <c r="AV25" s="145">
        <f>COUNTIFS(A1_Individu_Data_Keadaan_SDMK!A$4:A$149935,M25,A1_Individu_Data_Keadaan_SDMK!Q$4:Q$149935,"07. KESEHATAN LINGKUNGAN")</f>
        <v>0</v>
      </c>
      <c r="AW25" s="147">
        <f t="shared" si="22"/>
        <v>1</v>
      </c>
      <c r="AX25" s="146">
        <f t="shared" si="23"/>
        <v>0</v>
      </c>
      <c r="AY25" s="146">
        <f t="shared" si="24"/>
        <v>1</v>
      </c>
      <c r="AZ25" s="145">
        <f>COUNTIFS(A1_Individu_Data_Keadaan_SDMK!A$4:A$149935,M25,A1_Individu_Data_Keadaan_SDMK!Q$4:Q$149935,"08. GIZI")</f>
        <v>0</v>
      </c>
      <c r="BA25" s="147">
        <f t="shared" si="25"/>
        <v>1</v>
      </c>
      <c r="BB25" s="146">
        <f t="shared" si="26"/>
        <v>0</v>
      </c>
      <c r="BC25" s="146">
        <f t="shared" si="27"/>
        <v>1</v>
      </c>
      <c r="BD25" s="145">
        <f>COUNTIFS(A1_Individu_Data_Keadaan_SDMK!A$4:A$149935,M25,A1_Individu_Data_Keadaan_SDMK!R$4:R$149935,"03. Ahli Teknologi Laboratorium Medik")</f>
        <v>0</v>
      </c>
      <c r="BE25" s="147">
        <f t="shared" si="28"/>
        <v>1</v>
      </c>
      <c r="BF25" s="146">
        <f t="shared" si="29"/>
        <v>0</v>
      </c>
      <c r="BG25" s="146">
        <f t="shared" si="30"/>
        <v>1</v>
      </c>
      <c r="BH25" s="151" t="str">
        <f t="shared" si="31"/>
        <v>Belum Memenuhi</v>
      </c>
      <c r="BI25" s="151" t="str">
        <f t="shared" si="32"/>
        <v>Belum Memenuhi</v>
      </c>
    </row>
    <row r="26" spans="2:61" ht="15">
      <c r="B26" s="135" t="s">
        <v>9310</v>
      </c>
      <c r="C26" s="656">
        <f>IF(B3="",COUNTIF(O$8:O$1435,"Puskesmas"),IF(B3&lt;&gt;"",COUNTIF(U$8:U$1435,B3),"ERROR"))</f>
        <v>340</v>
      </c>
      <c r="D26" s="152">
        <f>IF(B$3="",COUNTIF(X$8:X$1435,"0"),IF(B$3&lt;&gt;"",COUNTIFS(X$8:X$1435,"0",U$8:U$1435,B3),"ERROR"))</f>
        <v>340</v>
      </c>
      <c r="E26" s="153">
        <f t="shared" ref="E26:E34" si="33">D26/C$26</f>
        <v>1</v>
      </c>
      <c r="F26" s="464"/>
      <c r="G26" s="465"/>
      <c r="H26" s="659">
        <f>IF(B$3="",COUNTIF(BI$8:BI$1435,"Belum Memenuhi"),IF(B$3&lt;&gt;"",COUNTIFS(BI$8:BI$1435,"Belum Memenuhi",U$8:U$1435,B$3),"ERROR"))</f>
        <v>340</v>
      </c>
      <c r="I26" s="662">
        <f>H26/C26</f>
        <v>1</v>
      </c>
      <c r="M26" s="142" t="s">
        <v>12406</v>
      </c>
      <c r="N26" s="143" t="s">
        <v>12407</v>
      </c>
      <c r="O26" s="140" t="s">
        <v>267</v>
      </c>
      <c r="P26" s="144" t="s">
        <v>9301</v>
      </c>
      <c r="Q26" s="369" t="s">
        <v>12204</v>
      </c>
      <c r="R26" s="140">
        <v>31</v>
      </c>
      <c r="S26" s="141">
        <v>3171</v>
      </c>
      <c r="T26" s="370" t="str">
        <f>IF(R26&lt;&gt;"",VLOOKUP(R26,'01_MASTER_KODE_WILAYAH'!H$1437:I$1470,2,FALSE),"")</f>
        <v>DKI JAKARTA</v>
      </c>
      <c r="U26" s="370" t="str">
        <f>IF(S26&lt;&gt;"",VLOOKUP(S26,'01_MASTER_KODE_WILAYAH'!D$5:F$1353,3,FALSE),"")</f>
        <v>KOTA JAKARTA SELATAN</v>
      </c>
      <c r="V26" s="371" t="str">
        <f t="shared" si="2"/>
        <v>2</v>
      </c>
      <c r="W26" s="157">
        <f t="shared" si="3"/>
        <v>0</v>
      </c>
      <c r="X26" s="145">
        <f>COUNTIFS(A1_Individu_Data_Keadaan_SDMK!A$4:A$149935,M26,A1_Individu_Data_Keadaan_SDMK!R$4:R$149935,"01. Dokter")</f>
        <v>0</v>
      </c>
      <c r="Y26" s="134">
        <f t="shared" si="4"/>
        <v>1</v>
      </c>
      <c r="Z26" s="146">
        <f t="shared" si="5"/>
        <v>0</v>
      </c>
      <c r="AA26" s="146">
        <f t="shared" si="6"/>
        <v>1</v>
      </c>
      <c r="AB26" s="145">
        <f>COUNTIFS(A1_Individu_Data_Keadaan_SDMK!A$4:A$149935,M26,A1_Individu_Data_Keadaan_SDMK!R$4:R$149935,"02. Dokter Gigi")</f>
        <v>0</v>
      </c>
      <c r="AC26" s="134">
        <f t="shared" si="7"/>
        <v>1</v>
      </c>
      <c r="AD26" s="146">
        <f t="shared" si="8"/>
        <v>0</v>
      </c>
      <c r="AE26" s="146">
        <f t="shared" si="9"/>
        <v>1</v>
      </c>
      <c r="AF26" s="145">
        <f>COUNTIFS(A1_Individu_Data_Keadaan_SDMK!A$4:A$149935,M26,A1_Individu_Data_Keadaan_SDMK!Q$4:Q$149935,"03. KEPERAWATAN")</f>
        <v>0</v>
      </c>
      <c r="AG26" s="147">
        <f t="shared" si="10"/>
        <v>5</v>
      </c>
      <c r="AH26" s="146">
        <f t="shared" si="11"/>
        <v>0</v>
      </c>
      <c r="AI26" s="146">
        <f t="shared" si="12"/>
        <v>5</v>
      </c>
      <c r="AJ26" s="145">
        <f>COUNTIFS(A1_Individu_Data_Keadaan_SDMK!A$4:A$149935,M26,A1_Individu_Data_Keadaan_SDMK!Q$4:Q$149935,"04. KEBIDANAN")</f>
        <v>0</v>
      </c>
      <c r="AK26" s="147">
        <f t="shared" si="13"/>
        <v>4</v>
      </c>
      <c r="AL26" s="146">
        <f t="shared" si="14"/>
        <v>0</v>
      </c>
      <c r="AM26" s="146">
        <f t="shared" si="15"/>
        <v>4</v>
      </c>
      <c r="AN26" s="145">
        <f>COUNTIFS(A1_Individu_Data_Keadaan_SDMK!A$4:A$149935,M26,A1_Individu_Data_Keadaan_SDMK!Q$4:Q$149935,"05. KEFARMASIAN")</f>
        <v>0</v>
      </c>
      <c r="AO26" s="147">
        <f t="shared" si="16"/>
        <v>1</v>
      </c>
      <c r="AP26" s="146">
        <f t="shared" si="17"/>
        <v>0</v>
      </c>
      <c r="AQ26" s="146">
        <f t="shared" si="18"/>
        <v>1</v>
      </c>
      <c r="AR26" s="145">
        <f>COUNTIFS(A1_Individu_Data_Keadaan_SDMK!A$4:A$149935,M26,A1_Individu_Data_Keadaan_SDMK!Q$4:Q$149935,"06. KESEHATAN MASYARAKAT")</f>
        <v>0</v>
      </c>
      <c r="AS26" s="147">
        <f t="shared" si="19"/>
        <v>1</v>
      </c>
      <c r="AT26" s="146">
        <f t="shared" si="20"/>
        <v>0</v>
      </c>
      <c r="AU26" s="146">
        <f t="shared" si="21"/>
        <v>1</v>
      </c>
      <c r="AV26" s="145">
        <f>COUNTIFS(A1_Individu_Data_Keadaan_SDMK!A$4:A$149935,M26,A1_Individu_Data_Keadaan_SDMK!Q$4:Q$149935,"07. KESEHATAN LINGKUNGAN")</f>
        <v>0</v>
      </c>
      <c r="AW26" s="147">
        <f t="shared" si="22"/>
        <v>1</v>
      </c>
      <c r="AX26" s="146">
        <f t="shared" si="23"/>
        <v>0</v>
      </c>
      <c r="AY26" s="146">
        <f t="shared" si="24"/>
        <v>1</v>
      </c>
      <c r="AZ26" s="145">
        <f>COUNTIFS(A1_Individu_Data_Keadaan_SDMK!A$4:A$149935,M26,A1_Individu_Data_Keadaan_SDMK!Q$4:Q$149935,"08. GIZI")</f>
        <v>0</v>
      </c>
      <c r="BA26" s="147">
        <f t="shared" si="25"/>
        <v>1</v>
      </c>
      <c r="BB26" s="146">
        <f t="shared" si="26"/>
        <v>0</v>
      </c>
      <c r="BC26" s="146">
        <f t="shared" si="27"/>
        <v>1</v>
      </c>
      <c r="BD26" s="145">
        <f>COUNTIFS(A1_Individu_Data_Keadaan_SDMK!A$4:A$149935,M26,A1_Individu_Data_Keadaan_SDMK!R$4:R$149935,"03. Ahli Teknologi Laboratorium Medik")</f>
        <v>0</v>
      </c>
      <c r="BE26" s="147">
        <f t="shared" si="28"/>
        <v>1</v>
      </c>
      <c r="BF26" s="146">
        <f t="shared" si="29"/>
        <v>0</v>
      </c>
      <c r="BG26" s="146">
        <f t="shared" si="30"/>
        <v>1</v>
      </c>
      <c r="BH26" s="151" t="str">
        <f t="shared" si="31"/>
        <v>Belum Memenuhi</v>
      </c>
      <c r="BI26" s="151" t="str">
        <f t="shared" si="32"/>
        <v>Belum Memenuhi</v>
      </c>
    </row>
    <row r="27" spans="2:61" ht="15">
      <c r="B27" s="135" t="s">
        <v>9311</v>
      </c>
      <c r="C27" s="657"/>
      <c r="D27" s="152">
        <f>IF(B$3="",COUNTIF(AB$8:AB$1435,"0"),IF(B$3&lt;&gt;"",COUNTIFS(AB$8:AB$1435,"0",U$8:U$1435,B3),"ERROR"))</f>
        <v>340</v>
      </c>
      <c r="E27" s="153">
        <f t="shared" si="33"/>
        <v>1</v>
      </c>
      <c r="F27" s="466"/>
      <c r="G27" s="467"/>
      <c r="H27" s="660"/>
      <c r="I27" s="663"/>
      <c r="M27" s="142" t="s">
        <v>12408</v>
      </c>
      <c r="N27" s="143" t="s">
        <v>12409</v>
      </c>
      <c r="O27" s="140" t="s">
        <v>267</v>
      </c>
      <c r="P27" s="144" t="s">
        <v>9301</v>
      </c>
      <c r="Q27" s="369" t="s">
        <v>12204</v>
      </c>
      <c r="R27" s="140">
        <v>31</v>
      </c>
      <c r="S27" s="141">
        <v>3171</v>
      </c>
      <c r="T27" s="370" t="str">
        <f>IF(R27&lt;&gt;"",VLOOKUP(R27,'01_MASTER_KODE_WILAYAH'!H$1437:I$1470,2,FALSE),"")</f>
        <v>DKI JAKARTA</v>
      </c>
      <c r="U27" s="370" t="str">
        <f>IF(S27&lt;&gt;"",VLOOKUP(S27,'01_MASTER_KODE_WILAYAH'!D$5:F$1353,3,FALSE),"")</f>
        <v>KOTA JAKARTA SELATAN</v>
      </c>
      <c r="V27" s="371" t="str">
        <f t="shared" si="2"/>
        <v>2</v>
      </c>
      <c r="W27" s="157">
        <f t="shared" si="3"/>
        <v>0</v>
      </c>
      <c r="X27" s="145">
        <f>COUNTIFS(A1_Individu_Data_Keadaan_SDMK!A$4:A$149935,M27,A1_Individu_Data_Keadaan_SDMK!R$4:R$149935,"01. Dokter")</f>
        <v>0</v>
      </c>
      <c r="Y27" s="134">
        <f t="shared" si="4"/>
        <v>1</v>
      </c>
      <c r="Z27" s="146">
        <f t="shared" si="5"/>
        <v>0</v>
      </c>
      <c r="AA27" s="146">
        <f t="shared" si="6"/>
        <v>1</v>
      </c>
      <c r="AB27" s="145">
        <f>COUNTIFS(A1_Individu_Data_Keadaan_SDMK!A$4:A$149935,M27,A1_Individu_Data_Keadaan_SDMK!R$4:R$149935,"02. Dokter Gigi")</f>
        <v>0</v>
      </c>
      <c r="AC27" s="134">
        <f t="shared" si="7"/>
        <v>1</v>
      </c>
      <c r="AD27" s="146">
        <f t="shared" si="8"/>
        <v>0</v>
      </c>
      <c r="AE27" s="146">
        <f t="shared" si="9"/>
        <v>1</v>
      </c>
      <c r="AF27" s="145">
        <f>COUNTIFS(A1_Individu_Data_Keadaan_SDMK!A$4:A$149935,M27,A1_Individu_Data_Keadaan_SDMK!Q$4:Q$149935,"03. KEPERAWATAN")</f>
        <v>0</v>
      </c>
      <c r="AG27" s="147">
        <f t="shared" si="10"/>
        <v>5</v>
      </c>
      <c r="AH27" s="146">
        <f t="shared" si="11"/>
        <v>0</v>
      </c>
      <c r="AI27" s="146">
        <f t="shared" si="12"/>
        <v>5</v>
      </c>
      <c r="AJ27" s="145">
        <f>COUNTIFS(A1_Individu_Data_Keadaan_SDMK!A$4:A$149935,M27,A1_Individu_Data_Keadaan_SDMK!Q$4:Q$149935,"04. KEBIDANAN")</f>
        <v>0</v>
      </c>
      <c r="AK27" s="147">
        <f t="shared" si="13"/>
        <v>4</v>
      </c>
      <c r="AL27" s="146">
        <f t="shared" si="14"/>
        <v>0</v>
      </c>
      <c r="AM27" s="146">
        <f t="shared" si="15"/>
        <v>4</v>
      </c>
      <c r="AN27" s="145">
        <f>COUNTIFS(A1_Individu_Data_Keadaan_SDMK!A$4:A$149935,M27,A1_Individu_Data_Keadaan_SDMK!Q$4:Q$149935,"05. KEFARMASIAN")</f>
        <v>0</v>
      </c>
      <c r="AO27" s="147">
        <f t="shared" si="16"/>
        <v>1</v>
      </c>
      <c r="AP27" s="146">
        <f t="shared" si="17"/>
        <v>0</v>
      </c>
      <c r="AQ27" s="146">
        <f t="shared" si="18"/>
        <v>1</v>
      </c>
      <c r="AR27" s="145">
        <f>COUNTIFS(A1_Individu_Data_Keadaan_SDMK!A$4:A$149935,M27,A1_Individu_Data_Keadaan_SDMK!Q$4:Q$149935,"06. KESEHATAN MASYARAKAT")</f>
        <v>0</v>
      </c>
      <c r="AS27" s="147">
        <f t="shared" si="19"/>
        <v>1</v>
      </c>
      <c r="AT27" s="146">
        <f t="shared" si="20"/>
        <v>0</v>
      </c>
      <c r="AU27" s="146">
        <f t="shared" si="21"/>
        <v>1</v>
      </c>
      <c r="AV27" s="145">
        <f>COUNTIFS(A1_Individu_Data_Keadaan_SDMK!A$4:A$149935,M27,A1_Individu_Data_Keadaan_SDMK!Q$4:Q$149935,"07. KESEHATAN LINGKUNGAN")</f>
        <v>0</v>
      </c>
      <c r="AW27" s="147">
        <f t="shared" si="22"/>
        <v>1</v>
      </c>
      <c r="AX27" s="146">
        <f t="shared" si="23"/>
        <v>0</v>
      </c>
      <c r="AY27" s="146">
        <f t="shared" si="24"/>
        <v>1</v>
      </c>
      <c r="AZ27" s="145">
        <f>COUNTIFS(A1_Individu_Data_Keadaan_SDMK!A$4:A$149935,M27,A1_Individu_Data_Keadaan_SDMK!Q$4:Q$149935,"08. GIZI")</f>
        <v>0</v>
      </c>
      <c r="BA27" s="147">
        <f t="shared" si="25"/>
        <v>1</v>
      </c>
      <c r="BB27" s="146">
        <f t="shared" si="26"/>
        <v>0</v>
      </c>
      <c r="BC27" s="146">
        <f t="shared" si="27"/>
        <v>1</v>
      </c>
      <c r="BD27" s="145">
        <f>COUNTIFS(A1_Individu_Data_Keadaan_SDMK!A$4:A$149935,M27,A1_Individu_Data_Keadaan_SDMK!R$4:R$149935,"03. Ahli Teknologi Laboratorium Medik")</f>
        <v>0</v>
      </c>
      <c r="BE27" s="147">
        <f t="shared" si="28"/>
        <v>1</v>
      </c>
      <c r="BF27" s="146">
        <f t="shared" si="29"/>
        <v>0</v>
      </c>
      <c r="BG27" s="146">
        <f t="shared" si="30"/>
        <v>1</v>
      </c>
      <c r="BH27" s="151" t="str">
        <f t="shared" si="31"/>
        <v>Belum Memenuhi</v>
      </c>
      <c r="BI27" s="151" t="str">
        <f t="shared" si="32"/>
        <v>Belum Memenuhi</v>
      </c>
    </row>
    <row r="28" spans="2:61" ht="15">
      <c r="B28" s="135" t="s">
        <v>9312</v>
      </c>
      <c r="C28" s="657"/>
      <c r="D28" s="152">
        <f>IF(B$3="",COUNTIF(AF$8:AF$1435,"0"),IF(B$3&lt;&gt;"",COUNTIFS(AF$8:AF$1435,"0",U$8:U$1435,B3),"ERROR"))</f>
        <v>340</v>
      </c>
      <c r="E28" s="153">
        <f t="shared" si="33"/>
        <v>1</v>
      </c>
      <c r="F28" s="466"/>
      <c r="G28" s="467"/>
      <c r="H28" s="660"/>
      <c r="I28" s="663"/>
      <c r="M28" s="142" t="s">
        <v>12410</v>
      </c>
      <c r="N28" s="143" t="s">
        <v>12411</v>
      </c>
      <c r="O28" s="140" t="s">
        <v>267</v>
      </c>
      <c r="P28" s="144" t="s">
        <v>9301</v>
      </c>
      <c r="Q28" s="369" t="s">
        <v>12204</v>
      </c>
      <c r="R28" s="140">
        <v>31</v>
      </c>
      <c r="S28" s="141">
        <v>3171</v>
      </c>
      <c r="T28" s="370" t="str">
        <f>IF(R28&lt;&gt;"",VLOOKUP(R28,'01_MASTER_KODE_WILAYAH'!H$1437:I$1470,2,FALSE),"")</f>
        <v>DKI JAKARTA</v>
      </c>
      <c r="U28" s="370" t="str">
        <f>IF(S28&lt;&gt;"",VLOOKUP(S28,'01_MASTER_KODE_WILAYAH'!D$5:F$1353,3,FALSE),"")</f>
        <v>KOTA JAKARTA SELATAN</v>
      </c>
      <c r="V28" s="371" t="str">
        <f t="shared" si="2"/>
        <v>2</v>
      </c>
      <c r="W28" s="157">
        <f t="shared" si="3"/>
        <v>0</v>
      </c>
      <c r="X28" s="145">
        <f>COUNTIFS(A1_Individu_Data_Keadaan_SDMK!A$4:A$149935,M28,A1_Individu_Data_Keadaan_SDMK!R$4:R$149935,"01. Dokter")</f>
        <v>0</v>
      </c>
      <c r="Y28" s="134">
        <f t="shared" si="4"/>
        <v>1</v>
      </c>
      <c r="Z28" s="146">
        <f t="shared" si="5"/>
        <v>0</v>
      </c>
      <c r="AA28" s="146">
        <f t="shared" si="6"/>
        <v>1</v>
      </c>
      <c r="AB28" s="145">
        <f>COUNTIFS(A1_Individu_Data_Keadaan_SDMK!A$4:A$149935,M28,A1_Individu_Data_Keadaan_SDMK!R$4:R$149935,"02. Dokter Gigi")</f>
        <v>0</v>
      </c>
      <c r="AC28" s="134">
        <f t="shared" si="7"/>
        <v>1</v>
      </c>
      <c r="AD28" s="146">
        <f t="shared" si="8"/>
        <v>0</v>
      </c>
      <c r="AE28" s="146">
        <f t="shared" si="9"/>
        <v>1</v>
      </c>
      <c r="AF28" s="145">
        <f>COUNTIFS(A1_Individu_Data_Keadaan_SDMK!A$4:A$149935,M28,A1_Individu_Data_Keadaan_SDMK!Q$4:Q$149935,"03. KEPERAWATAN")</f>
        <v>0</v>
      </c>
      <c r="AG28" s="147">
        <f t="shared" si="10"/>
        <v>5</v>
      </c>
      <c r="AH28" s="146">
        <f t="shared" si="11"/>
        <v>0</v>
      </c>
      <c r="AI28" s="146">
        <f t="shared" si="12"/>
        <v>5</v>
      </c>
      <c r="AJ28" s="145">
        <f>COUNTIFS(A1_Individu_Data_Keadaan_SDMK!A$4:A$149935,M28,A1_Individu_Data_Keadaan_SDMK!Q$4:Q$149935,"04. KEBIDANAN")</f>
        <v>0</v>
      </c>
      <c r="AK28" s="147">
        <f t="shared" si="13"/>
        <v>4</v>
      </c>
      <c r="AL28" s="146">
        <f t="shared" si="14"/>
        <v>0</v>
      </c>
      <c r="AM28" s="146">
        <f t="shared" si="15"/>
        <v>4</v>
      </c>
      <c r="AN28" s="145">
        <f>COUNTIFS(A1_Individu_Data_Keadaan_SDMK!A$4:A$149935,M28,A1_Individu_Data_Keadaan_SDMK!Q$4:Q$149935,"05. KEFARMASIAN")</f>
        <v>0</v>
      </c>
      <c r="AO28" s="147">
        <f t="shared" si="16"/>
        <v>1</v>
      </c>
      <c r="AP28" s="146">
        <f t="shared" si="17"/>
        <v>0</v>
      </c>
      <c r="AQ28" s="146">
        <f t="shared" si="18"/>
        <v>1</v>
      </c>
      <c r="AR28" s="145">
        <f>COUNTIFS(A1_Individu_Data_Keadaan_SDMK!A$4:A$149935,M28,A1_Individu_Data_Keadaan_SDMK!Q$4:Q$149935,"06. KESEHATAN MASYARAKAT")</f>
        <v>0</v>
      </c>
      <c r="AS28" s="147">
        <f t="shared" si="19"/>
        <v>1</v>
      </c>
      <c r="AT28" s="146">
        <f t="shared" si="20"/>
        <v>0</v>
      </c>
      <c r="AU28" s="146">
        <f t="shared" si="21"/>
        <v>1</v>
      </c>
      <c r="AV28" s="145">
        <f>COUNTIFS(A1_Individu_Data_Keadaan_SDMK!A$4:A$149935,M28,A1_Individu_Data_Keadaan_SDMK!Q$4:Q$149935,"07. KESEHATAN LINGKUNGAN")</f>
        <v>0</v>
      </c>
      <c r="AW28" s="147">
        <f t="shared" si="22"/>
        <v>1</v>
      </c>
      <c r="AX28" s="146">
        <f t="shared" si="23"/>
        <v>0</v>
      </c>
      <c r="AY28" s="146">
        <f t="shared" si="24"/>
        <v>1</v>
      </c>
      <c r="AZ28" s="145">
        <f>COUNTIFS(A1_Individu_Data_Keadaan_SDMK!A$4:A$149935,M28,A1_Individu_Data_Keadaan_SDMK!Q$4:Q$149935,"08. GIZI")</f>
        <v>0</v>
      </c>
      <c r="BA28" s="147">
        <f t="shared" si="25"/>
        <v>1</v>
      </c>
      <c r="BB28" s="146">
        <f t="shared" si="26"/>
        <v>0</v>
      </c>
      <c r="BC28" s="146">
        <f t="shared" si="27"/>
        <v>1</v>
      </c>
      <c r="BD28" s="145">
        <f>COUNTIFS(A1_Individu_Data_Keadaan_SDMK!A$4:A$149935,M28,A1_Individu_Data_Keadaan_SDMK!R$4:R$149935,"03. Ahli Teknologi Laboratorium Medik")</f>
        <v>0</v>
      </c>
      <c r="BE28" s="147">
        <f t="shared" si="28"/>
        <v>1</v>
      </c>
      <c r="BF28" s="146">
        <f t="shared" si="29"/>
        <v>0</v>
      </c>
      <c r="BG28" s="146">
        <f t="shared" si="30"/>
        <v>1</v>
      </c>
      <c r="BH28" s="151" t="str">
        <f t="shared" si="31"/>
        <v>Belum Memenuhi</v>
      </c>
      <c r="BI28" s="151" t="str">
        <f t="shared" si="32"/>
        <v>Belum Memenuhi</v>
      </c>
    </row>
    <row r="29" spans="2:61" ht="15">
      <c r="B29" s="135" t="s">
        <v>9313</v>
      </c>
      <c r="C29" s="657"/>
      <c r="D29" s="152">
        <f>IF(B$3="",COUNTIF(AJ$8:AJ$1435,"0"),IF(B$3&lt;&gt;"",COUNTIFS(AJ$8:AJ$1435,"0",U$8:U$1435,B3),"ERROR"))</f>
        <v>340</v>
      </c>
      <c r="E29" s="153">
        <f t="shared" si="33"/>
        <v>1</v>
      </c>
      <c r="F29" s="468"/>
      <c r="G29" s="469"/>
      <c r="H29" s="660"/>
      <c r="I29" s="663"/>
      <c r="M29" s="142" t="s">
        <v>12412</v>
      </c>
      <c r="N29" s="143" t="s">
        <v>12413</v>
      </c>
      <c r="O29" s="140" t="s">
        <v>267</v>
      </c>
      <c r="P29" s="144" t="s">
        <v>9301</v>
      </c>
      <c r="Q29" s="369" t="s">
        <v>12204</v>
      </c>
      <c r="R29" s="140">
        <v>31</v>
      </c>
      <c r="S29" s="141">
        <v>3171</v>
      </c>
      <c r="T29" s="370" t="str">
        <f>IF(R29&lt;&gt;"",VLOOKUP(R29,'01_MASTER_KODE_WILAYAH'!H$1437:I$1470,2,FALSE),"")</f>
        <v>DKI JAKARTA</v>
      </c>
      <c r="U29" s="370" t="str">
        <f>IF(S29&lt;&gt;"",VLOOKUP(S29,'01_MASTER_KODE_WILAYAH'!D$5:F$1353,3,FALSE),"")</f>
        <v>KOTA JAKARTA SELATAN</v>
      </c>
      <c r="V29" s="371" t="str">
        <f t="shared" si="2"/>
        <v>2</v>
      </c>
      <c r="W29" s="157">
        <f t="shared" si="3"/>
        <v>0</v>
      </c>
      <c r="X29" s="145">
        <f>COUNTIFS(A1_Individu_Data_Keadaan_SDMK!A$4:A$149935,M29,A1_Individu_Data_Keadaan_SDMK!R$4:R$149935,"01. Dokter")</f>
        <v>0</v>
      </c>
      <c r="Y29" s="134">
        <f t="shared" si="4"/>
        <v>1</v>
      </c>
      <c r="Z29" s="146">
        <f t="shared" si="5"/>
        <v>0</v>
      </c>
      <c r="AA29" s="146">
        <f t="shared" si="6"/>
        <v>1</v>
      </c>
      <c r="AB29" s="145">
        <f>COUNTIFS(A1_Individu_Data_Keadaan_SDMK!A$4:A$149935,M29,A1_Individu_Data_Keadaan_SDMK!R$4:R$149935,"02. Dokter Gigi")</f>
        <v>0</v>
      </c>
      <c r="AC29" s="134">
        <f t="shared" si="7"/>
        <v>1</v>
      </c>
      <c r="AD29" s="146">
        <f t="shared" si="8"/>
        <v>0</v>
      </c>
      <c r="AE29" s="146">
        <f t="shared" si="9"/>
        <v>1</v>
      </c>
      <c r="AF29" s="145">
        <f>COUNTIFS(A1_Individu_Data_Keadaan_SDMK!A$4:A$149935,M29,A1_Individu_Data_Keadaan_SDMK!Q$4:Q$149935,"03. KEPERAWATAN")</f>
        <v>0</v>
      </c>
      <c r="AG29" s="147">
        <f t="shared" si="10"/>
        <v>5</v>
      </c>
      <c r="AH29" s="146">
        <f t="shared" si="11"/>
        <v>0</v>
      </c>
      <c r="AI29" s="146">
        <f t="shared" si="12"/>
        <v>5</v>
      </c>
      <c r="AJ29" s="145">
        <f>COUNTIFS(A1_Individu_Data_Keadaan_SDMK!A$4:A$149935,M29,A1_Individu_Data_Keadaan_SDMK!Q$4:Q$149935,"04. KEBIDANAN")</f>
        <v>0</v>
      </c>
      <c r="AK29" s="147">
        <f t="shared" si="13"/>
        <v>4</v>
      </c>
      <c r="AL29" s="146">
        <f t="shared" si="14"/>
        <v>0</v>
      </c>
      <c r="AM29" s="146">
        <f t="shared" si="15"/>
        <v>4</v>
      </c>
      <c r="AN29" s="145">
        <f>COUNTIFS(A1_Individu_Data_Keadaan_SDMK!A$4:A$149935,M29,A1_Individu_Data_Keadaan_SDMK!Q$4:Q$149935,"05. KEFARMASIAN")</f>
        <v>0</v>
      </c>
      <c r="AO29" s="147">
        <f t="shared" si="16"/>
        <v>1</v>
      </c>
      <c r="AP29" s="146">
        <f t="shared" si="17"/>
        <v>0</v>
      </c>
      <c r="AQ29" s="146">
        <f t="shared" si="18"/>
        <v>1</v>
      </c>
      <c r="AR29" s="145">
        <f>COUNTIFS(A1_Individu_Data_Keadaan_SDMK!A$4:A$149935,M29,A1_Individu_Data_Keadaan_SDMK!Q$4:Q$149935,"06. KESEHATAN MASYARAKAT")</f>
        <v>0</v>
      </c>
      <c r="AS29" s="147">
        <f t="shared" si="19"/>
        <v>1</v>
      </c>
      <c r="AT29" s="146">
        <f t="shared" si="20"/>
        <v>0</v>
      </c>
      <c r="AU29" s="146">
        <f t="shared" si="21"/>
        <v>1</v>
      </c>
      <c r="AV29" s="145">
        <f>COUNTIFS(A1_Individu_Data_Keadaan_SDMK!A$4:A$149935,M29,A1_Individu_Data_Keadaan_SDMK!Q$4:Q$149935,"07. KESEHATAN LINGKUNGAN")</f>
        <v>0</v>
      </c>
      <c r="AW29" s="147">
        <f t="shared" si="22"/>
        <v>1</v>
      </c>
      <c r="AX29" s="146">
        <f t="shared" si="23"/>
        <v>0</v>
      </c>
      <c r="AY29" s="146">
        <f t="shared" si="24"/>
        <v>1</v>
      </c>
      <c r="AZ29" s="145">
        <f>COUNTIFS(A1_Individu_Data_Keadaan_SDMK!A$4:A$149935,M29,A1_Individu_Data_Keadaan_SDMK!Q$4:Q$149935,"08. GIZI")</f>
        <v>0</v>
      </c>
      <c r="BA29" s="147">
        <f t="shared" si="25"/>
        <v>1</v>
      </c>
      <c r="BB29" s="146">
        <f t="shared" si="26"/>
        <v>0</v>
      </c>
      <c r="BC29" s="146">
        <f t="shared" si="27"/>
        <v>1</v>
      </c>
      <c r="BD29" s="145">
        <f>COUNTIFS(A1_Individu_Data_Keadaan_SDMK!A$4:A$149935,M29,A1_Individu_Data_Keadaan_SDMK!R$4:R$149935,"03. Ahli Teknologi Laboratorium Medik")</f>
        <v>0</v>
      </c>
      <c r="BE29" s="147">
        <f t="shared" si="28"/>
        <v>1</v>
      </c>
      <c r="BF29" s="146">
        <f t="shared" si="29"/>
        <v>0</v>
      </c>
      <c r="BG29" s="146">
        <f t="shared" si="30"/>
        <v>1</v>
      </c>
      <c r="BH29" s="151" t="str">
        <f t="shared" si="31"/>
        <v>Belum Memenuhi</v>
      </c>
      <c r="BI29" s="151" t="str">
        <f t="shared" si="32"/>
        <v>Belum Memenuhi</v>
      </c>
    </row>
    <row r="30" spans="2:61" ht="15">
      <c r="B30" s="135" t="s">
        <v>9314</v>
      </c>
      <c r="C30" s="657"/>
      <c r="D30" s="152">
        <f>IF(B$3="",COUNTIF(AN$8:AN$1435,"0"),IF(B$3&lt;&gt;"",COUNTIFS(AN$8:AN$1435,"0",U$8:U$1435,B3),"ERROR"))</f>
        <v>340</v>
      </c>
      <c r="E30" s="153">
        <f t="shared" si="33"/>
        <v>1</v>
      </c>
      <c r="F30" s="659">
        <f>IF(B$3="",COUNTIF(BH$8:BH$1435,"Belum Memenuhi"),IF(B$3&lt;&gt;"",COUNTIFS(BH$8:BH$1435,"Belum Memenuhi",U$8:U$1435,B$3),"ERROR"))</f>
        <v>340</v>
      </c>
      <c r="G30" s="662">
        <f>F30/C26</f>
        <v>1</v>
      </c>
      <c r="H30" s="660"/>
      <c r="I30" s="663"/>
      <c r="M30" s="142" t="s">
        <v>12414</v>
      </c>
      <c r="N30" s="143" t="s">
        <v>12415</v>
      </c>
      <c r="O30" s="140" t="s">
        <v>267</v>
      </c>
      <c r="P30" s="144" t="s">
        <v>9301</v>
      </c>
      <c r="Q30" s="369" t="s">
        <v>12204</v>
      </c>
      <c r="R30" s="140">
        <v>31</v>
      </c>
      <c r="S30" s="141">
        <v>3171</v>
      </c>
      <c r="T30" s="370" t="str">
        <f>IF(R30&lt;&gt;"",VLOOKUP(R30,'01_MASTER_KODE_WILAYAH'!H$1437:I$1470,2,FALSE),"")</f>
        <v>DKI JAKARTA</v>
      </c>
      <c r="U30" s="370" t="str">
        <f>IF(S30&lt;&gt;"",VLOOKUP(S30,'01_MASTER_KODE_WILAYAH'!D$5:F$1353,3,FALSE),"")</f>
        <v>KOTA JAKARTA SELATAN</v>
      </c>
      <c r="V30" s="371" t="str">
        <f t="shared" si="2"/>
        <v>2</v>
      </c>
      <c r="W30" s="157">
        <f t="shared" si="3"/>
        <v>0</v>
      </c>
      <c r="X30" s="145">
        <f>COUNTIFS(A1_Individu_Data_Keadaan_SDMK!A$4:A$149935,M30,A1_Individu_Data_Keadaan_SDMK!R$4:R$149935,"01. Dokter")</f>
        <v>0</v>
      </c>
      <c r="Y30" s="134">
        <f t="shared" si="4"/>
        <v>1</v>
      </c>
      <c r="Z30" s="146">
        <f t="shared" si="5"/>
        <v>0</v>
      </c>
      <c r="AA30" s="146">
        <f t="shared" si="6"/>
        <v>1</v>
      </c>
      <c r="AB30" s="145">
        <f>COUNTIFS(A1_Individu_Data_Keadaan_SDMK!A$4:A$149935,M30,A1_Individu_Data_Keadaan_SDMK!R$4:R$149935,"02. Dokter Gigi")</f>
        <v>0</v>
      </c>
      <c r="AC30" s="134">
        <f t="shared" si="7"/>
        <v>1</v>
      </c>
      <c r="AD30" s="146">
        <f t="shared" si="8"/>
        <v>0</v>
      </c>
      <c r="AE30" s="146">
        <f t="shared" si="9"/>
        <v>1</v>
      </c>
      <c r="AF30" s="145">
        <f>COUNTIFS(A1_Individu_Data_Keadaan_SDMK!A$4:A$149935,M30,A1_Individu_Data_Keadaan_SDMK!Q$4:Q$149935,"03. KEPERAWATAN")</f>
        <v>0</v>
      </c>
      <c r="AG30" s="147">
        <f t="shared" si="10"/>
        <v>5</v>
      </c>
      <c r="AH30" s="146">
        <f t="shared" si="11"/>
        <v>0</v>
      </c>
      <c r="AI30" s="146">
        <f t="shared" si="12"/>
        <v>5</v>
      </c>
      <c r="AJ30" s="145">
        <f>COUNTIFS(A1_Individu_Data_Keadaan_SDMK!A$4:A$149935,M30,A1_Individu_Data_Keadaan_SDMK!Q$4:Q$149935,"04. KEBIDANAN")</f>
        <v>0</v>
      </c>
      <c r="AK30" s="147">
        <f t="shared" si="13"/>
        <v>4</v>
      </c>
      <c r="AL30" s="146">
        <f t="shared" si="14"/>
        <v>0</v>
      </c>
      <c r="AM30" s="146">
        <f t="shared" si="15"/>
        <v>4</v>
      </c>
      <c r="AN30" s="145">
        <f>COUNTIFS(A1_Individu_Data_Keadaan_SDMK!A$4:A$149935,M30,A1_Individu_Data_Keadaan_SDMK!Q$4:Q$149935,"05. KEFARMASIAN")</f>
        <v>0</v>
      </c>
      <c r="AO30" s="147">
        <f t="shared" si="16"/>
        <v>1</v>
      </c>
      <c r="AP30" s="146">
        <f t="shared" si="17"/>
        <v>0</v>
      </c>
      <c r="AQ30" s="146">
        <f t="shared" si="18"/>
        <v>1</v>
      </c>
      <c r="AR30" s="145">
        <f>COUNTIFS(A1_Individu_Data_Keadaan_SDMK!A$4:A$149935,M30,A1_Individu_Data_Keadaan_SDMK!Q$4:Q$149935,"06. KESEHATAN MASYARAKAT")</f>
        <v>0</v>
      </c>
      <c r="AS30" s="147">
        <f t="shared" si="19"/>
        <v>1</v>
      </c>
      <c r="AT30" s="146">
        <f t="shared" si="20"/>
        <v>0</v>
      </c>
      <c r="AU30" s="146">
        <f t="shared" si="21"/>
        <v>1</v>
      </c>
      <c r="AV30" s="145">
        <f>COUNTIFS(A1_Individu_Data_Keadaan_SDMK!A$4:A$149935,M30,A1_Individu_Data_Keadaan_SDMK!Q$4:Q$149935,"07. KESEHATAN LINGKUNGAN")</f>
        <v>0</v>
      </c>
      <c r="AW30" s="147">
        <f t="shared" si="22"/>
        <v>1</v>
      </c>
      <c r="AX30" s="146">
        <f t="shared" si="23"/>
        <v>0</v>
      </c>
      <c r="AY30" s="146">
        <f t="shared" si="24"/>
        <v>1</v>
      </c>
      <c r="AZ30" s="145">
        <f>COUNTIFS(A1_Individu_Data_Keadaan_SDMK!A$4:A$149935,M30,A1_Individu_Data_Keadaan_SDMK!Q$4:Q$149935,"08. GIZI")</f>
        <v>0</v>
      </c>
      <c r="BA30" s="147">
        <f t="shared" si="25"/>
        <v>1</v>
      </c>
      <c r="BB30" s="146">
        <f t="shared" si="26"/>
        <v>0</v>
      </c>
      <c r="BC30" s="146">
        <f t="shared" si="27"/>
        <v>1</v>
      </c>
      <c r="BD30" s="145">
        <f>COUNTIFS(A1_Individu_Data_Keadaan_SDMK!A$4:A$149935,M30,A1_Individu_Data_Keadaan_SDMK!R$4:R$149935,"03. Ahli Teknologi Laboratorium Medik")</f>
        <v>0</v>
      </c>
      <c r="BE30" s="147">
        <f t="shared" si="28"/>
        <v>1</v>
      </c>
      <c r="BF30" s="146">
        <f t="shared" si="29"/>
        <v>0</v>
      </c>
      <c r="BG30" s="146">
        <f t="shared" si="30"/>
        <v>1</v>
      </c>
      <c r="BH30" s="151" t="str">
        <f t="shared" si="31"/>
        <v>Belum Memenuhi</v>
      </c>
      <c r="BI30" s="151" t="str">
        <f t="shared" si="32"/>
        <v>Belum Memenuhi</v>
      </c>
    </row>
    <row r="31" spans="2:61" ht="15">
      <c r="B31" s="135" t="s">
        <v>9315</v>
      </c>
      <c r="C31" s="657"/>
      <c r="D31" s="152">
        <f>IF(B$3="",COUNTIF(AR$8:AR$1435,"0"),IF(B$3&lt;&gt;"",COUNTIFS(AR$8:AR$1435,"0",U$8:U$1435,B3),"ERROR"))</f>
        <v>340</v>
      </c>
      <c r="E31" s="153">
        <f t="shared" si="33"/>
        <v>1</v>
      </c>
      <c r="F31" s="660"/>
      <c r="G31" s="663"/>
      <c r="H31" s="660"/>
      <c r="I31" s="663"/>
      <c r="M31" s="142" t="s">
        <v>12416</v>
      </c>
      <c r="N31" s="143" t="s">
        <v>12417</v>
      </c>
      <c r="O31" s="140" t="s">
        <v>267</v>
      </c>
      <c r="P31" s="144" t="s">
        <v>9301</v>
      </c>
      <c r="Q31" s="369" t="s">
        <v>12204</v>
      </c>
      <c r="R31" s="140">
        <v>31</v>
      </c>
      <c r="S31" s="141">
        <v>3171</v>
      </c>
      <c r="T31" s="370" t="str">
        <f>IF(R31&lt;&gt;"",VLOOKUP(R31,'01_MASTER_KODE_WILAYAH'!H$1437:I$1470,2,FALSE),"")</f>
        <v>DKI JAKARTA</v>
      </c>
      <c r="U31" s="370" t="str">
        <f>IF(S31&lt;&gt;"",VLOOKUP(S31,'01_MASTER_KODE_WILAYAH'!D$5:F$1353,3,FALSE),"")</f>
        <v>KOTA JAKARTA SELATAN</v>
      </c>
      <c r="V31" s="371" t="str">
        <f t="shared" si="2"/>
        <v>2</v>
      </c>
      <c r="W31" s="157">
        <f t="shared" si="3"/>
        <v>0</v>
      </c>
      <c r="X31" s="145">
        <f>COUNTIFS(A1_Individu_Data_Keadaan_SDMK!A$4:A$149935,M31,A1_Individu_Data_Keadaan_SDMK!R$4:R$149935,"01. Dokter")</f>
        <v>0</v>
      </c>
      <c r="Y31" s="134">
        <f t="shared" si="4"/>
        <v>1</v>
      </c>
      <c r="Z31" s="146">
        <f t="shared" si="5"/>
        <v>0</v>
      </c>
      <c r="AA31" s="146">
        <f t="shared" si="6"/>
        <v>1</v>
      </c>
      <c r="AB31" s="145">
        <f>COUNTIFS(A1_Individu_Data_Keadaan_SDMK!A$4:A$149935,M31,A1_Individu_Data_Keadaan_SDMK!R$4:R$149935,"02. Dokter Gigi")</f>
        <v>0</v>
      </c>
      <c r="AC31" s="134">
        <f t="shared" si="7"/>
        <v>1</v>
      </c>
      <c r="AD31" s="146">
        <f t="shared" si="8"/>
        <v>0</v>
      </c>
      <c r="AE31" s="146">
        <f t="shared" si="9"/>
        <v>1</v>
      </c>
      <c r="AF31" s="145">
        <f>COUNTIFS(A1_Individu_Data_Keadaan_SDMK!A$4:A$149935,M31,A1_Individu_Data_Keadaan_SDMK!Q$4:Q$149935,"03. KEPERAWATAN")</f>
        <v>0</v>
      </c>
      <c r="AG31" s="147">
        <f t="shared" si="10"/>
        <v>5</v>
      </c>
      <c r="AH31" s="146">
        <f t="shared" si="11"/>
        <v>0</v>
      </c>
      <c r="AI31" s="146">
        <f t="shared" si="12"/>
        <v>5</v>
      </c>
      <c r="AJ31" s="145">
        <f>COUNTIFS(A1_Individu_Data_Keadaan_SDMK!A$4:A$149935,M31,A1_Individu_Data_Keadaan_SDMK!Q$4:Q$149935,"04. KEBIDANAN")</f>
        <v>0</v>
      </c>
      <c r="AK31" s="147">
        <f t="shared" si="13"/>
        <v>4</v>
      </c>
      <c r="AL31" s="146">
        <f t="shared" si="14"/>
        <v>0</v>
      </c>
      <c r="AM31" s="146">
        <f t="shared" si="15"/>
        <v>4</v>
      </c>
      <c r="AN31" s="145">
        <f>COUNTIFS(A1_Individu_Data_Keadaan_SDMK!A$4:A$149935,M31,A1_Individu_Data_Keadaan_SDMK!Q$4:Q$149935,"05. KEFARMASIAN")</f>
        <v>0</v>
      </c>
      <c r="AO31" s="147">
        <f t="shared" si="16"/>
        <v>1</v>
      </c>
      <c r="AP31" s="146">
        <f t="shared" si="17"/>
        <v>0</v>
      </c>
      <c r="AQ31" s="146">
        <f t="shared" si="18"/>
        <v>1</v>
      </c>
      <c r="AR31" s="145">
        <f>COUNTIFS(A1_Individu_Data_Keadaan_SDMK!A$4:A$149935,M31,A1_Individu_Data_Keadaan_SDMK!Q$4:Q$149935,"06. KESEHATAN MASYARAKAT")</f>
        <v>0</v>
      </c>
      <c r="AS31" s="147">
        <f t="shared" si="19"/>
        <v>1</v>
      </c>
      <c r="AT31" s="146">
        <f t="shared" si="20"/>
        <v>0</v>
      </c>
      <c r="AU31" s="146">
        <f t="shared" si="21"/>
        <v>1</v>
      </c>
      <c r="AV31" s="145">
        <f>COUNTIFS(A1_Individu_Data_Keadaan_SDMK!A$4:A$149935,M31,A1_Individu_Data_Keadaan_SDMK!Q$4:Q$149935,"07. KESEHATAN LINGKUNGAN")</f>
        <v>0</v>
      </c>
      <c r="AW31" s="147">
        <f t="shared" si="22"/>
        <v>1</v>
      </c>
      <c r="AX31" s="146">
        <f t="shared" si="23"/>
        <v>0</v>
      </c>
      <c r="AY31" s="146">
        <f t="shared" si="24"/>
        <v>1</v>
      </c>
      <c r="AZ31" s="145">
        <f>COUNTIFS(A1_Individu_Data_Keadaan_SDMK!A$4:A$149935,M31,A1_Individu_Data_Keadaan_SDMK!Q$4:Q$149935,"08. GIZI")</f>
        <v>0</v>
      </c>
      <c r="BA31" s="147">
        <f t="shared" si="25"/>
        <v>1</v>
      </c>
      <c r="BB31" s="146">
        <f t="shared" si="26"/>
        <v>0</v>
      </c>
      <c r="BC31" s="146">
        <f t="shared" si="27"/>
        <v>1</v>
      </c>
      <c r="BD31" s="145">
        <f>COUNTIFS(A1_Individu_Data_Keadaan_SDMK!A$4:A$149935,M31,A1_Individu_Data_Keadaan_SDMK!R$4:R$149935,"03. Ahli Teknologi Laboratorium Medik")</f>
        <v>0</v>
      </c>
      <c r="BE31" s="147">
        <f t="shared" si="28"/>
        <v>1</v>
      </c>
      <c r="BF31" s="146">
        <f t="shared" si="29"/>
        <v>0</v>
      </c>
      <c r="BG31" s="146">
        <f t="shared" si="30"/>
        <v>1</v>
      </c>
      <c r="BH31" s="151" t="str">
        <f t="shared" si="31"/>
        <v>Belum Memenuhi</v>
      </c>
      <c r="BI31" s="151" t="str">
        <f t="shared" si="32"/>
        <v>Belum Memenuhi</v>
      </c>
    </row>
    <row r="32" spans="2:61" ht="15">
      <c r="B32" s="135" t="s">
        <v>9316</v>
      </c>
      <c r="C32" s="657"/>
      <c r="D32" s="152">
        <f>IF(B$3="",COUNTIF(AV$8:AV$1435,"0"),IF(B$3&lt;&gt;"",COUNTIFS(AV$8:AV$1435,"0",U$8:U$1435,B3),"ERROR"))</f>
        <v>340</v>
      </c>
      <c r="E32" s="153">
        <f t="shared" si="33"/>
        <v>1</v>
      </c>
      <c r="F32" s="660"/>
      <c r="G32" s="663"/>
      <c r="H32" s="660"/>
      <c r="I32" s="663"/>
      <c r="M32" s="142" t="s">
        <v>12418</v>
      </c>
      <c r="N32" s="143" t="s">
        <v>12419</v>
      </c>
      <c r="O32" s="140" t="s">
        <v>267</v>
      </c>
      <c r="P32" s="144" t="s">
        <v>9301</v>
      </c>
      <c r="Q32" s="369" t="s">
        <v>12204</v>
      </c>
      <c r="R32" s="140">
        <v>31</v>
      </c>
      <c r="S32" s="141">
        <v>3171</v>
      </c>
      <c r="T32" s="370" t="str">
        <f>IF(R32&lt;&gt;"",VLOOKUP(R32,'01_MASTER_KODE_WILAYAH'!H$1437:I$1470,2,FALSE),"")</f>
        <v>DKI JAKARTA</v>
      </c>
      <c r="U32" s="370" t="str">
        <f>IF(S32&lt;&gt;"",VLOOKUP(S32,'01_MASTER_KODE_WILAYAH'!D$5:F$1353,3,FALSE),"")</f>
        <v>KOTA JAKARTA SELATAN</v>
      </c>
      <c r="V32" s="371" t="str">
        <f t="shared" si="2"/>
        <v>2</v>
      </c>
      <c r="W32" s="157">
        <f t="shared" si="3"/>
        <v>0</v>
      </c>
      <c r="X32" s="145">
        <f>COUNTIFS(A1_Individu_Data_Keadaan_SDMK!A$4:A$149935,M32,A1_Individu_Data_Keadaan_SDMK!R$4:R$149935,"01. Dokter")</f>
        <v>0</v>
      </c>
      <c r="Y32" s="134">
        <f t="shared" si="4"/>
        <v>1</v>
      </c>
      <c r="Z32" s="146">
        <f t="shared" si="5"/>
        <v>0</v>
      </c>
      <c r="AA32" s="146">
        <f t="shared" si="6"/>
        <v>1</v>
      </c>
      <c r="AB32" s="145">
        <f>COUNTIFS(A1_Individu_Data_Keadaan_SDMK!A$4:A$149935,M32,A1_Individu_Data_Keadaan_SDMK!R$4:R$149935,"02. Dokter Gigi")</f>
        <v>0</v>
      </c>
      <c r="AC32" s="134">
        <f t="shared" si="7"/>
        <v>1</v>
      </c>
      <c r="AD32" s="146">
        <f t="shared" si="8"/>
        <v>0</v>
      </c>
      <c r="AE32" s="146">
        <f t="shared" si="9"/>
        <v>1</v>
      </c>
      <c r="AF32" s="145">
        <f>COUNTIFS(A1_Individu_Data_Keadaan_SDMK!A$4:A$149935,M32,A1_Individu_Data_Keadaan_SDMK!Q$4:Q$149935,"03. KEPERAWATAN")</f>
        <v>0</v>
      </c>
      <c r="AG32" s="147">
        <f t="shared" si="10"/>
        <v>5</v>
      </c>
      <c r="AH32" s="146">
        <f t="shared" si="11"/>
        <v>0</v>
      </c>
      <c r="AI32" s="146">
        <f t="shared" si="12"/>
        <v>5</v>
      </c>
      <c r="AJ32" s="145">
        <f>COUNTIFS(A1_Individu_Data_Keadaan_SDMK!A$4:A$149935,M32,A1_Individu_Data_Keadaan_SDMK!Q$4:Q$149935,"04. KEBIDANAN")</f>
        <v>0</v>
      </c>
      <c r="AK32" s="147">
        <f t="shared" si="13"/>
        <v>4</v>
      </c>
      <c r="AL32" s="146">
        <f t="shared" si="14"/>
        <v>0</v>
      </c>
      <c r="AM32" s="146">
        <f t="shared" si="15"/>
        <v>4</v>
      </c>
      <c r="AN32" s="145">
        <f>COUNTIFS(A1_Individu_Data_Keadaan_SDMK!A$4:A$149935,M32,A1_Individu_Data_Keadaan_SDMK!Q$4:Q$149935,"05. KEFARMASIAN")</f>
        <v>0</v>
      </c>
      <c r="AO32" s="147">
        <f t="shared" si="16"/>
        <v>1</v>
      </c>
      <c r="AP32" s="146">
        <f t="shared" si="17"/>
        <v>0</v>
      </c>
      <c r="AQ32" s="146">
        <f t="shared" si="18"/>
        <v>1</v>
      </c>
      <c r="AR32" s="145">
        <f>COUNTIFS(A1_Individu_Data_Keadaan_SDMK!A$4:A$149935,M32,A1_Individu_Data_Keadaan_SDMK!Q$4:Q$149935,"06. KESEHATAN MASYARAKAT")</f>
        <v>0</v>
      </c>
      <c r="AS32" s="147">
        <f t="shared" si="19"/>
        <v>1</v>
      </c>
      <c r="AT32" s="146">
        <f t="shared" si="20"/>
        <v>0</v>
      </c>
      <c r="AU32" s="146">
        <f t="shared" si="21"/>
        <v>1</v>
      </c>
      <c r="AV32" s="145">
        <f>COUNTIFS(A1_Individu_Data_Keadaan_SDMK!A$4:A$149935,M32,A1_Individu_Data_Keadaan_SDMK!Q$4:Q$149935,"07. KESEHATAN LINGKUNGAN")</f>
        <v>0</v>
      </c>
      <c r="AW32" s="147">
        <f t="shared" si="22"/>
        <v>1</v>
      </c>
      <c r="AX32" s="146">
        <f t="shared" si="23"/>
        <v>0</v>
      </c>
      <c r="AY32" s="146">
        <f t="shared" si="24"/>
        <v>1</v>
      </c>
      <c r="AZ32" s="145">
        <f>COUNTIFS(A1_Individu_Data_Keadaan_SDMK!A$4:A$149935,M32,A1_Individu_Data_Keadaan_SDMK!Q$4:Q$149935,"08. GIZI")</f>
        <v>0</v>
      </c>
      <c r="BA32" s="147">
        <f t="shared" si="25"/>
        <v>1</v>
      </c>
      <c r="BB32" s="146">
        <f t="shared" si="26"/>
        <v>0</v>
      </c>
      <c r="BC32" s="146">
        <f t="shared" si="27"/>
        <v>1</v>
      </c>
      <c r="BD32" s="145">
        <f>COUNTIFS(A1_Individu_Data_Keadaan_SDMK!A$4:A$149935,M32,A1_Individu_Data_Keadaan_SDMK!R$4:R$149935,"03. Ahli Teknologi Laboratorium Medik")</f>
        <v>0</v>
      </c>
      <c r="BE32" s="147">
        <f t="shared" si="28"/>
        <v>1</v>
      </c>
      <c r="BF32" s="146">
        <f t="shared" si="29"/>
        <v>0</v>
      </c>
      <c r="BG32" s="146">
        <f t="shared" si="30"/>
        <v>1</v>
      </c>
      <c r="BH32" s="151" t="str">
        <f t="shared" si="31"/>
        <v>Belum Memenuhi</v>
      </c>
      <c r="BI32" s="151" t="str">
        <f t="shared" si="32"/>
        <v>Belum Memenuhi</v>
      </c>
    </row>
    <row r="33" spans="2:61" ht="15">
      <c r="B33" s="135" t="s">
        <v>9317</v>
      </c>
      <c r="C33" s="657"/>
      <c r="D33" s="152">
        <f>IF(B$3="",COUNTIF(AZ$8:AZ$1435,"0"),IF(B$3&lt;&gt;"",COUNTIFS(AZ$8:AZ$1435,"0",U$8:U$1435,B3),"ERROR"))</f>
        <v>340</v>
      </c>
      <c r="E33" s="153">
        <f t="shared" si="33"/>
        <v>1</v>
      </c>
      <c r="F33" s="660"/>
      <c r="G33" s="663"/>
      <c r="H33" s="660"/>
      <c r="I33" s="663"/>
      <c r="M33" s="142" t="s">
        <v>12420</v>
      </c>
      <c r="N33" s="143" t="s">
        <v>12421</v>
      </c>
      <c r="O33" s="140" t="s">
        <v>267</v>
      </c>
      <c r="P33" s="144" t="s">
        <v>9301</v>
      </c>
      <c r="Q33" s="369" t="s">
        <v>12204</v>
      </c>
      <c r="R33" s="140">
        <v>31</v>
      </c>
      <c r="S33" s="141">
        <v>3171</v>
      </c>
      <c r="T33" s="370" t="str">
        <f>IF(R33&lt;&gt;"",VLOOKUP(R33,'01_MASTER_KODE_WILAYAH'!H$1437:I$1470,2,FALSE),"")</f>
        <v>DKI JAKARTA</v>
      </c>
      <c r="U33" s="370" t="str">
        <f>IF(S33&lt;&gt;"",VLOOKUP(S33,'01_MASTER_KODE_WILAYAH'!D$5:F$1353,3,FALSE),"")</f>
        <v>KOTA JAKARTA SELATAN</v>
      </c>
      <c r="V33" s="371" t="str">
        <f t="shared" si="2"/>
        <v>2</v>
      </c>
      <c r="W33" s="157">
        <f t="shared" si="3"/>
        <v>0</v>
      </c>
      <c r="X33" s="145">
        <f>COUNTIFS(A1_Individu_Data_Keadaan_SDMK!A$4:A$149935,M33,A1_Individu_Data_Keadaan_SDMK!R$4:R$149935,"01. Dokter")</f>
        <v>0</v>
      </c>
      <c r="Y33" s="134">
        <f t="shared" si="4"/>
        <v>1</v>
      </c>
      <c r="Z33" s="146">
        <f t="shared" si="5"/>
        <v>0</v>
      </c>
      <c r="AA33" s="146">
        <f t="shared" si="6"/>
        <v>1</v>
      </c>
      <c r="AB33" s="145">
        <f>COUNTIFS(A1_Individu_Data_Keadaan_SDMK!A$4:A$149935,M33,A1_Individu_Data_Keadaan_SDMK!R$4:R$149935,"02. Dokter Gigi")</f>
        <v>0</v>
      </c>
      <c r="AC33" s="134">
        <f t="shared" si="7"/>
        <v>1</v>
      </c>
      <c r="AD33" s="146">
        <f t="shared" si="8"/>
        <v>0</v>
      </c>
      <c r="AE33" s="146">
        <f t="shared" si="9"/>
        <v>1</v>
      </c>
      <c r="AF33" s="145">
        <f>COUNTIFS(A1_Individu_Data_Keadaan_SDMK!A$4:A$149935,M33,A1_Individu_Data_Keadaan_SDMK!Q$4:Q$149935,"03. KEPERAWATAN")</f>
        <v>0</v>
      </c>
      <c r="AG33" s="147">
        <f t="shared" si="10"/>
        <v>5</v>
      </c>
      <c r="AH33" s="146">
        <f t="shared" si="11"/>
        <v>0</v>
      </c>
      <c r="AI33" s="146">
        <f t="shared" si="12"/>
        <v>5</v>
      </c>
      <c r="AJ33" s="145">
        <f>COUNTIFS(A1_Individu_Data_Keadaan_SDMK!A$4:A$149935,M33,A1_Individu_Data_Keadaan_SDMK!Q$4:Q$149935,"04. KEBIDANAN")</f>
        <v>0</v>
      </c>
      <c r="AK33" s="147">
        <f t="shared" si="13"/>
        <v>4</v>
      </c>
      <c r="AL33" s="146">
        <f t="shared" si="14"/>
        <v>0</v>
      </c>
      <c r="AM33" s="146">
        <f t="shared" si="15"/>
        <v>4</v>
      </c>
      <c r="AN33" s="145">
        <f>COUNTIFS(A1_Individu_Data_Keadaan_SDMK!A$4:A$149935,M33,A1_Individu_Data_Keadaan_SDMK!Q$4:Q$149935,"05. KEFARMASIAN")</f>
        <v>0</v>
      </c>
      <c r="AO33" s="147">
        <f t="shared" si="16"/>
        <v>1</v>
      </c>
      <c r="AP33" s="146">
        <f t="shared" si="17"/>
        <v>0</v>
      </c>
      <c r="AQ33" s="146">
        <f t="shared" si="18"/>
        <v>1</v>
      </c>
      <c r="AR33" s="145">
        <f>COUNTIFS(A1_Individu_Data_Keadaan_SDMK!A$4:A$149935,M33,A1_Individu_Data_Keadaan_SDMK!Q$4:Q$149935,"06. KESEHATAN MASYARAKAT")</f>
        <v>0</v>
      </c>
      <c r="AS33" s="147">
        <f t="shared" si="19"/>
        <v>1</v>
      </c>
      <c r="AT33" s="146">
        <f t="shared" si="20"/>
        <v>0</v>
      </c>
      <c r="AU33" s="146">
        <f t="shared" si="21"/>
        <v>1</v>
      </c>
      <c r="AV33" s="145">
        <f>COUNTIFS(A1_Individu_Data_Keadaan_SDMK!A$4:A$149935,M33,A1_Individu_Data_Keadaan_SDMK!Q$4:Q$149935,"07. KESEHATAN LINGKUNGAN")</f>
        <v>0</v>
      </c>
      <c r="AW33" s="147">
        <f t="shared" si="22"/>
        <v>1</v>
      </c>
      <c r="AX33" s="146">
        <f t="shared" si="23"/>
        <v>0</v>
      </c>
      <c r="AY33" s="146">
        <f t="shared" si="24"/>
        <v>1</v>
      </c>
      <c r="AZ33" s="145">
        <f>COUNTIFS(A1_Individu_Data_Keadaan_SDMK!A$4:A$149935,M33,A1_Individu_Data_Keadaan_SDMK!Q$4:Q$149935,"08. GIZI")</f>
        <v>0</v>
      </c>
      <c r="BA33" s="147">
        <f t="shared" si="25"/>
        <v>1</v>
      </c>
      <c r="BB33" s="146">
        <f t="shared" si="26"/>
        <v>0</v>
      </c>
      <c r="BC33" s="146">
        <f t="shared" si="27"/>
        <v>1</v>
      </c>
      <c r="BD33" s="145">
        <f>COUNTIFS(A1_Individu_Data_Keadaan_SDMK!A$4:A$149935,M33,A1_Individu_Data_Keadaan_SDMK!R$4:R$149935,"03. Ahli Teknologi Laboratorium Medik")</f>
        <v>0</v>
      </c>
      <c r="BE33" s="147">
        <f t="shared" si="28"/>
        <v>1</v>
      </c>
      <c r="BF33" s="146">
        <f t="shared" si="29"/>
        <v>0</v>
      </c>
      <c r="BG33" s="146">
        <f t="shared" si="30"/>
        <v>1</v>
      </c>
      <c r="BH33" s="151" t="str">
        <f t="shared" si="31"/>
        <v>Belum Memenuhi</v>
      </c>
      <c r="BI33" s="151" t="str">
        <f t="shared" si="32"/>
        <v>Belum Memenuhi</v>
      </c>
    </row>
    <row r="34" spans="2:61" ht="15">
      <c r="B34" s="135" t="s">
        <v>9318</v>
      </c>
      <c r="C34" s="658"/>
      <c r="D34" s="152">
        <f>IF(B$3="",COUNTIF(BD$8:BD$1435,"0"),IF(B$3&lt;&gt;"",COUNTIFS(BD$8:BD$1435,"0",U$8:U$1435,B3),"ERROR"))</f>
        <v>340</v>
      </c>
      <c r="E34" s="153">
        <f t="shared" si="33"/>
        <v>1</v>
      </c>
      <c r="F34" s="661"/>
      <c r="G34" s="664"/>
      <c r="H34" s="661"/>
      <c r="I34" s="664"/>
      <c r="M34" s="142" t="s">
        <v>12422</v>
      </c>
      <c r="N34" s="143" t="s">
        <v>12423</v>
      </c>
      <c r="O34" s="140" t="s">
        <v>267</v>
      </c>
      <c r="P34" s="144" t="s">
        <v>9301</v>
      </c>
      <c r="Q34" s="369" t="s">
        <v>12204</v>
      </c>
      <c r="R34" s="140">
        <v>31</v>
      </c>
      <c r="S34" s="141">
        <v>3171</v>
      </c>
      <c r="T34" s="370" t="str">
        <f>IF(R34&lt;&gt;"",VLOOKUP(R34,'01_MASTER_KODE_WILAYAH'!H$1437:I$1470,2,FALSE),"")</f>
        <v>DKI JAKARTA</v>
      </c>
      <c r="U34" s="370" t="str">
        <f>IF(S34&lt;&gt;"",VLOOKUP(S34,'01_MASTER_KODE_WILAYAH'!D$5:F$1353,3,FALSE),"")</f>
        <v>KOTA JAKARTA SELATAN</v>
      </c>
      <c r="V34" s="371" t="str">
        <f t="shared" si="2"/>
        <v>2</v>
      </c>
      <c r="W34" s="157">
        <f t="shared" si="3"/>
        <v>0</v>
      </c>
      <c r="X34" s="145">
        <f>COUNTIFS(A1_Individu_Data_Keadaan_SDMK!A$4:A$149935,M34,A1_Individu_Data_Keadaan_SDMK!R$4:R$149935,"01. Dokter")</f>
        <v>0</v>
      </c>
      <c r="Y34" s="134">
        <f t="shared" si="4"/>
        <v>1</v>
      </c>
      <c r="Z34" s="146">
        <f t="shared" si="5"/>
        <v>0</v>
      </c>
      <c r="AA34" s="146">
        <f t="shared" si="6"/>
        <v>1</v>
      </c>
      <c r="AB34" s="145">
        <f>COUNTIFS(A1_Individu_Data_Keadaan_SDMK!A$4:A$149935,M34,A1_Individu_Data_Keadaan_SDMK!R$4:R$149935,"02. Dokter Gigi")</f>
        <v>0</v>
      </c>
      <c r="AC34" s="134">
        <f t="shared" si="7"/>
        <v>1</v>
      </c>
      <c r="AD34" s="146">
        <f t="shared" si="8"/>
        <v>0</v>
      </c>
      <c r="AE34" s="146">
        <f t="shared" si="9"/>
        <v>1</v>
      </c>
      <c r="AF34" s="145">
        <f>COUNTIFS(A1_Individu_Data_Keadaan_SDMK!A$4:A$149935,M34,A1_Individu_Data_Keadaan_SDMK!Q$4:Q$149935,"03. KEPERAWATAN")</f>
        <v>0</v>
      </c>
      <c r="AG34" s="147">
        <f t="shared" si="10"/>
        <v>5</v>
      </c>
      <c r="AH34" s="146">
        <f t="shared" si="11"/>
        <v>0</v>
      </c>
      <c r="AI34" s="146">
        <f t="shared" si="12"/>
        <v>5</v>
      </c>
      <c r="AJ34" s="145">
        <f>COUNTIFS(A1_Individu_Data_Keadaan_SDMK!A$4:A$149935,M34,A1_Individu_Data_Keadaan_SDMK!Q$4:Q$149935,"04. KEBIDANAN")</f>
        <v>0</v>
      </c>
      <c r="AK34" s="147">
        <f t="shared" si="13"/>
        <v>4</v>
      </c>
      <c r="AL34" s="146">
        <f t="shared" si="14"/>
        <v>0</v>
      </c>
      <c r="AM34" s="146">
        <f t="shared" si="15"/>
        <v>4</v>
      </c>
      <c r="AN34" s="145">
        <f>COUNTIFS(A1_Individu_Data_Keadaan_SDMK!A$4:A$149935,M34,A1_Individu_Data_Keadaan_SDMK!Q$4:Q$149935,"05. KEFARMASIAN")</f>
        <v>0</v>
      </c>
      <c r="AO34" s="147">
        <f t="shared" si="16"/>
        <v>1</v>
      </c>
      <c r="AP34" s="146">
        <f t="shared" si="17"/>
        <v>0</v>
      </c>
      <c r="AQ34" s="146">
        <f t="shared" si="18"/>
        <v>1</v>
      </c>
      <c r="AR34" s="145">
        <f>COUNTIFS(A1_Individu_Data_Keadaan_SDMK!A$4:A$149935,M34,A1_Individu_Data_Keadaan_SDMK!Q$4:Q$149935,"06. KESEHATAN MASYARAKAT")</f>
        <v>0</v>
      </c>
      <c r="AS34" s="147">
        <f t="shared" si="19"/>
        <v>1</v>
      </c>
      <c r="AT34" s="146">
        <f t="shared" si="20"/>
        <v>0</v>
      </c>
      <c r="AU34" s="146">
        <f t="shared" si="21"/>
        <v>1</v>
      </c>
      <c r="AV34" s="145">
        <f>COUNTIFS(A1_Individu_Data_Keadaan_SDMK!A$4:A$149935,M34,A1_Individu_Data_Keadaan_SDMK!Q$4:Q$149935,"07. KESEHATAN LINGKUNGAN")</f>
        <v>0</v>
      </c>
      <c r="AW34" s="147">
        <f t="shared" si="22"/>
        <v>1</v>
      </c>
      <c r="AX34" s="146">
        <f t="shared" si="23"/>
        <v>0</v>
      </c>
      <c r="AY34" s="146">
        <f t="shared" si="24"/>
        <v>1</v>
      </c>
      <c r="AZ34" s="145">
        <f>COUNTIFS(A1_Individu_Data_Keadaan_SDMK!A$4:A$149935,M34,A1_Individu_Data_Keadaan_SDMK!Q$4:Q$149935,"08. GIZI")</f>
        <v>0</v>
      </c>
      <c r="BA34" s="147">
        <f t="shared" si="25"/>
        <v>1</v>
      </c>
      <c r="BB34" s="146">
        <f t="shared" si="26"/>
        <v>0</v>
      </c>
      <c r="BC34" s="146">
        <f t="shared" si="27"/>
        <v>1</v>
      </c>
      <c r="BD34" s="145">
        <f>COUNTIFS(A1_Individu_Data_Keadaan_SDMK!A$4:A$149935,M34,A1_Individu_Data_Keadaan_SDMK!R$4:R$149935,"03. Ahli Teknologi Laboratorium Medik")</f>
        <v>0</v>
      </c>
      <c r="BE34" s="147">
        <f t="shared" si="28"/>
        <v>1</v>
      </c>
      <c r="BF34" s="146">
        <f t="shared" si="29"/>
        <v>0</v>
      </c>
      <c r="BG34" s="146">
        <f t="shared" si="30"/>
        <v>1</v>
      </c>
      <c r="BH34" s="151" t="str">
        <f t="shared" si="31"/>
        <v>Belum Memenuhi</v>
      </c>
      <c r="BI34" s="151" t="str">
        <f t="shared" si="32"/>
        <v>Belum Memenuhi</v>
      </c>
    </row>
    <row r="35" spans="2:61" ht="15">
      <c r="M35" s="142" t="s">
        <v>12424</v>
      </c>
      <c r="N35" s="143" t="s">
        <v>12425</v>
      </c>
      <c r="O35" s="140" t="s">
        <v>267</v>
      </c>
      <c r="P35" s="144" t="s">
        <v>9301</v>
      </c>
      <c r="Q35" s="369" t="s">
        <v>12204</v>
      </c>
      <c r="R35" s="140">
        <v>31</v>
      </c>
      <c r="S35" s="141">
        <v>3171</v>
      </c>
      <c r="T35" s="370" t="str">
        <f>IF(R35&lt;&gt;"",VLOOKUP(R35,'01_MASTER_KODE_WILAYAH'!H$1437:I$1470,2,FALSE),"")</f>
        <v>DKI JAKARTA</v>
      </c>
      <c r="U35" s="370" t="str">
        <f>IF(S35&lt;&gt;"",VLOOKUP(S35,'01_MASTER_KODE_WILAYAH'!D$5:F$1353,3,FALSE),"")</f>
        <v>KOTA JAKARTA SELATAN</v>
      </c>
      <c r="V35" s="371" t="str">
        <f t="shared" si="2"/>
        <v>2</v>
      </c>
      <c r="W35" s="157">
        <f t="shared" si="3"/>
        <v>0</v>
      </c>
      <c r="X35" s="145">
        <f>COUNTIFS(A1_Individu_Data_Keadaan_SDMK!A$4:A$149935,M35,A1_Individu_Data_Keadaan_SDMK!R$4:R$149935,"01. Dokter")</f>
        <v>0</v>
      </c>
      <c r="Y35" s="134">
        <f t="shared" si="4"/>
        <v>1</v>
      </c>
      <c r="Z35" s="146">
        <f t="shared" si="5"/>
        <v>0</v>
      </c>
      <c r="AA35" s="146">
        <f t="shared" si="6"/>
        <v>1</v>
      </c>
      <c r="AB35" s="145">
        <f>COUNTIFS(A1_Individu_Data_Keadaan_SDMK!A$4:A$149935,M35,A1_Individu_Data_Keadaan_SDMK!R$4:R$149935,"02. Dokter Gigi")</f>
        <v>0</v>
      </c>
      <c r="AC35" s="134">
        <f t="shared" si="7"/>
        <v>1</v>
      </c>
      <c r="AD35" s="146">
        <f t="shared" si="8"/>
        <v>0</v>
      </c>
      <c r="AE35" s="146">
        <f t="shared" si="9"/>
        <v>1</v>
      </c>
      <c r="AF35" s="145">
        <f>COUNTIFS(A1_Individu_Data_Keadaan_SDMK!A$4:A$149935,M35,A1_Individu_Data_Keadaan_SDMK!Q$4:Q$149935,"03. KEPERAWATAN")</f>
        <v>0</v>
      </c>
      <c r="AG35" s="147">
        <f t="shared" si="10"/>
        <v>5</v>
      </c>
      <c r="AH35" s="146">
        <f t="shared" si="11"/>
        <v>0</v>
      </c>
      <c r="AI35" s="146">
        <f t="shared" si="12"/>
        <v>5</v>
      </c>
      <c r="AJ35" s="145">
        <f>COUNTIFS(A1_Individu_Data_Keadaan_SDMK!A$4:A$149935,M35,A1_Individu_Data_Keadaan_SDMK!Q$4:Q$149935,"04. KEBIDANAN")</f>
        <v>0</v>
      </c>
      <c r="AK35" s="147">
        <f t="shared" si="13"/>
        <v>4</v>
      </c>
      <c r="AL35" s="146">
        <f t="shared" si="14"/>
        <v>0</v>
      </c>
      <c r="AM35" s="146">
        <f t="shared" si="15"/>
        <v>4</v>
      </c>
      <c r="AN35" s="145">
        <f>COUNTIFS(A1_Individu_Data_Keadaan_SDMK!A$4:A$149935,M35,A1_Individu_Data_Keadaan_SDMK!Q$4:Q$149935,"05. KEFARMASIAN")</f>
        <v>0</v>
      </c>
      <c r="AO35" s="147">
        <f t="shared" si="16"/>
        <v>1</v>
      </c>
      <c r="AP35" s="146">
        <f t="shared" si="17"/>
        <v>0</v>
      </c>
      <c r="AQ35" s="146">
        <f t="shared" si="18"/>
        <v>1</v>
      </c>
      <c r="AR35" s="145">
        <f>COUNTIFS(A1_Individu_Data_Keadaan_SDMK!A$4:A$149935,M35,A1_Individu_Data_Keadaan_SDMK!Q$4:Q$149935,"06. KESEHATAN MASYARAKAT")</f>
        <v>0</v>
      </c>
      <c r="AS35" s="147">
        <f t="shared" si="19"/>
        <v>1</v>
      </c>
      <c r="AT35" s="146">
        <f t="shared" si="20"/>
        <v>0</v>
      </c>
      <c r="AU35" s="146">
        <f t="shared" si="21"/>
        <v>1</v>
      </c>
      <c r="AV35" s="145">
        <f>COUNTIFS(A1_Individu_Data_Keadaan_SDMK!A$4:A$149935,M35,A1_Individu_Data_Keadaan_SDMK!Q$4:Q$149935,"07. KESEHATAN LINGKUNGAN")</f>
        <v>0</v>
      </c>
      <c r="AW35" s="147">
        <f t="shared" si="22"/>
        <v>1</v>
      </c>
      <c r="AX35" s="146">
        <f t="shared" si="23"/>
        <v>0</v>
      </c>
      <c r="AY35" s="146">
        <f t="shared" si="24"/>
        <v>1</v>
      </c>
      <c r="AZ35" s="145">
        <f>COUNTIFS(A1_Individu_Data_Keadaan_SDMK!A$4:A$149935,M35,A1_Individu_Data_Keadaan_SDMK!Q$4:Q$149935,"08. GIZI")</f>
        <v>0</v>
      </c>
      <c r="BA35" s="147">
        <f t="shared" si="25"/>
        <v>1</v>
      </c>
      <c r="BB35" s="146">
        <f t="shared" si="26"/>
        <v>0</v>
      </c>
      <c r="BC35" s="146">
        <f t="shared" si="27"/>
        <v>1</v>
      </c>
      <c r="BD35" s="145">
        <f>COUNTIFS(A1_Individu_Data_Keadaan_SDMK!A$4:A$149935,M35,A1_Individu_Data_Keadaan_SDMK!R$4:R$149935,"03. Ahli Teknologi Laboratorium Medik")</f>
        <v>0</v>
      </c>
      <c r="BE35" s="147">
        <f t="shared" si="28"/>
        <v>1</v>
      </c>
      <c r="BF35" s="146">
        <f t="shared" si="29"/>
        <v>0</v>
      </c>
      <c r="BG35" s="146">
        <f t="shared" si="30"/>
        <v>1</v>
      </c>
      <c r="BH35" s="151" t="str">
        <f t="shared" si="31"/>
        <v>Belum Memenuhi</v>
      </c>
      <c r="BI35" s="151" t="str">
        <f t="shared" si="32"/>
        <v>Belum Memenuhi</v>
      </c>
    </row>
    <row r="36" spans="2:61" ht="15">
      <c r="M36" s="142" t="s">
        <v>12426</v>
      </c>
      <c r="N36" s="143" t="s">
        <v>12427</v>
      </c>
      <c r="O36" s="140" t="s">
        <v>267</v>
      </c>
      <c r="P36" s="144" t="s">
        <v>9301</v>
      </c>
      <c r="Q36" s="369" t="s">
        <v>12204</v>
      </c>
      <c r="R36" s="140">
        <v>31</v>
      </c>
      <c r="S36" s="141">
        <v>3171</v>
      </c>
      <c r="T36" s="370" t="str">
        <f>IF(R36&lt;&gt;"",VLOOKUP(R36,'01_MASTER_KODE_WILAYAH'!H$1437:I$1470,2,FALSE),"")</f>
        <v>DKI JAKARTA</v>
      </c>
      <c r="U36" s="370" t="str">
        <f>IF(S36&lt;&gt;"",VLOOKUP(S36,'01_MASTER_KODE_WILAYAH'!D$5:F$1353,3,FALSE),"")</f>
        <v>KOTA JAKARTA SELATAN</v>
      </c>
      <c r="V36" s="371" t="str">
        <f t="shared" si="2"/>
        <v>2</v>
      </c>
      <c r="W36" s="157">
        <f t="shared" si="3"/>
        <v>0</v>
      </c>
      <c r="X36" s="145">
        <f>COUNTIFS(A1_Individu_Data_Keadaan_SDMK!A$4:A$149935,M36,A1_Individu_Data_Keadaan_SDMK!R$4:R$149935,"01. Dokter")</f>
        <v>0</v>
      </c>
      <c r="Y36" s="134">
        <f t="shared" si="4"/>
        <v>1</v>
      </c>
      <c r="Z36" s="146">
        <f t="shared" si="5"/>
        <v>0</v>
      </c>
      <c r="AA36" s="146">
        <f t="shared" si="6"/>
        <v>1</v>
      </c>
      <c r="AB36" s="145">
        <f>COUNTIFS(A1_Individu_Data_Keadaan_SDMK!A$4:A$149935,M36,A1_Individu_Data_Keadaan_SDMK!R$4:R$149935,"02. Dokter Gigi")</f>
        <v>0</v>
      </c>
      <c r="AC36" s="134">
        <f t="shared" si="7"/>
        <v>1</v>
      </c>
      <c r="AD36" s="146">
        <f t="shared" si="8"/>
        <v>0</v>
      </c>
      <c r="AE36" s="146">
        <f t="shared" si="9"/>
        <v>1</v>
      </c>
      <c r="AF36" s="145">
        <f>COUNTIFS(A1_Individu_Data_Keadaan_SDMK!A$4:A$149935,M36,A1_Individu_Data_Keadaan_SDMK!Q$4:Q$149935,"03. KEPERAWATAN")</f>
        <v>0</v>
      </c>
      <c r="AG36" s="147">
        <f t="shared" si="10"/>
        <v>5</v>
      </c>
      <c r="AH36" s="146">
        <f t="shared" si="11"/>
        <v>0</v>
      </c>
      <c r="AI36" s="146">
        <f t="shared" si="12"/>
        <v>5</v>
      </c>
      <c r="AJ36" s="145">
        <f>COUNTIFS(A1_Individu_Data_Keadaan_SDMK!A$4:A$149935,M36,A1_Individu_Data_Keadaan_SDMK!Q$4:Q$149935,"04. KEBIDANAN")</f>
        <v>0</v>
      </c>
      <c r="AK36" s="147">
        <f t="shared" si="13"/>
        <v>4</v>
      </c>
      <c r="AL36" s="146">
        <f t="shared" si="14"/>
        <v>0</v>
      </c>
      <c r="AM36" s="146">
        <f t="shared" si="15"/>
        <v>4</v>
      </c>
      <c r="AN36" s="145">
        <f>COUNTIFS(A1_Individu_Data_Keadaan_SDMK!A$4:A$149935,M36,A1_Individu_Data_Keadaan_SDMK!Q$4:Q$149935,"05. KEFARMASIAN")</f>
        <v>0</v>
      </c>
      <c r="AO36" s="147">
        <f t="shared" si="16"/>
        <v>1</v>
      </c>
      <c r="AP36" s="146">
        <f t="shared" si="17"/>
        <v>0</v>
      </c>
      <c r="AQ36" s="146">
        <f t="shared" si="18"/>
        <v>1</v>
      </c>
      <c r="AR36" s="145">
        <f>COUNTIFS(A1_Individu_Data_Keadaan_SDMK!A$4:A$149935,M36,A1_Individu_Data_Keadaan_SDMK!Q$4:Q$149935,"06. KESEHATAN MASYARAKAT")</f>
        <v>0</v>
      </c>
      <c r="AS36" s="147">
        <f t="shared" si="19"/>
        <v>1</v>
      </c>
      <c r="AT36" s="146">
        <f t="shared" si="20"/>
        <v>0</v>
      </c>
      <c r="AU36" s="146">
        <f t="shared" si="21"/>
        <v>1</v>
      </c>
      <c r="AV36" s="145">
        <f>COUNTIFS(A1_Individu_Data_Keadaan_SDMK!A$4:A$149935,M36,A1_Individu_Data_Keadaan_SDMK!Q$4:Q$149935,"07. KESEHATAN LINGKUNGAN")</f>
        <v>0</v>
      </c>
      <c r="AW36" s="147">
        <f t="shared" si="22"/>
        <v>1</v>
      </c>
      <c r="AX36" s="146">
        <f t="shared" si="23"/>
        <v>0</v>
      </c>
      <c r="AY36" s="146">
        <f t="shared" si="24"/>
        <v>1</v>
      </c>
      <c r="AZ36" s="145">
        <f>COUNTIFS(A1_Individu_Data_Keadaan_SDMK!A$4:A$149935,M36,A1_Individu_Data_Keadaan_SDMK!Q$4:Q$149935,"08. GIZI")</f>
        <v>0</v>
      </c>
      <c r="BA36" s="147">
        <f t="shared" si="25"/>
        <v>1</v>
      </c>
      <c r="BB36" s="146">
        <f t="shared" si="26"/>
        <v>0</v>
      </c>
      <c r="BC36" s="146">
        <f t="shared" si="27"/>
        <v>1</v>
      </c>
      <c r="BD36" s="145">
        <f>COUNTIFS(A1_Individu_Data_Keadaan_SDMK!A$4:A$149935,M36,A1_Individu_Data_Keadaan_SDMK!R$4:R$149935,"03. Ahli Teknologi Laboratorium Medik")</f>
        <v>0</v>
      </c>
      <c r="BE36" s="147">
        <f t="shared" si="28"/>
        <v>1</v>
      </c>
      <c r="BF36" s="146">
        <f t="shared" si="29"/>
        <v>0</v>
      </c>
      <c r="BG36" s="146">
        <f t="shared" si="30"/>
        <v>1</v>
      </c>
      <c r="BH36" s="151" t="str">
        <f t="shared" si="31"/>
        <v>Belum Memenuhi</v>
      </c>
      <c r="BI36" s="151" t="str">
        <f t="shared" si="32"/>
        <v>Belum Memenuhi</v>
      </c>
    </row>
    <row r="37" spans="2:61" ht="15">
      <c r="M37" s="142" t="s">
        <v>12428</v>
      </c>
      <c r="N37" s="143" t="s">
        <v>12429</v>
      </c>
      <c r="O37" s="140" t="s">
        <v>267</v>
      </c>
      <c r="P37" s="144" t="s">
        <v>9301</v>
      </c>
      <c r="Q37" s="369" t="s">
        <v>12204</v>
      </c>
      <c r="R37" s="140">
        <v>31</v>
      </c>
      <c r="S37" s="141">
        <v>3171</v>
      </c>
      <c r="T37" s="370" t="str">
        <f>IF(R37&lt;&gt;"",VLOOKUP(R37,'01_MASTER_KODE_WILAYAH'!H$1437:I$1470,2,FALSE),"")</f>
        <v>DKI JAKARTA</v>
      </c>
      <c r="U37" s="370" t="str">
        <f>IF(S37&lt;&gt;"",VLOOKUP(S37,'01_MASTER_KODE_WILAYAH'!D$5:F$1353,3,FALSE),"")</f>
        <v>KOTA JAKARTA SELATAN</v>
      </c>
      <c r="V37" s="371" t="str">
        <f t="shared" si="2"/>
        <v>2</v>
      </c>
      <c r="W37" s="157">
        <f t="shared" si="3"/>
        <v>0</v>
      </c>
      <c r="X37" s="145">
        <f>COUNTIFS(A1_Individu_Data_Keadaan_SDMK!A$4:A$149935,M37,A1_Individu_Data_Keadaan_SDMK!R$4:R$149935,"01. Dokter")</f>
        <v>0</v>
      </c>
      <c r="Y37" s="134">
        <f t="shared" si="4"/>
        <v>1</v>
      </c>
      <c r="Z37" s="146">
        <f t="shared" si="5"/>
        <v>0</v>
      </c>
      <c r="AA37" s="146">
        <f t="shared" si="6"/>
        <v>1</v>
      </c>
      <c r="AB37" s="145">
        <f>COUNTIFS(A1_Individu_Data_Keadaan_SDMK!A$4:A$149935,M37,A1_Individu_Data_Keadaan_SDMK!R$4:R$149935,"02. Dokter Gigi")</f>
        <v>0</v>
      </c>
      <c r="AC37" s="134">
        <f t="shared" si="7"/>
        <v>1</v>
      </c>
      <c r="AD37" s="146">
        <f t="shared" si="8"/>
        <v>0</v>
      </c>
      <c r="AE37" s="146">
        <f t="shared" si="9"/>
        <v>1</v>
      </c>
      <c r="AF37" s="145">
        <f>COUNTIFS(A1_Individu_Data_Keadaan_SDMK!A$4:A$149935,M37,A1_Individu_Data_Keadaan_SDMK!Q$4:Q$149935,"03. KEPERAWATAN")</f>
        <v>0</v>
      </c>
      <c r="AG37" s="147">
        <f t="shared" si="10"/>
        <v>5</v>
      </c>
      <c r="AH37" s="146">
        <f t="shared" si="11"/>
        <v>0</v>
      </c>
      <c r="AI37" s="146">
        <f t="shared" si="12"/>
        <v>5</v>
      </c>
      <c r="AJ37" s="145">
        <f>COUNTIFS(A1_Individu_Data_Keadaan_SDMK!A$4:A$149935,M37,A1_Individu_Data_Keadaan_SDMK!Q$4:Q$149935,"04. KEBIDANAN")</f>
        <v>0</v>
      </c>
      <c r="AK37" s="147">
        <f t="shared" si="13"/>
        <v>4</v>
      </c>
      <c r="AL37" s="146">
        <f t="shared" si="14"/>
        <v>0</v>
      </c>
      <c r="AM37" s="146">
        <f t="shared" si="15"/>
        <v>4</v>
      </c>
      <c r="AN37" s="145">
        <f>COUNTIFS(A1_Individu_Data_Keadaan_SDMK!A$4:A$149935,M37,A1_Individu_Data_Keadaan_SDMK!Q$4:Q$149935,"05. KEFARMASIAN")</f>
        <v>0</v>
      </c>
      <c r="AO37" s="147">
        <f t="shared" si="16"/>
        <v>1</v>
      </c>
      <c r="AP37" s="146">
        <f t="shared" si="17"/>
        <v>0</v>
      </c>
      <c r="AQ37" s="146">
        <f t="shared" si="18"/>
        <v>1</v>
      </c>
      <c r="AR37" s="145">
        <f>COUNTIFS(A1_Individu_Data_Keadaan_SDMK!A$4:A$149935,M37,A1_Individu_Data_Keadaan_SDMK!Q$4:Q$149935,"06. KESEHATAN MASYARAKAT")</f>
        <v>0</v>
      </c>
      <c r="AS37" s="147">
        <f t="shared" si="19"/>
        <v>1</v>
      </c>
      <c r="AT37" s="146">
        <f t="shared" si="20"/>
        <v>0</v>
      </c>
      <c r="AU37" s="146">
        <f t="shared" si="21"/>
        <v>1</v>
      </c>
      <c r="AV37" s="145">
        <f>COUNTIFS(A1_Individu_Data_Keadaan_SDMK!A$4:A$149935,M37,A1_Individu_Data_Keadaan_SDMK!Q$4:Q$149935,"07. KESEHATAN LINGKUNGAN")</f>
        <v>0</v>
      </c>
      <c r="AW37" s="147">
        <f t="shared" si="22"/>
        <v>1</v>
      </c>
      <c r="AX37" s="146">
        <f t="shared" si="23"/>
        <v>0</v>
      </c>
      <c r="AY37" s="146">
        <f t="shared" si="24"/>
        <v>1</v>
      </c>
      <c r="AZ37" s="145">
        <f>COUNTIFS(A1_Individu_Data_Keadaan_SDMK!A$4:A$149935,M37,A1_Individu_Data_Keadaan_SDMK!Q$4:Q$149935,"08. GIZI")</f>
        <v>0</v>
      </c>
      <c r="BA37" s="147">
        <f t="shared" si="25"/>
        <v>1</v>
      </c>
      <c r="BB37" s="146">
        <f t="shared" si="26"/>
        <v>0</v>
      </c>
      <c r="BC37" s="146">
        <f t="shared" si="27"/>
        <v>1</v>
      </c>
      <c r="BD37" s="145">
        <f>COUNTIFS(A1_Individu_Data_Keadaan_SDMK!A$4:A$149935,M37,A1_Individu_Data_Keadaan_SDMK!R$4:R$149935,"03. Ahli Teknologi Laboratorium Medik")</f>
        <v>0</v>
      </c>
      <c r="BE37" s="147">
        <f t="shared" si="28"/>
        <v>1</v>
      </c>
      <c r="BF37" s="146">
        <f t="shared" si="29"/>
        <v>0</v>
      </c>
      <c r="BG37" s="146">
        <f t="shared" si="30"/>
        <v>1</v>
      </c>
      <c r="BH37" s="151" t="str">
        <f t="shared" si="31"/>
        <v>Belum Memenuhi</v>
      </c>
      <c r="BI37" s="151" t="str">
        <f t="shared" si="32"/>
        <v>Belum Memenuhi</v>
      </c>
    </row>
    <row r="38" spans="2:61" ht="15">
      <c r="M38" s="142" t="s">
        <v>12430</v>
      </c>
      <c r="N38" s="143" t="s">
        <v>12431</v>
      </c>
      <c r="O38" s="140" t="s">
        <v>267</v>
      </c>
      <c r="P38" s="144" t="s">
        <v>9302</v>
      </c>
      <c r="Q38" s="369" t="s">
        <v>12204</v>
      </c>
      <c r="R38" s="140">
        <v>31</v>
      </c>
      <c r="S38" s="141">
        <v>3171</v>
      </c>
      <c r="T38" s="370" t="str">
        <f>IF(R38&lt;&gt;"",VLOOKUP(R38,'01_MASTER_KODE_WILAYAH'!H$1437:I$1470,2,FALSE),"")</f>
        <v>DKI JAKARTA</v>
      </c>
      <c r="U38" s="370" t="str">
        <f>IF(S38&lt;&gt;"",VLOOKUP(S38,'01_MASTER_KODE_WILAYAH'!D$5:F$1353,3,FALSE),"")</f>
        <v>KOTA JAKARTA SELATAN</v>
      </c>
      <c r="V38" s="371" t="str">
        <f t="shared" si="2"/>
        <v>1</v>
      </c>
      <c r="W38" s="157">
        <f t="shared" si="3"/>
        <v>0</v>
      </c>
      <c r="X38" s="145">
        <f>COUNTIFS(A1_Individu_Data_Keadaan_SDMK!A$4:A$149935,M38,A1_Individu_Data_Keadaan_SDMK!R$4:R$149935,"01. Dokter")</f>
        <v>0</v>
      </c>
      <c r="Y38" s="134">
        <f t="shared" si="4"/>
        <v>2</v>
      </c>
      <c r="Z38" s="146">
        <f t="shared" si="5"/>
        <v>0</v>
      </c>
      <c r="AA38" s="146">
        <f t="shared" si="6"/>
        <v>2</v>
      </c>
      <c r="AB38" s="145">
        <f>COUNTIFS(A1_Individu_Data_Keadaan_SDMK!A$4:A$149935,M38,A1_Individu_Data_Keadaan_SDMK!R$4:R$149935,"02. Dokter Gigi")</f>
        <v>0</v>
      </c>
      <c r="AC38" s="134">
        <f t="shared" si="7"/>
        <v>1</v>
      </c>
      <c r="AD38" s="146">
        <f t="shared" si="8"/>
        <v>0</v>
      </c>
      <c r="AE38" s="146">
        <f t="shared" si="9"/>
        <v>1</v>
      </c>
      <c r="AF38" s="145">
        <f>COUNTIFS(A1_Individu_Data_Keadaan_SDMK!A$4:A$149935,M38,A1_Individu_Data_Keadaan_SDMK!Q$4:Q$149935,"03. KEPERAWATAN")</f>
        <v>0</v>
      </c>
      <c r="AG38" s="147">
        <f t="shared" si="10"/>
        <v>8</v>
      </c>
      <c r="AH38" s="146">
        <f t="shared" si="11"/>
        <v>0</v>
      </c>
      <c r="AI38" s="146">
        <f t="shared" si="12"/>
        <v>8</v>
      </c>
      <c r="AJ38" s="145">
        <f>COUNTIFS(A1_Individu_Data_Keadaan_SDMK!A$4:A$149935,M38,A1_Individu_Data_Keadaan_SDMK!Q$4:Q$149935,"04. KEBIDANAN")</f>
        <v>0</v>
      </c>
      <c r="AK38" s="147">
        <f t="shared" si="13"/>
        <v>7</v>
      </c>
      <c r="AL38" s="146">
        <f t="shared" si="14"/>
        <v>0</v>
      </c>
      <c r="AM38" s="146">
        <f t="shared" si="15"/>
        <v>7</v>
      </c>
      <c r="AN38" s="145">
        <f>COUNTIFS(A1_Individu_Data_Keadaan_SDMK!A$4:A$149935,M38,A1_Individu_Data_Keadaan_SDMK!Q$4:Q$149935,"05. KEFARMASIAN")</f>
        <v>0</v>
      </c>
      <c r="AO38" s="147">
        <f t="shared" si="16"/>
        <v>1</v>
      </c>
      <c r="AP38" s="146">
        <f t="shared" si="17"/>
        <v>0</v>
      </c>
      <c r="AQ38" s="146">
        <f t="shared" si="18"/>
        <v>1</v>
      </c>
      <c r="AR38" s="145">
        <f>COUNTIFS(A1_Individu_Data_Keadaan_SDMK!A$4:A$149935,M38,A1_Individu_Data_Keadaan_SDMK!Q$4:Q$149935,"06. KESEHATAN MASYARAKAT")</f>
        <v>0</v>
      </c>
      <c r="AS38" s="147">
        <f t="shared" si="19"/>
        <v>1</v>
      </c>
      <c r="AT38" s="146">
        <f t="shared" si="20"/>
        <v>0</v>
      </c>
      <c r="AU38" s="146">
        <f t="shared" si="21"/>
        <v>1</v>
      </c>
      <c r="AV38" s="145">
        <f>COUNTIFS(A1_Individu_Data_Keadaan_SDMK!A$4:A$149935,M38,A1_Individu_Data_Keadaan_SDMK!Q$4:Q$149935,"07. KESEHATAN LINGKUNGAN")</f>
        <v>0</v>
      </c>
      <c r="AW38" s="147">
        <f t="shared" si="22"/>
        <v>1</v>
      </c>
      <c r="AX38" s="146">
        <f t="shared" si="23"/>
        <v>0</v>
      </c>
      <c r="AY38" s="146">
        <f t="shared" si="24"/>
        <v>1</v>
      </c>
      <c r="AZ38" s="145">
        <f>COUNTIFS(A1_Individu_Data_Keadaan_SDMK!A$4:A$149935,M38,A1_Individu_Data_Keadaan_SDMK!Q$4:Q$149935,"08. GIZI")</f>
        <v>0</v>
      </c>
      <c r="BA38" s="147">
        <f t="shared" si="25"/>
        <v>2</v>
      </c>
      <c r="BB38" s="146">
        <f t="shared" si="26"/>
        <v>0</v>
      </c>
      <c r="BC38" s="146">
        <f t="shared" si="27"/>
        <v>2</v>
      </c>
      <c r="BD38" s="145">
        <f>COUNTIFS(A1_Individu_Data_Keadaan_SDMK!A$4:A$149935,M38,A1_Individu_Data_Keadaan_SDMK!R$4:R$149935,"03. Ahli Teknologi Laboratorium Medik")</f>
        <v>0</v>
      </c>
      <c r="BE38" s="147">
        <f t="shared" si="28"/>
        <v>1</v>
      </c>
      <c r="BF38" s="146">
        <f t="shared" si="29"/>
        <v>0</v>
      </c>
      <c r="BG38" s="146">
        <f t="shared" si="30"/>
        <v>1</v>
      </c>
      <c r="BH38" s="151" t="str">
        <f t="shared" si="31"/>
        <v>Belum Memenuhi</v>
      </c>
      <c r="BI38" s="151" t="str">
        <f t="shared" si="32"/>
        <v>Belum Memenuhi</v>
      </c>
    </row>
    <row r="39" spans="2:61" ht="15">
      <c r="M39" s="142" t="s">
        <v>12432</v>
      </c>
      <c r="N39" s="143" t="s">
        <v>12433</v>
      </c>
      <c r="O39" s="140" t="s">
        <v>267</v>
      </c>
      <c r="P39" s="144" t="s">
        <v>9301</v>
      </c>
      <c r="Q39" s="369" t="s">
        <v>12204</v>
      </c>
      <c r="R39" s="140">
        <v>31</v>
      </c>
      <c r="S39" s="141">
        <v>3171</v>
      </c>
      <c r="T39" s="370" t="str">
        <f>IF(R39&lt;&gt;"",VLOOKUP(R39,'01_MASTER_KODE_WILAYAH'!H$1437:I$1470,2,FALSE),"")</f>
        <v>DKI JAKARTA</v>
      </c>
      <c r="U39" s="370" t="str">
        <f>IF(S39&lt;&gt;"",VLOOKUP(S39,'01_MASTER_KODE_WILAYAH'!D$5:F$1353,3,FALSE),"")</f>
        <v>KOTA JAKARTA SELATAN</v>
      </c>
      <c r="V39" s="371" t="str">
        <f t="shared" si="2"/>
        <v>2</v>
      </c>
      <c r="W39" s="157">
        <f t="shared" si="3"/>
        <v>0</v>
      </c>
      <c r="X39" s="145">
        <f>COUNTIFS(A1_Individu_Data_Keadaan_SDMK!A$4:A$149935,M39,A1_Individu_Data_Keadaan_SDMK!R$4:R$149935,"01. Dokter")</f>
        <v>0</v>
      </c>
      <c r="Y39" s="134">
        <f t="shared" si="4"/>
        <v>1</v>
      </c>
      <c r="Z39" s="146">
        <f t="shared" si="5"/>
        <v>0</v>
      </c>
      <c r="AA39" s="146">
        <f t="shared" si="6"/>
        <v>1</v>
      </c>
      <c r="AB39" s="145">
        <f>COUNTIFS(A1_Individu_Data_Keadaan_SDMK!A$4:A$149935,M39,A1_Individu_Data_Keadaan_SDMK!R$4:R$149935,"02. Dokter Gigi")</f>
        <v>0</v>
      </c>
      <c r="AC39" s="134">
        <f t="shared" si="7"/>
        <v>1</v>
      </c>
      <c r="AD39" s="146">
        <f t="shared" si="8"/>
        <v>0</v>
      </c>
      <c r="AE39" s="146">
        <f t="shared" si="9"/>
        <v>1</v>
      </c>
      <c r="AF39" s="145">
        <f>COUNTIFS(A1_Individu_Data_Keadaan_SDMK!A$4:A$149935,M39,A1_Individu_Data_Keadaan_SDMK!Q$4:Q$149935,"03. KEPERAWATAN")</f>
        <v>0</v>
      </c>
      <c r="AG39" s="147">
        <f t="shared" si="10"/>
        <v>5</v>
      </c>
      <c r="AH39" s="146">
        <f t="shared" si="11"/>
        <v>0</v>
      </c>
      <c r="AI39" s="146">
        <f t="shared" si="12"/>
        <v>5</v>
      </c>
      <c r="AJ39" s="145">
        <f>COUNTIFS(A1_Individu_Data_Keadaan_SDMK!A$4:A$149935,M39,A1_Individu_Data_Keadaan_SDMK!Q$4:Q$149935,"04. KEBIDANAN")</f>
        <v>0</v>
      </c>
      <c r="AK39" s="147">
        <f t="shared" si="13"/>
        <v>4</v>
      </c>
      <c r="AL39" s="146">
        <f t="shared" si="14"/>
        <v>0</v>
      </c>
      <c r="AM39" s="146">
        <f t="shared" si="15"/>
        <v>4</v>
      </c>
      <c r="AN39" s="145">
        <f>COUNTIFS(A1_Individu_Data_Keadaan_SDMK!A$4:A$149935,M39,A1_Individu_Data_Keadaan_SDMK!Q$4:Q$149935,"05. KEFARMASIAN")</f>
        <v>0</v>
      </c>
      <c r="AO39" s="147">
        <f t="shared" si="16"/>
        <v>1</v>
      </c>
      <c r="AP39" s="146">
        <f t="shared" si="17"/>
        <v>0</v>
      </c>
      <c r="AQ39" s="146">
        <f t="shared" si="18"/>
        <v>1</v>
      </c>
      <c r="AR39" s="145">
        <f>COUNTIFS(A1_Individu_Data_Keadaan_SDMK!A$4:A$149935,M39,A1_Individu_Data_Keadaan_SDMK!Q$4:Q$149935,"06. KESEHATAN MASYARAKAT")</f>
        <v>0</v>
      </c>
      <c r="AS39" s="147">
        <f t="shared" si="19"/>
        <v>1</v>
      </c>
      <c r="AT39" s="146">
        <f t="shared" si="20"/>
        <v>0</v>
      </c>
      <c r="AU39" s="146">
        <f t="shared" si="21"/>
        <v>1</v>
      </c>
      <c r="AV39" s="145">
        <f>COUNTIFS(A1_Individu_Data_Keadaan_SDMK!A$4:A$149935,M39,A1_Individu_Data_Keadaan_SDMK!Q$4:Q$149935,"07. KESEHATAN LINGKUNGAN")</f>
        <v>0</v>
      </c>
      <c r="AW39" s="147">
        <f t="shared" si="22"/>
        <v>1</v>
      </c>
      <c r="AX39" s="146">
        <f t="shared" si="23"/>
        <v>0</v>
      </c>
      <c r="AY39" s="146">
        <f t="shared" si="24"/>
        <v>1</v>
      </c>
      <c r="AZ39" s="145">
        <f>COUNTIFS(A1_Individu_Data_Keadaan_SDMK!A$4:A$149935,M39,A1_Individu_Data_Keadaan_SDMK!Q$4:Q$149935,"08. GIZI")</f>
        <v>0</v>
      </c>
      <c r="BA39" s="147">
        <f t="shared" si="25"/>
        <v>1</v>
      </c>
      <c r="BB39" s="146">
        <f t="shared" si="26"/>
        <v>0</v>
      </c>
      <c r="BC39" s="146">
        <f t="shared" si="27"/>
        <v>1</v>
      </c>
      <c r="BD39" s="145">
        <f>COUNTIFS(A1_Individu_Data_Keadaan_SDMK!A$4:A$149935,M39,A1_Individu_Data_Keadaan_SDMK!R$4:R$149935,"03. Ahli Teknologi Laboratorium Medik")</f>
        <v>0</v>
      </c>
      <c r="BE39" s="147">
        <f t="shared" si="28"/>
        <v>1</v>
      </c>
      <c r="BF39" s="146">
        <f t="shared" si="29"/>
        <v>0</v>
      </c>
      <c r="BG39" s="146">
        <f t="shared" si="30"/>
        <v>1</v>
      </c>
      <c r="BH39" s="151" t="str">
        <f t="shared" si="31"/>
        <v>Belum Memenuhi</v>
      </c>
      <c r="BI39" s="151" t="str">
        <f t="shared" si="32"/>
        <v>Belum Memenuhi</v>
      </c>
    </row>
    <row r="40" spans="2:61" ht="15">
      <c r="M40" s="142" t="s">
        <v>12434</v>
      </c>
      <c r="N40" s="143" t="s">
        <v>12435</v>
      </c>
      <c r="O40" s="140" t="s">
        <v>267</v>
      </c>
      <c r="P40" s="144" t="s">
        <v>9301</v>
      </c>
      <c r="Q40" s="369" t="s">
        <v>12204</v>
      </c>
      <c r="R40" s="140">
        <v>31</v>
      </c>
      <c r="S40" s="141">
        <v>3171</v>
      </c>
      <c r="T40" s="370" t="str">
        <f>IF(R40&lt;&gt;"",VLOOKUP(R40,'01_MASTER_KODE_WILAYAH'!H$1437:I$1470,2,FALSE),"")</f>
        <v>DKI JAKARTA</v>
      </c>
      <c r="U40" s="370" t="str">
        <f>IF(S40&lt;&gt;"",VLOOKUP(S40,'01_MASTER_KODE_WILAYAH'!D$5:F$1353,3,FALSE),"")</f>
        <v>KOTA JAKARTA SELATAN</v>
      </c>
      <c r="V40" s="371" t="str">
        <f t="shared" si="2"/>
        <v>2</v>
      </c>
      <c r="W40" s="157">
        <f t="shared" si="3"/>
        <v>0</v>
      </c>
      <c r="X40" s="145">
        <f>COUNTIFS(A1_Individu_Data_Keadaan_SDMK!A$4:A$149935,M40,A1_Individu_Data_Keadaan_SDMK!R$4:R$149935,"01. Dokter")</f>
        <v>0</v>
      </c>
      <c r="Y40" s="134">
        <f t="shared" si="4"/>
        <v>1</v>
      </c>
      <c r="Z40" s="146">
        <f t="shared" si="5"/>
        <v>0</v>
      </c>
      <c r="AA40" s="146">
        <f t="shared" si="6"/>
        <v>1</v>
      </c>
      <c r="AB40" s="145">
        <f>COUNTIFS(A1_Individu_Data_Keadaan_SDMK!A$4:A$149935,M40,A1_Individu_Data_Keadaan_SDMK!R$4:R$149935,"02. Dokter Gigi")</f>
        <v>0</v>
      </c>
      <c r="AC40" s="134">
        <f t="shared" si="7"/>
        <v>1</v>
      </c>
      <c r="AD40" s="146">
        <f t="shared" si="8"/>
        <v>0</v>
      </c>
      <c r="AE40" s="146">
        <f t="shared" si="9"/>
        <v>1</v>
      </c>
      <c r="AF40" s="145">
        <f>COUNTIFS(A1_Individu_Data_Keadaan_SDMK!A$4:A$149935,M40,A1_Individu_Data_Keadaan_SDMK!Q$4:Q$149935,"03. KEPERAWATAN")</f>
        <v>0</v>
      </c>
      <c r="AG40" s="147">
        <f t="shared" si="10"/>
        <v>5</v>
      </c>
      <c r="AH40" s="146">
        <f t="shared" si="11"/>
        <v>0</v>
      </c>
      <c r="AI40" s="146">
        <f t="shared" si="12"/>
        <v>5</v>
      </c>
      <c r="AJ40" s="145">
        <f>COUNTIFS(A1_Individu_Data_Keadaan_SDMK!A$4:A$149935,M40,A1_Individu_Data_Keadaan_SDMK!Q$4:Q$149935,"04. KEBIDANAN")</f>
        <v>0</v>
      </c>
      <c r="AK40" s="147">
        <f t="shared" si="13"/>
        <v>4</v>
      </c>
      <c r="AL40" s="146">
        <f t="shared" si="14"/>
        <v>0</v>
      </c>
      <c r="AM40" s="146">
        <f t="shared" si="15"/>
        <v>4</v>
      </c>
      <c r="AN40" s="145">
        <f>COUNTIFS(A1_Individu_Data_Keadaan_SDMK!A$4:A$149935,M40,A1_Individu_Data_Keadaan_SDMK!Q$4:Q$149935,"05. KEFARMASIAN")</f>
        <v>0</v>
      </c>
      <c r="AO40" s="147">
        <f t="shared" si="16"/>
        <v>1</v>
      </c>
      <c r="AP40" s="146">
        <f t="shared" si="17"/>
        <v>0</v>
      </c>
      <c r="AQ40" s="146">
        <f t="shared" si="18"/>
        <v>1</v>
      </c>
      <c r="AR40" s="145">
        <f>COUNTIFS(A1_Individu_Data_Keadaan_SDMK!A$4:A$149935,M40,A1_Individu_Data_Keadaan_SDMK!Q$4:Q$149935,"06. KESEHATAN MASYARAKAT")</f>
        <v>0</v>
      </c>
      <c r="AS40" s="147">
        <f t="shared" si="19"/>
        <v>1</v>
      </c>
      <c r="AT40" s="146">
        <f t="shared" si="20"/>
        <v>0</v>
      </c>
      <c r="AU40" s="146">
        <f t="shared" si="21"/>
        <v>1</v>
      </c>
      <c r="AV40" s="145">
        <f>COUNTIFS(A1_Individu_Data_Keadaan_SDMK!A$4:A$149935,M40,A1_Individu_Data_Keadaan_SDMK!Q$4:Q$149935,"07. KESEHATAN LINGKUNGAN")</f>
        <v>0</v>
      </c>
      <c r="AW40" s="147">
        <f t="shared" si="22"/>
        <v>1</v>
      </c>
      <c r="AX40" s="146">
        <f t="shared" si="23"/>
        <v>0</v>
      </c>
      <c r="AY40" s="146">
        <f t="shared" si="24"/>
        <v>1</v>
      </c>
      <c r="AZ40" s="145">
        <f>COUNTIFS(A1_Individu_Data_Keadaan_SDMK!A$4:A$149935,M40,A1_Individu_Data_Keadaan_SDMK!Q$4:Q$149935,"08. GIZI")</f>
        <v>0</v>
      </c>
      <c r="BA40" s="147">
        <f t="shared" si="25"/>
        <v>1</v>
      </c>
      <c r="BB40" s="146">
        <f t="shared" si="26"/>
        <v>0</v>
      </c>
      <c r="BC40" s="146">
        <f t="shared" si="27"/>
        <v>1</v>
      </c>
      <c r="BD40" s="145">
        <f>COUNTIFS(A1_Individu_Data_Keadaan_SDMK!A$4:A$149935,M40,A1_Individu_Data_Keadaan_SDMK!R$4:R$149935,"03. Ahli Teknologi Laboratorium Medik")</f>
        <v>0</v>
      </c>
      <c r="BE40" s="147">
        <f t="shared" si="28"/>
        <v>1</v>
      </c>
      <c r="BF40" s="146">
        <f t="shared" si="29"/>
        <v>0</v>
      </c>
      <c r="BG40" s="146">
        <f t="shared" si="30"/>
        <v>1</v>
      </c>
      <c r="BH40" s="151" t="str">
        <f t="shared" si="31"/>
        <v>Belum Memenuhi</v>
      </c>
      <c r="BI40" s="151" t="str">
        <f t="shared" si="32"/>
        <v>Belum Memenuhi</v>
      </c>
    </row>
    <row r="41" spans="2:61" ht="15">
      <c r="M41" s="142" t="s">
        <v>12436</v>
      </c>
      <c r="N41" s="143" t="s">
        <v>12437</v>
      </c>
      <c r="O41" s="140" t="s">
        <v>267</v>
      </c>
      <c r="P41" s="144" t="s">
        <v>9301</v>
      </c>
      <c r="Q41" s="369" t="s">
        <v>12204</v>
      </c>
      <c r="R41" s="140">
        <v>31</v>
      </c>
      <c r="S41" s="141">
        <v>3171</v>
      </c>
      <c r="T41" s="370" t="str">
        <f>IF(R41&lt;&gt;"",VLOOKUP(R41,'01_MASTER_KODE_WILAYAH'!H$1437:I$1470,2,FALSE),"")</f>
        <v>DKI JAKARTA</v>
      </c>
      <c r="U41" s="370" t="str">
        <f>IF(S41&lt;&gt;"",VLOOKUP(S41,'01_MASTER_KODE_WILAYAH'!D$5:F$1353,3,FALSE),"")</f>
        <v>KOTA JAKARTA SELATAN</v>
      </c>
      <c r="V41" s="371" t="str">
        <f t="shared" si="2"/>
        <v>2</v>
      </c>
      <c r="W41" s="157">
        <f t="shared" si="3"/>
        <v>0</v>
      </c>
      <c r="X41" s="145">
        <f>COUNTIFS(A1_Individu_Data_Keadaan_SDMK!A$4:A$149935,M41,A1_Individu_Data_Keadaan_SDMK!R$4:R$149935,"01. Dokter")</f>
        <v>0</v>
      </c>
      <c r="Y41" s="134">
        <f t="shared" si="4"/>
        <v>1</v>
      </c>
      <c r="Z41" s="146">
        <f t="shared" si="5"/>
        <v>0</v>
      </c>
      <c r="AA41" s="146">
        <f t="shared" si="6"/>
        <v>1</v>
      </c>
      <c r="AB41" s="145">
        <f>COUNTIFS(A1_Individu_Data_Keadaan_SDMK!A$4:A$149935,M41,A1_Individu_Data_Keadaan_SDMK!R$4:R$149935,"02. Dokter Gigi")</f>
        <v>0</v>
      </c>
      <c r="AC41" s="134">
        <f t="shared" si="7"/>
        <v>1</v>
      </c>
      <c r="AD41" s="146">
        <f t="shared" si="8"/>
        <v>0</v>
      </c>
      <c r="AE41" s="146">
        <f t="shared" si="9"/>
        <v>1</v>
      </c>
      <c r="AF41" s="145">
        <f>COUNTIFS(A1_Individu_Data_Keadaan_SDMK!A$4:A$149935,M41,A1_Individu_Data_Keadaan_SDMK!Q$4:Q$149935,"03. KEPERAWATAN")</f>
        <v>0</v>
      </c>
      <c r="AG41" s="147">
        <f t="shared" si="10"/>
        <v>5</v>
      </c>
      <c r="AH41" s="146">
        <f t="shared" si="11"/>
        <v>0</v>
      </c>
      <c r="AI41" s="146">
        <f t="shared" si="12"/>
        <v>5</v>
      </c>
      <c r="AJ41" s="145">
        <f>COUNTIFS(A1_Individu_Data_Keadaan_SDMK!A$4:A$149935,M41,A1_Individu_Data_Keadaan_SDMK!Q$4:Q$149935,"04. KEBIDANAN")</f>
        <v>0</v>
      </c>
      <c r="AK41" s="147">
        <f t="shared" si="13"/>
        <v>4</v>
      </c>
      <c r="AL41" s="146">
        <f t="shared" si="14"/>
        <v>0</v>
      </c>
      <c r="AM41" s="146">
        <f t="shared" si="15"/>
        <v>4</v>
      </c>
      <c r="AN41" s="145">
        <f>COUNTIFS(A1_Individu_Data_Keadaan_SDMK!A$4:A$149935,M41,A1_Individu_Data_Keadaan_SDMK!Q$4:Q$149935,"05. KEFARMASIAN")</f>
        <v>0</v>
      </c>
      <c r="AO41" s="147">
        <f t="shared" si="16"/>
        <v>1</v>
      </c>
      <c r="AP41" s="146">
        <f t="shared" si="17"/>
        <v>0</v>
      </c>
      <c r="AQ41" s="146">
        <f t="shared" si="18"/>
        <v>1</v>
      </c>
      <c r="AR41" s="145">
        <f>COUNTIFS(A1_Individu_Data_Keadaan_SDMK!A$4:A$149935,M41,A1_Individu_Data_Keadaan_SDMK!Q$4:Q$149935,"06. KESEHATAN MASYARAKAT")</f>
        <v>0</v>
      </c>
      <c r="AS41" s="147">
        <f t="shared" si="19"/>
        <v>1</v>
      </c>
      <c r="AT41" s="146">
        <f t="shared" si="20"/>
        <v>0</v>
      </c>
      <c r="AU41" s="146">
        <f t="shared" si="21"/>
        <v>1</v>
      </c>
      <c r="AV41" s="145">
        <f>COUNTIFS(A1_Individu_Data_Keadaan_SDMK!A$4:A$149935,M41,A1_Individu_Data_Keadaan_SDMK!Q$4:Q$149935,"07. KESEHATAN LINGKUNGAN")</f>
        <v>0</v>
      </c>
      <c r="AW41" s="147">
        <f t="shared" si="22"/>
        <v>1</v>
      </c>
      <c r="AX41" s="146">
        <f t="shared" si="23"/>
        <v>0</v>
      </c>
      <c r="AY41" s="146">
        <f t="shared" si="24"/>
        <v>1</v>
      </c>
      <c r="AZ41" s="145">
        <f>COUNTIFS(A1_Individu_Data_Keadaan_SDMK!A$4:A$149935,M41,A1_Individu_Data_Keadaan_SDMK!Q$4:Q$149935,"08. GIZI")</f>
        <v>0</v>
      </c>
      <c r="BA41" s="147">
        <f t="shared" si="25"/>
        <v>1</v>
      </c>
      <c r="BB41" s="146">
        <f t="shared" si="26"/>
        <v>0</v>
      </c>
      <c r="BC41" s="146">
        <f t="shared" si="27"/>
        <v>1</v>
      </c>
      <c r="BD41" s="145">
        <f>COUNTIFS(A1_Individu_Data_Keadaan_SDMK!A$4:A$149935,M41,A1_Individu_Data_Keadaan_SDMK!R$4:R$149935,"03. Ahli Teknologi Laboratorium Medik")</f>
        <v>0</v>
      </c>
      <c r="BE41" s="147">
        <f t="shared" si="28"/>
        <v>1</v>
      </c>
      <c r="BF41" s="146">
        <f t="shared" si="29"/>
        <v>0</v>
      </c>
      <c r="BG41" s="146">
        <f t="shared" si="30"/>
        <v>1</v>
      </c>
      <c r="BH41" s="151" t="str">
        <f t="shared" si="31"/>
        <v>Belum Memenuhi</v>
      </c>
      <c r="BI41" s="151" t="str">
        <f t="shared" si="32"/>
        <v>Belum Memenuhi</v>
      </c>
    </row>
    <row r="42" spans="2:61" ht="15">
      <c r="M42" s="142" t="s">
        <v>12438</v>
      </c>
      <c r="N42" s="143" t="s">
        <v>12439</v>
      </c>
      <c r="O42" s="140" t="s">
        <v>267</v>
      </c>
      <c r="P42" s="144" t="s">
        <v>9301</v>
      </c>
      <c r="Q42" s="369" t="s">
        <v>12204</v>
      </c>
      <c r="R42" s="140">
        <v>31</v>
      </c>
      <c r="S42" s="141">
        <v>3171</v>
      </c>
      <c r="T42" s="370" t="str">
        <f>IF(R42&lt;&gt;"",VLOOKUP(R42,'01_MASTER_KODE_WILAYAH'!H$1437:I$1470,2,FALSE),"")</f>
        <v>DKI JAKARTA</v>
      </c>
      <c r="U42" s="370" t="str">
        <f>IF(S42&lt;&gt;"",VLOOKUP(S42,'01_MASTER_KODE_WILAYAH'!D$5:F$1353,3,FALSE),"")</f>
        <v>KOTA JAKARTA SELATAN</v>
      </c>
      <c r="V42" s="371" t="str">
        <f t="shared" si="2"/>
        <v>2</v>
      </c>
      <c r="W42" s="157">
        <f t="shared" si="3"/>
        <v>0</v>
      </c>
      <c r="X42" s="145">
        <f>COUNTIFS(A1_Individu_Data_Keadaan_SDMK!A$4:A$149935,M42,A1_Individu_Data_Keadaan_SDMK!R$4:R$149935,"01. Dokter")</f>
        <v>0</v>
      </c>
      <c r="Y42" s="134">
        <f t="shared" si="4"/>
        <v>1</v>
      </c>
      <c r="Z42" s="146">
        <f t="shared" si="5"/>
        <v>0</v>
      </c>
      <c r="AA42" s="146">
        <f t="shared" si="6"/>
        <v>1</v>
      </c>
      <c r="AB42" s="145">
        <f>COUNTIFS(A1_Individu_Data_Keadaan_SDMK!A$4:A$149935,M42,A1_Individu_Data_Keadaan_SDMK!R$4:R$149935,"02. Dokter Gigi")</f>
        <v>0</v>
      </c>
      <c r="AC42" s="134">
        <f t="shared" si="7"/>
        <v>1</v>
      </c>
      <c r="AD42" s="146">
        <f t="shared" si="8"/>
        <v>0</v>
      </c>
      <c r="AE42" s="146">
        <f t="shared" si="9"/>
        <v>1</v>
      </c>
      <c r="AF42" s="145">
        <f>COUNTIFS(A1_Individu_Data_Keadaan_SDMK!A$4:A$149935,M42,A1_Individu_Data_Keadaan_SDMK!Q$4:Q$149935,"03. KEPERAWATAN")</f>
        <v>0</v>
      </c>
      <c r="AG42" s="147">
        <f t="shared" si="10"/>
        <v>5</v>
      </c>
      <c r="AH42" s="146">
        <f t="shared" si="11"/>
        <v>0</v>
      </c>
      <c r="AI42" s="146">
        <f t="shared" si="12"/>
        <v>5</v>
      </c>
      <c r="AJ42" s="145">
        <f>COUNTIFS(A1_Individu_Data_Keadaan_SDMK!A$4:A$149935,M42,A1_Individu_Data_Keadaan_SDMK!Q$4:Q$149935,"04. KEBIDANAN")</f>
        <v>0</v>
      </c>
      <c r="AK42" s="147">
        <f t="shared" si="13"/>
        <v>4</v>
      </c>
      <c r="AL42" s="146">
        <f t="shared" si="14"/>
        <v>0</v>
      </c>
      <c r="AM42" s="146">
        <f t="shared" si="15"/>
        <v>4</v>
      </c>
      <c r="AN42" s="145">
        <f>COUNTIFS(A1_Individu_Data_Keadaan_SDMK!A$4:A$149935,M42,A1_Individu_Data_Keadaan_SDMK!Q$4:Q$149935,"05. KEFARMASIAN")</f>
        <v>0</v>
      </c>
      <c r="AO42" s="147">
        <f t="shared" si="16"/>
        <v>1</v>
      </c>
      <c r="AP42" s="146">
        <f t="shared" si="17"/>
        <v>0</v>
      </c>
      <c r="AQ42" s="146">
        <f t="shared" si="18"/>
        <v>1</v>
      </c>
      <c r="AR42" s="145">
        <f>COUNTIFS(A1_Individu_Data_Keadaan_SDMK!A$4:A$149935,M42,A1_Individu_Data_Keadaan_SDMK!Q$4:Q$149935,"06. KESEHATAN MASYARAKAT")</f>
        <v>0</v>
      </c>
      <c r="AS42" s="147">
        <f t="shared" si="19"/>
        <v>1</v>
      </c>
      <c r="AT42" s="146">
        <f t="shared" si="20"/>
        <v>0</v>
      </c>
      <c r="AU42" s="146">
        <f t="shared" si="21"/>
        <v>1</v>
      </c>
      <c r="AV42" s="145">
        <f>COUNTIFS(A1_Individu_Data_Keadaan_SDMK!A$4:A$149935,M42,A1_Individu_Data_Keadaan_SDMK!Q$4:Q$149935,"07. KESEHATAN LINGKUNGAN")</f>
        <v>0</v>
      </c>
      <c r="AW42" s="147">
        <f t="shared" si="22"/>
        <v>1</v>
      </c>
      <c r="AX42" s="146">
        <f t="shared" si="23"/>
        <v>0</v>
      </c>
      <c r="AY42" s="146">
        <f t="shared" si="24"/>
        <v>1</v>
      </c>
      <c r="AZ42" s="145">
        <f>COUNTIFS(A1_Individu_Data_Keadaan_SDMK!A$4:A$149935,M42,A1_Individu_Data_Keadaan_SDMK!Q$4:Q$149935,"08. GIZI")</f>
        <v>0</v>
      </c>
      <c r="BA42" s="147">
        <f t="shared" si="25"/>
        <v>1</v>
      </c>
      <c r="BB42" s="146">
        <f t="shared" si="26"/>
        <v>0</v>
      </c>
      <c r="BC42" s="146">
        <f t="shared" si="27"/>
        <v>1</v>
      </c>
      <c r="BD42" s="145">
        <f>COUNTIFS(A1_Individu_Data_Keadaan_SDMK!A$4:A$149935,M42,A1_Individu_Data_Keadaan_SDMK!R$4:R$149935,"03. Ahli Teknologi Laboratorium Medik")</f>
        <v>0</v>
      </c>
      <c r="BE42" s="147">
        <f t="shared" si="28"/>
        <v>1</v>
      </c>
      <c r="BF42" s="146">
        <f t="shared" si="29"/>
        <v>0</v>
      </c>
      <c r="BG42" s="146">
        <f t="shared" si="30"/>
        <v>1</v>
      </c>
      <c r="BH42" s="151" t="str">
        <f t="shared" si="31"/>
        <v>Belum Memenuhi</v>
      </c>
      <c r="BI42" s="151" t="str">
        <f t="shared" si="32"/>
        <v>Belum Memenuhi</v>
      </c>
    </row>
    <row r="43" spans="2:61" ht="15">
      <c r="M43" s="142" t="s">
        <v>12440</v>
      </c>
      <c r="N43" s="143" t="s">
        <v>12441</v>
      </c>
      <c r="O43" s="140" t="s">
        <v>267</v>
      </c>
      <c r="P43" s="144" t="s">
        <v>9301</v>
      </c>
      <c r="Q43" s="369" t="s">
        <v>12204</v>
      </c>
      <c r="R43" s="140">
        <v>31</v>
      </c>
      <c r="S43" s="141">
        <v>3171</v>
      </c>
      <c r="T43" s="370" t="str">
        <f>IF(R43&lt;&gt;"",VLOOKUP(R43,'01_MASTER_KODE_WILAYAH'!H$1437:I$1470,2,FALSE),"")</f>
        <v>DKI JAKARTA</v>
      </c>
      <c r="U43" s="370" t="str">
        <f>IF(S43&lt;&gt;"",VLOOKUP(S43,'01_MASTER_KODE_WILAYAH'!D$5:F$1353,3,FALSE),"")</f>
        <v>KOTA JAKARTA SELATAN</v>
      </c>
      <c r="V43" s="371" t="str">
        <f t="shared" si="2"/>
        <v>2</v>
      </c>
      <c r="W43" s="157">
        <f t="shared" si="3"/>
        <v>0</v>
      </c>
      <c r="X43" s="145">
        <f>COUNTIFS(A1_Individu_Data_Keadaan_SDMK!A$4:A$149935,M43,A1_Individu_Data_Keadaan_SDMK!R$4:R$149935,"01. Dokter")</f>
        <v>0</v>
      </c>
      <c r="Y43" s="134">
        <f t="shared" si="4"/>
        <v>1</v>
      </c>
      <c r="Z43" s="146">
        <f t="shared" si="5"/>
        <v>0</v>
      </c>
      <c r="AA43" s="146">
        <f t="shared" si="6"/>
        <v>1</v>
      </c>
      <c r="AB43" s="145">
        <f>COUNTIFS(A1_Individu_Data_Keadaan_SDMK!A$4:A$149935,M43,A1_Individu_Data_Keadaan_SDMK!R$4:R$149935,"02. Dokter Gigi")</f>
        <v>0</v>
      </c>
      <c r="AC43" s="134">
        <f t="shared" si="7"/>
        <v>1</v>
      </c>
      <c r="AD43" s="146">
        <f t="shared" si="8"/>
        <v>0</v>
      </c>
      <c r="AE43" s="146">
        <f t="shared" si="9"/>
        <v>1</v>
      </c>
      <c r="AF43" s="145">
        <f>COUNTIFS(A1_Individu_Data_Keadaan_SDMK!A$4:A$149935,M43,A1_Individu_Data_Keadaan_SDMK!Q$4:Q$149935,"03. KEPERAWATAN")</f>
        <v>0</v>
      </c>
      <c r="AG43" s="147">
        <f t="shared" si="10"/>
        <v>5</v>
      </c>
      <c r="AH43" s="146">
        <f t="shared" si="11"/>
        <v>0</v>
      </c>
      <c r="AI43" s="146">
        <f t="shared" si="12"/>
        <v>5</v>
      </c>
      <c r="AJ43" s="145">
        <f>COUNTIFS(A1_Individu_Data_Keadaan_SDMK!A$4:A$149935,M43,A1_Individu_Data_Keadaan_SDMK!Q$4:Q$149935,"04. KEBIDANAN")</f>
        <v>0</v>
      </c>
      <c r="AK43" s="147">
        <f t="shared" si="13"/>
        <v>4</v>
      </c>
      <c r="AL43" s="146">
        <f t="shared" si="14"/>
        <v>0</v>
      </c>
      <c r="AM43" s="146">
        <f t="shared" si="15"/>
        <v>4</v>
      </c>
      <c r="AN43" s="145">
        <f>COUNTIFS(A1_Individu_Data_Keadaan_SDMK!A$4:A$149935,M43,A1_Individu_Data_Keadaan_SDMK!Q$4:Q$149935,"05. KEFARMASIAN")</f>
        <v>0</v>
      </c>
      <c r="AO43" s="147">
        <f t="shared" si="16"/>
        <v>1</v>
      </c>
      <c r="AP43" s="146">
        <f t="shared" si="17"/>
        <v>0</v>
      </c>
      <c r="AQ43" s="146">
        <f t="shared" si="18"/>
        <v>1</v>
      </c>
      <c r="AR43" s="145">
        <f>COUNTIFS(A1_Individu_Data_Keadaan_SDMK!A$4:A$149935,M43,A1_Individu_Data_Keadaan_SDMK!Q$4:Q$149935,"06. KESEHATAN MASYARAKAT")</f>
        <v>0</v>
      </c>
      <c r="AS43" s="147">
        <f t="shared" si="19"/>
        <v>1</v>
      </c>
      <c r="AT43" s="146">
        <f t="shared" si="20"/>
        <v>0</v>
      </c>
      <c r="AU43" s="146">
        <f t="shared" si="21"/>
        <v>1</v>
      </c>
      <c r="AV43" s="145">
        <f>COUNTIFS(A1_Individu_Data_Keadaan_SDMK!A$4:A$149935,M43,A1_Individu_Data_Keadaan_SDMK!Q$4:Q$149935,"07. KESEHATAN LINGKUNGAN")</f>
        <v>0</v>
      </c>
      <c r="AW43" s="147">
        <f t="shared" si="22"/>
        <v>1</v>
      </c>
      <c r="AX43" s="146">
        <f t="shared" si="23"/>
        <v>0</v>
      </c>
      <c r="AY43" s="146">
        <f t="shared" si="24"/>
        <v>1</v>
      </c>
      <c r="AZ43" s="145">
        <f>COUNTIFS(A1_Individu_Data_Keadaan_SDMK!A$4:A$149935,M43,A1_Individu_Data_Keadaan_SDMK!Q$4:Q$149935,"08. GIZI")</f>
        <v>0</v>
      </c>
      <c r="BA43" s="147">
        <f t="shared" si="25"/>
        <v>1</v>
      </c>
      <c r="BB43" s="146">
        <f t="shared" si="26"/>
        <v>0</v>
      </c>
      <c r="BC43" s="146">
        <f t="shared" si="27"/>
        <v>1</v>
      </c>
      <c r="BD43" s="145">
        <f>COUNTIFS(A1_Individu_Data_Keadaan_SDMK!A$4:A$149935,M43,A1_Individu_Data_Keadaan_SDMK!R$4:R$149935,"03. Ahli Teknologi Laboratorium Medik")</f>
        <v>0</v>
      </c>
      <c r="BE43" s="147">
        <f t="shared" si="28"/>
        <v>1</v>
      </c>
      <c r="BF43" s="146">
        <f t="shared" si="29"/>
        <v>0</v>
      </c>
      <c r="BG43" s="146">
        <f t="shared" si="30"/>
        <v>1</v>
      </c>
      <c r="BH43" s="151" t="str">
        <f t="shared" si="31"/>
        <v>Belum Memenuhi</v>
      </c>
      <c r="BI43" s="151" t="str">
        <f t="shared" si="32"/>
        <v>Belum Memenuhi</v>
      </c>
    </row>
    <row r="44" spans="2:61" ht="15">
      <c r="M44" s="142" t="s">
        <v>12442</v>
      </c>
      <c r="N44" s="143" t="s">
        <v>12443</v>
      </c>
      <c r="O44" s="140" t="s">
        <v>267</v>
      </c>
      <c r="P44" s="144" t="s">
        <v>9301</v>
      </c>
      <c r="Q44" s="369" t="s">
        <v>12204</v>
      </c>
      <c r="R44" s="140">
        <v>31</v>
      </c>
      <c r="S44" s="141">
        <v>3171</v>
      </c>
      <c r="T44" s="370" t="str">
        <f>IF(R44&lt;&gt;"",VLOOKUP(R44,'01_MASTER_KODE_WILAYAH'!H$1437:I$1470,2,FALSE),"")</f>
        <v>DKI JAKARTA</v>
      </c>
      <c r="U44" s="370" t="str">
        <f>IF(S44&lt;&gt;"",VLOOKUP(S44,'01_MASTER_KODE_WILAYAH'!D$5:F$1353,3,FALSE),"")</f>
        <v>KOTA JAKARTA SELATAN</v>
      </c>
      <c r="V44" s="371" t="str">
        <f t="shared" si="2"/>
        <v>2</v>
      </c>
      <c r="W44" s="157">
        <f t="shared" si="3"/>
        <v>0</v>
      </c>
      <c r="X44" s="145">
        <f>COUNTIFS(A1_Individu_Data_Keadaan_SDMK!A$4:A$149935,M44,A1_Individu_Data_Keadaan_SDMK!R$4:R$149935,"01. Dokter")</f>
        <v>0</v>
      </c>
      <c r="Y44" s="134">
        <f t="shared" si="4"/>
        <v>1</v>
      </c>
      <c r="Z44" s="146">
        <f t="shared" si="5"/>
        <v>0</v>
      </c>
      <c r="AA44" s="146">
        <f t="shared" si="6"/>
        <v>1</v>
      </c>
      <c r="AB44" s="145">
        <f>COUNTIFS(A1_Individu_Data_Keadaan_SDMK!A$4:A$149935,M44,A1_Individu_Data_Keadaan_SDMK!R$4:R$149935,"02. Dokter Gigi")</f>
        <v>0</v>
      </c>
      <c r="AC44" s="134">
        <f t="shared" si="7"/>
        <v>1</v>
      </c>
      <c r="AD44" s="146">
        <f t="shared" si="8"/>
        <v>0</v>
      </c>
      <c r="AE44" s="146">
        <f t="shared" si="9"/>
        <v>1</v>
      </c>
      <c r="AF44" s="145">
        <f>COUNTIFS(A1_Individu_Data_Keadaan_SDMK!A$4:A$149935,M44,A1_Individu_Data_Keadaan_SDMK!Q$4:Q$149935,"03. KEPERAWATAN")</f>
        <v>0</v>
      </c>
      <c r="AG44" s="147">
        <f t="shared" si="10"/>
        <v>5</v>
      </c>
      <c r="AH44" s="146">
        <f t="shared" si="11"/>
        <v>0</v>
      </c>
      <c r="AI44" s="146">
        <f t="shared" si="12"/>
        <v>5</v>
      </c>
      <c r="AJ44" s="145">
        <f>COUNTIFS(A1_Individu_Data_Keadaan_SDMK!A$4:A$149935,M44,A1_Individu_Data_Keadaan_SDMK!Q$4:Q$149935,"04. KEBIDANAN")</f>
        <v>0</v>
      </c>
      <c r="AK44" s="147">
        <f t="shared" si="13"/>
        <v>4</v>
      </c>
      <c r="AL44" s="146">
        <f t="shared" si="14"/>
        <v>0</v>
      </c>
      <c r="AM44" s="146">
        <f t="shared" si="15"/>
        <v>4</v>
      </c>
      <c r="AN44" s="145">
        <f>COUNTIFS(A1_Individu_Data_Keadaan_SDMK!A$4:A$149935,M44,A1_Individu_Data_Keadaan_SDMK!Q$4:Q$149935,"05. KEFARMASIAN")</f>
        <v>0</v>
      </c>
      <c r="AO44" s="147">
        <f t="shared" si="16"/>
        <v>1</v>
      </c>
      <c r="AP44" s="146">
        <f t="shared" si="17"/>
        <v>0</v>
      </c>
      <c r="AQ44" s="146">
        <f t="shared" si="18"/>
        <v>1</v>
      </c>
      <c r="AR44" s="145">
        <f>COUNTIFS(A1_Individu_Data_Keadaan_SDMK!A$4:A$149935,M44,A1_Individu_Data_Keadaan_SDMK!Q$4:Q$149935,"06. KESEHATAN MASYARAKAT")</f>
        <v>0</v>
      </c>
      <c r="AS44" s="147">
        <f t="shared" si="19"/>
        <v>1</v>
      </c>
      <c r="AT44" s="146">
        <f t="shared" si="20"/>
        <v>0</v>
      </c>
      <c r="AU44" s="146">
        <f t="shared" si="21"/>
        <v>1</v>
      </c>
      <c r="AV44" s="145">
        <f>COUNTIFS(A1_Individu_Data_Keadaan_SDMK!A$4:A$149935,M44,A1_Individu_Data_Keadaan_SDMK!Q$4:Q$149935,"07. KESEHATAN LINGKUNGAN")</f>
        <v>0</v>
      </c>
      <c r="AW44" s="147">
        <f t="shared" si="22"/>
        <v>1</v>
      </c>
      <c r="AX44" s="146">
        <f t="shared" si="23"/>
        <v>0</v>
      </c>
      <c r="AY44" s="146">
        <f t="shared" si="24"/>
        <v>1</v>
      </c>
      <c r="AZ44" s="145">
        <f>COUNTIFS(A1_Individu_Data_Keadaan_SDMK!A$4:A$149935,M44,A1_Individu_Data_Keadaan_SDMK!Q$4:Q$149935,"08. GIZI")</f>
        <v>0</v>
      </c>
      <c r="BA44" s="147">
        <f t="shared" si="25"/>
        <v>1</v>
      </c>
      <c r="BB44" s="146">
        <f t="shared" si="26"/>
        <v>0</v>
      </c>
      <c r="BC44" s="146">
        <f t="shared" si="27"/>
        <v>1</v>
      </c>
      <c r="BD44" s="145">
        <f>COUNTIFS(A1_Individu_Data_Keadaan_SDMK!A$4:A$149935,M44,A1_Individu_Data_Keadaan_SDMK!R$4:R$149935,"03. Ahli Teknologi Laboratorium Medik")</f>
        <v>0</v>
      </c>
      <c r="BE44" s="147">
        <f t="shared" si="28"/>
        <v>1</v>
      </c>
      <c r="BF44" s="146">
        <f t="shared" si="29"/>
        <v>0</v>
      </c>
      <c r="BG44" s="146">
        <f t="shared" si="30"/>
        <v>1</v>
      </c>
      <c r="BH44" s="151" t="str">
        <f t="shared" si="31"/>
        <v>Belum Memenuhi</v>
      </c>
      <c r="BI44" s="151" t="str">
        <f t="shared" si="32"/>
        <v>Belum Memenuhi</v>
      </c>
    </row>
    <row r="45" spans="2:61" ht="15">
      <c r="M45" s="142" t="s">
        <v>12444</v>
      </c>
      <c r="N45" s="143" t="s">
        <v>12445</v>
      </c>
      <c r="O45" s="140" t="s">
        <v>267</v>
      </c>
      <c r="P45" s="144" t="s">
        <v>9301</v>
      </c>
      <c r="Q45" s="369" t="s">
        <v>12204</v>
      </c>
      <c r="R45" s="140">
        <v>31</v>
      </c>
      <c r="S45" s="141">
        <v>3171</v>
      </c>
      <c r="T45" s="370" t="str">
        <f>IF(R45&lt;&gt;"",VLOOKUP(R45,'01_MASTER_KODE_WILAYAH'!H$1437:I$1470,2,FALSE),"")</f>
        <v>DKI JAKARTA</v>
      </c>
      <c r="U45" s="370" t="str">
        <f>IF(S45&lt;&gt;"",VLOOKUP(S45,'01_MASTER_KODE_WILAYAH'!D$5:F$1353,3,FALSE),"")</f>
        <v>KOTA JAKARTA SELATAN</v>
      </c>
      <c r="V45" s="371" t="str">
        <f t="shared" si="2"/>
        <v>2</v>
      </c>
      <c r="W45" s="157">
        <f t="shared" si="3"/>
        <v>0</v>
      </c>
      <c r="X45" s="145">
        <f>COUNTIFS(A1_Individu_Data_Keadaan_SDMK!A$4:A$149935,M45,A1_Individu_Data_Keadaan_SDMK!R$4:R$149935,"01. Dokter")</f>
        <v>0</v>
      </c>
      <c r="Y45" s="134">
        <f t="shared" si="4"/>
        <v>1</v>
      </c>
      <c r="Z45" s="146">
        <f t="shared" si="5"/>
        <v>0</v>
      </c>
      <c r="AA45" s="146">
        <f t="shared" si="6"/>
        <v>1</v>
      </c>
      <c r="AB45" s="145">
        <f>COUNTIFS(A1_Individu_Data_Keadaan_SDMK!A$4:A$149935,M45,A1_Individu_Data_Keadaan_SDMK!R$4:R$149935,"02. Dokter Gigi")</f>
        <v>0</v>
      </c>
      <c r="AC45" s="134">
        <f t="shared" si="7"/>
        <v>1</v>
      </c>
      <c r="AD45" s="146">
        <f t="shared" si="8"/>
        <v>0</v>
      </c>
      <c r="AE45" s="146">
        <f t="shared" si="9"/>
        <v>1</v>
      </c>
      <c r="AF45" s="145">
        <f>COUNTIFS(A1_Individu_Data_Keadaan_SDMK!A$4:A$149935,M45,A1_Individu_Data_Keadaan_SDMK!Q$4:Q$149935,"03. KEPERAWATAN")</f>
        <v>0</v>
      </c>
      <c r="AG45" s="147">
        <f t="shared" si="10"/>
        <v>5</v>
      </c>
      <c r="AH45" s="146">
        <f t="shared" si="11"/>
        <v>0</v>
      </c>
      <c r="AI45" s="146">
        <f t="shared" si="12"/>
        <v>5</v>
      </c>
      <c r="AJ45" s="145">
        <f>COUNTIFS(A1_Individu_Data_Keadaan_SDMK!A$4:A$149935,M45,A1_Individu_Data_Keadaan_SDMK!Q$4:Q$149935,"04. KEBIDANAN")</f>
        <v>0</v>
      </c>
      <c r="AK45" s="147">
        <f t="shared" si="13"/>
        <v>4</v>
      </c>
      <c r="AL45" s="146">
        <f t="shared" si="14"/>
        <v>0</v>
      </c>
      <c r="AM45" s="146">
        <f t="shared" si="15"/>
        <v>4</v>
      </c>
      <c r="AN45" s="145">
        <f>COUNTIFS(A1_Individu_Data_Keadaan_SDMK!A$4:A$149935,M45,A1_Individu_Data_Keadaan_SDMK!Q$4:Q$149935,"05. KEFARMASIAN")</f>
        <v>0</v>
      </c>
      <c r="AO45" s="147">
        <f t="shared" si="16"/>
        <v>1</v>
      </c>
      <c r="AP45" s="146">
        <f t="shared" si="17"/>
        <v>0</v>
      </c>
      <c r="AQ45" s="146">
        <f t="shared" si="18"/>
        <v>1</v>
      </c>
      <c r="AR45" s="145">
        <f>COUNTIFS(A1_Individu_Data_Keadaan_SDMK!A$4:A$149935,M45,A1_Individu_Data_Keadaan_SDMK!Q$4:Q$149935,"06. KESEHATAN MASYARAKAT")</f>
        <v>0</v>
      </c>
      <c r="AS45" s="147">
        <f t="shared" si="19"/>
        <v>1</v>
      </c>
      <c r="AT45" s="146">
        <f t="shared" si="20"/>
        <v>0</v>
      </c>
      <c r="AU45" s="146">
        <f t="shared" si="21"/>
        <v>1</v>
      </c>
      <c r="AV45" s="145">
        <f>COUNTIFS(A1_Individu_Data_Keadaan_SDMK!A$4:A$149935,M45,A1_Individu_Data_Keadaan_SDMK!Q$4:Q$149935,"07. KESEHATAN LINGKUNGAN")</f>
        <v>0</v>
      </c>
      <c r="AW45" s="147">
        <f t="shared" si="22"/>
        <v>1</v>
      </c>
      <c r="AX45" s="146">
        <f t="shared" si="23"/>
        <v>0</v>
      </c>
      <c r="AY45" s="146">
        <f t="shared" si="24"/>
        <v>1</v>
      </c>
      <c r="AZ45" s="145">
        <f>COUNTIFS(A1_Individu_Data_Keadaan_SDMK!A$4:A$149935,M45,A1_Individu_Data_Keadaan_SDMK!Q$4:Q$149935,"08. GIZI")</f>
        <v>0</v>
      </c>
      <c r="BA45" s="147">
        <f t="shared" si="25"/>
        <v>1</v>
      </c>
      <c r="BB45" s="146">
        <f t="shared" si="26"/>
        <v>0</v>
      </c>
      <c r="BC45" s="146">
        <f t="shared" si="27"/>
        <v>1</v>
      </c>
      <c r="BD45" s="145">
        <f>COUNTIFS(A1_Individu_Data_Keadaan_SDMK!A$4:A$149935,M45,A1_Individu_Data_Keadaan_SDMK!R$4:R$149935,"03. Ahli Teknologi Laboratorium Medik")</f>
        <v>0</v>
      </c>
      <c r="BE45" s="147">
        <f t="shared" si="28"/>
        <v>1</v>
      </c>
      <c r="BF45" s="146">
        <f t="shared" si="29"/>
        <v>0</v>
      </c>
      <c r="BG45" s="146">
        <f t="shared" si="30"/>
        <v>1</v>
      </c>
      <c r="BH45" s="151" t="str">
        <f t="shared" si="31"/>
        <v>Belum Memenuhi</v>
      </c>
      <c r="BI45" s="151" t="str">
        <f t="shared" si="32"/>
        <v>Belum Memenuhi</v>
      </c>
    </row>
    <row r="46" spans="2:61" ht="15">
      <c r="M46" s="142" t="s">
        <v>12446</v>
      </c>
      <c r="N46" s="143" t="s">
        <v>12447</v>
      </c>
      <c r="O46" s="140" t="s">
        <v>267</v>
      </c>
      <c r="P46" s="144" t="s">
        <v>9301</v>
      </c>
      <c r="Q46" s="369" t="s">
        <v>12204</v>
      </c>
      <c r="R46" s="140">
        <v>31</v>
      </c>
      <c r="S46" s="141">
        <v>3171</v>
      </c>
      <c r="T46" s="370" t="str">
        <f>IF(R46&lt;&gt;"",VLOOKUP(R46,'01_MASTER_KODE_WILAYAH'!H$1437:I$1470,2,FALSE),"")</f>
        <v>DKI JAKARTA</v>
      </c>
      <c r="U46" s="370" t="str">
        <f>IF(S46&lt;&gt;"",VLOOKUP(S46,'01_MASTER_KODE_WILAYAH'!D$5:F$1353,3,FALSE),"")</f>
        <v>KOTA JAKARTA SELATAN</v>
      </c>
      <c r="V46" s="371" t="str">
        <f t="shared" si="2"/>
        <v>2</v>
      </c>
      <c r="W46" s="157">
        <f t="shared" si="3"/>
        <v>0</v>
      </c>
      <c r="X46" s="145">
        <f>COUNTIFS(A1_Individu_Data_Keadaan_SDMK!A$4:A$149935,M46,A1_Individu_Data_Keadaan_SDMK!R$4:R$149935,"01. Dokter")</f>
        <v>0</v>
      </c>
      <c r="Y46" s="134">
        <f t="shared" si="4"/>
        <v>1</v>
      </c>
      <c r="Z46" s="146">
        <f t="shared" si="5"/>
        <v>0</v>
      </c>
      <c r="AA46" s="146">
        <f t="shared" si="6"/>
        <v>1</v>
      </c>
      <c r="AB46" s="145">
        <f>COUNTIFS(A1_Individu_Data_Keadaan_SDMK!A$4:A$149935,M46,A1_Individu_Data_Keadaan_SDMK!R$4:R$149935,"02. Dokter Gigi")</f>
        <v>0</v>
      </c>
      <c r="AC46" s="134">
        <f t="shared" si="7"/>
        <v>1</v>
      </c>
      <c r="AD46" s="146">
        <f t="shared" si="8"/>
        <v>0</v>
      </c>
      <c r="AE46" s="146">
        <f t="shared" si="9"/>
        <v>1</v>
      </c>
      <c r="AF46" s="145">
        <f>COUNTIFS(A1_Individu_Data_Keadaan_SDMK!A$4:A$149935,M46,A1_Individu_Data_Keadaan_SDMK!Q$4:Q$149935,"03. KEPERAWATAN")</f>
        <v>0</v>
      </c>
      <c r="AG46" s="147">
        <f t="shared" si="10"/>
        <v>5</v>
      </c>
      <c r="AH46" s="146">
        <f t="shared" si="11"/>
        <v>0</v>
      </c>
      <c r="AI46" s="146">
        <f t="shared" si="12"/>
        <v>5</v>
      </c>
      <c r="AJ46" s="145">
        <f>COUNTIFS(A1_Individu_Data_Keadaan_SDMK!A$4:A$149935,M46,A1_Individu_Data_Keadaan_SDMK!Q$4:Q$149935,"04. KEBIDANAN")</f>
        <v>0</v>
      </c>
      <c r="AK46" s="147">
        <f t="shared" si="13"/>
        <v>4</v>
      </c>
      <c r="AL46" s="146">
        <f t="shared" si="14"/>
        <v>0</v>
      </c>
      <c r="AM46" s="146">
        <f t="shared" si="15"/>
        <v>4</v>
      </c>
      <c r="AN46" s="145">
        <f>COUNTIFS(A1_Individu_Data_Keadaan_SDMK!A$4:A$149935,M46,A1_Individu_Data_Keadaan_SDMK!Q$4:Q$149935,"05. KEFARMASIAN")</f>
        <v>0</v>
      </c>
      <c r="AO46" s="147">
        <f t="shared" si="16"/>
        <v>1</v>
      </c>
      <c r="AP46" s="146">
        <f t="shared" si="17"/>
        <v>0</v>
      </c>
      <c r="AQ46" s="146">
        <f t="shared" si="18"/>
        <v>1</v>
      </c>
      <c r="AR46" s="145">
        <f>COUNTIFS(A1_Individu_Data_Keadaan_SDMK!A$4:A$149935,M46,A1_Individu_Data_Keadaan_SDMK!Q$4:Q$149935,"06. KESEHATAN MASYARAKAT")</f>
        <v>0</v>
      </c>
      <c r="AS46" s="147">
        <f t="shared" si="19"/>
        <v>1</v>
      </c>
      <c r="AT46" s="146">
        <f t="shared" si="20"/>
        <v>0</v>
      </c>
      <c r="AU46" s="146">
        <f t="shared" si="21"/>
        <v>1</v>
      </c>
      <c r="AV46" s="145">
        <f>COUNTIFS(A1_Individu_Data_Keadaan_SDMK!A$4:A$149935,M46,A1_Individu_Data_Keadaan_SDMK!Q$4:Q$149935,"07. KESEHATAN LINGKUNGAN")</f>
        <v>0</v>
      </c>
      <c r="AW46" s="147">
        <f t="shared" si="22"/>
        <v>1</v>
      </c>
      <c r="AX46" s="146">
        <f t="shared" si="23"/>
        <v>0</v>
      </c>
      <c r="AY46" s="146">
        <f t="shared" si="24"/>
        <v>1</v>
      </c>
      <c r="AZ46" s="145">
        <f>COUNTIFS(A1_Individu_Data_Keadaan_SDMK!A$4:A$149935,M46,A1_Individu_Data_Keadaan_SDMK!Q$4:Q$149935,"08. GIZI")</f>
        <v>0</v>
      </c>
      <c r="BA46" s="147">
        <f t="shared" si="25"/>
        <v>1</v>
      </c>
      <c r="BB46" s="146">
        <f t="shared" si="26"/>
        <v>0</v>
      </c>
      <c r="BC46" s="146">
        <f t="shared" si="27"/>
        <v>1</v>
      </c>
      <c r="BD46" s="145">
        <f>COUNTIFS(A1_Individu_Data_Keadaan_SDMK!A$4:A$149935,M46,A1_Individu_Data_Keadaan_SDMK!R$4:R$149935,"03. Ahli Teknologi Laboratorium Medik")</f>
        <v>0</v>
      </c>
      <c r="BE46" s="147">
        <f t="shared" si="28"/>
        <v>1</v>
      </c>
      <c r="BF46" s="146">
        <f t="shared" si="29"/>
        <v>0</v>
      </c>
      <c r="BG46" s="146">
        <f t="shared" si="30"/>
        <v>1</v>
      </c>
      <c r="BH46" s="151" t="str">
        <f t="shared" si="31"/>
        <v>Belum Memenuhi</v>
      </c>
      <c r="BI46" s="151" t="str">
        <f t="shared" si="32"/>
        <v>Belum Memenuhi</v>
      </c>
    </row>
    <row r="47" spans="2:61" ht="15">
      <c r="M47" s="142" t="s">
        <v>12448</v>
      </c>
      <c r="N47" s="143" t="s">
        <v>12449</v>
      </c>
      <c r="O47" s="140" t="s">
        <v>267</v>
      </c>
      <c r="P47" s="144" t="s">
        <v>9301</v>
      </c>
      <c r="Q47" s="369" t="s">
        <v>12204</v>
      </c>
      <c r="R47" s="140">
        <v>31</v>
      </c>
      <c r="S47" s="141">
        <v>3171</v>
      </c>
      <c r="T47" s="370" t="str">
        <f>IF(R47&lt;&gt;"",VLOOKUP(R47,'01_MASTER_KODE_WILAYAH'!H$1437:I$1470,2,FALSE),"")</f>
        <v>DKI JAKARTA</v>
      </c>
      <c r="U47" s="370" t="str">
        <f>IF(S47&lt;&gt;"",VLOOKUP(S47,'01_MASTER_KODE_WILAYAH'!D$5:F$1353,3,FALSE),"")</f>
        <v>KOTA JAKARTA SELATAN</v>
      </c>
      <c r="V47" s="371" t="str">
        <f t="shared" si="2"/>
        <v>2</v>
      </c>
      <c r="W47" s="157">
        <f t="shared" si="3"/>
        <v>0</v>
      </c>
      <c r="X47" s="145">
        <f>COUNTIFS(A1_Individu_Data_Keadaan_SDMK!A$4:A$149935,M47,A1_Individu_Data_Keadaan_SDMK!R$4:R$149935,"01. Dokter")</f>
        <v>0</v>
      </c>
      <c r="Y47" s="134">
        <f t="shared" si="4"/>
        <v>1</v>
      </c>
      <c r="Z47" s="146">
        <f t="shared" si="5"/>
        <v>0</v>
      </c>
      <c r="AA47" s="146">
        <f t="shared" si="6"/>
        <v>1</v>
      </c>
      <c r="AB47" s="145">
        <f>COUNTIFS(A1_Individu_Data_Keadaan_SDMK!A$4:A$149935,M47,A1_Individu_Data_Keadaan_SDMK!R$4:R$149935,"02. Dokter Gigi")</f>
        <v>0</v>
      </c>
      <c r="AC47" s="134">
        <f t="shared" si="7"/>
        <v>1</v>
      </c>
      <c r="AD47" s="146">
        <f t="shared" si="8"/>
        <v>0</v>
      </c>
      <c r="AE47" s="146">
        <f t="shared" si="9"/>
        <v>1</v>
      </c>
      <c r="AF47" s="145">
        <f>COUNTIFS(A1_Individu_Data_Keadaan_SDMK!A$4:A$149935,M47,A1_Individu_Data_Keadaan_SDMK!Q$4:Q$149935,"03. KEPERAWATAN")</f>
        <v>0</v>
      </c>
      <c r="AG47" s="147">
        <f t="shared" si="10"/>
        <v>5</v>
      </c>
      <c r="AH47" s="146">
        <f t="shared" si="11"/>
        <v>0</v>
      </c>
      <c r="AI47" s="146">
        <f t="shared" si="12"/>
        <v>5</v>
      </c>
      <c r="AJ47" s="145">
        <f>COUNTIFS(A1_Individu_Data_Keadaan_SDMK!A$4:A$149935,M47,A1_Individu_Data_Keadaan_SDMK!Q$4:Q$149935,"04. KEBIDANAN")</f>
        <v>0</v>
      </c>
      <c r="AK47" s="147">
        <f t="shared" si="13"/>
        <v>4</v>
      </c>
      <c r="AL47" s="146">
        <f t="shared" si="14"/>
        <v>0</v>
      </c>
      <c r="AM47" s="146">
        <f t="shared" si="15"/>
        <v>4</v>
      </c>
      <c r="AN47" s="145">
        <f>COUNTIFS(A1_Individu_Data_Keadaan_SDMK!A$4:A$149935,M47,A1_Individu_Data_Keadaan_SDMK!Q$4:Q$149935,"05. KEFARMASIAN")</f>
        <v>0</v>
      </c>
      <c r="AO47" s="147">
        <f t="shared" si="16"/>
        <v>1</v>
      </c>
      <c r="AP47" s="146">
        <f t="shared" si="17"/>
        <v>0</v>
      </c>
      <c r="AQ47" s="146">
        <f t="shared" si="18"/>
        <v>1</v>
      </c>
      <c r="AR47" s="145">
        <f>COUNTIFS(A1_Individu_Data_Keadaan_SDMK!A$4:A$149935,M47,A1_Individu_Data_Keadaan_SDMK!Q$4:Q$149935,"06. KESEHATAN MASYARAKAT")</f>
        <v>0</v>
      </c>
      <c r="AS47" s="147">
        <f t="shared" si="19"/>
        <v>1</v>
      </c>
      <c r="AT47" s="146">
        <f t="shared" si="20"/>
        <v>0</v>
      </c>
      <c r="AU47" s="146">
        <f t="shared" si="21"/>
        <v>1</v>
      </c>
      <c r="AV47" s="145">
        <f>COUNTIFS(A1_Individu_Data_Keadaan_SDMK!A$4:A$149935,M47,A1_Individu_Data_Keadaan_SDMK!Q$4:Q$149935,"07. KESEHATAN LINGKUNGAN")</f>
        <v>0</v>
      </c>
      <c r="AW47" s="147">
        <f t="shared" si="22"/>
        <v>1</v>
      </c>
      <c r="AX47" s="146">
        <f t="shared" si="23"/>
        <v>0</v>
      </c>
      <c r="AY47" s="146">
        <f t="shared" si="24"/>
        <v>1</v>
      </c>
      <c r="AZ47" s="145">
        <f>COUNTIFS(A1_Individu_Data_Keadaan_SDMK!A$4:A$149935,M47,A1_Individu_Data_Keadaan_SDMK!Q$4:Q$149935,"08. GIZI")</f>
        <v>0</v>
      </c>
      <c r="BA47" s="147">
        <f t="shared" si="25"/>
        <v>1</v>
      </c>
      <c r="BB47" s="146">
        <f t="shared" si="26"/>
        <v>0</v>
      </c>
      <c r="BC47" s="146">
        <f t="shared" si="27"/>
        <v>1</v>
      </c>
      <c r="BD47" s="145">
        <f>COUNTIFS(A1_Individu_Data_Keadaan_SDMK!A$4:A$149935,M47,A1_Individu_Data_Keadaan_SDMK!R$4:R$149935,"03. Ahli Teknologi Laboratorium Medik")</f>
        <v>0</v>
      </c>
      <c r="BE47" s="147">
        <f t="shared" si="28"/>
        <v>1</v>
      </c>
      <c r="BF47" s="146">
        <f t="shared" si="29"/>
        <v>0</v>
      </c>
      <c r="BG47" s="146">
        <f t="shared" si="30"/>
        <v>1</v>
      </c>
      <c r="BH47" s="151" t="str">
        <f t="shared" si="31"/>
        <v>Belum Memenuhi</v>
      </c>
      <c r="BI47" s="151" t="str">
        <f t="shared" si="32"/>
        <v>Belum Memenuhi</v>
      </c>
    </row>
    <row r="48" spans="2:61" ht="15">
      <c r="M48" s="142" t="s">
        <v>12450</v>
      </c>
      <c r="N48" s="143" t="s">
        <v>12451</v>
      </c>
      <c r="O48" s="140" t="s">
        <v>267</v>
      </c>
      <c r="P48" s="144" t="s">
        <v>9301</v>
      </c>
      <c r="Q48" s="369" t="s">
        <v>12204</v>
      </c>
      <c r="R48" s="140">
        <v>31</v>
      </c>
      <c r="S48" s="141">
        <v>3171</v>
      </c>
      <c r="T48" s="370" t="str">
        <f>IF(R48&lt;&gt;"",VLOOKUP(R48,'01_MASTER_KODE_WILAYAH'!H$1437:I$1470,2,FALSE),"")</f>
        <v>DKI JAKARTA</v>
      </c>
      <c r="U48" s="370" t="str">
        <f>IF(S48&lt;&gt;"",VLOOKUP(S48,'01_MASTER_KODE_WILAYAH'!D$5:F$1353,3,FALSE),"")</f>
        <v>KOTA JAKARTA SELATAN</v>
      </c>
      <c r="V48" s="371" t="str">
        <f t="shared" si="2"/>
        <v>2</v>
      </c>
      <c r="W48" s="157">
        <f t="shared" si="3"/>
        <v>0</v>
      </c>
      <c r="X48" s="145">
        <f>COUNTIFS(A1_Individu_Data_Keadaan_SDMK!A$4:A$149935,M48,A1_Individu_Data_Keadaan_SDMK!R$4:R$149935,"01. Dokter")</f>
        <v>0</v>
      </c>
      <c r="Y48" s="134">
        <f t="shared" si="4"/>
        <v>1</v>
      </c>
      <c r="Z48" s="146">
        <f t="shared" si="5"/>
        <v>0</v>
      </c>
      <c r="AA48" s="146">
        <f t="shared" si="6"/>
        <v>1</v>
      </c>
      <c r="AB48" s="145">
        <f>COUNTIFS(A1_Individu_Data_Keadaan_SDMK!A$4:A$149935,M48,A1_Individu_Data_Keadaan_SDMK!R$4:R$149935,"02. Dokter Gigi")</f>
        <v>0</v>
      </c>
      <c r="AC48" s="134">
        <f t="shared" si="7"/>
        <v>1</v>
      </c>
      <c r="AD48" s="146">
        <f t="shared" si="8"/>
        <v>0</v>
      </c>
      <c r="AE48" s="146">
        <f t="shared" si="9"/>
        <v>1</v>
      </c>
      <c r="AF48" s="145">
        <f>COUNTIFS(A1_Individu_Data_Keadaan_SDMK!A$4:A$149935,M48,A1_Individu_Data_Keadaan_SDMK!Q$4:Q$149935,"03. KEPERAWATAN")</f>
        <v>0</v>
      </c>
      <c r="AG48" s="147">
        <f t="shared" si="10"/>
        <v>5</v>
      </c>
      <c r="AH48" s="146">
        <f t="shared" si="11"/>
        <v>0</v>
      </c>
      <c r="AI48" s="146">
        <f t="shared" si="12"/>
        <v>5</v>
      </c>
      <c r="AJ48" s="145">
        <f>COUNTIFS(A1_Individu_Data_Keadaan_SDMK!A$4:A$149935,M48,A1_Individu_Data_Keadaan_SDMK!Q$4:Q$149935,"04. KEBIDANAN")</f>
        <v>0</v>
      </c>
      <c r="AK48" s="147">
        <f t="shared" si="13"/>
        <v>4</v>
      </c>
      <c r="AL48" s="146">
        <f t="shared" si="14"/>
        <v>0</v>
      </c>
      <c r="AM48" s="146">
        <f t="shared" si="15"/>
        <v>4</v>
      </c>
      <c r="AN48" s="145">
        <f>COUNTIFS(A1_Individu_Data_Keadaan_SDMK!A$4:A$149935,M48,A1_Individu_Data_Keadaan_SDMK!Q$4:Q$149935,"05. KEFARMASIAN")</f>
        <v>0</v>
      </c>
      <c r="AO48" s="147">
        <f t="shared" si="16"/>
        <v>1</v>
      </c>
      <c r="AP48" s="146">
        <f t="shared" si="17"/>
        <v>0</v>
      </c>
      <c r="AQ48" s="146">
        <f t="shared" si="18"/>
        <v>1</v>
      </c>
      <c r="AR48" s="145">
        <f>COUNTIFS(A1_Individu_Data_Keadaan_SDMK!A$4:A$149935,M48,A1_Individu_Data_Keadaan_SDMK!Q$4:Q$149935,"06. KESEHATAN MASYARAKAT")</f>
        <v>0</v>
      </c>
      <c r="AS48" s="147">
        <f t="shared" si="19"/>
        <v>1</v>
      </c>
      <c r="AT48" s="146">
        <f t="shared" si="20"/>
        <v>0</v>
      </c>
      <c r="AU48" s="146">
        <f t="shared" si="21"/>
        <v>1</v>
      </c>
      <c r="AV48" s="145">
        <f>COUNTIFS(A1_Individu_Data_Keadaan_SDMK!A$4:A$149935,M48,A1_Individu_Data_Keadaan_SDMK!Q$4:Q$149935,"07. KESEHATAN LINGKUNGAN")</f>
        <v>0</v>
      </c>
      <c r="AW48" s="147">
        <f t="shared" si="22"/>
        <v>1</v>
      </c>
      <c r="AX48" s="146">
        <f t="shared" si="23"/>
        <v>0</v>
      </c>
      <c r="AY48" s="146">
        <f t="shared" si="24"/>
        <v>1</v>
      </c>
      <c r="AZ48" s="145">
        <f>COUNTIFS(A1_Individu_Data_Keadaan_SDMK!A$4:A$149935,M48,A1_Individu_Data_Keadaan_SDMK!Q$4:Q$149935,"08. GIZI")</f>
        <v>0</v>
      </c>
      <c r="BA48" s="147">
        <f t="shared" si="25"/>
        <v>1</v>
      </c>
      <c r="BB48" s="146">
        <f t="shared" si="26"/>
        <v>0</v>
      </c>
      <c r="BC48" s="146">
        <f t="shared" si="27"/>
        <v>1</v>
      </c>
      <c r="BD48" s="145">
        <f>COUNTIFS(A1_Individu_Data_Keadaan_SDMK!A$4:A$149935,M48,A1_Individu_Data_Keadaan_SDMK!R$4:R$149935,"03. Ahli Teknologi Laboratorium Medik")</f>
        <v>0</v>
      </c>
      <c r="BE48" s="147">
        <f t="shared" si="28"/>
        <v>1</v>
      </c>
      <c r="BF48" s="146">
        <f t="shared" si="29"/>
        <v>0</v>
      </c>
      <c r="BG48" s="146">
        <f t="shared" si="30"/>
        <v>1</v>
      </c>
      <c r="BH48" s="151" t="str">
        <f t="shared" si="31"/>
        <v>Belum Memenuhi</v>
      </c>
      <c r="BI48" s="151" t="str">
        <f t="shared" si="32"/>
        <v>Belum Memenuhi</v>
      </c>
    </row>
    <row r="49" spans="13:61" ht="15">
      <c r="M49" s="142" t="s">
        <v>12452</v>
      </c>
      <c r="N49" s="143" t="s">
        <v>12453</v>
      </c>
      <c r="O49" s="140" t="s">
        <v>267</v>
      </c>
      <c r="P49" s="144" t="s">
        <v>9301</v>
      </c>
      <c r="Q49" s="369" t="s">
        <v>12204</v>
      </c>
      <c r="R49" s="140">
        <v>31</v>
      </c>
      <c r="S49" s="141">
        <v>3171</v>
      </c>
      <c r="T49" s="370" t="str">
        <f>IF(R49&lt;&gt;"",VLOOKUP(R49,'01_MASTER_KODE_WILAYAH'!H$1437:I$1470,2,FALSE),"")</f>
        <v>DKI JAKARTA</v>
      </c>
      <c r="U49" s="370" t="str">
        <f>IF(S49&lt;&gt;"",VLOOKUP(S49,'01_MASTER_KODE_WILAYAH'!D$5:F$1353,3,FALSE),"")</f>
        <v>KOTA JAKARTA SELATAN</v>
      </c>
      <c r="V49" s="371" t="str">
        <f t="shared" si="2"/>
        <v>2</v>
      </c>
      <c r="W49" s="157">
        <f t="shared" si="3"/>
        <v>0</v>
      </c>
      <c r="X49" s="145">
        <f>COUNTIFS(A1_Individu_Data_Keadaan_SDMK!A$4:A$149935,M49,A1_Individu_Data_Keadaan_SDMK!R$4:R$149935,"01. Dokter")</f>
        <v>0</v>
      </c>
      <c r="Y49" s="134">
        <f t="shared" si="4"/>
        <v>1</v>
      </c>
      <c r="Z49" s="146">
        <f t="shared" si="5"/>
        <v>0</v>
      </c>
      <c r="AA49" s="146">
        <f t="shared" si="6"/>
        <v>1</v>
      </c>
      <c r="AB49" s="145">
        <f>COUNTIFS(A1_Individu_Data_Keadaan_SDMK!A$4:A$149935,M49,A1_Individu_Data_Keadaan_SDMK!R$4:R$149935,"02. Dokter Gigi")</f>
        <v>0</v>
      </c>
      <c r="AC49" s="134">
        <f t="shared" si="7"/>
        <v>1</v>
      </c>
      <c r="AD49" s="146">
        <f t="shared" si="8"/>
        <v>0</v>
      </c>
      <c r="AE49" s="146">
        <f t="shared" si="9"/>
        <v>1</v>
      </c>
      <c r="AF49" s="145">
        <f>COUNTIFS(A1_Individu_Data_Keadaan_SDMK!A$4:A$149935,M49,A1_Individu_Data_Keadaan_SDMK!Q$4:Q$149935,"03. KEPERAWATAN")</f>
        <v>0</v>
      </c>
      <c r="AG49" s="147">
        <f t="shared" si="10"/>
        <v>5</v>
      </c>
      <c r="AH49" s="146">
        <f t="shared" si="11"/>
        <v>0</v>
      </c>
      <c r="AI49" s="146">
        <f t="shared" si="12"/>
        <v>5</v>
      </c>
      <c r="AJ49" s="145">
        <f>COUNTIFS(A1_Individu_Data_Keadaan_SDMK!A$4:A$149935,M49,A1_Individu_Data_Keadaan_SDMK!Q$4:Q$149935,"04. KEBIDANAN")</f>
        <v>0</v>
      </c>
      <c r="AK49" s="147">
        <f t="shared" si="13"/>
        <v>4</v>
      </c>
      <c r="AL49" s="146">
        <f t="shared" si="14"/>
        <v>0</v>
      </c>
      <c r="AM49" s="146">
        <f t="shared" si="15"/>
        <v>4</v>
      </c>
      <c r="AN49" s="145">
        <f>COUNTIFS(A1_Individu_Data_Keadaan_SDMK!A$4:A$149935,M49,A1_Individu_Data_Keadaan_SDMK!Q$4:Q$149935,"05. KEFARMASIAN")</f>
        <v>0</v>
      </c>
      <c r="AO49" s="147">
        <f t="shared" si="16"/>
        <v>1</v>
      </c>
      <c r="AP49" s="146">
        <f t="shared" si="17"/>
        <v>0</v>
      </c>
      <c r="AQ49" s="146">
        <f t="shared" si="18"/>
        <v>1</v>
      </c>
      <c r="AR49" s="145">
        <f>COUNTIFS(A1_Individu_Data_Keadaan_SDMK!A$4:A$149935,M49,A1_Individu_Data_Keadaan_SDMK!Q$4:Q$149935,"06. KESEHATAN MASYARAKAT")</f>
        <v>0</v>
      </c>
      <c r="AS49" s="147">
        <f t="shared" si="19"/>
        <v>1</v>
      </c>
      <c r="AT49" s="146">
        <f t="shared" si="20"/>
        <v>0</v>
      </c>
      <c r="AU49" s="146">
        <f t="shared" si="21"/>
        <v>1</v>
      </c>
      <c r="AV49" s="145">
        <f>COUNTIFS(A1_Individu_Data_Keadaan_SDMK!A$4:A$149935,M49,A1_Individu_Data_Keadaan_SDMK!Q$4:Q$149935,"07. KESEHATAN LINGKUNGAN")</f>
        <v>0</v>
      </c>
      <c r="AW49" s="147">
        <f t="shared" si="22"/>
        <v>1</v>
      </c>
      <c r="AX49" s="146">
        <f t="shared" si="23"/>
        <v>0</v>
      </c>
      <c r="AY49" s="146">
        <f t="shared" si="24"/>
        <v>1</v>
      </c>
      <c r="AZ49" s="145">
        <f>COUNTIFS(A1_Individu_Data_Keadaan_SDMK!A$4:A$149935,M49,A1_Individu_Data_Keadaan_SDMK!Q$4:Q$149935,"08. GIZI")</f>
        <v>0</v>
      </c>
      <c r="BA49" s="147">
        <f t="shared" si="25"/>
        <v>1</v>
      </c>
      <c r="BB49" s="146">
        <f t="shared" si="26"/>
        <v>0</v>
      </c>
      <c r="BC49" s="146">
        <f t="shared" si="27"/>
        <v>1</v>
      </c>
      <c r="BD49" s="145">
        <f>COUNTIFS(A1_Individu_Data_Keadaan_SDMK!A$4:A$149935,M49,A1_Individu_Data_Keadaan_SDMK!R$4:R$149935,"03. Ahli Teknologi Laboratorium Medik")</f>
        <v>0</v>
      </c>
      <c r="BE49" s="147">
        <f t="shared" si="28"/>
        <v>1</v>
      </c>
      <c r="BF49" s="146">
        <f t="shared" si="29"/>
        <v>0</v>
      </c>
      <c r="BG49" s="146">
        <f t="shared" si="30"/>
        <v>1</v>
      </c>
      <c r="BH49" s="151" t="str">
        <f t="shared" si="31"/>
        <v>Belum Memenuhi</v>
      </c>
      <c r="BI49" s="151" t="str">
        <f t="shared" si="32"/>
        <v>Belum Memenuhi</v>
      </c>
    </row>
    <row r="50" spans="13:61" ht="15">
      <c r="M50" s="142" t="s">
        <v>12454</v>
      </c>
      <c r="N50" s="143" t="s">
        <v>12455</v>
      </c>
      <c r="O50" s="140" t="s">
        <v>267</v>
      </c>
      <c r="P50" s="144" t="s">
        <v>9301</v>
      </c>
      <c r="Q50" s="369" t="s">
        <v>12204</v>
      </c>
      <c r="R50" s="140">
        <v>31</v>
      </c>
      <c r="S50" s="141">
        <v>3171</v>
      </c>
      <c r="T50" s="370" t="str">
        <f>IF(R50&lt;&gt;"",VLOOKUP(R50,'01_MASTER_KODE_WILAYAH'!H$1437:I$1470,2,FALSE),"")</f>
        <v>DKI JAKARTA</v>
      </c>
      <c r="U50" s="370" t="str">
        <f>IF(S50&lt;&gt;"",VLOOKUP(S50,'01_MASTER_KODE_WILAYAH'!D$5:F$1353,3,FALSE),"")</f>
        <v>KOTA JAKARTA SELATAN</v>
      </c>
      <c r="V50" s="371" t="str">
        <f t="shared" si="2"/>
        <v>2</v>
      </c>
      <c r="W50" s="157">
        <f t="shared" si="3"/>
        <v>0</v>
      </c>
      <c r="X50" s="145">
        <f>COUNTIFS(A1_Individu_Data_Keadaan_SDMK!A$4:A$149935,M50,A1_Individu_Data_Keadaan_SDMK!R$4:R$149935,"01. Dokter")</f>
        <v>0</v>
      </c>
      <c r="Y50" s="134">
        <f t="shared" si="4"/>
        <v>1</v>
      </c>
      <c r="Z50" s="146">
        <f t="shared" si="5"/>
        <v>0</v>
      </c>
      <c r="AA50" s="146">
        <f t="shared" si="6"/>
        <v>1</v>
      </c>
      <c r="AB50" s="145">
        <f>COUNTIFS(A1_Individu_Data_Keadaan_SDMK!A$4:A$149935,M50,A1_Individu_Data_Keadaan_SDMK!R$4:R$149935,"02. Dokter Gigi")</f>
        <v>0</v>
      </c>
      <c r="AC50" s="134">
        <f t="shared" si="7"/>
        <v>1</v>
      </c>
      <c r="AD50" s="146">
        <f t="shared" si="8"/>
        <v>0</v>
      </c>
      <c r="AE50" s="146">
        <f t="shared" si="9"/>
        <v>1</v>
      </c>
      <c r="AF50" s="145">
        <f>COUNTIFS(A1_Individu_Data_Keadaan_SDMK!A$4:A$149935,M50,A1_Individu_Data_Keadaan_SDMK!Q$4:Q$149935,"03. KEPERAWATAN")</f>
        <v>0</v>
      </c>
      <c r="AG50" s="147">
        <f t="shared" si="10"/>
        <v>5</v>
      </c>
      <c r="AH50" s="146">
        <f t="shared" si="11"/>
        <v>0</v>
      </c>
      <c r="AI50" s="146">
        <f t="shared" si="12"/>
        <v>5</v>
      </c>
      <c r="AJ50" s="145">
        <f>COUNTIFS(A1_Individu_Data_Keadaan_SDMK!A$4:A$149935,M50,A1_Individu_Data_Keadaan_SDMK!Q$4:Q$149935,"04. KEBIDANAN")</f>
        <v>0</v>
      </c>
      <c r="AK50" s="147">
        <f t="shared" si="13"/>
        <v>4</v>
      </c>
      <c r="AL50" s="146">
        <f t="shared" si="14"/>
        <v>0</v>
      </c>
      <c r="AM50" s="146">
        <f t="shared" si="15"/>
        <v>4</v>
      </c>
      <c r="AN50" s="145">
        <f>COUNTIFS(A1_Individu_Data_Keadaan_SDMK!A$4:A$149935,M50,A1_Individu_Data_Keadaan_SDMK!Q$4:Q$149935,"05. KEFARMASIAN")</f>
        <v>0</v>
      </c>
      <c r="AO50" s="147">
        <f t="shared" si="16"/>
        <v>1</v>
      </c>
      <c r="AP50" s="146">
        <f t="shared" si="17"/>
        <v>0</v>
      </c>
      <c r="AQ50" s="146">
        <f t="shared" si="18"/>
        <v>1</v>
      </c>
      <c r="AR50" s="145">
        <f>COUNTIFS(A1_Individu_Data_Keadaan_SDMK!A$4:A$149935,M50,A1_Individu_Data_Keadaan_SDMK!Q$4:Q$149935,"06. KESEHATAN MASYARAKAT")</f>
        <v>0</v>
      </c>
      <c r="AS50" s="147">
        <f t="shared" si="19"/>
        <v>1</v>
      </c>
      <c r="AT50" s="146">
        <f t="shared" si="20"/>
        <v>0</v>
      </c>
      <c r="AU50" s="146">
        <f t="shared" si="21"/>
        <v>1</v>
      </c>
      <c r="AV50" s="145">
        <f>COUNTIFS(A1_Individu_Data_Keadaan_SDMK!A$4:A$149935,M50,A1_Individu_Data_Keadaan_SDMK!Q$4:Q$149935,"07. KESEHATAN LINGKUNGAN")</f>
        <v>0</v>
      </c>
      <c r="AW50" s="147">
        <f t="shared" si="22"/>
        <v>1</v>
      </c>
      <c r="AX50" s="146">
        <f t="shared" si="23"/>
        <v>0</v>
      </c>
      <c r="AY50" s="146">
        <f t="shared" si="24"/>
        <v>1</v>
      </c>
      <c r="AZ50" s="145">
        <f>COUNTIFS(A1_Individu_Data_Keadaan_SDMK!A$4:A$149935,M50,A1_Individu_Data_Keadaan_SDMK!Q$4:Q$149935,"08. GIZI")</f>
        <v>0</v>
      </c>
      <c r="BA50" s="147">
        <f t="shared" si="25"/>
        <v>1</v>
      </c>
      <c r="BB50" s="146">
        <f t="shared" si="26"/>
        <v>0</v>
      </c>
      <c r="BC50" s="146">
        <f t="shared" si="27"/>
        <v>1</v>
      </c>
      <c r="BD50" s="145">
        <f>COUNTIFS(A1_Individu_Data_Keadaan_SDMK!A$4:A$149935,M50,A1_Individu_Data_Keadaan_SDMK!R$4:R$149935,"03. Ahli Teknologi Laboratorium Medik")</f>
        <v>0</v>
      </c>
      <c r="BE50" s="147">
        <f t="shared" si="28"/>
        <v>1</v>
      </c>
      <c r="BF50" s="146">
        <f t="shared" si="29"/>
        <v>0</v>
      </c>
      <c r="BG50" s="146">
        <f t="shared" si="30"/>
        <v>1</v>
      </c>
      <c r="BH50" s="151" t="str">
        <f t="shared" si="31"/>
        <v>Belum Memenuhi</v>
      </c>
      <c r="BI50" s="151" t="str">
        <f t="shared" si="32"/>
        <v>Belum Memenuhi</v>
      </c>
    </row>
    <row r="51" spans="13:61" ht="15">
      <c r="M51" s="142" t="s">
        <v>12456</v>
      </c>
      <c r="N51" s="143" t="s">
        <v>12457</v>
      </c>
      <c r="O51" s="140" t="s">
        <v>267</v>
      </c>
      <c r="P51" s="144" t="s">
        <v>9301</v>
      </c>
      <c r="Q51" s="369" t="s">
        <v>12204</v>
      </c>
      <c r="R51" s="140">
        <v>31</v>
      </c>
      <c r="S51" s="141">
        <v>3171</v>
      </c>
      <c r="T51" s="370" t="str">
        <f>IF(R51&lt;&gt;"",VLOOKUP(R51,'01_MASTER_KODE_WILAYAH'!H$1437:I$1470,2,FALSE),"")</f>
        <v>DKI JAKARTA</v>
      </c>
      <c r="U51" s="370" t="str">
        <f>IF(S51&lt;&gt;"",VLOOKUP(S51,'01_MASTER_KODE_WILAYAH'!D$5:F$1353,3,FALSE),"")</f>
        <v>KOTA JAKARTA SELATAN</v>
      </c>
      <c r="V51" s="371" t="str">
        <f t="shared" si="2"/>
        <v>2</v>
      </c>
      <c r="W51" s="157">
        <f t="shared" si="3"/>
        <v>0</v>
      </c>
      <c r="X51" s="145">
        <f>COUNTIFS(A1_Individu_Data_Keadaan_SDMK!A$4:A$149935,M51,A1_Individu_Data_Keadaan_SDMK!R$4:R$149935,"01. Dokter")</f>
        <v>0</v>
      </c>
      <c r="Y51" s="134">
        <f t="shared" si="4"/>
        <v>1</v>
      </c>
      <c r="Z51" s="146">
        <f t="shared" si="5"/>
        <v>0</v>
      </c>
      <c r="AA51" s="146">
        <f t="shared" si="6"/>
        <v>1</v>
      </c>
      <c r="AB51" s="145">
        <f>COUNTIFS(A1_Individu_Data_Keadaan_SDMK!A$4:A$149935,M51,A1_Individu_Data_Keadaan_SDMK!R$4:R$149935,"02. Dokter Gigi")</f>
        <v>0</v>
      </c>
      <c r="AC51" s="134">
        <f t="shared" si="7"/>
        <v>1</v>
      </c>
      <c r="AD51" s="146">
        <f t="shared" si="8"/>
        <v>0</v>
      </c>
      <c r="AE51" s="146">
        <f t="shared" si="9"/>
        <v>1</v>
      </c>
      <c r="AF51" s="145">
        <f>COUNTIFS(A1_Individu_Data_Keadaan_SDMK!A$4:A$149935,M51,A1_Individu_Data_Keadaan_SDMK!Q$4:Q$149935,"03. KEPERAWATAN")</f>
        <v>0</v>
      </c>
      <c r="AG51" s="147">
        <f t="shared" si="10"/>
        <v>5</v>
      </c>
      <c r="AH51" s="146">
        <f t="shared" si="11"/>
        <v>0</v>
      </c>
      <c r="AI51" s="146">
        <f t="shared" si="12"/>
        <v>5</v>
      </c>
      <c r="AJ51" s="145">
        <f>COUNTIFS(A1_Individu_Data_Keadaan_SDMK!A$4:A$149935,M51,A1_Individu_Data_Keadaan_SDMK!Q$4:Q$149935,"04. KEBIDANAN")</f>
        <v>0</v>
      </c>
      <c r="AK51" s="147">
        <f t="shared" si="13"/>
        <v>4</v>
      </c>
      <c r="AL51" s="146">
        <f t="shared" si="14"/>
        <v>0</v>
      </c>
      <c r="AM51" s="146">
        <f t="shared" si="15"/>
        <v>4</v>
      </c>
      <c r="AN51" s="145">
        <f>COUNTIFS(A1_Individu_Data_Keadaan_SDMK!A$4:A$149935,M51,A1_Individu_Data_Keadaan_SDMK!Q$4:Q$149935,"05. KEFARMASIAN")</f>
        <v>0</v>
      </c>
      <c r="AO51" s="147">
        <f t="shared" si="16"/>
        <v>1</v>
      </c>
      <c r="AP51" s="146">
        <f t="shared" si="17"/>
        <v>0</v>
      </c>
      <c r="AQ51" s="146">
        <f t="shared" si="18"/>
        <v>1</v>
      </c>
      <c r="AR51" s="145">
        <f>COUNTIFS(A1_Individu_Data_Keadaan_SDMK!A$4:A$149935,M51,A1_Individu_Data_Keadaan_SDMK!Q$4:Q$149935,"06. KESEHATAN MASYARAKAT")</f>
        <v>0</v>
      </c>
      <c r="AS51" s="147">
        <f t="shared" si="19"/>
        <v>1</v>
      </c>
      <c r="AT51" s="146">
        <f t="shared" si="20"/>
        <v>0</v>
      </c>
      <c r="AU51" s="146">
        <f t="shared" si="21"/>
        <v>1</v>
      </c>
      <c r="AV51" s="145">
        <f>COUNTIFS(A1_Individu_Data_Keadaan_SDMK!A$4:A$149935,M51,A1_Individu_Data_Keadaan_SDMK!Q$4:Q$149935,"07. KESEHATAN LINGKUNGAN")</f>
        <v>0</v>
      </c>
      <c r="AW51" s="147">
        <f t="shared" si="22"/>
        <v>1</v>
      </c>
      <c r="AX51" s="146">
        <f t="shared" si="23"/>
        <v>0</v>
      </c>
      <c r="AY51" s="146">
        <f t="shared" si="24"/>
        <v>1</v>
      </c>
      <c r="AZ51" s="145">
        <f>COUNTIFS(A1_Individu_Data_Keadaan_SDMK!A$4:A$149935,M51,A1_Individu_Data_Keadaan_SDMK!Q$4:Q$149935,"08. GIZI")</f>
        <v>0</v>
      </c>
      <c r="BA51" s="147">
        <f t="shared" si="25"/>
        <v>1</v>
      </c>
      <c r="BB51" s="146">
        <f t="shared" si="26"/>
        <v>0</v>
      </c>
      <c r="BC51" s="146">
        <f t="shared" si="27"/>
        <v>1</v>
      </c>
      <c r="BD51" s="145">
        <f>COUNTIFS(A1_Individu_Data_Keadaan_SDMK!A$4:A$149935,M51,A1_Individu_Data_Keadaan_SDMK!R$4:R$149935,"03. Ahli Teknologi Laboratorium Medik")</f>
        <v>0</v>
      </c>
      <c r="BE51" s="147">
        <f t="shared" si="28"/>
        <v>1</v>
      </c>
      <c r="BF51" s="146">
        <f t="shared" si="29"/>
        <v>0</v>
      </c>
      <c r="BG51" s="146">
        <f t="shared" si="30"/>
        <v>1</v>
      </c>
      <c r="BH51" s="151" t="str">
        <f t="shared" si="31"/>
        <v>Belum Memenuhi</v>
      </c>
      <c r="BI51" s="151" t="str">
        <f t="shared" si="32"/>
        <v>Belum Memenuhi</v>
      </c>
    </row>
    <row r="52" spans="13:61" ht="15">
      <c r="M52" s="142" t="s">
        <v>12458</v>
      </c>
      <c r="N52" s="143" t="s">
        <v>12459</v>
      </c>
      <c r="O52" s="140" t="s">
        <v>267</v>
      </c>
      <c r="P52" s="144" t="s">
        <v>9301</v>
      </c>
      <c r="Q52" s="369" t="s">
        <v>12204</v>
      </c>
      <c r="R52" s="140">
        <v>31</v>
      </c>
      <c r="S52" s="141">
        <v>3171</v>
      </c>
      <c r="T52" s="370" t="str">
        <f>IF(R52&lt;&gt;"",VLOOKUP(R52,'01_MASTER_KODE_WILAYAH'!H$1437:I$1470,2,FALSE),"")</f>
        <v>DKI JAKARTA</v>
      </c>
      <c r="U52" s="370" t="str">
        <f>IF(S52&lt;&gt;"",VLOOKUP(S52,'01_MASTER_KODE_WILAYAH'!D$5:F$1353,3,FALSE),"")</f>
        <v>KOTA JAKARTA SELATAN</v>
      </c>
      <c r="V52" s="371" t="str">
        <f t="shared" si="2"/>
        <v>2</v>
      </c>
      <c r="W52" s="157">
        <f t="shared" si="3"/>
        <v>0</v>
      </c>
      <c r="X52" s="145">
        <f>COUNTIFS(A1_Individu_Data_Keadaan_SDMK!A$4:A$149935,M52,A1_Individu_Data_Keadaan_SDMK!R$4:R$149935,"01. Dokter")</f>
        <v>0</v>
      </c>
      <c r="Y52" s="134">
        <f t="shared" si="4"/>
        <v>1</v>
      </c>
      <c r="Z52" s="146">
        <f t="shared" si="5"/>
        <v>0</v>
      </c>
      <c r="AA52" s="146">
        <f t="shared" si="6"/>
        <v>1</v>
      </c>
      <c r="AB52" s="145">
        <f>COUNTIFS(A1_Individu_Data_Keadaan_SDMK!A$4:A$149935,M52,A1_Individu_Data_Keadaan_SDMK!R$4:R$149935,"02. Dokter Gigi")</f>
        <v>0</v>
      </c>
      <c r="AC52" s="134">
        <f t="shared" si="7"/>
        <v>1</v>
      </c>
      <c r="AD52" s="146">
        <f t="shared" si="8"/>
        <v>0</v>
      </c>
      <c r="AE52" s="146">
        <f t="shared" si="9"/>
        <v>1</v>
      </c>
      <c r="AF52" s="145">
        <f>COUNTIFS(A1_Individu_Data_Keadaan_SDMK!A$4:A$149935,M52,A1_Individu_Data_Keadaan_SDMK!Q$4:Q$149935,"03. KEPERAWATAN")</f>
        <v>0</v>
      </c>
      <c r="AG52" s="147">
        <f t="shared" si="10"/>
        <v>5</v>
      </c>
      <c r="AH52" s="146">
        <f t="shared" si="11"/>
        <v>0</v>
      </c>
      <c r="AI52" s="146">
        <f t="shared" si="12"/>
        <v>5</v>
      </c>
      <c r="AJ52" s="145">
        <f>COUNTIFS(A1_Individu_Data_Keadaan_SDMK!A$4:A$149935,M52,A1_Individu_Data_Keadaan_SDMK!Q$4:Q$149935,"04. KEBIDANAN")</f>
        <v>0</v>
      </c>
      <c r="AK52" s="147">
        <f t="shared" si="13"/>
        <v>4</v>
      </c>
      <c r="AL52" s="146">
        <f t="shared" si="14"/>
        <v>0</v>
      </c>
      <c r="AM52" s="146">
        <f t="shared" si="15"/>
        <v>4</v>
      </c>
      <c r="AN52" s="145">
        <f>COUNTIFS(A1_Individu_Data_Keadaan_SDMK!A$4:A$149935,M52,A1_Individu_Data_Keadaan_SDMK!Q$4:Q$149935,"05. KEFARMASIAN")</f>
        <v>0</v>
      </c>
      <c r="AO52" s="147">
        <f t="shared" si="16"/>
        <v>1</v>
      </c>
      <c r="AP52" s="146">
        <f t="shared" si="17"/>
        <v>0</v>
      </c>
      <c r="AQ52" s="146">
        <f t="shared" si="18"/>
        <v>1</v>
      </c>
      <c r="AR52" s="145">
        <f>COUNTIFS(A1_Individu_Data_Keadaan_SDMK!A$4:A$149935,M52,A1_Individu_Data_Keadaan_SDMK!Q$4:Q$149935,"06. KESEHATAN MASYARAKAT")</f>
        <v>0</v>
      </c>
      <c r="AS52" s="147">
        <f t="shared" si="19"/>
        <v>1</v>
      </c>
      <c r="AT52" s="146">
        <f t="shared" si="20"/>
        <v>0</v>
      </c>
      <c r="AU52" s="146">
        <f t="shared" si="21"/>
        <v>1</v>
      </c>
      <c r="AV52" s="145">
        <f>COUNTIFS(A1_Individu_Data_Keadaan_SDMK!A$4:A$149935,M52,A1_Individu_Data_Keadaan_SDMK!Q$4:Q$149935,"07. KESEHATAN LINGKUNGAN")</f>
        <v>0</v>
      </c>
      <c r="AW52" s="147">
        <f t="shared" si="22"/>
        <v>1</v>
      </c>
      <c r="AX52" s="146">
        <f t="shared" si="23"/>
        <v>0</v>
      </c>
      <c r="AY52" s="146">
        <f t="shared" si="24"/>
        <v>1</v>
      </c>
      <c r="AZ52" s="145">
        <f>COUNTIFS(A1_Individu_Data_Keadaan_SDMK!A$4:A$149935,M52,A1_Individu_Data_Keadaan_SDMK!Q$4:Q$149935,"08. GIZI")</f>
        <v>0</v>
      </c>
      <c r="BA52" s="147">
        <f t="shared" si="25"/>
        <v>1</v>
      </c>
      <c r="BB52" s="146">
        <f t="shared" si="26"/>
        <v>0</v>
      </c>
      <c r="BC52" s="146">
        <f t="shared" si="27"/>
        <v>1</v>
      </c>
      <c r="BD52" s="145">
        <f>COUNTIFS(A1_Individu_Data_Keadaan_SDMK!A$4:A$149935,M52,A1_Individu_Data_Keadaan_SDMK!R$4:R$149935,"03. Ahli Teknologi Laboratorium Medik")</f>
        <v>0</v>
      </c>
      <c r="BE52" s="147">
        <f t="shared" si="28"/>
        <v>1</v>
      </c>
      <c r="BF52" s="146">
        <f t="shared" si="29"/>
        <v>0</v>
      </c>
      <c r="BG52" s="146">
        <f t="shared" si="30"/>
        <v>1</v>
      </c>
      <c r="BH52" s="151" t="str">
        <f t="shared" si="31"/>
        <v>Belum Memenuhi</v>
      </c>
      <c r="BI52" s="151" t="str">
        <f t="shared" si="32"/>
        <v>Belum Memenuhi</v>
      </c>
    </row>
    <row r="53" spans="13:61" ht="15">
      <c r="M53" s="142" t="s">
        <v>12460</v>
      </c>
      <c r="N53" s="143" t="s">
        <v>12461</v>
      </c>
      <c r="O53" s="140" t="s">
        <v>267</v>
      </c>
      <c r="P53" s="144" t="s">
        <v>9302</v>
      </c>
      <c r="Q53" s="369" t="s">
        <v>12204</v>
      </c>
      <c r="R53" s="140">
        <v>31</v>
      </c>
      <c r="S53" s="141">
        <v>3171</v>
      </c>
      <c r="T53" s="370" t="str">
        <f>IF(R53&lt;&gt;"",VLOOKUP(R53,'01_MASTER_KODE_WILAYAH'!H$1437:I$1470,2,FALSE),"")</f>
        <v>DKI JAKARTA</v>
      </c>
      <c r="U53" s="370" t="str">
        <f>IF(S53&lt;&gt;"",VLOOKUP(S53,'01_MASTER_KODE_WILAYAH'!D$5:F$1353,3,FALSE),"")</f>
        <v>KOTA JAKARTA SELATAN</v>
      </c>
      <c r="V53" s="371" t="str">
        <f t="shared" si="2"/>
        <v>1</v>
      </c>
      <c r="W53" s="157">
        <f t="shared" si="3"/>
        <v>0</v>
      </c>
      <c r="X53" s="145">
        <f>COUNTIFS(A1_Individu_Data_Keadaan_SDMK!A$4:A$149935,M53,A1_Individu_Data_Keadaan_SDMK!R$4:R$149935,"01. Dokter")</f>
        <v>0</v>
      </c>
      <c r="Y53" s="134">
        <f t="shared" si="4"/>
        <v>2</v>
      </c>
      <c r="Z53" s="146">
        <f t="shared" si="5"/>
        <v>0</v>
      </c>
      <c r="AA53" s="146">
        <f t="shared" si="6"/>
        <v>2</v>
      </c>
      <c r="AB53" s="145">
        <f>COUNTIFS(A1_Individu_Data_Keadaan_SDMK!A$4:A$149935,M53,A1_Individu_Data_Keadaan_SDMK!R$4:R$149935,"02. Dokter Gigi")</f>
        <v>0</v>
      </c>
      <c r="AC53" s="134">
        <f t="shared" si="7"/>
        <v>1</v>
      </c>
      <c r="AD53" s="146">
        <f t="shared" si="8"/>
        <v>0</v>
      </c>
      <c r="AE53" s="146">
        <f t="shared" si="9"/>
        <v>1</v>
      </c>
      <c r="AF53" s="145">
        <f>COUNTIFS(A1_Individu_Data_Keadaan_SDMK!A$4:A$149935,M53,A1_Individu_Data_Keadaan_SDMK!Q$4:Q$149935,"03. KEPERAWATAN")</f>
        <v>0</v>
      </c>
      <c r="AG53" s="147">
        <f t="shared" si="10"/>
        <v>8</v>
      </c>
      <c r="AH53" s="146">
        <f t="shared" si="11"/>
        <v>0</v>
      </c>
      <c r="AI53" s="146">
        <f t="shared" si="12"/>
        <v>8</v>
      </c>
      <c r="AJ53" s="145">
        <f>COUNTIFS(A1_Individu_Data_Keadaan_SDMK!A$4:A$149935,M53,A1_Individu_Data_Keadaan_SDMK!Q$4:Q$149935,"04. KEBIDANAN")</f>
        <v>0</v>
      </c>
      <c r="AK53" s="147">
        <f t="shared" si="13"/>
        <v>7</v>
      </c>
      <c r="AL53" s="146">
        <f t="shared" si="14"/>
        <v>0</v>
      </c>
      <c r="AM53" s="146">
        <f t="shared" si="15"/>
        <v>7</v>
      </c>
      <c r="AN53" s="145">
        <f>COUNTIFS(A1_Individu_Data_Keadaan_SDMK!A$4:A$149935,M53,A1_Individu_Data_Keadaan_SDMK!Q$4:Q$149935,"05. KEFARMASIAN")</f>
        <v>0</v>
      </c>
      <c r="AO53" s="147">
        <f t="shared" si="16"/>
        <v>1</v>
      </c>
      <c r="AP53" s="146">
        <f t="shared" si="17"/>
        <v>0</v>
      </c>
      <c r="AQ53" s="146">
        <f t="shared" si="18"/>
        <v>1</v>
      </c>
      <c r="AR53" s="145">
        <f>COUNTIFS(A1_Individu_Data_Keadaan_SDMK!A$4:A$149935,M53,A1_Individu_Data_Keadaan_SDMK!Q$4:Q$149935,"06. KESEHATAN MASYARAKAT")</f>
        <v>0</v>
      </c>
      <c r="AS53" s="147">
        <f t="shared" si="19"/>
        <v>1</v>
      </c>
      <c r="AT53" s="146">
        <f t="shared" si="20"/>
        <v>0</v>
      </c>
      <c r="AU53" s="146">
        <f t="shared" si="21"/>
        <v>1</v>
      </c>
      <c r="AV53" s="145">
        <f>COUNTIFS(A1_Individu_Data_Keadaan_SDMK!A$4:A$149935,M53,A1_Individu_Data_Keadaan_SDMK!Q$4:Q$149935,"07. KESEHATAN LINGKUNGAN")</f>
        <v>0</v>
      </c>
      <c r="AW53" s="147">
        <f t="shared" si="22"/>
        <v>1</v>
      </c>
      <c r="AX53" s="146">
        <f t="shared" si="23"/>
        <v>0</v>
      </c>
      <c r="AY53" s="146">
        <f t="shared" si="24"/>
        <v>1</v>
      </c>
      <c r="AZ53" s="145">
        <f>COUNTIFS(A1_Individu_Data_Keadaan_SDMK!A$4:A$149935,M53,A1_Individu_Data_Keadaan_SDMK!Q$4:Q$149935,"08. GIZI")</f>
        <v>0</v>
      </c>
      <c r="BA53" s="147">
        <f t="shared" si="25"/>
        <v>2</v>
      </c>
      <c r="BB53" s="146">
        <f t="shared" si="26"/>
        <v>0</v>
      </c>
      <c r="BC53" s="146">
        <f t="shared" si="27"/>
        <v>2</v>
      </c>
      <c r="BD53" s="145">
        <f>COUNTIFS(A1_Individu_Data_Keadaan_SDMK!A$4:A$149935,M53,A1_Individu_Data_Keadaan_SDMK!R$4:R$149935,"03. Ahli Teknologi Laboratorium Medik")</f>
        <v>0</v>
      </c>
      <c r="BE53" s="147">
        <f t="shared" si="28"/>
        <v>1</v>
      </c>
      <c r="BF53" s="146">
        <f t="shared" si="29"/>
        <v>0</v>
      </c>
      <c r="BG53" s="146">
        <f t="shared" si="30"/>
        <v>1</v>
      </c>
      <c r="BH53" s="151" t="str">
        <f t="shared" si="31"/>
        <v>Belum Memenuhi</v>
      </c>
      <c r="BI53" s="151" t="str">
        <f t="shared" si="32"/>
        <v>Belum Memenuhi</v>
      </c>
    </row>
    <row r="54" spans="13:61" ht="15">
      <c r="M54" s="142" t="s">
        <v>12462</v>
      </c>
      <c r="N54" s="143" t="s">
        <v>12463</v>
      </c>
      <c r="O54" s="140" t="s">
        <v>267</v>
      </c>
      <c r="P54" s="144" t="s">
        <v>9301</v>
      </c>
      <c r="Q54" s="369" t="s">
        <v>12204</v>
      </c>
      <c r="R54" s="140">
        <v>31</v>
      </c>
      <c r="S54" s="141">
        <v>3171</v>
      </c>
      <c r="T54" s="370" t="str">
        <f>IF(R54&lt;&gt;"",VLOOKUP(R54,'01_MASTER_KODE_WILAYAH'!H$1437:I$1470,2,FALSE),"")</f>
        <v>DKI JAKARTA</v>
      </c>
      <c r="U54" s="370" t="str">
        <f>IF(S54&lt;&gt;"",VLOOKUP(S54,'01_MASTER_KODE_WILAYAH'!D$5:F$1353,3,FALSE),"")</f>
        <v>KOTA JAKARTA SELATAN</v>
      </c>
      <c r="V54" s="371" t="str">
        <f t="shared" si="2"/>
        <v>2</v>
      </c>
      <c r="W54" s="157">
        <f t="shared" si="3"/>
        <v>0</v>
      </c>
      <c r="X54" s="145">
        <f>COUNTIFS(A1_Individu_Data_Keadaan_SDMK!A$4:A$149935,M54,A1_Individu_Data_Keadaan_SDMK!R$4:R$149935,"01. Dokter")</f>
        <v>0</v>
      </c>
      <c r="Y54" s="134">
        <f t="shared" si="4"/>
        <v>1</v>
      </c>
      <c r="Z54" s="146">
        <f t="shared" si="5"/>
        <v>0</v>
      </c>
      <c r="AA54" s="146">
        <f t="shared" si="6"/>
        <v>1</v>
      </c>
      <c r="AB54" s="145">
        <f>COUNTIFS(A1_Individu_Data_Keadaan_SDMK!A$4:A$149935,M54,A1_Individu_Data_Keadaan_SDMK!R$4:R$149935,"02. Dokter Gigi")</f>
        <v>0</v>
      </c>
      <c r="AC54" s="134">
        <f t="shared" si="7"/>
        <v>1</v>
      </c>
      <c r="AD54" s="146">
        <f t="shared" si="8"/>
        <v>0</v>
      </c>
      <c r="AE54" s="146">
        <f t="shared" si="9"/>
        <v>1</v>
      </c>
      <c r="AF54" s="145">
        <f>COUNTIFS(A1_Individu_Data_Keadaan_SDMK!A$4:A$149935,M54,A1_Individu_Data_Keadaan_SDMK!Q$4:Q$149935,"03. KEPERAWATAN")</f>
        <v>0</v>
      </c>
      <c r="AG54" s="147">
        <f t="shared" si="10"/>
        <v>5</v>
      </c>
      <c r="AH54" s="146">
        <f t="shared" si="11"/>
        <v>0</v>
      </c>
      <c r="AI54" s="146">
        <f t="shared" si="12"/>
        <v>5</v>
      </c>
      <c r="AJ54" s="145">
        <f>COUNTIFS(A1_Individu_Data_Keadaan_SDMK!A$4:A$149935,M54,A1_Individu_Data_Keadaan_SDMK!Q$4:Q$149935,"04. KEBIDANAN")</f>
        <v>0</v>
      </c>
      <c r="AK54" s="147">
        <f t="shared" si="13"/>
        <v>4</v>
      </c>
      <c r="AL54" s="146">
        <f t="shared" si="14"/>
        <v>0</v>
      </c>
      <c r="AM54" s="146">
        <f t="shared" si="15"/>
        <v>4</v>
      </c>
      <c r="AN54" s="145">
        <f>COUNTIFS(A1_Individu_Data_Keadaan_SDMK!A$4:A$149935,M54,A1_Individu_Data_Keadaan_SDMK!Q$4:Q$149935,"05. KEFARMASIAN")</f>
        <v>0</v>
      </c>
      <c r="AO54" s="147">
        <f t="shared" si="16"/>
        <v>1</v>
      </c>
      <c r="AP54" s="146">
        <f t="shared" si="17"/>
        <v>0</v>
      </c>
      <c r="AQ54" s="146">
        <f t="shared" si="18"/>
        <v>1</v>
      </c>
      <c r="AR54" s="145">
        <f>COUNTIFS(A1_Individu_Data_Keadaan_SDMK!A$4:A$149935,M54,A1_Individu_Data_Keadaan_SDMK!Q$4:Q$149935,"06. KESEHATAN MASYARAKAT")</f>
        <v>0</v>
      </c>
      <c r="AS54" s="147">
        <f t="shared" si="19"/>
        <v>1</v>
      </c>
      <c r="AT54" s="146">
        <f t="shared" si="20"/>
        <v>0</v>
      </c>
      <c r="AU54" s="146">
        <f t="shared" si="21"/>
        <v>1</v>
      </c>
      <c r="AV54" s="145">
        <f>COUNTIFS(A1_Individu_Data_Keadaan_SDMK!A$4:A$149935,M54,A1_Individu_Data_Keadaan_SDMK!Q$4:Q$149935,"07. KESEHATAN LINGKUNGAN")</f>
        <v>0</v>
      </c>
      <c r="AW54" s="147">
        <f t="shared" si="22"/>
        <v>1</v>
      </c>
      <c r="AX54" s="146">
        <f t="shared" si="23"/>
        <v>0</v>
      </c>
      <c r="AY54" s="146">
        <f t="shared" si="24"/>
        <v>1</v>
      </c>
      <c r="AZ54" s="145">
        <f>COUNTIFS(A1_Individu_Data_Keadaan_SDMK!A$4:A$149935,M54,A1_Individu_Data_Keadaan_SDMK!Q$4:Q$149935,"08. GIZI")</f>
        <v>0</v>
      </c>
      <c r="BA54" s="147">
        <f t="shared" si="25"/>
        <v>1</v>
      </c>
      <c r="BB54" s="146">
        <f t="shared" si="26"/>
        <v>0</v>
      </c>
      <c r="BC54" s="146">
        <f t="shared" si="27"/>
        <v>1</v>
      </c>
      <c r="BD54" s="145">
        <f>COUNTIFS(A1_Individu_Data_Keadaan_SDMK!A$4:A$149935,M54,A1_Individu_Data_Keadaan_SDMK!R$4:R$149935,"03. Ahli Teknologi Laboratorium Medik")</f>
        <v>0</v>
      </c>
      <c r="BE54" s="147">
        <f t="shared" si="28"/>
        <v>1</v>
      </c>
      <c r="BF54" s="146">
        <f t="shared" si="29"/>
        <v>0</v>
      </c>
      <c r="BG54" s="146">
        <f t="shared" si="30"/>
        <v>1</v>
      </c>
      <c r="BH54" s="151" t="str">
        <f t="shared" si="31"/>
        <v>Belum Memenuhi</v>
      </c>
      <c r="BI54" s="151" t="str">
        <f t="shared" si="32"/>
        <v>Belum Memenuhi</v>
      </c>
    </row>
    <row r="55" spans="13:61" ht="15">
      <c r="M55" s="142" t="s">
        <v>12464</v>
      </c>
      <c r="N55" s="143" t="s">
        <v>12465</v>
      </c>
      <c r="O55" s="140" t="s">
        <v>267</v>
      </c>
      <c r="P55" s="144" t="s">
        <v>9301</v>
      </c>
      <c r="Q55" s="369" t="s">
        <v>12204</v>
      </c>
      <c r="R55" s="140">
        <v>31</v>
      </c>
      <c r="S55" s="141">
        <v>3171</v>
      </c>
      <c r="T55" s="370" t="str">
        <f>IF(R55&lt;&gt;"",VLOOKUP(R55,'01_MASTER_KODE_WILAYAH'!H$1437:I$1470,2,FALSE),"")</f>
        <v>DKI JAKARTA</v>
      </c>
      <c r="U55" s="370" t="str">
        <f>IF(S55&lt;&gt;"",VLOOKUP(S55,'01_MASTER_KODE_WILAYAH'!D$5:F$1353,3,FALSE),"")</f>
        <v>KOTA JAKARTA SELATAN</v>
      </c>
      <c r="V55" s="371" t="str">
        <f t="shared" si="2"/>
        <v>2</v>
      </c>
      <c r="W55" s="157">
        <f t="shared" si="3"/>
        <v>0</v>
      </c>
      <c r="X55" s="145">
        <f>COUNTIFS(A1_Individu_Data_Keadaan_SDMK!A$4:A$149935,M55,A1_Individu_Data_Keadaan_SDMK!R$4:R$149935,"01. Dokter")</f>
        <v>0</v>
      </c>
      <c r="Y55" s="134">
        <f t="shared" si="4"/>
        <v>1</v>
      </c>
      <c r="Z55" s="146">
        <f t="shared" si="5"/>
        <v>0</v>
      </c>
      <c r="AA55" s="146">
        <f t="shared" si="6"/>
        <v>1</v>
      </c>
      <c r="AB55" s="145">
        <f>COUNTIFS(A1_Individu_Data_Keadaan_SDMK!A$4:A$149935,M55,A1_Individu_Data_Keadaan_SDMK!R$4:R$149935,"02. Dokter Gigi")</f>
        <v>0</v>
      </c>
      <c r="AC55" s="134">
        <f t="shared" si="7"/>
        <v>1</v>
      </c>
      <c r="AD55" s="146">
        <f t="shared" si="8"/>
        <v>0</v>
      </c>
      <c r="AE55" s="146">
        <f t="shared" si="9"/>
        <v>1</v>
      </c>
      <c r="AF55" s="145">
        <f>COUNTIFS(A1_Individu_Data_Keadaan_SDMK!A$4:A$149935,M55,A1_Individu_Data_Keadaan_SDMK!Q$4:Q$149935,"03. KEPERAWATAN")</f>
        <v>0</v>
      </c>
      <c r="AG55" s="147">
        <f t="shared" si="10"/>
        <v>5</v>
      </c>
      <c r="AH55" s="146">
        <f t="shared" si="11"/>
        <v>0</v>
      </c>
      <c r="AI55" s="146">
        <f t="shared" si="12"/>
        <v>5</v>
      </c>
      <c r="AJ55" s="145">
        <f>COUNTIFS(A1_Individu_Data_Keadaan_SDMK!A$4:A$149935,M55,A1_Individu_Data_Keadaan_SDMK!Q$4:Q$149935,"04. KEBIDANAN")</f>
        <v>0</v>
      </c>
      <c r="AK55" s="147">
        <f t="shared" si="13"/>
        <v>4</v>
      </c>
      <c r="AL55" s="146">
        <f t="shared" si="14"/>
        <v>0</v>
      </c>
      <c r="AM55" s="146">
        <f t="shared" si="15"/>
        <v>4</v>
      </c>
      <c r="AN55" s="145">
        <f>COUNTIFS(A1_Individu_Data_Keadaan_SDMK!A$4:A$149935,M55,A1_Individu_Data_Keadaan_SDMK!Q$4:Q$149935,"05. KEFARMASIAN")</f>
        <v>0</v>
      </c>
      <c r="AO55" s="147">
        <f t="shared" si="16"/>
        <v>1</v>
      </c>
      <c r="AP55" s="146">
        <f t="shared" si="17"/>
        <v>0</v>
      </c>
      <c r="AQ55" s="146">
        <f t="shared" si="18"/>
        <v>1</v>
      </c>
      <c r="AR55" s="145">
        <f>COUNTIFS(A1_Individu_Data_Keadaan_SDMK!A$4:A$149935,M55,A1_Individu_Data_Keadaan_SDMK!Q$4:Q$149935,"06. KESEHATAN MASYARAKAT")</f>
        <v>0</v>
      </c>
      <c r="AS55" s="147">
        <f t="shared" si="19"/>
        <v>1</v>
      </c>
      <c r="AT55" s="146">
        <f t="shared" si="20"/>
        <v>0</v>
      </c>
      <c r="AU55" s="146">
        <f t="shared" si="21"/>
        <v>1</v>
      </c>
      <c r="AV55" s="145">
        <f>COUNTIFS(A1_Individu_Data_Keadaan_SDMK!A$4:A$149935,M55,A1_Individu_Data_Keadaan_SDMK!Q$4:Q$149935,"07. KESEHATAN LINGKUNGAN")</f>
        <v>0</v>
      </c>
      <c r="AW55" s="147">
        <f t="shared" si="22"/>
        <v>1</v>
      </c>
      <c r="AX55" s="146">
        <f t="shared" si="23"/>
        <v>0</v>
      </c>
      <c r="AY55" s="146">
        <f t="shared" si="24"/>
        <v>1</v>
      </c>
      <c r="AZ55" s="145">
        <f>COUNTIFS(A1_Individu_Data_Keadaan_SDMK!A$4:A$149935,M55,A1_Individu_Data_Keadaan_SDMK!Q$4:Q$149935,"08. GIZI")</f>
        <v>0</v>
      </c>
      <c r="BA55" s="147">
        <f t="shared" si="25"/>
        <v>1</v>
      </c>
      <c r="BB55" s="146">
        <f t="shared" si="26"/>
        <v>0</v>
      </c>
      <c r="BC55" s="146">
        <f t="shared" si="27"/>
        <v>1</v>
      </c>
      <c r="BD55" s="145">
        <f>COUNTIFS(A1_Individu_Data_Keadaan_SDMK!A$4:A$149935,M55,A1_Individu_Data_Keadaan_SDMK!R$4:R$149935,"03. Ahli Teknologi Laboratorium Medik")</f>
        <v>0</v>
      </c>
      <c r="BE55" s="147">
        <f t="shared" si="28"/>
        <v>1</v>
      </c>
      <c r="BF55" s="146">
        <f t="shared" si="29"/>
        <v>0</v>
      </c>
      <c r="BG55" s="146">
        <f t="shared" si="30"/>
        <v>1</v>
      </c>
      <c r="BH55" s="151" t="str">
        <f t="shared" si="31"/>
        <v>Belum Memenuhi</v>
      </c>
      <c r="BI55" s="151" t="str">
        <f t="shared" si="32"/>
        <v>Belum Memenuhi</v>
      </c>
    </row>
    <row r="56" spans="13:61" ht="15">
      <c r="M56" s="142" t="s">
        <v>12466</v>
      </c>
      <c r="N56" s="143" t="s">
        <v>12467</v>
      </c>
      <c r="O56" s="140" t="s">
        <v>267</v>
      </c>
      <c r="P56" s="144" t="s">
        <v>9301</v>
      </c>
      <c r="Q56" s="369" t="s">
        <v>12204</v>
      </c>
      <c r="R56" s="140">
        <v>31</v>
      </c>
      <c r="S56" s="141">
        <v>3171</v>
      </c>
      <c r="T56" s="370" t="str">
        <f>IF(R56&lt;&gt;"",VLOOKUP(R56,'01_MASTER_KODE_WILAYAH'!H$1437:I$1470,2,FALSE),"")</f>
        <v>DKI JAKARTA</v>
      </c>
      <c r="U56" s="370" t="str">
        <f>IF(S56&lt;&gt;"",VLOOKUP(S56,'01_MASTER_KODE_WILAYAH'!D$5:F$1353,3,FALSE),"")</f>
        <v>KOTA JAKARTA SELATAN</v>
      </c>
      <c r="V56" s="371" t="str">
        <f t="shared" si="2"/>
        <v>2</v>
      </c>
      <c r="W56" s="157">
        <f t="shared" si="3"/>
        <v>0</v>
      </c>
      <c r="X56" s="145">
        <f>COUNTIFS(A1_Individu_Data_Keadaan_SDMK!A$4:A$149935,M56,A1_Individu_Data_Keadaan_SDMK!R$4:R$149935,"01. Dokter")</f>
        <v>0</v>
      </c>
      <c r="Y56" s="134">
        <f t="shared" si="4"/>
        <v>1</v>
      </c>
      <c r="Z56" s="146">
        <f t="shared" si="5"/>
        <v>0</v>
      </c>
      <c r="AA56" s="146">
        <f t="shared" si="6"/>
        <v>1</v>
      </c>
      <c r="AB56" s="145">
        <f>COUNTIFS(A1_Individu_Data_Keadaan_SDMK!A$4:A$149935,M56,A1_Individu_Data_Keadaan_SDMK!R$4:R$149935,"02. Dokter Gigi")</f>
        <v>0</v>
      </c>
      <c r="AC56" s="134">
        <f t="shared" si="7"/>
        <v>1</v>
      </c>
      <c r="AD56" s="146">
        <f t="shared" si="8"/>
        <v>0</v>
      </c>
      <c r="AE56" s="146">
        <f t="shared" si="9"/>
        <v>1</v>
      </c>
      <c r="AF56" s="145">
        <f>COUNTIFS(A1_Individu_Data_Keadaan_SDMK!A$4:A$149935,M56,A1_Individu_Data_Keadaan_SDMK!Q$4:Q$149935,"03. KEPERAWATAN")</f>
        <v>0</v>
      </c>
      <c r="AG56" s="147">
        <f t="shared" si="10"/>
        <v>5</v>
      </c>
      <c r="AH56" s="146">
        <f t="shared" si="11"/>
        <v>0</v>
      </c>
      <c r="AI56" s="146">
        <f t="shared" si="12"/>
        <v>5</v>
      </c>
      <c r="AJ56" s="145">
        <f>COUNTIFS(A1_Individu_Data_Keadaan_SDMK!A$4:A$149935,M56,A1_Individu_Data_Keadaan_SDMK!Q$4:Q$149935,"04. KEBIDANAN")</f>
        <v>0</v>
      </c>
      <c r="AK56" s="147">
        <f t="shared" si="13"/>
        <v>4</v>
      </c>
      <c r="AL56" s="146">
        <f t="shared" si="14"/>
        <v>0</v>
      </c>
      <c r="AM56" s="146">
        <f t="shared" si="15"/>
        <v>4</v>
      </c>
      <c r="AN56" s="145">
        <f>COUNTIFS(A1_Individu_Data_Keadaan_SDMK!A$4:A$149935,M56,A1_Individu_Data_Keadaan_SDMK!Q$4:Q$149935,"05. KEFARMASIAN")</f>
        <v>0</v>
      </c>
      <c r="AO56" s="147">
        <f t="shared" si="16"/>
        <v>1</v>
      </c>
      <c r="AP56" s="146">
        <f t="shared" si="17"/>
        <v>0</v>
      </c>
      <c r="AQ56" s="146">
        <f t="shared" si="18"/>
        <v>1</v>
      </c>
      <c r="AR56" s="145">
        <f>COUNTIFS(A1_Individu_Data_Keadaan_SDMK!A$4:A$149935,M56,A1_Individu_Data_Keadaan_SDMK!Q$4:Q$149935,"06. KESEHATAN MASYARAKAT")</f>
        <v>0</v>
      </c>
      <c r="AS56" s="147">
        <f t="shared" si="19"/>
        <v>1</v>
      </c>
      <c r="AT56" s="146">
        <f t="shared" si="20"/>
        <v>0</v>
      </c>
      <c r="AU56" s="146">
        <f t="shared" si="21"/>
        <v>1</v>
      </c>
      <c r="AV56" s="145">
        <f>COUNTIFS(A1_Individu_Data_Keadaan_SDMK!A$4:A$149935,M56,A1_Individu_Data_Keadaan_SDMK!Q$4:Q$149935,"07. KESEHATAN LINGKUNGAN")</f>
        <v>0</v>
      </c>
      <c r="AW56" s="147">
        <f t="shared" si="22"/>
        <v>1</v>
      </c>
      <c r="AX56" s="146">
        <f t="shared" si="23"/>
        <v>0</v>
      </c>
      <c r="AY56" s="146">
        <f t="shared" si="24"/>
        <v>1</v>
      </c>
      <c r="AZ56" s="145">
        <f>COUNTIFS(A1_Individu_Data_Keadaan_SDMK!A$4:A$149935,M56,A1_Individu_Data_Keadaan_SDMK!Q$4:Q$149935,"08. GIZI")</f>
        <v>0</v>
      </c>
      <c r="BA56" s="147">
        <f t="shared" si="25"/>
        <v>1</v>
      </c>
      <c r="BB56" s="146">
        <f t="shared" si="26"/>
        <v>0</v>
      </c>
      <c r="BC56" s="146">
        <f t="shared" si="27"/>
        <v>1</v>
      </c>
      <c r="BD56" s="145">
        <f>COUNTIFS(A1_Individu_Data_Keadaan_SDMK!A$4:A$149935,M56,A1_Individu_Data_Keadaan_SDMK!R$4:R$149935,"03. Ahli Teknologi Laboratorium Medik")</f>
        <v>0</v>
      </c>
      <c r="BE56" s="147">
        <f t="shared" si="28"/>
        <v>1</v>
      </c>
      <c r="BF56" s="146">
        <f t="shared" si="29"/>
        <v>0</v>
      </c>
      <c r="BG56" s="146">
        <f t="shared" si="30"/>
        <v>1</v>
      </c>
      <c r="BH56" s="151" t="str">
        <f t="shared" si="31"/>
        <v>Belum Memenuhi</v>
      </c>
      <c r="BI56" s="151" t="str">
        <f t="shared" si="32"/>
        <v>Belum Memenuhi</v>
      </c>
    </row>
    <row r="57" spans="13:61" ht="15">
      <c r="M57" s="142" t="s">
        <v>12468</v>
      </c>
      <c r="N57" s="143" t="s">
        <v>12469</v>
      </c>
      <c r="O57" s="140" t="s">
        <v>267</v>
      </c>
      <c r="P57" s="144" t="s">
        <v>9301</v>
      </c>
      <c r="Q57" s="369" t="s">
        <v>12204</v>
      </c>
      <c r="R57" s="140">
        <v>31</v>
      </c>
      <c r="S57" s="141">
        <v>3171</v>
      </c>
      <c r="T57" s="370" t="str">
        <f>IF(R57&lt;&gt;"",VLOOKUP(R57,'01_MASTER_KODE_WILAYAH'!H$1437:I$1470,2,FALSE),"")</f>
        <v>DKI JAKARTA</v>
      </c>
      <c r="U57" s="370" t="str">
        <f>IF(S57&lt;&gt;"",VLOOKUP(S57,'01_MASTER_KODE_WILAYAH'!D$5:F$1353,3,FALSE),"")</f>
        <v>KOTA JAKARTA SELATAN</v>
      </c>
      <c r="V57" s="371" t="str">
        <f t="shared" si="2"/>
        <v>2</v>
      </c>
      <c r="W57" s="157">
        <f t="shared" si="3"/>
        <v>0</v>
      </c>
      <c r="X57" s="145">
        <f>COUNTIFS(A1_Individu_Data_Keadaan_SDMK!A$4:A$149935,M57,A1_Individu_Data_Keadaan_SDMK!R$4:R$149935,"01. Dokter")</f>
        <v>0</v>
      </c>
      <c r="Y57" s="134">
        <f t="shared" si="4"/>
        <v>1</v>
      </c>
      <c r="Z57" s="146">
        <f t="shared" si="5"/>
        <v>0</v>
      </c>
      <c r="AA57" s="146">
        <f t="shared" si="6"/>
        <v>1</v>
      </c>
      <c r="AB57" s="145">
        <f>COUNTIFS(A1_Individu_Data_Keadaan_SDMK!A$4:A$149935,M57,A1_Individu_Data_Keadaan_SDMK!R$4:R$149935,"02. Dokter Gigi")</f>
        <v>0</v>
      </c>
      <c r="AC57" s="134">
        <f t="shared" si="7"/>
        <v>1</v>
      </c>
      <c r="AD57" s="146">
        <f t="shared" si="8"/>
        <v>0</v>
      </c>
      <c r="AE57" s="146">
        <f t="shared" si="9"/>
        <v>1</v>
      </c>
      <c r="AF57" s="145">
        <f>COUNTIFS(A1_Individu_Data_Keadaan_SDMK!A$4:A$149935,M57,A1_Individu_Data_Keadaan_SDMK!Q$4:Q$149935,"03. KEPERAWATAN")</f>
        <v>0</v>
      </c>
      <c r="AG57" s="147">
        <f t="shared" si="10"/>
        <v>5</v>
      </c>
      <c r="AH57" s="146">
        <f t="shared" si="11"/>
        <v>0</v>
      </c>
      <c r="AI57" s="146">
        <f t="shared" si="12"/>
        <v>5</v>
      </c>
      <c r="AJ57" s="145">
        <f>COUNTIFS(A1_Individu_Data_Keadaan_SDMK!A$4:A$149935,M57,A1_Individu_Data_Keadaan_SDMK!Q$4:Q$149935,"04. KEBIDANAN")</f>
        <v>0</v>
      </c>
      <c r="AK57" s="147">
        <f t="shared" si="13"/>
        <v>4</v>
      </c>
      <c r="AL57" s="146">
        <f t="shared" si="14"/>
        <v>0</v>
      </c>
      <c r="AM57" s="146">
        <f t="shared" si="15"/>
        <v>4</v>
      </c>
      <c r="AN57" s="145">
        <f>COUNTIFS(A1_Individu_Data_Keadaan_SDMK!A$4:A$149935,M57,A1_Individu_Data_Keadaan_SDMK!Q$4:Q$149935,"05. KEFARMASIAN")</f>
        <v>0</v>
      </c>
      <c r="AO57" s="147">
        <f t="shared" si="16"/>
        <v>1</v>
      </c>
      <c r="AP57" s="146">
        <f t="shared" si="17"/>
        <v>0</v>
      </c>
      <c r="AQ57" s="146">
        <f t="shared" si="18"/>
        <v>1</v>
      </c>
      <c r="AR57" s="145">
        <f>COUNTIFS(A1_Individu_Data_Keadaan_SDMK!A$4:A$149935,M57,A1_Individu_Data_Keadaan_SDMK!Q$4:Q$149935,"06. KESEHATAN MASYARAKAT")</f>
        <v>0</v>
      </c>
      <c r="AS57" s="147">
        <f t="shared" si="19"/>
        <v>1</v>
      </c>
      <c r="AT57" s="146">
        <f t="shared" si="20"/>
        <v>0</v>
      </c>
      <c r="AU57" s="146">
        <f t="shared" si="21"/>
        <v>1</v>
      </c>
      <c r="AV57" s="145">
        <f>COUNTIFS(A1_Individu_Data_Keadaan_SDMK!A$4:A$149935,M57,A1_Individu_Data_Keadaan_SDMK!Q$4:Q$149935,"07. KESEHATAN LINGKUNGAN")</f>
        <v>0</v>
      </c>
      <c r="AW57" s="147">
        <f t="shared" si="22"/>
        <v>1</v>
      </c>
      <c r="AX57" s="146">
        <f t="shared" si="23"/>
        <v>0</v>
      </c>
      <c r="AY57" s="146">
        <f t="shared" si="24"/>
        <v>1</v>
      </c>
      <c r="AZ57" s="145">
        <f>COUNTIFS(A1_Individu_Data_Keadaan_SDMK!A$4:A$149935,M57,A1_Individu_Data_Keadaan_SDMK!Q$4:Q$149935,"08. GIZI")</f>
        <v>0</v>
      </c>
      <c r="BA57" s="147">
        <f t="shared" si="25"/>
        <v>1</v>
      </c>
      <c r="BB57" s="146">
        <f t="shared" si="26"/>
        <v>0</v>
      </c>
      <c r="BC57" s="146">
        <f t="shared" si="27"/>
        <v>1</v>
      </c>
      <c r="BD57" s="145">
        <f>COUNTIFS(A1_Individu_Data_Keadaan_SDMK!A$4:A$149935,M57,A1_Individu_Data_Keadaan_SDMK!R$4:R$149935,"03. Ahli Teknologi Laboratorium Medik")</f>
        <v>0</v>
      </c>
      <c r="BE57" s="147">
        <f t="shared" si="28"/>
        <v>1</v>
      </c>
      <c r="BF57" s="146">
        <f t="shared" si="29"/>
        <v>0</v>
      </c>
      <c r="BG57" s="146">
        <f t="shared" si="30"/>
        <v>1</v>
      </c>
      <c r="BH57" s="151" t="str">
        <f t="shared" si="31"/>
        <v>Belum Memenuhi</v>
      </c>
      <c r="BI57" s="151" t="str">
        <f t="shared" si="32"/>
        <v>Belum Memenuhi</v>
      </c>
    </row>
    <row r="58" spans="13:61" ht="15">
      <c r="M58" s="142" t="s">
        <v>12470</v>
      </c>
      <c r="N58" s="143" t="s">
        <v>12471</v>
      </c>
      <c r="O58" s="140" t="s">
        <v>267</v>
      </c>
      <c r="P58" s="144" t="s">
        <v>9301</v>
      </c>
      <c r="Q58" s="369" t="s">
        <v>12204</v>
      </c>
      <c r="R58" s="140">
        <v>31</v>
      </c>
      <c r="S58" s="141">
        <v>3171</v>
      </c>
      <c r="T58" s="370" t="str">
        <f>IF(R58&lt;&gt;"",VLOOKUP(R58,'01_MASTER_KODE_WILAYAH'!H$1437:I$1470,2,FALSE),"")</f>
        <v>DKI JAKARTA</v>
      </c>
      <c r="U58" s="370" t="str">
        <f>IF(S58&lt;&gt;"",VLOOKUP(S58,'01_MASTER_KODE_WILAYAH'!D$5:F$1353,3,FALSE),"")</f>
        <v>KOTA JAKARTA SELATAN</v>
      </c>
      <c r="V58" s="371" t="str">
        <f t="shared" si="2"/>
        <v>2</v>
      </c>
      <c r="W58" s="157">
        <f t="shared" si="3"/>
        <v>0</v>
      </c>
      <c r="X58" s="145">
        <f>COUNTIFS(A1_Individu_Data_Keadaan_SDMK!A$4:A$149935,M58,A1_Individu_Data_Keadaan_SDMK!R$4:R$149935,"01. Dokter")</f>
        <v>0</v>
      </c>
      <c r="Y58" s="134">
        <f t="shared" si="4"/>
        <v>1</v>
      </c>
      <c r="Z58" s="146">
        <f t="shared" si="5"/>
        <v>0</v>
      </c>
      <c r="AA58" s="146">
        <f t="shared" si="6"/>
        <v>1</v>
      </c>
      <c r="AB58" s="145">
        <f>COUNTIFS(A1_Individu_Data_Keadaan_SDMK!A$4:A$149935,M58,A1_Individu_Data_Keadaan_SDMK!R$4:R$149935,"02. Dokter Gigi")</f>
        <v>0</v>
      </c>
      <c r="AC58" s="134">
        <f t="shared" si="7"/>
        <v>1</v>
      </c>
      <c r="AD58" s="146">
        <f t="shared" si="8"/>
        <v>0</v>
      </c>
      <c r="AE58" s="146">
        <f t="shared" si="9"/>
        <v>1</v>
      </c>
      <c r="AF58" s="145">
        <f>COUNTIFS(A1_Individu_Data_Keadaan_SDMK!A$4:A$149935,M58,A1_Individu_Data_Keadaan_SDMK!Q$4:Q$149935,"03. KEPERAWATAN")</f>
        <v>0</v>
      </c>
      <c r="AG58" s="147">
        <f t="shared" si="10"/>
        <v>5</v>
      </c>
      <c r="AH58" s="146">
        <f t="shared" si="11"/>
        <v>0</v>
      </c>
      <c r="AI58" s="146">
        <f t="shared" si="12"/>
        <v>5</v>
      </c>
      <c r="AJ58" s="145">
        <f>COUNTIFS(A1_Individu_Data_Keadaan_SDMK!A$4:A$149935,M58,A1_Individu_Data_Keadaan_SDMK!Q$4:Q$149935,"04. KEBIDANAN")</f>
        <v>0</v>
      </c>
      <c r="AK58" s="147">
        <f t="shared" si="13"/>
        <v>4</v>
      </c>
      <c r="AL58" s="146">
        <f t="shared" si="14"/>
        <v>0</v>
      </c>
      <c r="AM58" s="146">
        <f t="shared" si="15"/>
        <v>4</v>
      </c>
      <c r="AN58" s="145">
        <f>COUNTIFS(A1_Individu_Data_Keadaan_SDMK!A$4:A$149935,M58,A1_Individu_Data_Keadaan_SDMK!Q$4:Q$149935,"05. KEFARMASIAN")</f>
        <v>0</v>
      </c>
      <c r="AO58" s="147">
        <f t="shared" si="16"/>
        <v>1</v>
      </c>
      <c r="AP58" s="146">
        <f t="shared" si="17"/>
        <v>0</v>
      </c>
      <c r="AQ58" s="146">
        <f t="shared" si="18"/>
        <v>1</v>
      </c>
      <c r="AR58" s="145">
        <f>COUNTIFS(A1_Individu_Data_Keadaan_SDMK!A$4:A$149935,M58,A1_Individu_Data_Keadaan_SDMK!Q$4:Q$149935,"06. KESEHATAN MASYARAKAT")</f>
        <v>0</v>
      </c>
      <c r="AS58" s="147">
        <f t="shared" si="19"/>
        <v>1</v>
      </c>
      <c r="AT58" s="146">
        <f t="shared" si="20"/>
        <v>0</v>
      </c>
      <c r="AU58" s="146">
        <f t="shared" si="21"/>
        <v>1</v>
      </c>
      <c r="AV58" s="145">
        <f>COUNTIFS(A1_Individu_Data_Keadaan_SDMK!A$4:A$149935,M58,A1_Individu_Data_Keadaan_SDMK!Q$4:Q$149935,"07. KESEHATAN LINGKUNGAN")</f>
        <v>0</v>
      </c>
      <c r="AW58" s="147">
        <f t="shared" si="22"/>
        <v>1</v>
      </c>
      <c r="AX58" s="146">
        <f t="shared" si="23"/>
        <v>0</v>
      </c>
      <c r="AY58" s="146">
        <f t="shared" si="24"/>
        <v>1</v>
      </c>
      <c r="AZ58" s="145">
        <f>COUNTIFS(A1_Individu_Data_Keadaan_SDMK!A$4:A$149935,M58,A1_Individu_Data_Keadaan_SDMK!Q$4:Q$149935,"08. GIZI")</f>
        <v>0</v>
      </c>
      <c r="BA58" s="147">
        <f t="shared" si="25"/>
        <v>1</v>
      </c>
      <c r="BB58" s="146">
        <f t="shared" si="26"/>
        <v>0</v>
      </c>
      <c r="BC58" s="146">
        <f t="shared" si="27"/>
        <v>1</v>
      </c>
      <c r="BD58" s="145">
        <f>COUNTIFS(A1_Individu_Data_Keadaan_SDMK!A$4:A$149935,M58,A1_Individu_Data_Keadaan_SDMK!R$4:R$149935,"03. Ahli Teknologi Laboratorium Medik")</f>
        <v>0</v>
      </c>
      <c r="BE58" s="147">
        <f t="shared" si="28"/>
        <v>1</v>
      </c>
      <c r="BF58" s="146">
        <f t="shared" si="29"/>
        <v>0</v>
      </c>
      <c r="BG58" s="146">
        <f t="shared" si="30"/>
        <v>1</v>
      </c>
      <c r="BH58" s="151" t="str">
        <f t="shared" si="31"/>
        <v>Belum Memenuhi</v>
      </c>
      <c r="BI58" s="151" t="str">
        <f t="shared" si="32"/>
        <v>Belum Memenuhi</v>
      </c>
    </row>
    <row r="59" spans="13:61" ht="15">
      <c r="M59" s="142" t="s">
        <v>12472</v>
      </c>
      <c r="N59" s="143" t="s">
        <v>12473</v>
      </c>
      <c r="O59" s="140" t="s">
        <v>267</v>
      </c>
      <c r="P59" s="144" t="s">
        <v>9301</v>
      </c>
      <c r="Q59" s="369" t="s">
        <v>12204</v>
      </c>
      <c r="R59" s="140">
        <v>31</v>
      </c>
      <c r="S59" s="141">
        <v>3171</v>
      </c>
      <c r="T59" s="370" t="str">
        <f>IF(R59&lt;&gt;"",VLOOKUP(R59,'01_MASTER_KODE_WILAYAH'!H$1437:I$1470,2,FALSE),"")</f>
        <v>DKI JAKARTA</v>
      </c>
      <c r="U59" s="370" t="str">
        <f>IF(S59&lt;&gt;"",VLOOKUP(S59,'01_MASTER_KODE_WILAYAH'!D$5:F$1353,3,FALSE),"")</f>
        <v>KOTA JAKARTA SELATAN</v>
      </c>
      <c r="V59" s="371" t="str">
        <f t="shared" si="2"/>
        <v>2</v>
      </c>
      <c r="W59" s="157">
        <f t="shared" si="3"/>
        <v>0</v>
      </c>
      <c r="X59" s="145">
        <f>COUNTIFS(A1_Individu_Data_Keadaan_SDMK!A$4:A$149935,M59,A1_Individu_Data_Keadaan_SDMK!R$4:R$149935,"01. Dokter")</f>
        <v>0</v>
      </c>
      <c r="Y59" s="134">
        <f t="shared" si="4"/>
        <v>1</v>
      </c>
      <c r="Z59" s="146">
        <f t="shared" si="5"/>
        <v>0</v>
      </c>
      <c r="AA59" s="146">
        <f t="shared" si="6"/>
        <v>1</v>
      </c>
      <c r="AB59" s="145">
        <f>COUNTIFS(A1_Individu_Data_Keadaan_SDMK!A$4:A$149935,M59,A1_Individu_Data_Keadaan_SDMK!R$4:R$149935,"02. Dokter Gigi")</f>
        <v>0</v>
      </c>
      <c r="AC59" s="134">
        <f t="shared" si="7"/>
        <v>1</v>
      </c>
      <c r="AD59" s="146">
        <f t="shared" si="8"/>
        <v>0</v>
      </c>
      <c r="AE59" s="146">
        <f t="shared" si="9"/>
        <v>1</v>
      </c>
      <c r="AF59" s="145">
        <f>COUNTIFS(A1_Individu_Data_Keadaan_SDMK!A$4:A$149935,M59,A1_Individu_Data_Keadaan_SDMK!Q$4:Q$149935,"03. KEPERAWATAN")</f>
        <v>0</v>
      </c>
      <c r="AG59" s="147">
        <f t="shared" si="10"/>
        <v>5</v>
      </c>
      <c r="AH59" s="146">
        <f t="shared" si="11"/>
        <v>0</v>
      </c>
      <c r="AI59" s="146">
        <f t="shared" si="12"/>
        <v>5</v>
      </c>
      <c r="AJ59" s="145">
        <f>COUNTIFS(A1_Individu_Data_Keadaan_SDMK!A$4:A$149935,M59,A1_Individu_Data_Keadaan_SDMK!Q$4:Q$149935,"04. KEBIDANAN")</f>
        <v>0</v>
      </c>
      <c r="AK59" s="147">
        <f t="shared" si="13"/>
        <v>4</v>
      </c>
      <c r="AL59" s="146">
        <f t="shared" si="14"/>
        <v>0</v>
      </c>
      <c r="AM59" s="146">
        <f t="shared" si="15"/>
        <v>4</v>
      </c>
      <c r="AN59" s="145">
        <f>COUNTIFS(A1_Individu_Data_Keadaan_SDMK!A$4:A$149935,M59,A1_Individu_Data_Keadaan_SDMK!Q$4:Q$149935,"05. KEFARMASIAN")</f>
        <v>0</v>
      </c>
      <c r="AO59" s="147">
        <f t="shared" si="16"/>
        <v>1</v>
      </c>
      <c r="AP59" s="146">
        <f t="shared" si="17"/>
        <v>0</v>
      </c>
      <c r="AQ59" s="146">
        <f t="shared" si="18"/>
        <v>1</v>
      </c>
      <c r="AR59" s="145">
        <f>COUNTIFS(A1_Individu_Data_Keadaan_SDMK!A$4:A$149935,M59,A1_Individu_Data_Keadaan_SDMK!Q$4:Q$149935,"06. KESEHATAN MASYARAKAT")</f>
        <v>0</v>
      </c>
      <c r="AS59" s="147">
        <f t="shared" si="19"/>
        <v>1</v>
      </c>
      <c r="AT59" s="146">
        <f t="shared" si="20"/>
        <v>0</v>
      </c>
      <c r="AU59" s="146">
        <f t="shared" si="21"/>
        <v>1</v>
      </c>
      <c r="AV59" s="145">
        <f>COUNTIFS(A1_Individu_Data_Keadaan_SDMK!A$4:A$149935,M59,A1_Individu_Data_Keadaan_SDMK!Q$4:Q$149935,"07. KESEHATAN LINGKUNGAN")</f>
        <v>0</v>
      </c>
      <c r="AW59" s="147">
        <f t="shared" si="22"/>
        <v>1</v>
      </c>
      <c r="AX59" s="146">
        <f t="shared" si="23"/>
        <v>0</v>
      </c>
      <c r="AY59" s="146">
        <f t="shared" si="24"/>
        <v>1</v>
      </c>
      <c r="AZ59" s="145">
        <f>COUNTIFS(A1_Individu_Data_Keadaan_SDMK!A$4:A$149935,M59,A1_Individu_Data_Keadaan_SDMK!Q$4:Q$149935,"08. GIZI")</f>
        <v>0</v>
      </c>
      <c r="BA59" s="147">
        <f t="shared" si="25"/>
        <v>1</v>
      </c>
      <c r="BB59" s="146">
        <f t="shared" si="26"/>
        <v>0</v>
      </c>
      <c r="BC59" s="146">
        <f t="shared" si="27"/>
        <v>1</v>
      </c>
      <c r="BD59" s="145">
        <f>COUNTIFS(A1_Individu_Data_Keadaan_SDMK!A$4:A$149935,M59,A1_Individu_Data_Keadaan_SDMK!R$4:R$149935,"03. Ahli Teknologi Laboratorium Medik")</f>
        <v>0</v>
      </c>
      <c r="BE59" s="147">
        <f t="shared" si="28"/>
        <v>1</v>
      </c>
      <c r="BF59" s="146">
        <f t="shared" si="29"/>
        <v>0</v>
      </c>
      <c r="BG59" s="146">
        <f t="shared" si="30"/>
        <v>1</v>
      </c>
      <c r="BH59" s="151" t="str">
        <f t="shared" si="31"/>
        <v>Belum Memenuhi</v>
      </c>
      <c r="BI59" s="151" t="str">
        <f t="shared" si="32"/>
        <v>Belum Memenuhi</v>
      </c>
    </row>
    <row r="60" spans="13:61" ht="15">
      <c r="M60" s="142" t="s">
        <v>12474</v>
      </c>
      <c r="N60" s="143" t="s">
        <v>12475</v>
      </c>
      <c r="O60" s="140" t="s">
        <v>267</v>
      </c>
      <c r="P60" s="144" t="s">
        <v>9301</v>
      </c>
      <c r="Q60" s="369" t="s">
        <v>12204</v>
      </c>
      <c r="R60" s="140">
        <v>31</v>
      </c>
      <c r="S60" s="141">
        <v>3171</v>
      </c>
      <c r="T60" s="370" t="str">
        <f>IF(R60&lt;&gt;"",VLOOKUP(R60,'01_MASTER_KODE_WILAYAH'!H$1437:I$1470,2,FALSE),"")</f>
        <v>DKI JAKARTA</v>
      </c>
      <c r="U60" s="370" t="str">
        <f>IF(S60&lt;&gt;"",VLOOKUP(S60,'01_MASTER_KODE_WILAYAH'!D$5:F$1353,3,FALSE),"")</f>
        <v>KOTA JAKARTA SELATAN</v>
      </c>
      <c r="V60" s="371" t="str">
        <f t="shared" si="2"/>
        <v>2</v>
      </c>
      <c r="W60" s="157">
        <f t="shared" si="3"/>
        <v>0</v>
      </c>
      <c r="X60" s="145">
        <f>COUNTIFS(A1_Individu_Data_Keadaan_SDMK!A$4:A$149935,M60,A1_Individu_Data_Keadaan_SDMK!R$4:R$149935,"01. Dokter")</f>
        <v>0</v>
      </c>
      <c r="Y60" s="134">
        <f t="shared" si="4"/>
        <v>1</v>
      </c>
      <c r="Z60" s="146">
        <f t="shared" si="5"/>
        <v>0</v>
      </c>
      <c r="AA60" s="146">
        <f t="shared" si="6"/>
        <v>1</v>
      </c>
      <c r="AB60" s="145">
        <f>COUNTIFS(A1_Individu_Data_Keadaan_SDMK!A$4:A$149935,M60,A1_Individu_Data_Keadaan_SDMK!R$4:R$149935,"02. Dokter Gigi")</f>
        <v>0</v>
      </c>
      <c r="AC60" s="134">
        <f t="shared" si="7"/>
        <v>1</v>
      </c>
      <c r="AD60" s="146">
        <f t="shared" si="8"/>
        <v>0</v>
      </c>
      <c r="AE60" s="146">
        <f t="shared" si="9"/>
        <v>1</v>
      </c>
      <c r="AF60" s="145">
        <f>COUNTIFS(A1_Individu_Data_Keadaan_SDMK!A$4:A$149935,M60,A1_Individu_Data_Keadaan_SDMK!Q$4:Q$149935,"03. KEPERAWATAN")</f>
        <v>0</v>
      </c>
      <c r="AG60" s="147">
        <f t="shared" si="10"/>
        <v>5</v>
      </c>
      <c r="AH60" s="146">
        <f t="shared" si="11"/>
        <v>0</v>
      </c>
      <c r="AI60" s="146">
        <f t="shared" si="12"/>
        <v>5</v>
      </c>
      <c r="AJ60" s="145">
        <f>COUNTIFS(A1_Individu_Data_Keadaan_SDMK!A$4:A$149935,M60,A1_Individu_Data_Keadaan_SDMK!Q$4:Q$149935,"04. KEBIDANAN")</f>
        <v>0</v>
      </c>
      <c r="AK60" s="147">
        <f t="shared" si="13"/>
        <v>4</v>
      </c>
      <c r="AL60" s="146">
        <f t="shared" si="14"/>
        <v>0</v>
      </c>
      <c r="AM60" s="146">
        <f t="shared" si="15"/>
        <v>4</v>
      </c>
      <c r="AN60" s="145">
        <f>COUNTIFS(A1_Individu_Data_Keadaan_SDMK!A$4:A$149935,M60,A1_Individu_Data_Keadaan_SDMK!Q$4:Q$149935,"05. KEFARMASIAN")</f>
        <v>0</v>
      </c>
      <c r="AO60" s="147">
        <f t="shared" si="16"/>
        <v>1</v>
      </c>
      <c r="AP60" s="146">
        <f t="shared" si="17"/>
        <v>0</v>
      </c>
      <c r="AQ60" s="146">
        <f t="shared" si="18"/>
        <v>1</v>
      </c>
      <c r="AR60" s="145">
        <f>COUNTIFS(A1_Individu_Data_Keadaan_SDMK!A$4:A$149935,M60,A1_Individu_Data_Keadaan_SDMK!Q$4:Q$149935,"06. KESEHATAN MASYARAKAT")</f>
        <v>0</v>
      </c>
      <c r="AS60" s="147">
        <f t="shared" si="19"/>
        <v>1</v>
      </c>
      <c r="AT60" s="146">
        <f t="shared" si="20"/>
        <v>0</v>
      </c>
      <c r="AU60" s="146">
        <f t="shared" si="21"/>
        <v>1</v>
      </c>
      <c r="AV60" s="145">
        <f>COUNTIFS(A1_Individu_Data_Keadaan_SDMK!A$4:A$149935,M60,A1_Individu_Data_Keadaan_SDMK!Q$4:Q$149935,"07. KESEHATAN LINGKUNGAN")</f>
        <v>0</v>
      </c>
      <c r="AW60" s="147">
        <f t="shared" si="22"/>
        <v>1</v>
      </c>
      <c r="AX60" s="146">
        <f t="shared" si="23"/>
        <v>0</v>
      </c>
      <c r="AY60" s="146">
        <f t="shared" si="24"/>
        <v>1</v>
      </c>
      <c r="AZ60" s="145">
        <f>COUNTIFS(A1_Individu_Data_Keadaan_SDMK!A$4:A$149935,M60,A1_Individu_Data_Keadaan_SDMK!Q$4:Q$149935,"08. GIZI")</f>
        <v>0</v>
      </c>
      <c r="BA60" s="147">
        <f t="shared" si="25"/>
        <v>1</v>
      </c>
      <c r="BB60" s="146">
        <f t="shared" si="26"/>
        <v>0</v>
      </c>
      <c r="BC60" s="146">
        <f t="shared" si="27"/>
        <v>1</v>
      </c>
      <c r="BD60" s="145">
        <f>COUNTIFS(A1_Individu_Data_Keadaan_SDMK!A$4:A$149935,M60,A1_Individu_Data_Keadaan_SDMK!R$4:R$149935,"03. Ahli Teknologi Laboratorium Medik")</f>
        <v>0</v>
      </c>
      <c r="BE60" s="147">
        <f t="shared" si="28"/>
        <v>1</v>
      </c>
      <c r="BF60" s="146">
        <f t="shared" si="29"/>
        <v>0</v>
      </c>
      <c r="BG60" s="146">
        <f t="shared" si="30"/>
        <v>1</v>
      </c>
      <c r="BH60" s="151" t="str">
        <f t="shared" si="31"/>
        <v>Belum Memenuhi</v>
      </c>
      <c r="BI60" s="151" t="str">
        <f t="shared" si="32"/>
        <v>Belum Memenuhi</v>
      </c>
    </row>
    <row r="61" spans="13:61" ht="15">
      <c r="M61" s="142" t="s">
        <v>12476</v>
      </c>
      <c r="N61" s="143" t="s">
        <v>12477</v>
      </c>
      <c r="O61" s="140" t="s">
        <v>267</v>
      </c>
      <c r="P61" s="144" t="s">
        <v>9301</v>
      </c>
      <c r="Q61" s="369" t="s">
        <v>12204</v>
      </c>
      <c r="R61" s="140">
        <v>31</v>
      </c>
      <c r="S61" s="141">
        <v>3171</v>
      </c>
      <c r="T61" s="370" t="str">
        <f>IF(R61&lt;&gt;"",VLOOKUP(R61,'01_MASTER_KODE_WILAYAH'!H$1437:I$1470,2,FALSE),"")</f>
        <v>DKI JAKARTA</v>
      </c>
      <c r="U61" s="370" t="str">
        <f>IF(S61&lt;&gt;"",VLOOKUP(S61,'01_MASTER_KODE_WILAYAH'!D$5:F$1353,3,FALSE),"")</f>
        <v>KOTA JAKARTA SELATAN</v>
      </c>
      <c r="V61" s="371" t="str">
        <f t="shared" si="2"/>
        <v>2</v>
      </c>
      <c r="W61" s="157">
        <f t="shared" si="3"/>
        <v>0</v>
      </c>
      <c r="X61" s="145">
        <f>COUNTIFS(A1_Individu_Data_Keadaan_SDMK!A$4:A$149935,M61,A1_Individu_Data_Keadaan_SDMK!R$4:R$149935,"01. Dokter")</f>
        <v>0</v>
      </c>
      <c r="Y61" s="134">
        <f t="shared" si="4"/>
        <v>1</v>
      </c>
      <c r="Z61" s="146">
        <f t="shared" si="5"/>
        <v>0</v>
      </c>
      <c r="AA61" s="146">
        <f t="shared" si="6"/>
        <v>1</v>
      </c>
      <c r="AB61" s="145">
        <f>COUNTIFS(A1_Individu_Data_Keadaan_SDMK!A$4:A$149935,M61,A1_Individu_Data_Keadaan_SDMK!R$4:R$149935,"02. Dokter Gigi")</f>
        <v>0</v>
      </c>
      <c r="AC61" s="134">
        <f t="shared" si="7"/>
        <v>1</v>
      </c>
      <c r="AD61" s="146">
        <f t="shared" si="8"/>
        <v>0</v>
      </c>
      <c r="AE61" s="146">
        <f t="shared" si="9"/>
        <v>1</v>
      </c>
      <c r="AF61" s="145">
        <f>COUNTIFS(A1_Individu_Data_Keadaan_SDMK!A$4:A$149935,M61,A1_Individu_Data_Keadaan_SDMK!Q$4:Q$149935,"03. KEPERAWATAN")</f>
        <v>0</v>
      </c>
      <c r="AG61" s="147">
        <f t="shared" si="10"/>
        <v>5</v>
      </c>
      <c r="AH61" s="146">
        <f t="shared" si="11"/>
        <v>0</v>
      </c>
      <c r="AI61" s="146">
        <f t="shared" si="12"/>
        <v>5</v>
      </c>
      <c r="AJ61" s="145">
        <f>COUNTIFS(A1_Individu_Data_Keadaan_SDMK!A$4:A$149935,M61,A1_Individu_Data_Keadaan_SDMK!Q$4:Q$149935,"04. KEBIDANAN")</f>
        <v>0</v>
      </c>
      <c r="AK61" s="147">
        <f t="shared" si="13"/>
        <v>4</v>
      </c>
      <c r="AL61" s="146">
        <f t="shared" si="14"/>
        <v>0</v>
      </c>
      <c r="AM61" s="146">
        <f t="shared" si="15"/>
        <v>4</v>
      </c>
      <c r="AN61" s="145">
        <f>COUNTIFS(A1_Individu_Data_Keadaan_SDMK!A$4:A$149935,M61,A1_Individu_Data_Keadaan_SDMK!Q$4:Q$149935,"05. KEFARMASIAN")</f>
        <v>0</v>
      </c>
      <c r="AO61" s="147">
        <f t="shared" si="16"/>
        <v>1</v>
      </c>
      <c r="AP61" s="146">
        <f t="shared" si="17"/>
        <v>0</v>
      </c>
      <c r="AQ61" s="146">
        <f t="shared" si="18"/>
        <v>1</v>
      </c>
      <c r="AR61" s="145">
        <f>COUNTIFS(A1_Individu_Data_Keadaan_SDMK!A$4:A$149935,M61,A1_Individu_Data_Keadaan_SDMK!Q$4:Q$149935,"06. KESEHATAN MASYARAKAT")</f>
        <v>0</v>
      </c>
      <c r="AS61" s="147">
        <f t="shared" si="19"/>
        <v>1</v>
      </c>
      <c r="AT61" s="146">
        <f t="shared" si="20"/>
        <v>0</v>
      </c>
      <c r="AU61" s="146">
        <f t="shared" si="21"/>
        <v>1</v>
      </c>
      <c r="AV61" s="145">
        <f>COUNTIFS(A1_Individu_Data_Keadaan_SDMK!A$4:A$149935,M61,A1_Individu_Data_Keadaan_SDMK!Q$4:Q$149935,"07. KESEHATAN LINGKUNGAN")</f>
        <v>0</v>
      </c>
      <c r="AW61" s="147">
        <f t="shared" si="22"/>
        <v>1</v>
      </c>
      <c r="AX61" s="146">
        <f t="shared" si="23"/>
        <v>0</v>
      </c>
      <c r="AY61" s="146">
        <f t="shared" si="24"/>
        <v>1</v>
      </c>
      <c r="AZ61" s="145">
        <f>COUNTIFS(A1_Individu_Data_Keadaan_SDMK!A$4:A$149935,M61,A1_Individu_Data_Keadaan_SDMK!Q$4:Q$149935,"08. GIZI")</f>
        <v>0</v>
      </c>
      <c r="BA61" s="147">
        <f t="shared" si="25"/>
        <v>1</v>
      </c>
      <c r="BB61" s="146">
        <f t="shared" si="26"/>
        <v>0</v>
      </c>
      <c r="BC61" s="146">
        <f t="shared" si="27"/>
        <v>1</v>
      </c>
      <c r="BD61" s="145">
        <f>COUNTIFS(A1_Individu_Data_Keadaan_SDMK!A$4:A$149935,M61,A1_Individu_Data_Keadaan_SDMK!R$4:R$149935,"03. Ahli Teknologi Laboratorium Medik")</f>
        <v>0</v>
      </c>
      <c r="BE61" s="147">
        <f t="shared" si="28"/>
        <v>1</v>
      </c>
      <c r="BF61" s="146">
        <f t="shared" si="29"/>
        <v>0</v>
      </c>
      <c r="BG61" s="146">
        <f t="shared" si="30"/>
        <v>1</v>
      </c>
      <c r="BH61" s="151" t="str">
        <f t="shared" si="31"/>
        <v>Belum Memenuhi</v>
      </c>
      <c r="BI61" s="151" t="str">
        <f t="shared" si="32"/>
        <v>Belum Memenuhi</v>
      </c>
    </row>
    <row r="62" spans="13:61" ht="15">
      <c r="M62" s="142" t="s">
        <v>12478</v>
      </c>
      <c r="N62" s="143" t="s">
        <v>12479</v>
      </c>
      <c r="O62" s="140" t="s">
        <v>267</v>
      </c>
      <c r="P62" s="144" t="s">
        <v>9301</v>
      </c>
      <c r="Q62" s="369" t="s">
        <v>12204</v>
      </c>
      <c r="R62" s="140">
        <v>31</v>
      </c>
      <c r="S62" s="141">
        <v>3171</v>
      </c>
      <c r="T62" s="370" t="str">
        <f>IF(R62&lt;&gt;"",VLOOKUP(R62,'01_MASTER_KODE_WILAYAH'!H$1437:I$1470,2,FALSE),"")</f>
        <v>DKI JAKARTA</v>
      </c>
      <c r="U62" s="370" t="str">
        <f>IF(S62&lt;&gt;"",VLOOKUP(S62,'01_MASTER_KODE_WILAYAH'!D$5:F$1353,3,FALSE),"")</f>
        <v>KOTA JAKARTA SELATAN</v>
      </c>
      <c r="V62" s="371" t="str">
        <f t="shared" si="2"/>
        <v>2</v>
      </c>
      <c r="W62" s="157">
        <f t="shared" si="3"/>
        <v>0</v>
      </c>
      <c r="X62" s="145">
        <f>COUNTIFS(A1_Individu_Data_Keadaan_SDMK!A$4:A$149935,M62,A1_Individu_Data_Keadaan_SDMK!R$4:R$149935,"01. Dokter")</f>
        <v>0</v>
      </c>
      <c r="Y62" s="134">
        <f t="shared" si="4"/>
        <v>1</v>
      </c>
      <c r="Z62" s="146">
        <f t="shared" si="5"/>
        <v>0</v>
      </c>
      <c r="AA62" s="146">
        <f t="shared" si="6"/>
        <v>1</v>
      </c>
      <c r="AB62" s="145">
        <f>COUNTIFS(A1_Individu_Data_Keadaan_SDMK!A$4:A$149935,M62,A1_Individu_Data_Keadaan_SDMK!R$4:R$149935,"02. Dokter Gigi")</f>
        <v>0</v>
      </c>
      <c r="AC62" s="134">
        <f t="shared" si="7"/>
        <v>1</v>
      </c>
      <c r="AD62" s="146">
        <f t="shared" si="8"/>
        <v>0</v>
      </c>
      <c r="AE62" s="146">
        <f t="shared" si="9"/>
        <v>1</v>
      </c>
      <c r="AF62" s="145">
        <f>COUNTIFS(A1_Individu_Data_Keadaan_SDMK!A$4:A$149935,M62,A1_Individu_Data_Keadaan_SDMK!Q$4:Q$149935,"03. KEPERAWATAN")</f>
        <v>0</v>
      </c>
      <c r="AG62" s="147">
        <f t="shared" si="10"/>
        <v>5</v>
      </c>
      <c r="AH62" s="146">
        <f t="shared" si="11"/>
        <v>0</v>
      </c>
      <c r="AI62" s="146">
        <f t="shared" si="12"/>
        <v>5</v>
      </c>
      <c r="AJ62" s="145">
        <f>COUNTIFS(A1_Individu_Data_Keadaan_SDMK!A$4:A$149935,M62,A1_Individu_Data_Keadaan_SDMK!Q$4:Q$149935,"04. KEBIDANAN")</f>
        <v>0</v>
      </c>
      <c r="AK62" s="147">
        <f t="shared" si="13"/>
        <v>4</v>
      </c>
      <c r="AL62" s="146">
        <f t="shared" si="14"/>
        <v>0</v>
      </c>
      <c r="AM62" s="146">
        <f t="shared" si="15"/>
        <v>4</v>
      </c>
      <c r="AN62" s="145">
        <f>COUNTIFS(A1_Individu_Data_Keadaan_SDMK!A$4:A$149935,M62,A1_Individu_Data_Keadaan_SDMK!Q$4:Q$149935,"05. KEFARMASIAN")</f>
        <v>0</v>
      </c>
      <c r="AO62" s="147">
        <f t="shared" si="16"/>
        <v>1</v>
      </c>
      <c r="AP62" s="146">
        <f t="shared" si="17"/>
        <v>0</v>
      </c>
      <c r="AQ62" s="146">
        <f t="shared" si="18"/>
        <v>1</v>
      </c>
      <c r="AR62" s="145">
        <f>COUNTIFS(A1_Individu_Data_Keadaan_SDMK!A$4:A$149935,M62,A1_Individu_Data_Keadaan_SDMK!Q$4:Q$149935,"06. KESEHATAN MASYARAKAT")</f>
        <v>0</v>
      </c>
      <c r="AS62" s="147">
        <f t="shared" si="19"/>
        <v>1</v>
      </c>
      <c r="AT62" s="146">
        <f t="shared" si="20"/>
        <v>0</v>
      </c>
      <c r="AU62" s="146">
        <f t="shared" si="21"/>
        <v>1</v>
      </c>
      <c r="AV62" s="145">
        <f>COUNTIFS(A1_Individu_Data_Keadaan_SDMK!A$4:A$149935,M62,A1_Individu_Data_Keadaan_SDMK!Q$4:Q$149935,"07. KESEHATAN LINGKUNGAN")</f>
        <v>0</v>
      </c>
      <c r="AW62" s="147">
        <f t="shared" si="22"/>
        <v>1</v>
      </c>
      <c r="AX62" s="146">
        <f t="shared" si="23"/>
        <v>0</v>
      </c>
      <c r="AY62" s="146">
        <f t="shared" si="24"/>
        <v>1</v>
      </c>
      <c r="AZ62" s="145">
        <f>COUNTIFS(A1_Individu_Data_Keadaan_SDMK!A$4:A$149935,M62,A1_Individu_Data_Keadaan_SDMK!Q$4:Q$149935,"08. GIZI")</f>
        <v>0</v>
      </c>
      <c r="BA62" s="147">
        <f t="shared" si="25"/>
        <v>1</v>
      </c>
      <c r="BB62" s="146">
        <f t="shared" si="26"/>
        <v>0</v>
      </c>
      <c r="BC62" s="146">
        <f t="shared" si="27"/>
        <v>1</v>
      </c>
      <c r="BD62" s="145">
        <f>COUNTIFS(A1_Individu_Data_Keadaan_SDMK!A$4:A$149935,M62,A1_Individu_Data_Keadaan_SDMK!R$4:R$149935,"03. Ahli Teknologi Laboratorium Medik")</f>
        <v>0</v>
      </c>
      <c r="BE62" s="147">
        <f t="shared" si="28"/>
        <v>1</v>
      </c>
      <c r="BF62" s="146">
        <f t="shared" si="29"/>
        <v>0</v>
      </c>
      <c r="BG62" s="146">
        <f t="shared" si="30"/>
        <v>1</v>
      </c>
      <c r="BH62" s="151" t="str">
        <f t="shared" si="31"/>
        <v>Belum Memenuhi</v>
      </c>
      <c r="BI62" s="151" t="str">
        <f t="shared" si="32"/>
        <v>Belum Memenuhi</v>
      </c>
    </row>
    <row r="63" spans="13:61" ht="15">
      <c r="M63" s="142" t="s">
        <v>12480</v>
      </c>
      <c r="N63" s="143" t="s">
        <v>12481</v>
      </c>
      <c r="O63" s="140" t="s">
        <v>267</v>
      </c>
      <c r="P63" s="144" t="s">
        <v>9301</v>
      </c>
      <c r="Q63" s="369" t="s">
        <v>12204</v>
      </c>
      <c r="R63" s="140">
        <v>31</v>
      </c>
      <c r="S63" s="141">
        <v>3171</v>
      </c>
      <c r="T63" s="370" t="str">
        <f>IF(R63&lt;&gt;"",VLOOKUP(R63,'01_MASTER_KODE_WILAYAH'!H$1437:I$1470,2,FALSE),"")</f>
        <v>DKI JAKARTA</v>
      </c>
      <c r="U63" s="370" t="str">
        <f>IF(S63&lt;&gt;"",VLOOKUP(S63,'01_MASTER_KODE_WILAYAH'!D$5:F$1353,3,FALSE),"")</f>
        <v>KOTA JAKARTA SELATAN</v>
      </c>
      <c r="V63" s="371" t="str">
        <f t="shared" si="2"/>
        <v>2</v>
      </c>
      <c r="W63" s="157">
        <f t="shared" si="3"/>
        <v>0</v>
      </c>
      <c r="X63" s="145">
        <f>COUNTIFS(A1_Individu_Data_Keadaan_SDMK!A$4:A$149935,M63,A1_Individu_Data_Keadaan_SDMK!R$4:R$149935,"01. Dokter")</f>
        <v>0</v>
      </c>
      <c r="Y63" s="134">
        <f t="shared" si="4"/>
        <v>1</v>
      </c>
      <c r="Z63" s="146">
        <f t="shared" si="5"/>
        <v>0</v>
      </c>
      <c r="AA63" s="146">
        <f t="shared" si="6"/>
        <v>1</v>
      </c>
      <c r="AB63" s="145">
        <f>COUNTIFS(A1_Individu_Data_Keadaan_SDMK!A$4:A$149935,M63,A1_Individu_Data_Keadaan_SDMK!R$4:R$149935,"02. Dokter Gigi")</f>
        <v>0</v>
      </c>
      <c r="AC63" s="134">
        <f t="shared" si="7"/>
        <v>1</v>
      </c>
      <c r="AD63" s="146">
        <f t="shared" si="8"/>
        <v>0</v>
      </c>
      <c r="AE63" s="146">
        <f t="shared" si="9"/>
        <v>1</v>
      </c>
      <c r="AF63" s="145">
        <f>COUNTIFS(A1_Individu_Data_Keadaan_SDMK!A$4:A$149935,M63,A1_Individu_Data_Keadaan_SDMK!Q$4:Q$149935,"03. KEPERAWATAN")</f>
        <v>0</v>
      </c>
      <c r="AG63" s="147">
        <f t="shared" si="10"/>
        <v>5</v>
      </c>
      <c r="AH63" s="146">
        <f t="shared" si="11"/>
        <v>0</v>
      </c>
      <c r="AI63" s="146">
        <f t="shared" si="12"/>
        <v>5</v>
      </c>
      <c r="AJ63" s="145">
        <f>COUNTIFS(A1_Individu_Data_Keadaan_SDMK!A$4:A$149935,M63,A1_Individu_Data_Keadaan_SDMK!Q$4:Q$149935,"04. KEBIDANAN")</f>
        <v>0</v>
      </c>
      <c r="AK63" s="147">
        <f t="shared" si="13"/>
        <v>4</v>
      </c>
      <c r="AL63" s="146">
        <f t="shared" si="14"/>
        <v>0</v>
      </c>
      <c r="AM63" s="146">
        <f t="shared" si="15"/>
        <v>4</v>
      </c>
      <c r="AN63" s="145">
        <f>COUNTIFS(A1_Individu_Data_Keadaan_SDMK!A$4:A$149935,M63,A1_Individu_Data_Keadaan_SDMK!Q$4:Q$149935,"05. KEFARMASIAN")</f>
        <v>0</v>
      </c>
      <c r="AO63" s="147">
        <f t="shared" si="16"/>
        <v>1</v>
      </c>
      <c r="AP63" s="146">
        <f t="shared" si="17"/>
        <v>0</v>
      </c>
      <c r="AQ63" s="146">
        <f t="shared" si="18"/>
        <v>1</v>
      </c>
      <c r="AR63" s="145">
        <f>COUNTIFS(A1_Individu_Data_Keadaan_SDMK!A$4:A$149935,M63,A1_Individu_Data_Keadaan_SDMK!Q$4:Q$149935,"06. KESEHATAN MASYARAKAT")</f>
        <v>0</v>
      </c>
      <c r="AS63" s="147">
        <f t="shared" si="19"/>
        <v>1</v>
      </c>
      <c r="AT63" s="146">
        <f t="shared" si="20"/>
        <v>0</v>
      </c>
      <c r="AU63" s="146">
        <f t="shared" si="21"/>
        <v>1</v>
      </c>
      <c r="AV63" s="145">
        <f>COUNTIFS(A1_Individu_Data_Keadaan_SDMK!A$4:A$149935,M63,A1_Individu_Data_Keadaan_SDMK!Q$4:Q$149935,"07. KESEHATAN LINGKUNGAN")</f>
        <v>0</v>
      </c>
      <c r="AW63" s="147">
        <f t="shared" si="22"/>
        <v>1</v>
      </c>
      <c r="AX63" s="146">
        <f t="shared" si="23"/>
        <v>0</v>
      </c>
      <c r="AY63" s="146">
        <f t="shared" si="24"/>
        <v>1</v>
      </c>
      <c r="AZ63" s="145">
        <f>COUNTIFS(A1_Individu_Data_Keadaan_SDMK!A$4:A$149935,M63,A1_Individu_Data_Keadaan_SDMK!Q$4:Q$149935,"08. GIZI")</f>
        <v>0</v>
      </c>
      <c r="BA63" s="147">
        <f t="shared" si="25"/>
        <v>1</v>
      </c>
      <c r="BB63" s="146">
        <f t="shared" si="26"/>
        <v>0</v>
      </c>
      <c r="BC63" s="146">
        <f t="shared" si="27"/>
        <v>1</v>
      </c>
      <c r="BD63" s="145">
        <f>COUNTIFS(A1_Individu_Data_Keadaan_SDMK!A$4:A$149935,M63,A1_Individu_Data_Keadaan_SDMK!R$4:R$149935,"03. Ahli Teknologi Laboratorium Medik")</f>
        <v>0</v>
      </c>
      <c r="BE63" s="147">
        <f t="shared" si="28"/>
        <v>1</v>
      </c>
      <c r="BF63" s="146">
        <f t="shared" si="29"/>
        <v>0</v>
      </c>
      <c r="BG63" s="146">
        <f t="shared" si="30"/>
        <v>1</v>
      </c>
      <c r="BH63" s="151" t="str">
        <f t="shared" si="31"/>
        <v>Belum Memenuhi</v>
      </c>
      <c r="BI63" s="151" t="str">
        <f t="shared" si="32"/>
        <v>Belum Memenuhi</v>
      </c>
    </row>
    <row r="64" spans="13:61" ht="15">
      <c r="M64" s="142" t="s">
        <v>12482</v>
      </c>
      <c r="N64" s="143" t="s">
        <v>12483</v>
      </c>
      <c r="O64" s="140" t="s">
        <v>267</v>
      </c>
      <c r="P64" s="144" t="s">
        <v>9302</v>
      </c>
      <c r="Q64" s="369" t="s">
        <v>12204</v>
      </c>
      <c r="R64" s="140">
        <v>31</v>
      </c>
      <c r="S64" s="141">
        <v>3171</v>
      </c>
      <c r="T64" s="370" t="str">
        <f>IF(R64&lt;&gt;"",VLOOKUP(R64,'01_MASTER_KODE_WILAYAH'!H$1437:I$1470,2,FALSE),"")</f>
        <v>DKI JAKARTA</v>
      </c>
      <c r="U64" s="370" t="str">
        <f>IF(S64&lt;&gt;"",VLOOKUP(S64,'01_MASTER_KODE_WILAYAH'!D$5:F$1353,3,FALSE),"")</f>
        <v>KOTA JAKARTA SELATAN</v>
      </c>
      <c r="V64" s="371" t="str">
        <f t="shared" si="2"/>
        <v>1</v>
      </c>
      <c r="W64" s="157">
        <f t="shared" si="3"/>
        <v>0</v>
      </c>
      <c r="X64" s="145">
        <f>COUNTIFS(A1_Individu_Data_Keadaan_SDMK!A$4:A$149935,M64,A1_Individu_Data_Keadaan_SDMK!R$4:R$149935,"01. Dokter")</f>
        <v>0</v>
      </c>
      <c r="Y64" s="134">
        <f t="shared" si="4"/>
        <v>2</v>
      </c>
      <c r="Z64" s="146">
        <f t="shared" si="5"/>
        <v>0</v>
      </c>
      <c r="AA64" s="146">
        <f t="shared" si="6"/>
        <v>2</v>
      </c>
      <c r="AB64" s="145">
        <f>COUNTIFS(A1_Individu_Data_Keadaan_SDMK!A$4:A$149935,M64,A1_Individu_Data_Keadaan_SDMK!R$4:R$149935,"02. Dokter Gigi")</f>
        <v>0</v>
      </c>
      <c r="AC64" s="134">
        <f t="shared" si="7"/>
        <v>1</v>
      </c>
      <c r="AD64" s="146">
        <f t="shared" si="8"/>
        <v>0</v>
      </c>
      <c r="AE64" s="146">
        <f t="shared" si="9"/>
        <v>1</v>
      </c>
      <c r="AF64" s="145">
        <f>COUNTIFS(A1_Individu_Data_Keadaan_SDMK!A$4:A$149935,M64,A1_Individu_Data_Keadaan_SDMK!Q$4:Q$149935,"03. KEPERAWATAN")</f>
        <v>0</v>
      </c>
      <c r="AG64" s="147">
        <f t="shared" si="10"/>
        <v>8</v>
      </c>
      <c r="AH64" s="146">
        <f t="shared" si="11"/>
        <v>0</v>
      </c>
      <c r="AI64" s="146">
        <f t="shared" si="12"/>
        <v>8</v>
      </c>
      <c r="AJ64" s="145">
        <f>COUNTIFS(A1_Individu_Data_Keadaan_SDMK!A$4:A$149935,M64,A1_Individu_Data_Keadaan_SDMK!Q$4:Q$149935,"04. KEBIDANAN")</f>
        <v>0</v>
      </c>
      <c r="AK64" s="147">
        <f t="shared" si="13"/>
        <v>7</v>
      </c>
      <c r="AL64" s="146">
        <f t="shared" si="14"/>
        <v>0</v>
      </c>
      <c r="AM64" s="146">
        <f t="shared" si="15"/>
        <v>7</v>
      </c>
      <c r="AN64" s="145">
        <f>COUNTIFS(A1_Individu_Data_Keadaan_SDMK!A$4:A$149935,M64,A1_Individu_Data_Keadaan_SDMK!Q$4:Q$149935,"05. KEFARMASIAN")</f>
        <v>0</v>
      </c>
      <c r="AO64" s="147">
        <f t="shared" si="16"/>
        <v>1</v>
      </c>
      <c r="AP64" s="146">
        <f t="shared" si="17"/>
        <v>0</v>
      </c>
      <c r="AQ64" s="146">
        <f t="shared" si="18"/>
        <v>1</v>
      </c>
      <c r="AR64" s="145">
        <f>COUNTIFS(A1_Individu_Data_Keadaan_SDMK!A$4:A$149935,M64,A1_Individu_Data_Keadaan_SDMK!Q$4:Q$149935,"06. KESEHATAN MASYARAKAT")</f>
        <v>0</v>
      </c>
      <c r="AS64" s="147">
        <f t="shared" si="19"/>
        <v>1</v>
      </c>
      <c r="AT64" s="146">
        <f t="shared" si="20"/>
        <v>0</v>
      </c>
      <c r="AU64" s="146">
        <f t="shared" si="21"/>
        <v>1</v>
      </c>
      <c r="AV64" s="145">
        <f>COUNTIFS(A1_Individu_Data_Keadaan_SDMK!A$4:A$149935,M64,A1_Individu_Data_Keadaan_SDMK!Q$4:Q$149935,"07. KESEHATAN LINGKUNGAN")</f>
        <v>0</v>
      </c>
      <c r="AW64" s="147">
        <f t="shared" si="22"/>
        <v>1</v>
      </c>
      <c r="AX64" s="146">
        <f t="shared" si="23"/>
        <v>0</v>
      </c>
      <c r="AY64" s="146">
        <f t="shared" si="24"/>
        <v>1</v>
      </c>
      <c r="AZ64" s="145">
        <f>COUNTIFS(A1_Individu_Data_Keadaan_SDMK!A$4:A$149935,M64,A1_Individu_Data_Keadaan_SDMK!Q$4:Q$149935,"08. GIZI")</f>
        <v>0</v>
      </c>
      <c r="BA64" s="147">
        <f t="shared" si="25"/>
        <v>2</v>
      </c>
      <c r="BB64" s="146">
        <f t="shared" si="26"/>
        <v>0</v>
      </c>
      <c r="BC64" s="146">
        <f t="shared" si="27"/>
        <v>2</v>
      </c>
      <c r="BD64" s="145">
        <f>COUNTIFS(A1_Individu_Data_Keadaan_SDMK!A$4:A$149935,M64,A1_Individu_Data_Keadaan_SDMK!R$4:R$149935,"03. Ahli Teknologi Laboratorium Medik")</f>
        <v>0</v>
      </c>
      <c r="BE64" s="147">
        <f t="shared" si="28"/>
        <v>1</v>
      </c>
      <c r="BF64" s="146">
        <f t="shared" si="29"/>
        <v>0</v>
      </c>
      <c r="BG64" s="146">
        <f t="shared" si="30"/>
        <v>1</v>
      </c>
      <c r="BH64" s="151" t="str">
        <f t="shared" si="31"/>
        <v>Belum Memenuhi</v>
      </c>
      <c r="BI64" s="151" t="str">
        <f t="shared" si="32"/>
        <v>Belum Memenuhi</v>
      </c>
    </row>
    <row r="65" spans="13:61" ht="15">
      <c r="M65" s="142" t="s">
        <v>12484</v>
      </c>
      <c r="N65" s="143" t="s">
        <v>12485</v>
      </c>
      <c r="O65" s="140" t="s">
        <v>267</v>
      </c>
      <c r="P65" s="144" t="s">
        <v>9301</v>
      </c>
      <c r="Q65" s="369" t="s">
        <v>12204</v>
      </c>
      <c r="R65" s="140">
        <v>31</v>
      </c>
      <c r="S65" s="141">
        <v>3171</v>
      </c>
      <c r="T65" s="370" t="str">
        <f>IF(R65&lt;&gt;"",VLOOKUP(R65,'01_MASTER_KODE_WILAYAH'!H$1437:I$1470,2,FALSE),"")</f>
        <v>DKI JAKARTA</v>
      </c>
      <c r="U65" s="370" t="str">
        <f>IF(S65&lt;&gt;"",VLOOKUP(S65,'01_MASTER_KODE_WILAYAH'!D$5:F$1353,3,FALSE),"")</f>
        <v>KOTA JAKARTA SELATAN</v>
      </c>
      <c r="V65" s="371" t="str">
        <f t="shared" si="2"/>
        <v>2</v>
      </c>
      <c r="W65" s="157">
        <f t="shared" si="3"/>
        <v>0</v>
      </c>
      <c r="X65" s="145">
        <f>COUNTIFS(A1_Individu_Data_Keadaan_SDMK!A$4:A$149935,M65,A1_Individu_Data_Keadaan_SDMK!R$4:R$149935,"01. Dokter")</f>
        <v>0</v>
      </c>
      <c r="Y65" s="134">
        <f t="shared" si="4"/>
        <v>1</v>
      </c>
      <c r="Z65" s="146">
        <f t="shared" si="5"/>
        <v>0</v>
      </c>
      <c r="AA65" s="146">
        <f t="shared" si="6"/>
        <v>1</v>
      </c>
      <c r="AB65" s="145">
        <f>COUNTIFS(A1_Individu_Data_Keadaan_SDMK!A$4:A$149935,M65,A1_Individu_Data_Keadaan_SDMK!R$4:R$149935,"02. Dokter Gigi")</f>
        <v>0</v>
      </c>
      <c r="AC65" s="134">
        <f t="shared" si="7"/>
        <v>1</v>
      </c>
      <c r="AD65" s="146">
        <f t="shared" si="8"/>
        <v>0</v>
      </c>
      <c r="AE65" s="146">
        <f t="shared" si="9"/>
        <v>1</v>
      </c>
      <c r="AF65" s="145">
        <f>COUNTIFS(A1_Individu_Data_Keadaan_SDMK!A$4:A$149935,M65,A1_Individu_Data_Keadaan_SDMK!Q$4:Q$149935,"03. KEPERAWATAN")</f>
        <v>0</v>
      </c>
      <c r="AG65" s="147">
        <f t="shared" si="10"/>
        <v>5</v>
      </c>
      <c r="AH65" s="146">
        <f t="shared" si="11"/>
        <v>0</v>
      </c>
      <c r="AI65" s="146">
        <f t="shared" si="12"/>
        <v>5</v>
      </c>
      <c r="AJ65" s="145">
        <f>COUNTIFS(A1_Individu_Data_Keadaan_SDMK!A$4:A$149935,M65,A1_Individu_Data_Keadaan_SDMK!Q$4:Q$149935,"04. KEBIDANAN")</f>
        <v>0</v>
      </c>
      <c r="AK65" s="147">
        <f t="shared" si="13"/>
        <v>4</v>
      </c>
      <c r="AL65" s="146">
        <f t="shared" si="14"/>
        <v>0</v>
      </c>
      <c r="AM65" s="146">
        <f t="shared" si="15"/>
        <v>4</v>
      </c>
      <c r="AN65" s="145">
        <f>COUNTIFS(A1_Individu_Data_Keadaan_SDMK!A$4:A$149935,M65,A1_Individu_Data_Keadaan_SDMK!Q$4:Q$149935,"05. KEFARMASIAN")</f>
        <v>0</v>
      </c>
      <c r="AO65" s="147">
        <f t="shared" si="16"/>
        <v>1</v>
      </c>
      <c r="AP65" s="146">
        <f t="shared" si="17"/>
        <v>0</v>
      </c>
      <c r="AQ65" s="146">
        <f t="shared" si="18"/>
        <v>1</v>
      </c>
      <c r="AR65" s="145">
        <f>COUNTIFS(A1_Individu_Data_Keadaan_SDMK!A$4:A$149935,M65,A1_Individu_Data_Keadaan_SDMK!Q$4:Q$149935,"06. KESEHATAN MASYARAKAT")</f>
        <v>0</v>
      </c>
      <c r="AS65" s="147">
        <f t="shared" si="19"/>
        <v>1</v>
      </c>
      <c r="AT65" s="146">
        <f t="shared" si="20"/>
        <v>0</v>
      </c>
      <c r="AU65" s="146">
        <f t="shared" si="21"/>
        <v>1</v>
      </c>
      <c r="AV65" s="145">
        <f>COUNTIFS(A1_Individu_Data_Keadaan_SDMK!A$4:A$149935,M65,A1_Individu_Data_Keadaan_SDMK!Q$4:Q$149935,"07. KESEHATAN LINGKUNGAN")</f>
        <v>0</v>
      </c>
      <c r="AW65" s="147">
        <f t="shared" si="22"/>
        <v>1</v>
      </c>
      <c r="AX65" s="146">
        <f t="shared" si="23"/>
        <v>0</v>
      </c>
      <c r="AY65" s="146">
        <f t="shared" si="24"/>
        <v>1</v>
      </c>
      <c r="AZ65" s="145">
        <f>COUNTIFS(A1_Individu_Data_Keadaan_SDMK!A$4:A$149935,M65,A1_Individu_Data_Keadaan_SDMK!Q$4:Q$149935,"08. GIZI")</f>
        <v>0</v>
      </c>
      <c r="BA65" s="147">
        <f t="shared" si="25"/>
        <v>1</v>
      </c>
      <c r="BB65" s="146">
        <f t="shared" si="26"/>
        <v>0</v>
      </c>
      <c r="BC65" s="146">
        <f t="shared" si="27"/>
        <v>1</v>
      </c>
      <c r="BD65" s="145">
        <f>COUNTIFS(A1_Individu_Data_Keadaan_SDMK!A$4:A$149935,M65,A1_Individu_Data_Keadaan_SDMK!R$4:R$149935,"03. Ahli Teknologi Laboratorium Medik")</f>
        <v>0</v>
      </c>
      <c r="BE65" s="147">
        <f t="shared" si="28"/>
        <v>1</v>
      </c>
      <c r="BF65" s="146">
        <f t="shared" si="29"/>
        <v>0</v>
      </c>
      <c r="BG65" s="146">
        <f t="shared" si="30"/>
        <v>1</v>
      </c>
      <c r="BH65" s="151" t="str">
        <f t="shared" si="31"/>
        <v>Belum Memenuhi</v>
      </c>
      <c r="BI65" s="151" t="str">
        <f t="shared" si="32"/>
        <v>Belum Memenuhi</v>
      </c>
    </row>
    <row r="66" spans="13:61" ht="15">
      <c r="M66" s="142" t="s">
        <v>12486</v>
      </c>
      <c r="N66" s="143" t="s">
        <v>12487</v>
      </c>
      <c r="O66" s="140" t="s">
        <v>267</v>
      </c>
      <c r="P66" s="144" t="s">
        <v>9301</v>
      </c>
      <c r="Q66" s="369" t="s">
        <v>12204</v>
      </c>
      <c r="R66" s="140">
        <v>31</v>
      </c>
      <c r="S66" s="141">
        <v>3171</v>
      </c>
      <c r="T66" s="370" t="str">
        <f>IF(R66&lt;&gt;"",VLOOKUP(R66,'01_MASTER_KODE_WILAYAH'!H$1437:I$1470,2,FALSE),"")</f>
        <v>DKI JAKARTA</v>
      </c>
      <c r="U66" s="370" t="str">
        <f>IF(S66&lt;&gt;"",VLOOKUP(S66,'01_MASTER_KODE_WILAYAH'!D$5:F$1353,3,FALSE),"")</f>
        <v>KOTA JAKARTA SELATAN</v>
      </c>
      <c r="V66" s="371" t="str">
        <f t="shared" si="2"/>
        <v>2</v>
      </c>
      <c r="W66" s="157">
        <f t="shared" si="3"/>
        <v>0</v>
      </c>
      <c r="X66" s="145">
        <f>COUNTIFS(A1_Individu_Data_Keadaan_SDMK!A$4:A$149935,M66,A1_Individu_Data_Keadaan_SDMK!R$4:R$149935,"01. Dokter")</f>
        <v>0</v>
      </c>
      <c r="Y66" s="134">
        <f t="shared" si="4"/>
        <v>1</v>
      </c>
      <c r="Z66" s="146">
        <f t="shared" si="5"/>
        <v>0</v>
      </c>
      <c r="AA66" s="146">
        <f t="shared" si="6"/>
        <v>1</v>
      </c>
      <c r="AB66" s="145">
        <f>COUNTIFS(A1_Individu_Data_Keadaan_SDMK!A$4:A$149935,M66,A1_Individu_Data_Keadaan_SDMK!R$4:R$149935,"02. Dokter Gigi")</f>
        <v>0</v>
      </c>
      <c r="AC66" s="134">
        <f t="shared" si="7"/>
        <v>1</v>
      </c>
      <c r="AD66" s="146">
        <f t="shared" si="8"/>
        <v>0</v>
      </c>
      <c r="AE66" s="146">
        <f t="shared" si="9"/>
        <v>1</v>
      </c>
      <c r="AF66" s="145">
        <f>COUNTIFS(A1_Individu_Data_Keadaan_SDMK!A$4:A$149935,M66,A1_Individu_Data_Keadaan_SDMK!Q$4:Q$149935,"03. KEPERAWATAN")</f>
        <v>0</v>
      </c>
      <c r="AG66" s="147">
        <f t="shared" si="10"/>
        <v>5</v>
      </c>
      <c r="AH66" s="146">
        <f t="shared" si="11"/>
        <v>0</v>
      </c>
      <c r="AI66" s="146">
        <f t="shared" si="12"/>
        <v>5</v>
      </c>
      <c r="AJ66" s="145">
        <f>COUNTIFS(A1_Individu_Data_Keadaan_SDMK!A$4:A$149935,M66,A1_Individu_Data_Keadaan_SDMK!Q$4:Q$149935,"04. KEBIDANAN")</f>
        <v>0</v>
      </c>
      <c r="AK66" s="147">
        <f t="shared" si="13"/>
        <v>4</v>
      </c>
      <c r="AL66" s="146">
        <f t="shared" si="14"/>
        <v>0</v>
      </c>
      <c r="AM66" s="146">
        <f t="shared" si="15"/>
        <v>4</v>
      </c>
      <c r="AN66" s="145">
        <f>COUNTIFS(A1_Individu_Data_Keadaan_SDMK!A$4:A$149935,M66,A1_Individu_Data_Keadaan_SDMK!Q$4:Q$149935,"05. KEFARMASIAN")</f>
        <v>0</v>
      </c>
      <c r="AO66" s="147">
        <f t="shared" si="16"/>
        <v>1</v>
      </c>
      <c r="AP66" s="146">
        <f t="shared" si="17"/>
        <v>0</v>
      </c>
      <c r="AQ66" s="146">
        <f t="shared" si="18"/>
        <v>1</v>
      </c>
      <c r="AR66" s="145">
        <f>COUNTIFS(A1_Individu_Data_Keadaan_SDMK!A$4:A$149935,M66,A1_Individu_Data_Keadaan_SDMK!Q$4:Q$149935,"06. KESEHATAN MASYARAKAT")</f>
        <v>0</v>
      </c>
      <c r="AS66" s="147">
        <f t="shared" si="19"/>
        <v>1</v>
      </c>
      <c r="AT66" s="146">
        <f t="shared" si="20"/>
        <v>0</v>
      </c>
      <c r="AU66" s="146">
        <f t="shared" si="21"/>
        <v>1</v>
      </c>
      <c r="AV66" s="145">
        <f>COUNTIFS(A1_Individu_Data_Keadaan_SDMK!A$4:A$149935,M66,A1_Individu_Data_Keadaan_SDMK!Q$4:Q$149935,"07. KESEHATAN LINGKUNGAN")</f>
        <v>0</v>
      </c>
      <c r="AW66" s="147">
        <f t="shared" si="22"/>
        <v>1</v>
      </c>
      <c r="AX66" s="146">
        <f t="shared" si="23"/>
        <v>0</v>
      </c>
      <c r="AY66" s="146">
        <f t="shared" si="24"/>
        <v>1</v>
      </c>
      <c r="AZ66" s="145">
        <f>COUNTIFS(A1_Individu_Data_Keadaan_SDMK!A$4:A$149935,M66,A1_Individu_Data_Keadaan_SDMK!Q$4:Q$149935,"08. GIZI")</f>
        <v>0</v>
      </c>
      <c r="BA66" s="147">
        <f t="shared" si="25"/>
        <v>1</v>
      </c>
      <c r="BB66" s="146">
        <f t="shared" si="26"/>
        <v>0</v>
      </c>
      <c r="BC66" s="146">
        <f t="shared" si="27"/>
        <v>1</v>
      </c>
      <c r="BD66" s="145">
        <f>COUNTIFS(A1_Individu_Data_Keadaan_SDMK!A$4:A$149935,M66,A1_Individu_Data_Keadaan_SDMK!R$4:R$149935,"03. Ahli Teknologi Laboratorium Medik")</f>
        <v>0</v>
      </c>
      <c r="BE66" s="147">
        <f t="shared" si="28"/>
        <v>1</v>
      </c>
      <c r="BF66" s="146">
        <f t="shared" si="29"/>
        <v>0</v>
      </c>
      <c r="BG66" s="146">
        <f t="shared" si="30"/>
        <v>1</v>
      </c>
      <c r="BH66" s="151" t="str">
        <f t="shared" si="31"/>
        <v>Belum Memenuhi</v>
      </c>
      <c r="BI66" s="151" t="str">
        <f t="shared" si="32"/>
        <v>Belum Memenuhi</v>
      </c>
    </row>
    <row r="67" spans="13:61" ht="15">
      <c r="M67" s="142" t="s">
        <v>12488</v>
      </c>
      <c r="N67" s="143" t="s">
        <v>12489</v>
      </c>
      <c r="O67" s="140" t="s">
        <v>267</v>
      </c>
      <c r="P67" s="144" t="s">
        <v>9301</v>
      </c>
      <c r="Q67" s="369" t="s">
        <v>12204</v>
      </c>
      <c r="R67" s="140">
        <v>31</v>
      </c>
      <c r="S67" s="141">
        <v>3171</v>
      </c>
      <c r="T67" s="370" t="str">
        <f>IF(R67&lt;&gt;"",VLOOKUP(R67,'01_MASTER_KODE_WILAYAH'!H$1437:I$1470,2,FALSE),"")</f>
        <v>DKI JAKARTA</v>
      </c>
      <c r="U67" s="370" t="str">
        <f>IF(S67&lt;&gt;"",VLOOKUP(S67,'01_MASTER_KODE_WILAYAH'!D$5:F$1353,3,FALSE),"")</f>
        <v>KOTA JAKARTA SELATAN</v>
      </c>
      <c r="V67" s="371" t="str">
        <f t="shared" si="2"/>
        <v>2</v>
      </c>
      <c r="W67" s="157">
        <f t="shared" si="3"/>
        <v>0</v>
      </c>
      <c r="X67" s="145">
        <f>COUNTIFS(A1_Individu_Data_Keadaan_SDMK!A$4:A$149935,M67,A1_Individu_Data_Keadaan_SDMK!R$4:R$149935,"01. Dokter")</f>
        <v>0</v>
      </c>
      <c r="Y67" s="134">
        <f t="shared" si="4"/>
        <v>1</v>
      </c>
      <c r="Z67" s="146">
        <f t="shared" si="5"/>
        <v>0</v>
      </c>
      <c r="AA67" s="146">
        <f t="shared" si="6"/>
        <v>1</v>
      </c>
      <c r="AB67" s="145">
        <f>COUNTIFS(A1_Individu_Data_Keadaan_SDMK!A$4:A$149935,M67,A1_Individu_Data_Keadaan_SDMK!R$4:R$149935,"02. Dokter Gigi")</f>
        <v>0</v>
      </c>
      <c r="AC67" s="134">
        <f t="shared" si="7"/>
        <v>1</v>
      </c>
      <c r="AD67" s="146">
        <f t="shared" si="8"/>
        <v>0</v>
      </c>
      <c r="AE67" s="146">
        <f t="shared" si="9"/>
        <v>1</v>
      </c>
      <c r="AF67" s="145">
        <f>COUNTIFS(A1_Individu_Data_Keadaan_SDMK!A$4:A$149935,M67,A1_Individu_Data_Keadaan_SDMK!Q$4:Q$149935,"03. KEPERAWATAN")</f>
        <v>0</v>
      </c>
      <c r="AG67" s="147">
        <f t="shared" si="10"/>
        <v>5</v>
      </c>
      <c r="AH67" s="146">
        <f t="shared" si="11"/>
        <v>0</v>
      </c>
      <c r="AI67" s="146">
        <f t="shared" si="12"/>
        <v>5</v>
      </c>
      <c r="AJ67" s="145">
        <f>COUNTIFS(A1_Individu_Data_Keadaan_SDMK!A$4:A$149935,M67,A1_Individu_Data_Keadaan_SDMK!Q$4:Q$149935,"04. KEBIDANAN")</f>
        <v>0</v>
      </c>
      <c r="AK67" s="147">
        <f t="shared" si="13"/>
        <v>4</v>
      </c>
      <c r="AL67" s="146">
        <f t="shared" si="14"/>
        <v>0</v>
      </c>
      <c r="AM67" s="146">
        <f t="shared" si="15"/>
        <v>4</v>
      </c>
      <c r="AN67" s="145">
        <f>COUNTIFS(A1_Individu_Data_Keadaan_SDMK!A$4:A$149935,M67,A1_Individu_Data_Keadaan_SDMK!Q$4:Q$149935,"05. KEFARMASIAN")</f>
        <v>0</v>
      </c>
      <c r="AO67" s="147">
        <f t="shared" si="16"/>
        <v>1</v>
      </c>
      <c r="AP67" s="146">
        <f t="shared" si="17"/>
        <v>0</v>
      </c>
      <c r="AQ67" s="146">
        <f t="shared" si="18"/>
        <v>1</v>
      </c>
      <c r="AR67" s="145">
        <f>COUNTIFS(A1_Individu_Data_Keadaan_SDMK!A$4:A$149935,M67,A1_Individu_Data_Keadaan_SDMK!Q$4:Q$149935,"06. KESEHATAN MASYARAKAT")</f>
        <v>0</v>
      </c>
      <c r="AS67" s="147">
        <f t="shared" si="19"/>
        <v>1</v>
      </c>
      <c r="AT67" s="146">
        <f t="shared" si="20"/>
        <v>0</v>
      </c>
      <c r="AU67" s="146">
        <f t="shared" si="21"/>
        <v>1</v>
      </c>
      <c r="AV67" s="145">
        <f>COUNTIFS(A1_Individu_Data_Keadaan_SDMK!A$4:A$149935,M67,A1_Individu_Data_Keadaan_SDMK!Q$4:Q$149935,"07. KESEHATAN LINGKUNGAN")</f>
        <v>0</v>
      </c>
      <c r="AW67" s="147">
        <f t="shared" si="22"/>
        <v>1</v>
      </c>
      <c r="AX67" s="146">
        <f t="shared" si="23"/>
        <v>0</v>
      </c>
      <c r="AY67" s="146">
        <f t="shared" si="24"/>
        <v>1</v>
      </c>
      <c r="AZ67" s="145">
        <f>COUNTIFS(A1_Individu_Data_Keadaan_SDMK!A$4:A$149935,M67,A1_Individu_Data_Keadaan_SDMK!Q$4:Q$149935,"08. GIZI")</f>
        <v>0</v>
      </c>
      <c r="BA67" s="147">
        <f t="shared" si="25"/>
        <v>1</v>
      </c>
      <c r="BB67" s="146">
        <f t="shared" si="26"/>
        <v>0</v>
      </c>
      <c r="BC67" s="146">
        <f t="shared" si="27"/>
        <v>1</v>
      </c>
      <c r="BD67" s="145">
        <f>COUNTIFS(A1_Individu_Data_Keadaan_SDMK!A$4:A$149935,M67,A1_Individu_Data_Keadaan_SDMK!R$4:R$149935,"03. Ahli Teknologi Laboratorium Medik")</f>
        <v>0</v>
      </c>
      <c r="BE67" s="147">
        <f t="shared" si="28"/>
        <v>1</v>
      </c>
      <c r="BF67" s="146">
        <f t="shared" si="29"/>
        <v>0</v>
      </c>
      <c r="BG67" s="146">
        <f t="shared" si="30"/>
        <v>1</v>
      </c>
      <c r="BH67" s="151" t="str">
        <f t="shared" si="31"/>
        <v>Belum Memenuhi</v>
      </c>
      <c r="BI67" s="151" t="str">
        <f t="shared" si="32"/>
        <v>Belum Memenuhi</v>
      </c>
    </row>
    <row r="68" spans="13:61" ht="15">
      <c r="M68" s="142" t="s">
        <v>12490</v>
      </c>
      <c r="N68" s="143" t="s">
        <v>12491</v>
      </c>
      <c r="O68" s="140" t="s">
        <v>267</v>
      </c>
      <c r="P68" s="144" t="s">
        <v>9301</v>
      </c>
      <c r="Q68" s="369" t="s">
        <v>12204</v>
      </c>
      <c r="R68" s="140">
        <v>31</v>
      </c>
      <c r="S68" s="141">
        <v>3171</v>
      </c>
      <c r="T68" s="370" t="str">
        <f>IF(R68&lt;&gt;"",VLOOKUP(R68,'01_MASTER_KODE_WILAYAH'!H$1437:I$1470,2,FALSE),"")</f>
        <v>DKI JAKARTA</v>
      </c>
      <c r="U68" s="370" t="str">
        <f>IF(S68&lt;&gt;"",VLOOKUP(S68,'01_MASTER_KODE_WILAYAH'!D$5:F$1353,3,FALSE),"")</f>
        <v>KOTA JAKARTA SELATAN</v>
      </c>
      <c r="V68" s="371" t="str">
        <f t="shared" si="2"/>
        <v>2</v>
      </c>
      <c r="W68" s="157">
        <f t="shared" si="3"/>
        <v>0</v>
      </c>
      <c r="X68" s="145">
        <f>COUNTIFS(A1_Individu_Data_Keadaan_SDMK!A$4:A$149935,M68,A1_Individu_Data_Keadaan_SDMK!R$4:R$149935,"01. Dokter")</f>
        <v>0</v>
      </c>
      <c r="Y68" s="134">
        <f t="shared" si="4"/>
        <v>1</v>
      </c>
      <c r="Z68" s="146">
        <f t="shared" si="5"/>
        <v>0</v>
      </c>
      <c r="AA68" s="146">
        <f t="shared" si="6"/>
        <v>1</v>
      </c>
      <c r="AB68" s="145">
        <f>COUNTIFS(A1_Individu_Data_Keadaan_SDMK!A$4:A$149935,M68,A1_Individu_Data_Keadaan_SDMK!R$4:R$149935,"02. Dokter Gigi")</f>
        <v>0</v>
      </c>
      <c r="AC68" s="134">
        <f t="shared" si="7"/>
        <v>1</v>
      </c>
      <c r="AD68" s="146">
        <f t="shared" si="8"/>
        <v>0</v>
      </c>
      <c r="AE68" s="146">
        <f t="shared" si="9"/>
        <v>1</v>
      </c>
      <c r="AF68" s="145">
        <f>COUNTIFS(A1_Individu_Data_Keadaan_SDMK!A$4:A$149935,M68,A1_Individu_Data_Keadaan_SDMK!Q$4:Q$149935,"03. KEPERAWATAN")</f>
        <v>0</v>
      </c>
      <c r="AG68" s="147">
        <f t="shared" si="10"/>
        <v>5</v>
      </c>
      <c r="AH68" s="146">
        <f t="shared" si="11"/>
        <v>0</v>
      </c>
      <c r="AI68" s="146">
        <f t="shared" si="12"/>
        <v>5</v>
      </c>
      <c r="AJ68" s="145">
        <f>COUNTIFS(A1_Individu_Data_Keadaan_SDMK!A$4:A$149935,M68,A1_Individu_Data_Keadaan_SDMK!Q$4:Q$149935,"04. KEBIDANAN")</f>
        <v>0</v>
      </c>
      <c r="AK68" s="147">
        <f t="shared" si="13"/>
        <v>4</v>
      </c>
      <c r="AL68" s="146">
        <f t="shared" si="14"/>
        <v>0</v>
      </c>
      <c r="AM68" s="146">
        <f t="shared" si="15"/>
        <v>4</v>
      </c>
      <c r="AN68" s="145">
        <f>COUNTIFS(A1_Individu_Data_Keadaan_SDMK!A$4:A$149935,M68,A1_Individu_Data_Keadaan_SDMK!Q$4:Q$149935,"05. KEFARMASIAN")</f>
        <v>0</v>
      </c>
      <c r="AO68" s="147">
        <f t="shared" si="16"/>
        <v>1</v>
      </c>
      <c r="AP68" s="146">
        <f t="shared" si="17"/>
        <v>0</v>
      </c>
      <c r="AQ68" s="146">
        <f t="shared" si="18"/>
        <v>1</v>
      </c>
      <c r="AR68" s="145">
        <f>COUNTIFS(A1_Individu_Data_Keadaan_SDMK!A$4:A$149935,M68,A1_Individu_Data_Keadaan_SDMK!Q$4:Q$149935,"06. KESEHATAN MASYARAKAT")</f>
        <v>0</v>
      </c>
      <c r="AS68" s="147">
        <f t="shared" si="19"/>
        <v>1</v>
      </c>
      <c r="AT68" s="146">
        <f t="shared" si="20"/>
        <v>0</v>
      </c>
      <c r="AU68" s="146">
        <f t="shared" si="21"/>
        <v>1</v>
      </c>
      <c r="AV68" s="145">
        <f>COUNTIFS(A1_Individu_Data_Keadaan_SDMK!A$4:A$149935,M68,A1_Individu_Data_Keadaan_SDMK!Q$4:Q$149935,"07. KESEHATAN LINGKUNGAN")</f>
        <v>0</v>
      </c>
      <c r="AW68" s="147">
        <f t="shared" si="22"/>
        <v>1</v>
      </c>
      <c r="AX68" s="146">
        <f t="shared" si="23"/>
        <v>0</v>
      </c>
      <c r="AY68" s="146">
        <f t="shared" si="24"/>
        <v>1</v>
      </c>
      <c r="AZ68" s="145">
        <f>COUNTIFS(A1_Individu_Data_Keadaan_SDMK!A$4:A$149935,M68,A1_Individu_Data_Keadaan_SDMK!Q$4:Q$149935,"08. GIZI")</f>
        <v>0</v>
      </c>
      <c r="BA68" s="147">
        <f t="shared" si="25"/>
        <v>1</v>
      </c>
      <c r="BB68" s="146">
        <f t="shared" si="26"/>
        <v>0</v>
      </c>
      <c r="BC68" s="146">
        <f t="shared" si="27"/>
        <v>1</v>
      </c>
      <c r="BD68" s="145">
        <f>COUNTIFS(A1_Individu_Data_Keadaan_SDMK!A$4:A$149935,M68,A1_Individu_Data_Keadaan_SDMK!R$4:R$149935,"03. Ahli Teknologi Laboratorium Medik")</f>
        <v>0</v>
      </c>
      <c r="BE68" s="147">
        <f t="shared" si="28"/>
        <v>1</v>
      </c>
      <c r="BF68" s="146">
        <f t="shared" si="29"/>
        <v>0</v>
      </c>
      <c r="BG68" s="146">
        <f t="shared" si="30"/>
        <v>1</v>
      </c>
      <c r="BH68" s="151" t="str">
        <f t="shared" si="31"/>
        <v>Belum Memenuhi</v>
      </c>
      <c r="BI68" s="151" t="str">
        <f t="shared" si="32"/>
        <v>Belum Memenuhi</v>
      </c>
    </row>
    <row r="69" spans="13:61" ht="15">
      <c r="M69" s="142" t="s">
        <v>12492</v>
      </c>
      <c r="N69" s="143" t="s">
        <v>12493</v>
      </c>
      <c r="O69" s="140" t="s">
        <v>267</v>
      </c>
      <c r="P69" s="144" t="s">
        <v>9301</v>
      </c>
      <c r="Q69" s="369" t="s">
        <v>12204</v>
      </c>
      <c r="R69" s="140">
        <v>31</v>
      </c>
      <c r="S69" s="141">
        <v>3171</v>
      </c>
      <c r="T69" s="370" t="str">
        <f>IF(R69&lt;&gt;"",VLOOKUP(R69,'01_MASTER_KODE_WILAYAH'!H$1437:I$1470,2,FALSE),"")</f>
        <v>DKI JAKARTA</v>
      </c>
      <c r="U69" s="370" t="str">
        <f>IF(S69&lt;&gt;"",VLOOKUP(S69,'01_MASTER_KODE_WILAYAH'!D$5:F$1353,3,FALSE),"")</f>
        <v>KOTA JAKARTA SELATAN</v>
      </c>
      <c r="V69" s="371" t="str">
        <f t="shared" si="2"/>
        <v>2</v>
      </c>
      <c r="W69" s="157">
        <f t="shared" si="3"/>
        <v>0</v>
      </c>
      <c r="X69" s="145">
        <f>COUNTIFS(A1_Individu_Data_Keadaan_SDMK!A$4:A$149935,M69,A1_Individu_Data_Keadaan_SDMK!R$4:R$149935,"01. Dokter")</f>
        <v>0</v>
      </c>
      <c r="Y69" s="134">
        <f t="shared" si="4"/>
        <v>1</v>
      </c>
      <c r="Z69" s="146">
        <f t="shared" si="5"/>
        <v>0</v>
      </c>
      <c r="AA69" s="146">
        <f t="shared" si="6"/>
        <v>1</v>
      </c>
      <c r="AB69" s="145">
        <f>COUNTIFS(A1_Individu_Data_Keadaan_SDMK!A$4:A$149935,M69,A1_Individu_Data_Keadaan_SDMK!R$4:R$149935,"02. Dokter Gigi")</f>
        <v>0</v>
      </c>
      <c r="AC69" s="134">
        <f t="shared" si="7"/>
        <v>1</v>
      </c>
      <c r="AD69" s="146">
        <f t="shared" si="8"/>
        <v>0</v>
      </c>
      <c r="AE69" s="146">
        <f t="shared" si="9"/>
        <v>1</v>
      </c>
      <c r="AF69" s="145">
        <f>COUNTIFS(A1_Individu_Data_Keadaan_SDMK!A$4:A$149935,M69,A1_Individu_Data_Keadaan_SDMK!Q$4:Q$149935,"03. KEPERAWATAN")</f>
        <v>0</v>
      </c>
      <c r="AG69" s="147">
        <f t="shared" si="10"/>
        <v>5</v>
      </c>
      <c r="AH69" s="146">
        <f t="shared" si="11"/>
        <v>0</v>
      </c>
      <c r="AI69" s="146">
        <f t="shared" si="12"/>
        <v>5</v>
      </c>
      <c r="AJ69" s="145">
        <f>COUNTIFS(A1_Individu_Data_Keadaan_SDMK!A$4:A$149935,M69,A1_Individu_Data_Keadaan_SDMK!Q$4:Q$149935,"04. KEBIDANAN")</f>
        <v>0</v>
      </c>
      <c r="AK69" s="147">
        <f t="shared" si="13"/>
        <v>4</v>
      </c>
      <c r="AL69" s="146">
        <f t="shared" si="14"/>
        <v>0</v>
      </c>
      <c r="AM69" s="146">
        <f t="shared" si="15"/>
        <v>4</v>
      </c>
      <c r="AN69" s="145">
        <f>COUNTIFS(A1_Individu_Data_Keadaan_SDMK!A$4:A$149935,M69,A1_Individu_Data_Keadaan_SDMK!Q$4:Q$149935,"05. KEFARMASIAN")</f>
        <v>0</v>
      </c>
      <c r="AO69" s="147">
        <f t="shared" si="16"/>
        <v>1</v>
      </c>
      <c r="AP69" s="146">
        <f t="shared" si="17"/>
        <v>0</v>
      </c>
      <c r="AQ69" s="146">
        <f t="shared" si="18"/>
        <v>1</v>
      </c>
      <c r="AR69" s="145">
        <f>COUNTIFS(A1_Individu_Data_Keadaan_SDMK!A$4:A$149935,M69,A1_Individu_Data_Keadaan_SDMK!Q$4:Q$149935,"06. KESEHATAN MASYARAKAT")</f>
        <v>0</v>
      </c>
      <c r="AS69" s="147">
        <f t="shared" si="19"/>
        <v>1</v>
      </c>
      <c r="AT69" s="146">
        <f t="shared" si="20"/>
        <v>0</v>
      </c>
      <c r="AU69" s="146">
        <f t="shared" si="21"/>
        <v>1</v>
      </c>
      <c r="AV69" s="145">
        <f>COUNTIFS(A1_Individu_Data_Keadaan_SDMK!A$4:A$149935,M69,A1_Individu_Data_Keadaan_SDMK!Q$4:Q$149935,"07. KESEHATAN LINGKUNGAN")</f>
        <v>0</v>
      </c>
      <c r="AW69" s="147">
        <f t="shared" si="22"/>
        <v>1</v>
      </c>
      <c r="AX69" s="146">
        <f t="shared" si="23"/>
        <v>0</v>
      </c>
      <c r="AY69" s="146">
        <f t="shared" si="24"/>
        <v>1</v>
      </c>
      <c r="AZ69" s="145">
        <f>COUNTIFS(A1_Individu_Data_Keadaan_SDMK!A$4:A$149935,M69,A1_Individu_Data_Keadaan_SDMK!Q$4:Q$149935,"08. GIZI")</f>
        <v>0</v>
      </c>
      <c r="BA69" s="147">
        <f t="shared" si="25"/>
        <v>1</v>
      </c>
      <c r="BB69" s="146">
        <f t="shared" si="26"/>
        <v>0</v>
      </c>
      <c r="BC69" s="146">
        <f t="shared" si="27"/>
        <v>1</v>
      </c>
      <c r="BD69" s="145">
        <f>COUNTIFS(A1_Individu_Data_Keadaan_SDMK!A$4:A$149935,M69,A1_Individu_Data_Keadaan_SDMK!R$4:R$149935,"03. Ahli Teknologi Laboratorium Medik")</f>
        <v>0</v>
      </c>
      <c r="BE69" s="147">
        <f t="shared" si="28"/>
        <v>1</v>
      </c>
      <c r="BF69" s="146">
        <f t="shared" si="29"/>
        <v>0</v>
      </c>
      <c r="BG69" s="146">
        <f t="shared" si="30"/>
        <v>1</v>
      </c>
      <c r="BH69" s="151" t="str">
        <f t="shared" si="31"/>
        <v>Belum Memenuhi</v>
      </c>
      <c r="BI69" s="151" t="str">
        <f t="shared" si="32"/>
        <v>Belum Memenuhi</v>
      </c>
    </row>
    <row r="70" spans="13:61" ht="15">
      <c r="M70" s="142" t="s">
        <v>12494</v>
      </c>
      <c r="N70" s="143" t="s">
        <v>12495</v>
      </c>
      <c r="O70" s="140" t="s">
        <v>267</v>
      </c>
      <c r="P70" s="144" t="s">
        <v>9301</v>
      </c>
      <c r="Q70" s="369" t="s">
        <v>12204</v>
      </c>
      <c r="R70" s="140">
        <v>31</v>
      </c>
      <c r="S70" s="141">
        <v>3171</v>
      </c>
      <c r="T70" s="370" t="str">
        <f>IF(R70&lt;&gt;"",VLOOKUP(R70,'01_MASTER_KODE_WILAYAH'!H$1437:I$1470,2,FALSE),"")</f>
        <v>DKI JAKARTA</v>
      </c>
      <c r="U70" s="370" t="str">
        <f>IF(S70&lt;&gt;"",VLOOKUP(S70,'01_MASTER_KODE_WILAYAH'!D$5:F$1353,3,FALSE),"")</f>
        <v>KOTA JAKARTA SELATAN</v>
      </c>
      <c r="V70" s="371" t="str">
        <f t="shared" si="2"/>
        <v>2</v>
      </c>
      <c r="W70" s="157">
        <f t="shared" si="3"/>
        <v>0</v>
      </c>
      <c r="X70" s="145">
        <f>COUNTIFS(A1_Individu_Data_Keadaan_SDMK!A$4:A$149935,M70,A1_Individu_Data_Keadaan_SDMK!R$4:R$149935,"01. Dokter")</f>
        <v>0</v>
      </c>
      <c r="Y70" s="134">
        <f t="shared" si="4"/>
        <v>1</v>
      </c>
      <c r="Z70" s="146">
        <f t="shared" si="5"/>
        <v>0</v>
      </c>
      <c r="AA70" s="146">
        <f t="shared" si="6"/>
        <v>1</v>
      </c>
      <c r="AB70" s="145">
        <f>COUNTIFS(A1_Individu_Data_Keadaan_SDMK!A$4:A$149935,M70,A1_Individu_Data_Keadaan_SDMK!R$4:R$149935,"02. Dokter Gigi")</f>
        <v>0</v>
      </c>
      <c r="AC70" s="134">
        <f t="shared" si="7"/>
        <v>1</v>
      </c>
      <c r="AD70" s="146">
        <f t="shared" si="8"/>
        <v>0</v>
      </c>
      <c r="AE70" s="146">
        <f t="shared" si="9"/>
        <v>1</v>
      </c>
      <c r="AF70" s="145">
        <f>COUNTIFS(A1_Individu_Data_Keadaan_SDMK!A$4:A$149935,M70,A1_Individu_Data_Keadaan_SDMK!Q$4:Q$149935,"03. KEPERAWATAN")</f>
        <v>0</v>
      </c>
      <c r="AG70" s="147">
        <f t="shared" si="10"/>
        <v>5</v>
      </c>
      <c r="AH70" s="146">
        <f t="shared" si="11"/>
        <v>0</v>
      </c>
      <c r="AI70" s="146">
        <f t="shared" si="12"/>
        <v>5</v>
      </c>
      <c r="AJ70" s="145">
        <f>COUNTIFS(A1_Individu_Data_Keadaan_SDMK!A$4:A$149935,M70,A1_Individu_Data_Keadaan_SDMK!Q$4:Q$149935,"04. KEBIDANAN")</f>
        <v>0</v>
      </c>
      <c r="AK70" s="147">
        <f t="shared" si="13"/>
        <v>4</v>
      </c>
      <c r="AL70" s="146">
        <f t="shared" si="14"/>
        <v>0</v>
      </c>
      <c r="AM70" s="146">
        <f t="shared" si="15"/>
        <v>4</v>
      </c>
      <c r="AN70" s="145">
        <f>COUNTIFS(A1_Individu_Data_Keadaan_SDMK!A$4:A$149935,M70,A1_Individu_Data_Keadaan_SDMK!Q$4:Q$149935,"05. KEFARMASIAN")</f>
        <v>0</v>
      </c>
      <c r="AO70" s="147">
        <f t="shared" si="16"/>
        <v>1</v>
      </c>
      <c r="AP70" s="146">
        <f t="shared" si="17"/>
        <v>0</v>
      </c>
      <c r="AQ70" s="146">
        <f t="shared" si="18"/>
        <v>1</v>
      </c>
      <c r="AR70" s="145">
        <f>COUNTIFS(A1_Individu_Data_Keadaan_SDMK!A$4:A$149935,M70,A1_Individu_Data_Keadaan_SDMK!Q$4:Q$149935,"06. KESEHATAN MASYARAKAT")</f>
        <v>0</v>
      </c>
      <c r="AS70" s="147">
        <f t="shared" si="19"/>
        <v>1</v>
      </c>
      <c r="AT70" s="146">
        <f t="shared" si="20"/>
        <v>0</v>
      </c>
      <c r="AU70" s="146">
        <f t="shared" si="21"/>
        <v>1</v>
      </c>
      <c r="AV70" s="145">
        <f>COUNTIFS(A1_Individu_Data_Keadaan_SDMK!A$4:A$149935,M70,A1_Individu_Data_Keadaan_SDMK!Q$4:Q$149935,"07. KESEHATAN LINGKUNGAN")</f>
        <v>0</v>
      </c>
      <c r="AW70" s="147">
        <f t="shared" si="22"/>
        <v>1</v>
      </c>
      <c r="AX70" s="146">
        <f t="shared" si="23"/>
        <v>0</v>
      </c>
      <c r="AY70" s="146">
        <f t="shared" si="24"/>
        <v>1</v>
      </c>
      <c r="AZ70" s="145">
        <f>COUNTIFS(A1_Individu_Data_Keadaan_SDMK!A$4:A$149935,M70,A1_Individu_Data_Keadaan_SDMK!Q$4:Q$149935,"08. GIZI")</f>
        <v>0</v>
      </c>
      <c r="BA70" s="147">
        <f t="shared" si="25"/>
        <v>1</v>
      </c>
      <c r="BB70" s="146">
        <f t="shared" si="26"/>
        <v>0</v>
      </c>
      <c r="BC70" s="146">
        <f t="shared" si="27"/>
        <v>1</v>
      </c>
      <c r="BD70" s="145">
        <f>COUNTIFS(A1_Individu_Data_Keadaan_SDMK!A$4:A$149935,M70,A1_Individu_Data_Keadaan_SDMK!R$4:R$149935,"03. Ahli Teknologi Laboratorium Medik")</f>
        <v>0</v>
      </c>
      <c r="BE70" s="147">
        <f t="shared" si="28"/>
        <v>1</v>
      </c>
      <c r="BF70" s="146">
        <f t="shared" si="29"/>
        <v>0</v>
      </c>
      <c r="BG70" s="146">
        <f t="shared" si="30"/>
        <v>1</v>
      </c>
      <c r="BH70" s="151" t="str">
        <f t="shared" si="31"/>
        <v>Belum Memenuhi</v>
      </c>
      <c r="BI70" s="151" t="str">
        <f t="shared" si="32"/>
        <v>Belum Memenuhi</v>
      </c>
    </row>
    <row r="71" spans="13:61" ht="15">
      <c r="M71" s="142" t="s">
        <v>12496</v>
      </c>
      <c r="N71" s="143" t="s">
        <v>12497</v>
      </c>
      <c r="O71" s="140" t="s">
        <v>267</v>
      </c>
      <c r="P71" s="144" t="s">
        <v>9301</v>
      </c>
      <c r="Q71" s="369" t="s">
        <v>12204</v>
      </c>
      <c r="R71" s="140">
        <v>31</v>
      </c>
      <c r="S71" s="141">
        <v>3171</v>
      </c>
      <c r="T71" s="370" t="str">
        <f>IF(R71&lt;&gt;"",VLOOKUP(R71,'01_MASTER_KODE_WILAYAH'!H$1437:I$1470,2,FALSE),"")</f>
        <v>DKI JAKARTA</v>
      </c>
      <c r="U71" s="370" t="str">
        <f>IF(S71&lt;&gt;"",VLOOKUP(S71,'01_MASTER_KODE_WILAYAH'!D$5:F$1353,3,FALSE),"")</f>
        <v>KOTA JAKARTA SELATAN</v>
      </c>
      <c r="V71" s="371" t="str">
        <f t="shared" si="2"/>
        <v>2</v>
      </c>
      <c r="W71" s="157">
        <f t="shared" si="3"/>
        <v>0</v>
      </c>
      <c r="X71" s="145">
        <f>COUNTIFS(A1_Individu_Data_Keadaan_SDMK!A$4:A$149935,M71,A1_Individu_Data_Keadaan_SDMK!R$4:R$149935,"01. Dokter")</f>
        <v>0</v>
      </c>
      <c r="Y71" s="134">
        <f t="shared" si="4"/>
        <v>1</v>
      </c>
      <c r="Z71" s="146">
        <f t="shared" si="5"/>
        <v>0</v>
      </c>
      <c r="AA71" s="146">
        <f t="shared" si="6"/>
        <v>1</v>
      </c>
      <c r="AB71" s="145">
        <f>COUNTIFS(A1_Individu_Data_Keadaan_SDMK!A$4:A$149935,M71,A1_Individu_Data_Keadaan_SDMK!R$4:R$149935,"02. Dokter Gigi")</f>
        <v>0</v>
      </c>
      <c r="AC71" s="134">
        <f t="shared" si="7"/>
        <v>1</v>
      </c>
      <c r="AD71" s="146">
        <f t="shared" si="8"/>
        <v>0</v>
      </c>
      <c r="AE71" s="146">
        <f t="shared" si="9"/>
        <v>1</v>
      </c>
      <c r="AF71" s="145">
        <f>COUNTIFS(A1_Individu_Data_Keadaan_SDMK!A$4:A$149935,M71,A1_Individu_Data_Keadaan_SDMK!Q$4:Q$149935,"03. KEPERAWATAN")</f>
        <v>0</v>
      </c>
      <c r="AG71" s="147">
        <f t="shared" si="10"/>
        <v>5</v>
      </c>
      <c r="AH71" s="146">
        <f t="shared" si="11"/>
        <v>0</v>
      </c>
      <c r="AI71" s="146">
        <f t="shared" si="12"/>
        <v>5</v>
      </c>
      <c r="AJ71" s="145">
        <f>COUNTIFS(A1_Individu_Data_Keadaan_SDMK!A$4:A$149935,M71,A1_Individu_Data_Keadaan_SDMK!Q$4:Q$149935,"04. KEBIDANAN")</f>
        <v>0</v>
      </c>
      <c r="AK71" s="147">
        <f t="shared" si="13"/>
        <v>4</v>
      </c>
      <c r="AL71" s="146">
        <f t="shared" si="14"/>
        <v>0</v>
      </c>
      <c r="AM71" s="146">
        <f t="shared" si="15"/>
        <v>4</v>
      </c>
      <c r="AN71" s="145">
        <f>COUNTIFS(A1_Individu_Data_Keadaan_SDMK!A$4:A$149935,M71,A1_Individu_Data_Keadaan_SDMK!Q$4:Q$149935,"05. KEFARMASIAN")</f>
        <v>0</v>
      </c>
      <c r="AO71" s="147">
        <f t="shared" si="16"/>
        <v>1</v>
      </c>
      <c r="AP71" s="146">
        <f t="shared" si="17"/>
        <v>0</v>
      </c>
      <c r="AQ71" s="146">
        <f t="shared" si="18"/>
        <v>1</v>
      </c>
      <c r="AR71" s="145">
        <f>COUNTIFS(A1_Individu_Data_Keadaan_SDMK!A$4:A$149935,M71,A1_Individu_Data_Keadaan_SDMK!Q$4:Q$149935,"06. KESEHATAN MASYARAKAT")</f>
        <v>0</v>
      </c>
      <c r="AS71" s="147">
        <f t="shared" si="19"/>
        <v>1</v>
      </c>
      <c r="AT71" s="146">
        <f t="shared" si="20"/>
        <v>0</v>
      </c>
      <c r="AU71" s="146">
        <f t="shared" si="21"/>
        <v>1</v>
      </c>
      <c r="AV71" s="145">
        <f>COUNTIFS(A1_Individu_Data_Keadaan_SDMK!A$4:A$149935,M71,A1_Individu_Data_Keadaan_SDMK!Q$4:Q$149935,"07. KESEHATAN LINGKUNGAN")</f>
        <v>0</v>
      </c>
      <c r="AW71" s="147">
        <f t="shared" si="22"/>
        <v>1</v>
      </c>
      <c r="AX71" s="146">
        <f t="shared" si="23"/>
        <v>0</v>
      </c>
      <c r="AY71" s="146">
        <f t="shared" si="24"/>
        <v>1</v>
      </c>
      <c r="AZ71" s="145">
        <f>COUNTIFS(A1_Individu_Data_Keadaan_SDMK!A$4:A$149935,M71,A1_Individu_Data_Keadaan_SDMK!Q$4:Q$149935,"08. GIZI")</f>
        <v>0</v>
      </c>
      <c r="BA71" s="147">
        <f t="shared" si="25"/>
        <v>1</v>
      </c>
      <c r="BB71" s="146">
        <f t="shared" si="26"/>
        <v>0</v>
      </c>
      <c r="BC71" s="146">
        <f t="shared" si="27"/>
        <v>1</v>
      </c>
      <c r="BD71" s="145">
        <f>COUNTIFS(A1_Individu_Data_Keadaan_SDMK!A$4:A$149935,M71,A1_Individu_Data_Keadaan_SDMK!R$4:R$149935,"03. Ahli Teknologi Laboratorium Medik")</f>
        <v>0</v>
      </c>
      <c r="BE71" s="147">
        <f t="shared" si="28"/>
        <v>1</v>
      </c>
      <c r="BF71" s="146">
        <f t="shared" si="29"/>
        <v>0</v>
      </c>
      <c r="BG71" s="146">
        <f t="shared" si="30"/>
        <v>1</v>
      </c>
      <c r="BH71" s="151" t="str">
        <f t="shared" si="31"/>
        <v>Belum Memenuhi</v>
      </c>
      <c r="BI71" s="151" t="str">
        <f t="shared" si="32"/>
        <v>Belum Memenuhi</v>
      </c>
    </row>
    <row r="72" spans="13:61" ht="15">
      <c r="M72" s="142" t="s">
        <v>12498</v>
      </c>
      <c r="N72" s="143" t="s">
        <v>12499</v>
      </c>
      <c r="O72" s="140" t="s">
        <v>267</v>
      </c>
      <c r="P72" s="144" t="s">
        <v>9301</v>
      </c>
      <c r="Q72" s="369" t="s">
        <v>12204</v>
      </c>
      <c r="R72" s="140">
        <v>31</v>
      </c>
      <c r="S72" s="141">
        <v>3171</v>
      </c>
      <c r="T72" s="370" t="str">
        <f>IF(R72&lt;&gt;"",VLOOKUP(R72,'01_MASTER_KODE_WILAYAH'!H$1437:I$1470,2,FALSE),"")</f>
        <v>DKI JAKARTA</v>
      </c>
      <c r="U72" s="370" t="str">
        <f>IF(S72&lt;&gt;"",VLOOKUP(S72,'01_MASTER_KODE_WILAYAH'!D$5:F$1353,3,FALSE),"")</f>
        <v>KOTA JAKARTA SELATAN</v>
      </c>
      <c r="V72" s="371" t="str">
        <f t="shared" si="2"/>
        <v>2</v>
      </c>
      <c r="W72" s="157">
        <f t="shared" si="3"/>
        <v>0</v>
      </c>
      <c r="X72" s="145">
        <f>COUNTIFS(A1_Individu_Data_Keadaan_SDMK!A$4:A$149935,M72,A1_Individu_Data_Keadaan_SDMK!R$4:R$149935,"01. Dokter")</f>
        <v>0</v>
      </c>
      <c r="Y72" s="134">
        <f t="shared" si="4"/>
        <v>1</v>
      </c>
      <c r="Z72" s="146">
        <f t="shared" si="5"/>
        <v>0</v>
      </c>
      <c r="AA72" s="146">
        <f t="shared" si="6"/>
        <v>1</v>
      </c>
      <c r="AB72" s="145">
        <f>COUNTIFS(A1_Individu_Data_Keadaan_SDMK!A$4:A$149935,M72,A1_Individu_Data_Keadaan_SDMK!R$4:R$149935,"02. Dokter Gigi")</f>
        <v>0</v>
      </c>
      <c r="AC72" s="134">
        <f t="shared" si="7"/>
        <v>1</v>
      </c>
      <c r="AD72" s="146">
        <f t="shared" si="8"/>
        <v>0</v>
      </c>
      <c r="AE72" s="146">
        <f t="shared" si="9"/>
        <v>1</v>
      </c>
      <c r="AF72" s="145">
        <f>COUNTIFS(A1_Individu_Data_Keadaan_SDMK!A$4:A$149935,M72,A1_Individu_Data_Keadaan_SDMK!Q$4:Q$149935,"03. KEPERAWATAN")</f>
        <v>0</v>
      </c>
      <c r="AG72" s="147">
        <f t="shared" si="10"/>
        <v>5</v>
      </c>
      <c r="AH72" s="146">
        <f t="shared" si="11"/>
        <v>0</v>
      </c>
      <c r="AI72" s="146">
        <f t="shared" si="12"/>
        <v>5</v>
      </c>
      <c r="AJ72" s="145">
        <f>COUNTIFS(A1_Individu_Data_Keadaan_SDMK!A$4:A$149935,M72,A1_Individu_Data_Keadaan_SDMK!Q$4:Q$149935,"04. KEBIDANAN")</f>
        <v>0</v>
      </c>
      <c r="AK72" s="147">
        <f t="shared" si="13"/>
        <v>4</v>
      </c>
      <c r="AL72" s="146">
        <f t="shared" si="14"/>
        <v>0</v>
      </c>
      <c r="AM72" s="146">
        <f t="shared" si="15"/>
        <v>4</v>
      </c>
      <c r="AN72" s="145">
        <f>COUNTIFS(A1_Individu_Data_Keadaan_SDMK!A$4:A$149935,M72,A1_Individu_Data_Keadaan_SDMK!Q$4:Q$149935,"05. KEFARMASIAN")</f>
        <v>0</v>
      </c>
      <c r="AO72" s="147">
        <f t="shared" si="16"/>
        <v>1</v>
      </c>
      <c r="AP72" s="146">
        <f t="shared" si="17"/>
        <v>0</v>
      </c>
      <c r="AQ72" s="146">
        <f t="shared" si="18"/>
        <v>1</v>
      </c>
      <c r="AR72" s="145">
        <f>COUNTIFS(A1_Individu_Data_Keadaan_SDMK!A$4:A$149935,M72,A1_Individu_Data_Keadaan_SDMK!Q$4:Q$149935,"06. KESEHATAN MASYARAKAT")</f>
        <v>0</v>
      </c>
      <c r="AS72" s="147">
        <f t="shared" si="19"/>
        <v>1</v>
      </c>
      <c r="AT72" s="146">
        <f t="shared" si="20"/>
        <v>0</v>
      </c>
      <c r="AU72" s="146">
        <f t="shared" si="21"/>
        <v>1</v>
      </c>
      <c r="AV72" s="145">
        <f>COUNTIFS(A1_Individu_Data_Keadaan_SDMK!A$4:A$149935,M72,A1_Individu_Data_Keadaan_SDMK!Q$4:Q$149935,"07. KESEHATAN LINGKUNGAN")</f>
        <v>0</v>
      </c>
      <c r="AW72" s="147">
        <f t="shared" si="22"/>
        <v>1</v>
      </c>
      <c r="AX72" s="146">
        <f t="shared" si="23"/>
        <v>0</v>
      </c>
      <c r="AY72" s="146">
        <f t="shared" si="24"/>
        <v>1</v>
      </c>
      <c r="AZ72" s="145">
        <f>COUNTIFS(A1_Individu_Data_Keadaan_SDMK!A$4:A$149935,M72,A1_Individu_Data_Keadaan_SDMK!Q$4:Q$149935,"08. GIZI")</f>
        <v>0</v>
      </c>
      <c r="BA72" s="147">
        <f t="shared" si="25"/>
        <v>1</v>
      </c>
      <c r="BB72" s="146">
        <f t="shared" si="26"/>
        <v>0</v>
      </c>
      <c r="BC72" s="146">
        <f t="shared" si="27"/>
        <v>1</v>
      </c>
      <c r="BD72" s="145">
        <f>COUNTIFS(A1_Individu_Data_Keadaan_SDMK!A$4:A$149935,M72,A1_Individu_Data_Keadaan_SDMK!R$4:R$149935,"03. Ahli Teknologi Laboratorium Medik")</f>
        <v>0</v>
      </c>
      <c r="BE72" s="147">
        <f t="shared" si="28"/>
        <v>1</v>
      </c>
      <c r="BF72" s="146">
        <f t="shared" si="29"/>
        <v>0</v>
      </c>
      <c r="BG72" s="146">
        <f t="shared" si="30"/>
        <v>1</v>
      </c>
      <c r="BH72" s="151" t="str">
        <f t="shared" si="31"/>
        <v>Belum Memenuhi</v>
      </c>
      <c r="BI72" s="151" t="str">
        <f t="shared" si="32"/>
        <v>Belum Memenuhi</v>
      </c>
    </row>
    <row r="73" spans="13:61" ht="15">
      <c r="M73" s="142" t="s">
        <v>12500</v>
      </c>
      <c r="N73" s="143" t="s">
        <v>12501</v>
      </c>
      <c r="O73" s="140" t="s">
        <v>267</v>
      </c>
      <c r="P73" s="144" t="s">
        <v>9301</v>
      </c>
      <c r="Q73" s="369" t="s">
        <v>12204</v>
      </c>
      <c r="R73" s="140">
        <v>31</v>
      </c>
      <c r="S73" s="141">
        <v>3171</v>
      </c>
      <c r="T73" s="370" t="str">
        <f>IF(R73&lt;&gt;"",VLOOKUP(R73,'01_MASTER_KODE_WILAYAH'!H$1437:I$1470,2,FALSE),"")</f>
        <v>DKI JAKARTA</v>
      </c>
      <c r="U73" s="370" t="str">
        <f>IF(S73&lt;&gt;"",VLOOKUP(S73,'01_MASTER_KODE_WILAYAH'!D$5:F$1353,3,FALSE),"")</f>
        <v>KOTA JAKARTA SELATAN</v>
      </c>
      <c r="V73" s="371" t="str">
        <f t="shared" ref="V73:V100" si="34">IF(M73&lt;&gt;"",MID(M73,9,1),"")</f>
        <v>2</v>
      </c>
      <c r="W73" s="157">
        <f t="shared" ref="W73:W100" si="35">X73+AB73+AF73+AJ73+AN73+AR73+AV73+AZ73+BD73</f>
        <v>0</v>
      </c>
      <c r="X73" s="145">
        <f>COUNTIFS(A1_Individu_Data_Keadaan_SDMK!A$4:A$149935,M73,A1_Individu_Data_Keadaan_SDMK!R$4:R$149935,"01. Dokter")</f>
        <v>0</v>
      </c>
      <c r="Y73" s="134">
        <f t="shared" ref="Y73:Y100" si="36">IF(V73="1",2,1)</f>
        <v>1</v>
      </c>
      <c r="Z73" s="146">
        <f t="shared" ref="Z73:Z100" si="37">IF((X73-Y73)&gt;0,(X73-Y73),0)</f>
        <v>0</v>
      </c>
      <c r="AA73" s="146">
        <f t="shared" ref="AA73:AA100" si="38">IF((X73-Y73)&lt;0,ABS(X73-Y73),0)</f>
        <v>1</v>
      </c>
      <c r="AB73" s="145">
        <f>COUNTIFS(A1_Individu_Data_Keadaan_SDMK!A$4:A$149935,M73,A1_Individu_Data_Keadaan_SDMK!R$4:R$149935,"02. Dokter Gigi")</f>
        <v>0</v>
      </c>
      <c r="AC73" s="134">
        <f t="shared" ref="AC73:AC100" si="39">IF(V73="1",1,1)</f>
        <v>1</v>
      </c>
      <c r="AD73" s="146">
        <f t="shared" ref="AD73:AD100" si="40">IF((AB73-AC73)&gt;0,(AB73-AC73),0)</f>
        <v>0</v>
      </c>
      <c r="AE73" s="146">
        <f t="shared" ref="AE73:AE100" si="41">IF((AB73-AC73)&lt;0,ABS(AB73-AC73),0)</f>
        <v>1</v>
      </c>
      <c r="AF73" s="145">
        <f>COUNTIFS(A1_Individu_Data_Keadaan_SDMK!A$4:A$149935,M73,A1_Individu_Data_Keadaan_SDMK!Q$4:Q$149935,"03. KEPERAWATAN")</f>
        <v>0</v>
      </c>
      <c r="AG73" s="147">
        <f t="shared" ref="AG73:AG100" si="42">IF(V73="1",8,5)</f>
        <v>5</v>
      </c>
      <c r="AH73" s="146">
        <f t="shared" ref="AH73:AH100" si="43">IF((AF73-AG73)&gt;0,(AF73-AG73),0)</f>
        <v>0</v>
      </c>
      <c r="AI73" s="146">
        <f t="shared" ref="AI73:AI100" si="44">IF((AF73-AG73)&lt;0,ABS(AF73-AG73),0)</f>
        <v>5</v>
      </c>
      <c r="AJ73" s="145">
        <f>COUNTIFS(A1_Individu_Data_Keadaan_SDMK!A$4:A$149935,M73,A1_Individu_Data_Keadaan_SDMK!Q$4:Q$149935,"04. KEBIDANAN")</f>
        <v>0</v>
      </c>
      <c r="AK73" s="147">
        <f t="shared" ref="AK73:AK100" si="45">IF(V73="1",7,4)</f>
        <v>4</v>
      </c>
      <c r="AL73" s="146">
        <f t="shared" ref="AL73:AL100" si="46">IF((AJ73-AK73)&gt;0,(AJ73-AK73),0)</f>
        <v>0</v>
      </c>
      <c r="AM73" s="146">
        <f t="shared" ref="AM73:AM100" si="47">IF((AJ73-AK73)&lt;0,ABS(AJ73-AK73),0)</f>
        <v>4</v>
      </c>
      <c r="AN73" s="145">
        <f>COUNTIFS(A1_Individu_Data_Keadaan_SDMK!A$4:A$149935,M73,A1_Individu_Data_Keadaan_SDMK!Q$4:Q$149935,"05. KEFARMASIAN")</f>
        <v>0</v>
      </c>
      <c r="AO73" s="147">
        <f t="shared" ref="AO73:AO100" si="48">IF(V73="1",1,1)</f>
        <v>1</v>
      </c>
      <c r="AP73" s="146">
        <f t="shared" ref="AP73:AP100" si="49">IF((AN73-AO73)&gt;0,(AN73-AO73),0)</f>
        <v>0</v>
      </c>
      <c r="AQ73" s="146">
        <f t="shared" ref="AQ73:AQ100" si="50">IF((AN73-AO73)&lt;0,ABS(AN73-AO73),0)</f>
        <v>1</v>
      </c>
      <c r="AR73" s="145">
        <f>COUNTIFS(A1_Individu_Data_Keadaan_SDMK!A$4:A$149935,M73,A1_Individu_Data_Keadaan_SDMK!Q$4:Q$149935,"06. KESEHATAN MASYARAKAT")</f>
        <v>0</v>
      </c>
      <c r="AS73" s="147">
        <f t="shared" ref="AS73:AS100" si="51">IF(V73="1",1,1)</f>
        <v>1</v>
      </c>
      <c r="AT73" s="146">
        <f t="shared" ref="AT73:AT100" si="52">IF((AR73-AS73)&gt;0,(AR73-AS73),0)</f>
        <v>0</v>
      </c>
      <c r="AU73" s="146">
        <f t="shared" ref="AU73:AU100" si="53">IF((AR73-AS73)&lt;0,ABS(AR73-AS73),0)</f>
        <v>1</v>
      </c>
      <c r="AV73" s="145">
        <f>COUNTIFS(A1_Individu_Data_Keadaan_SDMK!A$4:A$149935,M73,A1_Individu_Data_Keadaan_SDMK!Q$4:Q$149935,"07. KESEHATAN LINGKUNGAN")</f>
        <v>0</v>
      </c>
      <c r="AW73" s="147">
        <f t="shared" ref="AW73:AW100" si="54">IF(V73="1",1,1)</f>
        <v>1</v>
      </c>
      <c r="AX73" s="146">
        <f t="shared" ref="AX73:AX100" si="55">IF((AV73-AW73)&gt;0,(AV73-AW73),0)</f>
        <v>0</v>
      </c>
      <c r="AY73" s="146">
        <f t="shared" ref="AY73:AY100" si="56">IF((AV73-AW73)&lt;0,ABS(AV73-AW73),0)</f>
        <v>1</v>
      </c>
      <c r="AZ73" s="145">
        <f>COUNTIFS(A1_Individu_Data_Keadaan_SDMK!A$4:A$149935,M73,A1_Individu_Data_Keadaan_SDMK!Q$4:Q$149935,"08. GIZI")</f>
        <v>0</v>
      </c>
      <c r="BA73" s="147">
        <f t="shared" ref="BA73:BA100" si="57">IF(V73="1",2,1)</f>
        <v>1</v>
      </c>
      <c r="BB73" s="146">
        <f t="shared" ref="BB73:BB100" si="58">IF((AZ73-BA73)&gt;0,(AZ73-BA73),0)</f>
        <v>0</v>
      </c>
      <c r="BC73" s="146">
        <f t="shared" ref="BC73:BC100" si="59">IF((AZ73-BA73)&lt;0,ABS(AZ73-BA73),0)</f>
        <v>1</v>
      </c>
      <c r="BD73" s="145">
        <f>COUNTIFS(A1_Individu_Data_Keadaan_SDMK!A$4:A$149935,M73,A1_Individu_Data_Keadaan_SDMK!R$4:R$149935,"03. Ahli Teknologi Laboratorium Medik")</f>
        <v>0</v>
      </c>
      <c r="BE73" s="147">
        <f t="shared" ref="BE73:BE100" si="60">IF(V73="1",1,1)</f>
        <v>1</v>
      </c>
      <c r="BF73" s="146">
        <f t="shared" ref="BF73:BF100" si="61">IF((BD73-BE73)&gt;0,(BD73-BE73),0)</f>
        <v>0</v>
      </c>
      <c r="BG73" s="146">
        <f t="shared" ref="BG73:BG100" si="62">IF((BD73-BE73)&lt;0,ABS(BD73-BE73),0)</f>
        <v>1</v>
      </c>
      <c r="BH73" s="151" t="str">
        <f t="shared" ref="BH73:BH100" si="63">IF(AND(AN73&gt;=1,AR73&gt;=1,AV73&gt;=1,AZ73&gt;=1,BD73&gt;=1),"Memenuhi","Belum Memenuhi")</f>
        <v>Belum Memenuhi</v>
      </c>
      <c r="BI73" s="151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42" t="s">
        <v>12502</v>
      </c>
      <c r="N74" s="143" t="s">
        <v>12503</v>
      </c>
      <c r="O74" s="140" t="s">
        <v>267</v>
      </c>
      <c r="P74" s="144" t="s">
        <v>9301</v>
      </c>
      <c r="Q74" s="369" t="s">
        <v>12204</v>
      </c>
      <c r="R74" s="140">
        <v>31</v>
      </c>
      <c r="S74" s="141">
        <v>3171</v>
      </c>
      <c r="T74" s="370" t="str">
        <f>IF(R74&lt;&gt;"",VLOOKUP(R74,'01_MASTER_KODE_WILAYAH'!H$1437:I$1470,2,FALSE),"")</f>
        <v>DKI JAKARTA</v>
      </c>
      <c r="U74" s="370" t="str">
        <f>IF(S74&lt;&gt;"",VLOOKUP(S74,'01_MASTER_KODE_WILAYAH'!D$5:F$1353,3,FALSE),"")</f>
        <v>KOTA JAKARTA SELATAN</v>
      </c>
      <c r="V74" s="371" t="str">
        <f t="shared" si="34"/>
        <v>2</v>
      </c>
      <c r="W74" s="157">
        <f t="shared" si="35"/>
        <v>0</v>
      </c>
      <c r="X74" s="145">
        <f>COUNTIFS(A1_Individu_Data_Keadaan_SDMK!A$4:A$149935,M74,A1_Individu_Data_Keadaan_SDMK!R$4:R$149935,"01. Dokter")</f>
        <v>0</v>
      </c>
      <c r="Y74" s="134">
        <f t="shared" si="36"/>
        <v>1</v>
      </c>
      <c r="Z74" s="146">
        <f t="shared" si="37"/>
        <v>0</v>
      </c>
      <c r="AA74" s="146">
        <f t="shared" si="38"/>
        <v>1</v>
      </c>
      <c r="AB74" s="145">
        <f>COUNTIFS(A1_Individu_Data_Keadaan_SDMK!A$4:A$149935,M74,A1_Individu_Data_Keadaan_SDMK!R$4:R$149935,"02. Dokter Gigi")</f>
        <v>0</v>
      </c>
      <c r="AC74" s="134">
        <f t="shared" si="39"/>
        <v>1</v>
      </c>
      <c r="AD74" s="146">
        <f t="shared" si="40"/>
        <v>0</v>
      </c>
      <c r="AE74" s="146">
        <f t="shared" si="41"/>
        <v>1</v>
      </c>
      <c r="AF74" s="145">
        <f>COUNTIFS(A1_Individu_Data_Keadaan_SDMK!A$4:A$149935,M74,A1_Individu_Data_Keadaan_SDMK!Q$4:Q$149935,"03. KEPERAWATAN")</f>
        <v>0</v>
      </c>
      <c r="AG74" s="147">
        <f t="shared" si="42"/>
        <v>5</v>
      </c>
      <c r="AH74" s="146">
        <f t="shared" si="43"/>
        <v>0</v>
      </c>
      <c r="AI74" s="146">
        <f t="shared" si="44"/>
        <v>5</v>
      </c>
      <c r="AJ74" s="145">
        <f>COUNTIFS(A1_Individu_Data_Keadaan_SDMK!A$4:A$149935,M74,A1_Individu_Data_Keadaan_SDMK!Q$4:Q$149935,"04. KEBIDANAN")</f>
        <v>0</v>
      </c>
      <c r="AK74" s="147">
        <f t="shared" si="45"/>
        <v>4</v>
      </c>
      <c r="AL74" s="146">
        <f t="shared" si="46"/>
        <v>0</v>
      </c>
      <c r="AM74" s="146">
        <f t="shared" si="47"/>
        <v>4</v>
      </c>
      <c r="AN74" s="145">
        <f>COUNTIFS(A1_Individu_Data_Keadaan_SDMK!A$4:A$149935,M74,A1_Individu_Data_Keadaan_SDMK!Q$4:Q$149935,"05. KEFARMASIAN")</f>
        <v>0</v>
      </c>
      <c r="AO74" s="147">
        <f t="shared" si="48"/>
        <v>1</v>
      </c>
      <c r="AP74" s="146">
        <f t="shared" si="49"/>
        <v>0</v>
      </c>
      <c r="AQ74" s="146">
        <f t="shared" si="50"/>
        <v>1</v>
      </c>
      <c r="AR74" s="145">
        <f>COUNTIFS(A1_Individu_Data_Keadaan_SDMK!A$4:A$149935,M74,A1_Individu_Data_Keadaan_SDMK!Q$4:Q$149935,"06. KESEHATAN MASYARAKAT")</f>
        <v>0</v>
      </c>
      <c r="AS74" s="147">
        <f t="shared" si="51"/>
        <v>1</v>
      </c>
      <c r="AT74" s="146">
        <f t="shared" si="52"/>
        <v>0</v>
      </c>
      <c r="AU74" s="146">
        <f t="shared" si="53"/>
        <v>1</v>
      </c>
      <c r="AV74" s="145">
        <f>COUNTIFS(A1_Individu_Data_Keadaan_SDMK!A$4:A$149935,M74,A1_Individu_Data_Keadaan_SDMK!Q$4:Q$149935,"07. KESEHATAN LINGKUNGAN")</f>
        <v>0</v>
      </c>
      <c r="AW74" s="147">
        <f t="shared" si="54"/>
        <v>1</v>
      </c>
      <c r="AX74" s="146">
        <f t="shared" si="55"/>
        <v>0</v>
      </c>
      <c r="AY74" s="146">
        <f t="shared" si="56"/>
        <v>1</v>
      </c>
      <c r="AZ74" s="145">
        <f>COUNTIFS(A1_Individu_Data_Keadaan_SDMK!A$4:A$149935,M74,A1_Individu_Data_Keadaan_SDMK!Q$4:Q$149935,"08. GIZI")</f>
        <v>0</v>
      </c>
      <c r="BA74" s="147">
        <f t="shared" si="57"/>
        <v>1</v>
      </c>
      <c r="BB74" s="146">
        <f t="shared" si="58"/>
        <v>0</v>
      </c>
      <c r="BC74" s="146">
        <f t="shared" si="59"/>
        <v>1</v>
      </c>
      <c r="BD74" s="145">
        <f>COUNTIFS(A1_Individu_Data_Keadaan_SDMK!A$4:A$149935,M74,A1_Individu_Data_Keadaan_SDMK!R$4:R$149935,"03. Ahli Teknologi Laboratorium Medik")</f>
        <v>0</v>
      </c>
      <c r="BE74" s="147">
        <f t="shared" si="60"/>
        <v>1</v>
      </c>
      <c r="BF74" s="146">
        <f t="shared" si="61"/>
        <v>0</v>
      </c>
      <c r="BG74" s="146">
        <f t="shared" si="62"/>
        <v>1</v>
      </c>
      <c r="BH74" s="151" t="str">
        <f t="shared" si="63"/>
        <v>Belum Memenuhi</v>
      </c>
      <c r="BI74" s="151" t="str">
        <f t="shared" si="64"/>
        <v>Belum Memenuhi</v>
      </c>
    </row>
    <row r="75" spans="13:61" ht="15">
      <c r="M75" s="142" t="s">
        <v>12504</v>
      </c>
      <c r="N75" s="143" t="s">
        <v>12505</v>
      </c>
      <c r="O75" s="140" t="s">
        <v>267</v>
      </c>
      <c r="P75" s="144" t="s">
        <v>9301</v>
      </c>
      <c r="Q75" s="369" t="s">
        <v>12204</v>
      </c>
      <c r="R75" s="140">
        <v>31</v>
      </c>
      <c r="S75" s="141">
        <v>3171</v>
      </c>
      <c r="T75" s="370" t="str">
        <f>IF(R75&lt;&gt;"",VLOOKUP(R75,'01_MASTER_KODE_WILAYAH'!H$1437:I$1470,2,FALSE),"")</f>
        <v>DKI JAKARTA</v>
      </c>
      <c r="U75" s="370" t="str">
        <f>IF(S75&lt;&gt;"",VLOOKUP(S75,'01_MASTER_KODE_WILAYAH'!D$5:F$1353,3,FALSE),"")</f>
        <v>KOTA JAKARTA SELATAN</v>
      </c>
      <c r="V75" s="371" t="str">
        <f t="shared" si="34"/>
        <v>2</v>
      </c>
      <c r="W75" s="157">
        <f t="shared" si="35"/>
        <v>0</v>
      </c>
      <c r="X75" s="145">
        <f>COUNTIFS(A1_Individu_Data_Keadaan_SDMK!A$4:A$149935,M75,A1_Individu_Data_Keadaan_SDMK!R$4:R$149935,"01. Dokter")</f>
        <v>0</v>
      </c>
      <c r="Y75" s="134">
        <f t="shared" si="36"/>
        <v>1</v>
      </c>
      <c r="Z75" s="146">
        <f t="shared" si="37"/>
        <v>0</v>
      </c>
      <c r="AA75" s="146">
        <f t="shared" si="38"/>
        <v>1</v>
      </c>
      <c r="AB75" s="145">
        <f>COUNTIFS(A1_Individu_Data_Keadaan_SDMK!A$4:A$149935,M75,A1_Individu_Data_Keadaan_SDMK!R$4:R$149935,"02. Dokter Gigi")</f>
        <v>0</v>
      </c>
      <c r="AC75" s="134">
        <f t="shared" si="39"/>
        <v>1</v>
      </c>
      <c r="AD75" s="146">
        <f t="shared" si="40"/>
        <v>0</v>
      </c>
      <c r="AE75" s="146">
        <f t="shared" si="41"/>
        <v>1</v>
      </c>
      <c r="AF75" s="145">
        <f>COUNTIFS(A1_Individu_Data_Keadaan_SDMK!A$4:A$149935,M75,A1_Individu_Data_Keadaan_SDMK!Q$4:Q$149935,"03. KEPERAWATAN")</f>
        <v>0</v>
      </c>
      <c r="AG75" s="147">
        <f t="shared" si="42"/>
        <v>5</v>
      </c>
      <c r="AH75" s="146">
        <f t="shared" si="43"/>
        <v>0</v>
      </c>
      <c r="AI75" s="146">
        <f t="shared" si="44"/>
        <v>5</v>
      </c>
      <c r="AJ75" s="145">
        <f>COUNTIFS(A1_Individu_Data_Keadaan_SDMK!A$4:A$149935,M75,A1_Individu_Data_Keadaan_SDMK!Q$4:Q$149935,"04. KEBIDANAN")</f>
        <v>0</v>
      </c>
      <c r="AK75" s="147">
        <f t="shared" si="45"/>
        <v>4</v>
      </c>
      <c r="AL75" s="146">
        <f t="shared" si="46"/>
        <v>0</v>
      </c>
      <c r="AM75" s="146">
        <f t="shared" si="47"/>
        <v>4</v>
      </c>
      <c r="AN75" s="145">
        <f>COUNTIFS(A1_Individu_Data_Keadaan_SDMK!A$4:A$149935,M75,A1_Individu_Data_Keadaan_SDMK!Q$4:Q$149935,"05. KEFARMASIAN")</f>
        <v>0</v>
      </c>
      <c r="AO75" s="147">
        <f t="shared" si="48"/>
        <v>1</v>
      </c>
      <c r="AP75" s="146">
        <f t="shared" si="49"/>
        <v>0</v>
      </c>
      <c r="AQ75" s="146">
        <f t="shared" si="50"/>
        <v>1</v>
      </c>
      <c r="AR75" s="145">
        <f>COUNTIFS(A1_Individu_Data_Keadaan_SDMK!A$4:A$149935,M75,A1_Individu_Data_Keadaan_SDMK!Q$4:Q$149935,"06. KESEHATAN MASYARAKAT")</f>
        <v>0</v>
      </c>
      <c r="AS75" s="147">
        <f t="shared" si="51"/>
        <v>1</v>
      </c>
      <c r="AT75" s="146">
        <f t="shared" si="52"/>
        <v>0</v>
      </c>
      <c r="AU75" s="146">
        <f t="shared" si="53"/>
        <v>1</v>
      </c>
      <c r="AV75" s="145">
        <f>COUNTIFS(A1_Individu_Data_Keadaan_SDMK!A$4:A$149935,M75,A1_Individu_Data_Keadaan_SDMK!Q$4:Q$149935,"07. KESEHATAN LINGKUNGAN")</f>
        <v>0</v>
      </c>
      <c r="AW75" s="147">
        <f t="shared" si="54"/>
        <v>1</v>
      </c>
      <c r="AX75" s="146">
        <f t="shared" si="55"/>
        <v>0</v>
      </c>
      <c r="AY75" s="146">
        <f t="shared" si="56"/>
        <v>1</v>
      </c>
      <c r="AZ75" s="145">
        <f>COUNTIFS(A1_Individu_Data_Keadaan_SDMK!A$4:A$149935,M75,A1_Individu_Data_Keadaan_SDMK!Q$4:Q$149935,"08. GIZI")</f>
        <v>0</v>
      </c>
      <c r="BA75" s="147">
        <f t="shared" si="57"/>
        <v>1</v>
      </c>
      <c r="BB75" s="146">
        <f t="shared" si="58"/>
        <v>0</v>
      </c>
      <c r="BC75" s="146">
        <f t="shared" si="59"/>
        <v>1</v>
      </c>
      <c r="BD75" s="145">
        <f>COUNTIFS(A1_Individu_Data_Keadaan_SDMK!A$4:A$149935,M75,A1_Individu_Data_Keadaan_SDMK!R$4:R$149935,"03. Ahli Teknologi Laboratorium Medik")</f>
        <v>0</v>
      </c>
      <c r="BE75" s="147">
        <f t="shared" si="60"/>
        <v>1</v>
      </c>
      <c r="BF75" s="146">
        <f t="shared" si="61"/>
        <v>0</v>
      </c>
      <c r="BG75" s="146">
        <f t="shared" si="62"/>
        <v>1</v>
      </c>
      <c r="BH75" s="151" t="str">
        <f t="shared" si="63"/>
        <v>Belum Memenuhi</v>
      </c>
      <c r="BI75" s="151" t="str">
        <f t="shared" si="64"/>
        <v>Belum Memenuhi</v>
      </c>
    </row>
    <row r="76" spans="13:61" ht="15">
      <c r="M76" s="142" t="s">
        <v>12506</v>
      </c>
      <c r="N76" s="143" t="s">
        <v>12507</v>
      </c>
      <c r="O76" s="140" t="s">
        <v>267</v>
      </c>
      <c r="P76" s="144" t="s">
        <v>9301</v>
      </c>
      <c r="Q76" s="369" t="s">
        <v>12204</v>
      </c>
      <c r="R76" s="140">
        <v>31</v>
      </c>
      <c r="S76" s="141">
        <v>3171</v>
      </c>
      <c r="T76" s="370" t="str">
        <f>IF(R76&lt;&gt;"",VLOOKUP(R76,'01_MASTER_KODE_WILAYAH'!H$1437:I$1470,2,FALSE),"")</f>
        <v>DKI JAKARTA</v>
      </c>
      <c r="U76" s="370" t="str">
        <f>IF(S76&lt;&gt;"",VLOOKUP(S76,'01_MASTER_KODE_WILAYAH'!D$5:F$1353,3,FALSE),"")</f>
        <v>KOTA JAKARTA SELATAN</v>
      </c>
      <c r="V76" s="371" t="str">
        <f t="shared" si="34"/>
        <v>2</v>
      </c>
      <c r="W76" s="157">
        <f t="shared" si="35"/>
        <v>0</v>
      </c>
      <c r="X76" s="145">
        <f>COUNTIFS(A1_Individu_Data_Keadaan_SDMK!A$4:A$149935,M76,A1_Individu_Data_Keadaan_SDMK!R$4:R$149935,"01. Dokter")</f>
        <v>0</v>
      </c>
      <c r="Y76" s="134">
        <f t="shared" si="36"/>
        <v>1</v>
      </c>
      <c r="Z76" s="146">
        <f t="shared" si="37"/>
        <v>0</v>
      </c>
      <c r="AA76" s="146">
        <f t="shared" si="38"/>
        <v>1</v>
      </c>
      <c r="AB76" s="145">
        <f>COUNTIFS(A1_Individu_Data_Keadaan_SDMK!A$4:A$149935,M76,A1_Individu_Data_Keadaan_SDMK!R$4:R$149935,"02. Dokter Gigi")</f>
        <v>0</v>
      </c>
      <c r="AC76" s="134">
        <f t="shared" si="39"/>
        <v>1</v>
      </c>
      <c r="AD76" s="146">
        <f t="shared" si="40"/>
        <v>0</v>
      </c>
      <c r="AE76" s="146">
        <f t="shared" si="41"/>
        <v>1</v>
      </c>
      <c r="AF76" s="145">
        <f>COUNTIFS(A1_Individu_Data_Keadaan_SDMK!A$4:A$149935,M76,A1_Individu_Data_Keadaan_SDMK!Q$4:Q$149935,"03. KEPERAWATAN")</f>
        <v>0</v>
      </c>
      <c r="AG76" s="147">
        <f t="shared" si="42"/>
        <v>5</v>
      </c>
      <c r="AH76" s="146">
        <f t="shared" si="43"/>
        <v>0</v>
      </c>
      <c r="AI76" s="146">
        <f t="shared" si="44"/>
        <v>5</v>
      </c>
      <c r="AJ76" s="145">
        <f>COUNTIFS(A1_Individu_Data_Keadaan_SDMK!A$4:A$149935,M76,A1_Individu_Data_Keadaan_SDMK!Q$4:Q$149935,"04. KEBIDANAN")</f>
        <v>0</v>
      </c>
      <c r="AK76" s="147">
        <f t="shared" si="45"/>
        <v>4</v>
      </c>
      <c r="AL76" s="146">
        <f t="shared" si="46"/>
        <v>0</v>
      </c>
      <c r="AM76" s="146">
        <f t="shared" si="47"/>
        <v>4</v>
      </c>
      <c r="AN76" s="145">
        <f>COUNTIFS(A1_Individu_Data_Keadaan_SDMK!A$4:A$149935,M76,A1_Individu_Data_Keadaan_SDMK!Q$4:Q$149935,"05. KEFARMASIAN")</f>
        <v>0</v>
      </c>
      <c r="AO76" s="147">
        <f t="shared" si="48"/>
        <v>1</v>
      </c>
      <c r="AP76" s="146">
        <f t="shared" si="49"/>
        <v>0</v>
      </c>
      <c r="AQ76" s="146">
        <f t="shared" si="50"/>
        <v>1</v>
      </c>
      <c r="AR76" s="145">
        <f>COUNTIFS(A1_Individu_Data_Keadaan_SDMK!A$4:A$149935,M76,A1_Individu_Data_Keadaan_SDMK!Q$4:Q$149935,"06. KESEHATAN MASYARAKAT")</f>
        <v>0</v>
      </c>
      <c r="AS76" s="147">
        <f t="shared" si="51"/>
        <v>1</v>
      </c>
      <c r="AT76" s="146">
        <f t="shared" si="52"/>
        <v>0</v>
      </c>
      <c r="AU76" s="146">
        <f t="shared" si="53"/>
        <v>1</v>
      </c>
      <c r="AV76" s="145">
        <f>COUNTIFS(A1_Individu_Data_Keadaan_SDMK!A$4:A$149935,M76,A1_Individu_Data_Keadaan_SDMK!Q$4:Q$149935,"07. KESEHATAN LINGKUNGAN")</f>
        <v>0</v>
      </c>
      <c r="AW76" s="147">
        <f t="shared" si="54"/>
        <v>1</v>
      </c>
      <c r="AX76" s="146">
        <f t="shared" si="55"/>
        <v>0</v>
      </c>
      <c r="AY76" s="146">
        <f t="shared" si="56"/>
        <v>1</v>
      </c>
      <c r="AZ76" s="145">
        <f>COUNTIFS(A1_Individu_Data_Keadaan_SDMK!A$4:A$149935,M76,A1_Individu_Data_Keadaan_SDMK!Q$4:Q$149935,"08. GIZI")</f>
        <v>0</v>
      </c>
      <c r="BA76" s="147">
        <f t="shared" si="57"/>
        <v>1</v>
      </c>
      <c r="BB76" s="146">
        <f t="shared" si="58"/>
        <v>0</v>
      </c>
      <c r="BC76" s="146">
        <f t="shared" si="59"/>
        <v>1</v>
      </c>
      <c r="BD76" s="145">
        <f>COUNTIFS(A1_Individu_Data_Keadaan_SDMK!A$4:A$149935,M76,A1_Individu_Data_Keadaan_SDMK!R$4:R$149935,"03. Ahli Teknologi Laboratorium Medik")</f>
        <v>0</v>
      </c>
      <c r="BE76" s="147">
        <f t="shared" si="60"/>
        <v>1</v>
      </c>
      <c r="BF76" s="146">
        <f t="shared" si="61"/>
        <v>0</v>
      </c>
      <c r="BG76" s="146">
        <f t="shared" si="62"/>
        <v>1</v>
      </c>
      <c r="BH76" s="151" t="str">
        <f t="shared" si="63"/>
        <v>Belum Memenuhi</v>
      </c>
      <c r="BI76" s="151" t="str">
        <f t="shared" si="64"/>
        <v>Belum Memenuhi</v>
      </c>
    </row>
    <row r="77" spans="13:61" ht="15">
      <c r="M77" s="142" t="s">
        <v>12508</v>
      </c>
      <c r="N77" s="143" t="s">
        <v>12509</v>
      </c>
      <c r="O77" s="140" t="s">
        <v>267</v>
      </c>
      <c r="P77" s="144" t="s">
        <v>9301</v>
      </c>
      <c r="Q77" s="369" t="s">
        <v>12204</v>
      </c>
      <c r="R77" s="140">
        <v>31</v>
      </c>
      <c r="S77" s="141">
        <v>3171</v>
      </c>
      <c r="T77" s="370" t="str">
        <f>IF(R77&lt;&gt;"",VLOOKUP(R77,'01_MASTER_KODE_WILAYAH'!H$1437:I$1470,2,FALSE),"")</f>
        <v>DKI JAKARTA</v>
      </c>
      <c r="U77" s="370" t="str">
        <f>IF(S77&lt;&gt;"",VLOOKUP(S77,'01_MASTER_KODE_WILAYAH'!D$5:F$1353,3,FALSE),"")</f>
        <v>KOTA JAKARTA SELATAN</v>
      </c>
      <c r="V77" s="371" t="str">
        <f t="shared" si="34"/>
        <v>2</v>
      </c>
      <c r="W77" s="157">
        <f t="shared" si="35"/>
        <v>0</v>
      </c>
      <c r="X77" s="145">
        <f>COUNTIFS(A1_Individu_Data_Keadaan_SDMK!A$4:A$149935,M77,A1_Individu_Data_Keadaan_SDMK!R$4:R$149935,"01. Dokter")</f>
        <v>0</v>
      </c>
      <c r="Y77" s="134">
        <f t="shared" si="36"/>
        <v>1</v>
      </c>
      <c r="Z77" s="146">
        <f t="shared" si="37"/>
        <v>0</v>
      </c>
      <c r="AA77" s="146">
        <f t="shared" si="38"/>
        <v>1</v>
      </c>
      <c r="AB77" s="145">
        <f>COUNTIFS(A1_Individu_Data_Keadaan_SDMK!A$4:A$149935,M77,A1_Individu_Data_Keadaan_SDMK!R$4:R$149935,"02. Dokter Gigi")</f>
        <v>0</v>
      </c>
      <c r="AC77" s="134">
        <f t="shared" si="39"/>
        <v>1</v>
      </c>
      <c r="AD77" s="146">
        <f t="shared" si="40"/>
        <v>0</v>
      </c>
      <c r="AE77" s="146">
        <f t="shared" si="41"/>
        <v>1</v>
      </c>
      <c r="AF77" s="145">
        <f>COUNTIFS(A1_Individu_Data_Keadaan_SDMK!A$4:A$149935,M77,A1_Individu_Data_Keadaan_SDMK!Q$4:Q$149935,"03. KEPERAWATAN")</f>
        <v>0</v>
      </c>
      <c r="AG77" s="147">
        <f t="shared" si="42"/>
        <v>5</v>
      </c>
      <c r="AH77" s="146">
        <f t="shared" si="43"/>
        <v>0</v>
      </c>
      <c r="AI77" s="146">
        <f t="shared" si="44"/>
        <v>5</v>
      </c>
      <c r="AJ77" s="145">
        <f>COUNTIFS(A1_Individu_Data_Keadaan_SDMK!A$4:A$149935,M77,A1_Individu_Data_Keadaan_SDMK!Q$4:Q$149935,"04. KEBIDANAN")</f>
        <v>0</v>
      </c>
      <c r="AK77" s="147">
        <f t="shared" si="45"/>
        <v>4</v>
      </c>
      <c r="AL77" s="146">
        <f t="shared" si="46"/>
        <v>0</v>
      </c>
      <c r="AM77" s="146">
        <f t="shared" si="47"/>
        <v>4</v>
      </c>
      <c r="AN77" s="145">
        <f>COUNTIFS(A1_Individu_Data_Keadaan_SDMK!A$4:A$149935,M77,A1_Individu_Data_Keadaan_SDMK!Q$4:Q$149935,"05. KEFARMASIAN")</f>
        <v>0</v>
      </c>
      <c r="AO77" s="147">
        <f t="shared" si="48"/>
        <v>1</v>
      </c>
      <c r="AP77" s="146">
        <f t="shared" si="49"/>
        <v>0</v>
      </c>
      <c r="AQ77" s="146">
        <f t="shared" si="50"/>
        <v>1</v>
      </c>
      <c r="AR77" s="145">
        <f>COUNTIFS(A1_Individu_Data_Keadaan_SDMK!A$4:A$149935,M77,A1_Individu_Data_Keadaan_SDMK!Q$4:Q$149935,"06. KESEHATAN MASYARAKAT")</f>
        <v>0</v>
      </c>
      <c r="AS77" s="147">
        <f t="shared" si="51"/>
        <v>1</v>
      </c>
      <c r="AT77" s="146">
        <f t="shared" si="52"/>
        <v>0</v>
      </c>
      <c r="AU77" s="146">
        <f t="shared" si="53"/>
        <v>1</v>
      </c>
      <c r="AV77" s="145">
        <f>COUNTIFS(A1_Individu_Data_Keadaan_SDMK!A$4:A$149935,M77,A1_Individu_Data_Keadaan_SDMK!Q$4:Q$149935,"07. KESEHATAN LINGKUNGAN")</f>
        <v>0</v>
      </c>
      <c r="AW77" s="147">
        <f t="shared" si="54"/>
        <v>1</v>
      </c>
      <c r="AX77" s="146">
        <f t="shared" si="55"/>
        <v>0</v>
      </c>
      <c r="AY77" s="146">
        <f t="shared" si="56"/>
        <v>1</v>
      </c>
      <c r="AZ77" s="145">
        <f>COUNTIFS(A1_Individu_Data_Keadaan_SDMK!A$4:A$149935,M77,A1_Individu_Data_Keadaan_SDMK!Q$4:Q$149935,"08. GIZI")</f>
        <v>0</v>
      </c>
      <c r="BA77" s="147">
        <f t="shared" si="57"/>
        <v>1</v>
      </c>
      <c r="BB77" s="146">
        <f t="shared" si="58"/>
        <v>0</v>
      </c>
      <c r="BC77" s="146">
        <f t="shared" si="59"/>
        <v>1</v>
      </c>
      <c r="BD77" s="145">
        <f>COUNTIFS(A1_Individu_Data_Keadaan_SDMK!A$4:A$149935,M77,A1_Individu_Data_Keadaan_SDMK!R$4:R$149935,"03. Ahli Teknologi Laboratorium Medik")</f>
        <v>0</v>
      </c>
      <c r="BE77" s="147">
        <f t="shared" si="60"/>
        <v>1</v>
      </c>
      <c r="BF77" s="146">
        <f t="shared" si="61"/>
        <v>0</v>
      </c>
      <c r="BG77" s="146">
        <f t="shared" si="62"/>
        <v>1</v>
      </c>
      <c r="BH77" s="151" t="str">
        <f t="shared" si="63"/>
        <v>Belum Memenuhi</v>
      </c>
      <c r="BI77" s="151" t="str">
        <f t="shared" si="64"/>
        <v>Belum Memenuhi</v>
      </c>
    </row>
    <row r="78" spans="13:61" ht="15">
      <c r="M78" s="142" t="s">
        <v>12510</v>
      </c>
      <c r="N78" s="143" t="s">
        <v>12511</v>
      </c>
      <c r="O78" s="140" t="s">
        <v>267</v>
      </c>
      <c r="P78" s="144" t="s">
        <v>9301</v>
      </c>
      <c r="Q78" s="369" t="s">
        <v>12204</v>
      </c>
      <c r="R78" s="140">
        <v>31</v>
      </c>
      <c r="S78" s="141">
        <v>3171</v>
      </c>
      <c r="T78" s="370" t="str">
        <f>IF(R78&lt;&gt;"",VLOOKUP(R78,'01_MASTER_KODE_WILAYAH'!H$1437:I$1470,2,FALSE),"")</f>
        <v>DKI JAKARTA</v>
      </c>
      <c r="U78" s="370" t="str">
        <f>IF(S78&lt;&gt;"",VLOOKUP(S78,'01_MASTER_KODE_WILAYAH'!D$5:F$1353,3,FALSE),"")</f>
        <v>KOTA JAKARTA SELATAN</v>
      </c>
      <c r="V78" s="371" t="str">
        <f t="shared" si="34"/>
        <v>2</v>
      </c>
      <c r="W78" s="157">
        <f t="shared" si="35"/>
        <v>0</v>
      </c>
      <c r="X78" s="145">
        <f>COUNTIFS(A1_Individu_Data_Keadaan_SDMK!A$4:A$149935,M78,A1_Individu_Data_Keadaan_SDMK!R$4:R$149935,"01. Dokter")</f>
        <v>0</v>
      </c>
      <c r="Y78" s="134">
        <f t="shared" si="36"/>
        <v>1</v>
      </c>
      <c r="Z78" s="146">
        <f t="shared" si="37"/>
        <v>0</v>
      </c>
      <c r="AA78" s="146">
        <f t="shared" si="38"/>
        <v>1</v>
      </c>
      <c r="AB78" s="145">
        <f>COUNTIFS(A1_Individu_Data_Keadaan_SDMK!A$4:A$149935,M78,A1_Individu_Data_Keadaan_SDMK!R$4:R$149935,"02. Dokter Gigi")</f>
        <v>0</v>
      </c>
      <c r="AC78" s="134">
        <f t="shared" si="39"/>
        <v>1</v>
      </c>
      <c r="AD78" s="146">
        <f t="shared" si="40"/>
        <v>0</v>
      </c>
      <c r="AE78" s="146">
        <f t="shared" si="41"/>
        <v>1</v>
      </c>
      <c r="AF78" s="145">
        <f>COUNTIFS(A1_Individu_Data_Keadaan_SDMK!A$4:A$149935,M78,A1_Individu_Data_Keadaan_SDMK!Q$4:Q$149935,"03. KEPERAWATAN")</f>
        <v>0</v>
      </c>
      <c r="AG78" s="147">
        <f t="shared" si="42"/>
        <v>5</v>
      </c>
      <c r="AH78" s="146">
        <f t="shared" si="43"/>
        <v>0</v>
      </c>
      <c r="AI78" s="146">
        <f t="shared" si="44"/>
        <v>5</v>
      </c>
      <c r="AJ78" s="145">
        <f>COUNTIFS(A1_Individu_Data_Keadaan_SDMK!A$4:A$149935,M78,A1_Individu_Data_Keadaan_SDMK!Q$4:Q$149935,"04. KEBIDANAN")</f>
        <v>0</v>
      </c>
      <c r="AK78" s="147">
        <f t="shared" si="45"/>
        <v>4</v>
      </c>
      <c r="AL78" s="146">
        <f t="shared" si="46"/>
        <v>0</v>
      </c>
      <c r="AM78" s="146">
        <f t="shared" si="47"/>
        <v>4</v>
      </c>
      <c r="AN78" s="145">
        <f>COUNTIFS(A1_Individu_Data_Keadaan_SDMK!A$4:A$149935,M78,A1_Individu_Data_Keadaan_SDMK!Q$4:Q$149935,"05. KEFARMASIAN")</f>
        <v>0</v>
      </c>
      <c r="AO78" s="147">
        <f t="shared" si="48"/>
        <v>1</v>
      </c>
      <c r="AP78" s="146">
        <f t="shared" si="49"/>
        <v>0</v>
      </c>
      <c r="AQ78" s="146">
        <f t="shared" si="50"/>
        <v>1</v>
      </c>
      <c r="AR78" s="145">
        <f>COUNTIFS(A1_Individu_Data_Keadaan_SDMK!A$4:A$149935,M78,A1_Individu_Data_Keadaan_SDMK!Q$4:Q$149935,"06. KESEHATAN MASYARAKAT")</f>
        <v>0</v>
      </c>
      <c r="AS78" s="147">
        <f t="shared" si="51"/>
        <v>1</v>
      </c>
      <c r="AT78" s="146">
        <f t="shared" si="52"/>
        <v>0</v>
      </c>
      <c r="AU78" s="146">
        <f t="shared" si="53"/>
        <v>1</v>
      </c>
      <c r="AV78" s="145">
        <f>COUNTIFS(A1_Individu_Data_Keadaan_SDMK!A$4:A$149935,M78,A1_Individu_Data_Keadaan_SDMK!Q$4:Q$149935,"07. KESEHATAN LINGKUNGAN")</f>
        <v>0</v>
      </c>
      <c r="AW78" s="147">
        <f t="shared" si="54"/>
        <v>1</v>
      </c>
      <c r="AX78" s="146">
        <f t="shared" si="55"/>
        <v>0</v>
      </c>
      <c r="AY78" s="146">
        <f t="shared" si="56"/>
        <v>1</v>
      </c>
      <c r="AZ78" s="145">
        <f>COUNTIFS(A1_Individu_Data_Keadaan_SDMK!A$4:A$149935,M78,A1_Individu_Data_Keadaan_SDMK!Q$4:Q$149935,"08. GIZI")</f>
        <v>0</v>
      </c>
      <c r="BA78" s="147">
        <f t="shared" si="57"/>
        <v>1</v>
      </c>
      <c r="BB78" s="146">
        <f t="shared" si="58"/>
        <v>0</v>
      </c>
      <c r="BC78" s="146">
        <f t="shared" si="59"/>
        <v>1</v>
      </c>
      <c r="BD78" s="145">
        <f>COUNTIFS(A1_Individu_Data_Keadaan_SDMK!A$4:A$149935,M78,A1_Individu_Data_Keadaan_SDMK!R$4:R$149935,"03. Ahli Teknologi Laboratorium Medik")</f>
        <v>0</v>
      </c>
      <c r="BE78" s="147">
        <f t="shared" si="60"/>
        <v>1</v>
      </c>
      <c r="BF78" s="146">
        <f t="shared" si="61"/>
        <v>0</v>
      </c>
      <c r="BG78" s="146">
        <f t="shared" si="62"/>
        <v>1</v>
      </c>
      <c r="BH78" s="151" t="str">
        <f t="shared" si="63"/>
        <v>Belum Memenuhi</v>
      </c>
      <c r="BI78" s="151" t="str">
        <f t="shared" si="64"/>
        <v>Belum Memenuhi</v>
      </c>
    </row>
    <row r="79" spans="13:61" ht="15">
      <c r="M79" s="142" t="s">
        <v>12512</v>
      </c>
      <c r="N79" s="143" t="s">
        <v>12513</v>
      </c>
      <c r="O79" s="140" t="s">
        <v>267</v>
      </c>
      <c r="P79" s="144" t="s">
        <v>9301</v>
      </c>
      <c r="Q79" s="369" t="s">
        <v>12204</v>
      </c>
      <c r="R79" s="140">
        <v>31</v>
      </c>
      <c r="S79" s="141">
        <v>3171</v>
      </c>
      <c r="T79" s="370" t="str">
        <f>IF(R79&lt;&gt;"",VLOOKUP(R79,'01_MASTER_KODE_WILAYAH'!H$1437:I$1470,2,FALSE),"")</f>
        <v>DKI JAKARTA</v>
      </c>
      <c r="U79" s="370" t="str">
        <f>IF(S79&lt;&gt;"",VLOOKUP(S79,'01_MASTER_KODE_WILAYAH'!D$5:F$1353,3,FALSE),"")</f>
        <v>KOTA JAKARTA SELATAN</v>
      </c>
      <c r="V79" s="371" t="str">
        <f t="shared" si="34"/>
        <v>2</v>
      </c>
      <c r="W79" s="157">
        <f t="shared" si="35"/>
        <v>0</v>
      </c>
      <c r="X79" s="145">
        <f>COUNTIFS(A1_Individu_Data_Keadaan_SDMK!A$4:A$149935,M79,A1_Individu_Data_Keadaan_SDMK!R$4:R$149935,"01. Dokter")</f>
        <v>0</v>
      </c>
      <c r="Y79" s="134">
        <f t="shared" si="36"/>
        <v>1</v>
      </c>
      <c r="Z79" s="146">
        <f t="shared" si="37"/>
        <v>0</v>
      </c>
      <c r="AA79" s="146">
        <f t="shared" si="38"/>
        <v>1</v>
      </c>
      <c r="AB79" s="145">
        <f>COUNTIFS(A1_Individu_Data_Keadaan_SDMK!A$4:A$149935,M79,A1_Individu_Data_Keadaan_SDMK!R$4:R$149935,"02. Dokter Gigi")</f>
        <v>0</v>
      </c>
      <c r="AC79" s="134">
        <f t="shared" si="39"/>
        <v>1</v>
      </c>
      <c r="AD79" s="146">
        <f t="shared" si="40"/>
        <v>0</v>
      </c>
      <c r="AE79" s="146">
        <f t="shared" si="41"/>
        <v>1</v>
      </c>
      <c r="AF79" s="145">
        <f>COUNTIFS(A1_Individu_Data_Keadaan_SDMK!A$4:A$149935,M79,A1_Individu_Data_Keadaan_SDMK!Q$4:Q$149935,"03. KEPERAWATAN")</f>
        <v>0</v>
      </c>
      <c r="AG79" s="147">
        <f t="shared" si="42"/>
        <v>5</v>
      </c>
      <c r="AH79" s="146">
        <f t="shared" si="43"/>
        <v>0</v>
      </c>
      <c r="AI79" s="146">
        <f t="shared" si="44"/>
        <v>5</v>
      </c>
      <c r="AJ79" s="145">
        <f>COUNTIFS(A1_Individu_Data_Keadaan_SDMK!A$4:A$149935,M79,A1_Individu_Data_Keadaan_SDMK!Q$4:Q$149935,"04. KEBIDANAN")</f>
        <v>0</v>
      </c>
      <c r="AK79" s="147">
        <f t="shared" si="45"/>
        <v>4</v>
      </c>
      <c r="AL79" s="146">
        <f t="shared" si="46"/>
        <v>0</v>
      </c>
      <c r="AM79" s="146">
        <f t="shared" si="47"/>
        <v>4</v>
      </c>
      <c r="AN79" s="145">
        <f>COUNTIFS(A1_Individu_Data_Keadaan_SDMK!A$4:A$149935,M79,A1_Individu_Data_Keadaan_SDMK!Q$4:Q$149935,"05. KEFARMASIAN")</f>
        <v>0</v>
      </c>
      <c r="AO79" s="147">
        <f t="shared" si="48"/>
        <v>1</v>
      </c>
      <c r="AP79" s="146">
        <f t="shared" si="49"/>
        <v>0</v>
      </c>
      <c r="AQ79" s="146">
        <f t="shared" si="50"/>
        <v>1</v>
      </c>
      <c r="AR79" s="145">
        <f>COUNTIFS(A1_Individu_Data_Keadaan_SDMK!A$4:A$149935,M79,A1_Individu_Data_Keadaan_SDMK!Q$4:Q$149935,"06. KESEHATAN MASYARAKAT")</f>
        <v>0</v>
      </c>
      <c r="AS79" s="147">
        <f t="shared" si="51"/>
        <v>1</v>
      </c>
      <c r="AT79" s="146">
        <f t="shared" si="52"/>
        <v>0</v>
      </c>
      <c r="AU79" s="146">
        <f t="shared" si="53"/>
        <v>1</v>
      </c>
      <c r="AV79" s="145">
        <f>COUNTIFS(A1_Individu_Data_Keadaan_SDMK!A$4:A$149935,M79,A1_Individu_Data_Keadaan_SDMK!Q$4:Q$149935,"07. KESEHATAN LINGKUNGAN")</f>
        <v>0</v>
      </c>
      <c r="AW79" s="147">
        <f t="shared" si="54"/>
        <v>1</v>
      </c>
      <c r="AX79" s="146">
        <f t="shared" si="55"/>
        <v>0</v>
      </c>
      <c r="AY79" s="146">
        <f t="shared" si="56"/>
        <v>1</v>
      </c>
      <c r="AZ79" s="145">
        <f>COUNTIFS(A1_Individu_Data_Keadaan_SDMK!A$4:A$149935,M79,A1_Individu_Data_Keadaan_SDMK!Q$4:Q$149935,"08. GIZI")</f>
        <v>0</v>
      </c>
      <c r="BA79" s="147">
        <f t="shared" si="57"/>
        <v>1</v>
      </c>
      <c r="BB79" s="146">
        <f t="shared" si="58"/>
        <v>0</v>
      </c>
      <c r="BC79" s="146">
        <f t="shared" si="59"/>
        <v>1</v>
      </c>
      <c r="BD79" s="145">
        <f>COUNTIFS(A1_Individu_Data_Keadaan_SDMK!A$4:A$149935,M79,A1_Individu_Data_Keadaan_SDMK!R$4:R$149935,"03. Ahli Teknologi Laboratorium Medik")</f>
        <v>0</v>
      </c>
      <c r="BE79" s="147">
        <f t="shared" si="60"/>
        <v>1</v>
      </c>
      <c r="BF79" s="146">
        <f t="shared" si="61"/>
        <v>0</v>
      </c>
      <c r="BG79" s="146">
        <f t="shared" si="62"/>
        <v>1</v>
      </c>
      <c r="BH79" s="151" t="str">
        <f t="shared" si="63"/>
        <v>Belum Memenuhi</v>
      </c>
      <c r="BI79" s="151" t="str">
        <f t="shared" si="64"/>
        <v>Belum Memenuhi</v>
      </c>
    </row>
    <row r="80" spans="13:61" ht="15">
      <c r="M80" s="142" t="s">
        <v>12514</v>
      </c>
      <c r="N80" s="143" t="s">
        <v>12515</v>
      </c>
      <c r="O80" s="140" t="s">
        <v>267</v>
      </c>
      <c r="P80" s="144" t="s">
        <v>9302</v>
      </c>
      <c r="Q80" s="369" t="s">
        <v>12204</v>
      </c>
      <c r="R80" s="140">
        <v>31</v>
      </c>
      <c r="S80" s="141">
        <v>3171</v>
      </c>
      <c r="T80" s="370" t="str">
        <f>IF(R80&lt;&gt;"",VLOOKUP(R80,'01_MASTER_KODE_WILAYAH'!H$1437:I$1470,2,FALSE),"")</f>
        <v>DKI JAKARTA</v>
      </c>
      <c r="U80" s="370" t="str">
        <f>IF(S80&lt;&gt;"",VLOOKUP(S80,'01_MASTER_KODE_WILAYAH'!D$5:F$1353,3,FALSE),"")</f>
        <v>KOTA JAKARTA SELATAN</v>
      </c>
      <c r="V80" s="371" t="str">
        <f t="shared" si="34"/>
        <v>1</v>
      </c>
      <c r="W80" s="157">
        <f t="shared" si="35"/>
        <v>0</v>
      </c>
      <c r="X80" s="145">
        <f>COUNTIFS(A1_Individu_Data_Keadaan_SDMK!A$4:A$149935,M80,A1_Individu_Data_Keadaan_SDMK!R$4:R$149935,"01. Dokter")</f>
        <v>0</v>
      </c>
      <c r="Y80" s="134">
        <f t="shared" si="36"/>
        <v>2</v>
      </c>
      <c r="Z80" s="146">
        <f t="shared" si="37"/>
        <v>0</v>
      </c>
      <c r="AA80" s="146">
        <f t="shared" si="38"/>
        <v>2</v>
      </c>
      <c r="AB80" s="145">
        <f>COUNTIFS(A1_Individu_Data_Keadaan_SDMK!A$4:A$149935,M80,A1_Individu_Data_Keadaan_SDMK!R$4:R$149935,"02. Dokter Gigi")</f>
        <v>0</v>
      </c>
      <c r="AC80" s="134">
        <f t="shared" si="39"/>
        <v>1</v>
      </c>
      <c r="AD80" s="146">
        <f t="shared" si="40"/>
        <v>0</v>
      </c>
      <c r="AE80" s="146">
        <f t="shared" si="41"/>
        <v>1</v>
      </c>
      <c r="AF80" s="145">
        <f>COUNTIFS(A1_Individu_Data_Keadaan_SDMK!A$4:A$149935,M80,A1_Individu_Data_Keadaan_SDMK!Q$4:Q$149935,"03. KEPERAWATAN")</f>
        <v>0</v>
      </c>
      <c r="AG80" s="147">
        <f t="shared" si="42"/>
        <v>8</v>
      </c>
      <c r="AH80" s="146">
        <f t="shared" si="43"/>
        <v>0</v>
      </c>
      <c r="AI80" s="146">
        <f t="shared" si="44"/>
        <v>8</v>
      </c>
      <c r="AJ80" s="145">
        <f>COUNTIFS(A1_Individu_Data_Keadaan_SDMK!A$4:A$149935,M80,A1_Individu_Data_Keadaan_SDMK!Q$4:Q$149935,"04. KEBIDANAN")</f>
        <v>0</v>
      </c>
      <c r="AK80" s="147">
        <f t="shared" si="45"/>
        <v>7</v>
      </c>
      <c r="AL80" s="146">
        <f t="shared" si="46"/>
        <v>0</v>
      </c>
      <c r="AM80" s="146">
        <f t="shared" si="47"/>
        <v>7</v>
      </c>
      <c r="AN80" s="145">
        <f>COUNTIFS(A1_Individu_Data_Keadaan_SDMK!A$4:A$149935,M80,A1_Individu_Data_Keadaan_SDMK!Q$4:Q$149935,"05. KEFARMASIAN")</f>
        <v>0</v>
      </c>
      <c r="AO80" s="147">
        <f t="shared" si="48"/>
        <v>1</v>
      </c>
      <c r="AP80" s="146">
        <f t="shared" si="49"/>
        <v>0</v>
      </c>
      <c r="AQ80" s="146">
        <f t="shared" si="50"/>
        <v>1</v>
      </c>
      <c r="AR80" s="145">
        <f>COUNTIFS(A1_Individu_Data_Keadaan_SDMK!A$4:A$149935,M80,A1_Individu_Data_Keadaan_SDMK!Q$4:Q$149935,"06. KESEHATAN MASYARAKAT")</f>
        <v>0</v>
      </c>
      <c r="AS80" s="147">
        <f t="shared" si="51"/>
        <v>1</v>
      </c>
      <c r="AT80" s="146">
        <f t="shared" si="52"/>
        <v>0</v>
      </c>
      <c r="AU80" s="146">
        <f t="shared" si="53"/>
        <v>1</v>
      </c>
      <c r="AV80" s="145">
        <f>COUNTIFS(A1_Individu_Data_Keadaan_SDMK!A$4:A$149935,M80,A1_Individu_Data_Keadaan_SDMK!Q$4:Q$149935,"07. KESEHATAN LINGKUNGAN")</f>
        <v>0</v>
      </c>
      <c r="AW80" s="147">
        <f t="shared" si="54"/>
        <v>1</v>
      </c>
      <c r="AX80" s="146">
        <f t="shared" si="55"/>
        <v>0</v>
      </c>
      <c r="AY80" s="146">
        <f t="shared" si="56"/>
        <v>1</v>
      </c>
      <c r="AZ80" s="145">
        <f>COUNTIFS(A1_Individu_Data_Keadaan_SDMK!A$4:A$149935,M80,A1_Individu_Data_Keadaan_SDMK!Q$4:Q$149935,"08. GIZI")</f>
        <v>0</v>
      </c>
      <c r="BA80" s="147">
        <f t="shared" si="57"/>
        <v>2</v>
      </c>
      <c r="BB80" s="146">
        <f t="shared" si="58"/>
        <v>0</v>
      </c>
      <c r="BC80" s="146">
        <f t="shared" si="59"/>
        <v>2</v>
      </c>
      <c r="BD80" s="145">
        <f>COUNTIFS(A1_Individu_Data_Keadaan_SDMK!A$4:A$149935,M80,A1_Individu_Data_Keadaan_SDMK!R$4:R$149935,"03. Ahli Teknologi Laboratorium Medik")</f>
        <v>0</v>
      </c>
      <c r="BE80" s="147">
        <f t="shared" si="60"/>
        <v>1</v>
      </c>
      <c r="BF80" s="146">
        <f t="shared" si="61"/>
        <v>0</v>
      </c>
      <c r="BG80" s="146">
        <f t="shared" si="62"/>
        <v>1</v>
      </c>
      <c r="BH80" s="151" t="str">
        <f t="shared" si="63"/>
        <v>Belum Memenuhi</v>
      </c>
      <c r="BI80" s="151" t="str">
        <f t="shared" si="64"/>
        <v>Belum Memenuhi</v>
      </c>
    </row>
    <row r="81" spans="13:61" ht="15">
      <c r="M81" s="142" t="s">
        <v>12516</v>
      </c>
      <c r="N81" s="143" t="s">
        <v>12517</v>
      </c>
      <c r="O81" s="140" t="s">
        <v>267</v>
      </c>
      <c r="P81" s="144" t="s">
        <v>9301</v>
      </c>
      <c r="Q81" s="369" t="s">
        <v>12204</v>
      </c>
      <c r="R81" s="140">
        <v>31</v>
      </c>
      <c r="S81" s="141">
        <v>3171</v>
      </c>
      <c r="T81" s="370" t="str">
        <f>IF(R81&lt;&gt;"",VLOOKUP(R81,'01_MASTER_KODE_WILAYAH'!H$1437:I$1470,2,FALSE),"")</f>
        <v>DKI JAKARTA</v>
      </c>
      <c r="U81" s="370" t="str">
        <f>IF(S81&lt;&gt;"",VLOOKUP(S81,'01_MASTER_KODE_WILAYAH'!D$5:F$1353,3,FALSE),"")</f>
        <v>KOTA JAKARTA SELATAN</v>
      </c>
      <c r="V81" s="371" t="str">
        <f t="shared" si="34"/>
        <v>2</v>
      </c>
      <c r="W81" s="157">
        <f t="shared" si="35"/>
        <v>0</v>
      </c>
      <c r="X81" s="145">
        <f>COUNTIFS(A1_Individu_Data_Keadaan_SDMK!A$4:A$149935,M81,A1_Individu_Data_Keadaan_SDMK!R$4:R$149935,"01. Dokter")</f>
        <v>0</v>
      </c>
      <c r="Y81" s="134">
        <f t="shared" si="36"/>
        <v>1</v>
      </c>
      <c r="Z81" s="146">
        <f t="shared" si="37"/>
        <v>0</v>
      </c>
      <c r="AA81" s="146">
        <f t="shared" si="38"/>
        <v>1</v>
      </c>
      <c r="AB81" s="145">
        <f>COUNTIFS(A1_Individu_Data_Keadaan_SDMK!A$4:A$149935,M81,A1_Individu_Data_Keadaan_SDMK!R$4:R$149935,"02. Dokter Gigi")</f>
        <v>0</v>
      </c>
      <c r="AC81" s="134">
        <f t="shared" si="39"/>
        <v>1</v>
      </c>
      <c r="AD81" s="146">
        <f t="shared" si="40"/>
        <v>0</v>
      </c>
      <c r="AE81" s="146">
        <f t="shared" si="41"/>
        <v>1</v>
      </c>
      <c r="AF81" s="145">
        <f>COUNTIFS(A1_Individu_Data_Keadaan_SDMK!A$4:A$149935,M81,A1_Individu_Data_Keadaan_SDMK!Q$4:Q$149935,"03. KEPERAWATAN")</f>
        <v>0</v>
      </c>
      <c r="AG81" s="147">
        <f t="shared" si="42"/>
        <v>5</v>
      </c>
      <c r="AH81" s="146">
        <f t="shared" si="43"/>
        <v>0</v>
      </c>
      <c r="AI81" s="146">
        <f t="shared" si="44"/>
        <v>5</v>
      </c>
      <c r="AJ81" s="145">
        <f>COUNTIFS(A1_Individu_Data_Keadaan_SDMK!A$4:A$149935,M81,A1_Individu_Data_Keadaan_SDMK!Q$4:Q$149935,"04. KEBIDANAN")</f>
        <v>0</v>
      </c>
      <c r="AK81" s="147">
        <f t="shared" si="45"/>
        <v>4</v>
      </c>
      <c r="AL81" s="146">
        <f t="shared" si="46"/>
        <v>0</v>
      </c>
      <c r="AM81" s="146">
        <f t="shared" si="47"/>
        <v>4</v>
      </c>
      <c r="AN81" s="145">
        <f>COUNTIFS(A1_Individu_Data_Keadaan_SDMK!A$4:A$149935,M81,A1_Individu_Data_Keadaan_SDMK!Q$4:Q$149935,"05. KEFARMASIAN")</f>
        <v>0</v>
      </c>
      <c r="AO81" s="147">
        <f t="shared" si="48"/>
        <v>1</v>
      </c>
      <c r="AP81" s="146">
        <f t="shared" si="49"/>
        <v>0</v>
      </c>
      <c r="AQ81" s="146">
        <f t="shared" si="50"/>
        <v>1</v>
      </c>
      <c r="AR81" s="145">
        <f>COUNTIFS(A1_Individu_Data_Keadaan_SDMK!A$4:A$149935,M81,A1_Individu_Data_Keadaan_SDMK!Q$4:Q$149935,"06. KESEHATAN MASYARAKAT")</f>
        <v>0</v>
      </c>
      <c r="AS81" s="147">
        <f t="shared" si="51"/>
        <v>1</v>
      </c>
      <c r="AT81" s="146">
        <f t="shared" si="52"/>
        <v>0</v>
      </c>
      <c r="AU81" s="146">
        <f t="shared" si="53"/>
        <v>1</v>
      </c>
      <c r="AV81" s="145">
        <f>COUNTIFS(A1_Individu_Data_Keadaan_SDMK!A$4:A$149935,M81,A1_Individu_Data_Keadaan_SDMK!Q$4:Q$149935,"07. KESEHATAN LINGKUNGAN")</f>
        <v>0</v>
      </c>
      <c r="AW81" s="147">
        <f t="shared" si="54"/>
        <v>1</v>
      </c>
      <c r="AX81" s="146">
        <f t="shared" si="55"/>
        <v>0</v>
      </c>
      <c r="AY81" s="146">
        <f t="shared" si="56"/>
        <v>1</v>
      </c>
      <c r="AZ81" s="145">
        <f>COUNTIFS(A1_Individu_Data_Keadaan_SDMK!A$4:A$149935,M81,A1_Individu_Data_Keadaan_SDMK!Q$4:Q$149935,"08. GIZI")</f>
        <v>0</v>
      </c>
      <c r="BA81" s="147">
        <f t="shared" si="57"/>
        <v>1</v>
      </c>
      <c r="BB81" s="146">
        <f t="shared" si="58"/>
        <v>0</v>
      </c>
      <c r="BC81" s="146">
        <f t="shared" si="59"/>
        <v>1</v>
      </c>
      <c r="BD81" s="145">
        <f>COUNTIFS(A1_Individu_Data_Keadaan_SDMK!A$4:A$149935,M81,A1_Individu_Data_Keadaan_SDMK!R$4:R$149935,"03. Ahli Teknologi Laboratorium Medik")</f>
        <v>0</v>
      </c>
      <c r="BE81" s="147">
        <f t="shared" si="60"/>
        <v>1</v>
      </c>
      <c r="BF81" s="146">
        <f t="shared" si="61"/>
        <v>0</v>
      </c>
      <c r="BG81" s="146">
        <f t="shared" si="62"/>
        <v>1</v>
      </c>
      <c r="BH81" s="151" t="str">
        <f t="shared" si="63"/>
        <v>Belum Memenuhi</v>
      </c>
      <c r="BI81" s="151" t="str">
        <f t="shared" si="64"/>
        <v>Belum Memenuhi</v>
      </c>
    </row>
    <row r="82" spans="13:61" ht="15">
      <c r="M82" s="142" t="s">
        <v>12518</v>
      </c>
      <c r="N82" s="143" t="s">
        <v>12519</v>
      </c>
      <c r="O82" s="140" t="s">
        <v>267</v>
      </c>
      <c r="P82" s="144" t="s">
        <v>9301</v>
      </c>
      <c r="Q82" s="369" t="s">
        <v>12204</v>
      </c>
      <c r="R82" s="140">
        <v>31</v>
      </c>
      <c r="S82" s="141">
        <v>3171</v>
      </c>
      <c r="T82" s="370" t="str">
        <f>IF(R82&lt;&gt;"",VLOOKUP(R82,'01_MASTER_KODE_WILAYAH'!H$1437:I$1470,2,FALSE),"")</f>
        <v>DKI JAKARTA</v>
      </c>
      <c r="U82" s="370" t="str">
        <f>IF(S82&lt;&gt;"",VLOOKUP(S82,'01_MASTER_KODE_WILAYAH'!D$5:F$1353,3,FALSE),"")</f>
        <v>KOTA JAKARTA SELATAN</v>
      </c>
      <c r="V82" s="371" t="str">
        <f t="shared" si="34"/>
        <v>2</v>
      </c>
      <c r="W82" s="157">
        <f t="shared" si="35"/>
        <v>0</v>
      </c>
      <c r="X82" s="145">
        <f>COUNTIFS(A1_Individu_Data_Keadaan_SDMK!A$4:A$149935,M82,A1_Individu_Data_Keadaan_SDMK!R$4:R$149935,"01. Dokter")</f>
        <v>0</v>
      </c>
      <c r="Y82" s="134">
        <f t="shared" si="36"/>
        <v>1</v>
      </c>
      <c r="Z82" s="146">
        <f t="shared" si="37"/>
        <v>0</v>
      </c>
      <c r="AA82" s="146">
        <f t="shared" si="38"/>
        <v>1</v>
      </c>
      <c r="AB82" s="145">
        <f>COUNTIFS(A1_Individu_Data_Keadaan_SDMK!A$4:A$149935,M82,A1_Individu_Data_Keadaan_SDMK!R$4:R$149935,"02. Dokter Gigi")</f>
        <v>0</v>
      </c>
      <c r="AC82" s="134">
        <f t="shared" si="39"/>
        <v>1</v>
      </c>
      <c r="AD82" s="146">
        <f t="shared" si="40"/>
        <v>0</v>
      </c>
      <c r="AE82" s="146">
        <f t="shared" si="41"/>
        <v>1</v>
      </c>
      <c r="AF82" s="145">
        <f>COUNTIFS(A1_Individu_Data_Keadaan_SDMK!A$4:A$149935,M82,A1_Individu_Data_Keadaan_SDMK!Q$4:Q$149935,"03. KEPERAWATAN")</f>
        <v>0</v>
      </c>
      <c r="AG82" s="147">
        <f t="shared" si="42"/>
        <v>5</v>
      </c>
      <c r="AH82" s="146">
        <f t="shared" si="43"/>
        <v>0</v>
      </c>
      <c r="AI82" s="146">
        <f t="shared" si="44"/>
        <v>5</v>
      </c>
      <c r="AJ82" s="145">
        <f>COUNTIFS(A1_Individu_Data_Keadaan_SDMK!A$4:A$149935,M82,A1_Individu_Data_Keadaan_SDMK!Q$4:Q$149935,"04. KEBIDANAN")</f>
        <v>0</v>
      </c>
      <c r="AK82" s="147">
        <f t="shared" si="45"/>
        <v>4</v>
      </c>
      <c r="AL82" s="146">
        <f t="shared" si="46"/>
        <v>0</v>
      </c>
      <c r="AM82" s="146">
        <f t="shared" si="47"/>
        <v>4</v>
      </c>
      <c r="AN82" s="145">
        <f>COUNTIFS(A1_Individu_Data_Keadaan_SDMK!A$4:A$149935,M82,A1_Individu_Data_Keadaan_SDMK!Q$4:Q$149935,"05. KEFARMASIAN")</f>
        <v>0</v>
      </c>
      <c r="AO82" s="147">
        <f t="shared" si="48"/>
        <v>1</v>
      </c>
      <c r="AP82" s="146">
        <f t="shared" si="49"/>
        <v>0</v>
      </c>
      <c r="AQ82" s="146">
        <f t="shared" si="50"/>
        <v>1</v>
      </c>
      <c r="AR82" s="145">
        <f>COUNTIFS(A1_Individu_Data_Keadaan_SDMK!A$4:A$149935,M82,A1_Individu_Data_Keadaan_SDMK!Q$4:Q$149935,"06. KESEHATAN MASYARAKAT")</f>
        <v>0</v>
      </c>
      <c r="AS82" s="147">
        <f t="shared" si="51"/>
        <v>1</v>
      </c>
      <c r="AT82" s="146">
        <f t="shared" si="52"/>
        <v>0</v>
      </c>
      <c r="AU82" s="146">
        <f t="shared" si="53"/>
        <v>1</v>
      </c>
      <c r="AV82" s="145">
        <f>COUNTIFS(A1_Individu_Data_Keadaan_SDMK!A$4:A$149935,M82,A1_Individu_Data_Keadaan_SDMK!Q$4:Q$149935,"07. KESEHATAN LINGKUNGAN")</f>
        <v>0</v>
      </c>
      <c r="AW82" s="147">
        <f t="shared" si="54"/>
        <v>1</v>
      </c>
      <c r="AX82" s="146">
        <f t="shared" si="55"/>
        <v>0</v>
      </c>
      <c r="AY82" s="146">
        <f t="shared" si="56"/>
        <v>1</v>
      </c>
      <c r="AZ82" s="145">
        <f>COUNTIFS(A1_Individu_Data_Keadaan_SDMK!A$4:A$149935,M82,A1_Individu_Data_Keadaan_SDMK!Q$4:Q$149935,"08. GIZI")</f>
        <v>0</v>
      </c>
      <c r="BA82" s="147">
        <f t="shared" si="57"/>
        <v>1</v>
      </c>
      <c r="BB82" s="146">
        <f t="shared" si="58"/>
        <v>0</v>
      </c>
      <c r="BC82" s="146">
        <f t="shared" si="59"/>
        <v>1</v>
      </c>
      <c r="BD82" s="145">
        <f>COUNTIFS(A1_Individu_Data_Keadaan_SDMK!A$4:A$149935,M82,A1_Individu_Data_Keadaan_SDMK!R$4:R$149935,"03. Ahli Teknologi Laboratorium Medik")</f>
        <v>0</v>
      </c>
      <c r="BE82" s="147">
        <f t="shared" si="60"/>
        <v>1</v>
      </c>
      <c r="BF82" s="146">
        <f t="shared" si="61"/>
        <v>0</v>
      </c>
      <c r="BG82" s="146">
        <f t="shared" si="62"/>
        <v>1</v>
      </c>
      <c r="BH82" s="151" t="str">
        <f t="shared" si="63"/>
        <v>Belum Memenuhi</v>
      </c>
      <c r="BI82" s="151" t="str">
        <f t="shared" si="64"/>
        <v>Belum Memenuhi</v>
      </c>
    </row>
    <row r="83" spans="13:61" ht="15">
      <c r="M83" s="142" t="s">
        <v>12520</v>
      </c>
      <c r="N83" s="143" t="s">
        <v>12521</v>
      </c>
      <c r="O83" s="140" t="s">
        <v>267</v>
      </c>
      <c r="P83" s="144" t="s">
        <v>9301</v>
      </c>
      <c r="Q83" s="369" t="s">
        <v>12204</v>
      </c>
      <c r="R83" s="140">
        <v>31</v>
      </c>
      <c r="S83" s="141">
        <v>3171</v>
      </c>
      <c r="T83" s="370" t="str">
        <f>IF(R83&lt;&gt;"",VLOOKUP(R83,'01_MASTER_KODE_WILAYAH'!H$1437:I$1470,2,FALSE),"")</f>
        <v>DKI JAKARTA</v>
      </c>
      <c r="U83" s="370" t="str">
        <f>IF(S83&lt;&gt;"",VLOOKUP(S83,'01_MASTER_KODE_WILAYAH'!D$5:F$1353,3,FALSE),"")</f>
        <v>KOTA JAKARTA SELATAN</v>
      </c>
      <c r="V83" s="371" t="str">
        <f t="shared" si="34"/>
        <v>2</v>
      </c>
      <c r="W83" s="157">
        <f t="shared" si="35"/>
        <v>0</v>
      </c>
      <c r="X83" s="145">
        <f>COUNTIFS(A1_Individu_Data_Keadaan_SDMK!A$4:A$149935,M83,A1_Individu_Data_Keadaan_SDMK!R$4:R$149935,"01. Dokter")</f>
        <v>0</v>
      </c>
      <c r="Y83" s="134">
        <f t="shared" si="36"/>
        <v>1</v>
      </c>
      <c r="Z83" s="146">
        <f t="shared" si="37"/>
        <v>0</v>
      </c>
      <c r="AA83" s="146">
        <f t="shared" si="38"/>
        <v>1</v>
      </c>
      <c r="AB83" s="145">
        <f>COUNTIFS(A1_Individu_Data_Keadaan_SDMK!A$4:A$149935,M83,A1_Individu_Data_Keadaan_SDMK!R$4:R$149935,"02. Dokter Gigi")</f>
        <v>0</v>
      </c>
      <c r="AC83" s="134">
        <f t="shared" si="39"/>
        <v>1</v>
      </c>
      <c r="AD83" s="146">
        <f t="shared" si="40"/>
        <v>0</v>
      </c>
      <c r="AE83" s="146">
        <f t="shared" si="41"/>
        <v>1</v>
      </c>
      <c r="AF83" s="145">
        <f>COUNTIFS(A1_Individu_Data_Keadaan_SDMK!A$4:A$149935,M83,A1_Individu_Data_Keadaan_SDMK!Q$4:Q$149935,"03. KEPERAWATAN")</f>
        <v>0</v>
      </c>
      <c r="AG83" s="147">
        <f t="shared" si="42"/>
        <v>5</v>
      </c>
      <c r="AH83" s="146">
        <f t="shared" si="43"/>
        <v>0</v>
      </c>
      <c r="AI83" s="146">
        <f t="shared" si="44"/>
        <v>5</v>
      </c>
      <c r="AJ83" s="145">
        <f>COUNTIFS(A1_Individu_Data_Keadaan_SDMK!A$4:A$149935,M83,A1_Individu_Data_Keadaan_SDMK!Q$4:Q$149935,"04. KEBIDANAN")</f>
        <v>0</v>
      </c>
      <c r="AK83" s="147">
        <f t="shared" si="45"/>
        <v>4</v>
      </c>
      <c r="AL83" s="146">
        <f t="shared" si="46"/>
        <v>0</v>
      </c>
      <c r="AM83" s="146">
        <f t="shared" si="47"/>
        <v>4</v>
      </c>
      <c r="AN83" s="145">
        <f>COUNTIFS(A1_Individu_Data_Keadaan_SDMK!A$4:A$149935,M83,A1_Individu_Data_Keadaan_SDMK!Q$4:Q$149935,"05. KEFARMASIAN")</f>
        <v>0</v>
      </c>
      <c r="AO83" s="147">
        <f t="shared" si="48"/>
        <v>1</v>
      </c>
      <c r="AP83" s="146">
        <f t="shared" si="49"/>
        <v>0</v>
      </c>
      <c r="AQ83" s="146">
        <f t="shared" si="50"/>
        <v>1</v>
      </c>
      <c r="AR83" s="145">
        <f>COUNTIFS(A1_Individu_Data_Keadaan_SDMK!A$4:A$149935,M83,A1_Individu_Data_Keadaan_SDMK!Q$4:Q$149935,"06. KESEHATAN MASYARAKAT")</f>
        <v>0</v>
      </c>
      <c r="AS83" s="147">
        <f t="shared" si="51"/>
        <v>1</v>
      </c>
      <c r="AT83" s="146">
        <f t="shared" si="52"/>
        <v>0</v>
      </c>
      <c r="AU83" s="146">
        <f t="shared" si="53"/>
        <v>1</v>
      </c>
      <c r="AV83" s="145">
        <f>COUNTIFS(A1_Individu_Data_Keadaan_SDMK!A$4:A$149935,M83,A1_Individu_Data_Keadaan_SDMK!Q$4:Q$149935,"07. KESEHATAN LINGKUNGAN")</f>
        <v>0</v>
      </c>
      <c r="AW83" s="147">
        <f t="shared" si="54"/>
        <v>1</v>
      </c>
      <c r="AX83" s="146">
        <f t="shared" si="55"/>
        <v>0</v>
      </c>
      <c r="AY83" s="146">
        <f t="shared" si="56"/>
        <v>1</v>
      </c>
      <c r="AZ83" s="145">
        <f>COUNTIFS(A1_Individu_Data_Keadaan_SDMK!A$4:A$149935,M83,A1_Individu_Data_Keadaan_SDMK!Q$4:Q$149935,"08. GIZI")</f>
        <v>0</v>
      </c>
      <c r="BA83" s="147">
        <f t="shared" si="57"/>
        <v>1</v>
      </c>
      <c r="BB83" s="146">
        <f t="shared" si="58"/>
        <v>0</v>
      </c>
      <c r="BC83" s="146">
        <f t="shared" si="59"/>
        <v>1</v>
      </c>
      <c r="BD83" s="145">
        <f>COUNTIFS(A1_Individu_Data_Keadaan_SDMK!A$4:A$149935,M83,A1_Individu_Data_Keadaan_SDMK!R$4:R$149935,"03. Ahli Teknologi Laboratorium Medik")</f>
        <v>0</v>
      </c>
      <c r="BE83" s="147">
        <f t="shared" si="60"/>
        <v>1</v>
      </c>
      <c r="BF83" s="146">
        <f t="shared" si="61"/>
        <v>0</v>
      </c>
      <c r="BG83" s="146">
        <f t="shared" si="62"/>
        <v>1</v>
      </c>
      <c r="BH83" s="151" t="str">
        <f t="shared" si="63"/>
        <v>Belum Memenuhi</v>
      </c>
      <c r="BI83" s="151" t="str">
        <f t="shared" si="64"/>
        <v>Belum Memenuhi</v>
      </c>
    </row>
    <row r="84" spans="13:61" ht="15">
      <c r="M84" s="142" t="s">
        <v>12522</v>
      </c>
      <c r="N84" s="143" t="s">
        <v>12523</v>
      </c>
      <c r="O84" s="140" t="s">
        <v>267</v>
      </c>
      <c r="P84" s="144" t="s">
        <v>9301</v>
      </c>
      <c r="Q84" s="369" t="s">
        <v>12204</v>
      </c>
      <c r="R84" s="140">
        <v>31</v>
      </c>
      <c r="S84" s="141">
        <v>3171</v>
      </c>
      <c r="T84" s="370" t="str">
        <f>IF(R84&lt;&gt;"",VLOOKUP(R84,'01_MASTER_KODE_WILAYAH'!H$1437:I$1470,2,FALSE),"")</f>
        <v>DKI JAKARTA</v>
      </c>
      <c r="U84" s="370" t="str">
        <f>IF(S84&lt;&gt;"",VLOOKUP(S84,'01_MASTER_KODE_WILAYAH'!D$5:F$1353,3,FALSE),"")</f>
        <v>KOTA JAKARTA SELATAN</v>
      </c>
      <c r="V84" s="371" t="str">
        <f t="shared" si="34"/>
        <v>2</v>
      </c>
      <c r="W84" s="157">
        <f t="shared" si="35"/>
        <v>0</v>
      </c>
      <c r="X84" s="145">
        <f>COUNTIFS(A1_Individu_Data_Keadaan_SDMK!A$4:A$149935,M84,A1_Individu_Data_Keadaan_SDMK!R$4:R$149935,"01. Dokter")</f>
        <v>0</v>
      </c>
      <c r="Y84" s="134">
        <f t="shared" si="36"/>
        <v>1</v>
      </c>
      <c r="Z84" s="146">
        <f t="shared" si="37"/>
        <v>0</v>
      </c>
      <c r="AA84" s="146">
        <f t="shared" si="38"/>
        <v>1</v>
      </c>
      <c r="AB84" s="145">
        <f>COUNTIFS(A1_Individu_Data_Keadaan_SDMK!A$4:A$149935,M84,A1_Individu_Data_Keadaan_SDMK!R$4:R$149935,"02. Dokter Gigi")</f>
        <v>0</v>
      </c>
      <c r="AC84" s="134">
        <f t="shared" si="39"/>
        <v>1</v>
      </c>
      <c r="AD84" s="146">
        <f t="shared" si="40"/>
        <v>0</v>
      </c>
      <c r="AE84" s="146">
        <f t="shared" si="41"/>
        <v>1</v>
      </c>
      <c r="AF84" s="145">
        <f>COUNTIFS(A1_Individu_Data_Keadaan_SDMK!A$4:A$149935,M84,A1_Individu_Data_Keadaan_SDMK!Q$4:Q$149935,"03. KEPERAWATAN")</f>
        <v>0</v>
      </c>
      <c r="AG84" s="147">
        <f t="shared" si="42"/>
        <v>5</v>
      </c>
      <c r="AH84" s="146">
        <f t="shared" si="43"/>
        <v>0</v>
      </c>
      <c r="AI84" s="146">
        <f t="shared" si="44"/>
        <v>5</v>
      </c>
      <c r="AJ84" s="145">
        <f>COUNTIFS(A1_Individu_Data_Keadaan_SDMK!A$4:A$149935,M84,A1_Individu_Data_Keadaan_SDMK!Q$4:Q$149935,"04. KEBIDANAN")</f>
        <v>0</v>
      </c>
      <c r="AK84" s="147">
        <f t="shared" si="45"/>
        <v>4</v>
      </c>
      <c r="AL84" s="146">
        <f t="shared" si="46"/>
        <v>0</v>
      </c>
      <c r="AM84" s="146">
        <f t="shared" si="47"/>
        <v>4</v>
      </c>
      <c r="AN84" s="145">
        <f>COUNTIFS(A1_Individu_Data_Keadaan_SDMK!A$4:A$149935,M84,A1_Individu_Data_Keadaan_SDMK!Q$4:Q$149935,"05. KEFARMASIAN")</f>
        <v>0</v>
      </c>
      <c r="AO84" s="147">
        <f t="shared" si="48"/>
        <v>1</v>
      </c>
      <c r="AP84" s="146">
        <f t="shared" si="49"/>
        <v>0</v>
      </c>
      <c r="AQ84" s="146">
        <f t="shared" si="50"/>
        <v>1</v>
      </c>
      <c r="AR84" s="145">
        <f>COUNTIFS(A1_Individu_Data_Keadaan_SDMK!A$4:A$149935,M84,A1_Individu_Data_Keadaan_SDMK!Q$4:Q$149935,"06. KESEHATAN MASYARAKAT")</f>
        <v>0</v>
      </c>
      <c r="AS84" s="147">
        <f t="shared" si="51"/>
        <v>1</v>
      </c>
      <c r="AT84" s="146">
        <f t="shared" si="52"/>
        <v>0</v>
      </c>
      <c r="AU84" s="146">
        <f t="shared" si="53"/>
        <v>1</v>
      </c>
      <c r="AV84" s="145">
        <f>COUNTIFS(A1_Individu_Data_Keadaan_SDMK!A$4:A$149935,M84,A1_Individu_Data_Keadaan_SDMK!Q$4:Q$149935,"07. KESEHATAN LINGKUNGAN")</f>
        <v>0</v>
      </c>
      <c r="AW84" s="147">
        <f t="shared" si="54"/>
        <v>1</v>
      </c>
      <c r="AX84" s="146">
        <f t="shared" si="55"/>
        <v>0</v>
      </c>
      <c r="AY84" s="146">
        <f t="shared" si="56"/>
        <v>1</v>
      </c>
      <c r="AZ84" s="145">
        <f>COUNTIFS(A1_Individu_Data_Keadaan_SDMK!A$4:A$149935,M84,A1_Individu_Data_Keadaan_SDMK!Q$4:Q$149935,"08. GIZI")</f>
        <v>0</v>
      </c>
      <c r="BA84" s="147">
        <f t="shared" si="57"/>
        <v>1</v>
      </c>
      <c r="BB84" s="146">
        <f t="shared" si="58"/>
        <v>0</v>
      </c>
      <c r="BC84" s="146">
        <f t="shared" si="59"/>
        <v>1</v>
      </c>
      <c r="BD84" s="145">
        <f>COUNTIFS(A1_Individu_Data_Keadaan_SDMK!A$4:A$149935,M84,A1_Individu_Data_Keadaan_SDMK!R$4:R$149935,"03. Ahli Teknologi Laboratorium Medik")</f>
        <v>0</v>
      </c>
      <c r="BE84" s="147">
        <f t="shared" si="60"/>
        <v>1</v>
      </c>
      <c r="BF84" s="146">
        <f t="shared" si="61"/>
        <v>0</v>
      </c>
      <c r="BG84" s="146">
        <f t="shared" si="62"/>
        <v>1</v>
      </c>
      <c r="BH84" s="151" t="str">
        <f t="shared" si="63"/>
        <v>Belum Memenuhi</v>
      </c>
      <c r="BI84" s="151" t="str">
        <f t="shared" si="64"/>
        <v>Belum Memenuhi</v>
      </c>
    </row>
    <row r="85" spans="13:61" ht="15">
      <c r="M85" s="142" t="s">
        <v>12524</v>
      </c>
      <c r="N85" s="143" t="s">
        <v>12525</v>
      </c>
      <c r="O85" s="140" t="s">
        <v>267</v>
      </c>
      <c r="P85" s="144" t="s">
        <v>9301</v>
      </c>
      <c r="Q85" s="369" t="s">
        <v>12204</v>
      </c>
      <c r="R85" s="140">
        <v>31</v>
      </c>
      <c r="S85" s="141">
        <v>3171</v>
      </c>
      <c r="T85" s="370" t="str">
        <f>IF(R85&lt;&gt;"",VLOOKUP(R85,'01_MASTER_KODE_WILAYAH'!H$1437:I$1470,2,FALSE),"")</f>
        <v>DKI JAKARTA</v>
      </c>
      <c r="U85" s="370" t="str">
        <f>IF(S85&lt;&gt;"",VLOOKUP(S85,'01_MASTER_KODE_WILAYAH'!D$5:F$1353,3,FALSE),"")</f>
        <v>KOTA JAKARTA SELATAN</v>
      </c>
      <c r="V85" s="371" t="str">
        <f t="shared" si="34"/>
        <v>2</v>
      </c>
      <c r="W85" s="157">
        <f t="shared" si="35"/>
        <v>0</v>
      </c>
      <c r="X85" s="145">
        <f>COUNTIFS(A1_Individu_Data_Keadaan_SDMK!A$4:A$149935,M85,A1_Individu_Data_Keadaan_SDMK!R$4:R$149935,"01. Dokter")</f>
        <v>0</v>
      </c>
      <c r="Y85" s="134">
        <f t="shared" si="36"/>
        <v>1</v>
      </c>
      <c r="Z85" s="146">
        <f t="shared" si="37"/>
        <v>0</v>
      </c>
      <c r="AA85" s="146">
        <f t="shared" si="38"/>
        <v>1</v>
      </c>
      <c r="AB85" s="145">
        <f>COUNTIFS(A1_Individu_Data_Keadaan_SDMK!A$4:A$149935,M85,A1_Individu_Data_Keadaan_SDMK!R$4:R$149935,"02. Dokter Gigi")</f>
        <v>0</v>
      </c>
      <c r="AC85" s="134">
        <f t="shared" si="39"/>
        <v>1</v>
      </c>
      <c r="AD85" s="146">
        <f t="shared" si="40"/>
        <v>0</v>
      </c>
      <c r="AE85" s="146">
        <f t="shared" si="41"/>
        <v>1</v>
      </c>
      <c r="AF85" s="145">
        <f>COUNTIFS(A1_Individu_Data_Keadaan_SDMK!A$4:A$149935,M85,A1_Individu_Data_Keadaan_SDMK!Q$4:Q$149935,"03. KEPERAWATAN")</f>
        <v>0</v>
      </c>
      <c r="AG85" s="147">
        <f t="shared" si="42"/>
        <v>5</v>
      </c>
      <c r="AH85" s="146">
        <f t="shared" si="43"/>
        <v>0</v>
      </c>
      <c r="AI85" s="146">
        <f t="shared" si="44"/>
        <v>5</v>
      </c>
      <c r="AJ85" s="145">
        <f>COUNTIFS(A1_Individu_Data_Keadaan_SDMK!A$4:A$149935,M85,A1_Individu_Data_Keadaan_SDMK!Q$4:Q$149935,"04. KEBIDANAN")</f>
        <v>0</v>
      </c>
      <c r="AK85" s="147">
        <f t="shared" si="45"/>
        <v>4</v>
      </c>
      <c r="AL85" s="146">
        <f t="shared" si="46"/>
        <v>0</v>
      </c>
      <c r="AM85" s="146">
        <f t="shared" si="47"/>
        <v>4</v>
      </c>
      <c r="AN85" s="145">
        <f>COUNTIFS(A1_Individu_Data_Keadaan_SDMK!A$4:A$149935,M85,A1_Individu_Data_Keadaan_SDMK!Q$4:Q$149935,"05. KEFARMASIAN")</f>
        <v>0</v>
      </c>
      <c r="AO85" s="147">
        <f t="shared" si="48"/>
        <v>1</v>
      </c>
      <c r="AP85" s="146">
        <f t="shared" si="49"/>
        <v>0</v>
      </c>
      <c r="AQ85" s="146">
        <f t="shared" si="50"/>
        <v>1</v>
      </c>
      <c r="AR85" s="145">
        <f>COUNTIFS(A1_Individu_Data_Keadaan_SDMK!A$4:A$149935,M85,A1_Individu_Data_Keadaan_SDMK!Q$4:Q$149935,"06. KESEHATAN MASYARAKAT")</f>
        <v>0</v>
      </c>
      <c r="AS85" s="147">
        <f t="shared" si="51"/>
        <v>1</v>
      </c>
      <c r="AT85" s="146">
        <f t="shared" si="52"/>
        <v>0</v>
      </c>
      <c r="AU85" s="146">
        <f t="shared" si="53"/>
        <v>1</v>
      </c>
      <c r="AV85" s="145">
        <f>COUNTIFS(A1_Individu_Data_Keadaan_SDMK!A$4:A$149935,M85,A1_Individu_Data_Keadaan_SDMK!Q$4:Q$149935,"07. KESEHATAN LINGKUNGAN")</f>
        <v>0</v>
      </c>
      <c r="AW85" s="147">
        <f t="shared" si="54"/>
        <v>1</v>
      </c>
      <c r="AX85" s="146">
        <f t="shared" si="55"/>
        <v>0</v>
      </c>
      <c r="AY85" s="146">
        <f t="shared" si="56"/>
        <v>1</v>
      </c>
      <c r="AZ85" s="145">
        <f>COUNTIFS(A1_Individu_Data_Keadaan_SDMK!A$4:A$149935,M85,A1_Individu_Data_Keadaan_SDMK!Q$4:Q$149935,"08. GIZI")</f>
        <v>0</v>
      </c>
      <c r="BA85" s="147">
        <f t="shared" si="57"/>
        <v>1</v>
      </c>
      <c r="BB85" s="146">
        <f t="shared" si="58"/>
        <v>0</v>
      </c>
      <c r="BC85" s="146">
        <f t="shared" si="59"/>
        <v>1</v>
      </c>
      <c r="BD85" s="145">
        <f>COUNTIFS(A1_Individu_Data_Keadaan_SDMK!A$4:A$149935,M85,A1_Individu_Data_Keadaan_SDMK!R$4:R$149935,"03. Ahli Teknologi Laboratorium Medik")</f>
        <v>0</v>
      </c>
      <c r="BE85" s="147">
        <f t="shared" si="60"/>
        <v>1</v>
      </c>
      <c r="BF85" s="146">
        <f t="shared" si="61"/>
        <v>0</v>
      </c>
      <c r="BG85" s="146">
        <f t="shared" si="62"/>
        <v>1</v>
      </c>
      <c r="BH85" s="151" t="str">
        <f t="shared" si="63"/>
        <v>Belum Memenuhi</v>
      </c>
      <c r="BI85" s="151" t="str">
        <f t="shared" si="64"/>
        <v>Belum Memenuhi</v>
      </c>
    </row>
    <row r="86" spans="13:61" ht="15">
      <c r="M86" s="142" t="s">
        <v>12526</v>
      </c>
      <c r="N86" s="143" t="s">
        <v>12527</v>
      </c>
      <c r="O86" s="140" t="s">
        <v>267</v>
      </c>
      <c r="P86" s="144" t="s">
        <v>9301</v>
      </c>
      <c r="Q86" s="369" t="s">
        <v>12204</v>
      </c>
      <c r="R86" s="140">
        <v>31</v>
      </c>
      <c r="S86" s="141">
        <v>3171</v>
      </c>
      <c r="T86" s="370" t="str">
        <f>IF(R86&lt;&gt;"",VLOOKUP(R86,'01_MASTER_KODE_WILAYAH'!H$1437:I$1470,2,FALSE),"")</f>
        <v>DKI JAKARTA</v>
      </c>
      <c r="U86" s="370" t="str">
        <f>IF(S86&lt;&gt;"",VLOOKUP(S86,'01_MASTER_KODE_WILAYAH'!D$5:F$1353,3,FALSE),"")</f>
        <v>KOTA JAKARTA SELATAN</v>
      </c>
      <c r="V86" s="371" t="str">
        <f t="shared" si="34"/>
        <v>2</v>
      </c>
      <c r="W86" s="157">
        <f t="shared" si="35"/>
        <v>0</v>
      </c>
      <c r="X86" s="145">
        <f>COUNTIFS(A1_Individu_Data_Keadaan_SDMK!A$4:A$149935,M86,A1_Individu_Data_Keadaan_SDMK!R$4:R$149935,"01. Dokter")</f>
        <v>0</v>
      </c>
      <c r="Y86" s="134">
        <f t="shared" si="36"/>
        <v>1</v>
      </c>
      <c r="Z86" s="146">
        <f t="shared" si="37"/>
        <v>0</v>
      </c>
      <c r="AA86" s="146">
        <f t="shared" si="38"/>
        <v>1</v>
      </c>
      <c r="AB86" s="145">
        <f>COUNTIFS(A1_Individu_Data_Keadaan_SDMK!A$4:A$149935,M86,A1_Individu_Data_Keadaan_SDMK!R$4:R$149935,"02. Dokter Gigi")</f>
        <v>0</v>
      </c>
      <c r="AC86" s="134">
        <f t="shared" si="39"/>
        <v>1</v>
      </c>
      <c r="AD86" s="146">
        <f t="shared" si="40"/>
        <v>0</v>
      </c>
      <c r="AE86" s="146">
        <f t="shared" si="41"/>
        <v>1</v>
      </c>
      <c r="AF86" s="145">
        <f>COUNTIFS(A1_Individu_Data_Keadaan_SDMK!A$4:A$149935,M86,A1_Individu_Data_Keadaan_SDMK!Q$4:Q$149935,"03. KEPERAWATAN")</f>
        <v>0</v>
      </c>
      <c r="AG86" s="147">
        <f t="shared" si="42"/>
        <v>5</v>
      </c>
      <c r="AH86" s="146">
        <f t="shared" si="43"/>
        <v>0</v>
      </c>
      <c r="AI86" s="146">
        <f t="shared" si="44"/>
        <v>5</v>
      </c>
      <c r="AJ86" s="145">
        <f>COUNTIFS(A1_Individu_Data_Keadaan_SDMK!A$4:A$149935,M86,A1_Individu_Data_Keadaan_SDMK!Q$4:Q$149935,"04. KEBIDANAN")</f>
        <v>0</v>
      </c>
      <c r="AK86" s="147">
        <f t="shared" si="45"/>
        <v>4</v>
      </c>
      <c r="AL86" s="146">
        <f t="shared" si="46"/>
        <v>0</v>
      </c>
      <c r="AM86" s="146">
        <f t="shared" si="47"/>
        <v>4</v>
      </c>
      <c r="AN86" s="145">
        <f>COUNTIFS(A1_Individu_Data_Keadaan_SDMK!A$4:A$149935,M86,A1_Individu_Data_Keadaan_SDMK!Q$4:Q$149935,"05. KEFARMASIAN")</f>
        <v>0</v>
      </c>
      <c r="AO86" s="147">
        <f t="shared" si="48"/>
        <v>1</v>
      </c>
      <c r="AP86" s="146">
        <f t="shared" si="49"/>
        <v>0</v>
      </c>
      <c r="AQ86" s="146">
        <f t="shared" si="50"/>
        <v>1</v>
      </c>
      <c r="AR86" s="145">
        <f>COUNTIFS(A1_Individu_Data_Keadaan_SDMK!A$4:A$149935,M86,A1_Individu_Data_Keadaan_SDMK!Q$4:Q$149935,"06. KESEHATAN MASYARAKAT")</f>
        <v>0</v>
      </c>
      <c r="AS86" s="147">
        <f t="shared" si="51"/>
        <v>1</v>
      </c>
      <c r="AT86" s="146">
        <f t="shared" si="52"/>
        <v>0</v>
      </c>
      <c r="AU86" s="146">
        <f t="shared" si="53"/>
        <v>1</v>
      </c>
      <c r="AV86" s="145">
        <f>COUNTIFS(A1_Individu_Data_Keadaan_SDMK!A$4:A$149935,M86,A1_Individu_Data_Keadaan_SDMK!Q$4:Q$149935,"07. KESEHATAN LINGKUNGAN")</f>
        <v>0</v>
      </c>
      <c r="AW86" s="147">
        <f t="shared" si="54"/>
        <v>1</v>
      </c>
      <c r="AX86" s="146">
        <f t="shared" si="55"/>
        <v>0</v>
      </c>
      <c r="AY86" s="146">
        <f t="shared" si="56"/>
        <v>1</v>
      </c>
      <c r="AZ86" s="145">
        <f>COUNTIFS(A1_Individu_Data_Keadaan_SDMK!A$4:A$149935,M86,A1_Individu_Data_Keadaan_SDMK!Q$4:Q$149935,"08. GIZI")</f>
        <v>0</v>
      </c>
      <c r="BA86" s="147">
        <f t="shared" si="57"/>
        <v>1</v>
      </c>
      <c r="BB86" s="146">
        <f t="shared" si="58"/>
        <v>0</v>
      </c>
      <c r="BC86" s="146">
        <f t="shared" si="59"/>
        <v>1</v>
      </c>
      <c r="BD86" s="145">
        <f>COUNTIFS(A1_Individu_Data_Keadaan_SDMK!A$4:A$149935,M86,A1_Individu_Data_Keadaan_SDMK!R$4:R$149935,"03. Ahli Teknologi Laboratorium Medik")</f>
        <v>0</v>
      </c>
      <c r="BE86" s="147">
        <f t="shared" si="60"/>
        <v>1</v>
      </c>
      <c r="BF86" s="146">
        <f t="shared" si="61"/>
        <v>0</v>
      </c>
      <c r="BG86" s="146">
        <f t="shared" si="62"/>
        <v>1</v>
      </c>
      <c r="BH86" s="151" t="str">
        <f t="shared" si="63"/>
        <v>Belum Memenuhi</v>
      </c>
      <c r="BI86" s="151" t="str">
        <f t="shared" si="64"/>
        <v>Belum Memenuhi</v>
      </c>
    </row>
    <row r="87" spans="13:61" ht="15">
      <c r="M87" s="142" t="s">
        <v>12528</v>
      </c>
      <c r="N87" s="143" t="s">
        <v>12529</v>
      </c>
      <c r="O87" s="140" t="s">
        <v>267</v>
      </c>
      <c r="P87" s="144" t="s">
        <v>9301</v>
      </c>
      <c r="Q87" s="369" t="s">
        <v>12204</v>
      </c>
      <c r="R87" s="140">
        <v>31</v>
      </c>
      <c r="S87" s="141">
        <v>3171</v>
      </c>
      <c r="T87" s="370" t="str">
        <f>IF(R87&lt;&gt;"",VLOOKUP(R87,'01_MASTER_KODE_WILAYAH'!H$1437:I$1470,2,FALSE),"")</f>
        <v>DKI JAKARTA</v>
      </c>
      <c r="U87" s="370" t="str">
        <f>IF(S87&lt;&gt;"",VLOOKUP(S87,'01_MASTER_KODE_WILAYAH'!D$5:F$1353,3,FALSE),"")</f>
        <v>KOTA JAKARTA SELATAN</v>
      </c>
      <c r="V87" s="371" t="str">
        <f t="shared" si="34"/>
        <v>2</v>
      </c>
      <c r="W87" s="157">
        <f t="shared" si="35"/>
        <v>0</v>
      </c>
      <c r="X87" s="145">
        <f>COUNTIFS(A1_Individu_Data_Keadaan_SDMK!A$4:A$149935,M87,A1_Individu_Data_Keadaan_SDMK!R$4:R$149935,"01. Dokter")</f>
        <v>0</v>
      </c>
      <c r="Y87" s="134">
        <f t="shared" si="36"/>
        <v>1</v>
      </c>
      <c r="Z87" s="146">
        <f t="shared" si="37"/>
        <v>0</v>
      </c>
      <c r="AA87" s="146">
        <f t="shared" si="38"/>
        <v>1</v>
      </c>
      <c r="AB87" s="145">
        <f>COUNTIFS(A1_Individu_Data_Keadaan_SDMK!A$4:A$149935,M87,A1_Individu_Data_Keadaan_SDMK!R$4:R$149935,"02. Dokter Gigi")</f>
        <v>0</v>
      </c>
      <c r="AC87" s="134">
        <f t="shared" si="39"/>
        <v>1</v>
      </c>
      <c r="AD87" s="146">
        <f t="shared" si="40"/>
        <v>0</v>
      </c>
      <c r="AE87" s="146">
        <f t="shared" si="41"/>
        <v>1</v>
      </c>
      <c r="AF87" s="145">
        <f>COUNTIFS(A1_Individu_Data_Keadaan_SDMK!A$4:A$149935,M87,A1_Individu_Data_Keadaan_SDMK!Q$4:Q$149935,"03. KEPERAWATAN")</f>
        <v>0</v>
      </c>
      <c r="AG87" s="147">
        <f t="shared" si="42"/>
        <v>5</v>
      </c>
      <c r="AH87" s="146">
        <f t="shared" si="43"/>
        <v>0</v>
      </c>
      <c r="AI87" s="146">
        <f t="shared" si="44"/>
        <v>5</v>
      </c>
      <c r="AJ87" s="145">
        <f>COUNTIFS(A1_Individu_Data_Keadaan_SDMK!A$4:A$149935,M87,A1_Individu_Data_Keadaan_SDMK!Q$4:Q$149935,"04. KEBIDANAN")</f>
        <v>0</v>
      </c>
      <c r="AK87" s="147">
        <f t="shared" si="45"/>
        <v>4</v>
      </c>
      <c r="AL87" s="146">
        <f t="shared" si="46"/>
        <v>0</v>
      </c>
      <c r="AM87" s="146">
        <f t="shared" si="47"/>
        <v>4</v>
      </c>
      <c r="AN87" s="145">
        <f>COUNTIFS(A1_Individu_Data_Keadaan_SDMK!A$4:A$149935,M87,A1_Individu_Data_Keadaan_SDMK!Q$4:Q$149935,"05. KEFARMASIAN")</f>
        <v>0</v>
      </c>
      <c r="AO87" s="147">
        <f t="shared" si="48"/>
        <v>1</v>
      </c>
      <c r="AP87" s="146">
        <f t="shared" si="49"/>
        <v>0</v>
      </c>
      <c r="AQ87" s="146">
        <f t="shared" si="50"/>
        <v>1</v>
      </c>
      <c r="AR87" s="145">
        <f>COUNTIFS(A1_Individu_Data_Keadaan_SDMK!A$4:A$149935,M87,A1_Individu_Data_Keadaan_SDMK!Q$4:Q$149935,"06. KESEHATAN MASYARAKAT")</f>
        <v>0</v>
      </c>
      <c r="AS87" s="147">
        <f t="shared" si="51"/>
        <v>1</v>
      </c>
      <c r="AT87" s="146">
        <f t="shared" si="52"/>
        <v>0</v>
      </c>
      <c r="AU87" s="146">
        <f t="shared" si="53"/>
        <v>1</v>
      </c>
      <c r="AV87" s="145">
        <f>COUNTIFS(A1_Individu_Data_Keadaan_SDMK!A$4:A$149935,M87,A1_Individu_Data_Keadaan_SDMK!Q$4:Q$149935,"07. KESEHATAN LINGKUNGAN")</f>
        <v>0</v>
      </c>
      <c r="AW87" s="147">
        <f t="shared" si="54"/>
        <v>1</v>
      </c>
      <c r="AX87" s="146">
        <f t="shared" si="55"/>
        <v>0</v>
      </c>
      <c r="AY87" s="146">
        <f t="shared" si="56"/>
        <v>1</v>
      </c>
      <c r="AZ87" s="145">
        <f>COUNTIFS(A1_Individu_Data_Keadaan_SDMK!A$4:A$149935,M87,A1_Individu_Data_Keadaan_SDMK!Q$4:Q$149935,"08. GIZI")</f>
        <v>0</v>
      </c>
      <c r="BA87" s="147">
        <f t="shared" si="57"/>
        <v>1</v>
      </c>
      <c r="BB87" s="146">
        <f t="shared" si="58"/>
        <v>0</v>
      </c>
      <c r="BC87" s="146">
        <f t="shared" si="59"/>
        <v>1</v>
      </c>
      <c r="BD87" s="145">
        <f>COUNTIFS(A1_Individu_Data_Keadaan_SDMK!A$4:A$149935,M87,A1_Individu_Data_Keadaan_SDMK!R$4:R$149935,"03. Ahli Teknologi Laboratorium Medik")</f>
        <v>0</v>
      </c>
      <c r="BE87" s="147">
        <f t="shared" si="60"/>
        <v>1</v>
      </c>
      <c r="BF87" s="146">
        <f t="shared" si="61"/>
        <v>0</v>
      </c>
      <c r="BG87" s="146">
        <f t="shared" si="62"/>
        <v>1</v>
      </c>
      <c r="BH87" s="151" t="str">
        <f t="shared" si="63"/>
        <v>Belum Memenuhi</v>
      </c>
      <c r="BI87" s="151" t="str">
        <f t="shared" si="64"/>
        <v>Belum Memenuhi</v>
      </c>
    </row>
    <row r="88" spans="13:61" ht="15">
      <c r="M88" s="142" t="s">
        <v>12530</v>
      </c>
      <c r="N88" s="143" t="s">
        <v>12531</v>
      </c>
      <c r="O88" s="140" t="s">
        <v>267</v>
      </c>
      <c r="P88" s="144" t="s">
        <v>9301</v>
      </c>
      <c r="Q88" s="369" t="s">
        <v>12204</v>
      </c>
      <c r="R88" s="140">
        <v>31</v>
      </c>
      <c r="S88" s="141">
        <v>3171</v>
      </c>
      <c r="T88" s="370" t="str">
        <f>IF(R88&lt;&gt;"",VLOOKUP(R88,'01_MASTER_KODE_WILAYAH'!H$1437:I$1470,2,FALSE),"")</f>
        <v>DKI JAKARTA</v>
      </c>
      <c r="U88" s="370" t="str">
        <f>IF(S88&lt;&gt;"",VLOOKUP(S88,'01_MASTER_KODE_WILAYAH'!D$5:F$1353,3,FALSE),"")</f>
        <v>KOTA JAKARTA SELATAN</v>
      </c>
      <c r="V88" s="371" t="str">
        <f t="shared" si="34"/>
        <v>2</v>
      </c>
      <c r="W88" s="157">
        <f t="shared" si="35"/>
        <v>0</v>
      </c>
      <c r="X88" s="145">
        <f>COUNTIFS(A1_Individu_Data_Keadaan_SDMK!A$4:A$149935,M88,A1_Individu_Data_Keadaan_SDMK!R$4:R$149935,"01. Dokter")</f>
        <v>0</v>
      </c>
      <c r="Y88" s="134">
        <f t="shared" si="36"/>
        <v>1</v>
      </c>
      <c r="Z88" s="146">
        <f t="shared" si="37"/>
        <v>0</v>
      </c>
      <c r="AA88" s="146">
        <f t="shared" si="38"/>
        <v>1</v>
      </c>
      <c r="AB88" s="145">
        <f>COUNTIFS(A1_Individu_Data_Keadaan_SDMK!A$4:A$149935,M88,A1_Individu_Data_Keadaan_SDMK!R$4:R$149935,"02. Dokter Gigi")</f>
        <v>0</v>
      </c>
      <c r="AC88" s="134">
        <f t="shared" si="39"/>
        <v>1</v>
      </c>
      <c r="AD88" s="146">
        <f t="shared" si="40"/>
        <v>0</v>
      </c>
      <c r="AE88" s="146">
        <f t="shared" si="41"/>
        <v>1</v>
      </c>
      <c r="AF88" s="145">
        <f>COUNTIFS(A1_Individu_Data_Keadaan_SDMK!A$4:A$149935,M88,A1_Individu_Data_Keadaan_SDMK!Q$4:Q$149935,"03. KEPERAWATAN")</f>
        <v>0</v>
      </c>
      <c r="AG88" s="147">
        <f t="shared" si="42"/>
        <v>5</v>
      </c>
      <c r="AH88" s="146">
        <f t="shared" si="43"/>
        <v>0</v>
      </c>
      <c r="AI88" s="146">
        <f t="shared" si="44"/>
        <v>5</v>
      </c>
      <c r="AJ88" s="145">
        <f>COUNTIFS(A1_Individu_Data_Keadaan_SDMK!A$4:A$149935,M88,A1_Individu_Data_Keadaan_SDMK!Q$4:Q$149935,"04. KEBIDANAN")</f>
        <v>0</v>
      </c>
      <c r="AK88" s="147">
        <f t="shared" si="45"/>
        <v>4</v>
      </c>
      <c r="AL88" s="146">
        <f t="shared" si="46"/>
        <v>0</v>
      </c>
      <c r="AM88" s="146">
        <f t="shared" si="47"/>
        <v>4</v>
      </c>
      <c r="AN88" s="145">
        <f>COUNTIFS(A1_Individu_Data_Keadaan_SDMK!A$4:A$149935,M88,A1_Individu_Data_Keadaan_SDMK!Q$4:Q$149935,"05. KEFARMASIAN")</f>
        <v>0</v>
      </c>
      <c r="AO88" s="147">
        <f t="shared" si="48"/>
        <v>1</v>
      </c>
      <c r="AP88" s="146">
        <f t="shared" si="49"/>
        <v>0</v>
      </c>
      <c r="AQ88" s="146">
        <f t="shared" si="50"/>
        <v>1</v>
      </c>
      <c r="AR88" s="145">
        <f>COUNTIFS(A1_Individu_Data_Keadaan_SDMK!A$4:A$149935,M88,A1_Individu_Data_Keadaan_SDMK!Q$4:Q$149935,"06. KESEHATAN MASYARAKAT")</f>
        <v>0</v>
      </c>
      <c r="AS88" s="147">
        <f t="shared" si="51"/>
        <v>1</v>
      </c>
      <c r="AT88" s="146">
        <f t="shared" si="52"/>
        <v>0</v>
      </c>
      <c r="AU88" s="146">
        <f t="shared" si="53"/>
        <v>1</v>
      </c>
      <c r="AV88" s="145">
        <f>COUNTIFS(A1_Individu_Data_Keadaan_SDMK!A$4:A$149935,M88,A1_Individu_Data_Keadaan_SDMK!Q$4:Q$149935,"07. KESEHATAN LINGKUNGAN")</f>
        <v>0</v>
      </c>
      <c r="AW88" s="147">
        <f t="shared" si="54"/>
        <v>1</v>
      </c>
      <c r="AX88" s="146">
        <f t="shared" si="55"/>
        <v>0</v>
      </c>
      <c r="AY88" s="146">
        <f t="shared" si="56"/>
        <v>1</v>
      </c>
      <c r="AZ88" s="145">
        <f>COUNTIFS(A1_Individu_Data_Keadaan_SDMK!A$4:A$149935,M88,A1_Individu_Data_Keadaan_SDMK!Q$4:Q$149935,"08. GIZI")</f>
        <v>0</v>
      </c>
      <c r="BA88" s="147">
        <f t="shared" si="57"/>
        <v>1</v>
      </c>
      <c r="BB88" s="146">
        <f t="shared" si="58"/>
        <v>0</v>
      </c>
      <c r="BC88" s="146">
        <f t="shared" si="59"/>
        <v>1</v>
      </c>
      <c r="BD88" s="145">
        <f>COUNTIFS(A1_Individu_Data_Keadaan_SDMK!A$4:A$149935,M88,A1_Individu_Data_Keadaan_SDMK!R$4:R$149935,"03. Ahli Teknologi Laboratorium Medik")</f>
        <v>0</v>
      </c>
      <c r="BE88" s="147">
        <f t="shared" si="60"/>
        <v>1</v>
      </c>
      <c r="BF88" s="146">
        <f t="shared" si="61"/>
        <v>0</v>
      </c>
      <c r="BG88" s="146">
        <f t="shared" si="62"/>
        <v>1</v>
      </c>
      <c r="BH88" s="151" t="str">
        <f t="shared" si="63"/>
        <v>Belum Memenuhi</v>
      </c>
      <c r="BI88" s="151" t="str">
        <f t="shared" si="64"/>
        <v>Belum Memenuhi</v>
      </c>
    </row>
    <row r="89" spans="13:61" ht="15">
      <c r="M89" s="142" t="s">
        <v>12532</v>
      </c>
      <c r="N89" s="143" t="s">
        <v>12533</v>
      </c>
      <c r="O89" s="140" t="s">
        <v>267</v>
      </c>
      <c r="P89" s="144" t="s">
        <v>9302</v>
      </c>
      <c r="Q89" s="369" t="s">
        <v>12204</v>
      </c>
      <c r="R89" s="140">
        <v>31</v>
      </c>
      <c r="S89" s="141">
        <v>3171</v>
      </c>
      <c r="T89" s="370" t="str">
        <f>IF(R89&lt;&gt;"",VLOOKUP(R89,'01_MASTER_KODE_WILAYAH'!H$1437:I$1470,2,FALSE),"")</f>
        <v>DKI JAKARTA</v>
      </c>
      <c r="U89" s="370" t="str">
        <f>IF(S89&lt;&gt;"",VLOOKUP(S89,'01_MASTER_KODE_WILAYAH'!D$5:F$1353,3,FALSE),"")</f>
        <v>KOTA JAKARTA SELATAN</v>
      </c>
      <c r="V89" s="371" t="str">
        <f t="shared" si="34"/>
        <v>1</v>
      </c>
      <c r="W89" s="157">
        <f t="shared" si="35"/>
        <v>0</v>
      </c>
      <c r="X89" s="145">
        <f>COUNTIFS(A1_Individu_Data_Keadaan_SDMK!A$4:A$149935,M89,A1_Individu_Data_Keadaan_SDMK!R$4:R$149935,"01. Dokter")</f>
        <v>0</v>
      </c>
      <c r="Y89" s="134">
        <f t="shared" si="36"/>
        <v>2</v>
      </c>
      <c r="Z89" s="146">
        <f t="shared" si="37"/>
        <v>0</v>
      </c>
      <c r="AA89" s="146">
        <f t="shared" si="38"/>
        <v>2</v>
      </c>
      <c r="AB89" s="145">
        <f>COUNTIFS(A1_Individu_Data_Keadaan_SDMK!A$4:A$149935,M89,A1_Individu_Data_Keadaan_SDMK!R$4:R$149935,"02. Dokter Gigi")</f>
        <v>0</v>
      </c>
      <c r="AC89" s="134">
        <f t="shared" si="39"/>
        <v>1</v>
      </c>
      <c r="AD89" s="146">
        <f t="shared" si="40"/>
        <v>0</v>
      </c>
      <c r="AE89" s="146">
        <f t="shared" si="41"/>
        <v>1</v>
      </c>
      <c r="AF89" s="145">
        <f>COUNTIFS(A1_Individu_Data_Keadaan_SDMK!A$4:A$149935,M89,A1_Individu_Data_Keadaan_SDMK!Q$4:Q$149935,"03. KEPERAWATAN")</f>
        <v>0</v>
      </c>
      <c r="AG89" s="147">
        <f t="shared" si="42"/>
        <v>8</v>
      </c>
      <c r="AH89" s="146">
        <f t="shared" si="43"/>
        <v>0</v>
      </c>
      <c r="AI89" s="146">
        <f t="shared" si="44"/>
        <v>8</v>
      </c>
      <c r="AJ89" s="145">
        <f>COUNTIFS(A1_Individu_Data_Keadaan_SDMK!A$4:A$149935,M89,A1_Individu_Data_Keadaan_SDMK!Q$4:Q$149935,"04. KEBIDANAN")</f>
        <v>0</v>
      </c>
      <c r="AK89" s="147">
        <f t="shared" si="45"/>
        <v>7</v>
      </c>
      <c r="AL89" s="146">
        <f t="shared" si="46"/>
        <v>0</v>
      </c>
      <c r="AM89" s="146">
        <f t="shared" si="47"/>
        <v>7</v>
      </c>
      <c r="AN89" s="145">
        <f>COUNTIFS(A1_Individu_Data_Keadaan_SDMK!A$4:A$149935,M89,A1_Individu_Data_Keadaan_SDMK!Q$4:Q$149935,"05. KEFARMASIAN")</f>
        <v>0</v>
      </c>
      <c r="AO89" s="147">
        <f t="shared" si="48"/>
        <v>1</v>
      </c>
      <c r="AP89" s="146">
        <f t="shared" si="49"/>
        <v>0</v>
      </c>
      <c r="AQ89" s="146">
        <f t="shared" si="50"/>
        <v>1</v>
      </c>
      <c r="AR89" s="145">
        <f>COUNTIFS(A1_Individu_Data_Keadaan_SDMK!A$4:A$149935,M89,A1_Individu_Data_Keadaan_SDMK!Q$4:Q$149935,"06. KESEHATAN MASYARAKAT")</f>
        <v>0</v>
      </c>
      <c r="AS89" s="147">
        <f t="shared" si="51"/>
        <v>1</v>
      </c>
      <c r="AT89" s="146">
        <f t="shared" si="52"/>
        <v>0</v>
      </c>
      <c r="AU89" s="146">
        <f t="shared" si="53"/>
        <v>1</v>
      </c>
      <c r="AV89" s="145">
        <f>COUNTIFS(A1_Individu_Data_Keadaan_SDMK!A$4:A$149935,M89,A1_Individu_Data_Keadaan_SDMK!Q$4:Q$149935,"07. KESEHATAN LINGKUNGAN")</f>
        <v>0</v>
      </c>
      <c r="AW89" s="147">
        <f t="shared" si="54"/>
        <v>1</v>
      </c>
      <c r="AX89" s="146">
        <f t="shared" si="55"/>
        <v>0</v>
      </c>
      <c r="AY89" s="146">
        <f t="shared" si="56"/>
        <v>1</v>
      </c>
      <c r="AZ89" s="145">
        <f>COUNTIFS(A1_Individu_Data_Keadaan_SDMK!A$4:A$149935,M89,A1_Individu_Data_Keadaan_SDMK!Q$4:Q$149935,"08. GIZI")</f>
        <v>0</v>
      </c>
      <c r="BA89" s="147">
        <f t="shared" si="57"/>
        <v>2</v>
      </c>
      <c r="BB89" s="146">
        <f t="shared" si="58"/>
        <v>0</v>
      </c>
      <c r="BC89" s="146">
        <f t="shared" si="59"/>
        <v>2</v>
      </c>
      <c r="BD89" s="145">
        <f>COUNTIFS(A1_Individu_Data_Keadaan_SDMK!A$4:A$149935,M89,A1_Individu_Data_Keadaan_SDMK!R$4:R$149935,"03. Ahli Teknologi Laboratorium Medik")</f>
        <v>0</v>
      </c>
      <c r="BE89" s="147">
        <f t="shared" si="60"/>
        <v>1</v>
      </c>
      <c r="BF89" s="146">
        <f t="shared" si="61"/>
        <v>0</v>
      </c>
      <c r="BG89" s="146">
        <f t="shared" si="62"/>
        <v>1</v>
      </c>
      <c r="BH89" s="151" t="str">
        <f t="shared" si="63"/>
        <v>Belum Memenuhi</v>
      </c>
      <c r="BI89" s="151" t="str">
        <f t="shared" si="64"/>
        <v>Belum Memenuhi</v>
      </c>
    </row>
    <row r="90" spans="13:61" ht="15">
      <c r="M90" s="142" t="s">
        <v>12534</v>
      </c>
      <c r="N90" s="143" t="s">
        <v>12535</v>
      </c>
      <c r="O90" s="140" t="s">
        <v>267</v>
      </c>
      <c r="P90" s="144" t="s">
        <v>9301</v>
      </c>
      <c r="Q90" s="369" t="s">
        <v>12204</v>
      </c>
      <c r="R90" s="140">
        <v>31</v>
      </c>
      <c r="S90" s="141">
        <v>3171</v>
      </c>
      <c r="T90" s="370" t="str">
        <f>IF(R90&lt;&gt;"",VLOOKUP(R90,'01_MASTER_KODE_WILAYAH'!H$1437:I$1470,2,FALSE),"")</f>
        <v>DKI JAKARTA</v>
      </c>
      <c r="U90" s="370" t="str">
        <f>IF(S90&lt;&gt;"",VLOOKUP(S90,'01_MASTER_KODE_WILAYAH'!D$5:F$1353,3,FALSE),"")</f>
        <v>KOTA JAKARTA SELATAN</v>
      </c>
      <c r="V90" s="371" t="str">
        <f t="shared" si="34"/>
        <v>2</v>
      </c>
      <c r="W90" s="157">
        <f t="shared" si="35"/>
        <v>0</v>
      </c>
      <c r="X90" s="145">
        <f>COUNTIFS(A1_Individu_Data_Keadaan_SDMK!A$4:A$149935,M90,A1_Individu_Data_Keadaan_SDMK!R$4:R$149935,"01. Dokter")</f>
        <v>0</v>
      </c>
      <c r="Y90" s="134">
        <f t="shared" si="36"/>
        <v>1</v>
      </c>
      <c r="Z90" s="146">
        <f t="shared" si="37"/>
        <v>0</v>
      </c>
      <c r="AA90" s="146">
        <f t="shared" si="38"/>
        <v>1</v>
      </c>
      <c r="AB90" s="145">
        <f>COUNTIFS(A1_Individu_Data_Keadaan_SDMK!A$4:A$149935,M90,A1_Individu_Data_Keadaan_SDMK!R$4:R$149935,"02. Dokter Gigi")</f>
        <v>0</v>
      </c>
      <c r="AC90" s="134">
        <f t="shared" si="39"/>
        <v>1</v>
      </c>
      <c r="AD90" s="146">
        <f t="shared" si="40"/>
        <v>0</v>
      </c>
      <c r="AE90" s="146">
        <f t="shared" si="41"/>
        <v>1</v>
      </c>
      <c r="AF90" s="145">
        <f>COUNTIFS(A1_Individu_Data_Keadaan_SDMK!A$4:A$149935,M90,A1_Individu_Data_Keadaan_SDMK!Q$4:Q$149935,"03. KEPERAWATAN")</f>
        <v>0</v>
      </c>
      <c r="AG90" s="147">
        <f t="shared" si="42"/>
        <v>5</v>
      </c>
      <c r="AH90" s="146">
        <f t="shared" si="43"/>
        <v>0</v>
      </c>
      <c r="AI90" s="146">
        <f t="shared" si="44"/>
        <v>5</v>
      </c>
      <c r="AJ90" s="145">
        <f>COUNTIFS(A1_Individu_Data_Keadaan_SDMK!A$4:A$149935,M90,A1_Individu_Data_Keadaan_SDMK!Q$4:Q$149935,"04. KEBIDANAN")</f>
        <v>0</v>
      </c>
      <c r="AK90" s="147">
        <f t="shared" si="45"/>
        <v>4</v>
      </c>
      <c r="AL90" s="146">
        <f t="shared" si="46"/>
        <v>0</v>
      </c>
      <c r="AM90" s="146">
        <f t="shared" si="47"/>
        <v>4</v>
      </c>
      <c r="AN90" s="145">
        <f>COUNTIFS(A1_Individu_Data_Keadaan_SDMK!A$4:A$149935,M90,A1_Individu_Data_Keadaan_SDMK!Q$4:Q$149935,"05. KEFARMASIAN")</f>
        <v>0</v>
      </c>
      <c r="AO90" s="147">
        <f t="shared" si="48"/>
        <v>1</v>
      </c>
      <c r="AP90" s="146">
        <f t="shared" si="49"/>
        <v>0</v>
      </c>
      <c r="AQ90" s="146">
        <f t="shared" si="50"/>
        <v>1</v>
      </c>
      <c r="AR90" s="145">
        <f>COUNTIFS(A1_Individu_Data_Keadaan_SDMK!A$4:A$149935,M90,A1_Individu_Data_Keadaan_SDMK!Q$4:Q$149935,"06. KESEHATAN MASYARAKAT")</f>
        <v>0</v>
      </c>
      <c r="AS90" s="147">
        <f t="shared" si="51"/>
        <v>1</v>
      </c>
      <c r="AT90" s="146">
        <f t="shared" si="52"/>
        <v>0</v>
      </c>
      <c r="AU90" s="146">
        <f t="shared" si="53"/>
        <v>1</v>
      </c>
      <c r="AV90" s="145">
        <f>COUNTIFS(A1_Individu_Data_Keadaan_SDMK!A$4:A$149935,M90,A1_Individu_Data_Keadaan_SDMK!Q$4:Q$149935,"07. KESEHATAN LINGKUNGAN")</f>
        <v>0</v>
      </c>
      <c r="AW90" s="147">
        <f t="shared" si="54"/>
        <v>1</v>
      </c>
      <c r="AX90" s="146">
        <f t="shared" si="55"/>
        <v>0</v>
      </c>
      <c r="AY90" s="146">
        <f t="shared" si="56"/>
        <v>1</v>
      </c>
      <c r="AZ90" s="145">
        <f>COUNTIFS(A1_Individu_Data_Keadaan_SDMK!A$4:A$149935,M90,A1_Individu_Data_Keadaan_SDMK!Q$4:Q$149935,"08. GIZI")</f>
        <v>0</v>
      </c>
      <c r="BA90" s="147">
        <f t="shared" si="57"/>
        <v>1</v>
      </c>
      <c r="BB90" s="146">
        <f t="shared" si="58"/>
        <v>0</v>
      </c>
      <c r="BC90" s="146">
        <f t="shared" si="59"/>
        <v>1</v>
      </c>
      <c r="BD90" s="145">
        <f>COUNTIFS(A1_Individu_Data_Keadaan_SDMK!A$4:A$149935,M90,A1_Individu_Data_Keadaan_SDMK!R$4:R$149935,"03. Ahli Teknologi Laboratorium Medik")</f>
        <v>0</v>
      </c>
      <c r="BE90" s="147">
        <f t="shared" si="60"/>
        <v>1</v>
      </c>
      <c r="BF90" s="146">
        <f t="shared" si="61"/>
        <v>0</v>
      </c>
      <c r="BG90" s="146">
        <f t="shared" si="62"/>
        <v>1</v>
      </c>
      <c r="BH90" s="151" t="str">
        <f t="shared" si="63"/>
        <v>Belum Memenuhi</v>
      </c>
      <c r="BI90" s="151" t="str">
        <f t="shared" si="64"/>
        <v>Belum Memenuhi</v>
      </c>
    </row>
    <row r="91" spans="13:61" ht="15">
      <c r="M91" s="142" t="s">
        <v>12536</v>
      </c>
      <c r="N91" s="143" t="s">
        <v>12537</v>
      </c>
      <c r="O91" s="140" t="s">
        <v>267</v>
      </c>
      <c r="P91" s="144" t="s">
        <v>9301</v>
      </c>
      <c r="Q91" s="369" t="s">
        <v>12204</v>
      </c>
      <c r="R91" s="140">
        <v>31</v>
      </c>
      <c r="S91" s="141">
        <v>3171</v>
      </c>
      <c r="T91" s="370" t="str">
        <f>IF(R91&lt;&gt;"",VLOOKUP(R91,'01_MASTER_KODE_WILAYAH'!H$1437:I$1470,2,FALSE),"")</f>
        <v>DKI JAKARTA</v>
      </c>
      <c r="U91" s="370" t="str">
        <f>IF(S91&lt;&gt;"",VLOOKUP(S91,'01_MASTER_KODE_WILAYAH'!D$5:F$1353,3,FALSE),"")</f>
        <v>KOTA JAKARTA SELATAN</v>
      </c>
      <c r="V91" s="371" t="str">
        <f t="shared" si="34"/>
        <v>2</v>
      </c>
      <c r="W91" s="157">
        <f t="shared" si="35"/>
        <v>0</v>
      </c>
      <c r="X91" s="145">
        <f>COUNTIFS(A1_Individu_Data_Keadaan_SDMK!A$4:A$149935,M91,A1_Individu_Data_Keadaan_SDMK!R$4:R$149935,"01. Dokter")</f>
        <v>0</v>
      </c>
      <c r="Y91" s="134">
        <f t="shared" si="36"/>
        <v>1</v>
      </c>
      <c r="Z91" s="146">
        <f t="shared" si="37"/>
        <v>0</v>
      </c>
      <c r="AA91" s="146">
        <f t="shared" si="38"/>
        <v>1</v>
      </c>
      <c r="AB91" s="145">
        <f>COUNTIFS(A1_Individu_Data_Keadaan_SDMK!A$4:A$149935,M91,A1_Individu_Data_Keadaan_SDMK!R$4:R$149935,"02. Dokter Gigi")</f>
        <v>0</v>
      </c>
      <c r="AC91" s="134">
        <f t="shared" si="39"/>
        <v>1</v>
      </c>
      <c r="AD91" s="146">
        <f t="shared" si="40"/>
        <v>0</v>
      </c>
      <c r="AE91" s="146">
        <f t="shared" si="41"/>
        <v>1</v>
      </c>
      <c r="AF91" s="145">
        <f>COUNTIFS(A1_Individu_Data_Keadaan_SDMK!A$4:A$149935,M91,A1_Individu_Data_Keadaan_SDMK!Q$4:Q$149935,"03. KEPERAWATAN")</f>
        <v>0</v>
      </c>
      <c r="AG91" s="147">
        <f t="shared" si="42"/>
        <v>5</v>
      </c>
      <c r="AH91" s="146">
        <f t="shared" si="43"/>
        <v>0</v>
      </c>
      <c r="AI91" s="146">
        <f t="shared" si="44"/>
        <v>5</v>
      </c>
      <c r="AJ91" s="145">
        <f>COUNTIFS(A1_Individu_Data_Keadaan_SDMK!A$4:A$149935,M91,A1_Individu_Data_Keadaan_SDMK!Q$4:Q$149935,"04. KEBIDANAN")</f>
        <v>0</v>
      </c>
      <c r="AK91" s="147">
        <f t="shared" si="45"/>
        <v>4</v>
      </c>
      <c r="AL91" s="146">
        <f t="shared" si="46"/>
        <v>0</v>
      </c>
      <c r="AM91" s="146">
        <f t="shared" si="47"/>
        <v>4</v>
      </c>
      <c r="AN91" s="145">
        <f>COUNTIFS(A1_Individu_Data_Keadaan_SDMK!A$4:A$149935,M91,A1_Individu_Data_Keadaan_SDMK!Q$4:Q$149935,"05. KEFARMASIAN")</f>
        <v>0</v>
      </c>
      <c r="AO91" s="147">
        <f t="shared" si="48"/>
        <v>1</v>
      </c>
      <c r="AP91" s="146">
        <f t="shared" si="49"/>
        <v>0</v>
      </c>
      <c r="AQ91" s="146">
        <f t="shared" si="50"/>
        <v>1</v>
      </c>
      <c r="AR91" s="145">
        <f>COUNTIFS(A1_Individu_Data_Keadaan_SDMK!A$4:A$149935,M91,A1_Individu_Data_Keadaan_SDMK!Q$4:Q$149935,"06. KESEHATAN MASYARAKAT")</f>
        <v>0</v>
      </c>
      <c r="AS91" s="147">
        <f t="shared" si="51"/>
        <v>1</v>
      </c>
      <c r="AT91" s="146">
        <f t="shared" si="52"/>
        <v>0</v>
      </c>
      <c r="AU91" s="146">
        <f t="shared" si="53"/>
        <v>1</v>
      </c>
      <c r="AV91" s="145">
        <f>COUNTIFS(A1_Individu_Data_Keadaan_SDMK!A$4:A$149935,M91,A1_Individu_Data_Keadaan_SDMK!Q$4:Q$149935,"07. KESEHATAN LINGKUNGAN")</f>
        <v>0</v>
      </c>
      <c r="AW91" s="147">
        <f t="shared" si="54"/>
        <v>1</v>
      </c>
      <c r="AX91" s="146">
        <f t="shared" si="55"/>
        <v>0</v>
      </c>
      <c r="AY91" s="146">
        <f t="shared" si="56"/>
        <v>1</v>
      </c>
      <c r="AZ91" s="145">
        <f>COUNTIFS(A1_Individu_Data_Keadaan_SDMK!A$4:A$149935,M91,A1_Individu_Data_Keadaan_SDMK!Q$4:Q$149935,"08. GIZI")</f>
        <v>0</v>
      </c>
      <c r="BA91" s="147">
        <f t="shared" si="57"/>
        <v>1</v>
      </c>
      <c r="BB91" s="146">
        <f t="shared" si="58"/>
        <v>0</v>
      </c>
      <c r="BC91" s="146">
        <f t="shared" si="59"/>
        <v>1</v>
      </c>
      <c r="BD91" s="145">
        <f>COUNTIFS(A1_Individu_Data_Keadaan_SDMK!A$4:A$149935,M91,A1_Individu_Data_Keadaan_SDMK!R$4:R$149935,"03. Ahli Teknologi Laboratorium Medik")</f>
        <v>0</v>
      </c>
      <c r="BE91" s="147">
        <f t="shared" si="60"/>
        <v>1</v>
      </c>
      <c r="BF91" s="146">
        <f t="shared" si="61"/>
        <v>0</v>
      </c>
      <c r="BG91" s="146">
        <f t="shared" si="62"/>
        <v>1</v>
      </c>
      <c r="BH91" s="151" t="str">
        <f t="shared" si="63"/>
        <v>Belum Memenuhi</v>
      </c>
      <c r="BI91" s="151" t="str">
        <f t="shared" si="64"/>
        <v>Belum Memenuhi</v>
      </c>
    </row>
    <row r="92" spans="13:61" ht="15">
      <c r="M92" s="142" t="s">
        <v>12538</v>
      </c>
      <c r="N92" s="143" t="s">
        <v>12539</v>
      </c>
      <c r="O92" s="140" t="s">
        <v>267</v>
      </c>
      <c r="P92" s="144" t="s">
        <v>9301</v>
      </c>
      <c r="Q92" s="369" t="s">
        <v>12204</v>
      </c>
      <c r="R92" s="140">
        <v>31</v>
      </c>
      <c r="S92" s="141">
        <v>3171</v>
      </c>
      <c r="T92" s="370" t="str">
        <f>IF(R92&lt;&gt;"",VLOOKUP(R92,'01_MASTER_KODE_WILAYAH'!H$1437:I$1470,2,FALSE),"")</f>
        <v>DKI JAKARTA</v>
      </c>
      <c r="U92" s="370" t="str">
        <f>IF(S92&lt;&gt;"",VLOOKUP(S92,'01_MASTER_KODE_WILAYAH'!D$5:F$1353,3,FALSE),"")</f>
        <v>KOTA JAKARTA SELATAN</v>
      </c>
      <c r="V92" s="371" t="str">
        <f t="shared" si="34"/>
        <v>2</v>
      </c>
      <c r="W92" s="157">
        <f t="shared" si="35"/>
        <v>0</v>
      </c>
      <c r="X92" s="145">
        <f>COUNTIFS(A1_Individu_Data_Keadaan_SDMK!A$4:A$149935,M92,A1_Individu_Data_Keadaan_SDMK!R$4:R$149935,"01. Dokter")</f>
        <v>0</v>
      </c>
      <c r="Y92" s="134">
        <f t="shared" si="36"/>
        <v>1</v>
      </c>
      <c r="Z92" s="146">
        <f t="shared" si="37"/>
        <v>0</v>
      </c>
      <c r="AA92" s="146">
        <f t="shared" si="38"/>
        <v>1</v>
      </c>
      <c r="AB92" s="145">
        <f>COUNTIFS(A1_Individu_Data_Keadaan_SDMK!A$4:A$149935,M92,A1_Individu_Data_Keadaan_SDMK!R$4:R$149935,"02. Dokter Gigi")</f>
        <v>0</v>
      </c>
      <c r="AC92" s="134">
        <f t="shared" si="39"/>
        <v>1</v>
      </c>
      <c r="AD92" s="146">
        <f t="shared" si="40"/>
        <v>0</v>
      </c>
      <c r="AE92" s="146">
        <f t="shared" si="41"/>
        <v>1</v>
      </c>
      <c r="AF92" s="145">
        <f>COUNTIFS(A1_Individu_Data_Keadaan_SDMK!A$4:A$149935,M92,A1_Individu_Data_Keadaan_SDMK!Q$4:Q$149935,"03. KEPERAWATAN")</f>
        <v>0</v>
      </c>
      <c r="AG92" s="147">
        <f t="shared" si="42"/>
        <v>5</v>
      </c>
      <c r="AH92" s="146">
        <f t="shared" si="43"/>
        <v>0</v>
      </c>
      <c r="AI92" s="146">
        <f t="shared" si="44"/>
        <v>5</v>
      </c>
      <c r="AJ92" s="145">
        <f>COUNTIFS(A1_Individu_Data_Keadaan_SDMK!A$4:A$149935,M92,A1_Individu_Data_Keadaan_SDMK!Q$4:Q$149935,"04. KEBIDANAN")</f>
        <v>0</v>
      </c>
      <c r="AK92" s="147">
        <f t="shared" si="45"/>
        <v>4</v>
      </c>
      <c r="AL92" s="146">
        <f t="shared" si="46"/>
        <v>0</v>
      </c>
      <c r="AM92" s="146">
        <f t="shared" si="47"/>
        <v>4</v>
      </c>
      <c r="AN92" s="145">
        <f>COUNTIFS(A1_Individu_Data_Keadaan_SDMK!A$4:A$149935,M92,A1_Individu_Data_Keadaan_SDMK!Q$4:Q$149935,"05. KEFARMASIAN")</f>
        <v>0</v>
      </c>
      <c r="AO92" s="147">
        <f t="shared" si="48"/>
        <v>1</v>
      </c>
      <c r="AP92" s="146">
        <f t="shared" si="49"/>
        <v>0</v>
      </c>
      <c r="AQ92" s="146">
        <f t="shared" si="50"/>
        <v>1</v>
      </c>
      <c r="AR92" s="145">
        <f>COUNTIFS(A1_Individu_Data_Keadaan_SDMK!A$4:A$149935,M92,A1_Individu_Data_Keadaan_SDMK!Q$4:Q$149935,"06. KESEHATAN MASYARAKAT")</f>
        <v>0</v>
      </c>
      <c r="AS92" s="147">
        <f t="shared" si="51"/>
        <v>1</v>
      </c>
      <c r="AT92" s="146">
        <f t="shared" si="52"/>
        <v>0</v>
      </c>
      <c r="AU92" s="146">
        <f t="shared" si="53"/>
        <v>1</v>
      </c>
      <c r="AV92" s="145">
        <f>COUNTIFS(A1_Individu_Data_Keadaan_SDMK!A$4:A$149935,M92,A1_Individu_Data_Keadaan_SDMK!Q$4:Q$149935,"07. KESEHATAN LINGKUNGAN")</f>
        <v>0</v>
      </c>
      <c r="AW92" s="147">
        <f t="shared" si="54"/>
        <v>1</v>
      </c>
      <c r="AX92" s="146">
        <f t="shared" si="55"/>
        <v>0</v>
      </c>
      <c r="AY92" s="146">
        <f t="shared" si="56"/>
        <v>1</v>
      </c>
      <c r="AZ92" s="145">
        <f>COUNTIFS(A1_Individu_Data_Keadaan_SDMK!A$4:A$149935,M92,A1_Individu_Data_Keadaan_SDMK!Q$4:Q$149935,"08. GIZI")</f>
        <v>0</v>
      </c>
      <c r="BA92" s="147">
        <f t="shared" si="57"/>
        <v>1</v>
      </c>
      <c r="BB92" s="146">
        <f t="shared" si="58"/>
        <v>0</v>
      </c>
      <c r="BC92" s="146">
        <f t="shared" si="59"/>
        <v>1</v>
      </c>
      <c r="BD92" s="145">
        <f>COUNTIFS(A1_Individu_Data_Keadaan_SDMK!A$4:A$149935,M92,A1_Individu_Data_Keadaan_SDMK!R$4:R$149935,"03. Ahli Teknologi Laboratorium Medik")</f>
        <v>0</v>
      </c>
      <c r="BE92" s="147">
        <f t="shared" si="60"/>
        <v>1</v>
      </c>
      <c r="BF92" s="146">
        <f t="shared" si="61"/>
        <v>0</v>
      </c>
      <c r="BG92" s="146">
        <f t="shared" si="62"/>
        <v>1</v>
      </c>
      <c r="BH92" s="151" t="str">
        <f t="shared" si="63"/>
        <v>Belum Memenuhi</v>
      </c>
      <c r="BI92" s="151" t="str">
        <f t="shared" si="64"/>
        <v>Belum Memenuhi</v>
      </c>
    </row>
    <row r="93" spans="13:61" ht="15">
      <c r="M93" s="142" t="s">
        <v>12540</v>
      </c>
      <c r="N93" s="143" t="s">
        <v>12541</v>
      </c>
      <c r="O93" s="140" t="s">
        <v>267</v>
      </c>
      <c r="P93" s="144" t="s">
        <v>9301</v>
      </c>
      <c r="Q93" s="369" t="s">
        <v>12204</v>
      </c>
      <c r="R93" s="140">
        <v>31</v>
      </c>
      <c r="S93" s="141">
        <v>3171</v>
      </c>
      <c r="T93" s="370" t="str">
        <f>IF(R93&lt;&gt;"",VLOOKUP(R93,'01_MASTER_KODE_WILAYAH'!H$1437:I$1470,2,FALSE),"")</f>
        <v>DKI JAKARTA</v>
      </c>
      <c r="U93" s="370" t="str">
        <f>IF(S93&lt;&gt;"",VLOOKUP(S93,'01_MASTER_KODE_WILAYAH'!D$5:F$1353,3,FALSE),"")</f>
        <v>KOTA JAKARTA SELATAN</v>
      </c>
      <c r="V93" s="371" t="str">
        <f t="shared" si="34"/>
        <v>2</v>
      </c>
      <c r="W93" s="157">
        <f t="shared" si="35"/>
        <v>0</v>
      </c>
      <c r="X93" s="145">
        <f>COUNTIFS(A1_Individu_Data_Keadaan_SDMK!A$4:A$149935,M93,A1_Individu_Data_Keadaan_SDMK!R$4:R$149935,"01. Dokter")</f>
        <v>0</v>
      </c>
      <c r="Y93" s="134">
        <f t="shared" si="36"/>
        <v>1</v>
      </c>
      <c r="Z93" s="146">
        <f t="shared" si="37"/>
        <v>0</v>
      </c>
      <c r="AA93" s="146">
        <f t="shared" si="38"/>
        <v>1</v>
      </c>
      <c r="AB93" s="145">
        <f>COUNTIFS(A1_Individu_Data_Keadaan_SDMK!A$4:A$149935,M93,A1_Individu_Data_Keadaan_SDMK!R$4:R$149935,"02. Dokter Gigi")</f>
        <v>0</v>
      </c>
      <c r="AC93" s="134">
        <f t="shared" si="39"/>
        <v>1</v>
      </c>
      <c r="AD93" s="146">
        <f t="shared" si="40"/>
        <v>0</v>
      </c>
      <c r="AE93" s="146">
        <f t="shared" si="41"/>
        <v>1</v>
      </c>
      <c r="AF93" s="145">
        <f>COUNTIFS(A1_Individu_Data_Keadaan_SDMK!A$4:A$149935,M93,A1_Individu_Data_Keadaan_SDMK!Q$4:Q$149935,"03. KEPERAWATAN")</f>
        <v>0</v>
      </c>
      <c r="AG93" s="147">
        <f t="shared" si="42"/>
        <v>5</v>
      </c>
      <c r="AH93" s="146">
        <f t="shared" si="43"/>
        <v>0</v>
      </c>
      <c r="AI93" s="146">
        <f t="shared" si="44"/>
        <v>5</v>
      </c>
      <c r="AJ93" s="145">
        <f>COUNTIFS(A1_Individu_Data_Keadaan_SDMK!A$4:A$149935,M93,A1_Individu_Data_Keadaan_SDMK!Q$4:Q$149935,"04. KEBIDANAN")</f>
        <v>0</v>
      </c>
      <c r="AK93" s="147">
        <f t="shared" si="45"/>
        <v>4</v>
      </c>
      <c r="AL93" s="146">
        <f t="shared" si="46"/>
        <v>0</v>
      </c>
      <c r="AM93" s="146">
        <f t="shared" si="47"/>
        <v>4</v>
      </c>
      <c r="AN93" s="145">
        <f>COUNTIFS(A1_Individu_Data_Keadaan_SDMK!A$4:A$149935,M93,A1_Individu_Data_Keadaan_SDMK!Q$4:Q$149935,"05. KEFARMASIAN")</f>
        <v>0</v>
      </c>
      <c r="AO93" s="147">
        <f t="shared" si="48"/>
        <v>1</v>
      </c>
      <c r="AP93" s="146">
        <f t="shared" si="49"/>
        <v>0</v>
      </c>
      <c r="AQ93" s="146">
        <f t="shared" si="50"/>
        <v>1</v>
      </c>
      <c r="AR93" s="145">
        <f>COUNTIFS(A1_Individu_Data_Keadaan_SDMK!A$4:A$149935,M93,A1_Individu_Data_Keadaan_SDMK!Q$4:Q$149935,"06. KESEHATAN MASYARAKAT")</f>
        <v>0</v>
      </c>
      <c r="AS93" s="147">
        <f t="shared" si="51"/>
        <v>1</v>
      </c>
      <c r="AT93" s="146">
        <f t="shared" si="52"/>
        <v>0</v>
      </c>
      <c r="AU93" s="146">
        <f t="shared" si="53"/>
        <v>1</v>
      </c>
      <c r="AV93" s="145">
        <f>COUNTIFS(A1_Individu_Data_Keadaan_SDMK!A$4:A$149935,M93,A1_Individu_Data_Keadaan_SDMK!Q$4:Q$149935,"07. KESEHATAN LINGKUNGAN")</f>
        <v>0</v>
      </c>
      <c r="AW93" s="147">
        <f t="shared" si="54"/>
        <v>1</v>
      </c>
      <c r="AX93" s="146">
        <f t="shared" si="55"/>
        <v>0</v>
      </c>
      <c r="AY93" s="146">
        <f t="shared" si="56"/>
        <v>1</v>
      </c>
      <c r="AZ93" s="145">
        <f>COUNTIFS(A1_Individu_Data_Keadaan_SDMK!A$4:A$149935,M93,A1_Individu_Data_Keadaan_SDMK!Q$4:Q$149935,"08. GIZI")</f>
        <v>0</v>
      </c>
      <c r="BA93" s="147">
        <f t="shared" si="57"/>
        <v>1</v>
      </c>
      <c r="BB93" s="146">
        <f t="shared" si="58"/>
        <v>0</v>
      </c>
      <c r="BC93" s="146">
        <f t="shared" si="59"/>
        <v>1</v>
      </c>
      <c r="BD93" s="145">
        <f>COUNTIFS(A1_Individu_Data_Keadaan_SDMK!A$4:A$149935,M93,A1_Individu_Data_Keadaan_SDMK!R$4:R$149935,"03. Ahli Teknologi Laboratorium Medik")</f>
        <v>0</v>
      </c>
      <c r="BE93" s="147">
        <f t="shared" si="60"/>
        <v>1</v>
      </c>
      <c r="BF93" s="146">
        <f t="shared" si="61"/>
        <v>0</v>
      </c>
      <c r="BG93" s="146">
        <f t="shared" si="62"/>
        <v>1</v>
      </c>
      <c r="BH93" s="151" t="str">
        <f t="shared" si="63"/>
        <v>Belum Memenuhi</v>
      </c>
      <c r="BI93" s="151" t="str">
        <f t="shared" si="64"/>
        <v>Belum Memenuhi</v>
      </c>
    </row>
    <row r="94" spans="13:61" ht="15">
      <c r="M94" s="142" t="s">
        <v>12542</v>
      </c>
      <c r="N94" s="143" t="s">
        <v>12543</v>
      </c>
      <c r="O94" s="140" t="s">
        <v>267</v>
      </c>
      <c r="P94" s="144" t="s">
        <v>9302</v>
      </c>
      <c r="Q94" s="369" t="s">
        <v>12204</v>
      </c>
      <c r="R94" s="140">
        <v>31</v>
      </c>
      <c r="S94" s="141">
        <v>3172</v>
      </c>
      <c r="T94" s="370" t="str">
        <f>IF(R94&lt;&gt;"",VLOOKUP(R94,'01_MASTER_KODE_WILAYAH'!H$1437:I$1470,2,FALSE),"")</f>
        <v>DKI JAKARTA</v>
      </c>
      <c r="U94" s="370" t="str">
        <f>IF(S94&lt;&gt;"",VLOOKUP(S94,'01_MASTER_KODE_WILAYAH'!D$5:F$1353,3,FALSE),"")</f>
        <v>KOTA JAKARTA TIMUR</v>
      </c>
      <c r="V94" s="371" t="str">
        <f t="shared" si="34"/>
        <v>1</v>
      </c>
      <c r="W94" s="157">
        <f t="shared" si="35"/>
        <v>0</v>
      </c>
      <c r="X94" s="145">
        <f>COUNTIFS(A1_Individu_Data_Keadaan_SDMK!A$4:A$149935,M94,A1_Individu_Data_Keadaan_SDMK!R$4:R$149935,"01. Dokter")</f>
        <v>0</v>
      </c>
      <c r="Y94" s="134">
        <f t="shared" si="36"/>
        <v>2</v>
      </c>
      <c r="Z94" s="146">
        <f t="shared" si="37"/>
        <v>0</v>
      </c>
      <c r="AA94" s="146">
        <f t="shared" si="38"/>
        <v>2</v>
      </c>
      <c r="AB94" s="145">
        <f>COUNTIFS(A1_Individu_Data_Keadaan_SDMK!A$4:A$149935,M94,A1_Individu_Data_Keadaan_SDMK!R$4:R$149935,"02. Dokter Gigi")</f>
        <v>0</v>
      </c>
      <c r="AC94" s="134">
        <f t="shared" si="39"/>
        <v>1</v>
      </c>
      <c r="AD94" s="146">
        <f t="shared" si="40"/>
        <v>0</v>
      </c>
      <c r="AE94" s="146">
        <f t="shared" si="41"/>
        <v>1</v>
      </c>
      <c r="AF94" s="145">
        <f>COUNTIFS(A1_Individu_Data_Keadaan_SDMK!A$4:A$149935,M94,A1_Individu_Data_Keadaan_SDMK!Q$4:Q$149935,"03. KEPERAWATAN")</f>
        <v>0</v>
      </c>
      <c r="AG94" s="147">
        <f t="shared" si="42"/>
        <v>8</v>
      </c>
      <c r="AH94" s="146">
        <f t="shared" si="43"/>
        <v>0</v>
      </c>
      <c r="AI94" s="146">
        <f t="shared" si="44"/>
        <v>8</v>
      </c>
      <c r="AJ94" s="145">
        <f>COUNTIFS(A1_Individu_Data_Keadaan_SDMK!A$4:A$149935,M94,A1_Individu_Data_Keadaan_SDMK!Q$4:Q$149935,"04. KEBIDANAN")</f>
        <v>0</v>
      </c>
      <c r="AK94" s="147">
        <f t="shared" si="45"/>
        <v>7</v>
      </c>
      <c r="AL94" s="146">
        <f t="shared" si="46"/>
        <v>0</v>
      </c>
      <c r="AM94" s="146">
        <f t="shared" si="47"/>
        <v>7</v>
      </c>
      <c r="AN94" s="145">
        <f>COUNTIFS(A1_Individu_Data_Keadaan_SDMK!A$4:A$149935,M94,A1_Individu_Data_Keadaan_SDMK!Q$4:Q$149935,"05. KEFARMASIAN")</f>
        <v>0</v>
      </c>
      <c r="AO94" s="147">
        <f t="shared" si="48"/>
        <v>1</v>
      </c>
      <c r="AP94" s="146">
        <f t="shared" si="49"/>
        <v>0</v>
      </c>
      <c r="AQ94" s="146">
        <f t="shared" si="50"/>
        <v>1</v>
      </c>
      <c r="AR94" s="145">
        <f>COUNTIFS(A1_Individu_Data_Keadaan_SDMK!A$4:A$149935,M94,A1_Individu_Data_Keadaan_SDMK!Q$4:Q$149935,"06. KESEHATAN MASYARAKAT")</f>
        <v>0</v>
      </c>
      <c r="AS94" s="147">
        <f t="shared" si="51"/>
        <v>1</v>
      </c>
      <c r="AT94" s="146">
        <f t="shared" si="52"/>
        <v>0</v>
      </c>
      <c r="AU94" s="146">
        <f t="shared" si="53"/>
        <v>1</v>
      </c>
      <c r="AV94" s="145">
        <f>COUNTIFS(A1_Individu_Data_Keadaan_SDMK!A$4:A$149935,M94,A1_Individu_Data_Keadaan_SDMK!Q$4:Q$149935,"07. KESEHATAN LINGKUNGAN")</f>
        <v>0</v>
      </c>
      <c r="AW94" s="147">
        <f t="shared" si="54"/>
        <v>1</v>
      </c>
      <c r="AX94" s="146">
        <f t="shared" si="55"/>
        <v>0</v>
      </c>
      <c r="AY94" s="146">
        <f t="shared" si="56"/>
        <v>1</v>
      </c>
      <c r="AZ94" s="145">
        <f>COUNTIFS(A1_Individu_Data_Keadaan_SDMK!A$4:A$149935,M94,A1_Individu_Data_Keadaan_SDMK!Q$4:Q$149935,"08. GIZI")</f>
        <v>0</v>
      </c>
      <c r="BA94" s="147">
        <f t="shared" si="57"/>
        <v>2</v>
      </c>
      <c r="BB94" s="146">
        <f t="shared" si="58"/>
        <v>0</v>
      </c>
      <c r="BC94" s="146">
        <f t="shared" si="59"/>
        <v>2</v>
      </c>
      <c r="BD94" s="145">
        <f>COUNTIFS(A1_Individu_Data_Keadaan_SDMK!A$4:A$149935,M94,A1_Individu_Data_Keadaan_SDMK!R$4:R$149935,"03. Ahli Teknologi Laboratorium Medik")</f>
        <v>0</v>
      </c>
      <c r="BE94" s="147">
        <f t="shared" si="60"/>
        <v>1</v>
      </c>
      <c r="BF94" s="146">
        <f t="shared" si="61"/>
        <v>0</v>
      </c>
      <c r="BG94" s="146">
        <f t="shared" si="62"/>
        <v>1</v>
      </c>
      <c r="BH94" s="151" t="str">
        <f t="shared" si="63"/>
        <v>Belum Memenuhi</v>
      </c>
      <c r="BI94" s="151" t="str">
        <f t="shared" si="64"/>
        <v>Belum Memenuhi</v>
      </c>
    </row>
    <row r="95" spans="13:61" ht="15">
      <c r="M95" s="142" t="s">
        <v>12544</v>
      </c>
      <c r="N95" s="143" t="s">
        <v>12545</v>
      </c>
      <c r="O95" s="140" t="s">
        <v>267</v>
      </c>
      <c r="P95" s="144" t="s">
        <v>9301</v>
      </c>
      <c r="Q95" s="369" t="s">
        <v>12204</v>
      </c>
      <c r="R95" s="140">
        <v>31</v>
      </c>
      <c r="S95" s="141">
        <v>3172</v>
      </c>
      <c r="T95" s="370" t="str">
        <f>IF(R95&lt;&gt;"",VLOOKUP(R95,'01_MASTER_KODE_WILAYAH'!H$1437:I$1470,2,FALSE),"")</f>
        <v>DKI JAKARTA</v>
      </c>
      <c r="U95" s="370" t="str">
        <f>IF(S95&lt;&gt;"",VLOOKUP(S95,'01_MASTER_KODE_WILAYAH'!D$5:F$1353,3,FALSE),"")</f>
        <v>KOTA JAKARTA TIMUR</v>
      </c>
      <c r="V95" s="371" t="str">
        <f t="shared" si="34"/>
        <v>2</v>
      </c>
      <c r="W95" s="157">
        <f t="shared" si="35"/>
        <v>0</v>
      </c>
      <c r="X95" s="145">
        <f>COUNTIFS(A1_Individu_Data_Keadaan_SDMK!A$4:A$149935,M95,A1_Individu_Data_Keadaan_SDMK!R$4:R$149935,"01. Dokter")</f>
        <v>0</v>
      </c>
      <c r="Y95" s="134">
        <f t="shared" si="36"/>
        <v>1</v>
      </c>
      <c r="Z95" s="146">
        <f t="shared" si="37"/>
        <v>0</v>
      </c>
      <c r="AA95" s="146">
        <f t="shared" si="38"/>
        <v>1</v>
      </c>
      <c r="AB95" s="145">
        <f>COUNTIFS(A1_Individu_Data_Keadaan_SDMK!A$4:A$149935,M95,A1_Individu_Data_Keadaan_SDMK!R$4:R$149935,"02. Dokter Gigi")</f>
        <v>0</v>
      </c>
      <c r="AC95" s="134">
        <f t="shared" si="39"/>
        <v>1</v>
      </c>
      <c r="AD95" s="146">
        <f t="shared" si="40"/>
        <v>0</v>
      </c>
      <c r="AE95" s="146">
        <f t="shared" si="41"/>
        <v>1</v>
      </c>
      <c r="AF95" s="145">
        <f>COUNTIFS(A1_Individu_Data_Keadaan_SDMK!A$4:A$149935,M95,A1_Individu_Data_Keadaan_SDMK!Q$4:Q$149935,"03. KEPERAWATAN")</f>
        <v>0</v>
      </c>
      <c r="AG95" s="147">
        <f t="shared" si="42"/>
        <v>5</v>
      </c>
      <c r="AH95" s="146">
        <f t="shared" si="43"/>
        <v>0</v>
      </c>
      <c r="AI95" s="146">
        <f t="shared" si="44"/>
        <v>5</v>
      </c>
      <c r="AJ95" s="145">
        <f>COUNTIFS(A1_Individu_Data_Keadaan_SDMK!A$4:A$149935,M95,A1_Individu_Data_Keadaan_SDMK!Q$4:Q$149935,"04. KEBIDANAN")</f>
        <v>0</v>
      </c>
      <c r="AK95" s="147">
        <f t="shared" si="45"/>
        <v>4</v>
      </c>
      <c r="AL95" s="146">
        <f t="shared" si="46"/>
        <v>0</v>
      </c>
      <c r="AM95" s="146">
        <f t="shared" si="47"/>
        <v>4</v>
      </c>
      <c r="AN95" s="145">
        <f>COUNTIFS(A1_Individu_Data_Keadaan_SDMK!A$4:A$149935,M95,A1_Individu_Data_Keadaan_SDMK!Q$4:Q$149935,"05. KEFARMASIAN")</f>
        <v>0</v>
      </c>
      <c r="AO95" s="147">
        <f t="shared" si="48"/>
        <v>1</v>
      </c>
      <c r="AP95" s="146">
        <f t="shared" si="49"/>
        <v>0</v>
      </c>
      <c r="AQ95" s="146">
        <f t="shared" si="50"/>
        <v>1</v>
      </c>
      <c r="AR95" s="145">
        <f>COUNTIFS(A1_Individu_Data_Keadaan_SDMK!A$4:A$149935,M95,A1_Individu_Data_Keadaan_SDMK!Q$4:Q$149935,"06. KESEHATAN MASYARAKAT")</f>
        <v>0</v>
      </c>
      <c r="AS95" s="147">
        <f t="shared" si="51"/>
        <v>1</v>
      </c>
      <c r="AT95" s="146">
        <f t="shared" si="52"/>
        <v>0</v>
      </c>
      <c r="AU95" s="146">
        <f t="shared" si="53"/>
        <v>1</v>
      </c>
      <c r="AV95" s="145">
        <f>COUNTIFS(A1_Individu_Data_Keadaan_SDMK!A$4:A$149935,M95,A1_Individu_Data_Keadaan_SDMK!Q$4:Q$149935,"07. KESEHATAN LINGKUNGAN")</f>
        <v>0</v>
      </c>
      <c r="AW95" s="147">
        <f t="shared" si="54"/>
        <v>1</v>
      </c>
      <c r="AX95" s="146">
        <f t="shared" si="55"/>
        <v>0</v>
      </c>
      <c r="AY95" s="146">
        <f t="shared" si="56"/>
        <v>1</v>
      </c>
      <c r="AZ95" s="145">
        <f>COUNTIFS(A1_Individu_Data_Keadaan_SDMK!A$4:A$149935,M95,A1_Individu_Data_Keadaan_SDMK!Q$4:Q$149935,"08. GIZI")</f>
        <v>0</v>
      </c>
      <c r="BA95" s="147">
        <f t="shared" si="57"/>
        <v>1</v>
      </c>
      <c r="BB95" s="146">
        <f t="shared" si="58"/>
        <v>0</v>
      </c>
      <c r="BC95" s="146">
        <f t="shared" si="59"/>
        <v>1</v>
      </c>
      <c r="BD95" s="145">
        <f>COUNTIFS(A1_Individu_Data_Keadaan_SDMK!A$4:A$149935,M95,A1_Individu_Data_Keadaan_SDMK!R$4:R$149935,"03. Ahli Teknologi Laboratorium Medik")</f>
        <v>0</v>
      </c>
      <c r="BE95" s="147">
        <f t="shared" si="60"/>
        <v>1</v>
      </c>
      <c r="BF95" s="146">
        <f t="shared" si="61"/>
        <v>0</v>
      </c>
      <c r="BG95" s="146">
        <f t="shared" si="62"/>
        <v>1</v>
      </c>
      <c r="BH95" s="151" t="str">
        <f t="shared" si="63"/>
        <v>Belum Memenuhi</v>
      </c>
      <c r="BI95" s="151" t="str">
        <f t="shared" si="64"/>
        <v>Belum Memenuhi</v>
      </c>
    </row>
    <row r="96" spans="13:61" ht="15">
      <c r="M96" s="142" t="s">
        <v>12546</v>
      </c>
      <c r="N96" s="143" t="s">
        <v>12547</v>
      </c>
      <c r="O96" s="140" t="s">
        <v>267</v>
      </c>
      <c r="P96" s="144" t="s">
        <v>9301</v>
      </c>
      <c r="Q96" s="369" t="s">
        <v>12204</v>
      </c>
      <c r="R96" s="140">
        <v>31</v>
      </c>
      <c r="S96" s="141">
        <v>3172</v>
      </c>
      <c r="T96" s="370" t="str">
        <f>IF(R96&lt;&gt;"",VLOOKUP(R96,'01_MASTER_KODE_WILAYAH'!H$1437:I$1470,2,FALSE),"")</f>
        <v>DKI JAKARTA</v>
      </c>
      <c r="U96" s="370" t="str">
        <f>IF(S96&lt;&gt;"",VLOOKUP(S96,'01_MASTER_KODE_WILAYAH'!D$5:F$1353,3,FALSE),"")</f>
        <v>KOTA JAKARTA TIMUR</v>
      </c>
      <c r="V96" s="371" t="str">
        <f t="shared" si="34"/>
        <v>2</v>
      </c>
      <c r="W96" s="157">
        <f t="shared" si="35"/>
        <v>0</v>
      </c>
      <c r="X96" s="145">
        <f>COUNTIFS(A1_Individu_Data_Keadaan_SDMK!A$4:A$149935,M96,A1_Individu_Data_Keadaan_SDMK!R$4:R$149935,"01. Dokter")</f>
        <v>0</v>
      </c>
      <c r="Y96" s="134">
        <f t="shared" si="36"/>
        <v>1</v>
      </c>
      <c r="Z96" s="146">
        <f t="shared" si="37"/>
        <v>0</v>
      </c>
      <c r="AA96" s="146">
        <f t="shared" si="38"/>
        <v>1</v>
      </c>
      <c r="AB96" s="145">
        <f>COUNTIFS(A1_Individu_Data_Keadaan_SDMK!A$4:A$149935,M96,A1_Individu_Data_Keadaan_SDMK!R$4:R$149935,"02. Dokter Gigi")</f>
        <v>0</v>
      </c>
      <c r="AC96" s="134">
        <f t="shared" si="39"/>
        <v>1</v>
      </c>
      <c r="AD96" s="146">
        <f t="shared" si="40"/>
        <v>0</v>
      </c>
      <c r="AE96" s="146">
        <f t="shared" si="41"/>
        <v>1</v>
      </c>
      <c r="AF96" s="145">
        <f>COUNTIFS(A1_Individu_Data_Keadaan_SDMK!A$4:A$149935,M96,A1_Individu_Data_Keadaan_SDMK!Q$4:Q$149935,"03. KEPERAWATAN")</f>
        <v>0</v>
      </c>
      <c r="AG96" s="147">
        <f t="shared" si="42"/>
        <v>5</v>
      </c>
      <c r="AH96" s="146">
        <f t="shared" si="43"/>
        <v>0</v>
      </c>
      <c r="AI96" s="146">
        <f t="shared" si="44"/>
        <v>5</v>
      </c>
      <c r="AJ96" s="145">
        <f>COUNTIFS(A1_Individu_Data_Keadaan_SDMK!A$4:A$149935,M96,A1_Individu_Data_Keadaan_SDMK!Q$4:Q$149935,"04. KEBIDANAN")</f>
        <v>0</v>
      </c>
      <c r="AK96" s="147">
        <f t="shared" si="45"/>
        <v>4</v>
      </c>
      <c r="AL96" s="146">
        <f t="shared" si="46"/>
        <v>0</v>
      </c>
      <c r="AM96" s="146">
        <f t="shared" si="47"/>
        <v>4</v>
      </c>
      <c r="AN96" s="145">
        <f>COUNTIFS(A1_Individu_Data_Keadaan_SDMK!A$4:A$149935,M96,A1_Individu_Data_Keadaan_SDMK!Q$4:Q$149935,"05. KEFARMASIAN")</f>
        <v>0</v>
      </c>
      <c r="AO96" s="147">
        <f t="shared" si="48"/>
        <v>1</v>
      </c>
      <c r="AP96" s="146">
        <f t="shared" si="49"/>
        <v>0</v>
      </c>
      <c r="AQ96" s="146">
        <f t="shared" si="50"/>
        <v>1</v>
      </c>
      <c r="AR96" s="145">
        <f>COUNTIFS(A1_Individu_Data_Keadaan_SDMK!A$4:A$149935,M96,A1_Individu_Data_Keadaan_SDMK!Q$4:Q$149935,"06. KESEHATAN MASYARAKAT")</f>
        <v>0</v>
      </c>
      <c r="AS96" s="147">
        <f t="shared" si="51"/>
        <v>1</v>
      </c>
      <c r="AT96" s="146">
        <f t="shared" si="52"/>
        <v>0</v>
      </c>
      <c r="AU96" s="146">
        <f t="shared" si="53"/>
        <v>1</v>
      </c>
      <c r="AV96" s="145">
        <f>COUNTIFS(A1_Individu_Data_Keadaan_SDMK!A$4:A$149935,M96,A1_Individu_Data_Keadaan_SDMK!Q$4:Q$149935,"07. KESEHATAN LINGKUNGAN")</f>
        <v>0</v>
      </c>
      <c r="AW96" s="147">
        <f t="shared" si="54"/>
        <v>1</v>
      </c>
      <c r="AX96" s="146">
        <f t="shared" si="55"/>
        <v>0</v>
      </c>
      <c r="AY96" s="146">
        <f t="shared" si="56"/>
        <v>1</v>
      </c>
      <c r="AZ96" s="145">
        <f>COUNTIFS(A1_Individu_Data_Keadaan_SDMK!A$4:A$149935,M96,A1_Individu_Data_Keadaan_SDMK!Q$4:Q$149935,"08. GIZI")</f>
        <v>0</v>
      </c>
      <c r="BA96" s="147">
        <f t="shared" si="57"/>
        <v>1</v>
      </c>
      <c r="BB96" s="146">
        <f t="shared" si="58"/>
        <v>0</v>
      </c>
      <c r="BC96" s="146">
        <f t="shared" si="59"/>
        <v>1</v>
      </c>
      <c r="BD96" s="145">
        <f>COUNTIFS(A1_Individu_Data_Keadaan_SDMK!A$4:A$149935,M96,A1_Individu_Data_Keadaan_SDMK!R$4:R$149935,"03. Ahli Teknologi Laboratorium Medik")</f>
        <v>0</v>
      </c>
      <c r="BE96" s="147">
        <f t="shared" si="60"/>
        <v>1</v>
      </c>
      <c r="BF96" s="146">
        <f t="shared" si="61"/>
        <v>0</v>
      </c>
      <c r="BG96" s="146">
        <f t="shared" si="62"/>
        <v>1</v>
      </c>
      <c r="BH96" s="151" t="str">
        <f t="shared" si="63"/>
        <v>Belum Memenuhi</v>
      </c>
      <c r="BI96" s="151" t="str">
        <f t="shared" si="64"/>
        <v>Belum Memenuhi</v>
      </c>
    </row>
    <row r="97" spans="13:61" ht="15">
      <c r="M97" s="142" t="s">
        <v>12548</v>
      </c>
      <c r="N97" s="143" t="s">
        <v>12549</v>
      </c>
      <c r="O97" s="140" t="s">
        <v>267</v>
      </c>
      <c r="P97" s="144" t="s">
        <v>9301</v>
      </c>
      <c r="Q97" s="369" t="s">
        <v>12204</v>
      </c>
      <c r="R97" s="140">
        <v>31</v>
      </c>
      <c r="S97" s="141">
        <v>3172</v>
      </c>
      <c r="T97" s="370" t="str">
        <f>IF(R97&lt;&gt;"",VLOOKUP(R97,'01_MASTER_KODE_WILAYAH'!H$1437:I$1470,2,FALSE),"")</f>
        <v>DKI JAKARTA</v>
      </c>
      <c r="U97" s="370" t="str">
        <f>IF(S97&lt;&gt;"",VLOOKUP(S97,'01_MASTER_KODE_WILAYAH'!D$5:F$1353,3,FALSE),"")</f>
        <v>KOTA JAKARTA TIMUR</v>
      </c>
      <c r="V97" s="371" t="str">
        <f t="shared" si="34"/>
        <v>2</v>
      </c>
      <c r="W97" s="157">
        <f t="shared" si="35"/>
        <v>0</v>
      </c>
      <c r="X97" s="145">
        <f>COUNTIFS(A1_Individu_Data_Keadaan_SDMK!A$4:A$149935,M97,A1_Individu_Data_Keadaan_SDMK!R$4:R$149935,"01. Dokter")</f>
        <v>0</v>
      </c>
      <c r="Y97" s="134">
        <f t="shared" si="36"/>
        <v>1</v>
      </c>
      <c r="Z97" s="146">
        <f t="shared" si="37"/>
        <v>0</v>
      </c>
      <c r="AA97" s="146">
        <f t="shared" si="38"/>
        <v>1</v>
      </c>
      <c r="AB97" s="145">
        <f>COUNTIFS(A1_Individu_Data_Keadaan_SDMK!A$4:A$149935,M97,A1_Individu_Data_Keadaan_SDMK!R$4:R$149935,"02. Dokter Gigi")</f>
        <v>0</v>
      </c>
      <c r="AC97" s="134">
        <f t="shared" si="39"/>
        <v>1</v>
      </c>
      <c r="AD97" s="146">
        <f t="shared" si="40"/>
        <v>0</v>
      </c>
      <c r="AE97" s="146">
        <f t="shared" si="41"/>
        <v>1</v>
      </c>
      <c r="AF97" s="145">
        <f>COUNTIFS(A1_Individu_Data_Keadaan_SDMK!A$4:A$149935,M97,A1_Individu_Data_Keadaan_SDMK!Q$4:Q$149935,"03. KEPERAWATAN")</f>
        <v>0</v>
      </c>
      <c r="AG97" s="147">
        <f t="shared" si="42"/>
        <v>5</v>
      </c>
      <c r="AH97" s="146">
        <f t="shared" si="43"/>
        <v>0</v>
      </c>
      <c r="AI97" s="146">
        <f t="shared" si="44"/>
        <v>5</v>
      </c>
      <c r="AJ97" s="145">
        <f>COUNTIFS(A1_Individu_Data_Keadaan_SDMK!A$4:A$149935,M97,A1_Individu_Data_Keadaan_SDMK!Q$4:Q$149935,"04. KEBIDANAN")</f>
        <v>0</v>
      </c>
      <c r="AK97" s="147">
        <f t="shared" si="45"/>
        <v>4</v>
      </c>
      <c r="AL97" s="146">
        <f t="shared" si="46"/>
        <v>0</v>
      </c>
      <c r="AM97" s="146">
        <f t="shared" si="47"/>
        <v>4</v>
      </c>
      <c r="AN97" s="145">
        <f>COUNTIFS(A1_Individu_Data_Keadaan_SDMK!A$4:A$149935,M97,A1_Individu_Data_Keadaan_SDMK!Q$4:Q$149935,"05. KEFARMASIAN")</f>
        <v>0</v>
      </c>
      <c r="AO97" s="147">
        <f t="shared" si="48"/>
        <v>1</v>
      </c>
      <c r="AP97" s="146">
        <f t="shared" si="49"/>
        <v>0</v>
      </c>
      <c r="AQ97" s="146">
        <f t="shared" si="50"/>
        <v>1</v>
      </c>
      <c r="AR97" s="145">
        <f>COUNTIFS(A1_Individu_Data_Keadaan_SDMK!A$4:A$149935,M97,A1_Individu_Data_Keadaan_SDMK!Q$4:Q$149935,"06. KESEHATAN MASYARAKAT")</f>
        <v>0</v>
      </c>
      <c r="AS97" s="147">
        <f t="shared" si="51"/>
        <v>1</v>
      </c>
      <c r="AT97" s="146">
        <f t="shared" si="52"/>
        <v>0</v>
      </c>
      <c r="AU97" s="146">
        <f t="shared" si="53"/>
        <v>1</v>
      </c>
      <c r="AV97" s="145">
        <f>COUNTIFS(A1_Individu_Data_Keadaan_SDMK!A$4:A$149935,M97,A1_Individu_Data_Keadaan_SDMK!Q$4:Q$149935,"07. KESEHATAN LINGKUNGAN")</f>
        <v>0</v>
      </c>
      <c r="AW97" s="147">
        <f t="shared" si="54"/>
        <v>1</v>
      </c>
      <c r="AX97" s="146">
        <f t="shared" si="55"/>
        <v>0</v>
      </c>
      <c r="AY97" s="146">
        <f t="shared" si="56"/>
        <v>1</v>
      </c>
      <c r="AZ97" s="145">
        <f>COUNTIFS(A1_Individu_Data_Keadaan_SDMK!A$4:A$149935,M97,A1_Individu_Data_Keadaan_SDMK!Q$4:Q$149935,"08. GIZI")</f>
        <v>0</v>
      </c>
      <c r="BA97" s="147">
        <f t="shared" si="57"/>
        <v>1</v>
      </c>
      <c r="BB97" s="146">
        <f t="shared" si="58"/>
        <v>0</v>
      </c>
      <c r="BC97" s="146">
        <f t="shared" si="59"/>
        <v>1</v>
      </c>
      <c r="BD97" s="145">
        <f>COUNTIFS(A1_Individu_Data_Keadaan_SDMK!A$4:A$149935,M97,A1_Individu_Data_Keadaan_SDMK!R$4:R$149935,"03. Ahli Teknologi Laboratorium Medik")</f>
        <v>0</v>
      </c>
      <c r="BE97" s="147">
        <f t="shared" si="60"/>
        <v>1</v>
      </c>
      <c r="BF97" s="146">
        <f t="shared" si="61"/>
        <v>0</v>
      </c>
      <c r="BG97" s="146">
        <f t="shared" si="62"/>
        <v>1</v>
      </c>
      <c r="BH97" s="151" t="str">
        <f t="shared" si="63"/>
        <v>Belum Memenuhi</v>
      </c>
      <c r="BI97" s="151" t="str">
        <f t="shared" si="64"/>
        <v>Belum Memenuhi</v>
      </c>
    </row>
    <row r="98" spans="13:61" ht="15">
      <c r="M98" s="142" t="s">
        <v>12550</v>
      </c>
      <c r="N98" s="143" t="s">
        <v>12551</v>
      </c>
      <c r="O98" s="140" t="s">
        <v>267</v>
      </c>
      <c r="P98" s="144" t="s">
        <v>9301</v>
      </c>
      <c r="Q98" s="369" t="s">
        <v>12204</v>
      </c>
      <c r="R98" s="140">
        <v>31</v>
      </c>
      <c r="S98" s="141">
        <v>3172</v>
      </c>
      <c r="T98" s="370" t="str">
        <f>IF(R98&lt;&gt;"",VLOOKUP(R98,'01_MASTER_KODE_WILAYAH'!H$1437:I$1470,2,FALSE),"")</f>
        <v>DKI JAKARTA</v>
      </c>
      <c r="U98" s="370" t="str">
        <f>IF(S98&lt;&gt;"",VLOOKUP(S98,'01_MASTER_KODE_WILAYAH'!D$5:F$1353,3,FALSE),"")</f>
        <v>KOTA JAKARTA TIMUR</v>
      </c>
      <c r="V98" s="371" t="str">
        <f t="shared" si="34"/>
        <v>2</v>
      </c>
      <c r="W98" s="157">
        <f t="shared" si="35"/>
        <v>0</v>
      </c>
      <c r="X98" s="145">
        <f>COUNTIFS(A1_Individu_Data_Keadaan_SDMK!A$4:A$149935,M98,A1_Individu_Data_Keadaan_SDMK!R$4:R$149935,"01. Dokter")</f>
        <v>0</v>
      </c>
      <c r="Y98" s="134">
        <f t="shared" si="36"/>
        <v>1</v>
      </c>
      <c r="Z98" s="146">
        <f t="shared" si="37"/>
        <v>0</v>
      </c>
      <c r="AA98" s="146">
        <f t="shared" si="38"/>
        <v>1</v>
      </c>
      <c r="AB98" s="145">
        <f>COUNTIFS(A1_Individu_Data_Keadaan_SDMK!A$4:A$149935,M98,A1_Individu_Data_Keadaan_SDMK!R$4:R$149935,"02. Dokter Gigi")</f>
        <v>0</v>
      </c>
      <c r="AC98" s="134">
        <f t="shared" si="39"/>
        <v>1</v>
      </c>
      <c r="AD98" s="146">
        <f t="shared" si="40"/>
        <v>0</v>
      </c>
      <c r="AE98" s="146">
        <f t="shared" si="41"/>
        <v>1</v>
      </c>
      <c r="AF98" s="145">
        <f>COUNTIFS(A1_Individu_Data_Keadaan_SDMK!A$4:A$149935,M98,A1_Individu_Data_Keadaan_SDMK!Q$4:Q$149935,"03. KEPERAWATAN")</f>
        <v>0</v>
      </c>
      <c r="AG98" s="147">
        <f t="shared" si="42"/>
        <v>5</v>
      </c>
      <c r="AH98" s="146">
        <f t="shared" si="43"/>
        <v>0</v>
      </c>
      <c r="AI98" s="146">
        <f t="shared" si="44"/>
        <v>5</v>
      </c>
      <c r="AJ98" s="145">
        <f>COUNTIFS(A1_Individu_Data_Keadaan_SDMK!A$4:A$149935,M98,A1_Individu_Data_Keadaan_SDMK!Q$4:Q$149935,"04. KEBIDANAN")</f>
        <v>0</v>
      </c>
      <c r="AK98" s="147">
        <f t="shared" si="45"/>
        <v>4</v>
      </c>
      <c r="AL98" s="146">
        <f t="shared" si="46"/>
        <v>0</v>
      </c>
      <c r="AM98" s="146">
        <f t="shared" si="47"/>
        <v>4</v>
      </c>
      <c r="AN98" s="145">
        <f>COUNTIFS(A1_Individu_Data_Keadaan_SDMK!A$4:A$149935,M98,A1_Individu_Data_Keadaan_SDMK!Q$4:Q$149935,"05. KEFARMASIAN")</f>
        <v>0</v>
      </c>
      <c r="AO98" s="147">
        <f t="shared" si="48"/>
        <v>1</v>
      </c>
      <c r="AP98" s="146">
        <f t="shared" si="49"/>
        <v>0</v>
      </c>
      <c r="AQ98" s="146">
        <f t="shared" si="50"/>
        <v>1</v>
      </c>
      <c r="AR98" s="145">
        <f>COUNTIFS(A1_Individu_Data_Keadaan_SDMK!A$4:A$149935,M98,A1_Individu_Data_Keadaan_SDMK!Q$4:Q$149935,"06. KESEHATAN MASYARAKAT")</f>
        <v>0</v>
      </c>
      <c r="AS98" s="147">
        <f t="shared" si="51"/>
        <v>1</v>
      </c>
      <c r="AT98" s="146">
        <f t="shared" si="52"/>
        <v>0</v>
      </c>
      <c r="AU98" s="146">
        <f t="shared" si="53"/>
        <v>1</v>
      </c>
      <c r="AV98" s="145">
        <f>COUNTIFS(A1_Individu_Data_Keadaan_SDMK!A$4:A$149935,M98,A1_Individu_Data_Keadaan_SDMK!Q$4:Q$149935,"07. KESEHATAN LINGKUNGAN")</f>
        <v>0</v>
      </c>
      <c r="AW98" s="147">
        <f t="shared" si="54"/>
        <v>1</v>
      </c>
      <c r="AX98" s="146">
        <f t="shared" si="55"/>
        <v>0</v>
      </c>
      <c r="AY98" s="146">
        <f t="shared" si="56"/>
        <v>1</v>
      </c>
      <c r="AZ98" s="145">
        <f>COUNTIFS(A1_Individu_Data_Keadaan_SDMK!A$4:A$149935,M98,A1_Individu_Data_Keadaan_SDMK!Q$4:Q$149935,"08. GIZI")</f>
        <v>0</v>
      </c>
      <c r="BA98" s="147">
        <f t="shared" si="57"/>
        <v>1</v>
      </c>
      <c r="BB98" s="146">
        <f t="shared" si="58"/>
        <v>0</v>
      </c>
      <c r="BC98" s="146">
        <f t="shared" si="59"/>
        <v>1</v>
      </c>
      <c r="BD98" s="145">
        <f>COUNTIFS(A1_Individu_Data_Keadaan_SDMK!A$4:A$149935,M98,A1_Individu_Data_Keadaan_SDMK!R$4:R$149935,"03. Ahli Teknologi Laboratorium Medik")</f>
        <v>0</v>
      </c>
      <c r="BE98" s="147">
        <f t="shared" si="60"/>
        <v>1</v>
      </c>
      <c r="BF98" s="146">
        <f t="shared" si="61"/>
        <v>0</v>
      </c>
      <c r="BG98" s="146">
        <f t="shared" si="62"/>
        <v>1</v>
      </c>
      <c r="BH98" s="151" t="str">
        <f t="shared" si="63"/>
        <v>Belum Memenuhi</v>
      </c>
      <c r="BI98" s="151" t="str">
        <f t="shared" si="64"/>
        <v>Belum Memenuhi</v>
      </c>
    </row>
    <row r="99" spans="13:61" ht="15">
      <c r="M99" s="142" t="s">
        <v>12552</v>
      </c>
      <c r="N99" s="143" t="s">
        <v>12553</v>
      </c>
      <c r="O99" s="140" t="s">
        <v>267</v>
      </c>
      <c r="P99" s="144" t="s">
        <v>9301</v>
      </c>
      <c r="Q99" s="369" t="s">
        <v>12204</v>
      </c>
      <c r="R99" s="140">
        <v>31</v>
      </c>
      <c r="S99" s="141">
        <v>3172</v>
      </c>
      <c r="T99" s="370" t="str">
        <f>IF(R99&lt;&gt;"",VLOOKUP(R99,'01_MASTER_KODE_WILAYAH'!H$1437:I$1470,2,FALSE),"")</f>
        <v>DKI JAKARTA</v>
      </c>
      <c r="U99" s="370" t="str">
        <f>IF(S99&lt;&gt;"",VLOOKUP(S99,'01_MASTER_KODE_WILAYAH'!D$5:F$1353,3,FALSE),"")</f>
        <v>KOTA JAKARTA TIMUR</v>
      </c>
      <c r="V99" s="371" t="str">
        <f t="shared" si="34"/>
        <v>2</v>
      </c>
      <c r="W99" s="157">
        <f t="shared" si="35"/>
        <v>0</v>
      </c>
      <c r="X99" s="145">
        <f>COUNTIFS(A1_Individu_Data_Keadaan_SDMK!A$4:A$149935,M99,A1_Individu_Data_Keadaan_SDMK!R$4:R$149935,"01. Dokter")</f>
        <v>0</v>
      </c>
      <c r="Y99" s="134">
        <f t="shared" si="36"/>
        <v>1</v>
      </c>
      <c r="Z99" s="146">
        <f t="shared" si="37"/>
        <v>0</v>
      </c>
      <c r="AA99" s="146">
        <f t="shared" si="38"/>
        <v>1</v>
      </c>
      <c r="AB99" s="145">
        <f>COUNTIFS(A1_Individu_Data_Keadaan_SDMK!A$4:A$149935,M99,A1_Individu_Data_Keadaan_SDMK!R$4:R$149935,"02. Dokter Gigi")</f>
        <v>0</v>
      </c>
      <c r="AC99" s="134">
        <f t="shared" si="39"/>
        <v>1</v>
      </c>
      <c r="AD99" s="146">
        <f t="shared" si="40"/>
        <v>0</v>
      </c>
      <c r="AE99" s="146">
        <f t="shared" si="41"/>
        <v>1</v>
      </c>
      <c r="AF99" s="145">
        <f>COUNTIFS(A1_Individu_Data_Keadaan_SDMK!A$4:A$149935,M99,A1_Individu_Data_Keadaan_SDMK!Q$4:Q$149935,"03. KEPERAWATAN")</f>
        <v>0</v>
      </c>
      <c r="AG99" s="147">
        <f t="shared" si="42"/>
        <v>5</v>
      </c>
      <c r="AH99" s="146">
        <f t="shared" si="43"/>
        <v>0</v>
      </c>
      <c r="AI99" s="146">
        <f t="shared" si="44"/>
        <v>5</v>
      </c>
      <c r="AJ99" s="145">
        <f>COUNTIFS(A1_Individu_Data_Keadaan_SDMK!A$4:A$149935,M99,A1_Individu_Data_Keadaan_SDMK!Q$4:Q$149935,"04. KEBIDANAN")</f>
        <v>0</v>
      </c>
      <c r="AK99" s="147">
        <f t="shared" si="45"/>
        <v>4</v>
      </c>
      <c r="AL99" s="146">
        <f t="shared" si="46"/>
        <v>0</v>
      </c>
      <c r="AM99" s="146">
        <f t="shared" si="47"/>
        <v>4</v>
      </c>
      <c r="AN99" s="145">
        <f>COUNTIFS(A1_Individu_Data_Keadaan_SDMK!A$4:A$149935,M99,A1_Individu_Data_Keadaan_SDMK!Q$4:Q$149935,"05. KEFARMASIAN")</f>
        <v>0</v>
      </c>
      <c r="AO99" s="147">
        <f t="shared" si="48"/>
        <v>1</v>
      </c>
      <c r="AP99" s="146">
        <f t="shared" si="49"/>
        <v>0</v>
      </c>
      <c r="AQ99" s="146">
        <f t="shared" si="50"/>
        <v>1</v>
      </c>
      <c r="AR99" s="145">
        <f>COUNTIFS(A1_Individu_Data_Keadaan_SDMK!A$4:A$149935,M99,A1_Individu_Data_Keadaan_SDMK!Q$4:Q$149935,"06. KESEHATAN MASYARAKAT")</f>
        <v>0</v>
      </c>
      <c r="AS99" s="147">
        <f t="shared" si="51"/>
        <v>1</v>
      </c>
      <c r="AT99" s="146">
        <f t="shared" si="52"/>
        <v>0</v>
      </c>
      <c r="AU99" s="146">
        <f t="shared" si="53"/>
        <v>1</v>
      </c>
      <c r="AV99" s="145">
        <f>COUNTIFS(A1_Individu_Data_Keadaan_SDMK!A$4:A$149935,M99,A1_Individu_Data_Keadaan_SDMK!Q$4:Q$149935,"07. KESEHATAN LINGKUNGAN")</f>
        <v>0</v>
      </c>
      <c r="AW99" s="147">
        <f t="shared" si="54"/>
        <v>1</v>
      </c>
      <c r="AX99" s="146">
        <f t="shared" si="55"/>
        <v>0</v>
      </c>
      <c r="AY99" s="146">
        <f t="shared" si="56"/>
        <v>1</v>
      </c>
      <c r="AZ99" s="145">
        <f>COUNTIFS(A1_Individu_Data_Keadaan_SDMK!A$4:A$149935,M99,A1_Individu_Data_Keadaan_SDMK!Q$4:Q$149935,"08. GIZI")</f>
        <v>0</v>
      </c>
      <c r="BA99" s="147">
        <f t="shared" si="57"/>
        <v>1</v>
      </c>
      <c r="BB99" s="146">
        <f t="shared" si="58"/>
        <v>0</v>
      </c>
      <c r="BC99" s="146">
        <f t="shared" si="59"/>
        <v>1</v>
      </c>
      <c r="BD99" s="145">
        <f>COUNTIFS(A1_Individu_Data_Keadaan_SDMK!A$4:A$149935,M99,A1_Individu_Data_Keadaan_SDMK!R$4:R$149935,"03. Ahli Teknologi Laboratorium Medik")</f>
        <v>0</v>
      </c>
      <c r="BE99" s="147">
        <f t="shared" si="60"/>
        <v>1</v>
      </c>
      <c r="BF99" s="146">
        <f t="shared" si="61"/>
        <v>0</v>
      </c>
      <c r="BG99" s="146">
        <f t="shared" si="62"/>
        <v>1</v>
      </c>
      <c r="BH99" s="151" t="str">
        <f t="shared" si="63"/>
        <v>Belum Memenuhi</v>
      </c>
      <c r="BI99" s="151" t="str">
        <f t="shared" si="64"/>
        <v>Belum Memenuhi</v>
      </c>
    </row>
    <row r="100" spans="13:61" ht="15">
      <c r="M100" s="142" t="s">
        <v>12554</v>
      </c>
      <c r="N100" s="143" t="s">
        <v>12555</v>
      </c>
      <c r="O100" s="140" t="s">
        <v>267</v>
      </c>
      <c r="P100" s="144" t="s">
        <v>9302</v>
      </c>
      <c r="Q100" s="369" t="s">
        <v>12204</v>
      </c>
      <c r="R100" s="140">
        <v>31</v>
      </c>
      <c r="S100" s="141">
        <v>3172</v>
      </c>
      <c r="T100" s="370" t="str">
        <f>IF(R100&lt;&gt;"",VLOOKUP(R100,'01_MASTER_KODE_WILAYAH'!H$1437:I$1470,2,FALSE),"")</f>
        <v>DKI JAKARTA</v>
      </c>
      <c r="U100" s="370" t="str">
        <f>IF(S100&lt;&gt;"",VLOOKUP(S100,'01_MASTER_KODE_WILAYAH'!D$5:F$1353,3,FALSE),"")</f>
        <v>KOTA JAKARTA TIMUR</v>
      </c>
      <c r="V100" s="371" t="str">
        <f t="shared" si="34"/>
        <v>1</v>
      </c>
      <c r="W100" s="157">
        <f t="shared" si="35"/>
        <v>0</v>
      </c>
      <c r="X100" s="145">
        <f>COUNTIFS(A1_Individu_Data_Keadaan_SDMK!A$4:A$149935,M100,A1_Individu_Data_Keadaan_SDMK!R$4:R$149935,"01. Dokter")</f>
        <v>0</v>
      </c>
      <c r="Y100" s="134">
        <f t="shared" si="36"/>
        <v>2</v>
      </c>
      <c r="Z100" s="146">
        <f t="shared" si="37"/>
        <v>0</v>
      </c>
      <c r="AA100" s="146">
        <f t="shared" si="38"/>
        <v>2</v>
      </c>
      <c r="AB100" s="145">
        <f>COUNTIFS(A1_Individu_Data_Keadaan_SDMK!A$4:A$149935,M100,A1_Individu_Data_Keadaan_SDMK!R$4:R$149935,"02. Dokter Gigi")</f>
        <v>0</v>
      </c>
      <c r="AC100" s="134">
        <f t="shared" si="39"/>
        <v>1</v>
      </c>
      <c r="AD100" s="146">
        <f t="shared" si="40"/>
        <v>0</v>
      </c>
      <c r="AE100" s="146">
        <f t="shared" si="41"/>
        <v>1</v>
      </c>
      <c r="AF100" s="145">
        <f>COUNTIFS(A1_Individu_Data_Keadaan_SDMK!A$4:A$149935,M100,A1_Individu_Data_Keadaan_SDMK!Q$4:Q$149935,"03. KEPERAWATAN")</f>
        <v>0</v>
      </c>
      <c r="AG100" s="147">
        <f t="shared" si="42"/>
        <v>8</v>
      </c>
      <c r="AH100" s="146">
        <f t="shared" si="43"/>
        <v>0</v>
      </c>
      <c r="AI100" s="146">
        <f t="shared" si="44"/>
        <v>8</v>
      </c>
      <c r="AJ100" s="145">
        <f>COUNTIFS(A1_Individu_Data_Keadaan_SDMK!A$4:A$149935,M100,A1_Individu_Data_Keadaan_SDMK!Q$4:Q$149935,"04. KEBIDANAN")</f>
        <v>0</v>
      </c>
      <c r="AK100" s="147">
        <f t="shared" si="45"/>
        <v>7</v>
      </c>
      <c r="AL100" s="146">
        <f t="shared" si="46"/>
        <v>0</v>
      </c>
      <c r="AM100" s="146">
        <f t="shared" si="47"/>
        <v>7</v>
      </c>
      <c r="AN100" s="145">
        <f>COUNTIFS(A1_Individu_Data_Keadaan_SDMK!A$4:A$149935,M100,A1_Individu_Data_Keadaan_SDMK!Q$4:Q$149935,"05. KEFARMASIAN")</f>
        <v>0</v>
      </c>
      <c r="AO100" s="147">
        <f t="shared" si="48"/>
        <v>1</v>
      </c>
      <c r="AP100" s="146">
        <f t="shared" si="49"/>
        <v>0</v>
      </c>
      <c r="AQ100" s="146">
        <f t="shared" si="50"/>
        <v>1</v>
      </c>
      <c r="AR100" s="145">
        <f>COUNTIFS(A1_Individu_Data_Keadaan_SDMK!A$4:A$149935,M100,A1_Individu_Data_Keadaan_SDMK!Q$4:Q$149935,"06. KESEHATAN MASYARAKAT")</f>
        <v>0</v>
      </c>
      <c r="AS100" s="147">
        <f t="shared" si="51"/>
        <v>1</v>
      </c>
      <c r="AT100" s="146">
        <f t="shared" si="52"/>
        <v>0</v>
      </c>
      <c r="AU100" s="146">
        <f t="shared" si="53"/>
        <v>1</v>
      </c>
      <c r="AV100" s="145">
        <f>COUNTIFS(A1_Individu_Data_Keadaan_SDMK!A$4:A$149935,M100,A1_Individu_Data_Keadaan_SDMK!Q$4:Q$149935,"07. KESEHATAN LINGKUNGAN")</f>
        <v>0</v>
      </c>
      <c r="AW100" s="147">
        <f t="shared" si="54"/>
        <v>1</v>
      </c>
      <c r="AX100" s="146">
        <f t="shared" si="55"/>
        <v>0</v>
      </c>
      <c r="AY100" s="146">
        <f t="shared" si="56"/>
        <v>1</v>
      </c>
      <c r="AZ100" s="145">
        <f>COUNTIFS(A1_Individu_Data_Keadaan_SDMK!A$4:A$149935,M100,A1_Individu_Data_Keadaan_SDMK!Q$4:Q$149935,"08. GIZI")</f>
        <v>0</v>
      </c>
      <c r="BA100" s="147">
        <f t="shared" si="57"/>
        <v>2</v>
      </c>
      <c r="BB100" s="146">
        <f t="shared" si="58"/>
        <v>0</v>
      </c>
      <c r="BC100" s="146">
        <f t="shared" si="59"/>
        <v>2</v>
      </c>
      <c r="BD100" s="145">
        <f>COUNTIFS(A1_Individu_Data_Keadaan_SDMK!A$4:A$149935,M100,A1_Individu_Data_Keadaan_SDMK!R$4:R$149935,"03. Ahli Teknologi Laboratorium Medik")</f>
        <v>0</v>
      </c>
      <c r="BE100" s="147">
        <f t="shared" si="60"/>
        <v>1</v>
      </c>
      <c r="BF100" s="146">
        <f t="shared" si="61"/>
        <v>0</v>
      </c>
      <c r="BG100" s="146">
        <f t="shared" si="62"/>
        <v>1</v>
      </c>
      <c r="BH100" s="151" t="str">
        <f t="shared" si="63"/>
        <v>Belum Memenuhi</v>
      </c>
      <c r="BI100" s="151" t="str">
        <f t="shared" si="64"/>
        <v>Belum Memenuhi</v>
      </c>
    </row>
    <row r="101" spans="13:61" ht="15">
      <c r="M101" s="142" t="s">
        <v>12556</v>
      </c>
      <c r="N101" s="143" t="s">
        <v>12557</v>
      </c>
      <c r="O101" s="140" t="s">
        <v>267</v>
      </c>
      <c r="P101" s="144" t="s">
        <v>9301</v>
      </c>
      <c r="Q101" s="369" t="s">
        <v>12204</v>
      </c>
      <c r="R101" s="140">
        <v>31</v>
      </c>
      <c r="S101" s="141">
        <v>3172</v>
      </c>
      <c r="T101" s="370" t="str">
        <f>IF(R101&lt;&gt;"",VLOOKUP(R101,'01_MASTER_KODE_WILAYAH'!H$1437:I$1470,2,FALSE),"")</f>
        <v>DKI JAKARTA</v>
      </c>
      <c r="U101" s="370" t="str">
        <f>IF(S101&lt;&gt;"",VLOOKUP(S101,'01_MASTER_KODE_WILAYAH'!D$5:F$1353,3,FALSE),"")</f>
        <v>KOTA JAKARTA TIMUR</v>
      </c>
      <c r="V101" s="371" t="str">
        <f t="shared" ref="V101:V164" si="65">IF(M101&lt;&gt;"",MID(M101,9,1),"")</f>
        <v>2</v>
      </c>
      <c r="W101" s="157">
        <f t="shared" ref="W101:W164" si="66">X101+AB101+AF101+AJ101+AN101+AR101+AV101+AZ101+BD101</f>
        <v>0</v>
      </c>
      <c r="X101" s="145">
        <f>COUNTIFS(A1_Individu_Data_Keadaan_SDMK!A$4:A$149935,M101,A1_Individu_Data_Keadaan_SDMK!R$4:R$149935,"01. Dokter")</f>
        <v>0</v>
      </c>
      <c r="Y101" s="134">
        <f t="shared" ref="Y101:Y164" si="67">IF(V101="1",2,1)</f>
        <v>1</v>
      </c>
      <c r="Z101" s="146">
        <f t="shared" ref="Z101:Z164" si="68">IF((X101-Y101)&gt;0,(X101-Y101),0)</f>
        <v>0</v>
      </c>
      <c r="AA101" s="146">
        <f t="shared" ref="AA101:AA164" si="69">IF((X101-Y101)&lt;0,ABS(X101-Y101),0)</f>
        <v>1</v>
      </c>
      <c r="AB101" s="145">
        <f>COUNTIFS(A1_Individu_Data_Keadaan_SDMK!A$4:A$149935,M101,A1_Individu_Data_Keadaan_SDMK!R$4:R$149935,"02. Dokter Gigi")</f>
        <v>0</v>
      </c>
      <c r="AC101" s="134">
        <f t="shared" ref="AC101:AC164" si="70">IF(V101="1",1,1)</f>
        <v>1</v>
      </c>
      <c r="AD101" s="146">
        <f t="shared" ref="AD101:AD164" si="71">IF((AB101-AC101)&gt;0,(AB101-AC101),0)</f>
        <v>0</v>
      </c>
      <c r="AE101" s="146">
        <f t="shared" ref="AE101:AE164" si="72">IF((AB101-AC101)&lt;0,ABS(AB101-AC101),0)</f>
        <v>1</v>
      </c>
      <c r="AF101" s="145">
        <f>COUNTIFS(A1_Individu_Data_Keadaan_SDMK!A$4:A$149935,M101,A1_Individu_Data_Keadaan_SDMK!Q$4:Q$149935,"03. KEPERAWATAN")</f>
        <v>0</v>
      </c>
      <c r="AG101" s="147">
        <f t="shared" ref="AG101:AG164" si="73">IF(V101="1",8,5)</f>
        <v>5</v>
      </c>
      <c r="AH101" s="146">
        <f t="shared" ref="AH101:AH164" si="74">IF((AF101-AG101)&gt;0,(AF101-AG101),0)</f>
        <v>0</v>
      </c>
      <c r="AI101" s="146">
        <f t="shared" ref="AI101:AI164" si="75">IF((AF101-AG101)&lt;0,ABS(AF101-AG101),0)</f>
        <v>5</v>
      </c>
      <c r="AJ101" s="145">
        <f>COUNTIFS(A1_Individu_Data_Keadaan_SDMK!A$4:A$149935,M101,A1_Individu_Data_Keadaan_SDMK!Q$4:Q$149935,"04. KEBIDANAN")</f>
        <v>0</v>
      </c>
      <c r="AK101" s="147">
        <f t="shared" ref="AK101:AK164" si="76">IF(V101="1",7,4)</f>
        <v>4</v>
      </c>
      <c r="AL101" s="146">
        <f t="shared" ref="AL101:AL164" si="77">IF((AJ101-AK101)&gt;0,(AJ101-AK101),0)</f>
        <v>0</v>
      </c>
      <c r="AM101" s="146">
        <f t="shared" ref="AM101:AM164" si="78">IF((AJ101-AK101)&lt;0,ABS(AJ101-AK101),0)</f>
        <v>4</v>
      </c>
      <c r="AN101" s="145">
        <f>COUNTIFS(A1_Individu_Data_Keadaan_SDMK!A$4:A$149935,M101,A1_Individu_Data_Keadaan_SDMK!Q$4:Q$149935,"05. KEFARMASIAN")</f>
        <v>0</v>
      </c>
      <c r="AO101" s="147">
        <f t="shared" ref="AO101:AO164" si="79">IF(V101="1",1,1)</f>
        <v>1</v>
      </c>
      <c r="AP101" s="146">
        <f t="shared" ref="AP101:AP164" si="80">IF((AN101-AO101)&gt;0,(AN101-AO101),0)</f>
        <v>0</v>
      </c>
      <c r="AQ101" s="146">
        <f t="shared" ref="AQ101:AQ164" si="81">IF((AN101-AO101)&lt;0,ABS(AN101-AO101),0)</f>
        <v>1</v>
      </c>
      <c r="AR101" s="145">
        <f>COUNTIFS(A1_Individu_Data_Keadaan_SDMK!A$4:A$149935,M101,A1_Individu_Data_Keadaan_SDMK!Q$4:Q$149935,"06. KESEHATAN MASYARAKAT")</f>
        <v>0</v>
      </c>
      <c r="AS101" s="147">
        <f t="shared" ref="AS101:AS164" si="82">IF(V101="1",1,1)</f>
        <v>1</v>
      </c>
      <c r="AT101" s="146">
        <f t="shared" ref="AT101:AT164" si="83">IF((AR101-AS101)&gt;0,(AR101-AS101),0)</f>
        <v>0</v>
      </c>
      <c r="AU101" s="146">
        <f t="shared" ref="AU101:AU164" si="84">IF((AR101-AS101)&lt;0,ABS(AR101-AS101),0)</f>
        <v>1</v>
      </c>
      <c r="AV101" s="145">
        <f>COUNTIFS(A1_Individu_Data_Keadaan_SDMK!A$4:A$149935,M101,A1_Individu_Data_Keadaan_SDMK!Q$4:Q$149935,"07. KESEHATAN LINGKUNGAN")</f>
        <v>0</v>
      </c>
      <c r="AW101" s="147">
        <f t="shared" ref="AW101:AW164" si="85">IF(V101="1",1,1)</f>
        <v>1</v>
      </c>
      <c r="AX101" s="146">
        <f t="shared" ref="AX101:AX164" si="86">IF((AV101-AW101)&gt;0,(AV101-AW101),0)</f>
        <v>0</v>
      </c>
      <c r="AY101" s="146">
        <f t="shared" ref="AY101:AY164" si="87">IF((AV101-AW101)&lt;0,ABS(AV101-AW101),0)</f>
        <v>1</v>
      </c>
      <c r="AZ101" s="145">
        <f>COUNTIFS(A1_Individu_Data_Keadaan_SDMK!A$4:A$149935,M101,A1_Individu_Data_Keadaan_SDMK!Q$4:Q$149935,"08. GIZI")</f>
        <v>0</v>
      </c>
      <c r="BA101" s="147">
        <f t="shared" ref="BA101:BA164" si="88">IF(V101="1",2,1)</f>
        <v>1</v>
      </c>
      <c r="BB101" s="146">
        <f t="shared" ref="BB101:BB164" si="89">IF((AZ101-BA101)&gt;0,(AZ101-BA101),0)</f>
        <v>0</v>
      </c>
      <c r="BC101" s="146">
        <f t="shared" ref="BC101:BC164" si="90">IF((AZ101-BA101)&lt;0,ABS(AZ101-BA101),0)</f>
        <v>1</v>
      </c>
      <c r="BD101" s="145">
        <f>COUNTIFS(A1_Individu_Data_Keadaan_SDMK!A$4:A$149935,M101,A1_Individu_Data_Keadaan_SDMK!R$4:R$149935,"03. Ahli Teknologi Laboratorium Medik")</f>
        <v>0</v>
      </c>
      <c r="BE101" s="147">
        <f t="shared" ref="BE101:BE164" si="91">IF(V101="1",1,1)</f>
        <v>1</v>
      </c>
      <c r="BF101" s="146">
        <f t="shared" ref="BF101:BF164" si="92">IF((BD101-BE101)&gt;0,(BD101-BE101),0)</f>
        <v>0</v>
      </c>
      <c r="BG101" s="146">
        <f t="shared" ref="BG101:BG164" si="93">IF((BD101-BE101)&lt;0,ABS(BD101-BE101),0)</f>
        <v>1</v>
      </c>
      <c r="BH101" s="151" t="str">
        <f t="shared" ref="BH101:BH164" si="94">IF(AND(AN101&gt;=1,AR101&gt;=1,AV101&gt;=1,AZ101&gt;=1,BD101&gt;=1),"Memenuhi","Belum Memenuhi")</f>
        <v>Belum Memenuhi</v>
      </c>
      <c r="BI101" s="151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42" t="s">
        <v>12558</v>
      </c>
      <c r="N102" s="143" t="s">
        <v>12559</v>
      </c>
      <c r="O102" s="140" t="s">
        <v>267</v>
      </c>
      <c r="P102" s="144" t="s">
        <v>9301</v>
      </c>
      <c r="Q102" s="369" t="s">
        <v>12204</v>
      </c>
      <c r="R102" s="140">
        <v>31</v>
      </c>
      <c r="S102" s="141">
        <v>3172</v>
      </c>
      <c r="T102" s="370" t="str">
        <f>IF(R102&lt;&gt;"",VLOOKUP(R102,'01_MASTER_KODE_WILAYAH'!H$1437:I$1470,2,FALSE),"")</f>
        <v>DKI JAKARTA</v>
      </c>
      <c r="U102" s="370" t="str">
        <f>IF(S102&lt;&gt;"",VLOOKUP(S102,'01_MASTER_KODE_WILAYAH'!D$5:F$1353,3,FALSE),"")</f>
        <v>KOTA JAKARTA TIMUR</v>
      </c>
      <c r="V102" s="371" t="str">
        <f t="shared" si="65"/>
        <v>2</v>
      </c>
      <c r="W102" s="157">
        <f t="shared" si="66"/>
        <v>0</v>
      </c>
      <c r="X102" s="145">
        <f>COUNTIFS(A1_Individu_Data_Keadaan_SDMK!A$4:A$149935,M102,A1_Individu_Data_Keadaan_SDMK!R$4:R$149935,"01. Dokter")</f>
        <v>0</v>
      </c>
      <c r="Y102" s="134">
        <f t="shared" si="67"/>
        <v>1</v>
      </c>
      <c r="Z102" s="146">
        <f t="shared" si="68"/>
        <v>0</v>
      </c>
      <c r="AA102" s="146">
        <f t="shared" si="69"/>
        <v>1</v>
      </c>
      <c r="AB102" s="145">
        <f>COUNTIFS(A1_Individu_Data_Keadaan_SDMK!A$4:A$149935,M102,A1_Individu_Data_Keadaan_SDMK!R$4:R$149935,"02. Dokter Gigi")</f>
        <v>0</v>
      </c>
      <c r="AC102" s="134">
        <f t="shared" si="70"/>
        <v>1</v>
      </c>
      <c r="AD102" s="146">
        <f t="shared" si="71"/>
        <v>0</v>
      </c>
      <c r="AE102" s="146">
        <f t="shared" si="72"/>
        <v>1</v>
      </c>
      <c r="AF102" s="145">
        <f>COUNTIFS(A1_Individu_Data_Keadaan_SDMK!A$4:A$149935,M102,A1_Individu_Data_Keadaan_SDMK!Q$4:Q$149935,"03. KEPERAWATAN")</f>
        <v>0</v>
      </c>
      <c r="AG102" s="147">
        <f t="shared" si="73"/>
        <v>5</v>
      </c>
      <c r="AH102" s="146">
        <f t="shared" si="74"/>
        <v>0</v>
      </c>
      <c r="AI102" s="146">
        <f t="shared" si="75"/>
        <v>5</v>
      </c>
      <c r="AJ102" s="145">
        <f>COUNTIFS(A1_Individu_Data_Keadaan_SDMK!A$4:A$149935,M102,A1_Individu_Data_Keadaan_SDMK!Q$4:Q$149935,"04. KEBIDANAN")</f>
        <v>0</v>
      </c>
      <c r="AK102" s="147">
        <f t="shared" si="76"/>
        <v>4</v>
      </c>
      <c r="AL102" s="146">
        <f t="shared" si="77"/>
        <v>0</v>
      </c>
      <c r="AM102" s="146">
        <f t="shared" si="78"/>
        <v>4</v>
      </c>
      <c r="AN102" s="145">
        <f>COUNTIFS(A1_Individu_Data_Keadaan_SDMK!A$4:A$149935,M102,A1_Individu_Data_Keadaan_SDMK!Q$4:Q$149935,"05. KEFARMASIAN")</f>
        <v>0</v>
      </c>
      <c r="AO102" s="147">
        <f t="shared" si="79"/>
        <v>1</v>
      </c>
      <c r="AP102" s="146">
        <f t="shared" si="80"/>
        <v>0</v>
      </c>
      <c r="AQ102" s="146">
        <f t="shared" si="81"/>
        <v>1</v>
      </c>
      <c r="AR102" s="145">
        <f>COUNTIFS(A1_Individu_Data_Keadaan_SDMK!A$4:A$149935,M102,A1_Individu_Data_Keadaan_SDMK!Q$4:Q$149935,"06. KESEHATAN MASYARAKAT")</f>
        <v>0</v>
      </c>
      <c r="AS102" s="147">
        <f t="shared" si="82"/>
        <v>1</v>
      </c>
      <c r="AT102" s="146">
        <f t="shared" si="83"/>
        <v>0</v>
      </c>
      <c r="AU102" s="146">
        <f t="shared" si="84"/>
        <v>1</v>
      </c>
      <c r="AV102" s="145">
        <f>COUNTIFS(A1_Individu_Data_Keadaan_SDMK!A$4:A$149935,M102,A1_Individu_Data_Keadaan_SDMK!Q$4:Q$149935,"07. KESEHATAN LINGKUNGAN")</f>
        <v>0</v>
      </c>
      <c r="AW102" s="147">
        <f t="shared" si="85"/>
        <v>1</v>
      </c>
      <c r="AX102" s="146">
        <f t="shared" si="86"/>
        <v>0</v>
      </c>
      <c r="AY102" s="146">
        <f t="shared" si="87"/>
        <v>1</v>
      </c>
      <c r="AZ102" s="145">
        <f>COUNTIFS(A1_Individu_Data_Keadaan_SDMK!A$4:A$149935,M102,A1_Individu_Data_Keadaan_SDMK!Q$4:Q$149935,"08. GIZI")</f>
        <v>0</v>
      </c>
      <c r="BA102" s="147">
        <f t="shared" si="88"/>
        <v>1</v>
      </c>
      <c r="BB102" s="146">
        <f t="shared" si="89"/>
        <v>0</v>
      </c>
      <c r="BC102" s="146">
        <f t="shared" si="90"/>
        <v>1</v>
      </c>
      <c r="BD102" s="145">
        <f>COUNTIFS(A1_Individu_Data_Keadaan_SDMK!A$4:A$149935,M102,A1_Individu_Data_Keadaan_SDMK!R$4:R$149935,"03. Ahli Teknologi Laboratorium Medik")</f>
        <v>0</v>
      </c>
      <c r="BE102" s="147">
        <f t="shared" si="91"/>
        <v>1</v>
      </c>
      <c r="BF102" s="146">
        <f t="shared" si="92"/>
        <v>0</v>
      </c>
      <c r="BG102" s="146">
        <f t="shared" si="93"/>
        <v>1</v>
      </c>
      <c r="BH102" s="151" t="str">
        <f t="shared" si="94"/>
        <v>Belum Memenuhi</v>
      </c>
      <c r="BI102" s="151" t="str">
        <f t="shared" si="95"/>
        <v>Belum Memenuhi</v>
      </c>
    </row>
    <row r="103" spans="13:61" ht="15">
      <c r="M103" s="142" t="s">
        <v>12560</v>
      </c>
      <c r="N103" s="143" t="s">
        <v>12561</v>
      </c>
      <c r="O103" s="140" t="s">
        <v>267</v>
      </c>
      <c r="P103" s="144" t="s">
        <v>9301</v>
      </c>
      <c r="Q103" s="369" t="s">
        <v>12204</v>
      </c>
      <c r="R103" s="140">
        <v>31</v>
      </c>
      <c r="S103" s="141">
        <v>3172</v>
      </c>
      <c r="T103" s="370" t="str">
        <f>IF(R103&lt;&gt;"",VLOOKUP(R103,'01_MASTER_KODE_WILAYAH'!H$1437:I$1470,2,FALSE),"")</f>
        <v>DKI JAKARTA</v>
      </c>
      <c r="U103" s="370" t="str">
        <f>IF(S103&lt;&gt;"",VLOOKUP(S103,'01_MASTER_KODE_WILAYAH'!D$5:F$1353,3,FALSE),"")</f>
        <v>KOTA JAKARTA TIMUR</v>
      </c>
      <c r="V103" s="371" t="str">
        <f t="shared" si="65"/>
        <v>2</v>
      </c>
      <c r="W103" s="157">
        <f t="shared" si="66"/>
        <v>0</v>
      </c>
      <c r="X103" s="145">
        <f>COUNTIFS(A1_Individu_Data_Keadaan_SDMK!A$4:A$149935,M103,A1_Individu_Data_Keadaan_SDMK!R$4:R$149935,"01. Dokter")</f>
        <v>0</v>
      </c>
      <c r="Y103" s="134">
        <f t="shared" si="67"/>
        <v>1</v>
      </c>
      <c r="Z103" s="146">
        <f t="shared" si="68"/>
        <v>0</v>
      </c>
      <c r="AA103" s="146">
        <f t="shared" si="69"/>
        <v>1</v>
      </c>
      <c r="AB103" s="145">
        <f>COUNTIFS(A1_Individu_Data_Keadaan_SDMK!A$4:A$149935,M103,A1_Individu_Data_Keadaan_SDMK!R$4:R$149935,"02. Dokter Gigi")</f>
        <v>0</v>
      </c>
      <c r="AC103" s="134">
        <f t="shared" si="70"/>
        <v>1</v>
      </c>
      <c r="AD103" s="146">
        <f t="shared" si="71"/>
        <v>0</v>
      </c>
      <c r="AE103" s="146">
        <f t="shared" si="72"/>
        <v>1</v>
      </c>
      <c r="AF103" s="145">
        <f>COUNTIFS(A1_Individu_Data_Keadaan_SDMK!A$4:A$149935,M103,A1_Individu_Data_Keadaan_SDMK!Q$4:Q$149935,"03. KEPERAWATAN")</f>
        <v>0</v>
      </c>
      <c r="AG103" s="147">
        <f t="shared" si="73"/>
        <v>5</v>
      </c>
      <c r="AH103" s="146">
        <f t="shared" si="74"/>
        <v>0</v>
      </c>
      <c r="AI103" s="146">
        <f t="shared" si="75"/>
        <v>5</v>
      </c>
      <c r="AJ103" s="145">
        <f>COUNTIFS(A1_Individu_Data_Keadaan_SDMK!A$4:A$149935,M103,A1_Individu_Data_Keadaan_SDMK!Q$4:Q$149935,"04. KEBIDANAN")</f>
        <v>0</v>
      </c>
      <c r="AK103" s="147">
        <f t="shared" si="76"/>
        <v>4</v>
      </c>
      <c r="AL103" s="146">
        <f t="shared" si="77"/>
        <v>0</v>
      </c>
      <c r="AM103" s="146">
        <f t="shared" si="78"/>
        <v>4</v>
      </c>
      <c r="AN103" s="145">
        <f>COUNTIFS(A1_Individu_Data_Keadaan_SDMK!A$4:A$149935,M103,A1_Individu_Data_Keadaan_SDMK!Q$4:Q$149935,"05. KEFARMASIAN")</f>
        <v>0</v>
      </c>
      <c r="AO103" s="147">
        <f t="shared" si="79"/>
        <v>1</v>
      </c>
      <c r="AP103" s="146">
        <f t="shared" si="80"/>
        <v>0</v>
      </c>
      <c r="AQ103" s="146">
        <f t="shared" si="81"/>
        <v>1</v>
      </c>
      <c r="AR103" s="145">
        <f>COUNTIFS(A1_Individu_Data_Keadaan_SDMK!A$4:A$149935,M103,A1_Individu_Data_Keadaan_SDMK!Q$4:Q$149935,"06. KESEHATAN MASYARAKAT")</f>
        <v>0</v>
      </c>
      <c r="AS103" s="147">
        <f t="shared" si="82"/>
        <v>1</v>
      </c>
      <c r="AT103" s="146">
        <f t="shared" si="83"/>
        <v>0</v>
      </c>
      <c r="AU103" s="146">
        <f t="shared" si="84"/>
        <v>1</v>
      </c>
      <c r="AV103" s="145">
        <f>COUNTIFS(A1_Individu_Data_Keadaan_SDMK!A$4:A$149935,M103,A1_Individu_Data_Keadaan_SDMK!Q$4:Q$149935,"07. KESEHATAN LINGKUNGAN")</f>
        <v>0</v>
      </c>
      <c r="AW103" s="147">
        <f t="shared" si="85"/>
        <v>1</v>
      </c>
      <c r="AX103" s="146">
        <f t="shared" si="86"/>
        <v>0</v>
      </c>
      <c r="AY103" s="146">
        <f t="shared" si="87"/>
        <v>1</v>
      </c>
      <c r="AZ103" s="145">
        <f>COUNTIFS(A1_Individu_Data_Keadaan_SDMK!A$4:A$149935,M103,A1_Individu_Data_Keadaan_SDMK!Q$4:Q$149935,"08. GIZI")</f>
        <v>0</v>
      </c>
      <c r="BA103" s="147">
        <f t="shared" si="88"/>
        <v>1</v>
      </c>
      <c r="BB103" s="146">
        <f t="shared" si="89"/>
        <v>0</v>
      </c>
      <c r="BC103" s="146">
        <f t="shared" si="90"/>
        <v>1</v>
      </c>
      <c r="BD103" s="145">
        <f>COUNTIFS(A1_Individu_Data_Keadaan_SDMK!A$4:A$149935,M103,A1_Individu_Data_Keadaan_SDMK!R$4:R$149935,"03. Ahli Teknologi Laboratorium Medik")</f>
        <v>0</v>
      </c>
      <c r="BE103" s="147">
        <f t="shared" si="91"/>
        <v>1</v>
      </c>
      <c r="BF103" s="146">
        <f t="shared" si="92"/>
        <v>0</v>
      </c>
      <c r="BG103" s="146">
        <f t="shared" si="93"/>
        <v>1</v>
      </c>
      <c r="BH103" s="151" t="str">
        <f t="shared" si="94"/>
        <v>Belum Memenuhi</v>
      </c>
      <c r="BI103" s="151" t="str">
        <f t="shared" si="95"/>
        <v>Belum Memenuhi</v>
      </c>
    </row>
    <row r="104" spans="13:61" ht="15">
      <c r="M104" s="142" t="s">
        <v>12562</v>
      </c>
      <c r="N104" s="143" t="s">
        <v>12563</v>
      </c>
      <c r="O104" s="140" t="s">
        <v>267</v>
      </c>
      <c r="P104" s="144" t="s">
        <v>9301</v>
      </c>
      <c r="Q104" s="369" t="s">
        <v>12204</v>
      </c>
      <c r="R104" s="140">
        <v>31</v>
      </c>
      <c r="S104" s="141">
        <v>3172</v>
      </c>
      <c r="T104" s="370" t="str">
        <f>IF(R104&lt;&gt;"",VLOOKUP(R104,'01_MASTER_KODE_WILAYAH'!H$1437:I$1470,2,FALSE),"")</f>
        <v>DKI JAKARTA</v>
      </c>
      <c r="U104" s="370" t="str">
        <f>IF(S104&lt;&gt;"",VLOOKUP(S104,'01_MASTER_KODE_WILAYAH'!D$5:F$1353,3,FALSE),"")</f>
        <v>KOTA JAKARTA TIMUR</v>
      </c>
      <c r="V104" s="371" t="str">
        <f t="shared" si="65"/>
        <v>2</v>
      </c>
      <c r="W104" s="157">
        <f t="shared" si="66"/>
        <v>0</v>
      </c>
      <c r="X104" s="145">
        <f>COUNTIFS(A1_Individu_Data_Keadaan_SDMK!A$4:A$149935,M104,A1_Individu_Data_Keadaan_SDMK!R$4:R$149935,"01. Dokter")</f>
        <v>0</v>
      </c>
      <c r="Y104" s="134">
        <f t="shared" si="67"/>
        <v>1</v>
      </c>
      <c r="Z104" s="146">
        <f t="shared" si="68"/>
        <v>0</v>
      </c>
      <c r="AA104" s="146">
        <f t="shared" si="69"/>
        <v>1</v>
      </c>
      <c r="AB104" s="145">
        <f>COUNTIFS(A1_Individu_Data_Keadaan_SDMK!A$4:A$149935,M104,A1_Individu_Data_Keadaan_SDMK!R$4:R$149935,"02. Dokter Gigi")</f>
        <v>0</v>
      </c>
      <c r="AC104" s="134">
        <f t="shared" si="70"/>
        <v>1</v>
      </c>
      <c r="AD104" s="146">
        <f t="shared" si="71"/>
        <v>0</v>
      </c>
      <c r="AE104" s="146">
        <f t="shared" si="72"/>
        <v>1</v>
      </c>
      <c r="AF104" s="145">
        <f>COUNTIFS(A1_Individu_Data_Keadaan_SDMK!A$4:A$149935,M104,A1_Individu_Data_Keadaan_SDMK!Q$4:Q$149935,"03. KEPERAWATAN")</f>
        <v>0</v>
      </c>
      <c r="AG104" s="147">
        <f t="shared" si="73"/>
        <v>5</v>
      </c>
      <c r="AH104" s="146">
        <f t="shared" si="74"/>
        <v>0</v>
      </c>
      <c r="AI104" s="146">
        <f t="shared" si="75"/>
        <v>5</v>
      </c>
      <c r="AJ104" s="145">
        <f>COUNTIFS(A1_Individu_Data_Keadaan_SDMK!A$4:A$149935,M104,A1_Individu_Data_Keadaan_SDMK!Q$4:Q$149935,"04. KEBIDANAN")</f>
        <v>0</v>
      </c>
      <c r="AK104" s="147">
        <f t="shared" si="76"/>
        <v>4</v>
      </c>
      <c r="AL104" s="146">
        <f t="shared" si="77"/>
        <v>0</v>
      </c>
      <c r="AM104" s="146">
        <f t="shared" si="78"/>
        <v>4</v>
      </c>
      <c r="AN104" s="145">
        <f>COUNTIFS(A1_Individu_Data_Keadaan_SDMK!A$4:A$149935,M104,A1_Individu_Data_Keadaan_SDMK!Q$4:Q$149935,"05. KEFARMASIAN")</f>
        <v>0</v>
      </c>
      <c r="AO104" s="147">
        <f t="shared" si="79"/>
        <v>1</v>
      </c>
      <c r="AP104" s="146">
        <f t="shared" si="80"/>
        <v>0</v>
      </c>
      <c r="AQ104" s="146">
        <f t="shared" si="81"/>
        <v>1</v>
      </c>
      <c r="AR104" s="145">
        <f>COUNTIFS(A1_Individu_Data_Keadaan_SDMK!A$4:A$149935,M104,A1_Individu_Data_Keadaan_SDMK!Q$4:Q$149935,"06. KESEHATAN MASYARAKAT")</f>
        <v>0</v>
      </c>
      <c r="AS104" s="147">
        <f t="shared" si="82"/>
        <v>1</v>
      </c>
      <c r="AT104" s="146">
        <f t="shared" si="83"/>
        <v>0</v>
      </c>
      <c r="AU104" s="146">
        <f t="shared" si="84"/>
        <v>1</v>
      </c>
      <c r="AV104" s="145">
        <f>COUNTIFS(A1_Individu_Data_Keadaan_SDMK!A$4:A$149935,M104,A1_Individu_Data_Keadaan_SDMK!Q$4:Q$149935,"07. KESEHATAN LINGKUNGAN")</f>
        <v>0</v>
      </c>
      <c r="AW104" s="147">
        <f t="shared" si="85"/>
        <v>1</v>
      </c>
      <c r="AX104" s="146">
        <f t="shared" si="86"/>
        <v>0</v>
      </c>
      <c r="AY104" s="146">
        <f t="shared" si="87"/>
        <v>1</v>
      </c>
      <c r="AZ104" s="145">
        <f>COUNTIFS(A1_Individu_Data_Keadaan_SDMK!A$4:A$149935,M104,A1_Individu_Data_Keadaan_SDMK!Q$4:Q$149935,"08. GIZI")</f>
        <v>0</v>
      </c>
      <c r="BA104" s="147">
        <f t="shared" si="88"/>
        <v>1</v>
      </c>
      <c r="BB104" s="146">
        <f t="shared" si="89"/>
        <v>0</v>
      </c>
      <c r="BC104" s="146">
        <f t="shared" si="90"/>
        <v>1</v>
      </c>
      <c r="BD104" s="145">
        <f>COUNTIFS(A1_Individu_Data_Keadaan_SDMK!A$4:A$149935,M104,A1_Individu_Data_Keadaan_SDMK!R$4:R$149935,"03. Ahli Teknologi Laboratorium Medik")</f>
        <v>0</v>
      </c>
      <c r="BE104" s="147">
        <f t="shared" si="91"/>
        <v>1</v>
      </c>
      <c r="BF104" s="146">
        <f t="shared" si="92"/>
        <v>0</v>
      </c>
      <c r="BG104" s="146">
        <f t="shared" si="93"/>
        <v>1</v>
      </c>
      <c r="BH104" s="151" t="str">
        <f t="shared" si="94"/>
        <v>Belum Memenuhi</v>
      </c>
      <c r="BI104" s="151" t="str">
        <f t="shared" si="95"/>
        <v>Belum Memenuhi</v>
      </c>
    </row>
    <row r="105" spans="13:61" ht="15">
      <c r="M105" s="142" t="s">
        <v>12564</v>
      </c>
      <c r="N105" s="143" t="s">
        <v>12565</v>
      </c>
      <c r="O105" s="140" t="s">
        <v>267</v>
      </c>
      <c r="P105" s="144" t="s">
        <v>9301</v>
      </c>
      <c r="Q105" s="369" t="s">
        <v>12204</v>
      </c>
      <c r="R105" s="140">
        <v>31</v>
      </c>
      <c r="S105" s="141">
        <v>3172</v>
      </c>
      <c r="T105" s="370" t="str">
        <f>IF(R105&lt;&gt;"",VLOOKUP(R105,'01_MASTER_KODE_WILAYAH'!H$1437:I$1470,2,FALSE),"")</f>
        <v>DKI JAKARTA</v>
      </c>
      <c r="U105" s="370" t="str">
        <f>IF(S105&lt;&gt;"",VLOOKUP(S105,'01_MASTER_KODE_WILAYAH'!D$5:F$1353,3,FALSE),"")</f>
        <v>KOTA JAKARTA TIMUR</v>
      </c>
      <c r="V105" s="371" t="str">
        <f t="shared" si="65"/>
        <v>2</v>
      </c>
      <c r="W105" s="157">
        <f t="shared" si="66"/>
        <v>0</v>
      </c>
      <c r="X105" s="145">
        <f>COUNTIFS(A1_Individu_Data_Keadaan_SDMK!A$4:A$149935,M105,A1_Individu_Data_Keadaan_SDMK!R$4:R$149935,"01. Dokter")</f>
        <v>0</v>
      </c>
      <c r="Y105" s="134">
        <f t="shared" si="67"/>
        <v>1</v>
      </c>
      <c r="Z105" s="146">
        <f t="shared" si="68"/>
        <v>0</v>
      </c>
      <c r="AA105" s="146">
        <f t="shared" si="69"/>
        <v>1</v>
      </c>
      <c r="AB105" s="145">
        <f>COUNTIFS(A1_Individu_Data_Keadaan_SDMK!A$4:A$149935,M105,A1_Individu_Data_Keadaan_SDMK!R$4:R$149935,"02. Dokter Gigi")</f>
        <v>0</v>
      </c>
      <c r="AC105" s="134">
        <f t="shared" si="70"/>
        <v>1</v>
      </c>
      <c r="AD105" s="146">
        <f t="shared" si="71"/>
        <v>0</v>
      </c>
      <c r="AE105" s="146">
        <f t="shared" si="72"/>
        <v>1</v>
      </c>
      <c r="AF105" s="145">
        <f>COUNTIFS(A1_Individu_Data_Keadaan_SDMK!A$4:A$149935,M105,A1_Individu_Data_Keadaan_SDMK!Q$4:Q$149935,"03. KEPERAWATAN")</f>
        <v>0</v>
      </c>
      <c r="AG105" s="147">
        <f t="shared" si="73"/>
        <v>5</v>
      </c>
      <c r="AH105" s="146">
        <f t="shared" si="74"/>
        <v>0</v>
      </c>
      <c r="AI105" s="146">
        <f t="shared" si="75"/>
        <v>5</v>
      </c>
      <c r="AJ105" s="145">
        <f>COUNTIFS(A1_Individu_Data_Keadaan_SDMK!A$4:A$149935,M105,A1_Individu_Data_Keadaan_SDMK!Q$4:Q$149935,"04. KEBIDANAN")</f>
        <v>0</v>
      </c>
      <c r="AK105" s="147">
        <f t="shared" si="76"/>
        <v>4</v>
      </c>
      <c r="AL105" s="146">
        <f t="shared" si="77"/>
        <v>0</v>
      </c>
      <c r="AM105" s="146">
        <f t="shared" si="78"/>
        <v>4</v>
      </c>
      <c r="AN105" s="145">
        <f>COUNTIFS(A1_Individu_Data_Keadaan_SDMK!A$4:A$149935,M105,A1_Individu_Data_Keadaan_SDMK!Q$4:Q$149935,"05. KEFARMASIAN")</f>
        <v>0</v>
      </c>
      <c r="AO105" s="147">
        <f t="shared" si="79"/>
        <v>1</v>
      </c>
      <c r="AP105" s="146">
        <f t="shared" si="80"/>
        <v>0</v>
      </c>
      <c r="AQ105" s="146">
        <f t="shared" si="81"/>
        <v>1</v>
      </c>
      <c r="AR105" s="145">
        <f>COUNTIFS(A1_Individu_Data_Keadaan_SDMK!A$4:A$149935,M105,A1_Individu_Data_Keadaan_SDMK!Q$4:Q$149935,"06. KESEHATAN MASYARAKAT")</f>
        <v>0</v>
      </c>
      <c r="AS105" s="147">
        <f t="shared" si="82"/>
        <v>1</v>
      </c>
      <c r="AT105" s="146">
        <f t="shared" si="83"/>
        <v>0</v>
      </c>
      <c r="AU105" s="146">
        <f t="shared" si="84"/>
        <v>1</v>
      </c>
      <c r="AV105" s="145">
        <f>COUNTIFS(A1_Individu_Data_Keadaan_SDMK!A$4:A$149935,M105,A1_Individu_Data_Keadaan_SDMK!Q$4:Q$149935,"07. KESEHATAN LINGKUNGAN")</f>
        <v>0</v>
      </c>
      <c r="AW105" s="147">
        <f t="shared" si="85"/>
        <v>1</v>
      </c>
      <c r="AX105" s="146">
        <f t="shared" si="86"/>
        <v>0</v>
      </c>
      <c r="AY105" s="146">
        <f t="shared" si="87"/>
        <v>1</v>
      </c>
      <c r="AZ105" s="145">
        <f>COUNTIFS(A1_Individu_Data_Keadaan_SDMK!A$4:A$149935,M105,A1_Individu_Data_Keadaan_SDMK!Q$4:Q$149935,"08. GIZI")</f>
        <v>0</v>
      </c>
      <c r="BA105" s="147">
        <f t="shared" si="88"/>
        <v>1</v>
      </c>
      <c r="BB105" s="146">
        <f t="shared" si="89"/>
        <v>0</v>
      </c>
      <c r="BC105" s="146">
        <f t="shared" si="90"/>
        <v>1</v>
      </c>
      <c r="BD105" s="145">
        <f>COUNTIFS(A1_Individu_Data_Keadaan_SDMK!A$4:A$149935,M105,A1_Individu_Data_Keadaan_SDMK!R$4:R$149935,"03. Ahli Teknologi Laboratorium Medik")</f>
        <v>0</v>
      </c>
      <c r="BE105" s="147">
        <f t="shared" si="91"/>
        <v>1</v>
      </c>
      <c r="BF105" s="146">
        <f t="shared" si="92"/>
        <v>0</v>
      </c>
      <c r="BG105" s="146">
        <f t="shared" si="93"/>
        <v>1</v>
      </c>
      <c r="BH105" s="151" t="str">
        <f t="shared" si="94"/>
        <v>Belum Memenuhi</v>
      </c>
      <c r="BI105" s="151" t="str">
        <f t="shared" si="95"/>
        <v>Belum Memenuhi</v>
      </c>
    </row>
    <row r="106" spans="13:61" ht="15">
      <c r="M106" s="142" t="s">
        <v>12566</v>
      </c>
      <c r="N106" s="143" t="s">
        <v>12567</v>
      </c>
      <c r="O106" s="140" t="s">
        <v>267</v>
      </c>
      <c r="P106" s="144" t="s">
        <v>9301</v>
      </c>
      <c r="Q106" s="369" t="s">
        <v>12204</v>
      </c>
      <c r="R106" s="140">
        <v>31</v>
      </c>
      <c r="S106" s="141">
        <v>3172</v>
      </c>
      <c r="T106" s="370" t="str">
        <f>IF(R106&lt;&gt;"",VLOOKUP(R106,'01_MASTER_KODE_WILAYAH'!H$1437:I$1470,2,FALSE),"")</f>
        <v>DKI JAKARTA</v>
      </c>
      <c r="U106" s="370" t="str">
        <f>IF(S106&lt;&gt;"",VLOOKUP(S106,'01_MASTER_KODE_WILAYAH'!D$5:F$1353,3,FALSE),"")</f>
        <v>KOTA JAKARTA TIMUR</v>
      </c>
      <c r="V106" s="371" t="str">
        <f t="shared" si="65"/>
        <v>2</v>
      </c>
      <c r="W106" s="157">
        <f t="shared" si="66"/>
        <v>0</v>
      </c>
      <c r="X106" s="145">
        <f>COUNTIFS(A1_Individu_Data_Keadaan_SDMK!A$4:A$149935,M106,A1_Individu_Data_Keadaan_SDMK!R$4:R$149935,"01. Dokter")</f>
        <v>0</v>
      </c>
      <c r="Y106" s="134">
        <f t="shared" si="67"/>
        <v>1</v>
      </c>
      <c r="Z106" s="146">
        <f t="shared" si="68"/>
        <v>0</v>
      </c>
      <c r="AA106" s="146">
        <f t="shared" si="69"/>
        <v>1</v>
      </c>
      <c r="AB106" s="145">
        <f>COUNTIFS(A1_Individu_Data_Keadaan_SDMK!A$4:A$149935,M106,A1_Individu_Data_Keadaan_SDMK!R$4:R$149935,"02. Dokter Gigi")</f>
        <v>0</v>
      </c>
      <c r="AC106" s="134">
        <f t="shared" si="70"/>
        <v>1</v>
      </c>
      <c r="AD106" s="146">
        <f t="shared" si="71"/>
        <v>0</v>
      </c>
      <c r="AE106" s="146">
        <f t="shared" si="72"/>
        <v>1</v>
      </c>
      <c r="AF106" s="145">
        <f>COUNTIFS(A1_Individu_Data_Keadaan_SDMK!A$4:A$149935,M106,A1_Individu_Data_Keadaan_SDMK!Q$4:Q$149935,"03. KEPERAWATAN")</f>
        <v>0</v>
      </c>
      <c r="AG106" s="147">
        <f t="shared" si="73"/>
        <v>5</v>
      </c>
      <c r="AH106" s="146">
        <f t="shared" si="74"/>
        <v>0</v>
      </c>
      <c r="AI106" s="146">
        <f t="shared" si="75"/>
        <v>5</v>
      </c>
      <c r="AJ106" s="145">
        <f>COUNTIFS(A1_Individu_Data_Keadaan_SDMK!A$4:A$149935,M106,A1_Individu_Data_Keadaan_SDMK!Q$4:Q$149935,"04. KEBIDANAN")</f>
        <v>0</v>
      </c>
      <c r="AK106" s="147">
        <f t="shared" si="76"/>
        <v>4</v>
      </c>
      <c r="AL106" s="146">
        <f t="shared" si="77"/>
        <v>0</v>
      </c>
      <c r="AM106" s="146">
        <f t="shared" si="78"/>
        <v>4</v>
      </c>
      <c r="AN106" s="145">
        <f>COUNTIFS(A1_Individu_Data_Keadaan_SDMK!A$4:A$149935,M106,A1_Individu_Data_Keadaan_SDMK!Q$4:Q$149935,"05. KEFARMASIAN")</f>
        <v>0</v>
      </c>
      <c r="AO106" s="147">
        <f t="shared" si="79"/>
        <v>1</v>
      </c>
      <c r="AP106" s="146">
        <f t="shared" si="80"/>
        <v>0</v>
      </c>
      <c r="AQ106" s="146">
        <f t="shared" si="81"/>
        <v>1</v>
      </c>
      <c r="AR106" s="145">
        <f>COUNTIFS(A1_Individu_Data_Keadaan_SDMK!A$4:A$149935,M106,A1_Individu_Data_Keadaan_SDMK!Q$4:Q$149935,"06. KESEHATAN MASYARAKAT")</f>
        <v>0</v>
      </c>
      <c r="AS106" s="147">
        <f t="shared" si="82"/>
        <v>1</v>
      </c>
      <c r="AT106" s="146">
        <f t="shared" si="83"/>
        <v>0</v>
      </c>
      <c r="AU106" s="146">
        <f t="shared" si="84"/>
        <v>1</v>
      </c>
      <c r="AV106" s="145">
        <f>COUNTIFS(A1_Individu_Data_Keadaan_SDMK!A$4:A$149935,M106,A1_Individu_Data_Keadaan_SDMK!Q$4:Q$149935,"07. KESEHATAN LINGKUNGAN")</f>
        <v>0</v>
      </c>
      <c r="AW106" s="147">
        <f t="shared" si="85"/>
        <v>1</v>
      </c>
      <c r="AX106" s="146">
        <f t="shared" si="86"/>
        <v>0</v>
      </c>
      <c r="AY106" s="146">
        <f t="shared" si="87"/>
        <v>1</v>
      </c>
      <c r="AZ106" s="145">
        <f>COUNTIFS(A1_Individu_Data_Keadaan_SDMK!A$4:A$149935,M106,A1_Individu_Data_Keadaan_SDMK!Q$4:Q$149935,"08. GIZI")</f>
        <v>0</v>
      </c>
      <c r="BA106" s="147">
        <f t="shared" si="88"/>
        <v>1</v>
      </c>
      <c r="BB106" s="146">
        <f t="shared" si="89"/>
        <v>0</v>
      </c>
      <c r="BC106" s="146">
        <f t="shared" si="90"/>
        <v>1</v>
      </c>
      <c r="BD106" s="145">
        <f>COUNTIFS(A1_Individu_Data_Keadaan_SDMK!A$4:A$149935,M106,A1_Individu_Data_Keadaan_SDMK!R$4:R$149935,"03. Ahli Teknologi Laboratorium Medik")</f>
        <v>0</v>
      </c>
      <c r="BE106" s="147">
        <f t="shared" si="91"/>
        <v>1</v>
      </c>
      <c r="BF106" s="146">
        <f t="shared" si="92"/>
        <v>0</v>
      </c>
      <c r="BG106" s="146">
        <f t="shared" si="93"/>
        <v>1</v>
      </c>
      <c r="BH106" s="151" t="str">
        <f t="shared" si="94"/>
        <v>Belum Memenuhi</v>
      </c>
      <c r="BI106" s="151" t="str">
        <f t="shared" si="95"/>
        <v>Belum Memenuhi</v>
      </c>
    </row>
    <row r="107" spans="13:61" ht="15">
      <c r="M107" s="142" t="s">
        <v>12568</v>
      </c>
      <c r="N107" s="143" t="s">
        <v>12569</v>
      </c>
      <c r="O107" s="140" t="s">
        <v>267</v>
      </c>
      <c r="P107" s="144" t="s">
        <v>9301</v>
      </c>
      <c r="Q107" s="369" t="s">
        <v>12204</v>
      </c>
      <c r="R107" s="140">
        <v>31</v>
      </c>
      <c r="S107" s="141">
        <v>3172</v>
      </c>
      <c r="T107" s="370" t="str">
        <f>IF(R107&lt;&gt;"",VLOOKUP(R107,'01_MASTER_KODE_WILAYAH'!H$1437:I$1470,2,FALSE),"")</f>
        <v>DKI JAKARTA</v>
      </c>
      <c r="U107" s="370" t="str">
        <f>IF(S107&lt;&gt;"",VLOOKUP(S107,'01_MASTER_KODE_WILAYAH'!D$5:F$1353,3,FALSE),"")</f>
        <v>KOTA JAKARTA TIMUR</v>
      </c>
      <c r="V107" s="371" t="str">
        <f t="shared" si="65"/>
        <v>2</v>
      </c>
      <c r="W107" s="157">
        <f t="shared" si="66"/>
        <v>0</v>
      </c>
      <c r="X107" s="145">
        <f>COUNTIFS(A1_Individu_Data_Keadaan_SDMK!A$4:A$149935,M107,A1_Individu_Data_Keadaan_SDMK!R$4:R$149935,"01. Dokter")</f>
        <v>0</v>
      </c>
      <c r="Y107" s="134">
        <f t="shared" si="67"/>
        <v>1</v>
      </c>
      <c r="Z107" s="146">
        <f t="shared" si="68"/>
        <v>0</v>
      </c>
      <c r="AA107" s="146">
        <f t="shared" si="69"/>
        <v>1</v>
      </c>
      <c r="AB107" s="145">
        <f>COUNTIFS(A1_Individu_Data_Keadaan_SDMK!A$4:A$149935,M107,A1_Individu_Data_Keadaan_SDMK!R$4:R$149935,"02. Dokter Gigi")</f>
        <v>0</v>
      </c>
      <c r="AC107" s="134">
        <f t="shared" si="70"/>
        <v>1</v>
      </c>
      <c r="AD107" s="146">
        <f t="shared" si="71"/>
        <v>0</v>
      </c>
      <c r="AE107" s="146">
        <f t="shared" si="72"/>
        <v>1</v>
      </c>
      <c r="AF107" s="145">
        <f>COUNTIFS(A1_Individu_Data_Keadaan_SDMK!A$4:A$149935,M107,A1_Individu_Data_Keadaan_SDMK!Q$4:Q$149935,"03. KEPERAWATAN")</f>
        <v>0</v>
      </c>
      <c r="AG107" s="147">
        <f t="shared" si="73"/>
        <v>5</v>
      </c>
      <c r="AH107" s="146">
        <f t="shared" si="74"/>
        <v>0</v>
      </c>
      <c r="AI107" s="146">
        <f t="shared" si="75"/>
        <v>5</v>
      </c>
      <c r="AJ107" s="145">
        <f>COUNTIFS(A1_Individu_Data_Keadaan_SDMK!A$4:A$149935,M107,A1_Individu_Data_Keadaan_SDMK!Q$4:Q$149935,"04. KEBIDANAN")</f>
        <v>0</v>
      </c>
      <c r="AK107" s="147">
        <f t="shared" si="76"/>
        <v>4</v>
      </c>
      <c r="AL107" s="146">
        <f t="shared" si="77"/>
        <v>0</v>
      </c>
      <c r="AM107" s="146">
        <f t="shared" si="78"/>
        <v>4</v>
      </c>
      <c r="AN107" s="145">
        <f>COUNTIFS(A1_Individu_Data_Keadaan_SDMK!A$4:A$149935,M107,A1_Individu_Data_Keadaan_SDMK!Q$4:Q$149935,"05. KEFARMASIAN")</f>
        <v>0</v>
      </c>
      <c r="AO107" s="147">
        <f t="shared" si="79"/>
        <v>1</v>
      </c>
      <c r="AP107" s="146">
        <f t="shared" si="80"/>
        <v>0</v>
      </c>
      <c r="AQ107" s="146">
        <f t="shared" si="81"/>
        <v>1</v>
      </c>
      <c r="AR107" s="145">
        <f>COUNTIFS(A1_Individu_Data_Keadaan_SDMK!A$4:A$149935,M107,A1_Individu_Data_Keadaan_SDMK!Q$4:Q$149935,"06. KESEHATAN MASYARAKAT")</f>
        <v>0</v>
      </c>
      <c r="AS107" s="147">
        <f t="shared" si="82"/>
        <v>1</v>
      </c>
      <c r="AT107" s="146">
        <f t="shared" si="83"/>
        <v>0</v>
      </c>
      <c r="AU107" s="146">
        <f t="shared" si="84"/>
        <v>1</v>
      </c>
      <c r="AV107" s="145">
        <f>COUNTIFS(A1_Individu_Data_Keadaan_SDMK!A$4:A$149935,M107,A1_Individu_Data_Keadaan_SDMK!Q$4:Q$149935,"07. KESEHATAN LINGKUNGAN")</f>
        <v>0</v>
      </c>
      <c r="AW107" s="147">
        <f t="shared" si="85"/>
        <v>1</v>
      </c>
      <c r="AX107" s="146">
        <f t="shared" si="86"/>
        <v>0</v>
      </c>
      <c r="AY107" s="146">
        <f t="shared" si="87"/>
        <v>1</v>
      </c>
      <c r="AZ107" s="145">
        <f>COUNTIFS(A1_Individu_Data_Keadaan_SDMK!A$4:A$149935,M107,A1_Individu_Data_Keadaan_SDMK!Q$4:Q$149935,"08. GIZI")</f>
        <v>0</v>
      </c>
      <c r="BA107" s="147">
        <f t="shared" si="88"/>
        <v>1</v>
      </c>
      <c r="BB107" s="146">
        <f t="shared" si="89"/>
        <v>0</v>
      </c>
      <c r="BC107" s="146">
        <f t="shared" si="90"/>
        <v>1</v>
      </c>
      <c r="BD107" s="145">
        <f>COUNTIFS(A1_Individu_Data_Keadaan_SDMK!A$4:A$149935,M107,A1_Individu_Data_Keadaan_SDMK!R$4:R$149935,"03. Ahli Teknologi Laboratorium Medik")</f>
        <v>0</v>
      </c>
      <c r="BE107" s="147">
        <f t="shared" si="91"/>
        <v>1</v>
      </c>
      <c r="BF107" s="146">
        <f t="shared" si="92"/>
        <v>0</v>
      </c>
      <c r="BG107" s="146">
        <f t="shared" si="93"/>
        <v>1</v>
      </c>
      <c r="BH107" s="151" t="str">
        <f t="shared" si="94"/>
        <v>Belum Memenuhi</v>
      </c>
      <c r="BI107" s="151" t="str">
        <f t="shared" si="95"/>
        <v>Belum Memenuhi</v>
      </c>
    </row>
    <row r="108" spans="13:61" ht="15">
      <c r="M108" s="142" t="s">
        <v>12570</v>
      </c>
      <c r="N108" s="143" t="s">
        <v>12571</v>
      </c>
      <c r="O108" s="140" t="s">
        <v>267</v>
      </c>
      <c r="P108" s="144" t="s">
        <v>9301</v>
      </c>
      <c r="Q108" s="369" t="s">
        <v>12204</v>
      </c>
      <c r="R108" s="140">
        <v>31</v>
      </c>
      <c r="S108" s="141">
        <v>3172</v>
      </c>
      <c r="T108" s="370" t="str">
        <f>IF(R108&lt;&gt;"",VLOOKUP(R108,'01_MASTER_KODE_WILAYAH'!H$1437:I$1470,2,FALSE),"")</f>
        <v>DKI JAKARTA</v>
      </c>
      <c r="U108" s="370" t="str">
        <f>IF(S108&lt;&gt;"",VLOOKUP(S108,'01_MASTER_KODE_WILAYAH'!D$5:F$1353,3,FALSE),"")</f>
        <v>KOTA JAKARTA TIMUR</v>
      </c>
      <c r="V108" s="371" t="str">
        <f t="shared" si="65"/>
        <v>2</v>
      </c>
      <c r="W108" s="157">
        <f t="shared" si="66"/>
        <v>0</v>
      </c>
      <c r="X108" s="145">
        <f>COUNTIFS(A1_Individu_Data_Keadaan_SDMK!A$4:A$149935,M108,A1_Individu_Data_Keadaan_SDMK!R$4:R$149935,"01. Dokter")</f>
        <v>0</v>
      </c>
      <c r="Y108" s="134">
        <f t="shared" si="67"/>
        <v>1</v>
      </c>
      <c r="Z108" s="146">
        <f t="shared" si="68"/>
        <v>0</v>
      </c>
      <c r="AA108" s="146">
        <f t="shared" si="69"/>
        <v>1</v>
      </c>
      <c r="AB108" s="145">
        <f>COUNTIFS(A1_Individu_Data_Keadaan_SDMK!A$4:A$149935,M108,A1_Individu_Data_Keadaan_SDMK!R$4:R$149935,"02. Dokter Gigi")</f>
        <v>0</v>
      </c>
      <c r="AC108" s="134">
        <f t="shared" si="70"/>
        <v>1</v>
      </c>
      <c r="AD108" s="146">
        <f t="shared" si="71"/>
        <v>0</v>
      </c>
      <c r="AE108" s="146">
        <f t="shared" si="72"/>
        <v>1</v>
      </c>
      <c r="AF108" s="145">
        <f>COUNTIFS(A1_Individu_Data_Keadaan_SDMK!A$4:A$149935,M108,A1_Individu_Data_Keadaan_SDMK!Q$4:Q$149935,"03. KEPERAWATAN")</f>
        <v>0</v>
      </c>
      <c r="AG108" s="147">
        <f t="shared" si="73"/>
        <v>5</v>
      </c>
      <c r="AH108" s="146">
        <f t="shared" si="74"/>
        <v>0</v>
      </c>
      <c r="AI108" s="146">
        <f t="shared" si="75"/>
        <v>5</v>
      </c>
      <c r="AJ108" s="145">
        <f>COUNTIFS(A1_Individu_Data_Keadaan_SDMK!A$4:A$149935,M108,A1_Individu_Data_Keadaan_SDMK!Q$4:Q$149935,"04. KEBIDANAN")</f>
        <v>0</v>
      </c>
      <c r="AK108" s="147">
        <f t="shared" si="76"/>
        <v>4</v>
      </c>
      <c r="AL108" s="146">
        <f t="shared" si="77"/>
        <v>0</v>
      </c>
      <c r="AM108" s="146">
        <f t="shared" si="78"/>
        <v>4</v>
      </c>
      <c r="AN108" s="145">
        <f>COUNTIFS(A1_Individu_Data_Keadaan_SDMK!A$4:A$149935,M108,A1_Individu_Data_Keadaan_SDMK!Q$4:Q$149935,"05. KEFARMASIAN")</f>
        <v>0</v>
      </c>
      <c r="AO108" s="147">
        <f t="shared" si="79"/>
        <v>1</v>
      </c>
      <c r="AP108" s="146">
        <f t="shared" si="80"/>
        <v>0</v>
      </c>
      <c r="AQ108" s="146">
        <f t="shared" si="81"/>
        <v>1</v>
      </c>
      <c r="AR108" s="145">
        <f>COUNTIFS(A1_Individu_Data_Keadaan_SDMK!A$4:A$149935,M108,A1_Individu_Data_Keadaan_SDMK!Q$4:Q$149935,"06. KESEHATAN MASYARAKAT")</f>
        <v>0</v>
      </c>
      <c r="AS108" s="147">
        <f t="shared" si="82"/>
        <v>1</v>
      </c>
      <c r="AT108" s="146">
        <f t="shared" si="83"/>
        <v>0</v>
      </c>
      <c r="AU108" s="146">
        <f t="shared" si="84"/>
        <v>1</v>
      </c>
      <c r="AV108" s="145">
        <f>COUNTIFS(A1_Individu_Data_Keadaan_SDMK!A$4:A$149935,M108,A1_Individu_Data_Keadaan_SDMK!Q$4:Q$149935,"07. KESEHATAN LINGKUNGAN")</f>
        <v>0</v>
      </c>
      <c r="AW108" s="147">
        <f t="shared" si="85"/>
        <v>1</v>
      </c>
      <c r="AX108" s="146">
        <f t="shared" si="86"/>
        <v>0</v>
      </c>
      <c r="AY108" s="146">
        <f t="shared" si="87"/>
        <v>1</v>
      </c>
      <c r="AZ108" s="145">
        <f>COUNTIFS(A1_Individu_Data_Keadaan_SDMK!A$4:A$149935,M108,A1_Individu_Data_Keadaan_SDMK!Q$4:Q$149935,"08. GIZI")</f>
        <v>0</v>
      </c>
      <c r="BA108" s="147">
        <f t="shared" si="88"/>
        <v>1</v>
      </c>
      <c r="BB108" s="146">
        <f t="shared" si="89"/>
        <v>0</v>
      </c>
      <c r="BC108" s="146">
        <f t="shared" si="90"/>
        <v>1</v>
      </c>
      <c r="BD108" s="145">
        <f>COUNTIFS(A1_Individu_Data_Keadaan_SDMK!A$4:A$149935,M108,A1_Individu_Data_Keadaan_SDMK!R$4:R$149935,"03. Ahli Teknologi Laboratorium Medik")</f>
        <v>0</v>
      </c>
      <c r="BE108" s="147">
        <f t="shared" si="91"/>
        <v>1</v>
      </c>
      <c r="BF108" s="146">
        <f t="shared" si="92"/>
        <v>0</v>
      </c>
      <c r="BG108" s="146">
        <f t="shared" si="93"/>
        <v>1</v>
      </c>
      <c r="BH108" s="151" t="str">
        <f t="shared" si="94"/>
        <v>Belum Memenuhi</v>
      </c>
      <c r="BI108" s="151" t="str">
        <f t="shared" si="95"/>
        <v>Belum Memenuhi</v>
      </c>
    </row>
    <row r="109" spans="13:61" ht="15">
      <c r="M109" s="142" t="s">
        <v>12572</v>
      </c>
      <c r="N109" s="143" t="s">
        <v>12573</v>
      </c>
      <c r="O109" s="140" t="s">
        <v>267</v>
      </c>
      <c r="P109" s="144" t="s">
        <v>9301</v>
      </c>
      <c r="Q109" s="369" t="s">
        <v>12204</v>
      </c>
      <c r="R109" s="140">
        <v>31</v>
      </c>
      <c r="S109" s="141">
        <v>3172</v>
      </c>
      <c r="T109" s="370" t="str">
        <f>IF(R109&lt;&gt;"",VLOOKUP(R109,'01_MASTER_KODE_WILAYAH'!H$1437:I$1470,2,FALSE),"")</f>
        <v>DKI JAKARTA</v>
      </c>
      <c r="U109" s="370" t="str">
        <f>IF(S109&lt;&gt;"",VLOOKUP(S109,'01_MASTER_KODE_WILAYAH'!D$5:F$1353,3,FALSE),"")</f>
        <v>KOTA JAKARTA TIMUR</v>
      </c>
      <c r="V109" s="371" t="str">
        <f t="shared" si="65"/>
        <v>2</v>
      </c>
      <c r="W109" s="157">
        <f t="shared" si="66"/>
        <v>0</v>
      </c>
      <c r="X109" s="145">
        <f>COUNTIFS(A1_Individu_Data_Keadaan_SDMK!A$4:A$149935,M109,A1_Individu_Data_Keadaan_SDMK!R$4:R$149935,"01. Dokter")</f>
        <v>0</v>
      </c>
      <c r="Y109" s="134">
        <f t="shared" si="67"/>
        <v>1</v>
      </c>
      <c r="Z109" s="146">
        <f t="shared" si="68"/>
        <v>0</v>
      </c>
      <c r="AA109" s="146">
        <f t="shared" si="69"/>
        <v>1</v>
      </c>
      <c r="AB109" s="145">
        <f>COUNTIFS(A1_Individu_Data_Keadaan_SDMK!A$4:A$149935,M109,A1_Individu_Data_Keadaan_SDMK!R$4:R$149935,"02. Dokter Gigi")</f>
        <v>0</v>
      </c>
      <c r="AC109" s="134">
        <f t="shared" si="70"/>
        <v>1</v>
      </c>
      <c r="AD109" s="146">
        <f t="shared" si="71"/>
        <v>0</v>
      </c>
      <c r="AE109" s="146">
        <f t="shared" si="72"/>
        <v>1</v>
      </c>
      <c r="AF109" s="145">
        <f>COUNTIFS(A1_Individu_Data_Keadaan_SDMK!A$4:A$149935,M109,A1_Individu_Data_Keadaan_SDMK!Q$4:Q$149935,"03. KEPERAWATAN")</f>
        <v>0</v>
      </c>
      <c r="AG109" s="147">
        <f t="shared" si="73"/>
        <v>5</v>
      </c>
      <c r="AH109" s="146">
        <f t="shared" si="74"/>
        <v>0</v>
      </c>
      <c r="AI109" s="146">
        <f t="shared" si="75"/>
        <v>5</v>
      </c>
      <c r="AJ109" s="145">
        <f>COUNTIFS(A1_Individu_Data_Keadaan_SDMK!A$4:A$149935,M109,A1_Individu_Data_Keadaan_SDMK!Q$4:Q$149935,"04. KEBIDANAN")</f>
        <v>0</v>
      </c>
      <c r="AK109" s="147">
        <f t="shared" si="76"/>
        <v>4</v>
      </c>
      <c r="AL109" s="146">
        <f t="shared" si="77"/>
        <v>0</v>
      </c>
      <c r="AM109" s="146">
        <f t="shared" si="78"/>
        <v>4</v>
      </c>
      <c r="AN109" s="145">
        <f>COUNTIFS(A1_Individu_Data_Keadaan_SDMK!A$4:A$149935,M109,A1_Individu_Data_Keadaan_SDMK!Q$4:Q$149935,"05. KEFARMASIAN")</f>
        <v>0</v>
      </c>
      <c r="AO109" s="147">
        <f t="shared" si="79"/>
        <v>1</v>
      </c>
      <c r="AP109" s="146">
        <f t="shared" si="80"/>
        <v>0</v>
      </c>
      <c r="AQ109" s="146">
        <f t="shared" si="81"/>
        <v>1</v>
      </c>
      <c r="AR109" s="145">
        <f>COUNTIFS(A1_Individu_Data_Keadaan_SDMK!A$4:A$149935,M109,A1_Individu_Data_Keadaan_SDMK!Q$4:Q$149935,"06. KESEHATAN MASYARAKAT")</f>
        <v>0</v>
      </c>
      <c r="AS109" s="147">
        <f t="shared" si="82"/>
        <v>1</v>
      </c>
      <c r="AT109" s="146">
        <f t="shared" si="83"/>
        <v>0</v>
      </c>
      <c r="AU109" s="146">
        <f t="shared" si="84"/>
        <v>1</v>
      </c>
      <c r="AV109" s="145">
        <f>COUNTIFS(A1_Individu_Data_Keadaan_SDMK!A$4:A$149935,M109,A1_Individu_Data_Keadaan_SDMK!Q$4:Q$149935,"07. KESEHATAN LINGKUNGAN")</f>
        <v>0</v>
      </c>
      <c r="AW109" s="147">
        <f t="shared" si="85"/>
        <v>1</v>
      </c>
      <c r="AX109" s="146">
        <f t="shared" si="86"/>
        <v>0</v>
      </c>
      <c r="AY109" s="146">
        <f t="shared" si="87"/>
        <v>1</v>
      </c>
      <c r="AZ109" s="145">
        <f>COUNTIFS(A1_Individu_Data_Keadaan_SDMK!A$4:A$149935,M109,A1_Individu_Data_Keadaan_SDMK!Q$4:Q$149935,"08. GIZI")</f>
        <v>0</v>
      </c>
      <c r="BA109" s="147">
        <f t="shared" si="88"/>
        <v>1</v>
      </c>
      <c r="BB109" s="146">
        <f t="shared" si="89"/>
        <v>0</v>
      </c>
      <c r="BC109" s="146">
        <f t="shared" si="90"/>
        <v>1</v>
      </c>
      <c r="BD109" s="145">
        <f>COUNTIFS(A1_Individu_Data_Keadaan_SDMK!A$4:A$149935,M109,A1_Individu_Data_Keadaan_SDMK!R$4:R$149935,"03. Ahli Teknologi Laboratorium Medik")</f>
        <v>0</v>
      </c>
      <c r="BE109" s="147">
        <f t="shared" si="91"/>
        <v>1</v>
      </c>
      <c r="BF109" s="146">
        <f t="shared" si="92"/>
        <v>0</v>
      </c>
      <c r="BG109" s="146">
        <f t="shared" si="93"/>
        <v>1</v>
      </c>
      <c r="BH109" s="151" t="str">
        <f t="shared" si="94"/>
        <v>Belum Memenuhi</v>
      </c>
      <c r="BI109" s="151" t="str">
        <f t="shared" si="95"/>
        <v>Belum Memenuhi</v>
      </c>
    </row>
    <row r="110" spans="13:61" ht="15">
      <c r="M110" s="142" t="s">
        <v>12574</v>
      </c>
      <c r="N110" s="143" t="s">
        <v>12575</v>
      </c>
      <c r="O110" s="140" t="s">
        <v>267</v>
      </c>
      <c r="P110" s="144" t="s">
        <v>9301</v>
      </c>
      <c r="Q110" s="369" t="s">
        <v>12204</v>
      </c>
      <c r="R110" s="140">
        <v>31</v>
      </c>
      <c r="S110" s="141">
        <v>3172</v>
      </c>
      <c r="T110" s="370" t="str">
        <f>IF(R110&lt;&gt;"",VLOOKUP(R110,'01_MASTER_KODE_WILAYAH'!H$1437:I$1470,2,FALSE),"")</f>
        <v>DKI JAKARTA</v>
      </c>
      <c r="U110" s="370" t="str">
        <f>IF(S110&lt;&gt;"",VLOOKUP(S110,'01_MASTER_KODE_WILAYAH'!D$5:F$1353,3,FALSE),"")</f>
        <v>KOTA JAKARTA TIMUR</v>
      </c>
      <c r="V110" s="371" t="str">
        <f t="shared" si="65"/>
        <v>2</v>
      </c>
      <c r="W110" s="157">
        <f t="shared" si="66"/>
        <v>0</v>
      </c>
      <c r="X110" s="145">
        <f>COUNTIFS(A1_Individu_Data_Keadaan_SDMK!A$4:A$149935,M110,A1_Individu_Data_Keadaan_SDMK!R$4:R$149935,"01. Dokter")</f>
        <v>0</v>
      </c>
      <c r="Y110" s="134">
        <f t="shared" si="67"/>
        <v>1</v>
      </c>
      <c r="Z110" s="146">
        <f t="shared" si="68"/>
        <v>0</v>
      </c>
      <c r="AA110" s="146">
        <f t="shared" si="69"/>
        <v>1</v>
      </c>
      <c r="AB110" s="145">
        <f>COUNTIFS(A1_Individu_Data_Keadaan_SDMK!A$4:A$149935,M110,A1_Individu_Data_Keadaan_SDMK!R$4:R$149935,"02. Dokter Gigi")</f>
        <v>0</v>
      </c>
      <c r="AC110" s="134">
        <f t="shared" si="70"/>
        <v>1</v>
      </c>
      <c r="AD110" s="146">
        <f t="shared" si="71"/>
        <v>0</v>
      </c>
      <c r="AE110" s="146">
        <f t="shared" si="72"/>
        <v>1</v>
      </c>
      <c r="AF110" s="145">
        <f>COUNTIFS(A1_Individu_Data_Keadaan_SDMK!A$4:A$149935,M110,A1_Individu_Data_Keadaan_SDMK!Q$4:Q$149935,"03. KEPERAWATAN")</f>
        <v>0</v>
      </c>
      <c r="AG110" s="147">
        <f t="shared" si="73"/>
        <v>5</v>
      </c>
      <c r="AH110" s="146">
        <f t="shared" si="74"/>
        <v>0</v>
      </c>
      <c r="AI110" s="146">
        <f t="shared" si="75"/>
        <v>5</v>
      </c>
      <c r="AJ110" s="145">
        <f>COUNTIFS(A1_Individu_Data_Keadaan_SDMK!A$4:A$149935,M110,A1_Individu_Data_Keadaan_SDMK!Q$4:Q$149935,"04. KEBIDANAN")</f>
        <v>0</v>
      </c>
      <c r="AK110" s="147">
        <f t="shared" si="76"/>
        <v>4</v>
      </c>
      <c r="AL110" s="146">
        <f t="shared" si="77"/>
        <v>0</v>
      </c>
      <c r="AM110" s="146">
        <f t="shared" si="78"/>
        <v>4</v>
      </c>
      <c r="AN110" s="145">
        <f>COUNTIFS(A1_Individu_Data_Keadaan_SDMK!A$4:A$149935,M110,A1_Individu_Data_Keadaan_SDMK!Q$4:Q$149935,"05. KEFARMASIAN")</f>
        <v>0</v>
      </c>
      <c r="AO110" s="147">
        <f t="shared" si="79"/>
        <v>1</v>
      </c>
      <c r="AP110" s="146">
        <f t="shared" si="80"/>
        <v>0</v>
      </c>
      <c r="AQ110" s="146">
        <f t="shared" si="81"/>
        <v>1</v>
      </c>
      <c r="AR110" s="145">
        <f>COUNTIFS(A1_Individu_Data_Keadaan_SDMK!A$4:A$149935,M110,A1_Individu_Data_Keadaan_SDMK!Q$4:Q$149935,"06. KESEHATAN MASYARAKAT")</f>
        <v>0</v>
      </c>
      <c r="AS110" s="147">
        <f t="shared" si="82"/>
        <v>1</v>
      </c>
      <c r="AT110" s="146">
        <f t="shared" si="83"/>
        <v>0</v>
      </c>
      <c r="AU110" s="146">
        <f t="shared" si="84"/>
        <v>1</v>
      </c>
      <c r="AV110" s="145">
        <f>COUNTIFS(A1_Individu_Data_Keadaan_SDMK!A$4:A$149935,M110,A1_Individu_Data_Keadaan_SDMK!Q$4:Q$149935,"07. KESEHATAN LINGKUNGAN")</f>
        <v>0</v>
      </c>
      <c r="AW110" s="147">
        <f t="shared" si="85"/>
        <v>1</v>
      </c>
      <c r="AX110" s="146">
        <f t="shared" si="86"/>
        <v>0</v>
      </c>
      <c r="AY110" s="146">
        <f t="shared" si="87"/>
        <v>1</v>
      </c>
      <c r="AZ110" s="145">
        <f>COUNTIFS(A1_Individu_Data_Keadaan_SDMK!A$4:A$149935,M110,A1_Individu_Data_Keadaan_SDMK!Q$4:Q$149935,"08. GIZI")</f>
        <v>0</v>
      </c>
      <c r="BA110" s="147">
        <f t="shared" si="88"/>
        <v>1</v>
      </c>
      <c r="BB110" s="146">
        <f t="shared" si="89"/>
        <v>0</v>
      </c>
      <c r="BC110" s="146">
        <f t="shared" si="90"/>
        <v>1</v>
      </c>
      <c r="BD110" s="145">
        <f>COUNTIFS(A1_Individu_Data_Keadaan_SDMK!A$4:A$149935,M110,A1_Individu_Data_Keadaan_SDMK!R$4:R$149935,"03. Ahli Teknologi Laboratorium Medik")</f>
        <v>0</v>
      </c>
      <c r="BE110" s="147">
        <f t="shared" si="91"/>
        <v>1</v>
      </c>
      <c r="BF110" s="146">
        <f t="shared" si="92"/>
        <v>0</v>
      </c>
      <c r="BG110" s="146">
        <f t="shared" si="93"/>
        <v>1</v>
      </c>
      <c r="BH110" s="151" t="str">
        <f t="shared" si="94"/>
        <v>Belum Memenuhi</v>
      </c>
      <c r="BI110" s="151" t="str">
        <f t="shared" si="95"/>
        <v>Belum Memenuhi</v>
      </c>
    </row>
    <row r="111" spans="13:61" ht="15">
      <c r="M111" s="142" t="s">
        <v>12576</v>
      </c>
      <c r="N111" s="143" t="s">
        <v>12577</v>
      </c>
      <c r="O111" s="140" t="s">
        <v>267</v>
      </c>
      <c r="P111" s="144" t="s">
        <v>9301</v>
      </c>
      <c r="Q111" s="369" t="s">
        <v>12204</v>
      </c>
      <c r="R111" s="140">
        <v>31</v>
      </c>
      <c r="S111" s="141">
        <v>3172</v>
      </c>
      <c r="T111" s="370" t="str">
        <f>IF(R111&lt;&gt;"",VLOOKUP(R111,'01_MASTER_KODE_WILAYAH'!H$1437:I$1470,2,FALSE),"")</f>
        <v>DKI JAKARTA</v>
      </c>
      <c r="U111" s="370" t="str">
        <f>IF(S111&lt;&gt;"",VLOOKUP(S111,'01_MASTER_KODE_WILAYAH'!D$5:F$1353,3,FALSE),"")</f>
        <v>KOTA JAKARTA TIMUR</v>
      </c>
      <c r="V111" s="371" t="str">
        <f t="shared" si="65"/>
        <v>2</v>
      </c>
      <c r="W111" s="157">
        <f t="shared" si="66"/>
        <v>0</v>
      </c>
      <c r="X111" s="145">
        <f>COUNTIFS(A1_Individu_Data_Keadaan_SDMK!A$4:A$149935,M111,A1_Individu_Data_Keadaan_SDMK!R$4:R$149935,"01. Dokter")</f>
        <v>0</v>
      </c>
      <c r="Y111" s="134">
        <f t="shared" si="67"/>
        <v>1</v>
      </c>
      <c r="Z111" s="146">
        <f t="shared" si="68"/>
        <v>0</v>
      </c>
      <c r="AA111" s="146">
        <f t="shared" si="69"/>
        <v>1</v>
      </c>
      <c r="AB111" s="145">
        <f>COUNTIFS(A1_Individu_Data_Keadaan_SDMK!A$4:A$149935,M111,A1_Individu_Data_Keadaan_SDMK!R$4:R$149935,"02. Dokter Gigi")</f>
        <v>0</v>
      </c>
      <c r="AC111" s="134">
        <f t="shared" si="70"/>
        <v>1</v>
      </c>
      <c r="AD111" s="146">
        <f t="shared" si="71"/>
        <v>0</v>
      </c>
      <c r="AE111" s="146">
        <f t="shared" si="72"/>
        <v>1</v>
      </c>
      <c r="AF111" s="145">
        <f>COUNTIFS(A1_Individu_Data_Keadaan_SDMK!A$4:A$149935,M111,A1_Individu_Data_Keadaan_SDMK!Q$4:Q$149935,"03. KEPERAWATAN")</f>
        <v>0</v>
      </c>
      <c r="AG111" s="147">
        <f t="shared" si="73"/>
        <v>5</v>
      </c>
      <c r="AH111" s="146">
        <f t="shared" si="74"/>
        <v>0</v>
      </c>
      <c r="AI111" s="146">
        <f t="shared" si="75"/>
        <v>5</v>
      </c>
      <c r="AJ111" s="145">
        <f>COUNTIFS(A1_Individu_Data_Keadaan_SDMK!A$4:A$149935,M111,A1_Individu_Data_Keadaan_SDMK!Q$4:Q$149935,"04. KEBIDANAN")</f>
        <v>0</v>
      </c>
      <c r="AK111" s="147">
        <f t="shared" si="76"/>
        <v>4</v>
      </c>
      <c r="AL111" s="146">
        <f t="shared" si="77"/>
        <v>0</v>
      </c>
      <c r="AM111" s="146">
        <f t="shared" si="78"/>
        <v>4</v>
      </c>
      <c r="AN111" s="145">
        <f>COUNTIFS(A1_Individu_Data_Keadaan_SDMK!A$4:A$149935,M111,A1_Individu_Data_Keadaan_SDMK!Q$4:Q$149935,"05. KEFARMASIAN")</f>
        <v>0</v>
      </c>
      <c r="AO111" s="147">
        <f t="shared" si="79"/>
        <v>1</v>
      </c>
      <c r="AP111" s="146">
        <f t="shared" si="80"/>
        <v>0</v>
      </c>
      <c r="AQ111" s="146">
        <f t="shared" si="81"/>
        <v>1</v>
      </c>
      <c r="AR111" s="145">
        <f>COUNTIFS(A1_Individu_Data_Keadaan_SDMK!A$4:A$149935,M111,A1_Individu_Data_Keadaan_SDMK!Q$4:Q$149935,"06. KESEHATAN MASYARAKAT")</f>
        <v>0</v>
      </c>
      <c r="AS111" s="147">
        <f t="shared" si="82"/>
        <v>1</v>
      </c>
      <c r="AT111" s="146">
        <f t="shared" si="83"/>
        <v>0</v>
      </c>
      <c r="AU111" s="146">
        <f t="shared" si="84"/>
        <v>1</v>
      </c>
      <c r="AV111" s="145">
        <f>COUNTIFS(A1_Individu_Data_Keadaan_SDMK!A$4:A$149935,M111,A1_Individu_Data_Keadaan_SDMK!Q$4:Q$149935,"07. KESEHATAN LINGKUNGAN")</f>
        <v>0</v>
      </c>
      <c r="AW111" s="147">
        <f t="shared" si="85"/>
        <v>1</v>
      </c>
      <c r="AX111" s="146">
        <f t="shared" si="86"/>
        <v>0</v>
      </c>
      <c r="AY111" s="146">
        <f t="shared" si="87"/>
        <v>1</v>
      </c>
      <c r="AZ111" s="145">
        <f>COUNTIFS(A1_Individu_Data_Keadaan_SDMK!A$4:A$149935,M111,A1_Individu_Data_Keadaan_SDMK!Q$4:Q$149935,"08. GIZI")</f>
        <v>0</v>
      </c>
      <c r="BA111" s="147">
        <f t="shared" si="88"/>
        <v>1</v>
      </c>
      <c r="BB111" s="146">
        <f t="shared" si="89"/>
        <v>0</v>
      </c>
      <c r="BC111" s="146">
        <f t="shared" si="90"/>
        <v>1</v>
      </c>
      <c r="BD111" s="145">
        <f>COUNTIFS(A1_Individu_Data_Keadaan_SDMK!A$4:A$149935,M111,A1_Individu_Data_Keadaan_SDMK!R$4:R$149935,"03. Ahli Teknologi Laboratorium Medik")</f>
        <v>0</v>
      </c>
      <c r="BE111" s="147">
        <f t="shared" si="91"/>
        <v>1</v>
      </c>
      <c r="BF111" s="146">
        <f t="shared" si="92"/>
        <v>0</v>
      </c>
      <c r="BG111" s="146">
        <f t="shared" si="93"/>
        <v>1</v>
      </c>
      <c r="BH111" s="151" t="str">
        <f t="shared" si="94"/>
        <v>Belum Memenuhi</v>
      </c>
      <c r="BI111" s="151" t="str">
        <f t="shared" si="95"/>
        <v>Belum Memenuhi</v>
      </c>
    </row>
    <row r="112" spans="13:61" ht="15">
      <c r="M112" s="142" t="s">
        <v>12578</v>
      </c>
      <c r="N112" s="143" t="s">
        <v>12579</v>
      </c>
      <c r="O112" s="140" t="s">
        <v>267</v>
      </c>
      <c r="P112" s="144" t="s">
        <v>9301</v>
      </c>
      <c r="Q112" s="369" t="s">
        <v>12204</v>
      </c>
      <c r="R112" s="140">
        <v>31</v>
      </c>
      <c r="S112" s="141">
        <v>3172</v>
      </c>
      <c r="T112" s="370" t="str">
        <f>IF(R112&lt;&gt;"",VLOOKUP(R112,'01_MASTER_KODE_WILAYAH'!H$1437:I$1470,2,FALSE),"")</f>
        <v>DKI JAKARTA</v>
      </c>
      <c r="U112" s="370" t="str">
        <f>IF(S112&lt;&gt;"",VLOOKUP(S112,'01_MASTER_KODE_WILAYAH'!D$5:F$1353,3,FALSE),"")</f>
        <v>KOTA JAKARTA TIMUR</v>
      </c>
      <c r="V112" s="371" t="str">
        <f t="shared" si="65"/>
        <v>2</v>
      </c>
      <c r="W112" s="157">
        <f t="shared" si="66"/>
        <v>0</v>
      </c>
      <c r="X112" s="145">
        <f>COUNTIFS(A1_Individu_Data_Keadaan_SDMK!A$4:A$149935,M112,A1_Individu_Data_Keadaan_SDMK!R$4:R$149935,"01. Dokter")</f>
        <v>0</v>
      </c>
      <c r="Y112" s="134">
        <f t="shared" si="67"/>
        <v>1</v>
      </c>
      <c r="Z112" s="146">
        <f t="shared" si="68"/>
        <v>0</v>
      </c>
      <c r="AA112" s="146">
        <f t="shared" si="69"/>
        <v>1</v>
      </c>
      <c r="AB112" s="145">
        <f>COUNTIFS(A1_Individu_Data_Keadaan_SDMK!A$4:A$149935,M112,A1_Individu_Data_Keadaan_SDMK!R$4:R$149935,"02. Dokter Gigi")</f>
        <v>0</v>
      </c>
      <c r="AC112" s="134">
        <f t="shared" si="70"/>
        <v>1</v>
      </c>
      <c r="AD112" s="146">
        <f t="shared" si="71"/>
        <v>0</v>
      </c>
      <c r="AE112" s="146">
        <f t="shared" si="72"/>
        <v>1</v>
      </c>
      <c r="AF112" s="145">
        <f>COUNTIFS(A1_Individu_Data_Keadaan_SDMK!A$4:A$149935,M112,A1_Individu_Data_Keadaan_SDMK!Q$4:Q$149935,"03. KEPERAWATAN")</f>
        <v>0</v>
      </c>
      <c r="AG112" s="147">
        <f t="shared" si="73"/>
        <v>5</v>
      </c>
      <c r="AH112" s="146">
        <f t="shared" si="74"/>
        <v>0</v>
      </c>
      <c r="AI112" s="146">
        <f t="shared" si="75"/>
        <v>5</v>
      </c>
      <c r="AJ112" s="145">
        <f>COUNTIFS(A1_Individu_Data_Keadaan_SDMK!A$4:A$149935,M112,A1_Individu_Data_Keadaan_SDMK!Q$4:Q$149935,"04. KEBIDANAN")</f>
        <v>0</v>
      </c>
      <c r="AK112" s="147">
        <f t="shared" si="76"/>
        <v>4</v>
      </c>
      <c r="AL112" s="146">
        <f t="shared" si="77"/>
        <v>0</v>
      </c>
      <c r="AM112" s="146">
        <f t="shared" si="78"/>
        <v>4</v>
      </c>
      <c r="AN112" s="145">
        <f>COUNTIFS(A1_Individu_Data_Keadaan_SDMK!A$4:A$149935,M112,A1_Individu_Data_Keadaan_SDMK!Q$4:Q$149935,"05. KEFARMASIAN")</f>
        <v>0</v>
      </c>
      <c r="AO112" s="147">
        <f t="shared" si="79"/>
        <v>1</v>
      </c>
      <c r="AP112" s="146">
        <f t="shared" si="80"/>
        <v>0</v>
      </c>
      <c r="AQ112" s="146">
        <f t="shared" si="81"/>
        <v>1</v>
      </c>
      <c r="AR112" s="145">
        <f>COUNTIFS(A1_Individu_Data_Keadaan_SDMK!A$4:A$149935,M112,A1_Individu_Data_Keadaan_SDMK!Q$4:Q$149935,"06. KESEHATAN MASYARAKAT")</f>
        <v>0</v>
      </c>
      <c r="AS112" s="147">
        <f t="shared" si="82"/>
        <v>1</v>
      </c>
      <c r="AT112" s="146">
        <f t="shared" si="83"/>
        <v>0</v>
      </c>
      <c r="AU112" s="146">
        <f t="shared" si="84"/>
        <v>1</v>
      </c>
      <c r="AV112" s="145">
        <f>COUNTIFS(A1_Individu_Data_Keadaan_SDMK!A$4:A$149935,M112,A1_Individu_Data_Keadaan_SDMK!Q$4:Q$149935,"07. KESEHATAN LINGKUNGAN")</f>
        <v>0</v>
      </c>
      <c r="AW112" s="147">
        <f t="shared" si="85"/>
        <v>1</v>
      </c>
      <c r="AX112" s="146">
        <f t="shared" si="86"/>
        <v>0</v>
      </c>
      <c r="AY112" s="146">
        <f t="shared" si="87"/>
        <v>1</v>
      </c>
      <c r="AZ112" s="145">
        <f>COUNTIFS(A1_Individu_Data_Keadaan_SDMK!A$4:A$149935,M112,A1_Individu_Data_Keadaan_SDMK!Q$4:Q$149935,"08. GIZI")</f>
        <v>0</v>
      </c>
      <c r="BA112" s="147">
        <f t="shared" si="88"/>
        <v>1</v>
      </c>
      <c r="BB112" s="146">
        <f t="shared" si="89"/>
        <v>0</v>
      </c>
      <c r="BC112" s="146">
        <f t="shared" si="90"/>
        <v>1</v>
      </c>
      <c r="BD112" s="145">
        <f>COUNTIFS(A1_Individu_Data_Keadaan_SDMK!A$4:A$149935,M112,A1_Individu_Data_Keadaan_SDMK!R$4:R$149935,"03. Ahli Teknologi Laboratorium Medik")</f>
        <v>0</v>
      </c>
      <c r="BE112" s="147">
        <f t="shared" si="91"/>
        <v>1</v>
      </c>
      <c r="BF112" s="146">
        <f t="shared" si="92"/>
        <v>0</v>
      </c>
      <c r="BG112" s="146">
        <f t="shared" si="93"/>
        <v>1</v>
      </c>
      <c r="BH112" s="151" t="str">
        <f t="shared" si="94"/>
        <v>Belum Memenuhi</v>
      </c>
      <c r="BI112" s="151" t="str">
        <f t="shared" si="95"/>
        <v>Belum Memenuhi</v>
      </c>
    </row>
    <row r="113" spans="13:61" ht="15">
      <c r="M113" s="142" t="s">
        <v>12580</v>
      </c>
      <c r="N113" s="143" t="s">
        <v>12581</v>
      </c>
      <c r="O113" s="140" t="s">
        <v>267</v>
      </c>
      <c r="P113" s="144" t="s">
        <v>9301</v>
      </c>
      <c r="Q113" s="369" t="s">
        <v>12204</v>
      </c>
      <c r="R113" s="140">
        <v>31</v>
      </c>
      <c r="S113" s="141">
        <v>3172</v>
      </c>
      <c r="T113" s="370" t="str">
        <f>IF(R113&lt;&gt;"",VLOOKUP(R113,'01_MASTER_KODE_WILAYAH'!H$1437:I$1470,2,FALSE),"")</f>
        <v>DKI JAKARTA</v>
      </c>
      <c r="U113" s="370" t="str">
        <f>IF(S113&lt;&gt;"",VLOOKUP(S113,'01_MASTER_KODE_WILAYAH'!D$5:F$1353,3,FALSE),"")</f>
        <v>KOTA JAKARTA TIMUR</v>
      </c>
      <c r="V113" s="371" t="str">
        <f t="shared" si="65"/>
        <v>2</v>
      </c>
      <c r="W113" s="157">
        <f t="shared" si="66"/>
        <v>0</v>
      </c>
      <c r="X113" s="145">
        <f>COUNTIFS(A1_Individu_Data_Keadaan_SDMK!A$4:A$149935,M113,A1_Individu_Data_Keadaan_SDMK!R$4:R$149935,"01. Dokter")</f>
        <v>0</v>
      </c>
      <c r="Y113" s="134">
        <f t="shared" si="67"/>
        <v>1</v>
      </c>
      <c r="Z113" s="146">
        <f t="shared" si="68"/>
        <v>0</v>
      </c>
      <c r="AA113" s="146">
        <f t="shared" si="69"/>
        <v>1</v>
      </c>
      <c r="AB113" s="145">
        <f>COUNTIFS(A1_Individu_Data_Keadaan_SDMK!A$4:A$149935,M113,A1_Individu_Data_Keadaan_SDMK!R$4:R$149935,"02. Dokter Gigi")</f>
        <v>0</v>
      </c>
      <c r="AC113" s="134">
        <f t="shared" si="70"/>
        <v>1</v>
      </c>
      <c r="AD113" s="146">
        <f t="shared" si="71"/>
        <v>0</v>
      </c>
      <c r="AE113" s="146">
        <f t="shared" si="72"/>
        <v>1</v>
      </c>
      <c r="AF113" s="145">
        <f>COUNTIFS(A1_Individu_Data_Keadaan_SDMK!A$4:A$149935,M113,A1_Individu_Data_Keadaan_SDMK!Q$4:Q$149935,"03. KEPERAWATAN")</f>
        <v>0</v>
      </c>
      <c r="AG113" s="147">
        <f t="shared" si="73"/>
        <v>5</v>
      </c>
      <c r="AH113" s="146">
        <f t="shared" si="74"/>
        <v>0</v>
      </c>
      <c r="AI113" s="146">
        <f t="shared" si="75"/>
        <v>5</v>
      </c>
      <c r="AJ113" s="145">
        <f>COUNTIFS(A1_Individu_Data_Keadaan_SDMK!A$4:A$149935,M113,A1_Individu_Data_Keadaan_SDMK!Q$4:Q$149935,"04. KEBIDANAN")</f>
        <v>0</v>
      </c>
      <c r="AK113" s="147">
        <f t="shared" si="76"/>
        <v>4</v>
      </c>
      <c r="AL113" s="146">
        <f t="shared" si="77"/>
        <v>0</v>
      </c>
      <c r="AM113" s="146">
        <f t="shared" si="78"/>
        <v>4</v>
      </c>
      <c r="AN113" s="145">
        <f>COUNTIFS(A1_Individu_Data_Keadaan_SDMK!A$4:A$149935,M113,A1_Individu_Data_Keadaan_SDMK!Q$4:Q$149935,"05. KEFARMASIAN")</f>
        <v>0</v>
      </c>
      <c r="AO113" s="147">
        <f t="shared" si="79"/>
        <v>1</v>
      </c>
      <c r="AP113" s="146">
        <f t="shared" si="80"/>
        <v>0</v>
      </c>
      <c r="AQ113" s="146">
        <f t="shared" si="81"/>
        <v>1</v>
      </c>
      <c r="AR113" s="145">
        <f>COUNTIFS(A1_Individu_Data_Keadaan_SDMK!A$4:A$149935,M113,A1_Individu_Data_Keadaan_SDMK!Q$4:Q$149935,"06. KESEHATAN MASYARAKAT")</f>
        <v>0</v>
      </c>
      <c r="AS113" s="147">
        <f t="shared" si="82"/>
        <v>1</v>
      </c>
      <c r="AT113" s="146">
        <f t="shared" si="83"/>
        <v>0</v>
      </c>
      <c r="AU113" s="146">
        <f t="shared" si="84"/>
        <v>1</v>
      </c>
      <c r="AV113" s="145">
        <f>COUNTIFS(A1_Individu_Data_Keadaan_SDMK!A$4:A$149935,M113,A1_Individu_Data_Keadaan_SDMK!Q$4:Q$149935,"07. KESEHATAN LINGKUNGAN")</f>
        <v>0</v>
      </c>
      <c r="AW113" s="147">
        <f t="shared" si="85"/>
        <v>1</v>
      </c>
      <c r="AX113" s="146">
        <f t="shared" si="86"/>
        <v>0</v>
      </c>
      <c r="AY113" s="146">
        <f t="shared" si="87"/>
        <v>1</v>
      </c>
      <c r="AZ113" s="145">
        <f>COUNTIFS(A1_Individu_Data_Keadaan_SDMK!A$4:A$149935,M113,A1_Individu_Data_Keadaan_SDMK!Q$4:Q$149935,"08. GIZI")</f>
        <v>0</v>
      </c>
      <c r="BA113" s="147">
        <f t="shared" si="88"/>
        <v>1</v>
      </c>
      <c r="BB113" s="146">
        <f t="shared" si="89"/>
        <v>0</v>
      </c>
      <c r="BC113" s="146">
        <f t="shared" si="90"/>
        <v>1</v>
      </c>
      <c r="BD113" s="145">
        <f>COUNTIFS(A1_Individu_Data_Keadaan_SDMK!A$4:A$149935,M113,A1_Individu_Data_Keadaan_SDMK!R$4:R$149935,"03. Ahli Teknologi Laboratorium Medik")</f>
        <v>0</v>
      </c>
      <c r="BE113" s="147">
        <f t="shared" si="91"/>
        <v>1</v>
      </c>
      <c r="BF113" s="146">
        <f t="shared" si="92"/>
        <v>0</v>
      </c>
      <c r="BG113" s="146">
        <f t="shared" si="93"/>
        <v>1</v>
      </c>
      <c r="BH113" s="151" t="str">
        <f t="shared" si="94"/>
        <v>Belum Memenuhi</v>
      </c>
      <c r="BI113" s="151" t="str">
        <f t="shared" si="95"/>
        <v>Belum Memenuhi</v>
      </c>
    </row>
    <row r="114" spans="13:61" ht="15">
      <c r="M114" s="142" t="s">
        <v>12582</v>
      </c>
      <c r="N114" s="143" t="s">
        <v>12583</v>
      </c>
      <c r="O114" s="140" t="s">
        <v>267</v>
      </c>
      <c r="P114" s="144" t="s">
        <v>9301</v>
      </c>
      <c r="Q114" s="369" t="s">
        <v>12204</v>
      </c>
      <c r="R114" s="140">
        <v>31</v>
      </c>
      <c r="S114" s="141">
        <v>3172</v>
      </c>
      <c r="T114" s="370" t="str">
        <f>IF(R114&lt;&gt;"",VLOOKUP(R114,'01_MASTER_KODE_WILAYAH'!H$1437:I$1470,2,FALSE),"")</f>
        <v>DKI JAKARTA</v>
      </c>
      <c r="U114" s="370" t="str">
        <f>IF(S114&lt;&gt;"",VLOOKUP(S114,'01_MASTER_KODE_WILAYAH'!D$5:F$1353,3,FALSE),"")</f>
        <v>KOTA JAKARTA TIMUR</v>
      </c>
      <c r="V114" s="371" t="str">
        <f t="shared" si="65"/>
        <v>2</v>
      </c>
      <c r="W114" s="157">
        <f t="shared" si="66"/>
        <v>0</v>
      </c>
      <c r="X114" s="145">
        <f>COUNTIFS(A1_Individu_Data_Keadaan_SDMK!A$4:A$149935,M114,A1_Individu_Data_Keadaan_SDMK!R$4:R$149935,"01. Dokter")</f>
        <v>0</v>
      </c>
      <c r="Y114" s="134">
        <f t="shared" si="67"/>
        <v>1</v>
      </c>
      <c r="Z114" s="146">
        <f t="shared" si="68"/>
        <v>0</v>
      </c>
      <c r="AA114" s="146">
        <f t="shared" si="69"/>
        <v>1</v>
      </c>
      <c r="AB114" s="145">
        <f>COUNTIFS(A1_Individu_Data_Keadaan_SDMK!A$4:A$149935,M114,A1_Individu_Data_Keadaan_SDMK!R$4:R$149935,"02. Dokter Gigi")</f>
        <v>0</v>
      </c>
      <c r="AC114" s="134">
        <f t="shared" si="70"/>
        <v>1</v>
      </c>
      <c r="AD114" s="146">
        <f t="shared" si="71"/>
        <v>0</v>
      </c>
      <c r="AE114" s="146">
        <f t="shared" si="72"/>
        <v>1</v>
      </c>
      <c r="AF114" s="145">
        <f>COUNTIFS(A1_Individu_Data_Keadaan_SDMK!A$4:A$149935,M114,A1_Individu_Data_Keadaan_SDMK!Q$4:Q$149935,"03. KEPERAWATAN")</f>
        <v>0</v>
      </c>
      <c r="AG114" s="147">
        <f t="shared" si="73"/>
        <v>5</v>
      </c>
      <c r="AH114" s="146">
        <f t="shared" si="74"/>
        <v>0</v>
      </c>
      <c r="AI114" s="146">
        <f t="shared" si="75"/>
        <v>5</v>
      </c>
      <c r="AJ114" s="145">
        <f>COUNTIFS(A1_Individu_Data_Keadaan_SDMK!A$4:A$149935,M114,A1_Individu_Data_Keadaan_SDMK!Q$4:Q$149935,"04. KEBIDANAN")</f>
        <v>0</v>
      </c>
      <c r="AK114" s="147">
        <f t="shared" si="76"/>
        <v>4</v>
      </c>
      <c r="AL114" s="146">
        <f t="shared" si="77"/>
        <v>0</v>
      </c>
      <c r="AM114" s="146">
        <f t="shared" si="78"/>
        <v>4</v>
      </c>
      <c r="AN114" s="145">
        <f>COUNTIFS(A1_Individu_Data_Keadaan_SDMK!A$4:A$149935,M114,A1_Individu_Data_Keadaan_SDMK!Q$4:Q$149935,"05. KEFARMASIAN")</f>
        <v>0</v>
      </c>
      <c r="AO114" s="147">
        <f t="shared" si="79"/>
        <v>1</v>
      </c>
      <c r="AP114" s="146">
        <f t="shared" si="80"/>
        <v>0</v>
      </c>
      <c r="AQ114" s="146">
        <f t="shared" si="81"/>
        <v>1</v>
      </c>
      <c r="AR114" s="145">
        <f>COUNTIFS(A1_Individu_Data_Keadaan_SDMK!A$4:A$149935,M114,A1_Individu_Data_Keadaan_SDMK!Q$4:Q$149935,"06. KESEHATAN MASYARAKAT")</f>
        <v>0</v>
      </c>
      <c r="AS114" s="147">
        <f t="shared" si="82"/>
        <v>1</v>
      </c>
      <c r="AT114" s="146">
        <f t="shared" si="83"/>
        <v>0</v>
      </c>
      <c r="AU114" s="146">
        <f t="shared" si="84"/>
        <v>1</v>
      </c>
      <c r="AV114" s="145">
        <f>COUNTIFS(A1_Individu_Data_Keadaan_SDMK!A$4:A$149935,M114,A1_Individu_Data_Keadaan_SDMK!Q$4:Q$149935,"07. KESEHATAN LINGKUNGAN")</f>
        <v>0</v>
      </c>
      <c r="AW114" s="147">
        <f t="shared" si="85"/>
        <v>1</v>
      </c>
      <c r="AX114" s="146">
        <f t="shared" si="86"/>
        <v>0</v>
      </c>
      <c r="AY114" s="146">
        <f t="shared" si="87"/>
        <v>1</v>
      </c>
      <c r="AZ114" s="145">
        <f>COUNTIFS(A1_Individu_Data_Keadaan_SDMK!A$4:A$149935,M114,A1_Individu_Data_Keadaan_SDMK!Q$4:Q$149935,"08. GIZI")</f>
        <v>0</v>
      </c>
      <c r="BA114" s="147">
        <f t="shared" si="88"/>
        <v>1</v>
      </c>
      <c r="BB114" s="146">
        <f t="shared" si="89"/>
        <v>0</v>
      </c>
      <c r="BC114" s="146">
        <f t="shared" si="90"/>
        <v>1</v>
      </c>
      <c r="BD114" s="145">
        <f>COUNTIFS(A1_Individu_Data_Keadaan_SDMK!A$4:A$149935,M114,A1_Individu_Data_Keadaan_SDMK!R$4:R$149935,"03. Ahli Teknologi Laboratorium Medik")</f>
        <v>0</v>
      </c>
      <c r="BE114" s="147">
        <f t="shared" si="91"/>
        <v>1</v>
      </c>
      <c r="BF114" s="146">
        <f t="shared" si="92"/>
        <v>0</v>
      </c>
      <c r="BG114" s="146">
        <f t="shared" si="93"/>
        <v>1</v>
      </c>
      <c r="BH114" s="151" t="str">
        <f t="shared" si="94"/>
        <v>Belum Memenuhi</v>
      </c>
      <c r="BI114" s="151" t="str">
        <f t="shared" si="95"/>
        <v>Belum Memenuhi</v>
      </c>
    </row>
    <row r="115" spans="13:61" ht="15">
      <c r="M115" s="142" t="s">
        <v>12584</v>
      </c>
      <c r="N115" s="143" t="s">
        <v>12585</v>
      </c>
      <c r="O115" s="140" t="s">
        <v>267</v>
      </c>
      <c r="P115" s="144" t="s">
        <v>9301</v>
      </c>
      <c r="Q115" s="369" t="s">
        <v>12204</v>
      </c>
      <c r="R115" s="140">
        <v>31</v>
      </c>
      <c r="S115" s="141">
        <v>3172</v>
      </c>
      <c r="T115" s="370" t="str">
        <f>IF(R115&lt;&gt;"",VLOOKUP(R115,'01_MASTER_KODE_WILAYAH'!H$1437:I$1470,2,FALSE),"")</f>
        <v>DKI JAKARTA</v>
      </c>
      <c r="U115" s="370" t="str">
        <f>IF(S115&lt;&gt;"",VLOOKUP(S115,'01_MASTER_KODE_WILAYAH'!D$5:F$1353,3,FALSE),"")</f>
        <v>KOTA JAKARTA TIMUR</v>
      </c>
      <c r="V115" s="371" t="str">
        <f t="shared" si="65"/>
        <v>2</v>
      </c>
      <c r="W115" s="157">
        <f t="shared" si="66"/>
        <v>0</v>
      </c>
      <c r="X115" s="145">
        <f>COUNTIFS(A1_Individu_Data_Keadaan_SDMK!A$4:A$149935,M115,A1_Individu_Data_Keadaan_SDMK!R$4:R$149935,"01. Dokter")</f>
        <v>0</v>
      </c>
      <c r="Y115" s="134">
        <f t="shared" si="67"/>
        <v>1</v>
      </c>
      <c r="Z115" s="146">
        <f t="shared" si="68"/>
        <v>0</v>
      </c>
      <c r="AA115" s="146">
        <f t="shared" si="69"/>
        <v>1</v>
      </c>
      <c r="AB115" s="145">
        <f>COUNTIFS(A1_Individu_Data_Keadaan_SDMK!A$4:A$149935,M115,A1_Individu_Data_Keadaan_SDMK!R$4:R$149935,"02. Dokter Gigi")</f>
        <v>0</v>
      </c>
      <c r="AC115" s="134">
        <f t="shared" si="70"/>
        <v>1</v>
      </c>
      <c r="AD115" s="146">
        <f t="shared" si="71"/>
        <v>0</v>
      </c>
      <c r="AE115" s="146">
        <f t="shared" si="72"/>
        <v>1</v>
      </c>
      <c r="AF115" s="145">
        <f>COUNTIFS(A1_Individu_Data_Keadaan_SDMK!A$4:A$149935,M115,A1_Individu_Data_Keadaan_SDMK!Q$4:Q$149935,"03. KEPERAWATAN")</f>
        <v>0</v>
      </c>
      <c r="AG115" s="147">
        <f t="shared" si="73"/>
        <v>5</v>
      </c>
      <c r="AH115" s="146">
        <f t="shared" si="74"/>
        <v>0</v>
      </c>
      <c r="AI115" s="146">
        <f t="shared" si="75"/>
        <v>5</v>
      </c>
      <c r="AJ115" s="145">
        <f>COUNTIFS(A1_Individu_Data_Keadaan_SDMK!A$4:A$149935,M115,A1_Individu_Data_Keadaan_SDMK!Q$4:Q$149935,"04. KEBIDANAN")</f>
        <v>0</v>
      </c>
      <c r="AK115" s="147">
        <f t="shared" si="76"/>
        <v>4</v>
      </c>
      <c r="AL115" s="146">
        <f t="shared" si="77"/>
        <v>0</v>
      </c>
      <c r="AM115" s="146">
        <f t="shared" si="78"/>
        <v>4</v>
      </c>
      <c r="AN115" s="145">
        <f>COUNTIFS(A1_Individu_Data_Keadaan_SDMK!A$4:A$149935,M115,A1_Individu_Data_Keadaan_SDMK!Q$4:Q$149935,"05. KEFARMASIAN")</f>
        <v>0</v>
      </c>
      <c r="AO115" s="147">
        <f t="shared" si="79"/>
        <v>1</v>
      </c>
      <c r="AP115" s="146">
        <f t="shared" si="80"/>
        <v>0</v>
      </c>
      <c r="AQ115" s="146">
        <f t="shared" si="81"/>
        <v>1</v>
      </c>
      <c r="AR115" s="145">
        <f>COUNTIFS(A1_Individu_Data_Keadaan_SDMK!A$4:A$149935,M115,A1_Individu_Data_Keadaan_SDMK!Q$4:Q$149935,"06. KESEHATAN MASYARAKAT")</f>
        <v>0</v>
      </c>
      <c r="AS115" s="147">
        <f t="shared" si="82"/>
        <v>1</v>
      </c>
      <c r="AT115" s="146">
        <f t="shared" si="83"/>
        <v>0</v>
      </c>
      <c r="AU115" s="146">
        <f t="shared" si="84"/>
        <v>1</v>
      </c>
      <c r="AV115" s="145">
        <f>COUNTIFS(A1_Individu_Data_Keadaan_SDMK!A$4:A$149935,M115,A1_Individu_Data_Keadaan_SDMK!Q$4:Q$149935,"07. KESEHATAN LINGKUNGAN")</f>
        <v>0</v>
      </c>
      <c r="AW115" s="147">
        <f t="shared" si="85"/>
        <v>1</v>
      </c>
      <c r="AX115" s="146">
        <f t="shared" si="86"/>
        <v>0</v>
      </c>
      <c r="AY115" s="146">
        <f t="shared" si="87"/>
        <v>1</v>
      </c>
      <c r="AZ115" s="145">
        <f>COUNTIFS(A1_Individu_Data_Keadaan_SDMK!A$4:A$149935,M115,A1_Individu_Data_Keadaan_SDMK!Q$4:Q$149935,"08. GIZI")</f>
        <v>0</v>
      </c>
      <c r="BA115" s="147">
        <f t="shared" si="88"/>
        <v>1</v>
      </c>
      <c r="BB115" s="146">
        <f t="shared" si="89"/>
        <v>0</v>
      </c>
      <c r="BC115" s="146">
        <f t="shared" si="90"/>
        <v>1</v>
      </c>
      <c r="BD115" s="145">
        <f>COUNTIFS(A1_Individu_Data_Keadaan_SDMK!A$4:A$149935,M115,A1_Individu_Data_Keadaan_SDMK!R$4:R$149935,"03. Ahli Teknologi Laboratorium Medik")</f>
        <v>0</v>
      </c>
      <c r="BE115" s="147">
        <f t="shared" si="91"/>
        <v>1</v>
      </c>
      <c r="BF115" s="146">
        <f t="shared" si="92"/>
        <v>0</v>
      </c>
      <c r="BG115" s="146">
        <f t="shared" si="93"/>
        <v>1</v>
      </c>
      <c r="BH115" s="151" t="str">
        <f t="shared" si="94"/>
        <v>Belum Memenuhi</v>
      </c>
      <c r="BI115" s="151" t="str">
        <f t="shared" si="95"/>
        <v>Belum Memenuhi</v>
      </c>
    </row>
    <row r="116" spans="13:61" ht="15">
      <c r="M116" s="142" t="s">
        <v>12586</v>
      </c>
      <c r="N116" s="143" t="s">
        <v>12587</v>
      </c>
      <c r="O116" s="140" t="s">
        <v>267</v>
      </c>
      <c r="P116" s="144" t="s">
        <v>9301</v>
      </c>
      <c r="Q116" s="369" t="s">
        <v>12204</v>
      </c>
      <c r="R116" s="140">
        <v>31</v>
      </c>
      <c r="S116" s="141">
        <v>3172</v>
      </c>
      <c r="T116" s="370" t="str">
        <f>IF(R116&lt;&gt;"",VLOOKUP(R116,'01_MASTER_KODE_WILAYAH'!H$1437:I$1470,2,FALSE),"")</f>
        <v>DKI JAKARTA</v>
      </c>
      <c r="U116" s="370" t="str">
        <f>IF(S116&lt;&gt;"",VLOOKUP(S116,'01_MASTER_KODE_WILAYAH'!D$5:F$1353,3,FALSE),"")</f>
        <v>KOTA JAKARTA TIMUR</v>
      </c>
      <c r="V116" s="371" t="str">
        <f t="shared" si="65"/>
        <v>2</v>
      </c>
      <c r="W116" s="157">
        <f t="shared" si="66"/>
        <v>0</v>
      </c>
      <c r="X116" s="145">
        <f>COUNTIFS(A1_Individu_Data_Keadaan_SDMK!A$4:A$149935,M116,A1_Individu_Data_Keadaan_SDMK!R$4:R$149935,"01. Dokter")</f>
        <v>0</v>
      </c>
      <c r="Y116" s="134">
        <f t="shared" si="67"/>
        <v>1</v>
      </c>
      <c r="Z116" s="146">
        <f t="shared" si="68"/>
        <v>0</v>
      </c>
      <c r="AA116" s="146">
        <f t="shared" si="69"/>
        <v>1</v>
      </c>
      <c r="AB116" s="145">
        <f>COUNTIFS(A1_Individu_Data_Keadaan_SDMK!A$4:A$149935,M116,A1_Individu_Data_Keadaan_SDMK!R$4:R$149935,"02. Dokter Gigi")</f>
        <v>0</v>
      </c>
      <c r="AC116" s="134">
        <f t="shared" si="70"/>
        <v>1</v>
      </c>
      <c r="AD116" s="146">
        <f t="shared" si="71"/>
        <v>0</v>
      </c>
      <c r="AE116" s="146">
        <f t="shared" si="72"/>
        <v>1</v>
      </c>
      <c r="AF116" s="145">
        <f>COUNTIFS(A1_Individu_Data_Keadaan_SDMK!A$4:A$149935,M116,A1_Individu_Data_Keadaan_SDMK!Q$4:Q$149935,"03. KEPERAWATAN")</f>
        <v>0</v>
      </c>
      <c r="AG116" s="147">
        <f t="shared" si="73"/>
        <v>5</v>
      </c>
      <c r="AH116" s="146">
        <f t="shared" si="74"/>
        <v>0</v>
      </c>
      <c r="AI116" s="146">
        <f t="shared" si="75"/>
        <v>5</v>
      </c>
      <c r="AJ116" s="145">
        <f>COUNTIFS(A1_Individu_Data_Keadaan_SDMK!A$4:A$149935,M116,A1_Individu_Data_Keadaan_SDMK!Q$4:Q$149935,"04. KEBIDANAN")</f>
        <v>0</v>
      </c>
      <c r="AK116" s="147">
        <f t="shared" si="76"/>
        <v>4</v>
      </c>
      <c r="AL116" s="146">
        <f t="shared" si="77"/>
        <v>0</v>
      </c>
      <c r="AM116" s="146">
        <f t="shared" si="78"/>
        <v>4</v>
      </c>
      <c r="AN116" s="145">
        <f>COUNTIFS(A1_Individu_Data_Keadaan_SDMK!A$4:A$149935,M116,A1_Individu_Data_Keadaan_SDMK!Q$4:Q$149935,"05. KEFARMASIAN")</f>
        <v>0</v>
      </c>
      <c r="AO116" s="147">
        <f t="shared" si="79"/>
        <v>1</v>
      </c>
      <c r="AP116" s="146">
        <f t="shared" si="80"/>
        <v>0</v>
      </c>
      <c r="AQ116" s="146">
        <f t="shared" si="81"/>
        <v>1</v>
      </c>
      <c r="AR116" s="145">
        <f>COUNTIFS(A1_Individu_Data_Keadaan_SDMK!A$4:A$149935,M116,A1_Individu_Data_Keadaan_SDMK!Q$4:Q$149935,"06. KESEHATAN MASYARAKAT")</f>
        <v>0</v>
      </c>
      <c r="AS116" s="147">
        <f t="shared" si="82"/>
        <v>1</v>
      </c>
      <c r="AT116" s="146">
        <f t="shared" si="83"/>
        <v>0</v>
      </c>
      <c r="AU116" s="146">
        <f t="shared" si="84"/>
        <v>1</v>
      </c>
      <c r="AV116" s="145">
        <f>COUNTIFS(A1_Individu_Data_Keadaan_SDMK!A$4:A$149935,M116,A1_Individu_Data_Keadaan_SDMK!Q$4:Q$149935,"07. KESEHATAN LINGKUNGAN")</f>
        <v>0</v>
      </c>
      <c r="AW116" s="147">
        <f t="shared" si="85"/>
        <v>1</v>
      </c>
      <c r="AX116" s="146">
        <f t="shared" si="86"/>
        <v>0</v>
      </c>
      <c r="AY116" s="146">
        <f t="shared" si="87"/>
        <v>1</v>
      </c>
      <c r="AZ116" s="145">
        <f>COUNTIFS(A1_Individu_Data_Keadaan_SDMK!A$4:A$149935,M116,A1_Individu_Data_Keadaan_SDMK!Q$4:Q$149935,"08. GIZI")</f>
        <v>0</v>
      </c>
      <c r="BA116" s="147">
        <f t="shared" si="88"/>
        <v>1</v>
      </c>
      <c r="BB116" s="146">
        <f t="shared" si="89"/>
        <v>0</v>
      </c>
      <c r="BC116" s="146">
        <f t="shared" si="90"/>
        <v>1</v>
      </c>
      <c r="BD116" s="145">
        <f>COUNTIFS(A1_Individu_Data_Keadaan_SDMK!A$4:A$149935,M116,A1_Individu_Data_Keadaan_SDMK!R$4:R$149935,"03. Ahli Teknologi Laboratorium Medik")</f>
        <v>0</v>
      </c>
      <c r="BE116" s="147">
        <f t="shared" si="91"/>
        <v>1</v>
      </c>
      <c r="BF116" s="146">
        <f t="shared" si="92"/>
        <v>0</v>
      </c>
      <c r="BG116" s="146">
        <f t="shared" si="93"/>
        <v>1</v>
      </c>
      <c r="BH116" s="151" t="str">
        <f t="shared" si="94"/>
        <v>Belum Memenuhi</v>
      </c>
      <c r="BI116" s="151" t="str">
        <f t="shared" si="95"/>
        <v>Belum Memenuhi</v>
      </c>
    </row>
    <row r="117" spans="13:61" ht="15">
      <c r="M117" s="142" t="s">
        <v>12588</v>
      </c>
      <c r="N117" s="143" t="s">
        <v>12589</v>
      </c>
      <c r="O117" s="140" t="s">
        <v>267</v>
      </c>
      <c r="P117" s="144" t="s">
        <v>9301</v>
      </c>
      <c r="Q117" s="369" t="s">
        <v>12204</v>
      </c>
      <c r="R117" s="140">
        <v>31</v>
      </c>
      <c r="S117" s="141">
        <v>3172</v>
      </c>
      <c r="T117" s="370" t="str">
        <f>IF(R117&lt;&gt;"",VLOOKUP(R117,'01_MASTER_KODE_WILAYAH'!H$1437:I$1470,2,FALSE),"")</f>
        <v>DKI JAKARTA</v>
      </c>
      <c r="U117" s="370" t="str">
        <f>IF(S117&lt;&gt;"",VLOOKUP(S117,'01_MASTER_KODE_WILAYAH'!D$5:F$1353,3,FALSE),"")</f>
        <v>KOTA JAKARTA TIMUR</v>
      </c>
      <c r="V117" s="371" t="str">
        <f t="shared" si="65"/>
        <v>2</v>
      </c>
      <c r="W117" s="157">
        <f t="shared" si="66"/>
        <v>0</v>
      </c>
      <c r="X117" s="145">
        <f>COUNTIFS(A1_Individu_Data_Keadaan_SDMK!A$4:A$149935,M117,A1_Individu_Data_Keadaan_SDMK!R$4:R$149935,"01. Dokter")</f>
        <v>0</v>
      </c>
      <c r="Y117" s="134">
        <f t="shared" si="67"/>
        <v>1</v>
      </c>
      <c r="Z117" s="146">
        <f t="shared" si="68"/>
        <v>0</v>
      </c>
      <c r="AA117" s="146">
        <f t="shared" si="69"/>
        <v>1</v>
      </c>
      <c r="AB117" s="145">
        <f>COUNTIFS(A1_Individu_Data_Keadaan_SDMK!A$4:A$149935,M117,A1_Individu_Data_Keadaan_SDMK!R$4:R$149935,"02. Dokter Gigi")</f>
        <v>0</v>
      </c>
      <c r="AC117" s="134">
        <f t="shared" si="70"/>
        <v>1</v>
      </c>
      <c r="AD117" s="146">
        <f t="shared" si="71"/>
        <v>0</v>
      </c>
      <c r="AE117" s="146">
        <f t="shared" si="72"/>
        <v>1</v>
      </c>
      <c r="AF117" s="145">
        <f>COUNTIFS(A1_Individu_Data_Keadaan_SDMK!A$4:A$149935,M117,A1_Individu_Data_Keadaan_SDMK!Q$4:Q$149935,"03. KEPERAWATAN")</f>
        <v>0</v>
      </c>
      <c r="AG117" s="147">
        <f t="shared" si="73"/>
        <v>5</v>
      </c>
      <c r="AH117" s="146">
        <f t="shared" si="74"/>
        <v>0</v>
      </c>
      <c r="AI117" s="146">
        <f t="shared" si="75"/>
        <v>5</v>
      </c>
      <c r="AJ117" s="145">
        <f>COUNTIFS(A1_Individu_Data_Keadaan_SDMK!A$4:A$149935,M117,A1_Individu_Data_Keadaan_SDMK!Q$4:Q$149935,"04. KEBIDANAN")</f>
        <v>0</v>
      </c>
      <c r="AK117" s="147">
        <f t="shared" si="76"/>
        <v>4</v>
      </c>
      <c r="AL117" s="146">
        <f t="shared" si="77"/>
        <v>0</v>
      </c>
      <c r="AM117" s="146">
        <f t="shared" si="78"/>
        <v>4</v>
      </c>
      <c r="AN117" s="145">
        <f>COUNTIFS(A1_Individu_Data_Keadaan_SDMK!A$4:A$149935,M117,A1_Individu_Data_Keadaan_SDMK!Q$4:Q$149935,"05. KEFARMASIAN")</f>
        <v>0</v>
      </c>
      <c r="AO117" s="147">
        <f t="shared" si="79"/>
        <v>1</v>
      </c>
      <c r="AP117" s="146">
        <f t="shared" si="80"/>
        <v>0</v>
      </c>
      <c r="AQ117" s="146">
        <f t="shared" si="81"/>
        <v>1</v>
      </c>
      <c r="AR117" s="145">
        <f>COUNTIFS(A1_Individu_Data_Keadaan_SDMK!A$4:A$149935,M117,A1_Individu_Data_Keadaan_SDMK!Q$4:Q$149935,"06. KESEHATAN MASYARAKAT")</f>
        <v>0</v>
      </c>
      <c r="AS117" s="147">
        <f t="shared" si="82"/>
        <v>1</v>
      </c>
      <c r="AT117" s="146">
        <f t="shared" si="83"/>
        <v>0</v>
      </c>
      <c r="AU117" s="146">
        <f t="shared" si="84"/>
        <v>1</v>
      </c>
      <c r="AV117" s="145">
        <f>COUNTIFS(A1_Individu_Data_Keadaan_SDMK!A$4:A$149935,M117,A1_Individu_Data_Keadaan_SDMK!Q$4:Q$149935,"07. KESEHATAN LINGKUNGAN")</f>
        <v>0</v>
      </c>
      <c r="AW117" s="147">
        <f t="shared" si="85"/>
        <v>1</v>
      </c>
      <c r="AX117" s="146">
        <f t="shared" si="86"/>
        <v>0</v>
      </c>
      <c r="AY117" s="146">
        <f t="shared" si="87"/>
        <v>1</v>
      </c>
      <c r="AZ117" s="145">
        <f>COUNTIFS(A1_Individu_Data_Keadaan_SDMK!A$4:A$149935,M117,A1_Individu_Data_Keadaan_SDMK!Q$4:Q$149935,"08. GIZI")</f>
        <v>0</v>
      </c>
      <c r="BA117" s="147">
        <f t="shared" si="88"/>
        <v>1</v>
      </c>
      <c r="BB117" s="146">
        <f t="shared" si="89"/>
        <v>0</v>
      </c>
      <c r="BC117" s="146">
        <f t="shared" si="90"/>
        <v>1</v>
      </c>
      <c r="BD117" s="145">
        <f>COUNTIFS(A1_Individu_Data_Keadaan_SDMK!A$4:A$149935,M117,A1_Individu_Data_Keadaan_SDMK!R$4:R$149935,"03. Ahli Teknologi Laboratorium Medik")</f>
        <v>0</v>
      </c>
      <c r="BE117" s="147">
        <f t="shared" si="91"/>
        <v>1</v>
      </c>
      <c r="BF117" s="146">
        <f t="shared" si="92"/>
        <v>0</v>
      </c>
      <c r="BG117" s="146">
        <f t="shared" si="93"/>
        <v>1</v>
      </c>
      <c r="BH117" s="151" t="str">
        <f t="shared" si="94"/>
        <v>Belum Memenuhi</v>
      </c>
      <c r="BI117" s="151" t="str">
        <f t="shared" si="95"/>
        <v>Belum Memenuhi</v>
      </c>
    </row>
    <row r="118" spans="13:61" ht="15">
      <c r="M118" s="142" t="s">
        <v>12590</v>
      </c>
      <c r="N118" s="143" t="s">
        <v>12591</v>
      </c>
      <c r="O118" s="140" t="s">
        <v>267</v>
      </c>
      <c r="P118" s="144" t="s">
        <v>9301</v>
      </c>
      <c r="Q118" s="369" t="s">
        <v>12204</v>
      </c>
      <c r="R118" s="140">
        <v>31</v>
      </c>
      <c r="S118" s="141">
        <v>3172</v>
      </c>
      <c r="T118" s="370" t="str">
        <f>IF(R118&lt;&gt;"",VLOOKUP(R118,'01_MASTER_KODE_WILAYAH'!H$1437:I$1470,2,FALSE),"")</f>
        <v>DKI JAKARTA</v>
      </c>
      <c r="U118" s="370" t="str">
        <f>IF(S118&lt;&gt;"",VLOOKUP(S118,'01_MASTER_KODE_WILAYAH'!D$5:F$1353,3,FALSE),"")</f>
        <v>KOTA JAKARTA TIMUR</v>
      </c>
      <c r="V118" s="371" t="str">
        <f t="shared" si="65"/>
        <v>2</v>
      </c>
      <c r="W118" s="157">
        <f t="shared" si="66"/>
        <v>0</v>
      </c>
      <c r="X118" s="145">
        <f>COUNTIFS(A1_Individu_Data_Keadaan_SDMK!A$4:A$149935,M118,A1_Individu_Data_Keadaan_SDMK!R$4:R$149935,"01. Dokter")</f>
        <v>0</v>
      </c>
      <c r="Y118" s="134">
        <f t="shared" si="67"/>
        <v>1</v>
      </c>
      <c r="Z118" s="146">
        <f t="shared" si="68"/>
        <v>0</v>
      </c>
      <c r="AA118" s="146">
        <f t="shared" si="69"/>
        <v>1</v>
      </c>
      <c r="AB118" s="145">
        <f>COUNTIFS(A1_Individu_Data_Keadaan_SDMK!A$4:A$149935,M118,A1_Individu_Data_Keadaan_SDMK!R$4:R$149935,"02. Dokter Gigi")</f>
        <v>0</v>
      </c>
      <c r="AC118" s="134">
        <f t="shared" si="70"/>
        <v>1</v>
      </c>
      <c r="AD118" s="146">
        <f t="shared" si="71"/>
        <v>0</v>
      </c>
      <c r="AE118" s="146">
        <f t="shared" si="72"/>
        <v>1</v>
      </c>
      <c r="AF118" s="145">
        <f>COUNTIFS(A1_Individu_Data_Keadaan_SDMK!A$4:A$149935,M118,A1_Individu_Data_Keadaan_SDMK!Q$4:Q$149935,"03. KEPERAWATAN")</f>
        <v>0</v>
      </c>
      <c r="AG118" s="147">
        <f t="shared" si="73"/>
        <v>5</v>
      </c>
      <c r="AH118" s="146">
        <f t="shared" si="74"/>
        <v>0</v>
      </c>
      <c r="AI118" s="146">
        <f t="shared" si="75"/>
        <v>5</v>
      </c>
      <c r="AJ118" s="145">
        <f>COUNTIFS(A1_Individu_Data_Keadaan_SDMK!A$4:A$149935,M118,A1_Individu_Data_Keadaan_SDMK!Q$4:Q$149935,"04. KEBIDANAN")</f>
        <v>0</v>
      </c>
      <c r="AK118" s="147">
        <f t="shared" si="76"/>
        <v>4</v>
      </c>
      <c r="AL118" s="146">
        <f t="shared" si="77"/>
        <v>0</v>
      </c>
      <c r="AM118" s="146">
        <f t="shared" si="78"/>
        <v>4</v>
      </c>
      <c r="AN118" s="145">
        <f>COUNTIFS(A1_Individu_Data_Keadaan_SDMK!A$4:A$149935,M118,A1_Individu_Data_Keadaan_SDMK!Q$4:Q$149935,"05. KEFARMASIAN")</f>
        <v>0</v>
      </c>
      <c r="AO118" s="147">
        <f t="shared" si="79"/>
        <v>1</v>
      </c>
      <c r="AP118" s="146">
        <f t="shared" si="80"/>
        <v>0</v>
      </c>
      <c r="AQ118" s="146">
        <f t="shared" si="81"/>
        <v>1</v>
      </c>
      <c r="AR118" s="145">
        <f>COUNTIFS(A1_Individu_Data_Keadaan_SDMK!A$4:A$149935,M118,A1_Individu_Data_Keadaan_SDMK!Q$4:Q$149935,"06. KESEHATAN MASYARAKAT")</f>
        <v>0</v>
      </c>
      <c r="AS118" s="147">
        <f t="shared" si="82"/>
        <v>1</v>
      </c>
      <c r="AT118" s="146">
        <f t="shared" si="83"/>
        <v>0</v>
      </c>
      <c r="AU118" s="146">
        <f t="shared" si="84"/>
        <v>1</v>
      </c>
      <c r="AV118" s="145">
        <f>COUNTIFS(A1_Individu_Data_Keadaan_SDMK!A$4:A$149935,M118,A1_Individu_Data_Keadaan_SDMK!Q$4:Q$149935,"07. KESEHATAN LINGKUNGAN")</f>
        <v>0</v>
      </c>
      <c r="AW118" s="147">
        <f t="shared" si="85"/>
        <v>1</v>
      </c>
      <c r="AX118" s="146">
        <f t="shared" si="86"/>
        <v>0</v>
      </c>
      <c r="AY118" s="146">
        <f t="shared" si="87"/>
        <v>1</v>
      </c>
      <c r="AZ118" s="145">
        <f>COUNTIFS(A1_Individu_Data_Keadaan_SDMK!A$4:A$149935,M118,A1_Individu_Data_Keadaan_SDMK!Q$4:Q$149935,"08. GIZI")</f>
        <v>0</v>
      </c>
      <c r="BA118" s="147">
        <f t="shared" si="88"/>
        <v>1</v>
      </c>
      <c r="BB118" s="146">
        <f t="shared" si="89"/>
        <v>0</v>
      </c>
      <c r="BC118" s="146">
        <f t="shared" si="90"/>
        <v>1</v>
      </c>
      <c r="BD118" s="145">
        <f>COUNTIFS(A1_Individu_Data_Keadaan_SDMK!A$4:A$149935,M118,A1_Individu_Data_Keadaan_SDMK!R$4:R$149935,"03. Ahli Teknologi Laboratorium Medik")</f>
        <v>0</v>
      </c>
      <c r="BE118" s="147">
        <f t="shared" si="91"/>
        <v>1</v>
      </c>
      <c r="BF118" s="146">
        <f t="shared" si="92"/>
        <v>0</v>
      </c>
      <c r="BG118" s="146">
        <f t="shared" si="93"/>
        <v>1</v>
      </c>
      <c r="BH118" s="151" t="str">
        <f t="shared" si="94"/>
        <v>Belum Memenuhi</v>
      </c>
      <c r="BI118" s="151" t="str">
        <f t="shared" si="95"/>
        <v>Belum Memenuhi</v>
      </c>
    </row>
    <row r="119" spans="13:61" ht="15">
      <c r="M119" s="142" t="s">
        <v>12592</v>
      </c>
      <c r="N119" s="143" t="s">
        <v>12593</v>
      </c>
      <c r="O119" s="140" t="s">
        <v>267</v>
      </c>
      <c r="P119" s="144" t="s">
        <v>9301</v>
      </c>
      <c r="Q119" s="369" t="s">
        <v>12204</v>
      </c>
      <c r="R119" s="140">
        <v>31</v>
      </c>
      <c r="S119" s="141">
        <v>3172</v>
      </c>
      <c r="T119" s="370" t="str">
        <f>IF(R119&lt;&gt;"",VLOOKUP(R119,'01_MASTER_KODE_WILAYAH'!H$1437:I$1470,2,FALSE),"")</f>
        <v>DKI JAKARTA</v>
      </c>
      <c r="U119" s="370" t="str">
        <f>IF(S119&lt;&gt;"",VLOOKUP(S119,'01_MASTER_KODE_WILAYAH'!D$5:F$1353,3,FALSE),"")</f>
        <v>KOTA JAKARTA TIMUR</v>
      </c>
      <c r="V119" s="371" t="str">
        <f t="shared" si="65"/>
        <v>2</v>
      </c>
      <c r="W119" s="157">
        <f t="shared" si="66"/>
        <v>0</v>
      </c>
      <c r="X119" s="145">
        <f>COUNTIFS(A1_Individu_Data_Keadaan_SDMK!A$4:A$149935,M119,A1_Individu_Data_Keadaan_SDMK!R$4:R$149935,"01. Dokter")</f>
        <v>0</v>
      </c>
      <c r="Y119" s="134">
        <f t="shared" si="67"/>
        <v>1</v>
      </c>
      <c r="Z119" s="146">
        <f t="shared" si="68"/>
        <v>0</v>
      </c>
      <c r="AA119" s="146">
        <f t="shared" si="69"/>
        <v>1</v>
      </c>
      <c r="AB119" s="145">
        <f>COUNTIFS(A1_Individu_Data_Keadaan_SDMK!A$4:A$149935,M119,A1_Individu_Data_Keadaan_SDMK!R$4:R$149935,"02. Dokter Gigi")</f>
        <v>0</v>
      </c>
      <c r="AC119" s="134">
        <f t="shared" si="70"/>
        <v>1</v>
      </c>
      <c r="AD119" s="146">
        <f t="shared" si="71"/>
        <v>0</v>
      </c>
      <c r="AE119" s="146">
        <f t="shared" si="72"/>
        <v>1</v>
      </c>
      <c r="AF119" s="145">
        <f>COUNTIFS(A1_Individu_Data_Keadaan_SDMK!A$4:A$149935,M119,A1_Individu_Data_Keadaan_SDMK!Q$4:Q$149935,"03. KEPERAWATAN")</f>
        <v>0</v>
      </c>
      <c r="AG119" s="147">
        <f t="shared" si="73"/>
        <v>5</v>
      </c>
      <c r="AH119" s="146">
        <f t="shared" si="74"/>
        <v>0</v>
      </c>
      <c r="AI119" s="146">
        <f t="shared" si="75"/>
        <v>5</v>
      </c>
      <c r="AJ119" s="145">
        <f>COUNTIFS(A1_Individu_Data_Keadaan_SDMK!A$4:A$149935,M119,A1_Individu_Data_Keadaan_SDMK!Q$4:Q$149935,"04. KEBIDANAN")</f>
        <v>0</v>
      </c>
      <c r="AK119" s="147">
        <f t="shared" si="76"/>
        <v>4</v>
      </c>
      <c r="AL119" s="146">
        <f t="shared" si="77"/>
        <v>0</v>
      </c>
      <c r="AM119" s="146">
        <f t="shared" si="78"/>
        <v>4</v>
      </c>
      <c r="AN119" s="145">
        <f>COUNTIFS(A1_Individu_Data_Keadaan_SDMK!A$4:A$149935,M119,A1_Individu_Data_Keadaan_SDMK!Q$4:Q$149935,"05. KEFARMASIAN")</f>
        <v>0</v>
      </c>
      <c r="AO119" s="147">
        <f t="shared" si="79"/>
        <v>1</v>
      </c>
      <c r="AP119" s="146">
        <f t="shared" si="80"/>
        <v>0</v>
      </c>
      <c r="AQ119" s="146">
        <f t="shared" si="81"/>
        <v>1</v>
      </c>
      <c r="AR119" s="145">
        <f>COUNTIFS(A1_Individu_Data_Keadaan_SDMK!A$4:A$149935,M119,A1_Individu_Data_Keadaan_SDMK!Q$4:Q$149935,"06. KESEHATAN MASYARAKAT")</f>
        <v>0</v>
      </c>
      <c r="AS119" s="147">
        <f t="shared" si="82"/>
        <v>1</v>
      </c>
      <c r="AT119" s="146">
        <f t="shared" si="83"/>
        <v>0</v>
      </c>
      <c r="AU119" s="146">
        <f t="shared" si="84"/>
        <v>1</v>
      </c>
      <c r="AV119" s="145">
        <f>COUNTIFS(A1_Individu_Data_Keadaan_SDMK!A$4:A$149935,M119,A1_Individu_Data_Keadaan_SDMK!Q$4:Q$149935,"07. KESEHATAN LINGKUNGAN")</f>
        <v>0</v>
      </c>
      <c r="AW119" s="147">
        <f t="shared" si="85"/>
        <v>1</v>
      </c>
      <c r="AX119" s="146">
        <f t="shared" si="86"/>
        <v>0</v>
      </c>
      <c r="AY119" s="146">
        <f t="shared" si="87"/>
        <v>1</v>
      </c>
      <c r="AZ119" s="145">
        <f>COUNTIFS(A1_Individu_Data_Keadaan_SDMK!A$4:A$149935,M119,A1_Individu_Data_Keadaan_SDMK!Q$4:Q$149935,"08. GIZI")</f>
        <v>0</v>
      </c>
      <c r="BA119" s="147">
        <f t="shared" si="88"/>
        <v>1</v>
      </c>
      <c r="BB119" s="146">
        <f t="shared" si="89"/>
        <v>0</v>
      </c>
      <c r="BC119" s="146">
        <f t="shared" si="90"/>
        <v>1</v>
      </c>
      <c r="BD119" s="145">
        <f>COUNTIFS(A1_Individu_Data_Keadaan_SDMK!A$4:A$149935,M119,A1_Individu_Data_Keadaan_SDMK!R$4:R$149935,"03. Ahli Teknologi Laboratorium Medik")</f>
        <v>0</v>
      </c>
      <c r="BE119" s="147">
        <f t="shared" si="91"/>
        <v>1</v>
      </c>
      <c r="BF119" s="146">
        <f t="shared" si="92"/>
        <v>0</v>
      </c>
      <c r="BG119" s="146">
        <f t="shared" si="93"/>
        <v>1</v>
      </c>
      <c r="BH119" s="151" t="str">
        <f t="shared" si="94"/>
        <v>Belum Memenuhi</v>
      </c>
      <c r="BI119" s="151" t="str">
        <f t="shared" si="95"/>
        <v>Belum Memenuhi</v>
      </c>
    </row>
    <row r="120" spans="13:61" ht="15">
      <c r="M120" s="142" t="s">
        <v>12594</v>
      </c>
      <c r="N120" s="143" t="s">
        <v>12595</v>
      </c>
      <c r="O120" s="140" t="s">
        <v>267</v>
      </c>
      <c r="P120" s="144" t="s">
        <v>9301</v>
      </c>
      <c r="Q120" s="369" t="s">
        <v>12204</v>
      </c>
      <c r="R120" s="140">
        <v>31</v>
      </c>
      <c r="S120" s="141">
        <v>3172</v>
      </c>
      <c r="T120" s="370" t="str">
        <f>IF(R120&lt;&gt;"",VLOOKUP(R120,'01_MASTER_KODE_WILAYAH'!H$1437:I$1470,2,FALSE),"")</f>
        <v>DKI JAKARTA</v>
      </c>
      <c r="U120" s="370" t="str">
        <f>IF(S120&lt;&gt;"",VLOOKUP(S120,'01_MASTER_KODE_WILAYAH'!D$5:F$1353,3,FALSE),"")</f>
        <v>KOTA JAKARTA TIMUR</v>
      </c>
      <c r="V120" s="371" t="str">
        <f t="shared" si="65"/>
        <v>2</v>
      </c>
      <c r="W120" s="157">
        <f t="shared" si="66"/>
        <v>0</v>
      </c>
      <c r="X120" s="145">
        <f>COUNTIFS(A1_Individu_Data_Keadaan_SDMK!A$4:A$149935,M120,A1_Individu_Data_Keadaan_SDMK!R$4:R$149935,"01. Dokter")</f>
        <v>0</v>
      </c>
      <c r="Y120" s="134">
        <f t="shared" si="67"/>
        <v>1</v>
      </c>
      <c r="Z120" s="146">
        <f t="shared" si="68"/>
        <v>0</v>
      </c>
      <c r="AA120" s="146">
        <f t="shared" si="69"/>
        <v>1</v>
      </c>
      <c r="AB120" s="145">
        <f>COUNTIFS(A1_Individu_Data_Keadaan_SDMK!A$4:A$149935,M120,A1_Individu_Data_Keadaan_SDMK!R$4:R$149935,"02. Dokter Gigi")</f>
        <v>0</v>
      </c>
      <c r="AC120" s="134">
        <f t="shared" si="70"/>
        <v>1</v>
      </c>
      <c r="AD120" s="146">
        <f t="shared" si="71"/>
        <v>0</v>
      </c>
      <c r="AE120" s="146">
        <f t="shared" si="72"/>
        <v>1</v>
      </c>
      <c r="AF120" s="145">
        <f>COUNTIFS(A1_Individu_Data_Keadaan_SDMK!A$4:A$149935,M120,A1_Individu_Data_Keadaan_SDMK!Q$4:Q$149935,"03. KEPERAWATAN")</f>
        <v>0</v>
      </c>
      <c r="AG120" s="147">
        <f t="shared" si="73"/>
        <v>5</v>
      </c>
      <c r="AH120" s="146">
        <f t="shared" si="74"/>
        <v>0</v>
      </c>
      <c r="AI120" s="146">
        <f t="shared" si="75"/>
        <v>5</v>
      </c>
      <c r="AJ120" s="145">
        <f>COUNTIFS(A1_Individu_Data_Keadaan_SDMK!A$4:A$149935,M120,A1_Individu_Data_Keadaan_SDMK!Q$4:Q$149935,"04. KEBIDANAN")</f>
        <v>0</v>
      </c>
      <c r="AK120" s="147">
        <f t="shared" si="76"/>
        <v>4</v>
      </c>
      <c r="AL120" s="146">
        <f t="shared" si="77"/>
        <v>0</v>
      </c>
      <c r="AM120" s="146">
        <f t="shared" si="78"/>
        <v>4</v>
      </c>
      <c r="AN120" s="145">
        <f>COUNTIFS(A1_Individu_Data_Keadaan_SDMK!A$4:A$149935,M120,A1_Individu_Data_Keadaan_SDMK!Q$4:Q$149935,"05. KEFARMASIAN")</f>
        <v>0</v>
      </c>
      <c r="AO120" s="147">
        <f t="shared" si="79"/>
        <v>1</v>
      </c>
      <c r="AP120" s="146">
        <f t="shared" si="80"/>
        <v>0</v>
      </c>
      <c r="AQ120" s="146">
        <f t="shared" si="81"/>
        <v>1</v>
      </c>
      <c r="AR120" s="145">
        <f>COUNTIFS(A1_Individu_Data_Keadaan_SDMK!A$4:A$149935,M120,A1_Individu_Data_Keadaan_SDMK!Q$4:Q$149935,"06. KESEHATAN MASYARAKAT")</f>
        <v>0</v>
      </c>
      <c r="AS120" s="147">
        <f t="shared" si="82"/>
        <v>1</v>
      </c>
      <c r="AT120" s="146">
        <f t="shared" si="83"/>
        <v>0</v>
      </c>
      <c r="AU120" s="146">
        <f t="shared" si="84"/>
        <v>1</v>
      </c>
      <c r="AV120" s="145">
        <f>COUNTIFS(A1_Individu_Data_Keadaan_SDMK!A$4:A$149935,M120,A1_Individu_Data_Keadaan_SDMK!Q$4:Q$149935,"07. KESEHATAN LINGKUNGAN")</f>
        <v>0</v>
      </c>
      <c r="AW120" s="147">
        <f t="shared" si="85"/>
        <v>1</v>
      </c>
      <c r="AX120" s="146">
        <f t="shared" si="86"/>
        <v>0</v>
      </c>
      <c r="AY120" s="146">
        <f t="shared" si="87"/>
        <v>1</v>
      </c>
      <c r="AZ120" s="145">
        <f>COUNTIFS(A1_Individu_Data_Keadaan_SDMK!A$4:A$149935,M120,A1_Individu_Data_Keadaan_SDMK!Q$4:Q$149935,"08. GIZI")</f>
        <v>0</v>
      </c>
      <c r="BA120" s="147">
        <f t="shared" si="88"/>
        <v>1</v>
      </c>
      <c r="BB120" s="146">
        <f t="shared" si="89"/>
        <v>0</v>
      </c>
      <c r="BC120" s="146">
        <f t="shared" si="90"/>
        <v>1</v>
      </c>
      <c r="BD120" s="145">
        <f>COUNTIFS(A1_Individu_Data_Keadaan_SDMK!A$4:A$149935,M120,A1_Individu_Data_Keadaan_SDMK!R$4:R$149935,"03. Ahli Teknologi Laboratorium Medik")</f>
        <v>0</v>
      </c>
      <c r="BE120" s="147">
        <f t="shared" si="91"/>
        <v>1</v>
      </c>
      <c r="BF120" s="146">
        <f t="shared" si="92"/>
        <v>0</v>
      </c>
      <c r="BG120" s="146">
        <f t="shared" si="93"/>
        <v>1</v>
      </c>
      <c r="BH120" s="151" t="str">
        <f t="shared" si="94"/>
        <v>Belum Memenuhi</v>
      </c>
      <c r="BI120" s="151" t="str">
        <f t="shared" si="95"/>
        <v>Belum Memenuhi</v>
      </c>
    </row>
    <row r="121" spans="13:61" ht="15">
      <c r="M121" s="142" t="s">
        <v>12596</v>
      </c>
      <c r="N121" s="143" t="s">
        <v>12597</v>
      </c>
      <c r="O121" s="140" t="s">
        <v>267</v>
      </c>
      <c r="P121" s="144" t="s">
        <v>9301</v>
      </c>
      <c r="Q121" s="369" t="s">
        <v>12204</v>
      </c>
      <c r="R121" s="140">
        <v>31</v>
      </c>
      <c r="S121" s="141">
        <v>3172</v>
      </c>
      <c r="T121" s="370" t="str">
        <f>IF(R121&lt;&gt;"",VLOOKUP(R121,'01_MASTER_KODE_WILAYAH'!H$1437:I$1470,2,FALSE),"")</f>
        <v>DKI JAKARTA</v>
      </c>
      <c r="U121" s="370" t="str">
        <f>IF(S121&lt;&gt;"",VLOOKUP(S121,'01_MASTER_KODE_WILAYAH'!D$5:F$1353,3,FALSE),"")</f>
        <v>KOTA JAKARTA TIMUR</v>
      </c>
      <c r="V121" s="371" t="str">
        <f t="shared" si="65"/>
        <v>2</v>
      </c>
      <c r="W121" s="157">
        <f t="shared" si="66"/>
        <v>0</v>
      </c>
      <c r="X121" s="145">
        <f>COUNTIFS(A1_Individu_Data_Keadaan_SDMK!A$4:A$149935,M121,A1_Individu_Data_Keadaan_SDMK!R$4:R$149935,"01. Dokter")</f>
        <v>0</v>
      </c>
      <c r="Y121" s="134">
        <f t="shared" si="67"/>
        <v>1</v>
      </c>
      <c r="Z121" s="146">
        <f t="shared" si="68"/>
        <v>0</v>
      </c>
      <c r="AA121" s="146">
        <f t="shared" si="69"/>
        <v>1</v>
      </c>
      <c r="AB121" s="145">
        <f>COUNTIFS(A1_Individu_Data_Keadaan_SDMK!A$4:A$149935,M121,A1_Individu_Data_Keadaan_SDMK!R$4:R$149935,"02. Dokter Gigi")</f>
        <v>0</v>
      </c>
      <c r="AC121" s="134">
        <f t="shared" si="70"/>
        <v>1</v>
      </c>
      <c r="AD121" s="146">
        <f t="shared" si="71"/>
        <v>0</v>
      </c>
      <c r="AE121" s="146">
        <f t="shared" si="72"/>
        <v>1</v>
      </c>
      <c r="AF121" s="145">
        <f>COUNTIFS(A1_Individu_Data_Keadaan_SDMK!A$4:A$149935,M121,A1_Individu_Data_Keadaan_SDMK!Q$4:Q$149935,"03. KEPERAWATAN")</f>
        <v>0</v>
      </c>
      <c r="AG121" s="147">
        <f t="shared" si="73"/>
        <v>5</v>
      </c>
      <c r="AH121" s="146">
        <f t="shared" si="74"/>
        <v>0</v>
      </c>
      <c r="AI121" s="146">
        <f t="shared" si="75"/>
        <v>5</v>
      </c>
      <c r="AJ121" s="145">
        <f>COUNTIFS(A1_Individu_Data_Keadaan_SDMK!A$4:A$149935,M121,A1_Individu_Data_Keadaan_SDMK!Q$4:Q$149935,"04. KEBIDANAN")</f>
        <v>0</v>
      </c>
      <c r="AK121" s="147">
        <f t="shared" si="76"/>
        <v>4</v>
      </c>
      <c r="AL121" s="146">
        <f t="shared" si="77"/>
        <v>0</v>
      </c>
      <c r="AM121" s="146">
        <f t="shared" si="78"/>
        <v>4</v>
      </c>
      <c r="AN121" s="145">
        <f>COUNTIFS(A1_Individu_Data_Keadaan_SDMK!A$4:A$149935,M121,A1_Individu_Data_Keadaan_SDMK!Q$4:Q$149935,"05. KEFARMASIAN")</f>
        <v>0</v>
      </c>
      <c r="AO121" s="147">
        <f t="shared" si="79"/>
        <v>1</v>
      </c>
      <c r="AP121" s="146">
        <f t="shared" si="80"/>
        <v>0</v>
      </c>
      <c r="AQ121" s="146">
        <f t="shared" si="81"/>
        <v>1</v>
      </c>
      <c r="AR121" s="145">
        <f>COUNTIFS(A1_Individu_Data_Keadaan_SDMK!A$4:A$149935,M121,A1_Individu_Data_Keadaan_SDMK!Q$4:Q$149935,"06. KESEHATAN MASYARAKAT")</f>
        <v>0</v>
      </c>
      <c r="AS121" s="147">
        <f t="shared" si="82"/>
        <v>1</v>
      </c>
      <c r="AT121" s="146">
        <f t="shared" si="83"/>
        <v>0</v>
      </c>
      <c r="AU121" s="146">
        <f t="shared" si="84"/>
        <v>1</v>
      </c>
      <c r="AV121" s="145">
        <f>COUNTIFS(A1_Individu_Data_Keadaan_SDMK!A$4:A$149935,M121,A1_Individu_Data_Keadaan_SDMK!Q$4:Q$149935,"07. KESEHATAN LINGKUNGAN")</f>
        <v>0</v>
      </c>
      <c r="AW121" s="147">
        <f t="shared" si="85"/>
        <v>1</v>
      </c>
      <c r="AX121" s="146">
        <f t="shared" si="86"/>
        <v>0</v>
      </c>
      <c r="AY121" s="146">
        <f t="shared" si="87"/>
        <v>1</v>
      </c>
      <c r="AZ121" s="145">
        <f>COUNTIFS(A1_Individu_Data_Keadaan_SDMK!A$4:A$149935,M121,A1_Individu_Data_Keadaan_SDMK!Q$4:Q$149935,"08. GIZI")</f>
        <v>0</v>
      </c>
      <c r="BA121" s="147">
        <f t="shared" si="88"/>
        <v>1</v>
      </c>
      <c r="BB121" s="146">
        <f t="shared" si="89"/>
        <v>0</v>
      </c>
      <c r="BC121" s="146">
        <f t="shared" si="90"/>
        <v>1</v>
      </c>
      <c r="BD121" s="145">
        <f>COUNTIFS(A1_Individu_Data_Keadaan_SDMK!A$4:A$149935,M121,A1_Individu_Data_Keadaan_SDMK!R$4:R$149935,"03. Ahli Teknologi Laboratorium Medik")</f>
        <v>0</v>
      </c>
      <c r="BE121" s="147">
        <f t="shared" si="91"/>
        <v>1</v>
      </c>
      <c r="BF121" s="146">
        <f t="shared" si="92"/>
        <v>0</v>
      </c>
      <c r="BG121" s="146">
        <f t="shared" si="93"/>
        <v>1</v>
      </c>
      <c r="BH121" s="151" t="str">
        <f t="shared" si="94"/>
        <v>Belum Memenuhi</v>
      </c>
      <c r="BI121" s="151" t="str">
        <f t="shared" si="95"/>
        <v>Belum Memenuhi</v>
      </c>
    </row>
    <row r="122" spans="13:61" ht="15">
      <c r="M122" s="142" t="s">
        <v>12598</v>
      </c>
      <c r="N122" s="143" t="s">
        <v>12599</v>
      </c>
      <c r="O122" s="140" t="s">
        <v>267</v>
      </c>
      <c r="P122" s="144" t="s">
        <v>9301</v>
      </c>
      <c r="Q122" s="369" t="s">
        <v>12204</v>
      </c>
      <c r="R122" s="140">
        <v>31</v>
      </c>
      <c r="S122" s="141">
        <v>3172</v>
      </c>
      <c r="T122" s="370" t="str">
        <f>IF(R122&lt;&gt;"",VLOOKUP(R122,'01_MASTER_KODE_WILAYAH'!H$1437:I$1470,2,FALSE),"")</f>
        <v>DKI JAKARTA</v>
      </c>
      <c r="U122" s="370" t="str">
        <f>IF(S122&lt;&gt;"",VLOOKUP(S122,'01_MASTER_KODE_WILAYAH'!D$5:F$1353,3,FALSE),"")</f>
        <v>KOTA JAKARTA TIMUR</v>
      </c>
      <c r="V122" s="371" t="str">
        <f t="shared" si="65"/>
        <v>2</v>
      </c>
      <c r="W122" s="157">
        <f t="shared" si="66"/>
        <v>0</v>
      </c>
      <c r="X122" s="145">
        <f>COUNTIFS(A1_Individu_Data_Keadaan_SDMK!A$4:A$149935,M122,A1_Individu_Data_Keadaan_SDMK!R$4:R$149935,"01. Dokter")</f>
        <v>0</v>
      </c>
      <c r="Y122" s="134">
        <f t="shared" si="67"/>
        <v>1</v>
      </c>
      <c r="Z122" s="146">
        <f t="shared" si="68"/>
        <v>0</v>
      </c>
      <c r="AA122" s="146">
        <f t="shared" si="69"/>
        <v>1</v>
      </c>
      <c r="AB122" s="145">
        <f>COUNTIFS(A1_Individu_Data_Keadaan_SDMK!A$4:A$149935,M122,A1_Individu_Data_Keadaan_SDMK!R$4:R$149935,"02. Dokter Gigi")</f>
        <v>0</v>
      </c>
      <c r="AC122" s="134">
        <f t="shared" si="70"/>
        <v>1</v>
      </c>
      <c r="AD122" s="146">
        <f t="shared" si="71"/>
        <v>0</v>
      </c>
      <c r="AE122" s="146">
        <f t="shared" si="72"/>
        <v>1</v>
      </c>
      <c r="AF122" s="145">
        <f>COUNTIFS(A1_Individu_Data_Keadaan_SDMK!A$4:A$149935,M122,A1_Individu_Data_Keadaan_SDMK!Q$4:Q$149935,"03. KEPERAWATAN")</f>
        <v>0</v>
      </c>
      <c r="AG122" s="147">
        <f t="shared" si="73"/>
        <v>5</v>
      </c>
      <c r="AH122" s="146">
        <f t="shared" si="74"/>
        <v>0</v>
      </c>
      <c r="AI122" s="146">
        <f t="shared" si="75"/>
        <v>5</v>
      </c>
      <c r="AJ122" s="145">
        <f>COUNTIFS(A1_Individu_Data_Keadaan_SDMK!A$4:A$149935,M122,A1_Individu_Data_Keadaan_SDMK!Q$4:Q$149935,"04. KEBIDANAN")</f>
        <v>0</v>
      </c>
      <c r="AK122" s="147">
        <f t="shared" si="76"/>
        <v>4</v>
      </c>
      <c r="AL122" s="146">
        <f t="shared" si="77"/>
        <v>0</v>
      </c>
      <c r="AM122" s="146">
        <f t="shared" si="78"/>
        <v>4</v>
      </c>
      <c r="AN122" s="145">
        <f>COUNTIFS(A1_Individu_Data_Keadaan_SDMK!A$4:A$149935,M122,A1_Individu_Data_Keadaan_SDMK!Q$4:Q$149935,"05. KEFARMASIAN")</f>
        <v>0</v>
      </c>
      <c r="AO122" s="147">
        <f t="shared" si="79"/>
        <v>1</v>
      </c>
      <c r="AP122" s="146">
        <f t="shared" si="80"/>
        <v>0</v>
      </c>
      <c r="AQ122" s="146">
        <f t="shared" si="81"/>
        <v>1</v>
      </c>
      <c r="AR122" s="145">
        <f>COUNTIFS(A1_Individu_Data_Keadaan_SDMK!A$4:A$149935,M122,A1_Individu_Data_Keadaan_SDMK!Q$4:Q$149935,"06. KESEHATAN MASYARAKAT")</f>
        <v>0</v>
      </c>
      <c r="AS122" s="147">
        <f t="shared" si="82"/>
        <v>1</v>
      </c>
      <c r="AT122" s="146">
        <f t="shared" si="83"/>
        <v>0</v>
      </c>
      <c r="AU122" s="146">
        <f t="shared" si="84"/>
        <v>1</v>
      </c>
      <c r="AV122" s="145">
        <f>COUNTIFS(A1_Individu_Data_Keadaan_SDMK!A$4:A$149935,M122,A1_Individu_Data_Keadaan_SDMK!Q$4:Q$149935,"07. KESEHATAN LINGKUNGAN")</f>
        <v>0</v>
      </c>
      <c r="AW122" s="147">
        <f t="shared" si="85"/>
        <v>1</v>
      </c>
      <c r="AX122" s="146">
        <f t="shared" si="86"/>
        <v>0</v>
      </c>
      <c r="AY122" s="146">
        <f t="shared" si="87"/>
        <v>1</v>
      </c>
      <c r="AZ122" s="145">
        <f>COUNTIFS(A1_Individu_Data_Keadaan_SDMK!A$4:A$149935,M122,A1_Individu_Data_Keadaan_SDMK!Q$4:Q$149935,"08. GIZI")</f>
        <v>0</v>
      </c>
      <c r="BA122" s="147">
        <f t="shared" si="88"/>
        <v>1</v>
      </c>
      <c r="BB122" s="146">
        <f t="shared" si="89"/>
        <v>0</v>
      </c>
      <c r="BC122" s="146">
        <f t="shared" si="90"/>
        <v>1</v>
      </c>
      <c r="BD122" s="145">
        <f>COUNTIFS(A1_Individu_Data_Keadaan_SDMK!A$4:A$149935,M122,A1_Individu_Data_Keadaan_SDMK!R$4:R$149935,"03. Ahli Teknologi Laboratorium Medik")</f>
        <v>0</v>
      </c>
      <c r="BE122" s="147">
        <f t="shared" si="91"/>
        <v>1</v>
      </c>
      <c r="BF122" s="146">
        <f t="shared" si="92"/>
        <v>0</v>
      </c>
      <c r="BG122" s="146">
        <f t="shared" si="93"/>
        <v>1</v>
      </c>
      <c r="BH122" s="151" t="str">
        <f t="shared" si="94"/>
        <v>Belum Memenuhi</v>
      </c>
      <c r="BI122" s="151" t="str">
        <f t="shared" si="95"/>
        <v>Belum Memenuhi</v>
      </c>
    </row>
    <row r="123" spans="13:61" ht="15">
      <c r="M123" s="142" t="s">
        <v>12600</v>
      </c>
      <c r="N123" s="143" t="s">
        <v>12601</v>
      </c>
      <c r="O123" s="140" t="s">
        <v>267</v>
      </c>
      <c r="P123" s="144" t="s">
        <v>9301</v>
      </c>
      <c r="Q123" s="369" t="s">
        <v>12204</v>
      </c>
      <c r="R123" s="140">
        <v>31</v>
      </c>
      <c r="S123" s="141">
        <v>3172</v>
      </c>
      <c r="T123" s="370" t="str">
        <f>IF(R123&lt;&gt;"",VLOOKUP(R123,'01_MASTER_KODE_WILAYAH'!H$1437:I$1470,2,FALSE),"")</f>
        <v>DKI JAKARTA</v>
      </c>
      <c r="U123" s="370" t="str">
        <f>IF(S123&lt;&gt;"",VLOOKUP(S123,'01_MASTER_KODE_WILAYAH'!D$5:F$1353,3,FALSE),"")</f>
        <v>KOTA JAKARTA TIMUR</v>
      </c>
      <c r="V123" s="371" t="str">
        <f t="shared" si="65"/>
        <v>2</v>
      </c>
      <c r="W123" s="157">
        <f t="shared" si="66"/>
        <v>0</v>
      </c>
      <c r="X123" s="145">
        <f>COUNTIFS(A1_Individu_Data_Keadaan_SDMK!A$4:A$149935,M123,A1_Individu_Data_Keadaan_SDMK!R$4:R$149935,"01. Dokter")</f>
        <v>0</v>
      </c>
      <c r="Y123" s="134">
        <f t="shared" si="67"/>
        <v>1</v>
      </c>
      <c r="Z123" s="146">
        <f t="shared" si="68"/>
        <v>0</v>
      </c>
      <c r="AA123" s="146">
        <f t="shared" si="69"/>
        <v>1</v>
      </c>
      <c r="AB123" s="145">
        <f>COUNTIFS(A1_Individu_Data_Keadaan_SDMK!A$4:A$149935,M123,A1_Individu_Data_Keadaan_SDMK!R$4:R$149935,"02. Dokter Gigi")</f>
        <v>0</v>
      </c>
      <c r="AC123" s="134">
        <f t="shared" si="70"/>
        <v>1</v>
      </c>
      <c r="AD123" s="146">
        <f t="shared" si="71"/>
        <v>0</v>
      </c>
      <c r="AE123" s="146">
        <f t="shared" si="72"/>
        <v>1</v>
      </c>
      <c r="AF123" s="145">
        <f>COUNTIFS(A1_Individu_Data_Keadaan_SDMK!A$4:A$149935,M123,A1_Individu_Data_Keadaan_SDMK!Q$4:Q$149935,"03. KEPERAWATAN")</f>
        <v>0</v>
      </c>
      <c r="AG123" s="147">
        <f t="shared" si="73"/>
        <v>5</v>
      </c>
      <c r="AH123" s="146">
        <f t="shared" si="74"/>
        <v>0</v>
      </c>
      <c r="AI123" s="146">
        <f t="shared" si="75"/>
        <v>5</v>
      </c>
      <c r="AJ123" s="145">
        <f>COUNTIFS(A1_Individu_Data_Keadaan_SDMK!A$4:A$149935,M123,A1_Individu_Data_Keadaan_SDMK!Q$4:Q$149935,"04. KEBIDANAN")</f>
        <v>0</v>
      </c>
      <c r="AK123" s="147">
        <f t="shared" si="76"/>
        <v>4</v>
      </c>
      <c r="AL123" s="146">
        <f t="shared" si="77"/>
        <v>0</v>
      </c>
      <c r="AM123" s="146">
        <f t="shared" si="78"/>
        <v>4</v>
      </c>
      <c r="AN123" s="145">
        <f>COUNTIFS(A1_Individu_Data_Keadaan_SDMK!A$4:A$149935,M123,A1_Individu_Data_Keadaan_SDMK!Q$4:Q$149935,"05. KEFARMASIAN")</f>
        <v>0</v>
      </c>
      <c r="AO123" s="147">
        <f t="shared" si="79"/>
        <v>1</v>
      </c>
      <c r="AP123" s="146">
        <f t="shared" si="80"/>
        <v>0</v>
      </c>
      <c r="AQ123" s="146">
        <f t="shared" si="81"/>
        <v>1</v>
      </c>
      <c r="AR123" s="145">
        <f>COUNTIFS(A1_Individu_Data_Keadaan_SDMK!A$4:A$149935,M123,A1_Individu_Data_Keadaan_SDMK!Q$4:Q$149935,"06. KESEHATAN MASYARAKAT")</f>
        <v>0</v>
      </c>
      <c r="AS123" s="147">
        <f t="shared" si="82"/>
        <v>1</v>
      </c>
      <c r="AT123" s="146">
        <f t="shared" si="83"/>
        <v>0</v>
      </c>
      <c r="AU123" s="146">
        <f t="shared" si="84"/>
        <v>1</v>
      </c>
      <c r="AV123" s="145">
        <f>COUNTIFS(A1_Individu_Data_Keadaan_SDMK!A$4:A$149935,M123,A1_Individu_Data_Keadaan_SDMK!Q$4:Q$149935,"07. KESEHATAN LINGKUNGAN")</f>
        <v>0</v>
      </c>
      <c r="AW123" s="147">
        <f t="shared" si="85"/>
        <v>1</v>
      </c>
      <c r="AX123" s="146">
        <f t="shared" si="86"/>
        <v>0</v>
      </c>
      <c r="AY123" s="146">
        <f t="shared" si="87"/>
        <v>1</v>
      </c>
      <c r="AZ123" s="145">
        <f>COUNTIFS(A1_Individu_Data_Keadaan_SDMK!A$4:A$149935,M123,A1_Individu_Data_Keadaan_SDMK!Q$4:Q$149935,"08. GIZI")</f>
        <v>0</v>
      </c>
      <c r="BA123" s="147">
        <f t="shared" si="88"/>
        <v>1</v>
      </c>
      <c r="BB123" s="146">
        <f t="shared" si="89"/>
        <v>0</v>
      </c>
      <c r="BC123" s="146">
        <f t="shared" si="90"/>
        <v>1</v>
      </c>
      <c r="BD123" s="145">
        <f>COUNTIFS(A1_Individu_Data_Keadaan_SDMK!A$4:A$149935,M123,A1_Individu_Data_Keadaan_SDMK!R$4:R$149935,"03. Ahli Teknologi Laboratorium Medik")</f>
        <v>0</v>
      </c>
      <c r="BE123" s="147">
        <f t="shared" si="91"/>
        <v>1</v>
      </c>
      <c r="BF123" s="146">
        <f t="shared" si="92"/>
        <v>0</v>
      </c>
      <c r="BG123" s="146">
        <f t="shared" si="93"/>
        <v>1</v>
      </c>
      <c r="BH123" s="151" t="str">
        <f t="shared" si="94"/>
        <v>Belum Memenuhi</v>
      </c>
      <c r="BI123" s="151" t="str">
        <f t="shared" si="95"/>
        <v>Belum Memenuhi</v>
      </c>
    </row>
    <row r="124" spans="13:61" ht="15">
      <c r="M124" s="142" t="s">
        <v>12602</v>
      </c>
      <c r="N124" s="143" t="s">
        <v>12603</v>
      </c>
      <c r="O124" s="140" t="s">
        <v>267</v>
      </c>
      <c r="P124" s="144" t="s">
        <v>9302</v>
      </c>
      <c r="Q124" s="369" t="s">
        <v>12204</v>
      </c>
      <c r="R124" s="140">
        <v>31</v>
      </c>
      <c r="S124" s="141">
        <v>3172</v>
      </c>
      <c r="T124" s="370" t="str">
        <f>IF(R124&lt;&gt;"",VLOOKUP(R124,'01_MASTER_KODE_WILAYAH'!H$1437:I$1470,2,FALSE),"")</f>
        <v>DKI JAKARTA</v>
      </c>
      <c r="U124" s="370" t="str">
        <f>IF(S124&lt;&gt;"",VLOOKUP(S124,'01_MASTER_KODE_WILAYAH'!D$5:F$1353,3,FALSE),"")</f>
        <v>KOTA JAKARTA TIMUR</v>
      </c>
      <c r="V124" s="371" t="str">
        <f t="shared" si="65"/>
        <v>1</v>
      </c>
      <c r="W124" s="157">
        <f t="shared" si="66"/>
        <v>0</v>
      </c>
      <c r="X124" s="145">
        <f>COUNTIFS(A1_Individu_Data_Keadaan_SDMK!A$4:A$149935,M124,A1_Individu_Data_Keadaan_SDMK!R$4:R$149935,"01. Dokter")</f>
        <v>0</v>
      </c>
      <c r="Y124" s="134">
        <f t="shared" si="67"/>
        <v>2</v>
      </c>
      <c r="Z124" s="146">
        <f t="shared" si="68"/>
        <v>0</v>
      </c>
      <c r="AA124" s="146">
        <f t="shared" si="69"/>
        <v>2</v>
      </c>
      <c r="AB124" s="145">
        <f>COUNTIFS(A1_Individu_Data_Keadaan_SDMK!A$4:A$149935,M124,A1_Individu_Data_Keadaan_SDMK!R$4:R$149935,"02. Dokter Gigi")</f>
        <v>0</v>
      </c>
      <c r="AC124" s="134">
        <f t="shared" si="70"/>
        <v>1</v>
      </c>
      <c r="AD124" s="146">
        <f t="shared" si="71"/>
        <v>0</v>
      </c>
      <c r="AE124" s="146">
        <f t="shared" si="72"/>
        <v>1</v>
      </c>
      <c r="AF124" s="145">
        <f>COUNTIFS(A1_Individu_Data_Keadaan_SDMK!A$4:A$149935,M124,A1_Individu_Data_Keadaan_SDMK!Q$4:Q$149935,"03. KEPERAWATAN")</f>
        <v>0</v>
      </c>
      <c r="AG124" s="147">
        <f t="shared" si="73"/>
        <v>8</v>
      </c>
      <c r="AH124" s="146">
        <f t="shared" si="74"/>
        <v>0</v>
      </c>
      <c r="AI124" s="146">
        <f t="shared" si="75"/>
        <v>8</v>
      </c>
      <c r="AJ124" s="145">
        <f>COUNTIFS(A1_Individu_Data_Keadaan_SDMK!A$4:A$149935,M124,A1_Individu_Data_Keadaan_SDMK!Q$4:Q$149935,"04. KEBIDANAN")</f>
        <v>0</v>
      </c>
      <c r="AK124" s="147">
        <f t="shared" si="76"/>
        <v>7</v>
      </c>
      <c r="AL124" s="146">
        <f t="shared" si="77"/>
        <v>0</v>
      </c>
      <c r="AM124" s="146">
        <f t="shared" si="78"/>
        <v>7</v>
      </c>
      <c r="AN124" s="145">
        <f>COUNTIFS(A1_Individu_Data_Keadaan_SDMK!A$4:A$149935,M124,A1_Individu_Data_Keadaan_SDMK!Q$4:Q$149935,"05. KEFARMASIAN")</f>
        <v>0</v>
      </c>
      <c r="AO124" s="147">
        <f t="shared" si="79"/>
        <v>1</v>
      </c>
      <c r="AP124" s="146">
        <f t="shared" si="80"/>
        <v>0</v>
      </c>
      <c r="AQ124" s="146">
        <f t="shared" si="81"/>
        <v>1</v>
      </c>
      <c r="AR124" s="145">
        <f>COUNTIFS(A1_Individu_Data_Keadaan_SDMK!A$4:A$149935,M124,A1_Individu_Data_Keadaan_SDMK!Q$4:Q$149935,"06. KESEHATAN MASYARAKAT")</f>
        <v>0</v>
      </c>
      <c r="AS124" s="147">
        <f t="shared" si="82"/>
        <v>1</v>
      </c>
      <c r="AT124" s="146">
        <f t="shared" si="83"/>
        <v>0</v>
      </c>
      <c r="AU124" s="146">
        <f t="shared" si="84"/>
        <v>1</v>
      </c>
      <c r="AV124" s="145">
        <f>COUNTIFS(A1_Individu_Data_Keadaan_SDMK!A$4:A$149935,M124,A1_Individu_Data_Keadaan_SDMK!Q$4:Q$149935,"07. KESEHATAN LINGKUNGAN")</f>
        <v>0</v>
      </c>
      <c r="AW124" s="147">
        <f t="shared" si="85"/>
        <v>1</v>
      </c>
      <c r="AX124" s="146">
        <f t="shared" si="86"/>
        <v>0</v>
      </c>
      <c r="AY124" s="146">
        <f t="shared" si="87"/>
        <v>1</v>
      </c>
      <c r="AZ124" s="145">
        <f>COUNTIFS(A1_Individu_Data_Keadaan_SDMK!A$4:A$149935,M124,A1_Individu_Data_Keadaan_SDMK!Q$4:Q$149935,"08. GIZI")</f>
        <v>0</v>
      </c>
      <c r="BA124" s="147">
        <f t="shared" si="88"/>
        <v>2</v>
      </c>
      <c r="BB124" s="146">
        <f t="shared" si="89"/>
        <v>0</v>
      </c>
      <c r="BC124" s="146">
        <f t="shared" si="90"/>
        <v>2</v>
      </c>
      <c r="BD124" s="145">
        <f>COUNTIFS(A1_Individu_Data_Keadaan_SDMK!A$4:A$149935,M124,A1_Individu_Data_Keadaan_SDMK!R$4:R$149935,"03. Ahli Teknologi Laboratorium Medik")</f>
        <v>0</v>
      </c>
      <c r="BE124" s="147">
        <f t="shared" si="91"/>
        <v>1</v>
      </c>
      <c r="BF124" s="146">
        <f t="shared" si="92"/>
        <v>0</v>
      </c>
      <c r="BG124" s="146">
        <f t="shared" si="93"/>
        <v>1</v>
      </c>
      <c r="BH124" s="151" t="str">
        <f t="shared" si="94"/>
        <v>Belum Memenuhi</v>
      </c>
      <c r="BI124" s="151" t="str">
        <f t="shared" si="95"/>
        <v>Belum Memenuhi</v>
      </c>
    </row>
    <row r="125" spans="13:61" ht="15">
      <c r="M125" s="142" t="s">
        <v>12604</v>
      </c>
      <c r="N125" s="143" t="s">
        <v>12605</v>
      </c>
      <c r="O125" s="140" t="s">
        <v>267</v>
      </c>
      <c r="P125" s="144" t="s">
        <v>9301</v>
      </c>
      <c r="Q125" s="369" t="s">
        <v>12204</v>
      </c>
      <c r="R125" s="140">
        <v>31</v>
      </c>
      <c r="S125" s="141">
        <v>3172</v>
      </c>
      <c r="T125" s="370" t="str">
        <f>IF(R125&lt;&gt;"",VLOOKUP(R125,'01_MASTER_KODE_WILAYAH'!H$1437:I$1470,2,FALSE),"")</f>
        <v>DKI JAKARTA</v>
      </c>
      <c r="U125" s="370" t="str">
        <f>IF(S125&lt;&gt;"",VLOOKUP(S125,'01_MASTER_KODE_WILAYAH'!D$5:F$1353,3,FALSE),"")</f>
        <v>KOTA JAKARTA TIMUR</v>
      </c>
      <c r="V125" s="371" t="str">
        <f t="shared" si="65"/>
        <v>2</v>
      </c>
      <c r="W125" s="157">
        <f t="shared" si="66"/>
        <v>0</v>
      </c>
      <c r="X125" s="145">
        <f>COUNTIFS(A1_Individu_Data_Keadaan_SDMK!A$4:A$149935,M125,A1_Individu_Data_Keadaan_SDMK!R$4:R$149935,"01. Dokter")</f>
        <v>0</v>
      </c>
      <c r="Y125" s="134">
        <f t="shared" si="67"/>
        <v>1</v>
      </c>
      <c r="Z125" s="146">
        <f t="shared" si="68"/>
        <v>0</v>
      </c>
      <c r="AA125" s="146">
        <f t="shared" si="69"/>
        <v>1</v>
      </c>
      <c r="AB125" s="145">
        <f>COUNTIFS(A1_Individu_Data_Keadaan_SDMK!A$4:A$149935,M125,A1_Individu_Data_Keadaan_SDMK!R$4:R$149935,"02. Dokter Gigi")</f>
        <v>0</v>
      </c>
      <c r="AC125" s="134">
        <f t="shared" si="70"/>
        <v>1</v>
      </c>
      <c r="AD125" s="146">
        <f t="shared" si="71"/>
        <v>0</v>
      </c>
      <c r="AE125" s="146">
        <f t="shared" si="72"/>
        <v>1</v>
      </c>
      <c r="AF125" s="145">
        <f>COUNTIFS(A1_Individu_Data_Keadaan_SDMK!A$4:A$149935,M125,A1_Individu_Data_Keadaan_SDMK!Q$4:Q$149935,"03. KEPERAWATAN")</f>
        <v>0</v>
      </c>
      <c r="AG125" s="147">
        <f t="shared" si="73"/>
        <v>5</v>
      </c>
      <c r="AH125" s="146">
        <f t="shared" si="74"/>
        <v>0</v>
      </c>
      <c r="AI125" s="146">
        <f t="shared" si="75"/>
        <v>5</v>
      </c>
      <c r="AJ125" s="145">
        <f>COUNTIFS(A1_Individu_Data_Keadaan_SDMK!A$4:A$149935,M125,A1_Individu_Data_Keadaan_SDMK!Q$4:Q$149935,"04. KEBIDANAN")</f>
        <v>0</v>
      </c>
      <c r="AK125" s="147">
        <f t="shared" si="76"/>
        <v>4</v>
      </c>
      <c r="AL125" s="146">
        <f t="shared" si="77"/>
        <v>0</v>
      </c>
      <c r="AM125" s="146">
        <f t="shared" si="78"/>
        <v>4</v>
      </c>
      <c r="AN125" s="145">
        <f>COUNTIFS(A1_Individu_Data_Keadaan_SDMK!A$4:A$149935,M125,A1_Individu_Data_Keadaan_SDMK!Q$4:Q$149935,"05. KEFARMASIAN")</f>
        <v>0</v>
      </c>
      <c r="AO125" s="147">
        <f t="shared" si="79"/>
        <v>1</v>
      </c>
      <c r="AP125" s="146">
        <f t="shared" si="80"/>
        <v>0</v>
      </c>
      <c r="AQ125" s="146">
        <f t="shared" si="81"/>
        <v>1</v>
      </c>
      <c r="AR125" s="145">
        <f>COUNTIFS(A1_Individu_Data_Keadaan_SDMK!A$4:A$149935,M125,A1_Individu_Data_Keadaan_SDMK!Q$4:Q$149935,"06. KESEHATAN MASYARAKAT")</f>
        <v>0</v>
      </c>
      <c r="AS125" s="147">
        <f t="shared" si="82"/>
        <v>1</v>
      </c>
      <c r="AT125" s="146">
        <f t="shared" si="83"/>
        <v>0</v>
      </c>
      <c r="AU125" s="146">
        <f t="shared" si="84"/>
        <v>1</v>
      </c>
      <c r="AV125" s="145">
        <f>COUNTIFS(A1_Individu_Data_Keadaan_SDMK!A$4:A$149935,M125,A1_Individu_Data_Keadaan_SDMK!Q$4:Q$149935,"07. KESEHATAN LINGKUNGAN")</f>
        <v>0</v>
      </c>
      <c r="AW125" s="147">
        <f t="shared" si="85"/>
        <v>1</v>
      </c>
      <c r="AX125" s="146">
        <f t="shared" si="86"/>
        <v>0</v>
      </c>
      <c r="AY125" s="146">
        <f t="shared" si="87"/>
        <v>1</v>
      </c>
      <c r="AZ125" s="145">
        <f>COUNTIFS(A1_Individu_Data_Keadaan_SDMK!A$4:A$149935,M125,A1_Individu_Data_Keadaan_SDMK!Q$4:Q$149935,"08. GIZI")</f>
        <v>0</v>
      </c>
      <c r="BA125" s="147">
        <f t="shared" si="88"/>
        <v>1</v>
      </c>
      <c r="BB125" s="146">
        <f t="shared" si="89"/>
        <v>0</v>
      </c>
      <c r="BC125" s="146">
        <f t="shared" si="90"/>
        <v>1</v>
      </c>
      <c r="BD125" s="145">
        <f>COUNTIFS(A1_Individu_Data_Keadaan_SDMK!A$4:A$149935,M125,A1_Individu_Data_Keadaan_SDMK!R$4:R$149935,"03. Ahli Teknologi Laboratorium Medik")</f>
        <v>0</v>
      </c>
      <c r="BE125" s="147">
        <f t="shared" si="91"/>
        <v>1</v>
      </c>
      <c r="BF125" s="146">
        <f t="shared" si="92"/>
        <v>0</v>
      </c>
      <c r="BG125" s="146">
        <f t="shared" si="93"/>
        <v>1</v>
      </c>
      <c r="BH125" s="151" t="str">
        <f t="shared" si="94"/>
        <v>Belum Memenuhi</v>
      </c>
      <c r="BI125" s="151" t="str">
        <f t="shared" si="95"/>
        <v>Belum Memenuhi</v>
      </c>
    </row>
    <row r="126" spans="13:61" ht="15">
      <c r="M126" s="142" t="s">
        <v>12606</v>
      </c>
      <c r="N126" s="143" t="s">
        <v>12607</v>
      </c>
      <c r="O126" s="140" t="s">
        <v>267</v>
      </c>
      <c r="P126" s="144" t="s">
        <v>9301</v>
      </c>
      <c r="Q126" s="369" t="s">
        <v>12204</v>
      </c>
      <c r="R126" s="140">
        <v>31</v>
      </c>
      <c r="S126" s="141">
        <v>3172</v>
      </c>
      <c r="T126" s="370" t="str">
        <f>IF(R126&lt;&gt;"",VLOOKUP(R126,'01_MASTER_KODE_WILAYAH'!H$1437:I$1470,2,FALSE),"")</f>
        <v>DKI JAKARTA</v>
      </c>
      <c r="U126" s="370" t="str">
        <f>IF(S126&lt;&gt;"",VLOOKUP(S126,'01_MASTER_KODE_WILAYAH'!D$5:F$1353,3,FALSE),"")</f>
        <v>KOTA JAKARTA TIMUR</v>
      </c>
      <c r="V126" s="371" t="str">
        <f t="shared" si="65"/>
        <v>2</v>
      </c>
      <c r="W126" s="157">
        <f t="shared" si="66"/>
        <v>0</v>
      </c>
      <c r="X126" s="145">
        <f>COUNTIFS(A1_Individu_Data_Keadaan_SDMK!A$4:A$149935,M126,A1_Individu_Data_Keadaan_SDMK!R$4:R$149935,"01. Dokter")</f>
        <v>0</v>
      </c>
      <c r="Y126" s="134">
        <f t="shared" si="67"/>
        <v>1</v>
      </c>
      <c r="Z126" s="146">
        <f t="shared" si="68"/>
        <v>0</v>
      </c>
      <c r="AA126" s="146">
        <f t="shared" si="69"/>
        <v>1</v>
      </c>
      <c r="AB126" s="145">
        <f>COUNTIFS(A1_Individu_Data_Keadaan_SDMK!A$4:A$149935,M126,A1_Individu_Data_Keadaan_SDMK!R$4:R$149935,"02. Dokter Gigi")</f>
        <v>0</v>
      </c>
      <c r="AC126" s="134">
        <f t="shared" si="70"/>
        <v>1</v>
      </c>
      <c r="AD126" s="146">
        <f t="shared" si="71"/>
        <v>0</v>
      </c>
      <c r="AE126" s="146">
        <f t="shared" si="72"/>
        <v>1</v>
      </c>
      <c r="AF126" s="145">
        <f>COUNTIFS(A1_Individu_Data_Keadaan_SDMK!A$4:A$149935,M126,A1_Individu_Data_Keadaan_SDMK!Q$4:Q$149935,"03. KEPERAWATAN")</f>
        <v>0</v>
      </c>
      <c r="AG126" s="147">
        <f t="shared" si="73"/>
        <v>5</v>
      </c>
      <c r="AH126" s="146">
        <f t="shared" si="74"/>
        <v>0</v>
      </c>
      <c r="AI126" s="146">
        <f t="shared" si="75"/>
        <v>5</v>
      </c>
      <c r="AJ126" s="145">
        <f>COUNTIFS(A1_Individu_Data_Keadaan_SDMK!A$4:A$149935,M126,A1_Individu_Data_Keadaan_SDMK!Q$4:Q$149935,"04. KEBIDANAN")</f>
        <v>0</v>
      </c>
      <c r="AK126" s="147">
        <f t="shared" si="76"/>
        <v>4</v>
      </c>
      <c r="AL126" s="146">
        <f t="shared" si="77"/>
        <v>0</v>
      </c>
      <c r="AM126" s="146">
        <f t="shared" si="78"/>
        <v>4</v>
      </c>
      <c r="AN126" s="145">
        <f>COUNTIFS(A1_Individu_Data_Keadaan_SDMK!A$4:A$149935,M126,A1_Individu_Data_Keadaan_SDMK!Q$4:Q$149935,"05. KEFARMASIAN")</f>
        <v>0</v>
      </c>
      <c r="AO126" s="147">
        <f t="shared" si="79"/>
        <v>1</v>
      </c>
      <c r="AP126" s="146">
        <f t="shared" si="80"/>
        <v>0</v>
      </c>
      <c r="AQ126" s="146">
        <f t="shared" si="81"/>
        <v>1</v>
      </c>
      <c r="AR126" s="145">
        <f>COUNTIFS(A1_Individu_Data_Keadaan_SDMK!A$4:A$149935,M126,A1_Individu_Data_Keadaan_SDMK!Q$4:Q$149935,"06. KESEHATAN MASYARAKAT")</f>
        <v>0</v>
      </c>
      <c r="AS126" s="147">
        <f t="shared" si="82"/>
        <v>1</v>
      </c>
      <c r="AT126" s="146">
        <f t="shared" si="83"/>
        <v>0</v>
      </c>
      <c r="AU126" s="146">
        <f t="shared" si="84"/>
        <v>1</v>
      </c>
      <c r="AV126" s="145">
        <f>COUNTIFS(A1_Individu_Data_Keadaan_SDMK!A$4:A$149935,M126,A1_Individu_Data_Keadaan_SDMK!Q$4:Q$149935,"07. KESEHATAN LINGKUNGAN")</f>
        <v>0</v>
      </c>
      <c r="AW126" s="147">
        <f t="shared" si="85"/>
        <v>1</v>
      </c>
      <c r="AX126" s="146">
        <f t="shared" si="86"/>
        <v>0</v>
      </c>
      <c r="AY126" s="146">
        <f t="shared" si="87"/>
        <v>1</v>
      </c>
      <c r="AZ126" s="145">
        <f>COUNTIFS(A1_Individu_Data_Keadaan_SDMK!A$4:A$149935,M126,A1_Individu_Data_Keadaan_SDMK!Q$4:Q$149935,"08. GIZI")</f>
        <v>0</v>
      </c>
      <c r="BA126" s="147">
        <f t="shared" si="88"/>
        <v>1</v>
      </c>
      <c r="BB126" s="146">
        <f t="shared" si="89"/>
        <v>0</v>
      </c>
      <c r="BC126" s="146">
        <f t="shared" si="90"/>
        <v>1</v>
      </c>
      <c r="BD126" s="145">
        <f>COUNTIFS(A1_Individu_Data_Keadaan_SDMK!A$4:A$149935,M126,A1_Individu_Data_Keadaan_SDMK!R$4:R$149935,"03. Ahli Teknologi Laboratorium Medik")</f>
        <v>0</v>
      </c>
      <c r="BE126" s="147">
        <f t="shared" si="91"/>
        <v>1</v>
      </c>
      <c r="BF126" s="146">
        <f t="shared" si="92"/>
        <v>0</v>
      </c>
      <c r="BG126" s="146">
        <f t="shared" si="93"/>
        <v>1</v>
      </c>
      <c r="BH126" s="151" t="str">
        <f t="shared" si="94"/>
        <v>Belum Memenuhi</v>
      </c>
      <c r="BI126" s="151" t="str">
        <f t="shared" si="95"/>
        <v>Belum Memenuhi</v>
      </c>
    </row>
    <row r="127" spans="13:61" ht="15">
      <c r="M127" s="142" t="s">
        <v>12608</v>
      </c>
      <c r="N127" s="143" t="s">
        <v>12609</v>
      </c>
      <c r="O127" s="140" t="s">
        <v>267</v>
      </c>
      <c r="P127" s="144" t="s">
        <v>9301</v>
      </c>
      <c r="Q127" s="369" t="s">
        <v>12204</v>
      </c>
      <c r="R127" s="140">
        <v>31</v>
      </c>
      <c r="S127" s="141">
        <v>3172</v>
      </c>
      <c r="T127" s="370" t="str">
        <f>IF(R127&lt;&gt;"",VLOOKUP(R127,'01_MASTER_KODE_WILAYAH'!H$1437:I$1470,2,FALSE),"")</f>
        <v>DKI JAKARTA</v>
      </c>
      <c r="U127" s="370" t="str">
        <f>IF(S127&lt;&gt;"",VLOOKUP(S127,'01_MASTER_KODE_WILAYAH'!D$5:F$1353,3,FALSE),"")</f>
        <v>KOTA JAKARTA TIMUR</v>
      </c>
      <c r="V127" s="371" t="str">
        <f t="shared" si="65"/>
        <v>2</v>
      </c>
      <c r="W127" s="157">
        <f t="shared" si="66"/>
        <v>0</v>
      </c>
      <c r="X127" s="145">
        <f>COUNTIFS(A1_Individu_Data_Keadaan_SDMK!A$4:A$149935,M127,A1_Individu_Data_Keadaan_SDMK!R$4:R$149935,"01. Dokter")</f>
        <v>0</v>
      </c>
      <c r="Y127" s="134">
        <f t="shared" si="67"/>
        <v>1</v>
      </c>
      <c r="Z127" s="146">
        <f t="shared" si="68"/>
        <v>0</v>
      </c>
      <c r="AA127" s="146">
        <f t="shared" si="69"/>
        <v>1</v>
      </c>
      <c r="AB127" s="145">
        <f>COUNTIFS(A1_Individu_Data_Keadaan_SDMK!A$4:A$149935,M127,A1_Individu_Data_Keadaan_SDMK!R$4:R$149935,"02. Dokter Gigi")</f>
        <v>0</v>
      </c>
      <c r="AC127" s="134">
        <f t="shared" si="70"/>
        <v>1</v>
      </c>
      <c r="AD127" s="146">
        <f t="shared" si="71"/>
        <v>0</v>
      </c>
      <c r="AE127" s="146">
        <f t="shared" si="72"/>
        <v>1</v>
      </c>
      <c r="AF127" s="145">
        <f>COUNTIFS(A1_Individu_Data_Keadaan_SDMK!A$4:A$149935,M127,A1_Individu_Data_Keadaan_SDMK!Q$4:Q$149935,"03. KEPERAWATAN")</f>
        <v>0</v>
      </c>
      <c r="AG127" s="147">
        <f t="shared" si="73"/>
        <v>5</v>
      </c>
      <c r="AH127" s="146">
        <f t="shared" si="74"/>
        <v>0</v>
      </c>
      <c r="AI127" s="146">
        <f t="shared" si="75"/>
        <v>5</v>
      </c>
      <c r="AJ127" s="145">
        <f>COUNTIFS(A1_Individu_Data_Keadaan_SDMK!A$4:A$149935,M127,A1_Individu_Data_Keadaan_SDMK!Q$4:Q$149935,"04. KEBIDANAN")</f>
        <v>0</v>
      </c>
      <c r="AK127" s="147">
        <f t="shared" si="76"/>
        <v>4</v>
      </c>
      <c r="AL127" s="146">
        <f t="shared" si="77"/>
        <v>0</v>
      </c>
      <c r="AM127" s="146">
        <f t="shared" si="78"/>
        <v>4</v>
      </c>
      <c r="AN127" s="145">
        <f>COUNTIFS(A1_Individu_Data_Keadaan_SDMK!A$4:A$149935,M127,A1_Individu_Data_Keadaan_SDMK!Q$4:Q$149935,"05. KEFARMASIAN")</f>
        <v>0</v>
      </c>
      <c r="AO127" s="147">
        <f t="shared" si="79"/>
        <v>1</v>
      </c>
      <c r="AP127" s="146">
        <f t="shared" si="80"/>
        <v>0</v>
      </c>
      <c r="AQ127" s="146">
        <f t="shared" si="81"/>
        <v>1</v>
      </c>
      <c r="AR127" s="145">
        <f>COUNTIFS(A1_Individu_Data_Keadaan_SDMK!A$4:A$149935,M127,A1_Individu_Data_Keadaan_SDMK!Q$4:Q$149935,"06. KESEHATAN MASYARAKAT")</f>
        <v>0</v>
      </c>
      <c r="AS127" s="147">
        <f t="shared" si="82"/>
        <v>1</v>
      </c>
      <c r="AT127" s="146">
        <f t="shared" si="83"/>
        <v>0</v>
      </c>
      <c r="AU127" s="146">
        <f t="shared" si="84"/>
        <v>1</v>
      </c>
      <c r="AV127" s="145">
        <f>COUNTIFS(A1_Individu_Data_Keadaan_SDMK!A$4:A$149935,M127,A1_Individu_Data_Keadaan_SDMK!Q$4:Q$149935,"07. KESEHATAN LINGKUNGAN")</f>
        <v>0</v>
      </c>
      <c r="AW127" s="147">
        <f t="shared" si="85"/>
        <v>1</v>
      </c>
      <c r="AX127" s="146">
        <f t="shared" si="86"/>
        <v>0</v>
      </c>
      <c r="AY127" s="146">
        <f t="shared" si="87"/>
        <v>1</v>
      </c>
      <c r="AZ127" s="145">
        <f>COUNTIFS(A1_Individu_Data_Keadaan_SDMK!A$4:A$149935,M127,A1_Individu_Data_Keadaan_SDMK!Q$4:Q$149935,"08. GIZI")</f>
        <v>0</v>
      </c>
      <c r="BA127" s="147">
        <f t="shared" si="88"/>
        <v>1</v>
      </c>
      <c r="BB127" s="146">
        <f t="shared" si="89"/>
        <v>0</v>
      </c>
      <c r="BC127" s="146">
        <f t="shared" si="90"/>
        <v>1</v>
      </c>
      <c r="BD127" s="145">
        <f>COUNTIFS(A1_Individu_Data_Keadaan_SDMK!A$4:A$149935,M127,A1_Individu_Data_Keadaan_SDMK!R$4:R$149935,"03. Ahli Teknologi Laboratorium Medik")</f>
        <v>0</v>
      </c>
      <c r="BE127" s="147">
        <f t="shared" si="91"/>
        <v>1</v>
      </c>
      <c r="BF127" s="146">
        <f t="shared" si="92"/>
        <v>0</v>
      </c>
      <c r="BG127" s="146">
        <f t="shared" si="93"/>
        <v>1</v>
      </c>
      <c r="BH127" s="151" t="str">
        <f t="shared" si="94"/>
        <v>Belum Memenuhi</v>
      </c>
      <c r="BI127" s="151" t="str">
        <f t="shared" si="95"/>
        <v>Belum Memenuhi</v>
      </c>
    </row>
    <row r="128" spans="13:61" ht="15">
      <c r="M128" s="142" t="s">
        <v>12610</v>
      </c>
      <c r="N128" s="143" t="s">
        <v>12611</v>
      </c>
      <c r="O128" s="140" t="s">
        <v>267</v>
      </c>
      <c r="P128" s="144" t="s">
        <v>9301</v>
      </c>
      <c r="Q128" s="369" t="s">
        <v>12204</v>
      </c>
      <c r="R128" s="140">
        <v>31</v>
      </c>
      <c r="S128" s="141">
        <v>3172</v>
      </c>
      <c r="T128" s="370" t="str">
        <f>IF(R128&lt;&gt;"",VLOOKUP(R128,'01_MASTER_KODE_WILAYAH'!H$1437:I$1470,2,FALSE),"")</f>
        <v>DKI JAKARTA</v>
      </c>
      <c r="U128" s="370" t="str">
        <f>IF(S128&lt;&gt;"",VLOOKUP(S128,'01_MASTER_KODE_WILAYAH'!D$5:F$1353,3,FALSE),"")</f>
        <v>KOTA JAKARTA TIMUR</v>
      </c>
      <c r="V128" s="371" t="str">
        <f t="shared" si="65"/>
        <v>2</v>
      </c>
      <c r="W128" s="157">
        <f t="shared" si="66"/>
        <v>0</v>
      </c>
      <c r="X128" s="145">
        <f>COUNTIFS(A1_Individu_Data_Keadaan_SDMK!A$4:A$149935,M128,A1_Individu_Data_Keadaan_SDMK!R$4:R$149935,"01. Dokter")</f>
        <v>0</v>
      </c>
      <c r="Y128" s="134">
        <f t="shared" si="67"/>
        <v>1</v>
      </c>
      <c r="Z128" s="146">
        <f t="shared" si="68"/>
        <v>0</v>
      </c>
      <c r="AA128" s="146">
        <f t="shared" si="69"/>
        <v>1</v>
      </c>
      <c r="AB128" s="145">
        <f>COUNTIFS(A1_Individu_Data_Keadaan_SDMK!A$4:A$149935,M128,A1_Individu_Data_Keadaan_SDMK!R$4:R$149935,"02. Dokter Gigi")</f>
        <v>0</v>
      </c>
      <c r="AC128" s="134">
        <f t="shared" si="70"/>
        <v>1</v>
      </c>
      <c r="AD128" s="146">
        <f t="shared" si="71"/>
        <v>0</v>
      </c>
      <c r="AE128" s="146">
        <f t="shared" si="72"/>
        <v>1</v>
      </c>
      <c r="AF128" s="145">
        <f>COUNTIFS(A1_Individu_Data_Keadaan_SDMK!A$4:A$149935,M128,A1_Individu_Data_Keadaan_SDMK!Q$4:Q$149935,"03. KEPERAWATAN")</f>
        <v>0</v>
      </c>
      <c r="AG128" s="147">
        <f t="shared" si="73"/>
        <v>5</v>
      </c>
      <c r="AH128" s="146">
        <f t="shared" si="74"/>
        <v>0</v>
      </c>
      <c r="AI128" s="146">
        <f t="shared" si="75"/>
        <v>5</v>
      </c>
      <c r="AJ128" s="145">
        <f>COUNTIFS(A1_Individu_Data_Keadaan_SDMK!A$4:A$149935,M128,A1_Individu_Data_Keadaan_SDMK!Q$4:Q$149935,"04. KEBIDANAN")</f>
        <v>0</v>
      </c>
      <c r="AK128" s="147">
        <f t="shared" si="76"/>
        <v>4</v>
      </c>
      <c r="AL128" s="146">
        <f t="shared" si="77"/>
        <v>0</v>
      </c>
      <c r="AM128" s="146">
        <f t="shared" si="78"/>
        <v>4</v>
      </c>
      <c r="AN128" s="145">
        <f>COUNTIFS(A1_Individu_Data_Keadaan_SDMK!A$4:A$149935,M128,A1_Individu_Data_Keadaan_SDMK!Q$4:Q$149935,"05. KEFARMASIAN")</f>
        <v>0</v>
      </c>
      <c r="AO128" s="147">
        <f t="shared" si="79"/>
        <v>1</v>
      </c>
      <c r="AP128" s="146">
        <f t="shared" si="80"/>
        <v>0</v>
      </c>
      <c r="AQ128" s="146">
        <f t="shared" si="81"/>
        <v>1</v>
      </c>
      <c r="AR128" s="145">
        <f>COUNTIFS(A1_Individu_Data_Keadaan_SDMK!A$4:A$149935,M128,A1_Individu_Data_Keadaan_SDMK!Q$4:Q$149935,"06. KESEHATAN MASYARAKAT")</f>
        <v>0</v>
      </c>
      <c r="AS128" s="147">
        <f t="shared" si="82"/>
        <v>1</v>
      </c>
      <c r="AT128" s="146">
        <f t="shared" si="83"/>
        <v>0</v>
      </c>
      <c r="AU128" s="146">
        <f t="shared" si="84"/>
        <v>1</v>
      </c>
      <c r="AV128" s="145">
        <f>COUNTIFS(A1_Individu_Data_Keadaan_SDMK!A$4:A$149935,M128,A1_Individu_Data_Keadaan_SDMK!Q$4:Q$149935,"07. KESEHATAN LINGKUNGAN")</f>
        <v>0</v>
      </c>
      <c r="AW128" s="147">
        <f t="shared" si="85"/>
        <v>1</v>
      </c>
      <c r="AX128" s="146">
        <f t="shared" si="86"/>
        <v>0</v>
      </c>
      <c r="AY128" s="146">
        <f t="shared" si="87"/>
        <v>1</v>
      </c>
      <c r="AZ128" s="145">
        <f>COUNTIFS(A1_Individu_Data_Keadaan_SDMK!A$4:A$149935,M128,A1_Individu_Data_Keadaan_SDMK!Q$4:Q$149935,"08. GIZI")</f>
        <v>0</v>
      </c>
      <c r="BA128" s="147">
        <f t="shared" si="88"/>
        <v>1</v>
      </c>
      <c r="BB128" s="146">
        <f t="shared" si="89"/>
        <v>0</v>
      </c>
      <c r="BC128" s="146">
        <f t="shared" si="90"/>
        <v>1</v>
      </c>
      <c r="BD128" s="145">
        <f>COUNTIFS(A1_Individu_Data_Keadaan_SDMK!A$4:A$149935,M128,A1_Individu_Data_Keadaan_SDMK!R$4:R$149935,"03. Ahli Teknologi Laboratorium Medik")</f>
        <v>0</v>
      </c>
      <c r="BE128" s="147">
        <f t="shared" si="91"/>
        <v>1</v>
      </c>
      <c r="BF128" s="146">
        <f t="shared" si="92"/>
        <v>0</v>
      </c>
      <c r="BG128" s="146">
        <f t="shared" si="93"/>
        <v>1</v>
      </c>
      <c r="BH128" s="151" t="str">
        <f t="shared" si="94"/>
        <v>Belum Memenuhi</v>
      </c>
      <c r="BI128" s="151" t="str">
        <f t="shared" si="95"/>
        <v>Belum Memenuhi</v>
      </c>
    </row>
    <row r="129" spans="13:61" ht="15">
      <c r="M129" s="142" t="s">
        <v>12612</v>
      </c>
      <c r="N129" s="143" t="s">
        <v>12613</v>
      </c>
      <c r="O129" s="140" t="s">
        <v>267</v>
      </c>
      <c r="P129" s="144" t="s">
        <v>9301</v>
      </c>
      <c r="Q129" s="369" t="s">
        <v>12204</v>
      </c>
      <c r="R129" s="140">
        <v>31</v>
      </c>
      <c r="S129" s="141">
        <v>3172</v>
      </c>
      <c r="T129" s="370" t="str">
        <f>IF(R129&lt;&gt;"",VLOOKUP(R129,'01_MASTER_KODE_WILAYAH'!H$1437:I$1470,2,FALSE),"")</f>
        <v>DKI JAKARTA</v>
      </c>
      <c r="U129" s="370" t="str">
        <f>IF(S129&lt;&gt;"",VLOOKUP(S129,'01_MASTER_KODE_WILAYAH'!D$5:F$1353,3,FALSE),"")</f>
        <v>KOTA JAKARTA TIMUR</v>
      </c>
      <c r="V129" s="371" t="str">
        <f t="shared" si="65"/>
        <v>2</v>
      </c>
      <c r="W129" s="157">
        <f t="shared" si="66"/>
        <v>0</v>
      </c>
      <c r="X129" s="145">
        <f>COUNTIFS(A1_Individu_Data_Keadaan_SDMK!A$4:A$149935,M129,A1_Individu_Data_Keadaan_SDMK!R$4:R$149935,"01. Dokter")</f>
        <v>0</v>
      </c>
      <c r="Y129" s="134">
        <f t="shared" si="67"/>
        <v>1</v>
      </c>
      <c r="Z129" s="146">
        <f t="shared" si="68"/>
        <v>0</v>
      </c>
      <c r="AA129" s="146">
        <f t="shared" si="69"/>
        <v>1</v>
      </c>
      <c r="AB129" s="145">
        <f>COUNTIFS(A1_Individu_Data_Keadaan_SDMK!A$4:A$149935,M129,A1_Individu_Data_Keadaan_SDMK!R$4:R$149935,"02. Dokter Gigi")</f>
        <v>0</v>
      </c>
      <c r="AC129" s="134">
        <f t="shared" si="70"/>
        <v>1</v>
      </c>
      <c r="AD129" s="146">
        <f t="shared" si="71"/>
        <v>0</v>
      </c>
      <c r="AE129" s="146">
        <f t="shared" si="72"/>
        <v>1</v>
      </c>
      <c r="AF129" s="145">
        <f>COUNTIFS(A1_Individu_Data_Keadaan_SDMK!A$4:A$149935,M129,A1_Individu_Data_Keadaan_SDMK!Q$4:Q$149935,"03. KEPERAWATAN")</f>
        <v>0</v>
      </c>
      <c r="AG129" s="147">
        <f t="shared" si="73"/>
        <v>5</v>
      </c>
      <c r="AH129" s="146">
        <f t="shared" si="74"/>
        <v>0</v>
      </c>
      <c r="AI129" s="146">
        <f t="shared" si="75"/>
        <v>5</v>
      </c>
      <c r="AJ129" s="145">
        <f>COUNTIFS(A1_Individu_Data_Keadaan_SDMK!A$4:A$149935,M129,A1_Individu_Data_Keadaan_SDMK!Q$4:Q$149935,"04. KEBIDANAN")</f>
        <v>0</v>
      </c>
      <c r="AK129" s="147">
        <f t="shared" si="76"/>
        <v>4</v>
      </c>
      <c r="AL129" s="146">
        <f t="shared" si="77"/>
        <v>0</v>
      </c>
      <c r="AM129" s="146">
        <f t="shared" si="78"/>
        <v>4</v>
      </c>
      <c r="AN129" s="145">
        <f>COUNTIFS(A1_Individu_Data_Keadaan_SDMK!A$4:A$149935,M129,A1_Individu_Data_Keadaan_SDMK!Q$4:Q$149935,"05. KEFARMASIAN")</f>
        <v>0</v>
      </c>
      <c r="AO129" s="147">
        <f t="shared" si="79"/>
        <v>1</v>
      </c>
      <c r="AP129" s="146">
        <f t="shared" si="80"/>
        <v>0</v>
      </c>
      <c r="AQ129" s="146">
        <f t="shared" si="81"/>
        <v>1</v>
      </c>
      <c r="AR129" s="145">
        <f>COUNTIFS(A1_Individu_Data_Keadaan_SDMK!A$4:A$149935,M129,A1_Individu_Data_Keadaan_SDMK!Q$4:Q$149935,"06. KESEHATAN MASYARAKAT")</f>
        <v>0</v>
      </c>
      <c r="AS129" s="147">
        <f t="shared" si="82"/>
        <v>1</v>
      </c>
      <c r="AT129" s="146">
        <f t="shared" si="83"/>
        <v>0</v>
      </c>
      <c r="AU129" s="146">
        <f t="shared" si="84"/>
        <v>1</v>
      </c>
      <c r="AV129" s="145">
        <f>COUNTIFS(A1_Individu_Data_Keadaan_SDMK!A$4:A$149935,M129,A1_Individu_Data_Keadaan_SDMK!Q$4:Q$149935,"07. KESEHATAN LINGKUNGAN")</f>
        <v>0</v>
      </c>
      <c r="AW129" s="147">
        <f t="shared" si="85"/>
        <v>1</v>
      </c>
      <c r="AX129" s="146">
        <f t="shared" si="86"/>
        <v>0</v>
      </c>
      <c r="AY129" s="146">
        <f t="shared" si="87"/>
        <v>1</v>
      </c>
      <c r="AZ129" s="145">
        <f>COUNTIFS(A1_Individu_Data_Keadaan_SDMK!A$4:A$149935,M129,A1_Individu_Data_Keadaan_SDMK!Q$4:Q$149935,"08. GIZI")</f>
        <v>0</v>
      </c>
      <c r="BA129" s="147">
        <f t="shared" si="88"/>
        <v>1</v>
      </c>
      <c r="BB129" s="146">
        <f t="shared" si="89"/>
        <v>0</v>
      </c>
      <c r="BC129" s="146">
        <f t="shared" si="90"/>
        <v>1</v>
      </c>
      <c r="BD129" s="145">
        <f>COUNTIFS(A1_Individu_Data_Keadaan_SDMK!A$4:A$149935,M129,A1_Individu_Data_Keadaan_SDMK!R$4:R$149935,"03. Ahli Teknologi Laboratorium Medik")</f>
        <v>0</v>
      </c>
      <c r="BE129" s="147">
        <f t="shared" si="91"/>
        <v>1</v>
      </c>
      <c r="BF129" s="146">
        <f t="shared" si="92"/>
        <v>0</v>
      </c>
      <c r="BG129" s="146">
        <f t="shared" si="93"/>
        <v>1</v>
      </c>
      <c r="BH129" s="151" t="str">
        <f t="shared" si="94"/>
        <v>Belum Memenuhi</v>
      </c>
      <c r="BI129" s="151" t="str">
        <f t="shared" si="95"/>
        <v>Belum Memenuhi</v>
      </c>
    </row>
    <row r="130" spans="13:61" ht="15">
      <c r="M130" s="142" t="s">
        <v>12614</v>
      </c>
      <c r="N130" s="143" t="s">
        <v>12615</v>
      </c>
      <c r="O130" s="140" t="s">
        <v>267</v>
      </c>
      <c r="P130" s="144" t="s">
        <v>9301</v>
      </c>
      <c r="Q130" s="369" t="s">
        <v>12204</v>
      </c>
      <c r="R130" s="140">
        <v>31</v>
      </c>
      <c r="S130" s="141">
        <v>3172</v>
      </c>
      <c r="T130" s="370" t="str">
        <f>IF(R130&lt;&gt;"",VLOOKUP(R130,'01_MASTER_KODE_WILAYAH'!H$1437:I$1470,2,FALSE),"")</f>
        <v>DKI JAKARTA</v>
      </c>
      <c r="U130" s="370" t="str">
        <f>IF(S130&lt;&gt;"",VLOOKUP(S130,'01_MASTER_KODE_WILAYAH'!D$5:F$1353,3,FALSE),"")</f>
        <v>KOTA JAKARTA TIMUR</v>
      </c>
      <c r="V130" s="371" t="str">
        <f t="shared" si="65"/>
        <v>2</v>
      </c>
      <c r="W130" s="157">
        <f t="shared" si="66"/>
        <v>0</v>
      </c>
      <c r="X130" s="145">
        <f>COUNTIFS(A1_Individu_Data_Keadaan_SDMK!A$4:A$149935,M130,A1_Individu_Data_Keadaan_SDMK!R$4:R$149935,"01. Dokter")</f>
        <v>0</v>
      </c>
      <c r="Y130" s="134">
        <f t="shared" si="67"/>
        <v>1</v>
      </c>
      <c r="Z130" s="146">
        <f t="shared" si="68"/>
        <v>0</v>
      </c>
      <c r="AA130" s="146">
        <f t="shared" si="69"/>
        <v>1</v>
      </c>
      <c r="AB130" s="145">
        <f>COUNTIFS(A1_Individu_Data_Keadaan_SDMK!A$4:A$149935,M130,A1_Individu_Data_Keadaan_SDMK!R$4:R$149935,"02. Dokter Gigi")</f>
        <v>0</v>
      </c>
      <c r="AC130" s="134">
        <f t="shared" si="70"/>
        <v>1</v>
      </c>
      <c r="AD130" s="146">
        <f t="shared" si="71"/>
        <v>0</v>
      </c>
      <c r="AE130" s="146">
        <f t="shared" si="72"/>
        <v>1</v>
      </c>
      <c r="AF130" s="145">
        <f>COUNTIFS(A1_Individu_Data_Keadaan_SDMK!A$4:A$149935,M130,A1_Individu_Data_Keadaan_SDMK!Q$4:Q$149935,"03. KEPERAWATAN")</f>
        <v>0</v>
      </c>
      <c r="AG130" s="147">
        <f t="shared" si="73"/>
        <v>5</v>
      </c>
      <c r="AH130" s="146">
        <f t="shared" si="74"/>
        <v>0</v>
      </c>
      <c r="AI130" s="146">
        <f t="shared" si="75"/>
        <v>5</v>
      </c>
      <c r="AJ130" s="145">
        <f>COUNTIFS(A1_Individu_Data_Keadaan_SDMK!A$4:A$149935,M130,A1_Individu_Data_Keadaan_SDMK!Q$4:Q$149935,"04. KEBIDANAN")</f>
        <v>0</v>
      </c>
      <c r="AK130" s="147">
        <f t="shared" si="76"/>
        <v>4</v>
      </c>
      <c r="AL130" s="146">
        <f t="shared" si="77"/>
        <v>0</v>
      </c>
      <c r="AM130" s="146">
        <f t="shared" si="78"/>
        <v>4</v>
      </c>
      <c r="AN130" s="145">
        <f>COUNTIFS(A1_Individu_Data_Keadaan_SDMK!A$4:A$149935,M130,A1_Individu_Data_Keadaan_SDMK!Q$4:Q$149935,"05. KEFARMASIAN")</f>
        <v>0</v>
      </c>
      <c r="AO130" s="147">
        <f t="shared" si="79"/>
        <v>1</v>
      </c>
      <c r="AP130" s="146">
        <f t="shared" si="80"/>
        <v>0</v>
      </c>
      <c r="AQ130" s="146">
        <f t="shared" si="81"/>
        <v>1</v>
      </c>
      <c r="AR130" s="145">
        <f>COUNTIFS(A1_Individu_Data_Keadaan_SDMK!A$4:A$149935,M130,A1_Individu_Data_Keadaan_SDMK!Q$4:Q$149935,"06. KESEHATAN MASYARAKAT")</f>
        <v>0</v>
      </c>
      <c r="AS130" s="147">
        <f t="shared" si="82"/>
        <v>1</v>
      </c>
      <c r="AT130" s="146">
        <f t="shared" si="83"/>
        <v>0</v>
      </c>
      <c r="AU130" s="146">
        <f t="shared" si="84"/>
        <v>1</v>
      </c>
      <c r="AV130" s="145">
        <f>COUNTIFS(A1_Individu_Data_Keadaan_SDMK!A$4:A$149935,M130,A1_Individu_Data_Keadaan_SDMK!Q$4:Q$149935,"07. KESEHATAN LINGKUNGAN")</f>
        <v>0</v>
      </c>
      <c r="AW130" s="147">
        <f t="shared" si="85"/>
        <v>1</v>
      </c>
      <c r="AX130" s="146">
        <f t="shared" si="86"/>
        <v>0</v>
      </c>
      <c r="AY130" s="146">
        <f t="shared" si="87"/>
        <v>1</v>
      </c>
      <c r="AZ130" s="145">
        <f>COUNTIFS(A1_Individu_Data_Keadaan_SDMK!A$4:A$149935,M130,A1_Individu_Data_Keadaan_SDMK!Q$4:Q$149935,"08. GIZI")</f>
        <v>0</v>
      </c>
      <c r="BA130" s="147">
        <f t="shared" si="88"/>
        <v>1</v>
      </c>
      <c r="BB130" s="146">
        <f t="shared" si="89"/>
        <v>0</v>
      </c>
      <c r="BC130" s="146">
        <f t="shared" si="90"/>
        <v>1</v>
      </c>
      <c r="BD130" s="145">
        <f>COUNTIFS(A1_Individu_Data_Keadaan_SDMK!A$4:A$149935,M130,A1_Individu_Data_Keadaan_SDMK!R$4:R$149935,"03. Ahli Teknologi Laboratorium Medik")</f>
        <v>0</v>
      </c>
      <c r="BE130" s="147">
        <f t="shared" si="91"/>
        <v>1</v>
      </c>
      <c r="BF130" s="146">
        <f t="shared" si="92"/>
        <v>0</v>
      </c>
      <c r="BG130" s="146">
        <f t="shared" si="93"/>
        <v>1</v>
      </c>
      <c r="BH130" s="151" t="str">
        <f t="shared" si="94"/>
        <v>Belum Memenuhi</v>
      </c>
      <c r="BI130" s="151" t="str">
        <f t="shared" si="95"/>
        <v>Belum Memenuhi</v>
      </c>
    </row>
    <row r="131" spans="13:61" ht="15">
      <c r="M131" s="142" t="s">
        <v>12616</v>
      </c>
      <c r="N131" s="143" t="s">
        <v>12617</v>
      </c>
      <c r="O131" s="140" t="s">
        <v>267</v>
      </c>
      <c r="P131" s="144" t="s">
        <v>9301</v>
      </c>
      <c r="Q131" s="369" t="s">
        <v>12204</v>
      </c>
      <c r="R131" s="140">
        <v>31</v>
      </c>
      <c r="S131" s="141">
        <v>3172</v>
      </c>
      <c r="T131" s="370" t="str">
        <f>IF(R131&lt;&gt;"",VLOOKUP(R131,'01_MASTER_KODE_WILAYAH'!H$1437:I$1470,2,FALSE),"")</f>
        <v>DKI JAKARTA</v>
      </c>
      <c r="U131" s="370" t="str">
        <f>IF(S131&lt;&gt;"",VLOOKUP(S131,'01_MASTER_KODE_WILAYAH'!D$5:F$1353,3,FALSE),"")</f>
        <v>KOTA JAKARTA TIMUR</v>
      </c>
      <c r="V131" s="371" t="str">
        <f t="shared" si="65"/>
        <v>2</v>
      </c>
      <c r="W131" s="157">
        <f t="shared" si="66"/>
        <v>0</v>
      </c>
      <c r="X131" s="145">
        <f>COUNTIFS(A1_Individu_Data_Keadaan_SDMK!A$4:A$149935,M131,A1_Individu_Data_Keadaan_SDMK!R$4:R$149935,"01. Dokter")</f>
        <v>0</v>
      </c>
      <c r="Y131" s="134">
        <f t="shared" si="67"/>
        <v>1</v>
      </c>
      <c r="Z131" s="146">
        <f t="shared" si="68"/>
        <v>0</v>
      </c>
      <c r="AA131" s="146">
        <f t="shared" si="69"/>
        <v>1</v>
      </c>
      <c r="AB131" s="145">
        <f>COUNTIFS(A1_Individu_Data_Keadaan_SDMK!A$4:A$149935,M131,A1_Individu_Data_Keadaan_SDMK!R$4:R$149935,"02. Dokter Gigi")</f>
        <v>0</v>
      </c>
      <c r="AC131" s="134">
        <f t="shared" si="70"/>
        <v>1</v>
      </c>
      <c r="AD131" s="146">
        <f t="shared" si="71"/>
        <v>0</v>
      </c>
      <c r="AE131" s="146">
        <f t="shared" si="72"/>
        <v>1</v>
      </c>
      <c r="AF131" s="145">
        <f>COUNTIFS(A1_Individu_Data_Keadaan_SDMK!A$4:A$149935,M131,A1_Individu_Data_Keadaan_SDMK!Q$4:Q$149935,"03. KEPERAWATAN")</f>
        <v>0</v>
      </c>
      <c r="AG131" s="147">
        <f t="shared" si="73"/>
        <v>5</v>
      </c>
      <c r="AH131" s="146">
        <f t="shared" si="74"/>
        <v>0</v>
      </c>
      <c r="AI131" s="146">
        <f t="shared" si="75"/>
        <v>5</v>
      </c>
      <c r="AJ131" s="145">
        <f>COUNTIFS(A1_Individu_Data_Keadaan_SDMK!A$4:A$149935,M131,A1_Individu_Data_Keadaan_SDMK!Q$4:Q$149935,"04. KEBIDANAN")</f>
        <v>0</v>
      </c>
      <c r="AK131" s="147">
        <f t="shared" si="76"/>
        <v>4</v>
      </c>
      <c r="AL131" s="146">
        <f t="shared" si="77"/>
        <v>0</v>
      </c>
      <c r="AM131" s="146">
        <f t="shared" si="78"/>
        <v>4</v>
      </c>
      <c r="AN131" s="145">
        <f>COUNTIFS(A1_Individu_Data_Keadaan_SDMK!A$4:A$149935,M131,A1_Individu_Data_Keadaan_SDMK!Q$4:Q$149935,"05. KEFARMASIAN")</f>
        <v>0</v>
      </c>
      <c r="AO131" s="147">
        <f t="shared" si="79"/>
        <v>1</v>
      </c>
      <c r="AP131" s="146">
        <f t="shared" si="80"/>
        <v>0</v>
      </c>
      <c r="AQ131" s="146">
        <f t="shared" si="81"/>
        <v>1</v>
      </c>
      <c r="AR131" s="145">
        <f>COUNTIFS(A1_Individu_Data_Keadaan_SDMK!A$4:A$149935,M131,A1_Individu_Data_Keadaan_SDMK!Q$4:Q$149935,"06. KESEHATAN MASYARAKAT")</f>
        <v>0</v>
      </c>
      <c r="AS131" s="147">
        <f t="shared" si="82"/>
        <v>1</v>
      </c>
      <c r="AT131" s="146">
        <f t="shared" si="83"/>
        <v>0</v>
      </c>
      <c r="AU131" s="146">
        <f t="shared" si="84"/>
        <v>1</v>
      </c>
      <c r="AV131" s="145">
        <f>COUNTIFS(A1_Individu_Data_Keadaan_SDMK!A$4:A$149935,M131,A1_Individu_Data_Keadaan_SDMK!Q$4:Q$149935,"07. KESEHATAN LINGKUNGAN")</f>
        <v>0</v>
      </c>
      <c r="AW131" s="147">
        <f t="shared" si="85"/>
        <v>1</v>
      </c>
      <c r="AX131" s="146">
        <f t="shared" si="86"/>
        <v>0</v>
      </c>
      <c r="AY131" s="146">
        <f t="shared" si="87"/>
        <v>1</v>
      </c>
      <c r="AZ131" s="145">
        <f>COUNTIFS(A1_Individu_Data_Keadaan_SDMK!A$4:A$149935,M131,A1_Individu_Data_Keadaan_SDMK!Q$4:Q$149935,"08. GIZI")</f>
        <v>0</v>
      </c>
      <c r="BA131" s="147">
        <f t="shared" si="88"/>
        <v>1</v>
      </c>
      <c r="BB131" s="146">
        <f t="shared" si="89"/>
        <v>0</v>
      </c>
      <c r="BC131" s="146">
        <f t="shared" si="90"/>
        <v>1</v>
      </c>
      <c r="BD131" s="145">
        <f>COUNTIFS(A1_Individu_Data_Keadaan_SDMK!A$4:A$149935,M131,A1_Individu_Data_Keadaan_SDMK!R$4:R$149935,"03. Ahli Teknologi Laboratorium Medik")</f>
        <v>0</v>
      </c>
      <c r="BE131" s="147">
        <f t="shared" si="91"/>
        <v>1</v>
      </c>
      <c r="BF131" s="146">
        <f t="shared" si="92"/>
        <v>0</v>
      </c>
      <c r="BG131" s="146">
        <f t="shared" si="93"/>
        <v>1</v>
      </c>
      <c r="BH131" s="151" t="str">
        <f t="shared" si="94"/>
        <v>Belum Memenuhi</v>
      </c>
      <c r="BI131" s="151" t="str">
        <f t="shared" si="95"/>
        <v>Belum Memenuhi</v>
      </c>
    </row>
    <row r="132" spans="13:61" ht="15">
      <c r="M132" s="142" t="s">
        <v>12618</v>
      </c>
      <c r="N132" s="143" t="s">
        <v>12619</v>
      </c>
      <c r="O132" s="140" t="s">
        <v>267</v>
      </c>
      <c r="P132" s="144" t="s">
        <v>9301</v>
      </c>
      <c r="Q132" s="369" t="s">
        <v>12204</v>
      </c>
      <c r="R132" s="140">
        <v>31</v>
      </c>
      <c r="S132" s="141">
        <v>3172</v>
      </c>
      <c r="T132" s="370" t="str">
        <f>IF(R132&lt;&gt;"",VLOOKUP(R132,'01_MASTER_KODE_WILAYAH'!H$1437:I$1470,2,FALSE),"")</f>
        <v>DKI JAKARTA</v>
      </c>
      <c r="U132" s="370" t="str">
        <f>IF(S132&lt;&gt;"",VLOOKUP(S132,'01_MASTER_KODE_WILAYAH'!D$5:F$1353,3,FALSE),"")</f>
        <v>KOTA JAKARTA TIMUR</v>
      </c>
      <c r="V132" s="371" t="str">
        <f t="shared" si="65"/>
        <v>2</v>
      </c>
      <c r="W132" s="157">
        <f t="shared" si="66"/>
        <v>0</v>
      </c>
      <c r="X132" s="145">
        <f>COUNTIFS(A1_Individu_Data_Keadaan_SDMK!A$4:A$149935,M132,A1_Individu_Data_Keadaan_SDMK!R$4:R$149935,"01. Dokter")</f>
        <v>0</v>
      </c>
      <c r="Y132" s="134">
        <f t="shared" si="67"/>
        <v>1</v>
      </c>
      <c r="Z132" s="146">
        <f t="shared" si="68"/>
        <v>0</v>
      </c>
      <c r="AA132" s="146">
        <f t="shared" si="69"/>
        <v>1</v>
      </c>
      <c r="AB132" s="145">
        <f>COUNTIFS(A1_Individu_Data_Keadaan_SDMK!A$4:A$149935,M132,A1_Individu_Data_Keadaan_SDMK!R$4:R$149935,"02. Dokter Gigi")</f>
        <v>0</v>
      </c>
      <c r="AC132" s="134">
        <f t="shared" si="70"/>
        <v>1</v>
      </c>
      <c r="AD132" s="146">
        <f t="shared" si="71"/>
        <v>0</v>
      </c>
      <c r="AE132" s="146">
        <f t="shared" si="72"/>
        <v>1</v>
      </c>
      <c r="AF132" s="145">
        <f>COUNTIFS(A1_Individu_Data_Keadaan_SDMK!A$4:A$149935,M132,A1_Individu_Data_Keadaan_SDMK!Q$4:Q$149935,"03. KEPERAWATAN")</f>
        <v>0</v>
      </c>
      <c r="AG132" s="147">
        <f t="shared" si="73"/>
        <v>5</v>
      </c>
      <c r="AH132" s="146">
        <f t="shared" si="74"/>
        <v>0</v>
      </c>
      <c r="AI132" s="146">
        <f t="shared" si="75"/>
        <v>5</v>
      </c>
      <c r="AJ132" s="145">
        <f>COUNTIFS(A1_Individu_Data_Keadaan_SDMK!A$4:A$149935,M132,A1_Individu_Data_Keadaan_SDMK!Q$4:Q$149935,"04. KEBIDANAN")</f>
        <v>0</v>
      </c>
      <c r="AK132" s="147">
        <f t="shared" si="76"/>
        <v>4</v>
      </c>
      <c r="AL132" s="146">
        <f t="shared" si="77"/>
        <v>0</v>
      </c>
      <c r="AM132" s="146">
        <f t="shared" si="78"/>
        <v>4</v>
      </c>
      <c r="AN132" s="145">
        <f>COUNTIFS(A1_Individu_Data_Keadaan_SDMK!A$4:A$149935,M132,A1_Individu_Data_Keadaan_SDMK!Q$4:Q$149935,"05. KEFARMASIAN")</f>
        <v>0</v>
      </c>
      <c r="AO132" s="147">
        <f t="shared" si="79"/>
        <v>1</v>
      </c>
      <c r="AP132" s="146">
        <f t="shared" si="80"/>
        <v>0</v>
      </c>
      <c r="AQ132" s="146">
        <f t="shared" si="81"/>
        <v>1</v>
      </c>
      <c r="AR132" s="145">
        <f>COUNTIFS(A1_Individu_Data_Keadaan_SDMK!A$4:A$149935,M132,A1_Individu_Data_Keadaan_SDMK!Q$4:Q$149935,"06. KESEHATAN MASYARAKAT")</f>
        <v>0</v>
      </c>
      <c r="AS132" s="147">
        <f t="shared" si="82"/>
        <v>1</v>
      </c>
      <c r="AT132" s="146">
        <f t="shared" si="83"/>
        <v>0</v>
      </c>
      <c r="AU132" s="146">
        <f t="shared" si="84"/>
        <v>1</v>
      </c>
      <c r="AV132" s="145">
        <f>COUNTIFS(A1_Individu_Data_Keadaan_SDMK!A$4:A$149935,M132,A1_Individu_Data_Keadaan_SDMK!Q$4:Q$149935,"07. KESEHATAN LINGKUNGAN")</f>
        <v>0</v>
      </c>
      <c r="AW132" s="147">
        <f t="shared" si="85"/>
        <v>1</v>
      </c>
      <c r="AX132" s="146">
        <f t="shared" si="86"/>
        <v>0</v>
      </c>
      <c r="AY132" s="146">
        <f t="shared" si="87"/>
        <v>1</v>
      </c>
      <c r="AZ132" s="145">
        <f>COUNTIFS(A1_Individu_Data_Keadaan_SDMK!A$4:A$149935,M132,A1_Individu_Data_Keadaan_SDMK!Q$4:Q$149935,"08. GIZI")</f>
        <v>0</v>
      </c>
      <c r="BA132" s="147">
        <f t="shared" si="88"/>
        <v>1</v>
      </c>
      <c r="BB132" s="146">
        <f t="shared" si="89"/>
        <v>0</v>
      </c>
      <c r="BC132" s="146">
        <f t="shared" si="90"/>
        <v>1</v>
      </c>
      <c r="BD132" s="145">
        <f>COUNTIFS(A1_Individu_Data_Keadaan_SDMK!A$4:A$149935,M132,A1_Individu_Data_Keadaan_SDMK!R$4:R$149935,"03. Ahli Teknologi Laboratorium Medik")</f>
        <v>0</v>
      </c>
      <c r="BE132" s="147">
        <f t="shared" si="91"/>
        <v>1</v>
      </c>
      <c r="BF132" s="146">
        <f t="shared" si="92"/>
        <v>0</v>
      </c>
      <c r="BG132" s="146">
        <f t="shared" si="93"/>
        <v>1</v>
      </c>
      <c r="BH132" s="151" t="str">
        <f t="shared" si="94"/>
        <v>Belum Memenuhi</v>
      </c>
      <c r="BI132" s="151" t="str">
        <f t="shared" si="95"/>
        <v>Belum Memenuhi</v>
      </c>
    </row>
    <row r="133" spans="13:61" ht="15">
      <c r="M133" s="142" t="s">
        <v>12620</v>
      </c>
      <c r="N133" s="143" t="s">
        <v>12621</v>
      </c>
      <c r="O133" s="140" t="s">
        <v>267</v>
      </c>
      <c r="P133" s="144" t="s">
        <v>9301</v>
      </c>
      <c r="Q133" s="369" t="s">
        <v>12204</v>
      </c>
      <c r="R133" s="140">
        <v>31</v>
      </c>
      <c r="S133" s="141">
        <v>3172</v>
      </c>
      <c r="T133" s="370" t="str">
        <f>IF(R133&lt;&gt;"",VLOOKUP(R133,'01_MASTER_KODE_WILAYAH'!H$1437:I$1470,2,FALSE),"")</f>
        <v>DKI JAKARTA</v>
      </c>
      <c r="U133" s="370" t="str">
        <f>IF(S133&lt;&gt;"",VLOOKUP(S133,'01_MASTER_KODE_WILAYAH'!D$5:F$1353,3,FALSE),"")</f>
        <v>KOTA JAKARTA TIMUR</v>
      </c>
      <c r="V133" s="371" t="str">
        <f t="shared" si="65"/>
        <v>2</v>
      </c>
      <c r="W133" s="157">
        <f t="shared" si="66"/>
        <v>0</v>
      </c>
      <c r="X133" s="145">
        <f>COUNTIFS(A1_Individu_Data_Keadaan_SDMK!A$4:A$149935,M133,A1_Individu_Data_Keadaan_SDMK!R$4:R$149935,"01. Dokter")</f>
        <v>0</v>
      </c>
      <c r="Y133" s="134">
        <f t="shared" si="67"/>
        <v>1</v>
      </c>
      <c r="Z133" s="146">
        <f t="shared" si="68"/>
        <v>0</v>
      </c>
      <c r="AA133" s="146">
        <f t="shared" si="69"/>
        <v>1</v>
      </c>
      <c r="AB133" s="145">
        <f>COUNTIFS(A1_Individu_Data_Keadaan_SDMK!A$4:A$149935,M133,A1_Individu_Data_Keadaan_SDMK!R$4:R$149935,"02. Dokter Gigi")</f>
        <v>0</v>
      </c>
      <c r="AC133" s="134">
        <f t="shared" si="70"/>
        <v>1</v>
      </c>
      <c r="AD133" s="146">
        <f t="shared" si="71"/>
        <v>0</v>
      </c>
      <c r="AE133" s="146">
        <f t="shared" si="72"/>
        <v>1</v>
      </c>
      <c r="AF133" s="145">
        <f>COUNTIFS(A1_Individu_Data_Keadaan_SDMK!A$4:A$149935,M133,A1_Individu_Data_Keadaan_SDMK!Q$4:Q$149935,"03. KEPERAWATAN")</f>
        <v>0</v>
      </c>
      <c r="AG133" s="147">
        <f t="shared" si="73"/>
        <v>5</v>
      </c>
      <c r="AH133" s="146">
        <f t="shared" si="74"/>
        <v>0</v>
      </c>
      <c r="AI133" s="146">
        <f t="shared" si="75"/>
        <v>5</v>
      </c>
      <c r="AJ133" s="145">
        <f>COUNTIFS(A1_Individu_Data_Keadaan_SDMK!A$4:A$149935,M133,A1_Individu_Data_Keadaan_SDMK!Q$4:Q$149935,"04. KEBIDANAN")</f>
        <v>0</v>
      </c>
      <c r="AK133" s="147">
        <f t="shared" si="76"/>
        <v>4</v>
      </c>
      <c r="AL133" s="146">
        <f t="shared" si="77"/>
        <v>0</v>
      </c>
      <c r="AM133" s="146">
        <f t="shared" si="78"/>
        <v>4</v>
      </c>
      <c r="AN133" s="145">
        <f>COUNTIFS(A1_Individu_Data_Keadaan_SDMK!A$4:A$149935,M133,A1_Individu_Data_Keadaan_SDMK!Q$4:Q$149935,"05. KEFARMASIAN")</f>
        <v>0</v>
      </c>
      <c r="AO133" s="147">
        <f t="shared" si="79"/>
        <v>1</v>
      </c>
      <c r="AP133" s="146">
        <f t="shared" si="80"/>
        <v>0</v>
      </c>
      <c r="AQ133" s="146">
        <f t="shared" si="81"/>
        <v>1</v>
      </c>
      <c r="AR133" s="145">
        <f>COUNTIFS(A1_Individu_Data_Keadaan_SDMK!A$4:A$149935,M133,A1_Individu_Data_Keadaan_SDMK!Q$4:Q$149935,"06. KESEHATAN MASYARAKAT")</f>
        <v>0</v>
      </c>
      <c r="AS133" s="147">
        <f t="shared" si="82"/>
        <v>1</v>
      </c>
      <c r="AT133" s="146">
        <f t="shared" si="83"/>
        <v>0</v>
      </c>
      <c r="AU133" s="146">
        <f t="shared" si="84"/>
        <v>1</v>
      </c>
      <c r="AV133" s="145">
        <f>COUNTIFS(A1_Individu_Data_Keadaan_SDMK!A$4:A$149935,M133,A1_Individu_Data_Keadaan_SDMK!Q$4:Q$149935,"07. KESEHATAN LINGKUNGAN")</f>
        <v>0</v>
      </c>
      <c r="AW133" s="147">
        <f t="shared" si="85"/>
        <v>1</v>
      </c>
      <c r="AX133" s="146">
        <f t="shared" si="86"/>
        <v>0</v>
      </c>
      <c r="AY133" s="146">
        <f t="shared" si="87"/>
        <v>1</v>
      </c>
      <c r="AZ133" s="145">
        <f>COUNTIFS(A1_Individu_Data_Keadaan_SDMK!A$4:A$149935,M133,A1_Individu_Data_Keadaan_SDMK!Q$4:Q$149935,"08. GIZI")</f>
        <v>0</v>
      </c>
      <c r="BA133" s="147">
        <f t="shared" si="88"/>
        <v>1</v>
      </c>
      <c r="BB133" s="146">
        <f t="shared" si="89"/>
        <v>0</v>
      </c>
      <c r="BC133" s="146">
        <f t="shared" si="90"/>
        <v>1</v>
      </c>
      <c r="BD133" s="145">
        <f>COUNTIFS(A1_Individu_Data_Keadaan_SDMK!A$4:A$149935,M133,A1_Individu_Data_Keadaan_SDMK!R$4:R$149935,"03. Ahli Teknologi Laboratorium Medik")</f>
        <v>0</v>
      </c>
      <c r="BE133" s="147">
        <f t="shared" si="91"/>
        <v>1</v>
      </c>
      <c r="BF133" s="146">
        <f t="shared" si="92"/>
        <v>0</v>
      </c>
      <c r="BG133" s="146">
        <f t="shared" si="93"/>
        <v>1</v>
      </c>
      <c r="BH133" s="151" t="str">
        <f t="shared" si="94"/>
        <v>Belum Memenuhi</v>
      </c>
      <c r="BI133" s="151" t="str">
        <f t="shared" si="95"/>
        <v>Belum Memenuhi</v>
      </c>
    </row>
    <row r="134" spans="13:61" ht="15">
      <c r="M134" s="142" t="s">
        <v>12622</v>
      </c>
      <c r="N134" s="143" t="s">
        <v>12623</v>
      </c>
      <c r="O134" s="140" t="s">
        <v>267</v>
      </c>
      <c r="P134" s="144" t="s">
        <v>9301</v>
      </c>
      <c r="Q134" s="369" t="s">
        <v>12204</v>
      </c>
      <c r="R134" s="140">
        <v>31</v>
      </c>
      <c r="S134" s="141">
        <v>3172</v>
      </c>
      <c r="T134" s="370" t="str">
        <f>IF(R134&lt;&gt;"",VLOOKUP(R134,'01_MASTER_KODE_WILAYAH'!H$1437:I$1470,2,FALSE),"")</f>
        <v>DKI JAKARTA</v>
      </c>
      <c r="U134" s="370" t="str">
        <f>IF(S134&lt;&gt;"",VLOOKUP(S134,'01_MASTER_KODE_WILAYAH'!D$5:F$1353,3,FALSE),"")</f>
        <v>KOTA JAKARTA TIMUR</v>
      </c>
      <c r="V134" s="371" t="str">
        <f t="shared" si="65"/>
        <v>2</v>
      </c>
      <c r="W134" s="157">
        <f t="shared" si="66"/>
        <v>0</v>
      </c>
      <c r="X134" s="145">
        <f>COUNTIFS(A1_Individu_Data_Keadaan_SDMK!A$4:A$149935,M134,A1_Individu_Data_Keadaan_SDMK!R$4:R$149935,"01. Dokter")</f>
        <v>0</v>
      </c>
      <c r="Y134" s="134">
        <f t="shared" si="67"/>
        <v>1</v>
      </c>
      <c r="Z134" s="146">
        <f t="shared" si="68"/>
        <v>0</v>
      </c>
      <c r="AA134" s="146">
        <f t="shared" si="69"/>
        <v>1</v>
      </c>
      <c r="AB134" s="145">
        <f>COUNTIFS(A1_Individu_Data_Keadaan_SDMK!A$4:A$149935,M134,A1_Individu_Data_Keadaan_SDMK!R$4:R$149935,"02. Dokter Gigi")</f>
        <v>0</v>
      </c>
      <c r="AC134" s="134">
        <f t="shared" si="70"/>
        <v>1</v>
      </c>
      <c r="AD134" s="146">
        <f t="shared" si="71"/>
        <v>0</v>
      </c>
      <c r="AE134" s="146">
        <f t="shared" si="72"/>
        <v>1</v>
      </c>
      <c r="AF134" s="145">
        <f>COUNTIFS(A1_Individu_Data_Keadaan_SDMK!A$4:A$149935,M134,A1_Individu_Data_Keadaan_SDMK!Q$4:Q$149935,"03. KEPERAWATAN")</f>
        <v>0</v>
      </c>
      <c r="AG134" s="147">
        <f t="shared" si="73"/>
        <v>5</v>
      </c>
      <c r="AH134" s="146">
        <f t="shared" si="74"/>
        <v>0</v>
      </c>
      <c r="AI134" s="146">
        <f t="shared" si="75"/>
        <v>5</v>
      </c>
      <c r="AJ134" s="145">
        <f>COUNTIFS(A1_Individu_Data_Keadaan_SDMK!A$4:A$149935,M134,A1_Individu_Data_Keadaan_SDMK!Q$4:Q$149935,"04. KEBIDANAN")</f>
        <v>0</v>
      </c>
      <c r="AK134" s="147">
        <f t="shared" si="76"/>
        <v>4</v>
      </c>
      <c r="AL134" s="146">
        <f t="shared" si="77"/>
        <v>0</v>
      </c>
      <c r="AM134" s="146">
        <f t="shared" si="78"/>
        <v>4</v>
      </c>
      <c r="AN134" s="145">
        <f>COUNTIFS(A1_Individu_Data_Keadaan_SDMK!A$4:A$149935,M134,A1_Individu_Data_Keadaan_SDMK!Q$4:Q$149935,"05. KEFARMASIAN")</f>
        <v>0</v>
      </c>
      <c r="AO134" s="147">
        <f t="shared" si="79"/>
        <v>1</v>
      </c>
      <c r="AP134" s="146">
        <f t="shared" si="80"/>
        <v>0</v>
      </c>
      <c r="AQ134" s="146">
        <f t="shared" si="81"/>
        <v>1</v>
      </c>
      <c r="AR134" s="145">
        <f>COUNTIFS(A1_Individu_Data_Keadaan_SDMK!A$4:A$149935,M134,A1_Individu_Data_Keadaan_SDMK!Q$4:Q$149935,"06. KESEHATAN MASYARAKAT")</f>
        <v>0</v>
      </c>
      <c r="AS134" s="147">
        <f t="shared" si="82"/>
        <v>1</v>
      </c>
      <c r="AT134" s="146">
        <f t="shared" si="83"/>
        <v>0</v>
      </c>
      <c r="AU134" s="146">
        <f t="shared" si="84"/>
        <v>1</v>
      </c>
      <c r="AV134" s="145">
        <f>COUNTIFS(A1_Individu_Data_Keadaan_SDMK!A$4:A$149935,M134,A1_Individu_Data_Keadaan_SDMK!Q$4:Q$149935,"07. KESEHATAN LINGKUNGAN")</f>
        <v>0</v>
      </c>
      <c r="AW134" s="147">
        <f t="shared" si="85"/>
        <v>1</v>
      </c>
      <c r="AX134" s="146">
        <f t="shared" si="86"/>
        <v>0</v>
      </c>
      <c r="AY134" s="146">
        <f t="shared" si="87"/>
        <v>1</v>
      </c>
      <c r="AZ134" s="145">
        <f>COUNTIFS(A1_Individu_Data_Keadaan_SDMK!A$4:A$149935,M134,A1_Individu_Data_Keadaan_SDMK!Q$4:Q$149935,"08. GIZI")</f>
        <v>0</v>
      </c>
      <c r="BA134" s="147">
        <f t="shared" si="88"/>
        <v>1</v>
      </c>
      <c r="BB134" s="146">
        <f t="shared" si="89"/>
        <v>0</v>
      </c>
      <c r="BC134" s="146">
        <f t="shared" si="90"/>
        <v>1</v>
      </c>
      <c r="BD134" s="145">
        <f>COUNTIFS(A1_Individu_Data_Keadaan_SDMK!A$4:A$149935,M134,A1_Individu_Data_Keadaan_SDMK!R$4:R$149935,"03. Ahli Teknologi Laboratorium Medik")</f>
        <v>0</v>
      </c>
      <c r="BE134" s="147">
        <f t="shared" si="91"/>
        <v>1</v>
      </c>
      <c r="BF134" s="146">
        <f t="shared" si="92"/>
        <v>0</v>
      </c>
      <c r="BG134" s="146">
        <f t="shared" si="93"/>
        <v>1</v>
      </c>
      <c r="BH134" s="151" t="str">
        <f t="shared" si="94"/>
        <v>Belum Memenuhi</v>
      </c>
      <c r="BI134" s="151" t="str">
        <f t="shared" si="95"/>
        <v>Belum Memenuhi</v>
      </c>
    </row>
    <row r="135" spans="13:61" ht="15">
      <c r="M135" s="142" t="s">
        <v>12624</v>
      </c>
      <c r="N135" s="143" t="s">
        <v>12625</v>
      </c>
      <c r="O135" s="140" t="s">
        <v>267</v>
      </c>
      <c r="P135" s="144" t="s">
        <v>9301</v>
      </c>
      <c r="Q135" s="369" t="s">
        <v>12204</v>
      </c>
      <c r="R135" s="140">
        <v>31</v>
      </c>
      <c r="S135" s="141">
        <v>3172</v>
      </c>
      <c r="T135" s="370" t="str">
        <f>IF(R135&lt;&gt;"",VLOOKUP(R135,'01_MASTER_KODE_WILAYAH'!H$1437:I$1470,2,FALSE),"")</f>
        <v>DKI JAKARTA</v>
      </c>
      <c r="U135" s="370" t="str">
        <f>IF(S135&lt;&gt;"",VLOOKUP(S135,'01_MASTER_KODE_WILAYAH'!D$5:F$1353,3,FALSE),"")</f>
        <v>KOTA JAKARTA TIMUR</v>
      </c>
      <c r="V135" s="371" t="str">
        <f t="shared" si="65"/>
        <v>2</v>
      </c>
      <c r="W135" s="157">
        <f t="shared" si="66"/>
        <v>0</v>
      </c>
      <c r="X135" s="145">
        <f>COUNTIFS(A1_Individu_Data_Keadaan_SDMK!A$4:A$149935,M135,A1_Individu_Data_Keadaan_SDMK!R$4:R$149935,"01. Dokter")</f>
        <v>0</v>
      </c>
      <c r="Y135" s="134">
        <f t="shared" si="67"/>
        <v>1</v>
      </c>
      <c r="Z135" s="146">
        <f t="shared" si="68"/>
        <v>0</v>
      </c>
      <c r="AA135" s="146">
        <f t="shared" si="69"/>
        <v>1</v>
      </c>
      <c r="AB135" s="145">
        <f>COUNTIFS(A1_Individu_Data_Keadaan_SDMK!A$4:A$149935,M135,A1_Individu_Data_Keadaan_SDMK!R$4:R$149935,"02. Dokter Gigi")</f>
        <v>0</v>
      </c>
      <c r="AC135" s="134">
        <f t="shared" si="70"/>
        <v>1</v>
      </c>
      <c r="AD135" s="146">
        <f t="shared" si="71"/>
        <v>0</v>
      </c>
      <c r="AE135" s="146">
        <f t="shared" si="72"/>
        <v>1</v>
      </c>
      <c r="AF135" s="145">
        <f>COUNTIFS(A1_Individu_Data_Keadaan_SDMK!A$4:A$149935,M135,A1_Individu_Data_Keadaan_SDMK!Q$4:Q$149935,"03. KEPERAWATAN")</f>
        <v>0</v>
      </c>
      <c r="AG135" s="147">
        <f t="shared" si="73"/>
        <v>5</v>
      </c>
      <c r="AH135" s="146">
        <f t="shared" si="74"/>
        <v>0</v>
      </c>
      <c r="AI135" s="146">
        <f t="shared" si="75"/>
        <v>5</v>
      </c>
      <c r="AJ135" s="145">
        <f>COUNTIFS(A1_Individu_Data_Keadaan_SDMK!A$4:A$149935,M135,A1_Individu_Data_Keadaan_SDMK!Q$4:Q$149935,"04. KEBIDANAN")</f>
        <v>0</v>
      </c>
      <c r="AK135" s="147">
        <f t="shared" si="76"/>
        <v>4</v>
      </c>
      <c r="AL135" s="146">
        <f t="shared" si="77"/>
        <v>0</v>
      </c>
      <c r="AM135" s="146">
        <f t="shared" si="78"/>
        <v>4</v>
      </c>
      <c r="AN135" s="145">
        <f>COUNTIFS(A1_Individu_Data_Keadaan_SDMK!A$4:A$149935,M135,A1_Individu_Data_Keadaan_SDMK!Q$4:Q$149935,"05. KEFARMASIAN")</f>
        <v>0</v>
      </c>
      <c r="AO135" s="147">
        <f t="shared" si="79"/>
        <v>1</v>
      </c>
      <c r="AP135" s="146">
        <f t="shared" si="80"/>
        <v>0</v>
      </c>
      <c r="AQ135" s="146">
        <f t="shared" si="81"/>
        <v>1</v>
      </c>
      <c r="AR135" s="145">
        <f>COUNTIFS(A1_Individu_Data_Keadaan_SDMK!A$4:A$149935,M135,A1_Individu_Data_Keadaan_SDMK!Q$4:Q$149935,"06. KESEHATAN MASYARAKAT")</f>
        <v>0</v>
      </c>
      <c r="AS135" s="147">
        <f t="shared" si="82"/>
        <v>1</v>
      </c>
      <c r="AT135" s="146">
        <f t="shared" si="83"/>
        <v>0</v>
      </c>
      <c r="AU135" s="146">
        <f t="shared" si="84"/>
        <v>1</v>
      </c>
      <c r="AV135" s="145">
        <f>COUNTIFS(A1_Individu_Data_Keadaan_SDMK!A$4:A$149935,M135,A1_Individu_Data_Keadaan_SDMK!Q$4:Q$149935,"07. KESEHATAN LINGKUNGAN")</f>
        <v>0</v>
      </c>
      <c r="AW135" s="147">
        <f t="shared" si="85"/>
        <v>1</v>
      </c>
      <c r="AX135" s="146">
        <f t="shared" si="86"/>
        <v>0</v>
      </c>
      <c r="AY135" s="146">
        <f t="shared" si="87"/>
        <v>1</v>
      </c>
      <c r="AZ135" s="145">
        <f>COUNTIFS(A1_Individu_Data_Keadaan_SDMK!A$4:A$149935,M135,A1_Individu_Data_Keadaan_SDMK!Q$4:Q$149935,"08. GIZI")</f>
        <v>0</v>
      </c>
      <c r="BA135" s="147">
        <f t="shared" si="88"/>
        <v>1</v>
      </c>
      <c r="BB135" s="146">
        <f t="shared" si="89"/>
        <v>0</v>
      </c>
      <c r="BC135" s="146">
        <f t="shared" si="90"/>
        <v>1</v>
      </c>
      <c r="BD135" s="145">
        <f>COUNTIFS(A1_Individu_Data_Keadaan_SDMK!A$4:A$149935,M135,A1_Individu_Data_Keadaan_SDMK!R$4:R$149935,"03. Ahli Teknologi Laboratorium Medik")</f>
        <v>0</v>
      </c>
      <c r="BE135" s="147">
        <f t="shared" si="91"/>
        <v>1</v>
      </c>
      <c r="BF135" s="146">
        <f t="shared" si="92"/>
        <v>0</v>
      </c>
      <c r="BG135" s="146">
        <f t="shared" si="93"/>
        <v>1</v>
      </c>
      <c r="BH135" s="151" t="str">
        <f t="shared" si="94"/>
        <v>Belum Memenuhi</v>
      </c>
      <c r="BI135" s="151" t="str">
        <f t="shared" si="95"/>
        <v>Belum Memenuhi</v>
      </c>
    </row>
    <row r="136" spans="13:61" ht="15">
      <c r="M136" s="142" t="s">
        <v>12626</v>
      </c>
      <c r="N136" s="143" t="s">
        <v>12627</v>
      </c>
      <c r="O136" s="140" t="s">
        <v>267</v>
      </c>
      <c r="P136" s="144" t="s">
        <v>9301</v>
      </c>
      <c r="Q136" s="369" t="s">
        <v>12204</v>
      </c>
      <c r="R136" s="140">
        <v>31</v>
      </c>
      <c r="S136" s="141">
        <v>3172</v>
      </c>
      <c r="T136" s="370" t="str">
        <f>IF(R136&lt;&gt;"",VLOOKUP(R136,'01_MASTER_KODE_WILAYAH'!H$1437:I$1470,2,FALSE),"")</f>
        <v>DKI JAKARTA</v>
      </c>
      <c r="U136" s="370" t="str">
        <f>IF(S136&lt;&gt;"",VLOOKUP(S136,'01_MASTER_KODE_WILAYAH'!D$5:F$1353,3,FALSE),"")</f>
        <v>KOTA JAKARTA TIMUR</v>
      </c>
      <c r="V136" s="371" t="str">
        <f t="shared" si="65"/>
        <v>2</v>
      </c>
      <c r="W136" s="157">
        <f t="shared" si="66"/>
        <v>0</v>
      </c>
      <c r="X136" s="145">
        <f>COUNTIFS(A1_Individu_Data_Keadaan_SDMK!A$4:A$149935,M136,A1_Individu_Data_Keadaan_SDMK!R$4:R$149935,"01. Dokter")</f>
        <v>0</v>
      </c>
      <c r="Y136" s="134">
        <f t="shared" si="67"/>
        <v>1</v>
      </c>
      <c r="Z136" s="146">
        <f t="shared" si="68"/>
        <v>0</v>
      </c>
      <c r="AA136" s="146">
        <f t="shared" si="69"/>
        <v>1</v>
      </c>
      <c r="AB136" s="145">
        <f>COUNTIFS(A1_Individu_Data_Keadaan_SDMK!A$4:A$149935,M136,A1_Individu_Data_Keadaan_SDMK!R$4:R$149935,"02. Dokter Gigi")</f>
        <v>0</v>
      </c>
      <c r="AC136" s="134">
        <f t="shared" si="70"/>
        <v>1</v>
      </c>
      <c r="AD136" s="146">
        <f t="shared" si="71"/>
        <v>0</v>
      </c>
      <c r="AE136" s="146">
        <f t="shared" si="72"/>
        <v>1</v>
      </c>
      <c r="AF136" s="145">
        <f>COUNTIFS(A1_Individu_Data_Keadaan_SDMK!A$4:A$149935,M136,A1_Individu_Data_Keadaan_SDMK!Q$4:Q$149935,"03. KEPERAWATAN")</f>
        <v>0</v>
      </c>
      <c r="AG136" s="147">
        <f t="shared" si="73"/>
        <v>5</v>
      </c>
      <c r="AH136" s="146">
        <f t="shared" si="74"/>
        <v>0</v>
      </c>
      <c r="AI136" s="146">
        <f t="shared" si="75"/>
        <v>5</v>
      </c>
      <c r="AJ136" s="145">
        <f>COUNTIFS(A1_Individu_Data_Keadaan_SDMK!A$4:A$149935,M136,A1_Individu_Data_Keadaan_SDMK!Q$4:Q$149935,"04. KEBIDANAN")</f>
        <v>0</v>
      </c>
      <c r="AK136" s="147">
        <f t="shared" si="76"/>
        <v>4</v>
      </c>
      <c r="AL136" s="146">
        <f t="shared" si="77"/>
        <v>0</v>
      </c>
      <c r="AM136" s="146">
        <f t="shared" si="78"/>
        <v>4</v>
      </c>
      <c r="AN136" s="145">
        <f>COUNTIFS(A1_Individu_Data_Keadaan_SDMK!A$4:A$149935,M136,A1_Individu_Data_Keadaan_SDMK!Q$4:Q$149935,"05. KEFARMASIAN")</f>
        <v>0</v>
      </c>
      <c r="AO136" s="147">
        <f t="shared" si="79"/>
        <v>1</v>
      </c>
      <c r="AP136" s="146">
        <f t="shared" si="80"/>
        <v>0</v>
      </c>
      <c r="AQ136" s="146">
        <f t="shared" si="81"/>
        <v>1</v>
      </c>
      <c r="AR136" s="145">
        <f>COUNTIFS(A1_Individu_Data_Keadaan_SDMK!A$4:A$149935,M136,A1_Individu_Data_Keadaan_SDMK!Q$4:Q$149935,"06. KESEHATAN MASYARAKAT")</f>
        <v>0</v>
      </c>
      <c r="AS136" s="147">
        <f t="shared" si="82"/>
        <v>1</v>
      </c>
      <c r="AT136" s="146">
        <f t="shared" si="83"/>
        <v>0</v>
      </c>
      <c r="AU136" s="146">
        <f t="shared" si="84"/>
        <v>1</v>
      </c>
      <c r="AV136" s="145">
        <f>COUNTIFS(A1_Individu_Data_Keadaan_SDMK!A$4:A$149935,M136,A1_Individu_Data_Keadaan_SDMK!Q$4:Q$149935,"07. KESEHATAN LINGKUNGAN")</f>
        <v>0</v>
      </c>
      <c r="AW136" s="147">
        <f t="shared" si="85"/>
        <v>1</v>
      </c>
      <c r="AX136" s="146">
        <f t="shared" si="86"/>
        <v>0</v>
      </c>
      <c r="AY136" s="146">
        <f t="shared" si="87"/>
        <v>1</v>
      </c>
      <c r="AZ136" s="145">
        <f>COUNTIFS(A1_Individu_Data_Keadaan_SDMK!A$4:A$149935,M136,A1_Individu_Data_Keadaan_SDMK!Q$4:Q$149935,"08. GIZI")</f>
        <v>0</v>
      </c>
      <c r="BA136" s="147">
        <f t="shared" si="88"/>
        <v>1</v>
      </c>
      <c r="BB136" s="146">
        <f t="shared" si="89"/>
        <v>0</v>
      </c>
      <c r="BC136" s="146">
        <f t="shared" si="90"/>
        <v>1</v>
      </c>
      <c r="BD136" s="145">
        <f>COUNTIFS(A1_Individu_Data_Keadaan_SDMK!A$4:A$149935,M136,A1_Individu_Data_Keadaan_SDMK!R$4:R$149935,"03. Ahli Teknologi Laboratorium Medik")</f>
        <v>0</v>
      </c>
      <c r="BE136" s="147">
        <f t="shared" si="91"/>
        <v>1</v>
      </c>
      <c r="BF136" s="146">
        <f t="shared" si="92"/>
        <v>0</v>
      </c>
      <c r="BG136" s="146">
        <f t="shared" si="93"/>
        <v>1</v>
      </c>
      <c r="BH136" s="151" t="str">
        <f t="shared" si="94"/>
        <v>Belum Memenuhi</v>
      </c>
      <c r="BI136" s="151" t="str">
        <f t="shared" si="95"/>
        <v>Belum Memenuhi</v>
      </c>
    </row>
    <row r="137" spans="13:61" ht="15">
      <c r="M137" s="142" t="s">
        <v>12628</v>
      </c>
      <c r="N137" s="143" t="s">
        <v>12629</v>
      </c>
      <c r="O137" s="140" t="s">
        <v>267</v>
      </c>
      <c r="P137" s="144" t="s">
        <v>9301</v>
      </c>
      <c r="Q137" s="369" t="s">
        <v>12204</v>
      </c>
      <c r="R137" s="140">
        <v>31</v>
      </c>
      <c r="S137" s="141">
        <v>3172</v>
      </c>
      <c r="T137" s="370" t="str">
        <f>IF(R137&lt;&gt;"",VLOOKUP(R137,'01_MASTER_KODE_WILAYAH'!H$1437:I$1470,2,FALSE),"")</f>
        <v>DKI JAKARTA</v>
      </c>
      <c r="U137" s="370" t="str">
        <f>IF(S137&lt;&gt;"",VLOOKUP(S137,'01_MASTER_KODE_WILAYAH'!D$5:F$1353,3,FALSE),"")</f>
        <v>KOTA JAKARTA TIMUR</v>
      </c>
      <c r="V137" s="371" t="str">
        <f t="shared" si="65"/>
        <v>2</v>
      </c>
      <c r="W137" s="157">
        <f t="shared" si="66"/>
        <v>0</v>
      </c>
      <c r="X137" s="145">
        <f>COUNTIFS(A1_Individu_Data_Keadaan_SDMK!A$4:A$149935,M137,A1_Individu_Data_Keadaan_SDMK!R$4:R$149935,"01. Dokter")</f>
        <v>0</v>
      </c>
      <c r="Y137" s="134">
        <f t="shared" si="67"/>
        <v>1</v>
      </c>
      <c r="Z137" s="146">
        <f t="shared" si="68"/>
        <v>0</v>
      </c>
      <c r="AA137" s="146">
        <f t="shared" si="69"/>
        <v>1</v>
      </c>
      <c r="AB137" s="145">
        <f>COUNTIFS(A1_Individu_Data_Keadaan_SDMK!A$4:A$149935,M137,A1_Individu_Data_Keadaan_SDMK!R$4:R$149935,"02. Dokter Gigi")</f>
        <v>0</v>
      </c>
      <c r="AC137" s="134">
        <f t="shared" si="70"/>
        <v>1</v>
      </c>
      <c r="AD137" s="146">
        <f t="shared" si="71"/>
        <v>0</v>
      </c>
      <c r="AE137" s="146">
        <f t="shared" si="72"/>
        <v>1</v>
      </c>
      <c r="AF137" s="145">
        <f>COUNTIFS(A1_Individu_Data_Keadaan_SDMK!A$4:A$149935,M137,A1_Individu_Data_Keadaan_SDMK!Q$4:Q$149935,"03. KEPERAWATAN")</f>
        <v>0</v>
      </c>
      <c r="AG137" s="147">
        <f t="shared" si="73"/>
        <v>5</v>
      </c>
      <c r="AH137" s="146">
        <f t="shared" si="74"/>
        <v>0</v>
      </c>
      <c r="AI137" s="146">
        <f t="shared" si="75"/>
        <v>5</v>
      </c>
      <c r="AJ137" s="145">
        <f>COUNTIFS(A1_Individu_Data_Keadaan_SDMK!A$4:A$149935,M137,A1_Individu_Data_Keadaan_SDMK!Q$4:Q$149935,"04. KEBIDANAN")</f>
        <v>0</v>
      </c>
      <c r="AK137" s="147">
        <f t="shared" si="76"/>
        <v>4</v>
      </c>
      <c r="AL137" s="146">
        <f t="shared" si="77"/>
        <v>0</v>
      </c>
      <c r="AM137" s="146">
        <f t="shared" si="78"/>
        <v>4</v>
      </c>
      <c r="AN137" s="145">
        <f>COUNTIFS(A1_Individu_Data_Keadaan_SDMK!A$4:A$149935,M137,A1_Individu_Data_Keadaan_SDMK!Q$4:Q$149935,"05. KEFARMASIAN")</f>
        <v>0</v>
      </c>
      <c r="AO137" s="147">
        <f t="shared" si="79"/>
        <v>1</v>
      </c>
      <c r="AP137" s="146">
        <f t="shared" si="80"/>
        <v>0</v>
      </c>
      <c r="AQ137" s="146">
        <f t="shared" si="81"/>
        <v>1</v>
      </c>
      <c r="AR137" s="145">
        <f>COUNTIFS(A1_Individu_Data_Keadaan_SDMK!A$4:A$149935,M137,A1_Individu_Data_Keadaan_SDMK!Q$4:Q$149935,"06. KESEHATAN MASYARAKAT")</f>
        <v>0</v>
      </c>
      <c r="AS137" s="147">
        <f t="shared" si="82"/>
        <v>1</v>
      </c>
      <c r="AT137" s="146">
        <f t="shared" si="83"/>
        <v>0</v>
      </c>
      <c r="AU137" s="146">
        <f t="shared" si="84"/>
        <v>1</v>
      </c>
      <c r="AV137" s="145">
        <f>COUNTIFS(A1_Individu_Data_Keadaan_SDMK!A$4:A$149935,M137,A1_Individu_Data_Keadaan_SDMK!Q$4:Q$149935,"07. KESEHATAN LINGKUNGAN")</f>
        <v>0</v>
      </c>
      <c r="AW137" s="147">
        <f t="shared" si="85"/>
        <v>1</v>
      </c>
      <c r="AX137" s="146">
        <f t="shared" si="86"/>
        <v>0</v>
      </c>
      <c r="AY137" s="146">
        <f t="shared" si="87"/>
        <v>1</v>
      </c>
      <c r="AZ137" s="145">
        <f>COUNTIFS(A1_Individu_Data_Keadaan_SDMK!A$4:A$149935,M137,A1_Individu_Data_Keadaan_SDMK!Q$4:Q$149935,"08. GIZI")</f>
        <v>0</v>
      </c>
      <c r="BA137" s="147">
        <f t="shared" si="88"/>
        <v>1</v>
      </c>
      <c r="BB137" s="146">
        <f t="shared" si="89"/>
        <v>0</v>
      </c>
      <c r="BC137" s="146">
        <f t="shared" si="90"/>
        <v>1</v>
      </c>
      <c r="BD137" s="145">
        <f>COUNTIFS(A1_Individu_Data_Keadaan_SDMK!A$4:A$149935,M137,A1_Individu_Data_Keadaan_SDMK!R$4:R$149935,"03. Ahli Teknologi Laboratorium Medik")</f>
        <v>0</v>
      </c>
      <c r="BE137" s="147">
        <f t="shared" si="91"/>
        <v>1</v>
      </c>
      <c r="BF137" s="146">
        <f t="shared" si="92"/>
        <v>0</v>
      </c>
      <c r="BG137" s="146">
        <f t="shared" si="93"/>
        <v>1</v>
      </c>
      <c r="BH137" s="151" t="str">
        <f t="shared" si="94"/>
        <v>Belum Memenuhi</v>
      </c>
      <c r="BI137" s="151" t="str">
        <f t="shared" si="95"/>
        <v>Belum Memenuhi</v>
      </c>
    </row>
    <row r="138" spans="13:61" ht="15">
      <c r="M138" s="142" t="s">
        <v>12630</v>
      </c>
      <c r="N138" s="143" t="s">
        <v>12631</v>
      </c>
      <c r="O138" s="140" t="s">
        <v>267</v>
      </c>
      <c r="P138" s="144" t="s">
        <v>9301</v>
      </c>
      <c r="Q138" s="369" t="s">
        <v>12204</v>
      </c>
      <c r="R138" s="140">
        <v>31</v>
      </c>
      <c r="S138" s="141">
        <v>3172</v>
      </c>
      <c r="T138" s="370" t="str">
        <f>IF(R138&lt;&gt;"",VLOOKUP(R138,'01_MASTER_KODE_WILAYAH'!H$1437:I$1470,2,FALSE),"")</f>
        <v>DKI JAKARTA</v>
      </c>
      <c r="U138" s="370" t="str">
        <f>IF(S138&lt;&gt;"",VLOOKUP(S138,'01_MASTER_KODE_WILAYAH'!D$5:F$1353,3,FALSE),"")</f>
        <v>KOTA JAKARTA TIMUR</v>
      </c>
      <c r="V138" s="371" t="str">
        <f t="shared" si="65"/>
        <v>2</v>
      </c>
      <c r="W138" s="157">
        <f t="shared" si="66"/>
        <v>0</v>
      </c>
      <c r="X138" s="145">
        <f>COUNTIFS(A1_Individu_Data_Keadaan_SDMK!A$4:A$149935,M138,A1_Individu_Data_Keadaan_SDMK!R$4:R$149935,"01. Dokter")</f>
        <v>0</v>
      </c>
      <c r="Y138" s="134">
        <f t="shared" si="67"/>
        <v>1</v>
      </c>
      <c r="Z138" s="146">
        <f t="shared" si="68"/>
        <v>0</v>
      </c>
      <c r="AA138" s="146">
        <f t="shared" si="69"/>
        <v>1</v>
      </c>
      <c r="AB138" s="145">
        <f>COUNTIFS(A1_Individu_Data_Keadaan_SDMK!A$4:A$149935,M138,A1_Individu_Data_Keadaan_SDMK!R$4:R$149935,"02. Dokter Gigi")</f>
        <v>0</v>
      </c>
      <c r="AC138" s="134">
        <f t="shared" si="70"/>
        <v>1</v>
      </c>
      <c r="AD138" s="146">
        <f t="shared" si="71"/>
        <v>0</v>
      </c>
      <c r="AE138" s="146">
        <f t="shared" si="72"/>
        <v>1</v>
      </c>
      <c r="AF138" s="145">
        <f>COUNTIFS(A1_Individu_Data_Keadaan_SDMK!A$4:A$149935,M138,A1_Individu_Data_Keadaan_SDMK!Q$4:Q$149935,"03. KEPERAWATAN")</f>
        <v>0</v>
      </c>
      <c r="AG138" s="147">
        <f t="shared" si="73"/>
        <v>5</v>
      </c>
      <c r="AH138" s="146">
        <f t="shared" si="74"/>
        <v>0</v>
      </c>
      <c r="AI138" s="146">
        <f t="shared" si="75"/>
        <v>5</v>
      </c>
      <c r="AJ138" s="145">
        <f>COUNTIFS(A1_Individu_Data_Keadaan_SDMK!A$4:A$149935,M138,A1_Individu_Data_Keadaan_SDMK!Q$4:Q$149935,"04. KEBIDANAN")</f>
        <v>0</v>
      </c>
      <c r="AK138" s="147">
        <f t="shared" si="76"/>
        <v>4</v>
      </c>
      <c r="AL138" s="146">
        <f t="shared" si="77"/>
        <v>0</v>
      </c>
      <c r="AM138" s="146">
        <f t="shared" si="78"/>
        <v>4</v>
      </c>
      <c r="AN138" s="145">
        <f>COUNTIFS(A1_Individu_Data_Keadaan_SDMK!A$4:A$149935,M138,A1_Individu_Data_Keadaan_SDMK!Q$4:Q$149935,"05. KEFARMASIAN")</f>
        <v>0</v>
      </c>
      <c r="AO138" s="147">
        <f t="shared" si="79"/>
        <v>1</v>
      </c>
      <c r="AP138" s="146">
        <f t="shared" si="80"/>
        <v>0</v>
      </c>
      <c r="AQ138" s="146">
        <f t="shared" si="81"/>
        <v>1</v>
      </c>
      <c r="AR138" s="145">
        <f>COUNTIFS(A1_Individu_Data_Keadaan_SDMK!A$4:A$149935,M138,A1_Individu_Data_Keadaan_SDMK!Q$4:Q$149935,"06. KESEHATAN MASYARAKAT")</f>
        <v>0</v>
      </c>
      <c r="AS138" s="147">
        <f t="shared" si="82"/>
        <v>1</v>
      </c>
      <c r="AT138" s="146">
        <f t="shared" si="83"/>
        <v>0</v>
      </c>
      <c r="AU138" s="146">
        <f t="shared" si="84"/>
        <v>1</v>
      </c>
      <c r="AV138" s="145">
        <f>COUNTIFS(A1_Individu_Data_Keadaan_SDMK!A$4:A$149935,M138,A1_Individu_Data_Keadaan_SDMK!Q$4:Q$149935,"07. KESEHATAN LINGKUNGAN")</f>
        <v>0</v>
      </c>
      <c r="AW138" s="147">
        <f t="shared" si="85"/>
        <v>1</v>
      </c>
      <c r="AX138" s="146">
        <f t="shared" si="86"/>
        <v>0</v>
      </c>
      <c r="AY138" s="146">
        <f t="shared" si="87"/>
        <v>1</v>
      </c>
      <c r="AZ138" s="145">
        <f>COUNTIFS(A1_Individu_Data_Keadaan_SDMK!A$4:A$149935,M138,A1_Individu_Data_Keadaan_SDMK!Q$4:Q$149935,"08. GIZI")</f>
        <v>0</v>
      </c>
      <c r="BA138" s="147">
        <f t="shared" si="88"/>
        <v>1</v>
      </c>
      <c r="BB138" s="146">
        <f t="shared" si="89"/>
        <v>0</v>
      </c>
      <c r="BC138" s="146">
        <f t="shared" si="90"/>
        <v>1</v>
      </c>
      <c r="BD138" s="145">
        <f>COUNTIFS(A1_Individu_Data_Keadaan_SDMK!A$4:A$149935,M138,A1_Individu_Data_Keadaan_SDMK!R$4:R$149935,"03. Ahli Teknologi Laboratorium Medik")</f>
        <v>0</v>
      </c>
      <c r="BE138" s="147">
        <f t="shared" si="91"/>
        <v>1</v>
      </c>
      <c r="BF138" s="146">
        <f t="shared" si="92"/>
        <v>0</v>
      </c>
      <c r="BG138" s="146">
        <f t="shared" si="93"/>
        <v>1</v>
      </c>
      <c r="BH138" s="151" t="str">
        <f t="shared" si="94"/>
        <v>Belum Memenuhi</v>
      </c>
      <c r="BI138" s="151" t="str">
        <f t="shared" si="95"/>
        <v>Belum Memenuhi</v>
      </c>
    </row>
    <row r="139" spans="13:61" ht="15">
      <c r="M139" s="142" t="s">
        <v>12632</v>
      </c>
      <c r="N139" s="143" t="s">
        <v>12633</v>
      </c>
      <c r="O139" s="140" t="s">
        <v>267</v>
      </c>
      <c r="P139" s="144" t="s">
        <v>9301</v>
      </c>
      <c r="Q139" s="369" t="s">
        <v>12204</v>
      </c>
      <c r="R139" s="140">
        <v>31</v>
      </c>
      <c r="S139" s="141">
        <v>3172</v>
      </c>
      <c r="T139" s="370" t="str">
        <f>IF(R139&lt;&gt;"",VLOOKUP(R139,'01_MASTER_KODE_WILAYAH'!H$1437:I$1470,2,FALSE),"")</f>
        <v>DKI JAKARTA</v>
      </c>
      <c r="U139" s="370" t="str">
        <f>IF(S139&lt;&gt;"",VLOOKUP(S139,'01_MASTER_KODE_WILAYAH'!D$5:F$1353,3,FALSE),"")</f>
        <v>KOTA JAKARTA TIMUR</v>
      </c>
      <c r="V139" s="371" t="str">
        <f t="shared" si="65"/>
        <v>2</v>
      </c>
      <c r="W139" s="157">
        <f t="shared" si="66"/>
        <v>0</v>
      </c>
      <c r="X139" s="145">
        <f>COUNTIFS(A1_Individu_Data_Keadaan_SDMK!A$4:A$149935,M139,A1_Individu_Data_Keadaan_SDMK!R$4:R$149935,"01. Dokter")</f>
        <v>0</v>
      </c>
      <c r="Y139" s="134">
        <f t="shared" si="67"/>
        <v>1</v>
      </c>
      <c r="Z139" s="146">
        <f t="shared" si="68"/>
        <v>0</v>
      </c>
      <c r="AA139" s="146">
        <f t="shared" si="69"/>
        <v>1</v>
      </c>
      <c r="AB139" s="145">
        <f>COUNTIFS(A1_Individu_Data_Keadaan_SDMK!A$4:A$149935,M139,A1_Individu_Data_Keadaan_SDMK!R$4:R$149935,"02. Dokter Gigi")</f>
        <v>0</v>
      </c>
      <c r="AC139" s="134">
        <f t="shared" si="70"/>
        <v>1</v>
      </c>
      <c r="AD139" s="146">
        <f t="shared" si="71"/>
        <v>0</v>
      </c>
      <c r="AE139" s="146">
        <f t="shared" si="72"/>
        <v>1</v>
      </c>
      <c r="AF139" s="145">
        <f>COUNTIFS(A1_Individu_Data_Keadaan_SDMK!A$4:A$149935,M139,A1_Individu_Data_Keadaan_SDMK!Q$4:Q$149935,"03. KEPERAWATAN")</f>
        <v>0</v>
      </c>
      <c r="AG139" s="147">
        <f t="shared" si="73"/>
        <v>5</v>
      </c>
      <c r="AH139" s="146">
        <f t="shared" si="74"/>
        <v>0</v>
      </c>
      <c r="AI139" s="146">
        <f t="shared" si="75"/>
        <v>5</v>
      </c>
      <c r="AJ139" s="145">
        <f>COUNTIFS(A1_Individu_Data_Keadaan_SDMK!A$4:A$149935,M139,A1_Individu_Data_Keadaan_SDMK!Q$4:Q$149935,"04. KEBIDANAN")</f>
        <v>0</v>
      </c>
      <c r="AK139" s="147">
        <f t="shared" si="76"/>
        <v>4</v>
      </c>
      <c r="AL139" s="146">
        <f t="shared" si="77"/>
        <v>0</v>
      </c>
      <c r="AM139" s="146">
        <f t="shared" si="78"/>
        <v>4</v>
      </c>
      <c r="AN139" s="145">
        <f>COUNTIFS(A1_Individu_Data_Keadaan_SDMK!A$4:A$149935,M139,A1_Individu_Data_Keadaan_SDMK!Q$4:Q$149935,"05. KEFARMASIAN")</f>
        <v>0</v>
      </c>
      <c r="AO139" s="147">
        <f t="shared" si="79"/>
        <v>1</v>
      </c>
      <c r="AP139" s="146">
        <f t="shared" si="80"/>
        <v>0</v>
      </c>
      <c r="AQ139" s="146">
        <f t="shared" si="81"/>
        <v>1</v>
      </c>
      <c r="AR139" s="145">
        <f>COUNTIFS(A1_Individu_Data_Keadaan_SDMK!A$4:A$149935,M139,A1_Individu_Data_Keadaan_SDMK!Q$4:Q$149935,"06. KESEHATAN MASYARAKAT")</f>
        <v>0</v>
      </c>
      <c r="AS139" s="147">
        <f t="shared" si="82"/>
        <v>1</v>
      </c>
      <c r="AT139" s="146">
        <f t="shared" si="83"/>
        <v>0</v>
      </c>
      <c r="AU139" s="146">
        <f t="shared" si="84"/>
        <v>1</v>
      </c>
      <c r="AV139" s="145">
        <f>COUNTIFS(A1_Individu_Data_Keadaan_SDMK!A$4:A$149935,M139,A1_Individu_Data_Keadaan_SDMK!Q$4:Q$149935,"07. KESEHATAN LINGKUNGAN")</f>
        <v>0</v>
      </c>
      <c r="AW139" s="147">
        <f t="shared" si="85"/>
        <v>1</v>
      </c>
      <c r="AX139" s="146">
        <f t="shared" si="86"/>
        <v>0</v>
      </c>
      <c r="AY139" s="146">
        <f t="shared" si="87"/>
        <v>1</v>
      </c>
      <c r="AZ139" s="145">
        <f>COUNTIFS(A1_Individu_Data_Keadaan_SDMK!A$4:A$149935,M139,A1_Individu_Data_Keadaan_SDMK!Q$4:Q$149935,"08. GIZI")</f>
        <v>0</v>
      </c>
      <c r="BA139" s="147">
        <f t="shared" si="88"/>
        <v>1</v>
      </c>
      <c r="BB139" s="146">
        <f t="shared" si="89"/>
        <v>0</v>
      </c>
      <c r="BC139" s="146">
        <f t="shared" si="90"/>
        <v>1</v>
      </c>
      <c r="BD139" s="145">
        <f>COUNTIFS(A1_Individu_Data_Keadaan_SDMK!A$4:A$149935,M139,A1_Individu_Data_Keadaan_SDMK!R$4:R$149935,"03. Ahli Teknologi Laboratorium Medik")</f>
        <v>0</v>
      </c>
      <c r="BE139" s="147">
        <f t="shared" si="91"/>
        <v>1</v>
      </c>
      <c r="BF139" s="146">
        <f t="shared" si="92"/>
        <v>0</v>
      </c>
      <c r="BG139" s="146">
        <f t="shared" si="93"/>
        <v>1</v>
      </c>
      <c r="BH139" s="151" t="str">
        <f t="shared" si="94"/>
        <v>Belum Memenuhi</v>
      </c>
      <c r="BI139" s="151" t="str">
        <f t="shared" si="95"/>
        <v>Belum Memenuhi</v>
      </c>
    </row>
    <row r="140" spans="13:61" ht="15">
      <c r="M140" s="142" t="s">
        <v>12634</v>
      </c>
      <c r="N140" s="143" t="s">
        <v>12635</v>
      </c>
      <c r="O140" s="140" t="s">
        <v>267</v>
      </c>
      <c r="P140" s="144" t="s">
        <v>9301</v>
      </c>
      <c r="Q140" s="369" t="s">
        <v>12204</v>
      </c>
      <c r="R140" s="140">
        <v>31</v>
      </c>
      <c r="S140" s="141">
        <v>3172</v>
      </c>
      <c r="T140" s="370" t="str">
        <f>IF(R140&lt;&gt;"",VLOOKUP(R140,'01_MASTER_KODE_WILAYAH'!H$1437:I$1470,2,FALSE),"")</f>
        <v>DKI JAKARTA</v>
      </c>
      <c r="U140" s="370" t="str">
        <f>IF(S140&lt;&gt;"",VLOOKUP(S140,'01_MASTER_KODE_WILAYAH'!D$5:F$1353,3,FALSE),"")</f>
        <v>KOTA JAKARTA TIMUR</v>
      </c>
      <c r="V140" s="371" t="str">
        <f t="shared" si="65"/>
        <v>2</v>
      </c>
      <c r="W140" s="157">
        <f t="shared" si="66"/>
        <v>0</v>
      </c>
      <c r="X140" s="145">
        <f>COUNTIFS(A1_Individu_Data_Keadaan_SDMK!A$4:A$149935,M140,A1_Individu_Data_Keadaan_SDMK!R$4:R$149935,"01. Dokter")</f>
        <v>0</v>
      </c>
      <c r="Y140" s="134">
        <f t="shared" si="67"/>
        <v>1</v>
      </c>
      <c r="Z140" s="146">
        <f t="shared" si="68"/>
        <v>0</v>
      </c>
      <c r="AA140" s="146">
        <f t="shared" si="69"/>
        <v>1</v>
      </c>
      <c r="AB140" s="145">
        <f>COUNTIFS(A1_Individu_Data_Keadaan_SDMK!A$4:A$149935,M140,A1_Individu_Data_Keadaan_SDMK!R$4:R$149935,"02. Dokter Gigi")</f>
        <v>0</v>
      </c>
      <c r="AC140" s="134">
        <f t="shared" si="70"/>
        <v>1</v>
      </c>
      <c r="AD140" s="146">
        <f t="shared" si="71"/>
        <v>0</v>
      </c>
      <c r="AE140" s="146">
        <f t="shared" si="72"/>
        <v>1</v>
      </c>
      <c r="AF140" s="145">
        <f>COUNTIFS(A1_Individu_Data_Keadaan_SDMK!A$4:A$149935,M140,A1_Individu_Data_Keadaan_SDMK!Q$4:Q$149935,"03. KEPERAWATAN")</f>
        <v>0</v>
      </c>
      <c r="AG140" s="147">
        <f t="shared" si="73"/>
        <v>5</v>
      </c>
      <c r="AH140" s="146">
        <f t="shared" si="74"/>
        <v>0</v>
      </c>
      <c r="AI140" s="146">
        <f t="shared" si="75"/>
        <v>5</v>
      </c>
      <c r="AJ140" s="145">
        <f>COUNTIFS(A1_Individu_Data_Keadaan_SDMK!A$4:A$149935,M140,A1_Individu_Data_Keadaan_SDMK!Q$4:Q$149935,"04. KEBIDANAN")</f>
        <v>0</v>
      </c>
      <c r="AK140" s="147">
        <f t="shared" si="76"/>
        <v>4</v>
      </c>
      <c r="AL140" s="146">
        <f t="shared" si="77"/>
        <v>0</v>
      </c>
      <c r="AM140" s="146">
        <f t="shared" si="78"/>
        <v>4</v>
      </c>
      <c r="AN140" s="145">
        <f>COUNTIFS(A1_Individu_Data_Keadaan_SDMK!A$4:A$149935,M140,A1_Individu_Data_Keadaan_SDMK!Q$4:Q$149935,"05. KEFARMASIAN")</f>
        <v>0</v>
      </c>
      <c r="AO140" s="147">
        <f t="shared" si="79"/>
        <v>1</v>
      </c>
      <c r="AP140" s="146">
        <f t="shared" si="80"/>
        <v>0</v>
      </c>
      <c r="AQ140" s="146">
        <f t="shared" si="81"/>
        <v>1</v>
      </c>
      <c r="AR140" s="145">
        <f>COUNTIFS(A1_Individu_Data_Keadaan_SDMK!A$4:A$149935,M140,A1_Individu_Data_Keadaan_SDMK!Q$4:Q$149935,"06. KESEHATAN MASYARAKAT")</f>
        <v>0</v>
      </c>
      <c r="AS140" s="147">
        <f t="shared" si="82"/>
        <v>1</v>
      </c>
      <c r="AT140" s="146">
        <f t="shared" si="83"/>
        <v>0</v>
      </c>
      <c r="AU140" s="146">
        <f t="shared" si="84"/>
        <v>1</v>
      </c>
      <c r="AV140" s="145">
        <f>COUNTIFS(A1_Individu_Data_Keadaan_SDMK!A$4:A$149935,M140,A1_Individu_Data_Keadaan_SDMK!Q$4:Q$149935,"07. KESEHATAN LINGKUNGAN")</f>
        <v>0</v>
      </c>
      <c r="AW140" s="147">
        <f t="shared" si="85"/>
        <v>1</v>
      </c>
      <c r="AX140" s="146">
        <f t="shared" si="86"/>
        <v>0</v>
      </c>
      <c r="AY140" s="146">
        <f t="shared" si="87"/>
        <v>1</v>
      </c>
      <c r="AZ140" s="145">
        <f>COUNTIFS(A1_Individu_Data_Keadaan_SDMK!A$4:A$149935,M140,A1_Individu_Data_Keadaan_SDMK!Q$4:Q$149935,"08. GIZI")</f>
        <v>0</v>
      </c>
      <c r="BA140" s="147">
        <f t="shared" si="88"/>
        <v>1</v>
      </c>
      <c r="BB140" s="146">
        <f t="shared" si="89"/>
        <v>0</v>
      </c>
      <c r="BC140" s="146">
        <f t="shared" si="90"/>
        <v>1</v>
      </c>
      <c r="BD140" s="145">
        <f>COUNTIFS(A1_Individu_Data_Keadaan_SDMK!A$4:A$149935,M140,A1_Individu_Data_Keadaan_SDMK!R$4:R$149935,"03. Ahli Teknologi Laboratorium Medik")</f>
        <v>0</v>
      </c>
      <c r="BE140" s="147">
        <f t="shared" si="91"/>
        <v>1</v>
      </c>
      <c r="BF140" s="146">
        <f t="shared" si="92"/>
        <v>0</v>
      </c>
      <c r="BG140" s="146">
        <f t="shared" si="93"/>
        <v>1</v>
      </c>
      <c r="BH140" s="151" t="str">
        <f t="shared" si="94"/>
        <v>Belum Memenuhi</v>
      </c>
      <c r="BI140" s="151" t="str">
        <f t="shared" si="95"/>
        <v>Belum Memenuhi</v>
      </c>
    </row>
    <row r="141" spans="13:61" ht="15">
      <c r="M141" s="142" t="s">
        <v>12636</v>
      </c>
      <c r="N141" s="143" t="s">
        <v>12637</v>
      </c>
      <c r="O141" s="140" t="s">
        <v>267</v>
      </c>
      <c r="P141" s="144" t="s">
        <v>9301</v>
      </c>
      <c r="Q141" s="369" t="s">
        <v>12204</v>
      </c>
      <c r="R141" s="140">
        <v>31</v>
      </c>
      <c r="S141" s="141">
        <v>3172</v>
      </c>
      <c r="T141" s="370" t="str">
        <f>IF(R141&lt;&gt;"",VLOOKUP(R141,'01_MASTER_KODE_WILAYAH'!H$1437:I$1470,2,FALSE),"")</f>
        <v>DKI JAKARTA</v>
      </c>
      <c r="U141" s="370" t="str">
        <f>IF(S141&lt;&gt;"",VLOOKUP(S141,'01_MASTER_KODE_WILAYAH'!D$5:F$1353,3,FALSE),"")</f>
        <v>KOTA JAKARTA TIMUR</v>
      </c>
      <c r="V141" s="371" t="str">
        <f t="shared" si="65"/>
        <v>2</v>
      </c>
      <c r="W141" s="157">
        <f t="shared" si="66"/>
        <v>0</v>
      </c>
      <c r="X141" s="145">
        <f>COUNTIFS(A1_Individu_Data_Keadaan_SDMK!A$4:A$149935,M141,A1_Individu_Data_Keadaan_SDMK!R$4:R$149935,"01. Dokter")</f>
        <v>0</v>
      </c>
      <c r="Y141" s="134">
        <f t="shared" si="67"/>
        <v>1</v>
      </c>
      <c r="Z141" s="146">
        <f t="shared" si="68"/>
        <v>0</v>
      </c>
      <c r="AA141" s="146">
        <f t="shared" si="69"/>
        <v>1</v>
      </c>
      <c r="AB141" s="145">
        <f>COUNTIFS(A1_Individu_Data_Keadaan_SDMK!A$4:A$149935,M141,A1_Individu_Data_Keadaan_SDMK!R$4:R$149935,"02. Dokter Gigi")</f>
        <v>0</v>
      </c>
      <c r="AC141" s="134">
        <f t="shared" si="70"/>
        <v>1</v>
      </c>
      <c r="AD141" s="146">
        <f t="shared" si="71"/>
        <v>0</v>
      </c>
      <c r="AE141" s="146">
        <f t="shared" si="72"/>
        <v>1</v>
      </c>
      <c r="AF141" s="145">
        <f>COUNTIFS(A1_Individu_Data_Keadaan_SDMK!A$4:A$149935,M141,A1_Individu_Data_Keadaan_SDMK!Q$4:Q$149935,"03. KEPERAWATAN")</f>
        <v>0</v>
      </c>
      <c r="AG141" s="147">
        <f t="shared" si="73"/>
        <v>5</v>
      </c>
      <c r="AH141" s="146">
        <f t="shared" si="74"/>
        <v>0</v>
      </c>
      <c r="AI141" s="146">
        <f t="shared" si="75"/>
        <v>5</v>
      </c>
      <c r="AJ141" s="145">
        <f>COUNTIFS(A1_Individu_Data_Keadaan_SDMK!A$4:A$149935,M141,A1_Individu_Data_Keadaan_SDMK!Q$4:Q$149935,"04. KEBIDANAN")</f>
        <v>0</v>
      </c>
      <c r="AK141" s="147">
        <f t="shared" si="76"/>
        <v>4</v>
      </c>
      <c r="AL141" s="146">
        <f t="shared" si="77"/>
        <v>0</v>
      </c>
      <c r="AM141" s="146">
        <f t="shared" si="78"/>
        <v>4</v>
      </c>
      <c r="AN141" s="145">
        <f>COUNTIFS(A1_Individu_Data_Keadaan_SDMK!A$4:A$149935,M141,A1_Individu_Data_Keadaan_SDMK!Q$4:Q$149935,"05. KEFARMASIAN")</f>
        <v>0</v>
      </c>
      <c r="AO141" s="147">
        <f t="shared" si="79"/>
        <v>1</v>
      </c>
      <c r="AP141" s="146">
        <f t="shared" si="80"/>
        <v>0</v>
      </c>
      <c r="AQ141" s="146">
        <f t="shared" si="81"/>
        <v>1</v>
      </c>
      <c r="AR141" s="145">
        <f>COUNTIFS(A1_Individu_Data_Keadaan_SDMK!A$4:A$149935,M141,A1_Individu_Data_Keadaan_SDMK!Q$4:Q$149935,"06. KESEHATAN MASYARAKAT")</f>
        <v>0</v>
      </c>
      <c r="AS141" s="147">
        <f t="shared" si="82"/>
        <v>1</v>
      </c>
      <c r="AT141" s="146">
        <f t="shared" si="83"/>
        <v>0</v>
      </c>
      <c r="AU141" s="146">
        <f t="shared" si="84"/>
        <v>1</v>
      </c>
      <c r="AV141" s="145">
        <f>COUNTIFS(A1_Individu_Data_Keadaan_SDMK!A$4:A$149935,M141,A1_Individu_Data_Keadaan_SDMK!Q$4:Q$149935,"07. KESEHATAN LINGKUNGAN")</f>
        <v>0</v>
      </c>
      <c r="AW141" s="147">
        <f t="shared" si="85"/>
        <v>1</v>
      </c>
      <c r="AX141" s="146">
        <f t="shared" si="86"/>
        <v>0</v>
      </c>
      <c r="AY141" s="146">
        <f t="shared" si="87"/>
        <v>1</v>
      </c>
      <c r="AZ141" s="145">
        <f>COUNTIFS(A1_Individu_Data_Keadaan_SDMK!A$4:A$149935,M141,A1_Individu_Data_Keadaan_SDMK!Q$4:Q$149935,"08. GIZI")</f>
        <v>0</v>
      </c>
      <c r="BA141" s="147">
        <f t="shared" si="88"/>
        <v>1</v>
      </c>
      <c r="BB141" s="146">
        <f t="shared" si="89"/>
        <v>0</v>
      </c>
      <c r="BC141" s="146">
        <f t="shared" si="90"/>
        <v>1</v>
      </c>
      <c r="BD141" s="145">
        <f>COUNTIFS(A1_Individu_Data_Keadaan_SDMK!A$4:A$149935,M141,A1_Individu_Data_Keadaan_SDMK!R$4:R$149935,"03. Ahli Teknologi Laboratorium Medik")</f>
        <v>0</v>
      </c>
      <c r="BE141" s="147">
        <f t="shared" si="91"/>
        <v>1</v>
      </c>
      <c r="BF141" s="146">
        <f t="shared" si="92"/>
        <v>0</v>
      </c>
      <c r="BG141" s="146">
        <f t="shared" si="93"/>
        <v>1</v>
      </c>
      <c r="BH141" s="151" t="str">
        <f t="shared" si="94"/>
        <v>Belum Memenuhi</v>
      </c>
      <c r="BI141" s="151" t="str">
        <f t="shared" si="95"/>
        <v>Belum Memenuhi</v>
      </c>
    </row>
    <row r="142" spans="13:61" ht="15">
      <c r="M142" s="142" t="s">
        <v>12638</v>
      </c>
      <c r="N142" s="143" t="s">
        <v>12639</v>
      </c>
      <c r="O142" s="140" t="s">
        <v>267</v>
      </c>
      <c r="P142" s="144" t="s">
        <v>9301</v>
      </c>
      <c r="Q142" s="369" t="s">
        <v>12204</v>
      </c>
      <c r="R142" s="140">
        <v>31</v>
      </c>
      <c r="S142" s="141">
        <v>3172</v>
      </c>
      <c r="T142" s="370" t="str">
        <f>IF(R142&lt;&gt;"",VLOOKUP(R142,'01_MASTER_KODE_WILAYAH'!H$1437:I$1470,2,FALSE),"")</f>
        <v>DKI JAKARTA</v>
      </c>
      <c r="U142" s="370" t="str">
        <f>IF(S142&lt;&gt;"",VLOOKUP(S142,'01_MASTER_KODE_WILAYAH'!D$5:F$1353,3,FALSE),"")</f>
        <v>KOTA JAKARTA TIMUR</v>
      </c>
      <c r="V142" s="371" t="str">
        <f t="shared" si="65"/>
        <v>2</v>
      </c>
      <c r="W142" s="157">
        <f t="shared" si="66"/>
        <v>0</v>
      </c>
      <c r="X142" s="145">
        <f>COUNTIFS(A1_Individu_Data_Keadaan_SDMK!A$4:A$149935,M142,A1_Individu_Data_Keadaan_SDMK!R$4:R$149935,"01. Dokter")</f>
        <v>0</v>
      </c>
      <c r="Y142" s="134">
        <f t="shared" si="67"/>
        <v>1</v>
      </c>
      <c r="Z142" s="146">
        <f t="shared" si="68"/>
        <v>0</v>
      </c>
      <c r="AA142" s="146">
        <f t="shared" si="69"/>
        <v>1</v>
      </c>
      <c r="AB142" s="145">
        <f>COUNTIFS(A1_Individu_Data_Keadaan_SDMK!A$4:A$149935,M142,A1_Individu_Data_Keadaan_SDMK!R$4:R$149935,"02. Dokter Gigi")</f>
        <v>0</v>
      </c>
      <c r="AC142" s="134">
        <f t="shared" si="70"/>
        <v>1</v>
      </c>
      <c r="AD142" s="146">
        <f t="shared" si="71"/>
        <v>0</v>
      </c>
      <c r="AE142" s="146">
        <f t="shared" si="72"/>
        <v>1</v>
      </c>
      <c r="AF142" s="145">
        <f>COUNTIFS(A1_Individu_Data_Keadaan_SDMK!A$4:A$149935,M142,A1_Individu_Data_Keadaan_SDMK!Q$4:Q$149935,"03. KEPERAWATAN")</f>
        <v>0</v>
      </c>
      <c r="AG142" s="147">
        <f t="shared" si="73"/>
        <v>5</v>
      </c>
      <c r="AH142" s="146">
        <f t="shared" si="74"/>
        <v>0</v>
      </c>
      <c r="AI142" s="146">
        <f t="shared" si="75"/>
        <v>5</v>
      </c>
      <c r="AJ142" s="145">
        <f>COUNTIFS(A1_Individu_Data_Keadaan_SDMK!A$4:A$149935,M142,A1_Individu_Data_Keadaan_SDMK!Q$4:Q$149935,"04. KEBIDANAN")</f>
        <v>0</v>
      </c>
      <c r="AK142" s="147">
        <f t="shared" si="76"/>
        <v>4</v>
      </c>
      <c r="AL142" s="146">
        <f t="shared" si="77"/>
        <v>0</v>
      </c>
      <c r="AM142" s="146">
        <f t="shared" si="78"/>
        <v>4</v>
      </c>
      <c r="AN142" s="145">
        <f>COUNTIFS(A1_Individu_Data_Keadaan_SDMK!A$4:A$149935,M142,A1_Individu_Data_Keadaan_SDMK!Q$4:Q$149935,"05. KEFARMASIAN")</f>
        <v>0</v>
      </c>
      <c r="AO142" s="147">
        <f t="shared" si="79"/>
        <v>1</v>
      </c>
      <c r="AP142" s="146">
        <f t="shared" si="80"/>
        <v>0</v>
      </c>
      <c r="AQ142" s="146">
        <f t="shared" si="81"/>
        <v>1</v>
      </c>
      <c r="AR142" s="145">
        <f>COUNTIFS(A1_Individu_Data_Keadaan_SDMK!A$4:A$149935,M142,A1_Individu_Data_Keadaan_SDMK!Q$4:Q$149935,"06. KESEHATAN MASYARAKAT")</f>
        <v>0</v>
      </c>
      <c r="AS142" s="147">
        <f t="shared" si="82"/>
        <v>1</v>
      </c>
      <c r="AT142" s="146">
        <f t="shared" si="83"/>
        <v>0</v>
      </c>
      <c r="AU142" s="146">
        <f t="shared" si="84"/>
        <v>1</v>
      </c>
      <c r="AV142" s="145">
        <f>COUNTIFS(A1_Individu_Data_Keadaan_SDMK!A$4:A$149935,M142,A1_Individu_Data_Keadaan_SDMK!Q$4:Q$149935,"07. KESEHATAN LINGKUNGAN")</f>
        <v>0</v>
      </c>
      <c r="AW142" s="147">
        <f t="shared" si="85"/>
        <v>1</v>
      </c>
      <c r="AX142" s="146">
        <f t="shared" si="86"/>
        <v>0</v>
      </c>
      <c r="AY142" s="146">
        <f t="shared" si="87"/>
        <v>1</v>
      </c>
      <c r="AZ142" s="145">
        <f>COUNTIFS(A1_Individu_Data_Keadaan_SDMK!A$4:A$149935,M142,A1_Individu_Data_Keadaan_SDMK!Q$4:Q$149935,"08. GIZI")</f>
        <v>0</v>
      </c>
      <c r="BA142" s="147">
        <f t="shared" si="88"/>
        <v>1</v>
      </c>
      <c r="BB142" s="146">
        <f t="shared" si="89"/>
        <v>0</v>
      </c>
      <c r="BC142" s="146">
        <f t="shared" si="90"/>
        <v>1</v>
      </c>
      <c r="BD142" s="145">
        <f>COUNTIFS(A1_Individu_Data_Keadaan_SDMK!A$4:A$149935,M142,A1_Individu_Data_Keadaan_SDMK!R$4:R$149935,"03. Ahli Teknologi Laboratorium Medik")</f>
        <v>0</v>
      </c>
      <c r="BE142" s="147">
        <f t="shared" si="91"/>
        <v>1</v>
      </c>
      <c r="BF142" s="146">
        <f t="shared" si="92"/>
        <v>0</v>
      </c>
      <c r="BG142" s="146">
        <f t="shared" si="93"/>
        <v>1</v>
      </c>
      <c r="BH142" s="151" t="str">
        <f t="shared" si="94"/>
        <v>Belum Memenuhi</v>
      </c>
      <c r="BI142" s="151" t="str">
        <f t="shared" si="95"/>
        <v>Belum Memenuhi</v>
      </c>
    </row>
    <row r="143" spans="13:61" ht="15">
      <c r="M143" s="142" t="s">
        <v>12640</v>
      </c>
      <c r="N143" s="143" t="s">
        <v>12641</v>
      </c>
      <c r="O143" s="140" t="s">
        <v>267</v>
      </c>
      <c r="P143" s="144" t="s">
        <v>9301</v>
      </c>
      <c r="Q143" s="369" t="s">
        <v>12204</v>
      </c>
      <c r="R143" s="140">
        <v>31</v>
      </c>
      <c r="S143" s="141">
        <v>3172</v>
      </c>
      <c r="T143" s="370" t="str">
        <f>IF(R143&lt;&gt;"",VLOOKUP(R143,'01_MASTER_KODE_WILAYAH'!H$1437:I$1470,2,FALSE),"")</f>
        <v>DKI JAKARTA</v>
      </c>
      <c r="U143" s="370" t="str">
        <f>IF(S143&lt;&gt;"",VLOOKUP(S143,'01_MASTER_KODE_WILAYAH'!D$5:F$1353,3,FALSE),"")</f>
        <v>KOTA JAKARTA TIMUR</v>
      </c>
      <c r="V143" s="371" t="str">
        <f t="shared" si="65"/>
        <v>2</v>
      </c>
      <c r="W143" s="157">
        <f t="shared" si="66"/>
        <v>0</v>
      </c>
      <c r="X143" s="145">
        <f>COUNTIFS(A1_Individu_Data_Keadaan_SDMK!A$4:A$149935,M143,A1_Individu_Data_Keadaan_SDMK!R$4:R$149935,"01. Dokter")</f>
        <v>0</v>
      </c>
      <c r="Y143" s="134">
        <f t="shared" si="67"/>
        <v>1</v>
      </c>
      <c r="Z143" s="146">
        <f t="shared" si="68"/>
        <v>0</v>
      </c>
      <c r="AA143" s="146">
        <f t="shared" si="69"/>
        <v>1</v>
      </c>
      <c r="AB143" s="145">
        <f>COUNTIFS(A1_Individu_Data_Keadaan_SDMK!A$4:A$149935,M143,A1_Individu_Data_Keadaan_SDMK!R$4:R$149935,"02. Dokter Gigi")</f>
        <v>0</v>
      </c>
      <c r="AC143" s="134">
        <f t="shared" si="70"/>
        <v>1</v>
      </c>
      <c r="AD143" s="146">
        <f t="shared" si="71"/>
        <v>0</v>
      </c>
      <c r="AE143" s="146">
        <f t="shared" si="72"/>
        <v>1</v>
      </c>
      <c r="AF143" s="145">
        <f>COUNTIFS(A1_Individu_Data_Keadaan_SDMK!A$4:A$149935,M143,A1_Individu_Data_Keadaan_SDMK!Q$4:Q$149935,"03. KEPERAWATAN")</f>
        <v>0</v>
      </c>
      <c r="AG143" s="147">
        <f t="shared" si="73"/>
        <v>5</v>
      </c>
      <c r="AH143" s="146">
        <f t="shared" si="74"/>
        <v>0</v>
      </c>
      <c r="AI143" s="146">
        <f t="shared" si="75"/>
        <v>5</v>
      </c>
      <c r="AJ143" s="145">
        <f>COUNTIFS(A1_Individu_Data_Keadaan_SDMK!A$4:A$149935,M143,A1_Individu_Data_Keadaan_SDMK!Q$4:Q$149935,"04. KEBIDANAN")</f>
        <v>0</v>
      </c>
      <c r="AK143" s="147">
        <f t="shared" si="76"/>
        <v>4</v>
      </c>
      <c r="AL143" s="146">
        <f t="shared" si="77"/>
        <v>0</v>
      </c>
      <c r="AM143" s="146">
        <f t="shared" si="78"/>
        <v>4</v>
      </c>
      <c r="AN143" s="145">
        <f>COUNTIFS(A1_Individu_Data_Keadaan_SDMK!A$4:A$149935,M143,A1_Individu_Data_Keadaan_SDMK!Q$4:Q$149935,"05. KEFARMASIAN")</f>
        <v>0</v>
      </c>
      <c r="AO143" s="147">
        <f t="shared" si="79"/>
        <v>1</v>
      </c>
      <c r="AP143" s="146">
        <f t="shared" si="80"/>
        <v>0</v>
      </c>
      <c r="AQ143" s="146">
        <f t="shared" si="81"/>
        <v>1</v>
      </c>
      <c r="AR143" s="145">
        <f>COUNTIFS(A1_Individu_Data_Keadaan_SDMK!A$4:A$149935,M143,A1_Individu_Data_Keadaan_SDMK!Q$4:Q$149935,"06. KESEHATAN MASYARAKAT")</f>
        <v>0</v>
      </c>
      <c r="AS143" s="147">
        <f t="shared" si="82"/>
        <v>1</v>
      </c>
      <c r="AT143" s="146">
        <f t="shared" si="83"/>
        <v>0</v>
      </c>
      <c r="AU143" s="146">
        <f t="shared" si="84"/>
        <v>1</v>
      </c>
      <c r="AV143" s="145">
        <f>COUNTIFS(A1_Individu_Data_Keadaan_SDMK!A$4:A$149935,M143,A1_Individu_Data_Keadaan_SDMK!Q$4:Q$149935,"07. KESEHATAN LINGKUNGAN")</f>
        <v>0</v>
      </c>
      <c r="AW143" s="147">
        <f t="shared" si="85"/>
        <v>1</v>
      </c>
      <c r="AX143" s="146">
        <f t="shared" si="86"/>
        <v>0</v>
      </c>
      <c r="AY143" s="146">
        <f t="shared" si="87"/>
        <v>1</v>
      </c>
      <c r="AZ143" s="145">
        <f>COUNTIFS(A1_Individu_Data_Keadaan_SDMK!A$4:A$149935,M143,A1_Individu_Data_Keadaan_SDMK!Q$4:Q$149935,"08. GIZI")</f>
        <v>0</v>
      </c>
      <c r="BA143" s="147">
        <f t="shared" si="88"/>
        <v>1</v>
      </c>
      <c r="BB143" s="146">
        <f t="shared" si="89"/>
        <v>0</v>
      </c>
      <c r="BC143" s="146">
        <f t="shared" si="90"/>
        <v>1</v>
      </c>
      <c r="BD143" s="145">
        <f>COUNTIFS(A1_Individu_Data_Keadaan_SDMK!A$4:A$149935,M143,A1_Individu_Data_Keadaan_SDMK!R$4:R$149935,"03. Ahli Teknologi Laboratorium Medik")</f>
        <v>0</v>
      </c>
      <c r="BE143" s="147">
        <f t="shared" si="91"/>
        <v>1</v>
      </c>
      <c r="BF143" s="146">
        <f t="shared" si="92"/>
        <v>0</v>
      </c>
      <c r="BG143" s="146">
        <f t="shared" si="93"/>
        <v>1</v>
      </c>
      <c r="BH143" s="151" t="str">
        <f t="shared" si="94"/>
        <v>Belum Memenuhi</v>
      </c>
      <c r="BI143" s="151" t="str">
        <f t="shared" si="95"/>
        <v>Belum Memenuhi</v>
      </c>
    </row>
    <row r="144" spans="13:61" ht="15">
      <c r="M144" s="142" t="s">
        <v>12642</v>
      </c>
      <c r="N144" s="143" t="s">
        <v>12643</v>
      </c>
      <c r="O144" s="140" t="s">
        <v>267</v>
      </c>
      <c r="P144" s="144" t="s">
        <v>9301</v>
      </c>
      <c r="Q144" s="369" t="s">
        <v>12204</v>
      </c>
      <c r="R144" s="140">
        <v>31</v>
      </c>
      <c r="S144" s="141">
        <v>3172</v>
      </c>
      <c r="T144" s="370" t="str">
        <f>IF(R144&lt;&gt;"",VLOOKUP(R144,'01_MASTER_KODE_WILAYAH'!H$1437:I$1470,2,FALSE),"")</f>
        <v>DKI JAKARTA</v>
      </c>
      <c r="U144" s="370" t="str">
        <f>IF(S144&lt;&gt;"",VLOOKUP(S144,'01_MASTER_KODE_WILAYAH'!D$5:F$1353,3,FALSE),"")</f>
        <v>KOTA JAKARTA TIMUR</v>
      </c>
      <c r="V144" s="371" t="str">
        <f t="shared" si="65"/>
        <v>2</v>
      </c>
      <c r="W144" s="157">
        <f t="shared" si="66"/>
        <v>0</v>
      </c>
      <c r="X144" s="145">
        <f>COUNTIFS(A1_Individu_Data_Keadaan_SDMK!A$4:A$149935,M144,A1_Individu_Data_Keadaan_SDMK!R$4:R$149935,"01. Dokter")</f>
        <v>0</v>
      </c>
      <c r="Y144" s="134">
        <f t="shared" si="67"/>
        <v>1</v>
      </c>
      <c r="Z144" s="146">
        <f t="shared" si="68"/>
        <v>0</v>
      </c>
      <c r="AA144" s="146">
        <f t="shared" si="69"/>
        <v>1</v>
      </c>
      <c r="AB144" s="145">
        <f>COUNTIFS(A1_Individu_Data_Keadaan_SDMK!A$4:A$149935,M144,A1_Individu_Data_Keadaan_SDMK!R$4:R$149935,"02. Dokter Gigi")</f>
        <v>0</v>
      </c>
      <c r="AC144" s="134">
        <f t="shared" si="70"/>
        <v>1</v>
      </c>
      <c r="AD144" s="146">
        <f t="shared" si="71"/>
        <v>0</v>
      </c>
      <c r="AE144" s="146">
        <f t="shared" si="72"/>
        <v>1</v>
      </c>
      <c r="AF144" s="145">
        <f>COUNTIFS(A1_Individu_Data_Keadaan_SDMK!A$4:A$149935,M144,A1_Individu_Data_Keadaan_SDMK!Q$4:Q$149935,"03. KEPERAWATAN")</f>
        <v>0</v>
      </c>
      <c r="AG144" s="147">
        <f t="shared" si="73"/>
        <v>5</v>
      </c>
      <c r="AH144" s="146">
        <f t="shared" si="74"/>
        <v>0</v>
      </c>
      <c r="AI144" s="146">
        <f t="shared" si="75"/>
        <v>5</v>
      </c>
      <c r="AJ144" s="145">
        <f>COUNTIFS(A1_Individu_Data_Keadaan_SDMK!A$4:A$149935,M144,A1_Individu_Data_Keadaan_SDMK!Q$4:Q$149935,"04. KEBIDANAN")</f>
        <v>0</v>
      </c>
      <c r="AK144" s="147">
        <f t="shared" si="76"/>
        <v>4</v>
      </c>
      <c r="AL144" s="146">
        <f t="shared" si="77"/>
        <v>0</v>
      </c>
      <c r="AM144" s="146">
        <f t="shared" si="78"/>
        <v>4</v>
      </c>
      <c r="AN144" s="145">
        <f>COUNTIFS(A1_Individu_Data_Keadaan_SDMK!A$4:A$149935,M144,A1_Individu_Data_Keadaan_SDMK!Q$4:Q$149935,"05. KEFARMASIAN")</f>
        <v>0</v>
      </c>
      <c r="AO144" s="147">
        <f t="shared" si="79"/>
        <v>1</v>
      </c>
      <c r="AP144" s="146">
        <f t="shared" si="80"/>
        <v>0</v>
      </c>
      <c r="AQ144" s="146">
        <f t="shared" si="81"/>
        <v>1</v>
      </c>
      <c r="AR144" s="145">
        <f>COUNTIFS(A1_Individu_Data_Keadaan_SDMK!A$4:A$149935,M144,A1_Individu_Data_Keadaan_SDMK!Q$4:Q$149935,"06. KESEHATAN MASYARAKAT")</f>
        <v>0</v>
      </c>
      <c r="AS144" s="147">
        <f t="shared" si="82"/>
        <v>1</v>
      </c>
      <c r="AT144" s="146">
        <f t="shared" si="83"/>
        <v>0</v>
      </c>
      <c r="AU144" s="146">
        <f t="shared" si="84"/>
        <v>1</v>
      </c>
      <c r="AV144" s="145">
        <f>COUNTIFS(A1_Individu_Data_Keadaan_SDMK!A$4:A$149935,M144,A1_Individu_Data_Keadaan_SDMK!Q$4:Q$149935,"07. KESEHATAN LINGKUNGAN")</f>
        <v>0</v>
      </c>
      <c r="AW144" s="147">
        <f t="shared" si="85"/>
        <v>1</v>
      </c>
      <c r="AX144" s="146">
        <f t="shared" si="86"/>
        <v>0</v>
      </c>
      <c r="AY144" s="146">
        <f t="shared" si="87"/>
        <v>1</v>
      </c>
      <c r="AZ144" s="145">
        <f>COUNTIFS(A1_Individu_Data_Keadaan_SDMK!A$4:A$149935,M144,A1_Individu_Data_Keadaan_SDMK!Q$4:Q$149935,"08. GIZI")</f>
        <v>0</v>
      </c>
      <c r="BA144" s="147">
        <f t="shared" si="88"/>
        <v>1</v>
      </c>
      <c r="BB144" s="146">
        <f t="shared" si="89"/>
        <v>0</v>
      </c>
      <c r="BC144" s="146">
        <f t="shared" si="90"/>
        <v>1</v>
      </c>
      <c r="BD144" s="145">
        <f>COUNTIFS(A1_Individu_Data_Keadaan_SDMK!A$4:A$149935,M144,A1_Individu_Data_Keadaan_SDMK!R$4:R$149935,"03. Ahli Teknologi Laboratorium Medik")</f>
        <v>0</v>
      </c>
      <c r="BE144" s="147">
        <f t="shared" si="91"/>
        <v>1</v>
      </c>
      <c r="BF144" s="146">
        <f t="shared" si="92"/>
        <v>0</v>
      </c>
      <c r="BG144" s="146">
        <f t="shared" si="93"/>
        <v>1</v>
      </c>
      <c r="BH144" s="151" t="str">
        <f t="shared" si="94"/>
        <v>Belum Memenuhi</v>
      </c>
      <c r="BI144" s="151" t="str">
        <f t="shared" si="95"/>
        <v>Belum Memenuhi</v>
      </c>
    </row>
    <row r="145" spans="13:61" ht="15">
      <c r="M145" s="142" t="s">
        <v>12644</v>
      </c>
      <c r="N145" s="143" t="s">
        <v>12645</v>
      </c>
      <c r="O145" s="140" t="s">
        <v>267</v>
      </c>
      <c r="P145" s="144" t="s">
        <v>9302</v>
      </c>
      <c r="Q145" s="369" t="s">
        <v>12204</v>
      </c>
      <c r="R145" s="140">
        <v>31</v>
      </c>
      <c r="S145" s="141">
        <v>3172</v>
      </c>
      <c r="T145" s="370" t="str">
        <f>IF(R145&lt;&gt;"",VLOOKUP(R145,'01_MASTER_KODE_WILAYAH'!H$1437:I$1470,2,FALSE),"")</f>
        <v>DKI JAKARTA</v>
      </c>
      <c r="U145" s="370" t="str">
        <f>IF(S145&lt;&gt;"",VLOOKUP(S145,'01_MASTER_KODE_WILAYAH'!D$5:F$1353,3,FALSE),"")</f>
        <v>KOTA JAKARTA TIMUR</v>
      </c>
      <c r="V145" s="371" t="str">
        <f t="shared" si="65"/>
        <v>1</v>
      </c>
      <c r="W145" s="157">
        <f t="shared" si="66"/>
        <v>0</v>
      </c>
      <c r="X145" s="145">
        <f>COUNTIFS(A1_Individu_Data_Keadaan_SDMK!A$4:A$149935,M145,A1_Individu_Data_Keadaan_SDMK!R$4:R$149935,"01. Dokter")</f>
        <v>0</v>
      </c>
      <c r="Y145" s="134">
        <f t="shared" si="67"/>
        <v>2</v>
      </c>
      <c r="Z145" s="146">
        <f t="shared" si="68"/>
        <v>0</v>
      </c>
      <c r="AA145" s="146">
        <f t="shared" si="69"/>
        <v>2</v>
      </c>
      <c r="AB145" s="145">
        <f>COUNTIFS(A1_Individu_Data_Keadaan_SDMK!A$4:A$149935,M145,A1_Individu_Data_Keadaan_SDMK!R$4:R$149935,"02. Dokter Gigi")</f>
        <v>0</v>
      </c>
      <c r="AC145" s="134">
        <f t="shared" si="70"/>
        <v>1</v>
      </c>
      <c r="AD145" s="146">
        <f t="shared" si="71"/>
        <v>0</v>
      </c>
      <c r="AE145" s="146">
        <f t="shared" si="72"/>
        <v>1</v>
      </c>
      <c r="AF145" s="145">
        <f>COUNTIFS(A1_Individu_Data_Keadaan_SDMK!A$4:A$149935,M145,A1_Individu_Data_Keadaan_SDMK!Q$4:Q$149935,"03. KEPERAWATAN")</f>
        <v>0</v>
      </c>
      <c r="AG145" s="147">
        <f t="shared" si="73"/>
        <v>8</v>
      </c>
      <c r="AH145" s="146">
        <f t="shared" si="74"/>
        <v>0</v>
      </c>
      <c r="AI145" s="146">
        <f t="shared" si="75"/>
        <v>8</v>
      </c>
      <c r="AJ145" s="145">
        <f>COUNTIFS(A1_Individu_Data_Keadaan_SDMK!A$4:A$149935,M145,A1_Individu_Data_Keadaan_SDMK!Q$4:Q$149935,"04. KEBIDANAN")</f>
        <v>0</v>
      </c>
      <c r="AK145" s="147">
        <f t="shared" si="76"/>
        <v>7</v>
      </c>
      <c r="AL145" s="146">
        <f t="shared" si="77"/>
        <v>0</v>
      </c>
      <c r="AM145" s="146">
        <f t="shared" si="78"/>
        <v>7</v>
      </c>
      <c r="AN145" s="145">
        <f>COUNTIFS(A1_Individu_Data_Keadaan_SDMK!A$4:A$149935,M145,A1_Individu_Data_Keadaan_SDMK!Q$4:Q$149935,"05. KEFARMASIAN")</f>
        <v>0</v>
      </c>
      <c r="AO145" s="147">
        <f t="shared" si="79"/>
        <v>1</v>
      </c>
      <c r="AP145" s="146">
        <f t="shared" si="80"/>
        <v>0</v>
      </c>
      <c r="AQ145" s="146">
        <f t="shared" si="81"/>
        <v>1</v>
      </c>
      <c r="AR145" s="145">
        <f>COUNTIFS(A1_Individu_Data_Keadaan_SDMK!A$4:A$149935,M145,A1_Individu_Data_Keadaan_SDMK!Q$4:Q$149935,"06. KESEHATAN MASYARAKAT")</f>
        <v>0</v>
      </c>
      <c r="AS145" s="147">
        <f t="shared" si="82"/>
        <v>1</v>
      </c>
      <c r="AT145" s="146">
        <f t="shared" si="83"/>
        <v>0</v>
      </c>
      <c r="AU145" s="146">
        <f t="shared" si="84"/>
        <v>1</v>
      </c>
      <c r="AV145" s="145">
        <f>COUNTIFS(A1_Individu_Data_Keadaan_SDMK!A$4:A$149935,M145,A1_Individu_Data_Keadaan_SDMK!Q$4:Q$149935,"07. KESEHATAN LINGKUNGAN")</f>
        <v>0</v>
      </c>
      <c r="AW145" s="147">
        <f t="shared" si="85"/>
        <v>1</v>
      </c>
      <c r="AX145" s="146">
        <f t="shared" si="86"/>
        <v>0</v>
      </c>
      <c r="AY145" s="146">
        <f t="shared" si="87"/>
        <v>1</v>
      </c>
      <c r="AZ145" s="145">
        <f>COUNTIFS(A1_Individu_Data_Keadaan_SDMK!A$4:A$149935,M145,A1_Individu_Data_Keadaan_SDMK!Q$4:Q$149935,"08. GIZI")</f>
        <v>0</v>
      </c>
      <c r="BA145" s="147">
        <f t="shared" si="88"/>
        <v>2</v>
      </c>
      <c r="BB145" s="146">
        <f t="shared" si="89"/>
        <v>0</v>
      </c>
      <c r="BC145" s="146">
        <f t="shared" si="90"/>
        <v>2</v>
      </c>
      <c r="BD145" s="145">
        <f>COUNTIFS(A1_Individu_Data_Keadaan_SDMK!A$4:A$149935,M145,A1_Individu_Data_Keadaan_SDMK!R$4:R$149935,"03. Ahli Teknologi Laboratorium Medik")</f>
        <v>0</v>
      </c>
      <c r="BE145" s="147">
        <f t="shared" si="91"/>
        <v>1</v>
      </c>
      <c r="BF145" s="146">
        <f t="shared" si="92"/>
        <v>0</v>
      </c>
      <c r="BG145" s="146">
        <f t="shared" si="93"/>
        <v>1</v>
      </c>
      <c r="BH145" s="151" t="str">
        <f t="shared" si="94"/>
        <v>Belum Memenuhi</v>
      </c>
      <c r="BI145" s="151" t="str">
        <f t="shared" si="95"/>
        <v>Belum Memenuhi</v>
      </c>
    </row>
    <row r="146" spans="13:61" ht="15">
      <c r="M146" s="142" t="s">
        <v>12646</v>
      </c>
      <c r="N146" s="143" t="s">
        <v>12647</v>
      </c>
      <c r="O146" s="140" t="s">
        <v>267</v>
      </c>
      <c r="P146" s="144" t="s">
        <v>9301</v>
      </c>
      <c r="Q146" s="369" t="s">
        <v>12204</v>
      </c>
      <c r="R146" s="140">
        <v>31</v>
      </c>
      <c r="S146" s="141">
        <v>3172</v>
      </c>
      <c r="T146" s="370" t="str">
        <f>IF(R146&lt;&gt;"",VLOOKUP(R146,'01_MASTER_KODE_WILAYAH'!H$1437:I$1470,2,FALSE),"")</f>
        <v>DKI JAKARTA</v>
      </c>
      <c r="U146" s="370" t="str">
        <f>IF(S146&lt;&gt;"",VLOOKUP(S146,'01_MASTER_KODE_WILAYAH'!D$5:F$1353,3,FALSE),"")</f>
        <v>KOTA JAKARTA TIMUR</v>
      </c>
      <c r="V146" s="371" t="str">
        <f t="shared" si="65"/>
        <v>2</v>
      </c>
      <c r="W146" s="157">
        <f t="shared" si="66"/>
        <v>0</v>
      </c>
      <c r="X146" s="145">
        <f>COUNTIFS(A1_Individu_Data_Keadaan_SDMK!A$4:A$149935,M146,A1_Individu_Data_Keadaan_SDMK!R$4:R$149935,"01. Dokter")</f>
        <v>0</v>
      </c>
      <c r="Y146" s="134">
        <f t="shared" si="67"/>
        <v>1</v>
      </c>
      <c r="Z146" s="146">
        <f t="shared" si="68"/>
        <v>0</v>
      </c>
      <c r="AA146" s="146">
        <f t="shared" si="69"/>
        <v>1</v>
      </c>
      <c r="AB146" s="145">
        <f>COUNTIFS(A1_Individu_Data_Keadaan_SDMK!A$4:A$149935,M146,A1_Individu_Data_Keadaan_SDMK!R$4:R$149935,"02. Dokter Gigi")</f>
        <v>0</v>
      </c>
      <c r="AC146" s="134">
        <f t="shared" si="70"/>
        <v>1</v>
      </c>
      <c r="AD146" s="146">
        <f t="shared" si="71"/>
        <v>0</v>
      </c>
      <c r="AE146" s="146">
        <f t="shared" si="72"/>
        <v>1</v>
      </c>
      <c r="AF146" s="145">
        <f>COUNTIFS(A1_Individu_Data_Keadaan_SDMK!A$4:A$149935,M146,A1_Individu_Data_Keadaan_SDMK!Q$4:Q$149935,"03. KEPERAWATAN")</f>
        <v>0</v>
      </c>
      <c r="AG146" s="147">
        <f t="shared" si="73"/>
        <v>5</v>
      </c>
      <c r="AH146" s="146">
        <f t="shared" si="74"/>
        <v>0</v>
      </c>
      <c r="AI146" s="146">
        <f t="shared" si="75"/>
        <v>5</v>
      </c>
      <c r="AJ146" s="145">
        <f>COUNTIFS(A1_Individu_Data_Keadaan_SDMK!A$4:A$149935,M146,A1_Individu_Data_Keadaan_SDMK!Q$4:Q$149935,"04. KEBIDANAN")</f>
        <v>0</v>
      </c>
      <c r="AK146" s="147">
        <f t="shared" si="76"/>
        <v>4</v>
      </c>
      <c r="AL146" s="146">
        <f t="shared" si="77"/>
        <v>0</v>
      </c>
      <c r="AM146" s="146">
        <f t="shared" si="78"/>
        <v>4</v>
      </c>
      <c r="AN146" s="145">
        <f>COUNTIFS(A1_Individu_Data_Keadaan_SDMK!A$4:A$149935,M146,A1_Individu_Data_Keadaan_SDMK!Q$4:Q$149935,"05. KEFARMASIAN")</f>
        <v>0</v>
      </c>
      <c r="AO146" s="147">
        <f t="shared" si="79"/>
        <v>1</v>
      </c>
      <c r="AP146" s="146">
        <f t="shared" si="80"/>
        <v>0</v>
      </c>
      <c r="AQ146" s="146">
        <f t="shared" si="81"/>
        <v>1</v>
      </c>
      <c r="AR146" s="145">
        <f>COUNTIFS(A1_Individu_Data_Keadaan_SDMK!A$4:A$149935,M146,A1_Individu_Data_Keadaan_SDMK!Q$4:Q$149935,"06. KESEHATAN MASYARAKAT")</f>
        <v>0</v>
      </c>
      <c r="AS146" s="147">
        <f t="shared" si="82"/>
        <v>1</v>
      </c>
      <c r="AT146" s="146">
        <f t="shared" si="83"/>
        <v>0</v>
      </c>
      <c r="AU146" s="146">
        <f t="shared" si="84"/>
        <v>1</v>
      </c>
      <c r="AV146" s="145">
        <f>COUNTIFS(A1_Individu_Data_Keadaan_SDMK!A$4:A$149935,M146,A1_Individu_Data_Keadaan_SDMK!Q$4:Q$149935,"07. KESEHATAN LINGKUNGAN")</f>
        <v>0</v>
      </c>
      <c r="AW146" s="147">
        <f t="shared" si="85"/>
        <v>1</v>
      </c>
      <c r="AX146" s="146">
        <f t="shared" si="86"/>
        <v>0</v>
      </c>
      <c r="AY146" s="146">
        <f t="shared" si="87"/>
        <v>1</v>
      </c>
      <c r="AZ146" s="145">
        <f>COUNTIFS(A1_Individu_Data_Keadaan_SDMK!A$4:A$149935,M146,A1_Individu_Data_Keadaan_SDMK!Q$4:Q$149935,"08. GIZI")</f>
        <v>0</v>
      </c>
      <c r="BA146" s="147">
        <f t="shared" si="88"/>
        <v>1</v>
      </c>
      <c r="BB146" s="146">
        <f t="shared" si="89"/>
        <v>0</v>
      </c>
      <c r="BC146" s="146">
        <f t="shared" si="90"/>
        <v>1</v>
      </c>
      <c r="BD146" s="145">
        <f>COUNTIFS(A1_Individu_Data_Keadaan_SDMK!A$4:A$149935,M146,A1_Individu_Data_Keadaan_SDMK!R$4:R$149935,"03. Ahli Teknologi Laboratorium Medik")</f>
        <v>0</v>
      </c>
      <c r="BE146" s="147">
        <f t="shared" si="91"/>
        <v>1</v>
      </c>
      <c r="BF146" s="146">
        <f t="shared" si="92"/>
        <v>0</v>
      </c>
      <c r="BG146" s="146">
        <f t="shared" si="93"/>
        <v>1</v>
      </c>
      <c r="BH146" s="151" t="str">
        <f t="shared" si="94"/>
        <v>Belum Memenuhi</v>
      </c>
      <c r="BI146" s="151" t="str">
        <f t="shared" si="95"/>
        <v>Belum Memenuhi</v>
      </c>
    </row>
    <row r="147" spans="13:61" ht="15">
      <c r="M147" s="142" t="s">
        <v>12648</v>
      </c>
      <c r="N147" s="143" t="s">
        <v>12649</v>
      </c>
      <c r="O147" s="140" t="s">
        <v>267</v>
      </c>
      <c r="P147" s="144" t="s">
        <v>9301</v>
      </c>
      <c r="Q147" s="369" t="s">
        <v>12204</v>
      </c>
      <c r="R147" s="140">
        <v>31</v>
      </c>
      <c r="S147" s="141">
        <v>3172</v>
      </c>
      <c r="T147" s="370" t="str">
        <f>IF(R147&lt;&gt;"",VLOOKUP(R147,'01_MASTER_KODE_WILAYAH'!H$1437:I$1470,2,FALSE),"")</f>
        <v>DKI JAKARTA</v>
      </c>
      <c r="U147" s="370" t="str">
        <f>IF(S147&lt;&gt;"",VLOOKUP(S147,'01_MASTER_KODE_WILAYAH'!D$5:F$1353,3,FALSE),"")</f>
        <v>KOTA JAKARTA TIMUR</v>
      </c>
      <c r="V147" s="371" t="str">
        <f t="shared" si="65"/>
        <v>2</v>
      </c>
      <c r="W147" s="157">
        <f t="shared" si="66"/>
        <v>0</v>
      </c>
      <c r="X147" s="145">
        <f>COUNTIFS(A1_Individu_Data_Keadaan_SDMK!A$4:A$149935,M147,A1_Individu_Data_Keadaan_SDMK!R$4:R$149935,"01. Dokter")</f>
        <v>0</v>
      </c>
      <c r="Y147" s="134">
        <f t="shared" si="67"/>
        <v>1</v>
      </c>
      <c r="Z147" s="146">
        <f t="shared" si="68"/>
        <v>0</v>
      </c>
      <c r="AA147" s="146">
        <f t="shared" si="69"/>
        <v>1</v>
      </c>
      <c r="AB147" s="145">
        <f>COUNTIFS(A1_Individu_Data_Keadaan_SDMK!A$4:A$149935,M147,A1_Individu_Data_Keadaan_SDMK!R$4:R$149935,"02. Dokter Gigi")</f>
        <v>0</v>
      </c>
      <c r="AC147" s="134">
        <f t="shared" si="70"/>
        <v>1</v>
      </c>
      <c r="AD147" s="146">
        <f t="shared" si="71"/>
        <v>0</v>
      </c>
      <c r="AE147" s="146">
        <f t="shared" si="72"/>
        <v>1</v>
      </c>
      <c r="AF147" s="145">
        <f>COUNTIFS(A1_Individu_Data_Keadaan_SDMK!A$4:A$149935,M147,A1_Individu_Data_Keadaan_SDMK!Q$4:Q$149935,"03. KEPERAWATAN")</f>
        <v>0</v>
      </c>
      <c r="AG147" s="147">
        <f t="shared" si="73"/>
        <v>5</v>
      </c>
      <c r="AH147" s="146">
        <f t="shared" si="74"/>
        <v>0</v>
      </c>
      <c r="AI147" s="146">
        <f t="shared" si="75"/>
        <v>5</v>
      </c>
      <c r="AJ147" s="145">
        <f>COUNTIFS(A1_Individu_Data_Keadaan_SDMK!A$4:A$149935,M147,A1_Individu_Data_Keadaan_SDMK!Q$4:Q$149935,"04. KEBIDANAN")</f>
        <v>0</v>
      </c>
      <c r="AK147" s="147">
        <f t="shared" si="76"/>
        <v>4</v>
      </c>
      <c r="AL147" s="146">
        <f t="shared" si="77"/>
        <v>0</v>
      </c>
      <c r="AM147" s="146">
        <f t="shared" si="78"/>
        <v>4</v>
      </c>
      <c r="AN147" s="145">
        <f>COUNTIFS(A1_Individu_Data_Keadaan_SDMK!A$4:A$149935,M147,A1_Individu_Data_Keadaan_SDMK!Q$4:Q$149935,"05. KEFARMASIAN")</f>
        <v>0</v>
      </c>
      <c r="AO147" s="147">
        <f t="shared" si="79"/>
        <v>1</v>
      </c>
      <c r="AP147" s="146">
        <f t="shared" si="80"/>
        <v>0</v>
      </c>
      <c r="AQ147" s="146">
        <f t="shared" si="81"/>
        <v>1</v>
      </c>
      <c r="AR147" s="145">
        <f>COUNTIFS(A1_Individu_Data_Keadaan_SDMK!A$4:A$149935,M147,A1_Individu_Data_Keadaan_SDMK!Q$4:Q$149935,"06. KESEHATAN MASYARAKAT")</f>
        <v>0</v>
      </c>
      <c r="AS147" s="147">
        <f t="shared" si="82"/>
        <v>1</v>
      </c>
      <c r="AT147" s="146">
        <f t="shared" si="83"/>
        <v>0</v>
      </c>
      <c r="AU147" s="146">
        <f t="shared" si="84"/>
        <v>1</v>
      </c>
      <c r="AV147" s="145">
        <f>COUNTIFS(A1_Individu_Data_Keadaan_SDMK!A$4:A$149935,M147,A1_Individu_Data_Keadaan_SDMK!Q$4:Q$149935,"07. KESEHATAN LINGKUNGAN")</f>
        <v>0</v>
      </c>
      <c r="AW147" s="147">
        <f t="shared" si="85"/>
        <v>1</v>
      </c>
      <c r="AX147" s="146">
        <f t="shared" si="86"/>
        <v>0</v>
      </c>
      <c r="AY147" s="146">
        <f t="shared" si="87"/>
        <v>1</v>
      </c>
      <c r="AZ147" s="145">
        <f>COUNTIFS(A1_Individu_Data_Keadaan_SDMK!A$4:A$149935,M147,A1_Individu_Data_Keadaan_SDMK!Q$4:Q$149935,"08. GIZI")</f>
        <v>0</v>
      </c>
      <c r="BA147" s="147">
        <f t="shared" si="88"/>
        <v>1</v>
      </c>
      <c r="BB147" s="146">
        <f t="shared" si="89"/>
        <v>0</v>
      </c>
      <c r="BC147" s="146">
        <f t="shared" si="90"/>
        <v>1</v>
      </c>
      <c r="BD147" s="145">
        <f>COUNTIFS(A1_Individu_Data_Keadaan_SDMK!A$4:A$149935,M147,A1_Individu_Data_Keadaan_SDMK!R$4:R$149935,"03. Ahli Teknologi Laboratorium Medik")</f>
        <v>0</v>
      </c>
      <c r="BE147" s="147">
        <f t="shared" si="91"/>
        <v>1</v>
      </c>
      <c r="BF147" s="146">
        <f t="shared" si="92"/>
        <v>0</v>
      </c>
      <c r="BG147" s="146">
        <f t="shared" si="93"/>
        <v>1</v>
      </c>
      <c r="BH147" s="151" t="str">
        <f t="shared" si="94"/>
        <v>Belum Memenuhi</v>
      </c>
      <c r="BI147" s="151" t="str">
        <f t="shared" si="95"/>
        <v>Belum Memenuhi</v>
      </c>
    </row>
    <row r="148" spans="13:61" ht="15">
      <c r="M148" s="142" t="s">
        <v>12650</v>
      </c>
      <c r="N148" s="143" t="s">
        <v>12651</v>
      </c>
      <c r="O148" s="140" t="s">
        <v>267</v>
      </c>
      <c r="P148" s="144" t="s">
        <v>9301</v>
      </c>
      <c r="Q148" s="369" t="s">
        <v>12204</v>
      </c>
      <c r="R148" s="140">
        <v>31</v>
      </c>
      <c r="S148" s="141">
        <v>3172</v>
      </c>
      <c r="T148" s="370" t="str">
        <f>IF(R148&lt;&gt;"",VLOOKUP(R148,'01_MASTER_KODE_WILAYAH'!H$1437:I$1470,2,FALSE),"")</f>
        <v>DKI JAKARTA</v>
      </c>
      <c r="U148" s="370" t="str">
        <f>IF(S148&lt;&gt;"",VLOOKUP(S148,'01_MASTER_KODE_WILAYAH'!D$5:F$1353,3,FALSE),"")</f>
        <v>KOTA JAKARTA TIMUR</v>
      </c>
      <c r="V148" s="371" t="str">
        <f t="shared" si="65"/>
        <v>2</v>
      </c>
      <c r="W148" s="157">
        <f t="shared" si="66"/>
        <v>0</v>
      </c>
      <c r="X148" s="145">
        <f>COUNTIFS(A1_Individu_Data_Keadaan_SDMK!A$4:A$149935,M148,A1_Individu_Data_Keadaan_SDMK!R$4:R$149935,"01. Dokter")</f>
        <v>0</v>
      </c>
      <c r="Y148" s="134">
        <f t="shared" si="67"/>
        <v>1</v>
      </c>
      <c r="Z148" s="146">
        <f t="shared" si="68"/>
        <v>0</v>
      </c>
      <c r="AA148" s="146">
        <f t="shared" si="69"/>
        <v>1</v>
      </c>
      <c r="AB148" s="145">
        <f>COUNTIFS(A1_Individu_Data_Keadaan_SDMK!A$4:A$149935,M148,A1_Individu_Data_Keadaan_SDMK!R$4:R$149935,"02. Dokter Gigi")</f>
        <v>0</v>
      </c>
      <c r="AC148" s="134">
        <f t="shared" si="70"/>
        <v>1</v>
      </c>
      <c r="AD148" s="146">
        <f t="shared" si="71"/>
        <v>0</v>
      </c>
      <c r="AE148" s="146">
        <f t="shared" si="72"/>
        <v>1</v>
      </c>
      <c r="AF148" s="145">
        <f>COUNTIFS(A1_Individu_Data_Keadaan_SDMK!A$4:A$149935,M148,A1_Individu_Data_Keadaan_SDMK!Q$4:Q$149935,"03. KEPERAWATAN")</f>
        <v>0</v>
      </c>
      <c r="AG148" s="147">
        <f t="shared" si="73"/>
        <v>5</v>
      </c>
      <c r="AH148" s="146">
        <f t="shared" si="74"/>
        <v>0</v>
      </c>
      <c r="AI148" s="146">
        <f t="shared" si="75"/>
        <v>5</v>
      </c>
      <c r="AJ148" s="145">
        <f>COUNTIFS(A1_Individu_Data_Keadaan_SDMK!A$4:A$149935,M148,A1_Individu_Data_Keadaan_SDMK!Q$4:Q$149935,"04. KEBIDANAN")</f>
        <v>0</v>
      </c>
      <c r="AK148" s="147">
        <f t="shared" si="76"/>
        <v>4</v>
      </c>
      <c r="AL148" s="146">
        <f t="shared" si="77"/>
        <v>0</v>
      </c>
      <c r="AM148" s="146">
        <f t="shared" si="78"/>
        <v>4</v>
      </c>
      <c r="AN148" s="145">
        <f>COUNTIFS(A1_Individu_Data_Keadaan_SDMK!A$4:A$149935,M148,A1_Individu_Data_Keadaan_SDMK!Q$4:Q$149935,"05. KEFARMASIAN")</f>
        <v>0</v>
      </c>
      <c r="AO148" s="147">
        <f t="shared" si="79"/>
        <v>1</v>
      </c>
      <c r="AP148" s="146">
        <f t="shared" si="80"/>
        <v>0</v>
      </c>
      <c r="AQ148" s="146">
        <f t="shared" si="81"/>
        <v>1</v>
      </c>
      <c r="AR148" s="145">
        <f>COUNTIFS(A1_Individu_Data_Keadaan_SDMK!A$4:A$149935,M148,A1_Individu_Data_Keadaan_SDMK!Q$4:Q$149935,"06. KESEHATAN MASYARAKAT")</f>
        <v>0</v>
      </c>
      <c r="AS148" s="147">
        <f t="shared" si="82"/>
        <v>1</v>
      </c>
      <c r="AT148" s="146">
        <f t="shared" si="83"/>
        <v>0</v>
      </c>
      <c r="AU148" s="146">
        <f t="shared" si="84"/>
        <v>1</v>
      </c>
      <c r="AV148" s="145">
        <f>COUNTIFS(A1_Individu_Data_Keadaan_SDMK!A$4:A$149935,M148,A1_Individu_Data_Keadaan_SDMK!Q$4:Q$149935,"07. KESEHATAN LINGKUNGAN")</f>
        <v>0</v>
      </c>
      <c r="AW148" s="147">
        <f t="shared" si="85"/>
        <v>1</v>
      </c>
      <c r="AX148" s="146">
        <f t="shared" si="86"/>
        <v>0</v>
      </c>
      <c r="AY148" s="146">
        <f t="shared" si="87"/>
        <v>1</v>
      </c>
      <c r="AZ148" s="145">
        <f>COUNTIFS(A1_Individu_Data_Keadaan_SDMK!A$4:A$149935,M148,A1_Individu_Data_Keadaan_SDMK!Q$4:Q$149935,"08. GIZI")</f>
        <v>0</v>
      </c>
      <c r="BA148" s="147">
        <f t="shared" si="88"/>
        <v>1</v>
      </c>
      <c r="BB148" s="146">
        <f t="shared" si="89"/>
        <v>0</v>
      </c>
      <c r="BC148" s="146">
        <f t="shared" si="90"/>
        <v>1</v>
      </c>
      <c r="BD148" s="145">
        <f>COUNTIFS(A1_Individu_Data_Keadaan_SDMK!A$4:A$149935,M148,A1_Individu_Data_Keadaan_SDMK!R$4:R$149935,"03. Ahli Teknologi Laboratorium Medik")</f>
        <v>0</v>
      </c>
      <c r="BE148" s="147">
        <f t="shared" si="91"/>
        <v>1</v>
      </c>
      <c r="BF148" s="146">
        <f t="shared" si="92"/>
        <v>0</v>
      </c>
      <c r="BG148" s="146">
        <f t="shared" si="93"/>
        <v>1</v>
      </c>
      <c r="BH148" s="151" t="str">
        <f t="shared" si="94"/>
        <v>Belum Memenuhi</v>
      </c>
      <c r="BI148" s="151" t="str">
        <f t="shared" si="95"/>
        <v>Belum Memenuhi</v>
      </c>
    </row>
    <row r="149" spans="13:61" ht="15">
      <c r="M149" s="142" t="s">
        <v>12652</v>
      </c>
      <c r="N149" s="143" t="s">
        <v>12653</v>
      </c>
      <c r="O149" s="140" t="s">
        <v>267</v>
      </c>
      <c r="P149" s="144" t="s">
        <v>9301</v>
      </c>
      <c r="Q149" s="369" t="s">
        <v>12204</v>
      </c>
      <c r="R149" s="140">
        <v>31</v>
      </c>
      <c r="S149" s="141">
        <v>3172</v>
      </c>
      <c r="T149" s="370" t="str">
        <f>IF(R149&lt;&gt;"",VLOOKUP(R149,'01_MASTER_KODE_WILAYAH'!H$1437:I$1470,2,FALSE),"")</f>
        <v>DKI JAKARTA</v>
      </c>
      <c r="U149" s="370" t="str">
        <f>IF(S149&lt;&gt;"",VLOOKUP(S149,'01_MASTER_KODE_WILAYAH'!D$5:F$1353,3,FALSE),"")</f>
        <v>KOTA JAKARTA TIMUR</v>
      </c>
      <c r="V149" s="371" t="str">
        <f t="shared" si="65"/>
        <v>2</v>
      </c>
      <c r="W149" s="157">
        <f t="shared" si="66"/>
        <v>0</v>
      </c>
      <c r="X149" s="145">
        <f>COUNTIFS(A1_Individu_Data_Keadaan_SDMK!A$4:A$149935,M149,A1_Individu_Data_Keadaan_SDMK!R$4:R$149935,"01. Dokter")</f>
        <v>0</v>
      </c>
      <c r="Y149" s="134">
        <f t="shared" si="67"/>
        <v>1</v>
      </c>
      <c r="Z149" s="146">
        <f t="shared" si="68"/>
        <v>0</v>
      </c>
      <c r="AA149" s="146">
        <f t="shared" si="69"/>
        <v>1</v>
      </c>
      <c r="AB149" s="145">
        <f>COUNTIFS(A1_Individu_Data_Keadaan_SDMK!A$4:A$149935,M149,A1_Individu_Data_Keadaan_SDMK!R$4:R$149935,"02. Dokter Gigi")</f>
        <v>0</v>
      </c>
      <c r="AC149" s="134">
        <f t="shared" si="70"/>
        <v>1</v>
      </c>
      <c r="AD149" s="146">
        <f t="shared" si="71"/>
        <v>0</v>
      </c>
      <c r="AE149" s="146">
        <f t="shared" si="72"/>
        <v>1</v>
      </c>
      <c r="AF149" s="145">
        <f>COUNTIFS(A1_Individu_Data_Keadaan_SDMK!A$4:A$149935,M149,A1_Individu_Data_Keadaan_SDMK!Q$4:Q$149935,"03. KEPERAWATAN")</f>
        <v>0</v>
      </c>
      <c r="AG149" s="147">
        <f t="shared" si="73"/>
        <v>5</v>
      </c>
      <c r="AH149" s="146">
        <f t="shared" si="74"/>
        <v>0</v>
      </c>
      <c r="AI149" s="146">
        <f t="shared" si="75"/>
        <v>5</v>
      </c>
      <c r="AJ149" s="145">
        <f>COUNTIFS(A1_Individu_Data_Keadaan_SDMK!A$4:A$149935,M149,A1_Individu_Data_Keadaan_SDMK!Q$4:Q$149935,"04. KEBIDANAN")</f>
        <v>0</v>
      </c>
      <c r="AK149" s="147">
        <f t="shared" si="76"/>
        <v>4</v>
      </c>
      <c r="AL149" s="146">
        <f t="shared" si="77"/>
        <v>0</v>
      </c>
      <c r="AM149" s="146">
        <f t="shared" si="78"/>
        <v>4</v>
      </c>
      <c r="AN149" s="145">
        <f>COUNTIFS(A1_Individu_Data_Keadaan_SDMK!A$4:A$149935,M149,A1_Individu_Data_Keadaan_SDMK!Q$4:Q$149935,"05. KEFARMASIAN")</f>
        <v>0</v>
      </c>
      <c r="AO149" s="147">
        <f t="shared" si="79"/>
        <v>1</v>
      </c>
      <c r="AP149" s="146">
        <f t="shared" si="80"/>
        <v>0</v>
      </c>
      <c r="AQ149" s="146">
        <f t="shared" si="81"/>
        <v>1</v>
      </c>
      <c r="AR149" s="145">
        <f>COUNTIFS(A1_Individu_Data_Keadaan_SDMK!A$4:A$149935,M149,A1_Individu_Data_Keadaan_SDMK!Q$4:Q$149935,"06. KESEHATAN MASYARAKAT")</f>
        <v>0</v>
      </c>
      <c r="AS149" s="147">
        <f t="shared" si="82"/>
        <v>1</v>
      </c>
      <c r="AT149" s="146">
        <f t="shared" si="83"/>
        <v>0</v>
      </c>
      <c r="AU149" s="146">
        <f t="shared" si="84"/>
        <v>1</v>
      </c>
      <c r="AV149" s="145">
        <f>COUNTIFS(A1_Individu_Data_Keadaan_SDMK!A$4:A$149935,M149,A1_Individu_Data_Keadaan_SDMK!Q$4:Q$149935,"07. KESEHATAN LINGKUNGAN")</f>
        <v>0</v>
      </c>
      <c r="AW149" s="147">
        <f t="shared" si="85"/>
        <v>1</v>
      </c>
      <c r="AX149" s="146">
        <f t="shared" si="86"/>
        <v>0</v>
      </c>
      <c r="AY149" s="146">
        <f t="shared" si="87"/>
        <v>1</v>
      </c>
      <c r="AZ149" s="145">
        <f>COUNTIFS(A1_Individu_Data_Keadaan_SDMK!A$4:A$149935,M149,A1_Individu_Data_Keadaan_SDMK!Q$4:Q$149935,"08. GIZI")</f>
        <v>0</v>
      </c>
      <c r="BA149" s="147">
        <f t="shared" si="88"/>
        <v>1</v>
      </c>
      <c r="BB149" s="146">
        <f t="shared" si="89"/>
        <v>0</v>
      </c>
      <c r="BC149" s="146">
        <f t="shared" si="90"/>
        <v>1</v>
      </c>
      <c r="BD149" s="145">
        <f>COUNTIFS(A1_Individu_Data_Keadaan_SDMK!A$4:A$149935,M149,A1_Individu_Data_Keadaan_SDMK!R$4:R$149935,"03. Ahli Teknologi Laboratorium Medik")</f>
        <v>0</v>
      </c>
      <c r="BE149" s="147">
        <f t="shared" si="91"/>
        <v>1</v>
      </c>
      <c r="BF149" s="146">
        <f t="shared" si="92"/>
        <v>0</v>
      </c>
      <c r="BG149" s="146">
        <f t="shared" si="93"/>
        <v>1</v>
      </c>
      <c r="BH149" s="151" t="str">
        <f t="shared" si="94"/>
        <v>Belum Memenuhi</v>
      </c>
      <c r="BI149" s="151" t="str">
        <f t="shared" si="95"/>
        <v>Belum Memenuhi</v>
      </c>
    </row>
    <row r="150" spans="13:61" ht="15">
      <c r="M150" s="142" t="s">
        <v>12654</v>
      </c>
      <c r="N150" s="143" t="s">
        <v>12655</v>
      </c>
      <c r="O150" s="140" t="s">
        <v>267</v>
      </c>
      <c r="P150" s="144" t="s">
        <v>9301</v>
      </c>
      <c r="Q150" s="369" t="s">
        <v>12204</v>
      </c>
      <c r="R150" s="140">
        <v>31</v>
      </c>
      <c r="S150" s="141">
        <v>3172</v>
      </c>
      <c r="T150" s="370" t="str">
        <f>IF(R150&lt;&gt;"",VLOOKUP(R150,'01_MASTER_KODE_WILAYAH'!H$1437:I$1470,2,FALSE),"")</f>
        <v>DKI JAKARTA</v>
      </c>
      <c r="U150" s="370" t="str">
        <f>IF(S150&lt;&gt;"",VLOOKUP(S150,'01_MASTER_KODE_WILAYAH'!D$5:F$1353,3,FALSE),"")</f>
        <v>KOTA JAKARTA TIMUR</v>
      </c>
      <c r="V150" s="371" t="str">
        <f t="shared" si="65"/>
        <v>2</v>
      </c>
      <c r="W150" s="157">
        <f t="shared" si="66"/>
        <v>0</v>
      </c>
      <c r="X150" s="145">
        <f>COUNTIFS(A1_Individu_Data_Keadaan_SDMK!A$4:A$149935,M150,A1_Individu_Data_Keadaan_SDMK!R$4:R$149935,"01. Dokter")</f>
        <v>0</v>
      </c>
      <c r="Y150" s="134">
        <f t="shared" si="67"/>
        <v>1</v>
      </c>
      <c r="Z150" s="146">
        <f t="shared" si="68"/>
        <v>0</v>
      </c>
      <c r="AA150" s="146">
        <f t="shared" si="69"/>
        <v>1</v>
      </c>
      <c r="AB150" s="145">
        <f>COUNTIFS(A1_Individu_Data_Keadaan_SDMK!A$4:A$149935,M150,A1_Individu_Data_Keadaan_SDMK!R$4:R$149935,"02. Dokter Gigi")</f>
        <v>0</v>
      </c>
      <c r="AC150" s="134">
        <f t="shared" si="70"/>
        <v>1</v>
      </c>
      <c r="AD150" s="146">
        <f t="shared" si="71"/>
        <v>0</v>
      </c>
      <c r="AE150" s="146">
        <f t="shared" si="72"/>
        <v>1</v>
      </c>
      <c r="AF150" s="145">
        <f>COUNTIFS(A1_Individu_Data_Keadaan_SDMK!A$4:A$149935,M150,A1_Individu_Data_Keadaan_SDMK!Q$4:Q$149935,"03. KEPERAWATAN")</f>
        <v>0</v>
      </c>
      <c r="AG150" s="147">
        <f t="shared" si="73"/>
        <v>5</v>
      </c>
      <c r="AH150" s="146">
        <f t="shared" si="74"/>
        <v>0</v>
      </c>
      <c r="AI150" s="146">
        <f t="shared" si="75"/>
        <v>5</v>
      </c>
      <c r="AJ150" s="145">
        <f>COUNTIFS(A1_Individu_Data_Keadaan_SDMK!A$4:A$149935,M150,A1_Individu_Data_Keadaan_SDMK!Q$4:Q$149935,"04. KEBIDANAN")</f>
        <v>0</v>
      </c>
      <c r="AK150" s="147">
        <f t="shared" si="76"/>
        <v>4</v>
      </c>
      <c r="AL150" s="146">
        <f t="shared" si="77"/>
        <v>0</v>
      </c>
      <c r="AM150" s="146">
        <f t="shared" si="78"/>
        <v>4</v>
      </c>
      <c r="AN150" s="145">
        <f>COUNTIFS(A1_Individu_Data_Keadaan_SDMK!A$4:A$149935,M150,A1_Individu_Data_Keadaan_SDMK!Q$4:Q$149935,"05. KEFARMASIAN")</f>
        <v>0</v>
      </c>
      <c r="AO150" s="147">
        <f t="shared" si="79"/>
        <v>1</v>
      </c>
      <c r="AP150" s="146">
        <f t="shared" si="80"/>
        <v>0</v>
      </c>
      <c r="AQ150" s="146">
        <f t="shared" si="81"/>
        <v>1</v>
      </c>
      <c r="AR150" s="145">
        <f>COUNTIFS(A1_Individu_Data_Keadaan_SDMK!A$4:A$149935,M150,A1_Individu_Data_Keadaan_SDMK!Q$4:Q$149935,"06. KESEHATAN MASYARAKAT")</f>
        <v>0</v>
      </c>
      <c r="AS150" s="147">
        <f t="shared" si="82"/>
        <v>1</v>
      </c>
      <c r="AT150" s="146">
        <f t="shared" si="83"/>
        <v>0</v>
      </c>
      <c r="AU150" s="146">
        <f t="shared" si="84"/>
        <v>1</v>
      </c>
      <c r="AV150" s="145">
        <f>COUNTIFS(A1_Individu_Data_Keadaan_SDMK!A$4:A$149935,M150,A1_Individu_Data_Keadaan_SDMK!Q$4:Q$149935,"07. KESEHATAN LINGKUNGAN")</f>
        <v>0</v>
      </c>
      <c r="AW150" s="147">
        <f t="shared" si="85"/>
        <v>1</v>
      </c>
      <c r="AX150" s="146">
        <f t="shared" si="86"/>
        <v>0</v>
      </c>
      <c r="AY150" s="146">
        <f t="shared" si="87"/>
        <v>1</v>
      </c>
      <c r="AZ150" s="145">
        <f>COUNTIFS(A1_Individu_Data_Keadaan_SDMK!A$4:A$149935,M150,A1_Individu_Data_Keadaan_SDMK!Q$4:Q$149935,"08. GIZI")</f>
        <v>0</v>
      </c>
      <c r="BA150" s="147">
        <f t="shared" si="88"/>
        <v>1</v>
      </c>
      <c r="BB150" s="146">
        <f t="shared" si="89"/>
        <v>0</v>
      </c>
      <c r="BC150" s="146">
        <f t="shared" si="90"/>
        <v>1</v>
      </c>
      <c r="BD150" s="145">
        <f>COUNTIFS(A1_Individu_Data_Keadaan_SDMK!A$4:A$149935,M150,A1_Individu_Data_Keadaan_SDMK!R$4:R$149935,"03. Ahli Teknologi Laboratorium Medik")</f>
        <v>0</v>
      </c>
      <c r="BE150" s="147">
        <f t="shared" si="91"/>
        <v>1</v>
      </c>
      <c r="BF150" s="146">
        <f t="shared" si="92"/>
        <v>0</v>
      </c>
      <c r="BG150" s="146">
        <f t="shared" si="93"/>
        <v>1</v>
      </c>
      <c r="BH150" s="151" t="str">
        <f t="shared" si="94"/>
        <v>Belum Memenuhi</v>
      </c>
      <c r="BI150" s="151" t="str">
        <f t="shared" si="95"/>
        <v>Belum Memenuhi</v>
      </c>
    </row>
    <row r="151" spans="13:61" ht="15">
      <c r="M151" s="142" t="s">
        <v>12656</v>
      </c>
      <c r="N151" s="143" t="s">
        <v>12657</v>
      </c>
      <c r="O151" s="140" t="s">
        <v>267</v>
      </c>
      <c r="P151" s="144" t="s">
        <v>9301</v>
      </c>
      <c r="Q151" s="369" t="s">
        <v>12204</v>
      </c>
      <c r="R151" s="140">
        <v>31</v>
      </c>
      <c r="S151" s="141">
        <v>3172</v>
      </c>
      <c r="T151" s="370" t="str">
        <f>IF(R151&lt;&gt;"",VLOOKUP(R151,'01_MASTER_KODE_WILAYAH'!H$1437:I$1470,2,FALSE),"")</f>
        <v>DKI JAKARTA</v>
      </c>
      <c r="U151" s="370" t="str">
        <f>IF(S151&lt;&gt;"",VLOOKUP(S151,'01_MASTER_KODE_WILAYAH'!D$5:F$1353,3,FALSE),"")</f>
        <v>KOTA JAKARTA TIMUR</v>
      </c>
      <c r="V151" s="371" t="str">
        <f t="shared" si="65"/>
        <v>2</v>
      </c>
      <c r="W151" s="157">
        <f t="shared" si="66"/>
        <v>0</v>
      </c>
      <c r="X151" s="145">
        <f>COUNTIFS(A1_Individu_Data_Keadaan_SDMK!A$4:A$149935,M151,A1_Individu_Data_Keadaan_SDMK!R$4:R$149935,"01. Dokter")</f>
        <v>0</v>
      </c>
      <c r="Y151" s="134">
        <f t="shared" si="67"/>
        <v>1</v>
      </c>
      <c r="Z151" s="146">
        <f t="shared" si="68"/>
        <v>0</v>
      </c>
      <c r="AA151" s="146">
        <f t="shared" si="69"/>
        <v>1</v>
      </c>
      <c r="AB151" s="145">
        <f>COUNTIFS(A1_Individu_Data_Keadaan_SDMK!A$4:A$149935,M151,A1_Individu_Data_Keadaan_SDMK!R$4:R$149935,"02. Dokter Gigi")</f>
        <v>0</v>
      </c>
      <c r="AC151" s="134">
        <f t="shared" si="70"/>
        <v>1</v>
      </c>
      <c r="AD151" s="146">
        <f t="shared" si="71"/>
        <v>0</v>
      </c>
      <c r="AE151" s="146">
        <f t="shared" si="72"/>
        <v>1</v>
      </c>
      <c r="AF151" s="145">
        <f>COUNTIFS(A1_Individu_Data_Keadaan_SDMK!A$4:A$149935,M151,A1_Individu_Data_Keadaan_SDMK!Q$4:Q$149935,"03. KEPERAWATAN")</f>
        <v>0</v>
      </c>
      <c r="AG151" s="147">
        <f t="shared" si="73"/>
        <v>5</v>
      </c>
      <c r="AH151" s="146">
        <f t="shared" si="74"/>
        <v>0</v>
      </c>
      <c r="AI151" s="146">
        <f t="shared" si="75"/>
        <v>5</v>
      </c>
      <c r="AJ151" s="145">
        <f>COUNTIFS(A1_Individu_Data_Keadaan_SDMK!A$4:A$149935,M151,A1_Individu_Data_Keadaan_SDMK!Q$4:Q$149935,"04. KEBIDANAN")</f>
        <v>0</v>
      </c>
      <c r="AK151" s="147">
        <f t="shared" si="76"/>
        <v>4</v>
      </c>
      <c r="AL151" s="146">
        <f t="shared" si="77"/>
        <v>0</v>
      </c>
      <c r="AM151" s="146">
        <f t="shared" si="78"/>
        <v>4</v>
      </c>
      <c r="AN151" s="145">
        <f>COUNTIFS(A1_Individu_Data_Keadaan_SDMK!A$4:A$149935,M151,A1_Individu_Data_Keadaan_SDMK!Q$4:Q$149935,"05. KEFARMASIAN")</f>
        <v>0</v>
      </c>
      <c r="AO151" s="147">
        <f t="shared" si="79"/>
        <v>1</v>
      </c>
      <c r="AP151" s="146">
        <f t="shared" si="80"/>
        <v>0</v>
      </c>
      <c r="AQ151" s="146">
        <f t="shared" si="81"/>
        <v>1</v>
      </c>
      <c r="AR151" s="145">
        <f>COUNTIFS(A1_Individu_Data_Keadaan_SDMK!A$4:A$149935,M151,A1_Individu_Data_Keadaan_SDMK!Q$4:Q$149935,"06. KESEHATAN MASYARAKAT")</f>
        <v>0</v>
      </c>
      <c r="AS151" s="147">
        <f t="shared" si="82"/>
        <v>1</v>
      </c>
      <c r="AT151" s="146">
        <f t="shared" si="83"/>
        <v>0</v>
      </c>
      <c r="AU151" s="146">
        <f t="shared" si="84"/>
        <v>1</v>
      </c>
      <c r="AV151" s="145">
        <f>COUNTIFS(A1_Individu_Data_Keadaan_SDMK!A$4:A$149935,M151,A1_Individu_Data_Keadaan_SDMK!Q$4:Q$149935,"07. KESEHATAN LINGKUNGAN")</f>
        <v>0</v>
      </c>
      <c r="AW151" s="147">
        <f t="shared" si="85"/>
        <v>1</v>
      </c>
      <c r="AX151" s="146">
        <f t="shared" si="86"/>
        <v>0</v>
      </c>
      <c r="AY151" s="146">
        <f t="shared" si="87"/>
        <v>1</v>
      </c>
      <c r="AZ151" s="145">
        <f>COUNTIFS(A1_Individu_Data_Keadaan_SDMK!A$4:A$149935,M151,A1_Individu_Data_Keadaan_SDMK!Q$4:Q$149935,"08. GIZI")</f>
        <v>0</v>
      </c>
      <c r="BA151" s="147">
        <f t="shared" si="88"/>
        <v>1</v>
      </c>
      <c r="BB151" s="146">
        <f t="shared" si="89"/>
        <v>0</v>
      </c>
      <c r="BC151" s="146">
        <f t="shared" si="90"/>
        <v>1</v>
      </c>
      <c r="BD151" s="145">
        <f>COUNTIFS(A1_Individu_Data_Keadaan_SDMK!A$4:A$149935,M151,A1_Individu_Data_Keadaan_SDMK!R$4:R$149935,"03. Ahli Teknologi Laboratorium Medik")</f>
        <v>0</v>
      </c>
      <c r="BE151" s="147">
        <f t="shared" si="91"/>
        <v>1</v>
      </c>
      <c r="BF151" s="146">
        <f t="shared" si="92"/>
        <v>0</v>
      </c>
      <c r="BG151" s="146">
        <f t="shared" si="93"/>
        <v>1</v>
      </c>
      <c r="BH151" s="151" t="str">
        <f t="shared" si="94"/>
        <v>Belum Memenuhi</v>
      </c>
      <c r="BI151" s="151" t="str">
        <f t="shared" si="95"/>
        <v>Belum Memenuhi</v>
      </c>
    </row>
    <row r="152" spans="13:61" ht="15">
      <c r="M152" s="142" t="s">
        <v>12658</v>
      </c>
      <c r="N152" s="143" t="s">
        <v>12659</v>
      </c>
      <c r="O152" s="140" t="s">
        <v>267</v>
      </c>
      <c r="P152" s="144" t="s">
        <v>9301</v>
      </c>
      <c r="Q152" s="369" t="s">
        <v>12204</v>
      </c>
      <c r="R152" s="140">
        <v>31</v>
      </c>
      <c r="S152" s="141">
        <v>3172</v>
      </c>
      <c r="T152" s="370" t="str">
        <f>IF(R152&lt;&gt;"",VLOOKUP(R152,'01_MASTER_KODE_WILAYAH'!H$1437:I$1470,2,FALSE),"")</f>
        <v>DKI JAKARTA</v>
      </c>
      <c r="U152" s="370" t="str">
        <f>IF(S152&lt;&gt;"",VLOOKUP(S152,'01_MASTER_KODE_WILAYAH'!D$5:F$1353,3,FALSE),"")</f>
        <v>KOTA JAKARTA TIMUR</v>
      </c>
      <c r="V152" s="371" t="str">
        <f t="shared" si="65"/>
        <v>2</v>
      </c>
      <c r="W152" s="157">
        <f t="shared" si="66"/>
        <v>0</v>
      </c>
      <c r="X152" s="145">
        <f>COUNTIFS(A1_Individu_Data_Keadaan_SDMK!A$4:A$149935,M152,A1_Individu_Data_Keadaan_SDMK!R$4:R$149935,"01. Dokter")</f>
        <v>0</v>
      </c>
      <c r="Y152" s="134">
        <f t="shared" si="67"/>
        <v>1</v>
      </c>
      <c r="Z152" s="146">
        <f t="shared" si="68"/>
        <v>0</v>
      </c>
      <c r="AA152" s="146">
        <f t="shared" si="69"/>
        <v>1</v>
      </c>
      <c r="AB152" s="145">
        <f>COUNTIFS(A1_Individu_Data_Keadaan_SDMK!A$4:A$149935,M152,A1_Individu_Data_Keadaan_SDMK!R$4:R$149935,"02. Dokter Gigi")</f>
        <v>0</v>
      </c>
      <c r="AC152" s="134">
        <f t="shared" si="70"/>
        <v>1</v>
      </c>
      <c r="AD152" s="146">
        <f t="shared" si="71"/>
        <v>0</v>
      </c>
      <c r="AE152" s="146">
        <f t="shared" si="72"/>
        <v>1</v>
      </c>
      <c r="AF152" s="145">
        <f>COUNTIFS(A1_Individu_Data_Keadaan_SDMK!A$4:A$149935,M152,A1_Individu_Data_Keadaan_SDMK!Q$4:Q$149935,"03. KEPERAWATAN")</f>
        <v>0</v>
      </c>
      <c r="AG152" s="147">
        <f t="shared" si="73"/>
        <v>5</v>
      </c>
      <c r="AH152" s="146">
        <f t="shared" si="74"/>
        <v>0</v>
      </c>
      <c r="AI152" s="146">
        <f t="shared" si="75"/>
        <v>5</v>
      </c>
      <c r="AJ152" s="145">
        <f>COUNTIFS(A1_Individu_Data_Keadaan_SDMK!A$4:A$149935,M152,A1_Individu_Data_Keadaan_SDMK!Q$4:Q$149935,"04. KEBIDANAN")</f>
        <v>0</v>
      </c>
      <c r="AK152" s="147">
        <f t="shared" si="76"/>
        <v>4</v>
      </c>
      <c r="AL152" s="146">
        <f t="shared" si="77"/>
        <v>0</v>
      </c>
      <c r="AM152" s="146">
        <f t="shared" si="78"/>
        <v>4</v>
      </c>
      <c r="AN152" s="145">
        <f>COUNTIFS(A1_Individu_Data_Keadaan_SDMK!A$4:A$149935,M152,A1_Individu_Data_Keadaan_SDMK!Q$4:Q$149935,"05. KEFARMASIAN")</f>
        <v>0</v>
      </c>
      <c r="AO152" s="147">
        <f t="shared" si="79"/>
        <v>1</v>
      </c>
      <c r="AP152" s="146">
        <f t="shared" si="80"/>
        <v>0</v>
      </c>
      <c r="AQ152" s="146">
        <f t="shared" si="81"/>
        <v>1</v>
      </c>
      <c r="AR152" s="145">
        <f>COUNTIFS(A1_Individu_Data_Keadaan_SDMK!A$4:A$149935,M152,A1_Individu_Data_Keadaan_SDMK!Q$4:Q$149935,"06. KESEHATAN MASYARAKAT")</f>
        <v>0</v>
      </c>
      <c r="AS152" s="147">
        <f t="shared" si="82"/>
        <v>1</v>
      </c>
      <c r="AT152" s="146">
        <f t="shared" si="83"/>
        <v>0</v>
      </c>
      <c r="AU152" s="146">
        <f t="shared" si="84"/>
        <v>1</v>
      </c>
      <c r="AV152" s="145">
        <f>COUNTIFS(A1_Individu_Data_Keadaan_SDMK!A$4:A$149935,M152,A1_Individu_Data_Keadaan_SDMK!Q$4:Q$149935,"07. KESEHATAN LINGKUNGAN")</f>
        <v>0</v>
      </c>
      <c r="AW152" s="147">
        <f t="shared" si="85"/>
        <v>1</v>
      </c>
      <c r="AX152" s="146">
        <f t="shared" si="86"/>
        <v>0</v>
      </c>
      <c r="AY152" s="146">
        <f t="shared" si="87"/>
        <v>1</v>
      </c>
      <c r="AZ152" s="145">
        <f>COUNTIFS(A1_Individu_Data_Keadaan_SDMK!A$4:A$149935,M152,A1_Individu_Data_Keadaan_SDMK!Q$4:Q$149935,"08. GIZI")</f>
        <v>0</v>
      </c>
      <c r="BA152" s="147">
        <f t="shared" si="88"/>
        <v>1</v>
      </c>
      <c r="BB152" s="146">
        <f t="shared" si="89"/>
        <v>0</v>
      </c>
      <c r="BC152" s="146">
        <f t="shared" si="90"/>
        <v>1</v>
      </c>
      <c r="BD152" s="145">
        <f>COUNTIFS(A1_Individu_Data_Keadaan_SDMK!A$4:A$149935,M152,A1_Individu_Data_Keadaan_SDMK!R$4:R$149935,"03. Ahli Teknologi Laboratorium Medik")</f>
        <v>0</v>
      </c>
      <c r="BE152" s="147">
        <f t="shared" si="91"/>
        <v>1</v>
      </c>
      <c r="BF152" s="146">
        <f t="shared" si="92"/>
        <v>0</v>
      </c>
      <c r="BG152" s="146">
        <f t="shared" si="93"/>
        <v>1</v>
      </c>
      <c r="BH152" s="151" t="str">
        <f t="shared" si="94"/>
        <v>Belum Memenuhi</v>
      </c>
      <c r="BI152" s="151" t="str">
        <f t="shared" si="95"/>
        <v>Belum Memenuhi</v>
      </c>
    </row>
    <row r="153" spans="13:61" ht="15">
      <c r="M153" s="142" t="s">
        <v>12660</v>
      </c>
      <c r="N153" s="143" t="s">
        <v>12661</v>
      </c>
      <c r="O153" s="140" t="s">
        <v>267</v>
      </c>
      <c r="P153" s="144" t="s">
        <v>9301</v>
      </c>
      <c r="Q153" s="369" t="s">
        <v>12204</v>
      </c>
      <c r="R153" s="140">
        <v>31</v>
      </c>
      <c r="S153" s="141">
        <v>3172</v>
      </c>
      <c r="T153" s="370" t="str">
        <f>IF(R153&lt;&gt;"",VLOOKUP(R153,'01_MASTER_KODE_WILAYAH'!H$1437:I$1470,2,FALSE),"")</f>
        <v>DKI JAKARTA</v>
      </c>
      <c r="U153" s="370" t="str">
        <f>IF(S153&lt;&gt;"",VLOOKUP(S153,'01_MASTER_KODE_WILAYAH'!D$5:F$1353,3,FALSE),"")</f>
        <v>KOTA JAKARTA TIMUR</v>
      </c>
      <c r="V153" s="371" t="str">
        <f t="shared" si="65"/>
        <v>2</v>
      </c>
      <c r="W153" s="157">
        <f t="shared" si="66"/>
        <v>0</v>
      </c>
      <c r="X153" s="145">
        <f>COUNTIFS(A1_Individu_Data_Keadaan_SDMK!A$4:A$149935,M153,A1_Individu_Data_Keadaan_SDMK!R$4:R$149935,"01. Dokter")</f>
        <v>0</v>
      </c>
      <c r="Y153" s="134">
        <f t="shared" si="67"/>
        <v>1</v>
      </c>
      <c r="Z153" s="146">
        <f t="shared" si="68"/>
        <v>0</v>
      </c>
      <c r="AA153" s="146">
        <f t="shared" si="69"/>
        <v>1</v>
      </c>
      <c r="AB153" s="145">
        <f>COUNTIFS(A1_Individu_Data_Keadaan_SDMK!A$4:A$149935,M153,A1_Individu_Data_Keadaan_SDMK!R$4:R$149935,"02. Dokter Gigi")</f>
        <v>0</v>
      </c>
      <c r="AC153" s="134">
        <f t="shared" si="70"/>
        <v>1</v>
      </c>
      <c r="AD153" s="146">
        <f t="shared" si="71"/>
        <v>0</v>
      </c>
      <c r="AE153" s="146">
        <f t="shared" si="72"/>
        <v>1</v>
      </c>
      <c r="AF153" s="145">
        <f>COUNTIFS(A1_Individu_Data_Keadaan_SDMK!A$4:A$149935,M153,A1_Individu_Data_Keadaan_SDMK!Q$4:Q$149935,"03. KEPERAWATAN")</f>
        <v>0</v>
      </c>
      <c r="AG153" s="147">
        <f t="shared" si="73"/>
        <v>5</v>
      </c>
      <c r="AH153" s="146">
        <f t="shared" si="74"/>
        <v>0</v>
      </c>
      <c r="AI153" s="146">
        <f t="shared" si="75"/>
        <v>5</v>
      </c>
      <c r="AJ153" s="145">
        <f>COUNTIFS(A1_Individu_Data_Keadaan_SDMK!A$4:A$149935,M153,A1_Individu_Data_Keadaan_SDMK!Q$4:Q$149935,"04. KEBIDANAN")</f>
        <v>0</v>
      </c>
      <c r="AK153" s="147">
        <f t="shared" si="76"/>
        <v>4</v>
      </c>
      <c r="AL153" s="146">
        <f t="shared" si="77"/>
        <v>0</v>
      </c>
      <c r="AM153" s="146">
        <f t="shared" si="78"/>
        <v>4</v>
      </c>
      <c r="AN153" s="145">
        <f>COUNTIFS(A1_Individu_Data_Keadaan_SDMK!A$4:A$149935,M153,A1_Individu_Data_Keadaan_SDMK!Q$4:Q$149935,"05. KEFARMASIAN")</f>
        <v>0</v>
      </c>
      <c r="AO153" s="147">
        <f t="shared" si="79"/>
        <v>1</v>
      </c>
      <c r="AP153" s="146">
        <f t="shared" si="80"/>
        <v>0</v>
      </c>
      <c r="AQ153" s="146">
        <f t="shared" si="81"/>
        <v>1</v>
      </c>
      <c r="AR153" s="145">
        <f>COUNTIFS(A1_Individu_Data_Keadaan_SDMK!A$4:A$149935,M153,A1_Individu_Data_Keadaan_SDMK!Q$4:Q$149935,"06. KESEHATAN MASYARAKAT")</f>
        <v>0</v>
      </c>
      <c r="AS153" s="147">
        <f t="shared" si="82"/>
        <v>1</v>
      </c>
      <c r="AT153" s="146">
        <f t="shared" si="83"/>
        <v>0</v>
      </c>
      <c r="AU153" s="146">
        <f t="shared" si="84"/>
        <v>1</v>
      </c>
      <c r="AV153" s="145">
        <f>COUNTIFS(A1_Individu_Data_Keadaan_SDMK!A$4:A$149935,M153,A1_Individu_Data_Keadaan_SDMK!Q$4:Q$149935,"07. KESEHATAN LINGKUNGAN")</f>
        <v>0</v>
      </c>
      <c r="AW153" s="147">
        <f t="shared" si="85"/>
        <v>1</v>
      </c>
      <c r="AX153" s="146">
        <f t="shared" si="86"/>
        <v>0</v>
      </c>
      <c r="AY153" s="146">
        <f t="shared" si="87"/>
        <v>1</v>
      </c>
      <c r="AZ153" s="145">
        <f>COUNTIFS(A1_Individu_Data_Keadaan_SDMK!A$4:A$149935,M153,A1_Individu_Data_Keadaan_SDMK!Q$4:Q$149935,"08. GIZI")</f>
        <v>0</v>
      </c>
      <c r="BA153" s="147">
        <f t="shared" si="88"/>
        <v>1</v>
      </c>
      <c r="BB153" s="146">
        <f t="shared" si="89"/>
        <v>0</v>
      </c>
      <c r="BC153" s="146">
        <f t="shared" si="90"/>
        <v>1</v>
      </c>
      <c r="BD153" s="145">
        <f>COUNTIFS(A1_Individu_Data_Keadaan_SDMK!A$4:A$149935,M153,A1_Individu_Data_Keadaan_SDMK!R$4:R$149935,"03. Ahli Teknologi Laboratorium Medik")</f>
        <v>0</v>
      </c>
      <c r="BE153" s="147">
        <f t="shared" si="91"/>
        <v>1</v>
      </c>
      <c r="BF153" s="146">
        <f t="shared" si="92"/>
        <v>0</v>
      </c>
      <c r="BG153" s="146">
        <f t="shared" si="93"/>
        <v>1</v>
      </c>
      <c r="BH153" s="151" t="str">
        <f t="shared" si="94"/>
        <v>Belum Memenuhi</v>
      </c>
      <c r="BI153" s="151" t="str">
        <f t="shared" si="95"/>
        <v>Belum Memenuhi</v>
      </c>
    </row>
    <row r="154" spans="13:61" ht="15">
      <c r="M154" s="142" t="s">
        <v>12662</v>
      </c>
      <c r="N154" s="143" t="s">
        <v>12663</v>
      </c>
      <c r="O154" s="140" t="s">
        <v>267</v>
      </c>
      <c r="P154" s="144" t="s">
        <v>9301</v>
      </c>
      <c r="Q154" s="369" t="s">
        <v>12204</v>
      </c>
      <c r="R154" s="140">
        <v>31</v>
      </c>
      <c r="S154" s="141">
        <v>3172</v>
      </c>
      <c r="T154" s="370" t="str">
        <f>IF(R154&lt;&gt;"",VLOOKUP(R154,'01_MASTER_KODE_WILAYAH'!H$1437:I$1470,2,FALSE),"")</f>
        <v>DKI JAKARTA</v>
      </c>
      <c r="U154" s="370" t="str">
        <f>IF(S154&lt;&gt;"",VLOOKUP(S154,'01_MASTER_KODE_WILAYAH'!D$5:F$1353,3,FALSE),"")</f>
        <v>KOTA JAKARTA TIMUR</v>
      </c>
      <c r="V154" s="371" t="str">
        <f t="shared" si="65"/>
        <v>2</v>
      </c>
      <c r="W154" s="157">
        <f t="shared" si="66"/>
        <v>0</v>
      </c>
      <c r="X154" s="145">
        <f>COUNTIFS(A1_Individu_Data_Keadaan_SDMK!A$4:A$149935,M154,A1_Individu_Data_Keadaan_SDMK!R$4:R$149935,"01. Dokter")</f>
        <v>0</v>
      </c>
      <c r="Y154" s="134">
        <f t="shared" si="67"/>
        <v>1</v>
      </c>
      <c r="Z154" s="146">
        <f t="shared" si="68"/>
        <v>0</v>
      </c>
      <c r="AA154" s="146">
        <f t="shared" si="69"/>
        <v>1</v>
      </c>
      <c r="AB154" s="145">
        <f>COUNTIFS(A1_Individu_Data_Keadaan_SDMK!A$4:A$149935,M154,A1_Individu_Data_Keadaan_SDMK!R$4:R$149935,"02. Dokter Gigi")</f>
        <v>0</v>
      </c>
      <c r="AC154" s="134">
        <f t="shared" si="70"/>
        <v>1</v>
      </c>
      <c r="AD154" s="146">
        <f t="shared" si="71"/>
        <v>0</v>
      </c>
      <c r="AE154" s="146">
        <f t="shared" si="72"/>
        <v>1</v>
      </c>
      <c r="AF154" s="145">
        <f>COUNTIFS(A1_Individu_Data_Keadaan_SDMK!A$4:A$149935,M154,A1_Individu_Data_Keadaan_SDMK!Q$4:Q$149935,"03. KEPERAWATAN")</f>
        <v>0</v>
      </c>
      <c r="AG154" s="147">
        <f t="shared" si="73"/>
        <v>5</v>
      </c>
      <c r="AH154" s="146">
        <f t="shared" si="74"/>
        <v>0</v>
      </c>
      <c r="AI154" s="146">
        <f t="shared" si="75"/>
        <v>5</v>
      </c>
      <c r="AJ154" s="145">
        <f>COUNTIFS(A1_Individu_Data_Keadaan_SDMK!A$4:A$149935,M154,A1_Individu_Data_Keadaan_SDMK!Q$4:Q$149935,"04. KEBIDANAN")</f>
        <v>0</v>
      </c>
      <c r="AK154" s="147">
        <f t="shared" si="76"/>
        <v>4</v>
      </c>
      <c r="AL154" s="146">
        <f t="shared" si="77"/>
        <v>0</v>
      </c>
      <c r="AM154" s="146">
        <f t="shared" si="78"/>
        <v>4</v>
      </c>
      <c r="AN154" s="145">
        <f>COUNTIFS(A1_Individu_Data_Keadaan_SDMK!A$4:A$149935,M154,A1_Individu_Data_Keadaan_SDMK!Q$4:Q$149935,"05. KEFARMASIAN")</f>
        <v>0</v>
      </c>
      <c r="AO154" s="147">
        <f t="shared" si="79"/>
        <v>1</v>
      </c>
      <c r="AP154" s="146">
        <f t="shared" si="80"/>
        <v>0</v>
      </c>
      <c r="AQ154" s="146">
        <f t="shared" si="81"/>
        <v>1</v>
      </c>
      <c r="AR154" s="145">
        <f>COUNTIFS(A1_Individu_Data_Keadaan_SDMK!A$4:A$149935,M154,A1_Individu_Data_Keadaan_SDMK!Q$4:Q$149935,"06. KESEHATAN MASYARAKAT")</f>
        <v>0</v>
      </c>
      <c r="AS154" s="147">
        <f t="shared" si="82"/>
        <v>1</v>
      </c>
      <c r="AT154" s="146">
        <f t="shared" si="83"/>
        <v>0</v>
      </c>
      <c r="AU154" s="146">
        <f t="shared" si="84"/>
        <v>1</v>
      </c>
      <c r="AV154" s="145">
        <f>COUNTIFS(A1_Individu_Data_Keadaan_SDMK!A$4:A$149935,M154,A1_Individu_Data_Keadaan_SDMK!Q$4:Q$149935,"07. KESEHATAN LINGKUNGAN")</f>
        <v>0</v>
      </c>
      <c r="AW154" s="147">
        <f t="shared" si="85"/>
        <v>1</v>
      </c>
      <c r="AX154" s="146">
        <f t="shared" si="86"/>
        <v>0</v>
      </c>
      <c r="AY154" s="146">
        <f t="shared" si="87"/>
        <v>1</v>
      </c>
      <c r="AZ154" s="145">
        <f>COUNTIFS(A1_Individu_Data_Keadaan_SDMK!A$4:A$149935,M154,A1_Individu_Data_Keadaan_SDMK!Q$4:Q$149935,"08. GIZI")</f>
        <v>0</v>
      </c>
      <c r="BA154" s="147">
        <f t="shared" si="88"/>
        <v>1</v>
      </c>
      <c r="BB154" s="146">
        <f t="shared" si="89"/>
        <v>0</v>
      </c>
      <c r="BC154" s="146">
        <f t="shared" si="90"/>
        <v>1</v>
      </c>
      <c r="BD154" s="145">
        <f>COUNTIFS(A1_Individu_Data_Keadaan_SDMK!A$4:A$149935,M154,A1_Individu_Data_Keadaan_SDMK!R$4:R$149935,"03. Ahli Teknologi Laboratorium Medik")</f>
        <v>0</v>
      </c>
      <c r="BE154" s="147">
        <f t="shared" si="91"/>
        <v>1</v>
      </c>
      <c r="BF154" s="146">
        <f t="shared" si="92"/>
        <v>0</v>
      </c>
      <c r="BG154" s="146">
        <f t="shared" si="93"/>
        <v>1</v>
      </c>
      <c r="BH154" s="151" t="str">
        <f t="shared" si="94"/>
        <v>Belum Memenuhi</v>
      </c>
      <c r="BI154" s="151" t="str">
        <f t="shared" si="95"/>
        <v>Belum Memenuhi</v>
      </c>
    </row>
    <row r="155" spans="13:61" ht="15">
      <c r="M155" s="142" t="s">
        <v>12664</v>
      </c>
      <c r="N155" s="143" t="s">
        <v>12665</v>
      </c>
      <c r="O155" s="140" t="s">
        <v>267</v>
      </c>
      <c r="P155" s="144" t="s">
        <v>9301</v>
      </c>
      <c r="Q155" s="369" t="s">
        <v>12204</v>
      </c>
      <c r="R155" s="140">
        <v>31</v>
      </c>
      <c r="S155" s="141">
        <v>3172</v>
      </c>
      <c r="T155" s="370" t="str">
        <f>IF(R155&lt;&gt;"",VLOOKUP(R155,'01_MASTER_KODE_WILAYAH'!H$1437:I$1470,2,FALSE),"")</f>
        <v>DKI JAKARTA</v>
      </c>
      <c r="U155" s="370" t="str">
        <f>IF(S155&lt;&gt;"",VLOOKUP(S155,'01_MASTER_KODE_WILAYAH'!D$5:F$1353,3,FALSE),"")</f>
        <v>KOTA JAKARTA TIMUR</v>
      </c>
      <c r="V155" s="371" t="str">
        <f t="shared" si="65"/>
        <v>2</v>
      </c>
      <c r="W155" s="157">
        <f t="shared" si="66"/>
        <v>0</v>
      </c>
      <c r="X155" s="145">
        <f>COUNTIFS(A1_Individu_Data_Keadaan_SDMK!A$4:A$149935,M155,A1_Individu_Data_Keadaan_SDMK!R$4:R$149935,"01. Dokter")</f>
        <v>0</v>
      </c>
      <c r="Y155" s="134">
        <f t="shared" si="67"/>
        <v>1</v>
      </c>
      <c r="Z155" s="146">
        <f t="shared" si="68"/>
        <v>0</v>
      </c>
      <c r="AA155" s="146">
        <f t="shared" si="69"/>
        <v>1</v>
      </c>
      <c r="AB155" s="145">
        <f>COUNTIFS(A1_Individu_Data_Keadaan_SDMK!A$4:A$149935,M155,A1_Individu_Data_Keadaan_SDMK!R$4:R$149935,"02. Dokter Gigi")</f>
        <v>0</v>
      </c>
      <c r="AC155" s="134">
        <f t="shared" si="70"/>
        <v>1</v>
      </c>
      <c r="AD155" s="146">
        <f t="shared" si="71"/>
        <v>0</v>
      </c>
      <c r="AE155" s="146">
        <f t="shared" si="72"/>
        <v>1</v>
      </c>
      <c r="AF155" s="145">
        <f>COUNTIFS(A1_Individu_Data_Keadaan_SDMK!A$4:A$149935,M155,A1_Individu_Data_Keadaan_SDMK!Q$4:Q$149935,"03. KEPERAWATAN")</f>
        <v>0</v>
      </c>
      <c r="AG155" s="147">
        <f t="shared" si="73"/>
        <v>5</v>
      </c>
      <c r="AH155" s="146">
        <f t="shared" si="74"/>
        <v>0</v>
      </c>
      <c r="AI155" s="146">
        <f t="shared" si="75"/>
        <v>5</v>
      </c>
      <c r="AJ155" s="145">
        <f>COUNTIFS(A1_Individu_Data_Keadaan_SDMK!A$4:A$149935,M155,A1_Individu_Data_Keadaan_SDMK!Q$4:Q$149935,"04. KEBIDANAN")</f>
        <v>0</v>
      </c>
      <c r="AK155" s="147">
        <f t="shared" si="76"/>
        <v>4</v>
      </c>
      <c r="AL155" s="146">
        <f t="shared" si="77"/>
        <v>0</v>
      </c>
      <c r="AM155" s="146">
        <f t="shared" si="78"/>
        <v>4</v>
      </c>
      <c r="AN155" s="145">
        <f>COUNTIFS(A1_Individu_Data_Keadaan_SDMK!A$4:A$149935,M155,A1_Individu_Data_Keadaan_SDMK!Q$4:Q$149935,"05. KEFARMASIAN")</f>
        <v>0</v>
      </c>
      <c r="AO155" s="147">
        <f t="shared" si="79"/>
        <v>1</v>
      </c>
      <c r="AP155" s="146">
        <f t="shared" si="80"/>
        <v>0</v>
      </c>
      <c r="AQ155" s="146">
        <f t="shared" si="81"/>
        <v>1</v>
      </c>
      <c r="AR155" s="145">
        <f>COUNTIFS(A1_Individu_Data_Keadaan_SDMK!A$4:A$149935,M155,A1_Individu_Data_Keadaan_SDMK!Q$4:Q$149935,"06. KESEHATAN MASYARAKAT")</f>
        <v>0</v>
      </c>
      <c r="AS155" s="147">
        <f t="shared" si="82"/>
        <v>1</v>
      </c>
      <c r="AT155" s="146">
        <f t="shared" si="83"/>
        <v>0</v>
      </c>
      <c r="AU155" s="146">
        <f t="shared" si="84"/>
        <v>1</v>
      </c>
      <c r="AV155" s="145">
        <f>COUNTIFS(A1_Individu_Data_Keadaan_SDMK!A$4:A$149935,M155,A1_Individu_Data_Keadaan_SDMK!Q$4:Q$149935,"07. KESEHATAN LINGKUNGAN")</f>
        <v>0</v>
      </c>
      <c r="AW155" s="147">
        <f t="shared" si="85"/>
        <v>1</v>
      </c>
      <c r="AX155" s="146">
        <f t="shared" si="86"/>
        <v>0</v>
      </c>
      <c r="AY155" s="146">
        <f t="shared" si="87"/>
        <v>1</v>
      </c>
      <c r="AZ155" s="145">
        <f>COUNTIFS(A1_Individu_Data_Keadaan_SDMK!A$4:A$149935,M155,A1_Individu_Data_Keadaan_SDMK!Q$4:Q$149935,"08. GIZI")</f>
        <v>0</v>
      </c>
      <c r="BA155" s="147">
        <f t="shared" si="88"/>
        <v>1</v>
      </c>
      <c r="BB155" s="146">
        <f t="shared" si="89"/>
        <v>0</v>
      </c>
      <c r="BC155" s="146">
        <f t="shared" si="90"/>
        <v>1</v>
      </c>
      <c r="BD155" s="145">
        <f>COUNTIFS(A1_Individu_Data_Keadaan_SDMK!A$4:A$149935,M155,A1_Individu_Data_Keadaan_SDMK!R$4:R$149935,"03. Ahli Teknologi Laboratorium Medik")</f>
        <v>0</v>
      </c>
      <c r="BE155" s="147">
        <f t="shared" si="91"/>
        <v>1</v>
      </c>
      <c r="BF155" s="146">
        <f t="shared" si="92"/>
        <v>0</v>
      </c>
      <c r="BG155" s="146">
        <f t="shared" si="93"/>
        <v>1</v>
      </c>
      <c r="BH155" s="151" t="str">
        <f t="shared" si="94"/>
        <v>Belum Memenuhi</v>
      </c>
      <c r="BI155" s="151" t="str">
        <f t="shared" si="95"/>
        <v>Belum Memenuhi</v>
      </c>
    </row>
    <row r="156" spans="13:61" ht="15">
      <c r="M156" s="142" t="s">
        <v>12666</v>
      </c>
      <c r="N156" s="143" t="s">
        <v>12667</v>
      </c>
      <c r="O156" s="140" t="s">
        <v>267</v>
      </c>
      <c r="P156" s="144" t="s">
        <v>9301</v>
      </c>
      <c r="Q156" s="369" t="s">
        <v>12204</v>
      </c>
      <c r="R156" s="140">
        <v>31</v>
      </c>
      <c r="S156" s="141">
        <v>3172</v>
      </c>
      <c r="T156" s="370" t="str">
        <f>IF(R156&lt;&gt;"",VLOOKUP(R156,'01_MASTER_KODE_WILAYAH'!H$1437:I$1470,2,FALSE),"")</f>
        <v>DKI JAKARTA</v>
      </c>
      <c r="U156" s="370" t="str">
        <f>IF(S156&lt;&gt;"",VLOOKUP(S156,'01_MASTER_KODE_WILAYAH'!D$5:F$1353,3,FALSE),"")</f>
        <v>KOTA JAKARTA TIMUR</v>
      </c>
      <c r="V156" s="371" t="str">
        <f t="shared" si="65"/>
        <v>2</v>
      </c>
      <c r="W156" s="157">
        <f t="shared" si="66"/>
        <v>0</v>
      </c>
      <c r="X156" s="145">
        <f>COUNTIFS(A1_Individu_Data_Keadaan_SDMK!A$4:A$149935,M156,A1_Individu_Data_Keadaan_SDMK!R$4:R$149935,"01. Dokter")</f>
        <v>0</v>
      </c>
      <c r="Y156" s="134">
        <f t="shared" si="67"/>
        <v>1</v>
      </c>
      <c r="Z156" s="146">
        <f t="shared" si="68"/>
        <v>0</v>
      </c>
      <c r="AA156" s="146">
        <f t="shared" si="69"/>
        <v>1</v>
      </c>
      <c r="AB156" s="145">
        <f>COUNTIFS(A1_Individu_Data_Keadaan_SDMK!A$4:A$149935,M156,A1_Individu_Data_Keadaan_SDMK!R$4:R$149935,"02. Dokter Gigi")</f>
        <v>0</v>
      </c>
      <c r="AC156" s="134">
        <f t="shared" si="70"/>
        <v>1</v>
      </c>
      <c r="AD156" s="146">
        <f t="shared" si="71"/>
        <v>0</v>
      </c>
      <c r="AE156" s="146">
        <f t="shared" si="72"/>
        <v>1</v>
      </c>
      <c r="AF156" s="145">
        <f>COUNTIFS(A1_Individu_Data_Keadaan_SDMK!A$4:A$149935,M156,A1_Individu_Data_Keadaan_SDMK!Q$4:Q$149935,"03. KEPERAWATAN")</f>
        <v>0</v>
      </c>
      <c r="AG156" s="147">
        <f t="shared" si="73"/>
        <v>5</v>
      </c>
      <c r="AH156" s="146">
        <f t="shared" si="74"/>
        <v>0</v>
      </c>
      <c r="AI156" s="146">
        <f t="shared" si="75"/>
        <v>5</v>
      </c>
      <c r="AJ156" s="145">
        <f>COUNTIFS(A1_Individu_Data_Keadaan_SDMK!A$4:A$149935,M156,A1_Individu_Data_Keadaan_SDMK!Q$4:Q$149935,"04. KEBIDANAN")</f>
        <v>0</v>
      </c>
      <c r="AK156" s="147">
        <f t="shared" si="76"/>
        <v>4</v>
      </c>
      <c r="AL156" s="146">
        <f t="shared" si="77"/>
        <v>0</v>
      </c>
      <c r="AM156" s="146">
        <f t="shared" si="78"/>
        <v>4</v>
      </c>
      <c r="AN156" s="145">
        <f>COUNTIFS(A1_Individu_Data_Keadaan_SDMK!A$4:A$149935,M156,A1_Individu_Data_Keadaan_SDMK!Q$4:Q$149935,"05. KEFARMASIAN")</f>
        <v>0</v>
      </c>
      <c r="AO156" s="147">
        <f t="shared" si="79"/>
        <v>1</v>
      </c>
      <c r="AP156" s="146">
        <f t="shared" si="80"/>
        <v>0</v>
      </c>
      <c r="AQ156" s="146">
        <f t="shared" si="81"/>
        <v>1</v>
      </c>
      <c r="AR156" s="145">
        <f>COUNTIFS(A1_Individu_Data_Keadaan_SDMK!A$4:A$149935,M156,A1_Individu_Data_Keadaan_SDMK!Q$4:Q$149935,"06. KESEHATAN MASYARAKAT")</f>
        <v>0</v>
      </c>
      <c r="AS156" s="147">
        <f t="shared" si="82"/>
        <v>1</v>
      </c>
      <c r="AT156" s="146">
        <f t="shared" si="83"/>
        <v>0</v>
      </c>
      <c r="AU156" s="146">
        <f t="shared" si="84"/>
        <v>1</v>
      </c>
      <c r="AV156" s="145">
        <f>COUNTIFS(A1_Individu_Data_Keadaan_SDMK!A$4:A$149935,M156,A1_Individu_Data_Keadaan_SDMK!Q$4:Q$149935,"07. KESEHATAN LINGKUNGAN")</f>
        <v>0</v>
      </c>
      <c r="AW156" s="147">
        <f t="shared" si="85"/>
        <v>1</v>
      </c>
      <c r="AX156" s="146">
        <f t="shared" si="86"/>
        <v>0</v>
      </c>
      <c r="AY156" s="146">
        <f t="shared" si="87"/>
        <v>1</v>
      </c>
      <c r="AZ156" s="145">
        <f>COUNTIFS(A1_Individu_Data_Keadaan_SDMK!A$4:A$149935,M156,A1_Individu_Data_Keadaan_SDMK!Q$4:Q$149935,"08. GIZI")</f>
        <v>0</v>
      </c>
      <c r="BA156" s="147">
        <f t="shared" si="88"/>
        <v>1</v>
      </c>
      <c r="BB156" s="146">
        <f t="shared" si="89"/>
        <v>0</v>
      </c>
      <c r="BC156" s="146">
        <f t="shared" si="90"/>
        <v>1</v>
      </c>
      <c r="BD156" s="145">
        <f>COUNTIFS(A1_Individu_Data_Keadaan_SDMK!A$4:A$149935,M156,A1_Individu_Data_Keadaan_SDMK!R$4:R$149935,"03. Ahli Teknologi Laboratorium Medik")</f>
        <v>0</v>
      </c>
      <c r="BE156" s="147">
        <f t="shared" si="91"/>
        <v>1</v>
      </c>
      <c r="BF156" s="146">
        <f t="shared" si="92"/>
        <v>0</v>
      </c>
      <c r="BG156" s="146">
        <f t="shared" si="93"/>
        <v>1</v>
      </c>
      <c r="BH156" s="151" t="str">
        <f t="shared" si="94"/>
        <v>Belum Memenuhi</v>
      </c>
      <c r="BI156" s="151" t="str">
        <f t="shared" si="95"/>
        <v>Belum Memenuhi</v>
      </c>
    </row>
    <row r="157" spans="13:61" ht="15">
      <c r="M157" s="142" t="s">
        <v>12668</v>
      </c>
      <c r="N157" s="143" t="s">
        <v>12669</v>
      </c>
      <c r="O157" s="140" t="s">
        <v>267</v>
      </c>
      <c r="P157" s="144" t="s">
        <v>9302</v>
      </c>
      <c r="Q157" s="369" t="s">
        <v>12204</v>
      </c>
      <c r="R157" s="140">
        <v>31</v>
      </c>
      <c r="S157" s="141">
        <v>3172</v>
      </c>
      <c r="T157" s="370" t="str">
        <f>IF(R157&lt;&gt;"",VLOOKUP(R157,'01_MASTER_KODE_WILAYAH'!H$1437:I$1470,2,FALSE),"")</f>
        <v>DKI JAKARTA</v>
      </c>
      <c r="U157" s="370" t="str">
        <f>IF(S157&lt;&gt;"",VLOOKUP(S157,'01_MASTER_KODE_WILAYAH'!D$5:F$1353,3,FALSE),"")</f>
        <v>KOTA JAKARTA TIMUR</v>
      </c>
      <c r="V157" s="371" t="str">
        <f t="shared" si="65"/>
        <v>1</v>
      </c>
      <c r="W157" s="157">
        <f t="shared" si="66"/>
        <v>0</v>
      </c>
      <c r="X157" s="145">
        <f>COUNTIFS(A1_Individu_Data_Keadaan_SDMK!A$4:A$149935,M157,A1_Individu_Data_Keadaan_SDMK!R$4:R$149935,"01. Dokter")</f>
        <v>0</v>
      </c>
      <c r="Y157" s="134">
        <f t="shared" si="67"/>
        <v>2</v>
      </c>
      <c r="Z157" s="146">
        <f t="shared" si="68"/>
        <v>0</v>
      </c>
      <c r="AA157" s="146">
        <f t="shared" si="69"/>
        <v>2</v>
      </c>
      <c r="AB157" s="145">
        <f>COUNTIFS(A1_Individu_Data_Keadaan_SDMK!A$4:A$149935,M157,A1_Individu_Data_Keadaan_SDMK!R$4:R$149935,"02. Dokter Gigi")</f>
        <v>0</v>
      </c>
      <c r="AC157" s="134">
        <f t="shared" si="70"/>
        <v>1</v>
      </c>
      <c r="AD157" s="146">
        <f t="shared" si="71"/>
        <v>0</v>
      </c>
      <c r="AE157" s="146">
        <f t="shared" si="72"/>
        <v>1</v>
      </c>
      <c r="AF157" s="145">
        <f>COUNTIFS(A1_Individu_Data_Keadaan_SDMK!A$4:A$149935,M157,A1_Individu_Data_Keadaan_SDMK!Q$4:Q$149935,"03. KEPERAWATAN")</f>
        <v>0</v>
      </c>
      <c r="AG157" s="147">
        <f t="shared" si="73"/>
        <v>8</v>
      </c>
      <c r="AH157" s="146">
        <f t="shared" si="74"/>
        <v>0</v>
      </c>
      <c r="AI157" s="146">
        <f t="shared" si="75"/>
        <v>8</v>
      </c>
      <c r="AJ157" s="145">
        <f>COUNTIFS(A1_Individu_Data_Keadaan_SDMK!A$4:A$149935,M157,A1_Individu_Data_Keadaan_SDMK!Q$4:Q$149935,"04. KEBIDANAN")</f>
        <v>0</v>
      </c>
      <c r="AK157" s="147">
        <f t="shared" si="76"/>
        <v>7</v>
      </c>
      <c r="AL157" s="146">
        <f t="shared" si="77"/>
        <v>0</v>
      </c>
      <c r="AM157" s="146">
        <f t="shared" si="78"/>
        <v>7</v>
      </c>
      <c r="AN157" s="145">
        <f>COUNTIFS(A1_Individu_Data_Keadaan_SDMK!A$4:A$149935,M157,A1_Individu_Data_Keadaan_SDMK!Q$4:Q$149935,"05. KEFARMASIAN")</f>
        <v>0</v>
      </c>
      <c r="AO157" s="147">
        <f t="shared" si="79"/>
        <v>1</v>
      </c>
      <c r="AP157" s="146">
        <f t="shared" si="80"/>
        <v>0</v>
      </c>
      <c r="AQ157" s="146">
        <f t="shared" si="81"/>
        <v>1</v>
      </c>
      <c r="AR157" s="145">
        <f>COUNTIFS(A1_Individu_Data_Keadaan_SDMK!A$4:A$149935,M157,A1_Individu_Data_Keadaan_SDMK!Q$4:Q$149935,"06. KESEHATAN MASYARAKAT")</f>
        <v>0</v>
      </c>
      <c r="AS157" s="147">
        <f t="shared" si="82"/>
        <v>1</v>
      </c>
      <c r="AT157" s="146">
        <f t="shared" si="83"/>
        <v>0</v>
      </c>
      <c r="AU157" s="146">
        <f t="shared" si="84"/>
        <v>1</v>
      </c>
      <c r="AV157" s="145">
        <f>COUNTIFS(A1_Individu_Data_Keadaan_SDMK!A$4:A$149935,M157,A1_Individu_Data_Keadaan_SDMK!Q$4:Q$149935,"07. KESEHATAN LINGKUNGAN")</f>
        <v>0</v>
      </c>
      <c r="AW157" s="147">
        <f t="shared" si="85"/>
        <v>1</v>
      </c>
      <c r="AX157" s="146">
        <f t="shared" si="86"/>
        <v>0</v>
      </c>
      <c r="AY157" s="146">
        <f t="shared" si="87"/>
        <v>1</v>
      </c>
      <c r="AZ157" s="145">
        <f>COUNTIFS(A1_Individu_Data_Keadaan_SDMK!A$4:A$149935,M157,A1_Individu_Data_Keadaan_SDMK!Q$4:Q$149935,"08. GIZI")</f>
        <v>0</v>
      </c>
      <c r="BA157" s="147">
        <f t="shared" si="88"/>
        <v>2</v>
      </c>
      <c r="BB157" s="146">
        <f t="shared" si="89"/>
        <v>0</v>
      </c>
      <c r="BC157" s="146">
        <f t="shared" si="90"/>
        <v>2</v>
      </c>
      <c r="BD157" s="145">
        <f>COUNTIFS(A1_Individu_Data_Keadaan_SDMK!A$4:A$149935,M157,A1_Individu_Data_Keadaan_SDMK!R$4:R$149935,"03. Ahli Teknologi Laboratorium Medik")</f>
        <v>0</v>
      </c>
      <c r="BE157" s="147">
        <f t="shared" si="91"/>
        <v>1</v>
      </c>
      <c r="BF157" s="146">
        <f t="shared" si="92"/>
        <v>0</v>
      </c>
      <c r="BG157" s="146">
        <f t="shared" si="93"/>
        <v>1</v>
      </c>
      <c r="BH157" s="151" t="str">
        <f t="shared" si="94"/>
        <v>Belum Memenuhi</v>
      </c>
      <c r="BI157" s="151" t="str">
        <f t="shared" si="95"/>
        <v>Belum Memenuhi</v>
      </c>
    </row>
    <row r="158" spans="13:61" ht="15">
      <c r="M158" s="142" t="s">
        <v>12670</v>
      </c>
      <c r="N158" s="143" t="s">
        <v>12671</v>
      </c>
      <c r="O158" s="140" t="s">
        <v>267</v>
      </c>
      <c r="P158" s="144" t="s">
        <v>9301</v>
      </c>
      <c r="Q158" s="369" t="s">
        <v>12204</v>
      </c>
      <c r="R158" s="140">
        <v>31</v>
      </c>
      <c r="S158" s="141">
        <v>3172</v>
      </c>
      <c r="T158" s="370" t="str">
        <f>IF(R158&lt;&gt;"",VLOOKUP(R158,'01_MASTER_KODE_WILAYAH'!H$1437:I$1470,2,FALSE),"")</f>
        <v>DKI JAKARTA</v>
      </c>
      <c r="U158" s="370" t="str">
        <f>IF(S158&lt;&gt;"",VLOOKUP(S158,'01_MASTER_KODE_WILAYAH'!D$5:F$1353,3,FALSE),"")</f>
        <v>KOTA JAKARTA TIMUR</v>
      </c>
      <c r="V158" s="371" t="str">
        <f t="shared" si="65"/>
        <v>2</v>
      </c>
      <c r="W158" s="157">
        <f t="shared" si="66"/>
        <v>0</v>
      </c>
      <c r="X158" s="145">
        <f>COUNTIFS(A1_Individu_Data_Keadaan_SDMK!A$4:A$149935,M158,A1_Individu_Data_Keadaan_SDMK!R$4:R$149935,"01. Dokter")</f>
        <v>0</v>
      </c>
      <c r="Y158" s="134">
        <f t="shared" si="67"/>
        <v>1</v>
      </c>
      <c r="Z158" s="146">
        <f t="shared" si="68"/>
        <v>0</v>
      </c>
      <c r="AA158" s="146">
        <f t="shared" si="69"/>
        <v>1</v>
      </c>
      <c r="AB158" s="145">
        <f>COUNTIFS(A1_Individu_Data_Keadaan_SDMK!A$4:A$149935,M158,A1_Individu_Data_Keadaan_SDMK!R$4:R$149935,"02. Dokter Gigi")</f>
        <v>0</v>
      </c>
      <c r="AC158" s="134">
        <f t="shared" si="70"/>
        <v>1</v>
      </c>
      <c r="AD158" s="146">
        <f t="shared" si="71"/>
        <v>0</v>
      </c>
      <c r="AE158" s="146">
        <f t="shared" si="72"/>
        <v>1</v>
      </c>
      <c r="AF158" s="145">
        <f>COUNTIFS(A1_Individu_Data_Keadaan_SDMK!A$4:A$149935,M158,A1_Individu_Data_Keadaan_SDMK!Q$4:Q$149935,"03. KEPERAWATAN")</f>
        <v>0</v>
      </c>
      <c r="AG158" s="147">
        <f t="shared" si="73"/>
        <v>5</v>
      </c>
      <c r="AH158" s="146">
        <f t="shared" si="74"/>
        <v>0</v>
      </c>
      <c r="AI158" s="146">
        <f t="shared" si="75"/>
        <v>5</v>
      </c>
      <c r="AJ158" s="145">
        <f>COUNTIFS(A1_Individu_Data_Keadaan_SDMK!A$4:A$149935,M158,A1_Individu_Data_Keadaan_SDMK!Q$4:Q$149935,"04. KEBIDANAN")</f>
        <v>0</v>
      </c>
      <c r="AK158" s="147">
        <f t="shared" si="76"/>
        <v>4</v>
      </c>
      <c r="AL158" s="146">
        <f t="shared" si="77"/>
        <v>0</v>
      </c>
      <c r="AM158" s="146">
        <f t="shared" si="78"/>
        <v>4</v>
      </c>
      <c r="AN158" s="145">
        <f>COUNTIFS(A1_Individu_Data_Keadaan_SDMK!A$4:A$149935,M158,A1_Individu_Data_Keadaan_SDMK!Q$4:Q$149935,"05. KEFARMASIAN")</f>
        <v>0</v>
      </c>
      <c r="AO158" s="147">
        <f t="shared" si="79"/>
        <v>1</v>
      </c>
      <c r="AP158" s="146">
        <f t="shared" si="80"/>
        <v>0</v>
      </c>
      <c r="AQ158" s="146">
        <f t="shared" si="81"/>
        <v>1</v>
      </c>
      <c r="AR158" s="145">
        <f>COUNTIFS(A1_Individu_Data_Keadaan_SDMK!A$4:A$149935,M158,A1_Individu_Data_Keadaan_SDMK!Q$4:Q$149935,"06. KESEHATAN MASYARAKAT")</f>
        <v>0</v>
      </c>
      <c r="AS158" s="147">
        <f t="shared" si="82"/>
        <v>1</v>
      </c>
      <c r="AT158" s="146">
        <f t="shared" si="83"/>
        <v>0</v>
      </c>
      <c r="AU158" s="146">
        <f t="shared" si="84"/>
        <v>1</v>
      </c>
      <c r="AV158" s="145">
        <f>COUNTIFS(A1_Individu_Data_Keadaan_SDMK!A$4:A$149935,M158,A1_Individu_Data_Keadaan_SDMK!Q$4:Q$149935,"07. KESEHATAN LINGKUNGAN")</f>
        <v>0</v>
      </c>
      <c r="AW158" s="147">
        <f t="shared" si="85"/>
        <v>1</v>
      </c>
      <c r="AX158" s="146">
        <f t="shared" si="86"/>
        <v>0</v>
      </c>
      <c r="AY158" s="146">
        <f t="shared" si="87"/>
        <v>1</v>
      </c>
      <c r="AZ158" s="145">
        <f>COUNTIFS(A1_Individu_Data_Keadaan_SDMK!A$4:A$149935,M158,A1_Individu_Data_Keadaan_SDMK!Q$4:Q$149935,"08. GIZI")</f>
        <v>0</v>
      </c>
      <c r="BA158" s="147">
        <f t="shared" si="88"/>
        <v>1</v>
      </c>
      <c r="BB158" s="146">
        <f t="shared" si="89"/>
        <v>0</v>
      </c>
      <c r="BC158" s="146">
        <f t="shared" si="90"/>
        <v>1</v>
      </c>
      <c r="BD158" s="145">
        <f>COUNTIFS(A1_Individu_Data_Keadaan_SDMK!A$4:A$149935,M158,A1_Individu_Data_Keadaan_SDMK!R$4:R$149935,"03. Ahli Teknologi Laboratorium Medik")</f>
        <v>0</v>
      </c>
      <c r="BE158" s="147">
        <f t="shared" si="91"/>
        <v>1</v>
      </c>
      <c r="BF158" s="146">
        <f t="shared" si="92"/>
        <v>0</v>
      </c>
      <c r="BG158" s="146">
        <f t="shared" si="93"/>
        <v>1</v>
      </c>
      <c r="BH158" s="151" t="str">
        <f t="shared" si="94"/>
        <v>Belum Memenuhi</v>
      </c>
      <c r="BI158" s="151" t="str">
        <f t="shared" si="95"/>
        <v>Belum Memenuhi</v>
      </c>
    </row>
    <row r="159" spans="13:61" ht="15">
      <c r="M159" s="142" t="s">
        <v>12672</v>
      </c>
      <c r="N159" s="143" t="s">
        <v>12673</v>
      </c>
      <c r="O159" s="140" t="s">
        <v>267</v>
      </c>
      <c r="P159" s="144" t="s">
        <v>9301</v>
      </c>
      <c r="Q159" s="369" t="s">
        <v>12204</v>
      </c>
      <c r="R159" s="140">
        <v>31</v>
      </c>
      <c r="S159" s="141">
        <v>3172</v>
      </c>
      <c r="T159" s="370" t="str">
        <f>IF(R159&lt;&gt;"",VLOOKUP(R159,'01_MASTER_KODE_WILAYAH'!H$1437:I$1470,2,FALSE),"")</f>
        <v>DKI JAKARTA</v>
      </c>
      <c r="U159" s="370" t="str">
        <f>IF(S159&lt;&gt;"",VLOOKUP(S159,'01_MASTER_KODE_WILAYAH'!D$5:F$1353,3,FALSE),"")</f>
        <v>KOTA JAKARTA TIMUR</v>
      </c>
      <c r="V159" s="371" t="str">
        <f t="shared" si="65"/>
        <v>2</v>
      </c>
      <c r="W159" s="157">
        <f t="shared" si="66"/>
        <v>0</v>
      </c>
      <c r="X159" s="145">
        <f>COUNTIFS(A1_Individu_Data_Keadaan_SDMK!A$4:A$149935,M159,A1_Individu_Data_Keadaan_SDMK!R$4:R$149935,"01. Dokter")</f>
        <v>0</v>
      </c>
      <c r="Y159" s="134">
        <f t="shared" si="67"/>
        <v>1</v>
      </c>
      <c r="Z159" s="146">
        <f t="shared" si="68"/>
        <v>0</v>
      </c>
      <c r="AA159" s="146">
        <f t="shared" si="69"/>
        <v>1</v>
      </c>
      <c r="AB159" s="145">
        <f>COUNTIFS(A1_Individu_Data_Keadaan_SDMK!A$4:A$149935,M159,A1_Individu_Data_Keadaan_SDMK!R$4:R$149935,"02. Dokter Gigi")</f>
        <v>0</v>
      </c>
      <c r="AC159" s="134">
        <f t="shared" si="70"/>
        <v>1</v>
      </c>
      <c r="AD159" s="146">
        <f t="shared" si="71"/>
        <v>0</v>
      </c>
      <c r="AE159" s="146">
        <f t="shared" si="72"/>
        <v>1</v>
      </c>
      <c r="AF159" s="145">
        <f>COUNTIFS(A1_Individu_Data_Keadaan_SDMK!A$4:A$149935,M159,A1_Individu_Data_Keadaan_SDMK!Q$4:Q$149935,"03. KEPERAWATAN")</f>
        <v>0</v>
      </c>
      <c r="AG159" s="147">
        <f t="shared" si="73"/>
        <v>5</v>
      </c>
      <c r="AH159" s="146">
        <f t="shared" si="74"/>
        <v>0</v>
      </c>
      <c r="AI159" s="146">
        <f t="shared" si="75"/>
        <v>5</v>
      </c>
      <c r="AJ159" s="145">
        <f>COUNTIFS(A1_Individu_Data_Keadaan_SDMK!A$4:A$149935,M159,A1_Individu_Data_Keadaan_SDMK!Q$4:Q$149935,"04. KEBIDANAN")</f>
        <v>0</v>
      </c>
      <c r="AK159" s="147">
        <f t="shared" si="76"/>
        <v>4</v>
      </c>
      <c r="AL159" s="146">
        <f t="shared" si="77"/>
        <v>0</v>
      </c>
      <c r="AM159" s="146">
        <f t="shared" si="78"/>
        <v>4</v>
      </c>
      <c r="AN159" s="145">
        <f>COUNTIFS(A1_Individu_Data_Keadaan_SDMK!A$4:A$149935,M159,A1_Individu_Data_Keadaan_SDMK!Q$4:Q$149935,"05. KEFARMASIAN")</f>
        <v>0</v>
      </c>
      <c r="AO159" s="147">
        <f t="shared" si="79"/>
        <v>1</v>
      </c>
      <c r="AP159" s="146">
        <f t="shared" si="80"/>
        <v>0</v>
      </c>
      <c r="AQ159" s="146">
        <f t="shared" si="81"/>
        <v>1</v>
      </c>
      <c r="AR159" s="145">
        <f>COUNTIFS(A1_Individu_Data_Keadaan_SDMK!A$4:A$149935,M159,A1_Individu_Data_Keadaan_SDMK!Q$4:Q$149935,"06. KESEHATAN MASYARAKAT")</f>
        <v>0</v>
      </c>
      <c r="AS159" s="147">
        <f t="shared" si="82"/>
        <v>1</v>
      </c>
      <c r="AT159" s="146">
        <f t="shared" si="83"/>
        <v>0</v>
      </c>
      <c r="AU159" s="146">
        <f t="shared" si="84"/>
        <v>1</v>
      </c>
      <c r="AV159" s="145">
        <f>COUNTIFS(A1_Individu_Data_Keadaan_SDMK!A$4:A$149935,M159,A1_Individu_Data_Keadaan_SDMK!Q$4:Q$149935,"07. KESEHATAN LINGKUNGAN")</f>
        <v>0</v>
      </c>
      <c r="AW159" s="147">
        <f t="shared" si="85"/>
        <v>1</v>
      </c>
      <c r="AX159" s="146">
        <f t="shared" si="86"/>
        <v>0</v>
      </c>
      <c r="AY159" s="146">
        <f t="shared" si="87"/>
        <v>1</v>
      </c>
      <c r="AZ159" s="145">
        <f>COUNTIFS(A1_Individu_Data_Keadaan_SDMK!A$4:A$149935,M159,A1_Individu_Data_Keadaan_SDMK!Q$4:Q$149935,"08. GIZI")</f>
        <v>0</v>
      </c>
      <c r="BA159" s="147">
        <f t="shared" si="88"/>
        <v>1</v>
      </c>
      <c r="BB159" s="146">
        <f t="shared" si="89"/>
        <v>0</v>
      </c>
      <c r="BC159" s="146">
        <f t="shared" si="90"/>
        <v>1</v>
      </c>
      <c r="BD159" s="145">
        <f>COUNTIFS(A1_Individu_Data_Keadaan_SDMK!A$4:A$149935,M159,A1_Individu_Data_Keadaan_SDMK!R$4:R$149935,"03. Ahli Teknologi Laboratorium Medik")</f>
        <v>0</v>
      </c>
      <c r="BE159" s="147">
        <f t="shared" si="91"/>
        <v>1</v>
      </c>
      <c r="BF159" s="146">
        <f t="shared" si="92"/>
        <v>0</v>
      </c>
      <c r="BG159" s="146">
        <f t="shared" si="93"/>
        <v>1</v>
      </c>
      <c r="BH159" s="151" t="str">
        <f t="shared" si="94"/>
        <v>Belum Memenuhi</v>
      </c>
      <c r="BI159" s="151" t="str">
        <f t="shared" si="95"/>
        <v>Belum Memenuhi</v>
      </c>
    </row>
    <row r="160" spans="13:61" ht="15">
      <c r="M160" s="142" t="s">
        <v>12674</v>
      </c>
      <c r="N160" s="143" t="s">
        <v>12675</v>
      </c>
      <c r="O160" s="140" t="s">
        <v>267</v>
      </c>
      <c r="P160" s="144" t="s">
        <v>9301</v>
      </c>
      <c r="Q160" s="369" t="s">
        <v>12204</v>
      </c>
      <c r="R160" s="140">
        <v>31</v>
      </c>
      <c r="S160" s="141">
        <v>3172</v>
      </c>
      <c r="T160" s="370" t="str">
        <f>IF(R160&lt;&gt;"",VLOOKUP(R160,'01_MASTER_KODE_WILAYAH'!H$1437:I$1470,2,FALSE),"")</f>
        <v>DKI JAKARTA</v>
      </c>
      <c r="U160" s="370" t="str">
        <f>IF(S160&lt;&gt;"",VLOOKUP(S160,'01_MASTER_KODE_WILAYAH'!D$5:F$1353,3,FALSE),"")</f>
        <v>KOTA JAKARTA TIMUR</v>
      </c>
      <c r="V160" s="371" t="str">
        <f t="shared" si="65"/>
        <v>2</v>
      </c>
      <c r="W160" s="157">
        <f t="shared" si="66"/>
        <v>0</v>
      </c>
      <c r="X160" s="145">
        <f>COUNTIFS(A1_Individu_Data_Keadaan_SDMK!A$4:A$149935,M160,A1_Individu_Data_Keadaan_SDMK!R$4:R$149935,"01. Dokter")</f>
        <v>0</v>
      </c>
      <c r="Y160" s="134">
        <f t="shared" si="67"/>
        <v>1</v>
      </c>
      <c r="Z160" s="146">
        <f t="shared" si="68"/>
        <v>0</v>
      </c>
      <c r="AA160" s="146">
        <f t="shared" si="69"/>
        <v>1</v>
      </c>
      <c r="AB160" s="145">
        <f>COUNTIFS(A1_Individu_Data_Keadaan_SDMK!A$4:A$149935,M160,A1_Individu_Data_Keadaan_SDMK!R$4:R$149935,"02. Dokter Gigi")</f>
        <v>0</v>
      </c>
      <c r="AC160" s="134">
        <f t="shared" si="70"/>
        <v>1</v>
      </c>
      <c r="AD160" s="146">
        <f t="shared" si="71"/>
        <v>0</v>
      </c>
      <c r="AE160" s="146">
        <f t="shared" si="72"/>
        <v>1</v>
      </c>
      <c r="AF160" s="145">
        <f>COUNTIFS(A1_Individu_Data_Keadaan_SDMK!A$4:A$149935,M160,A1_Individu_Data_Keadaan_SDMK!Q$4:Q$149935,"03. KEPERAWATAN")</f>
        <v>0</v>
      </c>
      <c r="AG160" s="147">
        <f t="shared" si="73"/>
        <v>5</v>
      </c>
      <c r="AH160" s="146">
        <f t="shared" si="74"/>
        <v>0</v>
      </c>
      <c r="AI160" s="146">
        <f t="shared" si="75"/>
        <v>5</v>
      </c>
      <c r="AJ160" s="145">
        <f>COUNTIFS(A1_Individu_Data_Keadaan_SDMK!A$4:A$149935,M160,A1_Individu_Data_Keadaan_SDMK!Q$4:Q$149935,"04. KEBIDANAN")</f>
        <v>0</v>
      </c>
      <c r="AK160" s="147">
        <f t="shared" si="76"/>
        <v>4</v>
      </c>
      <c r="AL160" s="146">
        <f t="shared" si="77"/>
        <v>0</v>
      </c>
      <c r="AM160" s="146">
        <f t="shared" si="78"/>
        <v>4</v>
      </c>
      <c r="AN160" s="145">
        <f>COUNTIFS(A1_Individu_Data_Keadaan_SDMK!A$4:A$149935,M160,A1_Individu_Data_Keadaan_SDMK!Q$4:Q$149935,"05. KEFARMASIAN")</f>
        <v>0</v>
      </c>
      <c r="AO160" s="147">
        <f t="shared" si="79"/>
        <v>1</v>
      </c>
      <c r="AP160" s="146">
        <f t="shared" si="80"/>
        <v>0</v>
      </c>
      <c r="AQ160" s="146">
        <f t="shared" si="81"/>
        <v>1</v>
      </c>
      <c r="AR160" s="145">
        <f>COUNTIFS(A1_Individu_Data_Keadaan_SDMK!A$4:A$149935,M160,A1_Individu_Data_Keadaan_SDMK!Q$4:Q$149935,"06. KESEHATAN MASYARAKAT")</f>
        <v>0</v>
      </c>
      <c r="AS160" s="147">
        <f t="shared" si="82"/>
        <v>1</v>
      </c>
      <c r="AT160" s="146">
        <f t="shared" si="83"/>
        <v>0</v>
      </c>
      <c r="AU160" s="146">
        <f t="shared" si="84"/>
        <v>1</v>
      </c>
      <c r="AV160" s="145">
        <f>COUNTIFS(A1_Individu_Data_Keadaan_SDMK!A$4:A$149935,M160,A1_Individu_Data_Keadaan_SDMK!Q$4:Q$149935,"07. KESEHATAN LINGKUNGAN")</f>
        <v>0</v>
      </c>
      <c r="AW160" s="147">
        <f t="shared" si="85"/>
        <v>1</v>
      </c>
      <c r="AX160" s="146">
        <f t="shared" si="86"/>
        <v>0</v>
      </c>
      <c r="AY160" s="146">
        <f t="shared" si="87"/>
        <v>1</v>
      </c>
      <c r="AZ160" s="145">
        <f>COUNTIFS(A1_Individu_Data_Keadaan_SDMK!A$4:A$149935,M160,A1_Individu_Data_Keadaan_SDMK!Q$4:Q$149935,"08. GIZI")</f>
        <v>0</v>
      </c>
      <c r="BA160" s="147">
        <f t="shared" si="88"/>
        <v>1</v>
      </c>
      <c r="BB160" s="146">
        <f t="shared" si="89"/>
        <v>0</v>
      </c>
      <c r="BC160" s="146">
        <f t="shared" si="90"/>
        <v>1</v>
      </c>
      <c r="BD160" s="145">
        <f>COUNTIFS(A1_Individu_Data_Keadaan_SDMK!A$4:A$149935,M160,A1_Individu_Data_Keadaan_SDMK!R$4:R$149935,"03. Ahli Teknologi Laboratorium Medik")</f>
        <v>0</v>
      </c>
      <c r="BE160" s="147">
        <f t="shared" si="91"/>
        <v>1</v>
      </c>
      <c r="BF160" s="146">
        <f t="shared" si="92"/>
        <v>0</v>
      </c>
      <c r="BG160" s="146">
        <f t="shared" si="93"/>
        <v>1</v>
      </c>
      <c r="BH160" s="151" t="str">
        <f t="shared" si="94"/>
        <v>Belum Memenuhi</v>
      </c>
      <c r="BI160" s="151" t="str">
        <f t="shared" si="95"/>
        <v>Belum Memenuhi</v>
      </c>
    </row>
    <row r="161" spans="13:61" ht="15">
      <c r="M161" s="142" t="s">
        <v>12676</v>
      </c>
      <c r="N161" s="143" t="s">
        <v>12677</v>
      </c>
      <c r="O161" s="140" t="s">
        <v>267</v>
      </c>
      <c r="P161" s="144" t="s">
        <v>9301</v>
      </c>
      <c r="Q161" s="369" t="s">
        <v>12204</v>
      </c>
      <c r="R161" s="140">
        <v>31</v>
      </c>
      <c r="S161" s="141">
        <v>3172</v>
      </c>
      <c r="T161" s="370" t="str">
        <f>IF(R161&lt;&gt;"",VLOOKUP(R161,'01_MASTER_KODE_WILAYAH'!H$1437:I$1470,2,FALSE),"")</f>
        <v>DKI JAKARTA</v>
      </c>
      <c r="U161" s="370" t="str">
        <f>IF(S161&lt;&gt;"",VLOOKUP(S161,'01_MASTER_KODE_WILAYAH'!D$5:F$1353,3,FALSE),"")</f>
        <v>KOTA JAKARTA TIMUR</v>
      </c>
      <c r="V161" s="371" t="str">
        <f t="shared" si="65"/>
        <v>2</v>
      </c>
      <c r="W161" s="157">
        <f t="shared" si="66"/>
        <v>0</v>
      </c>
      <c r="X161" s="145">
        <f>COUNTIFS(A1_Individu_Data_Keadaan_SDMK!A$4:A$149935,M161,A1_Individu_Data_Keadaan_SDMK!R$4:R$149935,"01. Dokter")</f>
        <v>0</v>
      </c>
      <c r="Y161" s="134">
        <f t="shared" si="67"/>
        <v>1</v>
      </c>
      <c r="Z161" s="146">
        <f t="shared" si="68"/>
        <v>0</v>
      </c>
      <c r="AA161" s="146">
        <f t="shared" si="69"/>
        <v>1</v>
      </c>
      <c r="AB161" s="145">
        <f>COUNTIFS(A1_Individu_Data_Keadaan_SDMK!A$4:A$149935,M161,A1_Individu_Data_Keadaan_SDMK!R$4:R$149935,"02. Dokter Gigi")</f>
        <v>0</v>
      </c>
      <c r="AC161" s="134">
        <f t="shared" si="70"/>
        <v>1</v>
      </c>
      <c r="AD161" s="146">
        <f t="shared" si="71"/>
        <v>0</v>
      </c>
      <c r="AE161" s="146">
        <f t="shared" si="72"/>
        <v>1</v>
      </c>
      <c r="AF161" s="145">
        <f>COUNTIFS(A1_Individu_Data_Keadaan_SDMK!A$4:A$149935,M161,A1_Individu_Data_Keadaan_SDMK!Q$4:Q$149935,"03. KEPERAWATAN")</f>
        <v>0</v>
      </c>
      <c r="AG161" s="147">
        <f t="shared" si="73"/>
        <v>5</v>
      </c>
      <c r="AH161" s="146">
        <f t="shared" si="74"/>
        <v>0</v>
      </c>
      <c r="AI161" s="146">
        <f t="shared" si="75"/>
        <v>5</v>
      </c>
      <c r="AJ161" s="145">
        <f>COUNTIFS(A1_Individu_Data_Keadaan_SDMK!A$4:A$149935,M161,A1_Individu_Data_Keadaan_SDMK!Q$4:Q$149935,"04. KEBIDANAN")</f>
        <v>0</v>
      </c>
      <c r="AK161" s="147">
        <f t="shared" si="76"/>
        <v>4</v>
      </c>
      <c r="AL161" s="146">
        <f t="shared" si="77"/>
        <v>0</v>
      </c>
      <c r="AM161" s="146">
        <f t="shared" si="78"/>
        <v>4</v>
      </c>
      <c r="AN161" s="145">
        <f>COUNTIFS(A1_Individu_Data_Keadaan_SDMK!A$4:A$149935,M161,A1_Individu_Data_Keadaan_SDMK!Q$4:Q$149935,"05. KEFARMASIAN")</f>
        <v>0</v>
      </c>
      <c r="AO161" s="147">
        <f t="shared" si="79"/>
        <v>1</v>
      </c>
      <c r="AP161" s="146">
        <f t="shared" si="80"/>
        <v>0</v>
      </c>
      <c r="AQ161" s="146">
        <f t="shared" si="81"/>
        <v>1</v>
      </c>
      <c r="AR161" s="145">
        <f>COUNTIFS(A1_Individu_Data_Keadaan_SDMK!A$4:A$149935,M161,A1_Individu_Data_Keadaan_SDMK!Q$4:Q$149935,"06. KESEHATAN MASYARAKAT")</f>
        <v>0</v>
      </c>
      <c r="AS161" s="147">
        <f t="shared" si="82"/>
        <v>1</v>
      </c>
      <c r="AT161" s="146">
        <f t="shared" si="83"/>
        <v>0</v>
      </c>
      <c r="AU161" s="146">
        <f t="shared" si="84"/>
        <v>1</v>
      </c>
      <c r="AV161" s="145">
        <f>COUNTIFS(A1_Individu_Data_Keadaan_SDMK!A$4:A$149935,M161,A1_Individu_Data_Keadaan_SDMK!Q$4:Q$149935,"07. KESEHATAN LINGKUNGAN")</f>
        <v>0</v>
      </c>
      <c r="AW161" s="147">
        <f t="shared" si="85"/>
        <v>1</v>
      </c>
      <c r="AX161" s="146">
        <f t="shared" si="86"/>
        <v>0</v>
      </c>
      <c r="AY161" s="146">
        <f t="shared" si="87"/>
        <v>1</v>
      </c>
      <c r="AZ161" s="145">
        <f>COUNTIFS(A1_Individu_Data_Keadaan_SDMK!A$4:A$149935,M161,A1_Individu_Data_Keadaan_SDMK!Q$4:Q$149935,"08. GIZI")</f>
        <v>0</v>
      </c>
      <c r="BA161" s="147">
        <f t="shared" si="88"/>
        <v>1</v>
      </c>
      <c r="BB161" s="146">
        <f t="shared" si="89"/>
        <v>0</v>
      </c>
      <c r="BC161" s="146">
        <f t="shared" si="90"/>
        <v>1</v>
      </c>
      <c r="BD161" s="145">
        <f>COUNTIFS(A1_Individu_Data_Keadaan_SDMK!A$4:A$149935,M161,A1_Individu_Data_Keadaan_SDMK!R$4:R$149935,"03. Ahli Teknologi Laboratorium Medik")</f>
        <v>0</v>
      </c>
      <c r="BE161" s="147">
        <f t="shared" si="91"/>
        <v>1</v>
      </c>
      <c r="BF161" s="146">
        <f t="shared" si="92"/>
        <v>0</v>
      </c>
      <c r="BG161" s="146">
        <f t="shared" si="93"/>
        <v>1</v>
      </c>
      <c r="BH161" s="151" t="str">
        <f t="shared" si="94"/>
        <v>Belum Memenuhi</v>
      </c>
      <c r="BI161" s="151" t="str">
        <f t="shared" si="95"/>
        <v>Belum Memenuhi</v>
      </c>
    </row>
    <row r="162" spans="13:61" ht="15">
      <c r="M162" s="142" t="s">
        <v>12678</v>
      </c>
      <c r="N162" s="143" t="s">
        <v>12679</v>
      </c>
      <c r="O162" s="140" t="s">
        <v>267</v>
      </c>
      <c r="P162" s="144" t="s">
        <v>9301</v>
      </c>
      <c r="Q162" s="369" t="s">
        <v>12204</v>
      </c>
      <c r="R162" s="140">
        <v>31</v>
      </c>
      <c r="S162" s="141">
        <v>3172</v>
      </c>
      <c r="T162" s="370" t="str">
        <f>IF(R162&lt;&gt;"",VLOOKUP(R162,'01_MASTER_KODE_WILAYAH'!H$1437:I$1470,2,FALSE),"")</f>
        <v>DKI JAKARTA</v>
      </c>
      <c r="U162" s="370" t="str">
        <f>IF(S162&lt;&gt;"",VLOOKUP(S162,'01_MASTER_KODE_WILAYAH'!D$5:F$1353,3,FALSE),"")</f>
        <v>KOTA JAKARTA TIMUR</v>
      </c>
      <c r="V162" s="371" t="str">
        <f t="shared" si="65"/>
        <v>2</v>
      </c>
      <c r="W162" s="157">
        <f t="shared" si="66"/>
        <v>0</v>
      </c>
      <c r="X162" s="145">
        <f>COUNTIFS(A1_Individu_Data_Keadaan_SDMK!A$4:A$149935,M162,A1_Individu_Data_Keadaan_SDMK!R$4:R$149935,"01. Dokter")</f>
        <v>0</v>
      </c>
      <c r="Y162" s="134">
        <f t="shared" si="67"/>
        <v>1</v>
      </c>
      <c r="Z162" s="146">
        <f t="shared" si="68"/>
        <v>0</v>
      </c>
      <c r="AA162" s="146">
        <f t="shared" si="69"/>
        <v>1</v>
      </c>
      <c r="AB162" s="145">
        <f>COUNTIFS(A1_Individu_Data_Keadaan_SDMK!A$4:A$149935,M162,A1_Individu_Data_Keadaan_SDMK!R$4:R$149935,"02. Dokter Gigi")</f>
        <v>0</v>
      </c>
      <c r="AC162" s="134">
        <f t="shared" si="70"/>
        <v>1</v>
      </c>
      <c r="AD162" s="146">
        <f t="shared" si="71"/>
        <v>0</v>
      </c>
      <c r="AE162" s="146">
        <f t="shared" si="72"/>
        <v>1</v>
      </c>
      <c r="AF162" s="145">
        <f>COUNTIFS(A1_Individu_Data_Keadaan_SDMK!A$4:A$149935,M162,A1_Individu_Data_Keadaan_SDMK!Q$4:Q$149935,"03. KEPERAWATAN")</f>
        <v>0</v>
      </c>
      <c r="AG162" s="147">
        <f t="shared" si="73"/>
        <v>5</v>
      </c>
      <c r="AH162" s="146">
        <f t="shared" si="74"/>
        <v>0</v>
      </c>
      <c r="AI162" s="146">
        <f t="shared" si="75"/>
        <v>5</v>
      </c>
      <c r="AJ162" s="145">
        <f>COUNTIFS(A1_Individu_Data_Keadaan_SDMK!A$4:A$149935,M162,A1_Individu_Data_Keadaan_SDMK!Q$4:Q$149935,"04. KEBIDANAN")</f>
        <v>0</v>
      </c>
      <c r="AK162" s="147">
        <f t="shared" si="76"/>
        <v>4</v>
      </c>
      <c r="AL162" s="146">
        <f t="shared" si="77"/>
        <v>0</v>
      </c>
      <c r="AM162" s="146">
        <f t="shared" si="78"/>
        <v>4</v>
      </c>
      <c r="AN162" s="145">
        <f>COUNTIFS(A1_Individu_Data_Keadaan_SDMK!A$4:A$149935,M162,A1_Individu_Data_Keadaan_SDMK!Q$4:Q$149935,"05. KEFARMASIAN")</f>
        <v>0</v>
      </c>
      <c r="AO162" s="147">
        <f t="shared" si="79"/>
        <v>1</v>
      </c>
      <c r="AP162" s="146">
        <f t="shared" si="80"/>
        <v>0</v>
      </c>
      <c r="AQ162" s="146">
        <f t="shared" si="81"/>
        <v>1</v>
      </c>
      <c r="AR162" s="145">
        <f>COUNTIFS(A1_Individu_Data_Keadaan_SDMK!A$4:A$149935,M162,A1_Individu_Data_Keadaan_SDMK!Q$4:Q$149935,"06. KESEHATAN MASYARAKAT")</f>
        <v>0</v>
      </c>
      <c r="AS162" s="147">
        <f t="shared" si="82"/>
        <v>1</v>
      </c>
      <c r="AT162" s="146">
        <f t="shared" si="83"/>
        <v>0</v>
      </c>
      <c r="AU162" s="146">
        <f t="shared" si="84"/>
        <v>1</v>
      </c>
      <c r="AV162" s="145">
        <f>COUNTIFS(A1_Individu_Data_Keadaan_SDMK!A$4:A$149935,M162,A1_Individu_Data_Keadaan_SDMK!Q$4:Q$149935,"07. KESEHATAN LINGKUNGAN")</f>
        <v>0</v>
      </c>
      <c r="AW162" s="147">
        <f t="shared" si="85"/>
        <v>1</v>
      </c>
      <c r="AX162" s="146">
        <f t="shared" si="86"/>
        <v>0</v>
      </c>
      <c r="AY162" s="146">
        <f t="shared" si="87"/>
        <v>1</v>
      </c>
      <c r="AZ162" s="145">
        <f>COUNTIFS(A1_Individu_Data_Keadaan_SDMK!A$4:A$149935,M162,A1_Individu_Data_Keadaan_SDMK!Q$4:Q$149935,"08. GIZI")</f>
        <v>0</v>
      </c>
      <c r="BA162" s="147">
        <f t="shared" si="88"/>
        <v>1</v>
      </c>
      <c r="BB162" s="146">
        <f t="shared" si="89"/>
        <v>0</v>
      </c>
      <c r="BC162" s="146">
        <f t="shared" si="90"/>
        <v>1</v>
      </c>
      <c r="BD162" s="145">
        <f>COUNTIFS(A1_Individu_Data_Keadaan_SDMK!A$4:A$149935,M162,A1_Individu_Data_Keadaan_SDMK!R$4:R$149935,"03. Ahli Teknologi Laboratorium Medik")</f>
        <v>0</v>
      </c>
      <c r="BE162" s="147">
        <f t="shared" si="91"/>
        <v>1</v>
      </c>
      <c r="BF162" s="146">
        <f t="shared" si="92"/>
        <v>0</v>
      </c>
      <c r="BG162" s="146">
        <f t="shared" si="93"/>
        <v>1</v>
      </c>
      <c r="BH162" s="151" t="str">
        <f t="shared" si="94"/>
        <v>Belum Memenuhi</v>
      </c>
      <c r="BI162" s="151" t="str">
        <f t="shared" si="95"/>
        <v>Belum Memenuhi</v>
      </c>
    </row>
    <row r="163" spans="13:61" ht="15">
      <c r="M163" s="142" t="s">
        <v>12680</v>
      </c>
      <c r="N163" s="143" t="s">
        <v>12681</v>
      </c>
      <c r="O163" s="140" t="s">
        <v>267</v>
      </c>
      <c r="P163" s="144" t="s">
        <v>9301</v>
      </c>
      <c r="Q163" s="369" t="s">
        <v>12204</v>
      </c>
      <c r="R163" s="140">
        <v>31</v>
      </c>
      <c r="S163" s="141">
        <v>3172</v>
      </c>
      <c r="T163" s="370" t="str">
        <f>IF(R163&lt;&gt;"",VLOOKUP(R163,'01_MASTER_KODE_WILAYAH'!H$1437:I$1470,2,FALSE),"")</f>
        <v>DKI JAKARTA</v>
      </c>
      <c r="U163" s="370" t="str">
        <f>IF(S163&lt;&gt;"",VLOOKUP(S163,'01_MASTER_KODE_WILAYAH'!D$5:F$1353,3,FALSE),"")</f>
        <v>KOTA JAKARTA TIMUR</v>
      </c>
      <c r="V163" s="371" t="str">
        <f t="shared" si="65"/>
        <v>2</v>
      </c>
      <c r="W163" s="157">
        <f t="shared" si="66"/>
        <v>0</v>
      </c>
      <c r="X163" s="145">
        <f>COUNTIFS(A1_Individu_Data_Keadaan_SDMK!A$4:A$149935,M163,A1_Individu_Data_Keadaan_SDMK!R$4:R$149935,"01. Dokter")</f>
        <v>0</v>
      </c>
      <c r="Y163" s="134">
        <f t="shared" si="67"/>
        <v>1</v>
      </c>
      <c r="Z163" s="146">
        <f t="shared" si="68"/>
        <v>0</v>
      </c>
      <c r="AA163" s="146">
        <f t="shared" si="69"/>
        <v>1</v>
      </c>
      <c r="AB163" s="145">
        <f>COUNTIFS(A1_Individu_Data_Keadaan_SDMK!A$4:A$149935,M163,A1_Individu_Data_Keadaan_SDMK!R$4:R$149935,"02. Dokter Gigi")</f>
        <v>0</v>
      </c>
      <c r="AC163" s="134">
        <f t="shared" si="70"/>
        <v>1</v>
      </c>
      <c r="AD163" s="146">
        <f t="shared" si="71"/>
        <v>0</v>
      </c>
      <c r="AE163" s="146">
        <f t="shared" si="72"/>
        <v>1</v>
      </c>
      <c r="AF163" s="145">
        <f>COUNTIFS(A1_Individu_Data_Keadaan_SDMK!A$4:A$149935,M163,A1_Individu_Data_Keadaan_SDMK!Q$4:Q$149935,"03. KEPERAWATAN")</f>
        <v>0</v>
      </c>
      <c r="AG163" s="147">
        <f t="shared" si="73"/>
        <v>5</v>
      </c>
      <c r="AH163" s="146">
        <f t="shared" si="74"/>
        <v>0</v>
      </c>
      <c r="AI163" s="146">
        <f t="shared" si="75"/>
        <v>5</v>
      </c>
      <c r="AJ163" s="145">
        <f>COUNTIFS(A1_Individu_Data_Keadaan_SDMK!A$4:A$149935,M163,A1_Individu_Data_Keadaan_SDMK!Q$4:Q$149935,"04. KEBIDANAN")</f>
        <v>0</v>
      </c>
      <c r="AK163" s="147">
        <f t="shared" si="76"/>
        <v>4</v>
      </c>
      <c r="AL163" s="146">
        <f t="shared" si="77"/>
        <v>0</v>
      </c>
      <c r="AM163" s="146">
        <f t="shared" si="78"/>
        <v>4</v>
      </c>
      <c r="AN163" s="145">
        <f>COUNTIFS(A1_Individu_Data_Keadaan_SDMK!A$4:A$149935,M163,A1_Individu_Data_Keadaan_SDMK!Q$4:Q$149935,"05. KEFARMASIAN")</f>
        <v>0</v>
      </c>
      <c r="AO163" s="147">
        <f t="shared" si="79"/>
        <v>1</v>
      </c>
      <c r="AP163" s="146">
        <f t="shared" si="80"/>
        <v>0</v>
      </c>
      <c r="AQ163" s="146">
        <f t="shared" si="81"/>
        <v>1</v>
      </c>
      <c r="AR163" s="145">
        <f>COUNTIFS(A1_Individu_Data_Keadaan_SDMK!A$4:A$149935,M163,A1_Individu_Data_Keadaan_SDMK!Q$4:Q$149935,"06. KESEHATAN MASYARAKAT")</f>
        <v>0</v>
      </c>
      <c r="AS163" s="147">
        <f t="shared" si="82"/>
        <v>1</v>
      </c>
      <c r="AT163" s="146">
        <f t="shared" si="83"/>
        <v>0</v>
      </c>
      <c r="AU163" s="146">
        <f t="shared" si="84"/>
        <v>1</v>
      </c>
      <c r="AV163" s="145">
        <f>COUNTIFS(A1_Individu_Data_Keadaan_SDMK!A$4:A$149935,M163,A1_Individu_Data_Keadaan_SDMK!Q$4:Q$149935,"07. KESEHATAN LINGKUNGAN")</f>
        <v>0</v>
      </c>
      <c r="AW163" s="147">
        <f t="shared" si="85"/>
        <v>1</v>
      </c>
      <c r="AX163" s="146">
        <f t="shared" si="86"/>
        <v>0</v>
      </c>
      <c r="AY163" s="146">
        <f t="shared" si="87"/>
        <v>1</v>
      </c>
      <c r="AZ163" s="145">
        <f>COUNTIFS(A1_Individu_Data_Keadaan_SDMK!A$4:A$149935,M163,A1_Individu_Data_Keadaan_SDMK!Q$4:Q$149935,"08. GIZI")</f>
        <v>0</v>
      </c>
      <c r="BA163" s="147">
        <f t="shared" si="88"/>
        <v>1</v>
      </c>
      <c r="BB163" s="146">
        <f t="shared" si="89"/>
        <v>0</v>
      </c>
      <c r="BC163" s="146">
        <f t="shared" si="90"/>
        <v>1</v>
      </c>
      <c r="BD163" s="145">
        <f>COUNTIFS(A1_Individu_Data_Keadaan_SDMK!A$4:A$149935,M163,A1_Individu_Data_Keadaan_SDMK!R$4:R$149935,"03. Ahli Teknologi Laboratorium Medik")</f>
        <v>0</v>
      </c>
      <c r="BE163" s="147">
        <f t="shared" si="91"/>
        <v>1</v>
      </c>
      <c r="BF163" s="146">
        <f t="shared" si="92"/>
        <v>0</v>
      </c>
      <c r="BG163" s="146">
        <f t="shared" si="93"/>
        <v>1</v>
      </c>
      <c r="BH163" s="151" t="str">
        <f t="shared" si="94"/>
        <v>Belum Memenuhi</v>
      </c>
      <c r="BI163" s="151" t="str">
        <f t="shared" si="95"/>
        <v>Belum Memenuhi</v>
      </c>
    </row>
    <row r="164" spans="13:61" ht="15">
      <c r="M164" s="142" t="s">
        <v>12682</v>
      </c>
      <c r="N164" s="143" t="s">
        <v>12683</v>
      </c>
      <c r="O164" s="140" t="s">
        <v>267</v>
      </c>
      <c r="P164" s="144" t="s">
        <v>9301</v>
      </c>
      <c r="Q164" s="369" t="s">
        <v>12204</v>
      </c>
      <c r="R164" s="140">
        <v>31</v>
      </c>
      <c r="S164" s="141">
        <v>3172</v>
      </c>
      <c r="T164" s="370" t="str">
        <f>IF(R164&lt;&gt;"",VLOOKUP(R164,'01_MASTER_KODE_WILAYAH'!H$1437:I$1470,2,FALSE),"")</f>
        <v>DKI JAKARTA</v>
      </c>
      <c r="U164" s="370" t="str">
        <f>IF(S164&lt;&gt;"",VLOOKUP(S164,'01_MASTER_KODE_WILAYAH'!D$5:F$1353,3,FALSE),"")</f>
        <v>KOTA JAKARTA TIMUR</v>
      </c>
      <c r="V164" s="371" t="str">
        <f t="shared" si="65"/>
        <v>2</v>
      </c>
      <c r="W164" s="157">
        <f t="shared" si="66"/>
        <v>0</v>
      </c>
      <c r="X164" s="145">
        <f>COUNTIFS(A1_Individu_Data_Keadaan_SDMK!A$4:A$149935,M164,A1_Individu_Data_Keadaan_SDMK!R$4:R$149935,"01. Dokter")</f>
        <v>0</v>
      </c>
      <c r="Y164" s="134">
        <f t="shared" si="67"/>
        <v>1</v>
      </c>
      <c r="Z164" s="146">
        <f t="shared" si="68"/>
        <v>0</v>
      </c>
      <c r="AA164" s="146">
        <f t="shared" si="69"/>
        <v>1</v>
      </c>
      <c r="AB164" s="145">
        <f>COUNTIFS(A1_Individu_Data_Keadaan_SDMK!A$4:A$149935,M164,A1_Individu_Data_Keadaan_SDMK!R$4:R$149935,"02. Dokter Gigi")</f>
        <v>0</v>
      </c>
      <c r="AC164" s="134">
        <f t="shared" si="70"/>
        <v>1</v>
      </c>
      <c r="AD164" s="146">
        <f t="shared" si="71"/>
        <v>0</v>
      </c>
      <c r="AE164" s="146">
        <f t="shared" si="72"/>
        <v>1</v>
      </c>
      <c r="AF164" s="145">
        <f>COUNTIFS(A1_Individu_Data_Keadaan_SDMK!A$4:A$149935,M164,A1_Individu_Data_Keadaan_SDMK!Q$4:Q$149935,"03. KEPERAWATAN")</f>
        <v>0</v>
      </c>
      <c r="AG164" s="147">
        <f t="shared" si="73"/>
        <v>5</v>
      </c>
      <c r="AH164" s="146">
        <f t="shared" si="74"/>
        <v>0</v>
      </c>
      <c r="AI164" s="146">
        <f t="shared" si="75"/>
        <v>5</v>
      </c>
      <c r="AJ164" s="145">
        <f>COUNTIFS(A1_Individu_Data_Keadaan_SDMK!A$4:A$149935,M164,A1_Individu_Data_Keadaan_SDMK!Q$4:Q$149935,"04. KEBIDANAN")</f>
        <v>0</v>
      </c>
      <c r="AK164" s="147">
        <f t="shared" si="76"/>
        <v>4</v>
      </c>
      <c r="AL164" s="146">
        <f t="shared" si="77"/>
        <v>0</v>
      </c>
      <c r="AM164" s="146">
        <f t="shared" si="78"/>
        <v>4</v>
      </c>
      <c r="AN164" s="145">
        <f>COUNTIFS(A1_Individu_Data_Keadaan_SDMK!A$4:A$149935,M164,A1_Individu_Data_Keadaan_SDMK!Q$4:Q$149935,"05. KEFARMASIAN")</f>
        <v>0</v>
      </c>
      <c r="AO164" s="147">
        <f t="shared" si="79"/>
        <v>1</v>
      </c>
      <c r="AP164" s="146">
        <f t="shared" si="80"/>
        <v>0</v>
      </c>
      <c r="AQ164" s="146">
        <f t="shared" si="81"/>
        <v>1</v>
      </c>
      <c r="AR164" s="145">
        <f>COUNTIFS(A1_Individu_Data_Keadaan_SDMK!A$4:A$149935,M164,A1_Individu_Data_Keadaan_SDMK!Q$4:Q$149935,"06. KESEHATAN MASYARAKAT")</f>
        <v>0</v>
      </c>
      <c r="AS164" s="147">
        <f t="shared" si="82"/>
        <v>1</v>
      </c>
      <c r="AT164" s="146">
        <f t="shared" si="83"/>
        <v>0</v>
      </c>
      <c r="AU164" s="146">
        <f t="shared" si="84"/>
        <v>1</v>
      </c>
      <c r="AV164" s="145">
        <f>COUNTIFS(A1_Individu_Data_Keadaan_SDMK!A$4:A$149935,M164,A1_Individu_Data_Keadaan_SDMK!Q$4:Q$149935,"07. KESEHATAN LINGKUNGAN")</f>
        <v>0</v>
      </c>
      <c r="AW164" s="147">
        <f t="shared" si="85"/>
        <v>1</v>
      </c>
      <c r="AX164" s="146">
        <f t="shared" si="86"/>
        <v>0</v>
      </c>
      <c r="AY164" s="146">
        <f t="shared" si="87"/>
        <v>1</v>
      </c>
      <c r="AZ164" s="145">
        <f>COUNTIFS(A1_Individu_Data_Keadaan_SDMK!A$4:A$149935,M164,A1_Individu_Data_Keadaan_SDMK!Q$4:Q$149935,"08. GIZI")</f>
        <v>0</v>
      </c>
      <c r="BA164" s="147">
        <f t="shared" si="88"/>
        <v>1</v>
      </c>
      <c r="BB164" s="146">
        <f t="shared" si="89"/>
        <v>0</v>
      </c>
      <c r="BC164" s="146">
        <f t="shared" si="90"/>
        <v>1</v>
      </c>
      <c r="BD164" s="145">
        <f>COUNTIFS(A1_Individu_Data_Keadaan_SDMK!A$4:A$149935,M164,A1_Individu_Data_Keadaan_SDMK!R$4:R$149935,"03. Ahli Teknologi Laboratorium Medik")</f>
        <v>0</v>
      </c>
      <c r="BE164" s="147">
        <f t="shared" si="91"/>
        <v>1</v>
      </c>
      <c r="BF164" s="146">
        <f t="shared" si="92"/>
        <v>0</v>
      </c>
      <c r="BG164" s="146">
        <f t="shared" si="93"/>
        <v>1</v>
      </c>
      <c r="BH164" s="151" t="str">
        <f t="shared" si="94"/>
        <v>Belum Memenuhi</v>
      </c>
      <c r="BI164" s="151" t="str">
        <f t="shared" si="95"/>
        <v>Belum Memenuhi</v>
      </c>
    </row>
    <row r="165" spans="13:61" ht="15">
      <c r="M165" s="142" t="s">
        <v>12684</v>
      </c>
      <c r="N165" s="143" t="s">
        <v>12685</v>
      </c>
      <c r="O165" s="140" t="s">
        <v>267</v>
      </c>
      <c r="P165" s="144" t="s">
        <v>9301</v>
      </c>
      <c r="Q165" s="369" t="s">
        <v>12204</v>
      </c>
      <c r="R165" s="140">
        <v>31</v>
      </c>
      <c r="S165" s="141">
        <v>3172</v>
      </c>
      <c r="T165" s="370" t="str">
        <f>IF(R165&lt;&gt;"",VLOOKUP(R165,'01_MASTER_KODE_WILAYAH'!H$1437:I$1470,2,FALSE),"")</f>
        <v>DKI JAKARTA</v>
      </c>
      <c r="U165" s="370" t="str">
        <f>IF(S165&lt;&gt;"",VLOOKUP(S165,'01_MASTER_KODE_WILAYAH'!D$5:F$1353,3,FALSE),"")</f>
        <v>KOTA JAKARTA TIMUR</v>
      </c>
      <c r="V165" s="371" t="str">
        <f t="shared" ref="V165:V228" si="96">IF(M165&lt;&gt;"",MID(M165,9,1),"")</f>
        <v>2</v>
      </c>
      <c r="W165" s="157">
        <f t="shared" ref="W165:W228" si="97">X165+AB165+AF165+AJ165+AN165+AR165+AV165+AZ165+BD165</f>
        <v>0</v>
      </c>
      <c r="X165" s="145">
        <f>COUNTIFS(A1_Individu_Data_Keadaan_SDMK!A$4:A$149935,M165,A1_Individu_Data_Keadaan_SDMK!R$4:R$149935,"01. Dokter")</f>
        <v>0</v>
      </c>
      <c r="Y165" s="134">
        <f t="shared" ref="Y165:Y228" si="98">IF(V165="1",2,1)</f>
        <v>1</v>
      </c>
      <c r="Z165" s="146">
        <f t="shared" ref="Z165:Z228" si="99">IF((X165-Y165)&gt;0,(X165-Y165),0)</f>
        <v>0</v>
      </c>
      <c r="AA165" s="146">
        <f t="shared" ref="AA165:AA228" si="100">IF((X165-Y165)&lt;0,ABS(X165-Y165),0)</f>
        <v>1</v>
      </c>
      <c r="AB165" s="145">
        <f>COUNTIFS(A1_Individu_Data_Keadaan_SDMK!A$4:A$149935,M165,A1_Individu_Data_Keadaan_SDMK!R$4:R$149935,"02. Dokter Gigi")</f>
        <v>0</v>
      </c>
      <c r="AC165" s="134">
        <f t="shared" ref="AC165:AC228" si="101">IF(V165="1",1,1)</f>
        <v>1</v>
      </c>
      <c r="AD165" s="146">
        <f t="shared" ref="AD165:AD228" si="102">IF((AB165-AC165)&gt;0,(AB165-AC165),0)</f>
        <v>0</v>
      </c>
      <c r="AE165" s="146">
        <f t="shared" ref="AE165:AE228" si="103">IF((AB165-AC165)&lt;0,ABS(AB165-AC165),0)</f>
        <v>1</v>
      </c>
      <c r="AF165" s="145">
        <f>COUNTIFS(A1_Individu_Data_Keadaan_SDMK!A$4:A$149935,M165,A1_Individu_Data_Keadaan_SDMK!Q$4:Q$149935,"03. KEPERAWATAN")</f>
        <v>0</v>
      </c>
      <c r="AG165" s="147">
        <f t="shared" ref="AG165:AG228" si="104">IF(V165="1",8,5)</f>
        <v>5</v>
      </c>
      <c r="AH165" s="146">
        <f t="shared" ref="AH165:AH228" si="105">IF((AF165-AG165)&gt;0,(AF165-AG165),0)</f>
        <v>0</v>
      </c>
      <c r="AI165" s="146">
        <f t="shared" ref="AI165:AI228" si="106">IF((AF165-AG165)&lt;0,ABS(AF165-AG165),0)</f>
        <v>5</v>
      </c>
      <c r="AJ165" s="145">
        <f>COUNTIFS(A1_Individu_Data_Keadaan_SDMK!A$4:A$149935,M165,A1_Individu_Data_Keadaan_SDMK!Q$4:Q$149935,"04. KEBIDANAN")</f>
        <v>0</v>
      </c>
      <c r="AK165" s="147">
        <f t="shared" ref="AK165:AK228" si="107">IF(V165="1",7,4)</f>
        <v>4</v>
      </c>
      <c r="AL165" s="146">
        <f t="shared" ref="AL165:AL228" si="108">IF((AJ165-AK165)&gt;0,(AJ165-AK165),0)</f>
        <v>0</v>
      </c>
      <c r="AM165" s="146">
        <f t="shared" ref="AM165:AM228" si="109">IF((AJ165-AK165)&lt;0,ABS(AJ165-AK165),0)</f>
        <v>4</v>
      </c>
      <c r="AN165" s="145">
        <f>COUNTIFS(A1_Individu_Data_Keadaan_SDMK!A$4:A$149935,M165,A1_Individu_Data_Keadaan_SDMK!Q$4:Q$149935,"05. KEFARMASIAN")</f>
        <v>0</v>
      </c>
      <c r="AO165" s="147">
        <f t="shared" ref="AO165:AO228" si="110">IF(V165="1",1,1)</f>
        <v>1</v>
      </c>
      <c r="AP165" s="146">
        <f t="shared" ref="AP165:AP228" si="111">IF((AN165-AO165)&gt;0,(AN165-AO165),0)</f>
        <v>0</v>
      </c>
      <c r="AQ165" s="146">
        <f t="shared" ref="AQ165:AQ228" si="112">IF((AN165-AO165)&lt;0,ABS(AN165-AO165),0)</f>
        <v>1</v>
      </c>
      <c r="AR165" s="145">
        <f>COUNTIFS(A1_Individu_Data_Keadaan_SDMK!A$4:A$149935,M165,A1_Individu_Data_Keadaan_SDMK!Q$4:Q$149935,"06. KESEHATAN MASYARAKAT")</f>
        <v>0</v>
      </c>
      <c r="AS165" s="147">
        <f t="shared" ref="AS165:AS228" si="113">IF(V165="1",1,1)</f>
        <v>1</v>
      </c>
      <c r="AT165" s="146">
        <f t="shared" ref="AT165:AT228" si="114">IF((AR165-AS165)&gt;0,(AR165-AS165),0)</f>
        <v>0</v>
      </c>
      <c r="AU165" s="146">
        <f t="shared" ref="AU165:AU228" si="115">IF((AR165-AS165)&lt;0,ABS(AR165-AS165),0)</f>
        <v>1</v>
      </c>
      <c r="AV165" s="145">
        <f>COUNTIFS(A1_Individu_Data_Keadaan_SDMK!A$4:A$149935,M165,A1_Individu_Data_Keadaan_SDMK!Q$4:Q$149935,"07. KESEHATAN LINGKUNGAN")</f>
        <v>0</v>
      </c>
      <c r="AW165" s="147">
        <f t="shared" ref="AW165:AW228" si="116">IF(V165="1",1,1)</f>
        <v>1</v>
      </c>
      <c r="AX165" s="146">
        <f t="shared" ref="AX165:AX228" si="117">IF((AV165-AW165)&gt;0,(AV165-AW165),0)</f>
        <v>0</v>
      </c>
      <c r="AY165" s="146">
        <f t="shared" ref="AY165:AY228" si="118">IF((AV165-AW165)&lt;0,ABS(AV165-AW165),0)</f>
        <v>1</v>
      </c>
      <c r="AZ165" s="145">
        <f>COUNTIFS(A1_Individu_Data_Keadaan_SDMK!A$4:A$149935,M165,A1_Individu_Data_Keadaan_SDMK!Q$4:Q$149935,"08. GIZI")</f>
        <v>0</v>
      </c>
      <c r="BA165" s="147">
        <f t="shared" ref="BA165:BA228" si="119">IF(V165="1",2,1)</f>
        <v>1</v>
      </c>
      <c r="BB165" s="146">
        <f t="shared" ref="BB165:BB228" si="120">IF((AZ165-BA165)&gt;0,(AZ165-BA165),0)</f>
        <v>0</v>
      </c>
      <c r="BC165" s="146">
        <f t="shared" ref="BC165:BC228" si="121">IF((AZ165-BA165)&lt;0,ABS(AZ165-BA165),0)</f>
        <v>1</v>
      </c>
      <c r="BD165" s="145">
        <f>COUNTIFS(A1_Individu_Data_Keadaan_SDMK!A$4:A$149935,M165,A1_Individu_Data_Keadaan_SDMK!R$4:R$149935,"03. Ahli Teknologi Laboratorium Medik")</f>
        <v>0</v>
      </c>
      <c r="BE165" s="147">
        <f t="shared" ref="BE165:BE228" si="122">IF(V165="1",1,1)</f>
        <v>1</v>
      </c>
      <c r="BF165" s="146">
        <f t="shared" ref="BF165:BF228" si="123">IF((BD165-BE165)&gt;0,(BD165-BE165),0)</f>
        <v>0</v>
      </c>
      <c r="BG165" s="146">
        <f t="shared" ref="BG165:BG228" si="124">IF((BD165-BE165)&lt;0,ABS(BD165-BE165),0)</f>
        <v>1</v>
      </c>
      <c r="BH165" s="151" t="str">
        <f t="shared" ref="BH165:BH228" si="125">IF(AND(AN165&gt;=1,AR165&gt;=1,AV165&gt;=1,AZ165&gt;=1,BD165&gt;=1),"Memenuhi","Belum Memenuhi")</f>
        <v>Belum Memenuhi</v>
      </c>
      <c r="BI165" s="151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42" t="s">
        <v>12686</v>
      </c>
      <c r="N166" s="143" t="s">
        <v>12687</v>
      </c>
      <c r="O166" s="140" t="s">
        <v>267</v>
      </c>
      <c r="P166" s="144" t="s">
        <v>9301</v>
      </c>
      <c r="Q166" s="369" t="s">
        <v>12204</v>
      </c>
      <c r="R166" s="140">
        <v>31</v>
      </c>
      <c r="S166" s="141">
        <v>3172</v>
      </c>
      <c r="T166" s="370" t="str">
        <f>IF(R166&lt;&gt;"",VLOOKUP(R166,'01_MASTER_KODE_WILAYAH'!H$1437:I$1470,2,FALSE),"")</f>
        <v>DKI JAKARTA</v>
      </c>
      <c r="U166" s="370" t="str">
        <f>IF(S166&lt;&gt;"",VLOOKUP(S166,'01_MASTER_KODE_WILAYAH'!D$5:F$1353,3,FALSE),"")</f>
        <v>KOTA JAKARTA TIMUR</v>
      </c>
      <c r="V166" s="371" t="str">
        <f t="shared" si="96"/>
        <v>2</v>
      </c>
      <c r="W166" s="157">
        <f t="shared" si="97"/>
        <v>0</v>
      </c>
      <c r="X166" s="145">
        <f>COUNTIFS(A1_Individu_Data_Keadaan_SDMK!A$4:A$149935,M166,A1_Individu_Data_Keadaan_SDMK!R$4:R$149935,"01. Dokter")</f>
        <v>0</v>
      </c>
      <c r="Y166" s="134">
        <f t="shared" si="98"/>
        <v>1</v>
      </c>
      <c r="Z166" s="146">
        <f t="shared" si="99"/>
        <v>0</v>
      </c>
      <c r="AA166" s="146">
        <f t="shared" si="100"/>
        <v>1</v>
      </c>
      <c r="AB166" s="145">
        <f>COUNTIFS(A1_Individu_Data_Keadaan_SDMK!A$4:A$149935,M166,A1_Individu_Data_Keadaan_SDMK!R$4:R$149935,"02. Dokter Gigi")</f>
        <v>0</v>
      </c>
      <c r="AC166" s="134">
        <f t="shared" si="101"/>
        <v>1</v>
      </c>
      <c r="AD166" s="146">
        <f t="shared" si="102"/>
        <v>0</v>
      </c>
      <c r="AE166" s="146">
        <f t="shared" si="103"/>
        <v>1</v>
      </c>
      <c r="AF166" s="145">
        <f>COUNTIFS(A1_Individu_Data_Keadaan_SDMK!A$4:A$149935,M166,A1_Individu_Data_Keadaan_SDMK!Q$4:Q$149935,"03. KEPERAWATAN")</f>
        <v>0</v>
      </c>
      <c r="AG166" s="147">
        <f t="shared" si="104"/>
        <v>5</v>
      </c>
      <c r="AH166" s="146">
        <f t="shared" si="105"/>
        <v>0</v>
      </c>
      <c r="AI166" s="146">
        <f t="shared" si="106"/>
        <v>5</v>
      </c>
      <c r="AJ166" s="145">
        <f>COUNTIFS(A1_Individu_Data_Keadaan_SDMK!A$4:A$149935,M166,A1_Individu_Data_Keadaan_SDMK!Q$4:Q$149935,"04. KEBIDANAN")</f>
        <v>0</v>
      </c>
      <c r="AK166" s="147">
        <f t="shared" si="107"/>
        <v>4</v>
      </c>
      <c r="AL166" s="146">
        <f t="shared" si="108"/>
        <v>0</v>
      </c>
      <c r="AM166" s="146">
        <f t="shared" si="109"/>
        <v>4</v>
      </c>
      <c r="AN166" s="145">
        <f>COUNTIFS(A1_Individu_Data_Keadaan_SDMK!A$4:A$149935,M166,A1_Individu_Data_Keadaan_SDMK!Q$4:Q$149935,"05. KEFARMASIAN")</f>
        <v>0</v>
      </c>
      <c r="AO166" s="147">
        <f t="shared" si="110"/>
        <v>1</v>
      </c>
      <c r="AP166" s="146">
        <f t="shared" si="111"/>
        <v>0</v>
      </c>
      <c r="AQ166" s="146">
        <f t="shared" si="112"/>
        <v>1</v>
      </c>
      <c r="AR166" s="145">
        <f>COUNTIFS(A1_Individu_Data_Keadaan_SDMK!A$4:A$149935,M166,A1_Individu_Data_Keadaan_SDMK!Q$4:Q$149935,"06. KESEHATAN MASYARAKAT")</f>
        <v>0</v>
      </c>
      <c r="AS166" s="147">
        <f t="shared" si="113"/>
        <v>1</v>
      </c>
      <c r="AT166" s="146">
        <f t="shared" si="114"/>
        <v>0</v>
      </c>
      <c r="AU166" s="146">
        <f t="shared" si="115"/>
        <v>1</v>
      </c>
      <c r="AV166" s="145">
        <f>COUNTIFS(A1_Individu_Data_Keadaan_SDMK!A$4:A$149935,M166,A1_Individu_Data_Keadaan_SDMK!Q$4:Q$149935,"07. KESEHATAN LINGKUNGAN")</f>
        <v>0</v>
      </c>
      <c r="AW166" s="147">
        <f t="shared" si="116"/>
        <v>1</v>
      </c>
      <c r="AX166" s="146">
        <f t="shared" si="117"/>
        <v>0</v>
      </c>
      <c r="AY166" s="146">
        <f t="shared" si="118"/>
        <v>1</v>
      </c>
      <c r="AZ166" s="145">
        <f>COUNTIFS(A1_Individu_Data_Keadaan_SDMK!A$4:A$149935,M166,A1_Individu_Data_Keadaan_SDMK!Q$4:Q$149935,"08. GIZI")</f>
        <v>0</v>
      </c>
      <c r="BA166" s="147">
        <f t="shared" si="119"/>
        <v>1</v>
      </c>
      <c r="BB166" s="146">
        <f t="shared" si="120"/>
        <v>0</v>
      </c>
      <c r="BC166" s="146">
        <f t="shared" si="121"/>
        <v>1</v>
      </c>
      <c r="BD166" s="145">
        <f>COUNTIFS(A1_Individu_Data_Keadaan_SDMK!A$4:A$149935,M166,A1_Individu_Data_Keadaan_SDMK!R$4:R$149935,"03. Ahli Teknologi Laboratorium Medik")</f>
        <v>0</v>
      </c>
      <c r="BE166" s="147">
        <f t="shared" si="122"/>
        <v>1</v>
      </c>
      <c r="BF166" s="146">
        <f t="shared" si="123"/>
        <v>0</v>
      </c>
      <c r="BG166" s="146">
        <f t="shared" si="124"/>
        <v>1</v>
      </c>
      <c r="BH166" s="151" t="str">
        <f t="shared" si="125"/>
        <v>Belum Memenuhi</v>
      </c>
      <c r="BI166" s="151" t="str">
        <f t="shared" si="126"/>
        <v>Belum Memenuhi</v>
      </c>
    </row>
    <row r="167" spans="13:61" ht="15">
      <c r="M167" s="142" t="s">
        <v>12688</v>
      </c>
      <c r="N167" s="143" t="s">
        <v>12689</v>
      </c>
      <c r="O167" s="140" t="s">
        <v>267</v>
      </c>
      <c r="P167" s="144" t="s">
        <v>9301</v>
      </c>
      <c r="Q167" s="369" t="s">
        <v>12204</v>
      </c>
      <c r="R167" s="140">
        <v>31</v>
      </c>
      <c r="S167" s="141">
        <v>3172</v>
      </c>
      <c r="T167" s="370" t="str">
        <f>IF(R167&lt;&gt;"",VLOOKUP(R167,'01_MASTER_KODE_WILAYAH'!H$1437:I$1470,2,FALSE),"")</f>
        <v>DKI JAKARTA</v>
      </c>
      <c r="U167" s="370" t="str">
        <f>IF(S167&lt;&gt;"",VLOOKUP(S167,'01_MASTER_KODE_WILAYAH'!D$5:F$1353,3,FALSE),"")</f>
        <v>KOTA JAKARTA TIMUR</v>
      </c>
      <c r="V167" s="371" t="str">
        <f t="shared" si="96"/>
        <v>2</v>
      </c>
      <c r="W167" s="157">
        <f t="shared" si="97"/>
        <v>0</v>
      </c>
      <c r="X167" s="145">
        <f>COUNTIFS(A1_Individu_Data_Keadaan_SDMK!A$4:A$149935,M167,A1_Individu_Data_Keadaan_SDMK!R$4:R$149935,"01. Dokter")</f>
        <v>0</v>
      </c>
      <c r="Y167" s="134">
        <f t="shared" si="98"/>
        <v>1</v>
      </c>
      <c r="Z167" s="146">
        <f t="shared" si="99"/>
        <v>0</v>
      </c>
      <c r="AA167" s="146">
        <f t="shared" si="100"/>
        <v>1</v>
      </c>
      <c r="AB167" s="145">
        <f>COUNTIFS(A1_Individu_Data_Keadaan_SDMK!A$4:A$149935,M167,A1_Individu_Data_Keadaan_SDMK!R$4:R$149935,"02. Dokter Gigi")</f>
        <v>0</v>
      </c>
      <c r="AC167" s="134">
        <f t="shared" si="101"/>
        <v>1</v>
      </c>
      <c r="AD167" s="146">
        <f t="shared" si="102"/>
        <v>0</v>
      </c>
      <c r="AE167" s="146">
        <f t="shared" si="103"/>
        <v>1</v>
      </c>
      <c r="AF167" s="145">
        <f>COUNTIFS(A1_Individu_Data_Keadaan_SDMK!A$4:A$149935,M167,A1_Individu_Data_Keadaan_SDMK!Q$4:Q$149935,"03. KEPERAWATAN")</f>
        <v>0</v>
      </c>
      <c r="AG167" s="147">
        <f t="shared" si="104"/>
        <v>5</v>
      </c>
      <c r="AH167" s="146">
        <f t="shared" si="105"/>
        <v>0</v>
      </c>
      <c r="AI167" s="146">
        <f t="shared" si="106"/>
        <v>5</v>
      </c>
      <c r="AJ167" s="145">
        <f>COUNTIFS(A1_Individu_Data_Keadaan_SDMK!A$4:A$149935,M167,A1_Individu_Data_Keadaan_SDMK!Q$4:Q$149935,"04. KEBIDANAN")</f>
        <v>0</v>
      </c>
      <c r="AK167" s="147">
        <f t="shared" si="107"/>
        <v>4</v>
      </c>
      <c r="AL167" s="146">
        <f t="shared" si="108"/>
        <v>0</v>
      </c>
      <c r="AM167" s="146">
        <f t="shared" si="109"/>
        <v>4</v>
      </c>
      <c r="AN167" s="145">
        <f>COUNTIFS(A1_Individu_Data_Keadaan_SDMK!A$4:A$149935,M167,A1_Individu_Data_Keadaan_SDMK!Q$4:Q$149935,"05. KEFARMASIAN")</f>
        <v>0</v>
      </c>
      <c r="AO167" s="147">
        <f t="shared" si="110"/>
        <v>1</v>
      </c>
      <c r="AP167" s="146">
        <f t="shared" si="111"/>
        <v>0</v>
      </c>
      <c r="AQ167" s="146">
        <f t="shared" si="112"/>
        <v>1</v>
      </c>
      <c r="AR167" s="145">
        <f>COUNTIFS(A1_Individu_Data_Keadaan_SDMK!A$4:A$149935,M167,A1_Individu_Data_Keadaan_SDMK!Q$4:Q$149935,"06. KESEHATAN MASYARAKAT")</f>
        <v>0</v>
      </c>
      <c r="AS167" s="147">
        <f t="shared" si="113"/>
        <v>1</v>
      </c>
      <c r="AT167" s="146">
        <f t="shared" si="114"/>
        <v>0</v>
      </c>
      <c r="AU167" s="146">
        <f t="shared" si="115"/>
        <v>1</v>
      </c>
      <c r="AV167" s="145">
        <f>COUNTIFS(A1_Individu_Data_Keadaan_SDMK!A$4:A$149935,M167,A1_Individu_Data_Keadaan_SDMK!Q$4:Q$149935,"07. KESEHATAN LINGKUNGAN")</f>
        <v>0</v>
      </c>
      <c r="AW167" s="147">
        <f t="shared" si="116"/>
        <v>1</v>
      </c>
      <c r="AX167" s="146">
        <f t="shared" si="117"/>
        <v>0</v>
      </c>
      <c r="AY167" s="146">
        <f t="shared" si="118"/>
        <v>1</v>
      </c>
      <c r="AZ167" s="145">
        <f>COUNTIFS(A1_Individu_Data_Keadaan_SDMK!A$4:A$149935,M167,A1_Individu_Data_Keadaan_SDMK!Q$4:Q$149935,"08. GIZI")</f>
        <v>0</v>
      </c>
      <c r="BA167" s="147">
        <f t="shared" si="119"/>
        <v>1</v>
      </c>
      <c r="BB167" s="146">
        <f t="shared" si="120"/>
        <v>0</v>
      </c>
      <c r="BC167" s="146">
        <f t="shared" si="121"/>
        <v>1</v>
      </c>
      <c r="BD167" s="145">
        <f>COUNTIFS(A1_Individu_Data_Keadaan_SDMK!A$4:A$149935,M167,A1_Individu_Data_Keadaan_SDMK!R$4:R$149935,"03. Ahli Teknologi Laboratorium Medik")</f>
        <v>0</v>
      </c>
      <c r="BE167" s="147">
        <f t="shared" si="122"/>
        <v>1</v>
      </c>
      <c r="BF167" s="146">
        <f t="shared" si="123"/>
        <v>0</v>
      </c>
      <c r="BG167" s="146">
        <f t="shared" si="124"/>
        <v>1</v>
      </c>
      <c r="BH167" s="151" t="str">
        <f t="shared" si="125"/>
        <v>Belum Memenuhi</v>
      </c>
      <c r="BI167" s="151" t="str">
        <f t="shared" si="126"/>
        <v>Belum Memenuhi</v>
      </c>
    </row>
    <row r="168" spans="13:61" ht="15">
      <c r="M168" s="142" t="s">
        <v>12690</v>
      </c>
      <c r="N168" s="143" t="s">
        <v>12691</v>
      </c>
      <c r="O168" s="140" t="s">
        <v>267</v>
      </c>
      <c r="P168" s="144" t="s">
        <v>9301</v>
      </c>
      <c r="Q168" s="369" t="s">
        <v>12204</v>
      </c>
      <c r="R168" s="140">
        <v>31</v>
      </c>
      <c r="S168" s="141">
        <v>3172</v>
      </c>
      <c r="T168" s="370" t="str">
        <f>IF(R168&lt;&gt;"",VLOOKUP(R168,'01_MASTER_KODE_WILAYAH'!H$1437:I$1470,2,FALSE),"")</f>
        <v>DKI JAKARTA</v>
      </c>
      <c r="U168" s="370" t="str">
        <f>IF(S168&lt;&gt;"",VLOOKUP(S168,'01_MASTER_KODE_WILAYAH'!D$5:F$1353,3,FALSE),"")</f>
        <v>KOTA JAKARTA TIMUR</v>
      </c>
      <c r="V168" s="371" t="str">
        <f t="shared" si="96"/>
        <v>2</v>
      </c>
      <c r="W168" s="157">
        <f t="shared" si="97"/>
        <v>0</v>
      </c>
      <c r="X168" s="145">
        <f>COUNTIFS(A1_Individu_Data_Keadaan_SDMK!A$4:A$149935,M168,A1_Individu_Data_Keadaan_SDMK!R$4:R$149935,"01. Dokter")</f>
        <v>0</v>
      </c>
      <c r="Y168" s="134">
        <f t="shared" si="98"/>
        <v>1</v>
      </c>
      <c r="Z168" s="146">
        <f t="shared" si="99"/>
        <v>0</v>
      </c>
      <c r="AA168" s="146">
        <f t="shared" si="100"/>
        <v>1</v>
      </c>
      <c r="AB168" s="145">
        <f>COUNTIFS(A1_Individu_Data_Keadaan_SDMK!A$4:A$149935,M168,A1_Individu_Data_Keadaan_SDMK!R$4:R$149935,"02. Dokter Gigi")</f>
        <v>0</v>
      </c>
      <c r="AC168" s="134">
        <f t="shared" si="101"/>
        <v>1</v>
      </c>
      <c r="AD168" s="146">
        <f t="shared" si="102"/>
        <v>0</v>
      </c>
      <c r="AE168" s="146">
        <f t="shared" si="103"/>
        <v>1</v>
      </c>
      <c r="AF168" s="145">
        <f>COUNTIFS(A1_Individu_Data_Keadaan_SDMK!A$4:A$149935,M168,A1_Individu_Data_Keadaan_SDMK!Q$4:Q$149935,"03. KEPERAWATAN")</f>
        <v>0</v>
      </c>
      <c r="AG168" s="147">
        <f t="shared" si="104"/>
        <v>5</v>
      </c>
      <c r="AH168" s="146">
        <f t="shared" si="105"/>
        <v>0</v>
      </c>
      <c r="AI168" s="146">
        <f t="shared" si="106"/>
        <v>5</v>
      </c>
      <c r="AJ168" s="145">
        <f>COUNTIFS(A1_Individu_Data_Keadaan_SDMK!A$4:A$149935,M168,A1_Individu_Data_Keadaan_SDMK!Q$4:Q$149935,"04. KEBIDANAN")</f>
        <v>0</v>
      </c>
      <c r="AK168" s="147">
        <f t="shared" si="107"/>
        <v>4</v>
      </c>
      <c r="AL168" s="146">
        <f t="shared" si="108"/>
        <v>0</v>
      </c>
      <c r="AM168" s="146">
        <f t="shared" si="109"/>
        <v>4</v>
      </c>
      <c r="AN168" s="145">
        <f>COUNTIFS(A1_Individu_Data_Keadaan_SDMK!A$4:A$149935,M168,A1_Individu_Data_Keadaan_SDMK!Q$4:Q$149935,"05. KEFARMASIAN")</f>
        <v>0</v>
      </c>
      <c r="AO168" s="147">
        <f t="shared" si="110"/>
        <v>1</v>
      </c>
      <c r="AP168" s="146">
        <f t="shared" si="111"/>
        <v>0</v>
      </c>
      <c r="AQ168" s="146">
        <f t="shared" si="112"/>
        <v>1</v>
      </c>
      <c r="AR168" s="145">
        <f>COUNTIFS(A1_Individu_Data_Keadaan_SDMK!A$4:A$149935,M168,A1_Individu_Data_Keadaan_SDMK!Q$4:Q$149935,"06. KESEHATAN MASYARAKAT")</f>
        <v>0</v>
      </c>
      <c r="AS168" s="147">
        <f t="shared" si="113"/>
        <v>1</v>
      </c>
      <c r="AT168" s="146">
        <f t="shared" si="114"/>
        <v>0</v>
      </c>
      <c r="AU168" s="146">
        <f t="shared" si="115"/>
        <v>1</v>
      </c>
      <c r="AV168" s="145">
        <f>COUNTIFS(A1_Individu_Data_Keadaan_SDMK!A$4:A$149935,M168,A1_Individu_Data_Keadaan_SDMK!Q$4:Q$149935,"07. KESEHATAN LINGKUNGAN")</f>
        <v>0</v>
      </c>
      <c r="AW168" s="147">
        <f t="shared" si="116"/>
        <v>1</v>
      </c>
      <c r="AX168" s="146">
        <f t="shared" si="117"/>
        <v>0</v>
      </c>
      <c r="AY168" s="146">
        <f t="shared" si="118"/>
        <v>1</v>
      </c>
      <c r="AZ168" s="145">
        <f>COUNTIFS(A1_Individu_Data_Keadaan_SDMK!A$4:A$149935,M168,A1_Individu_Data_Keadaan_SDMK!Q$4:Q$149935,"08. GIZI")</f>
        <v>0</v>
      </c>
      <c r="BA168" s="147">
        <f t="shared" si="119"/>
        <v>1</v>
      </c>
      <c r="BB168" s="146">
        <f t="shared" si="120"/>
        <v>0</v>
      </c>
      <c r="BC168" s="146">
        <f t="shared" si="121"/>
        <v>1</v>
      </c>
      <c r="BD168" s="145">
        <f>COUNTIFS(A1_Individu_Data_Keadaan_SDMK!A$4:A$149935,M168,A1_Individu_Data_Keadaan_SDMK!R$4:R$149935,"03. Ahli Teknologi Laboratorium Medik")</f>
        <v>0</v>
      </c>
      <c r="BE168" s="147">
        <f t="shared" si="122"/>
        <v>1</v>
      </c>
      <c r="BF168" s="146">
        <f t="shared" si="123"/>
        <v>0</v>
      </c>
      <c r="BG168" s="146">
        <f t="shared" si="124"/>
        <v>1</v>
      </c>
      <c r="BH168" s="151" t="str">
        <f t="shared" si="125"/>
        <v>Belum Memenuhi</v>
      </c>
      <c r="BI168" s="151" t="str">
        <f t="shared" si="126"/>
        <v>Belum Memenuhi</v>
      </c>
    </row>
    <row r="169" spans="13:61" ht="15">
      <c r="M169" s="142" t="s">
        <v>12692</v>
      </c>
      <c r="N169" s="143" t="s">
        <v>12693</v>
      </c>
      <c r="O169" s="140" t="s">
        <v>267</v>
      </c>
      <c r="P169" s="144" t="s">
        <v>9301</v>
      </c>
      <c r="Q169" s="369" t="s">
        <v>12204</v>
      </c>
      <c r="R169" s="140">
        <v>31</v>
      </c>
      <c r="S169" s="141">
        <v>3172</v>
      </c>
      <c r="T169" s="370" t="str">
        <f>IF(R169&lt;&gt;"",VLOOKUP(R169,'01_MASTER_KODE_WILAYAH'!H$1437:I$1470,2,FALSE),"")</f>
        <v>DKI JAKARTA</v>
      </c>
      <c r="U169" s="370" t="str">
        <f>IF(S169&lt;&gt;"",VLOOKUP(S169,'01_MASTER_KODE_WILAYAH'!D$5:F$1353,3,FALSE),"")</f>
        <v>KOTA JAKARTA TIMUR</v>
      </c>
      <c r="V169" s="371" t="str">
        <f t="shared" si="96"/>
        <v>2</v>
      </c>
      <c r="W169" s="157">
        <f t="shared" si="97"/>
        <v>0</v>
      </c>
      <c r="X169" s="145">
        <f>COUNTIFS(A1_Individu_Data_Keadaan_SDMK!A$4:A$149935,M169,A1_Individu_Data_Keadaan_SDMK!R$4:R$149935,"01. Dokter")</f>
        <v>0</v>
      </c>
      <c r="Y169" s="134">
        <f t="shared" si="98"/>
        <v>1</v>
      </c>
      <c r="Z169" s="146">
        <f t="shared" si="99"/>
        <v>0</v>
      </c>
      <c r="AA169" s="146">
        <f t="shared" si="100"/>
        <v>1</v>
      </c>
      <c r="AB169" s="145">
        <f>COUNTIFS(A1_Individu_Data_Keadaan_SDMK!A$4:A$149935,M169,A1_Individu_Data_Keadaan_SDMK!R$4:R$149935,"02. Dokter Gigi")</f>
        <v>0</v>
      </c>
      <c r="AC169" s="134">
        <f t="shared" si="101"/>
        <v>1</v>
      </c>
      <c r="AD169" s="146">
        <f t="shared" si="102"/>
        <v>0</v>
      </c>
      <c r="AE169" s="146">
        <f t="shared" si="103"/>
        <v>1</v>
      </c>
      <c r="AF169" s="145">
        <f>COUNTIFS(A1_Individu_Data_Keadaan_SDMK!A$4:A$149935,M169,A1_Individu_Data_Keadaan_SDMK!Q$4:Q$149935,"03. KEPERAWATAN")</f>
        <v>0</v>
      </c>
      <c r="AG169" s="147">
        <f t="shared" si="104"/>
        <v>5</v>
      </c>
      <c r="AH169" s="146">
        <f t="shared" si="105"/>
        <v>0</v>
      </c>
      <c r="AI169" s="146">
        <f t="shared" si="106"/>
        <v>5</v>
      </c>
      <c r="AJ169" s="145">
        <f>COUNTIFS(A1_Individu_Data_Keadaan_SDMK!A$4:A$149935,M169,A1_Individu_Data_Keadaan_SDMK!Q$4:Q$149935,"04. KEBIDANAN")</f>
        <v>0</v>
      </c>
      <c r="AK169" s="147">
        <f t="shared" si="107"/>
        <v>4</v>
      </c>
      <c r="AL169" s="146">
        <f t="shared" si="108"/>
        <v>0</v>
      </c>
      <c r="AM169" s="146">
        <f t="shared" si="109"/>
        <v>4</v>
      </c>
      <c r="AN169" s="145">
        <f>COUNTIFS(A1_Individu_Data_Keadaan_SDMK!A$4:A$149935,M169,A1_Individu_Data_Keadaan_SDMK!Q$4:Q$149935,"05. KEFARMASIAN")</f>
        <v>0</v>
      </c>
      <c r="AO169" s="147">
        <f t="shared" si="110"/>
        <v>1</v>
      </c>
      <c r="AP169" s="146">
        <f t="shared" si="111"/>
        <v>0</v>
      </c>
      <c r="AQ169" s="146">
        <f t="shared" si="112"/>
        <v>1</v>
      </c>
      <c r="AR169" s="145">
        <f>COUNTIFS(A1_Individu_Data_Keadaan_SDMK!A$4:A$149935,M169,A1_Individu_Data_Keadaan_SDMK!Q$4:Q$149935,"06. KESEHATAN MASYARAKAT")</f>
        <v>0</v>
      </c>
      <c r="AS169" s="147">
        <f t="shared" si="113"/>
        <v>1</v>
      </c>
      <c r="AT169" s="146">
        <f t="shared" si="114"/>
        <v>0</v>
      </c>
      <c r="AU169" s="146">
        <f t="shared" si="115"/>
        <v>1</v>
      </c>
      <c r="AV169" s="145">
        <f>COUNTIFS(A1_Individu_Data_Keadaan_SDMK!A$4:A$149935,M169,A1_Individu_Data_Keadaan_SDMK!Q$4:Q$149935,"07. KESEHATAN LINGKUNGAN")</f>
        <v>0</v>
      </c>
      <c r="AW169" s="147">
        <f t="shared" si="116"/>
        <v>1</v>
      </c>
      <c r="AX169" s="146">
        <f t="shared" si="117"/>
        <v>0</v>
      </c>
      <c r="AY169" s="146">
        <f t="shared" si="118"/>
        <v>1</v>
      </c>
      <c r="AZ169" s="145">
        <f>COUNTIFS(A1_Individu_Data_Keadaan_SDMK!A$4:A$149935,M169,A1_Individu_Data_Keadaan_SDMK!Q$4:Q$149935,"08. GIZI")</f>
        <v>0</v>
      </c>
      <c r="BA169" s="147">
        <f t="shared" si="119"/>
        <v>1</v>
      </c>
      <c r="BB169" s="146">
        <f t="shared" si="120"/>
        <v>0</v>
      </c>
      <c r="BC169" s="146">
        <f t="shared" si="121"/>
        <v>1</v>
      </c>
      <c r="BD169" s="145">
        <f>COUNTIFS(A1_Individu_Data_Keadaan_SDMK!A$4:A$149935,M169,A1_Individu_Data_Keadaan_SDMK!R$4:R$149935,"03. Ahli Teknologi Laboratorium Medik")</f>
        <v>0</v>
      </c>
      <c r="BE169" s="147">
        <f t="shared" si="122"/>
        <v>1</v>
      </c>
      <c r="BF169" s="146">
        <f t="shared" si="123"/>
        <v>0</v>
      </c>
      <c r="BG169" s="146">
        <f t="shared" si="124"/>
        <v>1</v>
      </c>
      <c r="BH169" s="151" t="str">
        <f t="shared" si="125"/>
        <v>Belum Memenuhi</v>
      </c>
      <c r="BI169" s="151" t="str">
        <f t="shared" si="126"/>
        <v>Belum Memenuhi</v>
      </c>
    </row>
    <row r="170" spans="13:61" ht="15">
      <c r="M170" s="142" t="s">
        <v>12694</v>
      </c>
      <c r="N170" s="143" t="s">
        <v>12695</v>
      </c>
      <c r="O170" s="140" t="s">
        <v>267</v>
      </c>
      <c r="P170" s="144" t="s">
        <v>9301</v>
      </c>
      <c r="Q170" s="369" t="s">
        <v>12204</v>
      </c>
      <c r="R170" s="140">
        <v>31</v>
      </c>
      <c r="S170" s="141">
        <v>3172</v>
      </c>
      <c r="T170" s="370" t="str">
        <f>IF(R170&lt;&gt;"",VLOOKUP(R170,'01_MASTER_KODE_WILAYAH'!H$1437:I$1470,2,FALSE),"")</f>
        <v>DKI JAKARTA</v>
      </c>
      <c r="U170" s="370" t="str">
        <f>IF(S170&lt;&gt;"",VLOOKUP(S170,'01_MASTER_KODE_WILAYAH'!D$5:F$1353,3,FALSE),"")</f>
        <v>KOTA JAKARTA TIMUR</v>
      </c>
      <c r="V170" s="371" t="str">
        <f t="shared" si="96"/>
        <v>2</v>
      </c>
      <c r="W170" s="157">
        <f t="shared" si="97"/>
        <v>0</v>
      </c>
      <c r="X170" s="145">
        <f>COUNTIFS(A1_Individu_Data_Keadaan_SDMK!A$4:A$149935,M170,A1_Individu_Data_Keadaan_SDMK!R$4:R$149935,"01. Dokter")</f>
        <v>0</v>
      </c>
      <c r="Y170" s="134">
        <f t="shared" si="98"/>
        <v>1</v>
      </c>
      <c r="Z170" s="146">
        <f t="shared" si="99"/>
        <v>0</v>
      </c>
      <c r="AA170" s="146">
        <f t="shared" si="100"/>
        <v>1</v>
      </c>
      <c r="AB170" s="145">
        <f>COUNTIFS(A1_Individu_Data_Keadaan_SDMK!A$4:A$149935,M170,A1_Individu_Data_Keadaan_SDMK!R$4:R$149935,"02. Dokter Gigi")</f>
        <v>0</v>
      </c>
      <c r="AC170" s="134">
        <f t="shared" si="101"/>
        <v>1</v>
      </c>
      <c r="AD170" s="146">
        <f t="shared" si="102"/>
        <v>0</v>
      </c>
      <c r="AE170" s="146">
        <f t="shared" si="103"/>
        <v>1</v>
      </c>
      <c r="AF170" s="145">
        <f>COUNTIFS(A1_Individu_Data_Keadaan_SDMK!A$4:A$149935,M170,A1_Individu_Data_Keadaan_SDMK!Q$4:Q$149935,"03. KEPERAWATAN")</f>
        <v>0</v>
      </c>
      <c r="AG170" s="147">
        <f t="shared" si="104"/>
        <v>5</v>
      </c>
      <c r="AH170" s="146">
        <f t="shared" si="105"/>
        <v>0</v>
      </c>
      <c r="AI170" s="146">
        <f t="shared" si="106"/>
        <v>5</v>
      </c>
      <c r="AJ170" s="145">
        <f>COUNTIFS(A1_Individu_Data_Keadaan_SDMK!A$4:A$149935,M170,A1_Individu_Data_Keadaan_SDMK!Q$4:Q$149935,"04. KEBIDANAN")</f>
        <v>0</v>
      </c>
      <c r="AK170" s="147">
        <f t="shared" si="107"/>
        <v>4</v>
      </c>
      <c r="AL170" s="146">
        <f t="shared" si="108"/>
        <v>0</v>
      </c>
      <c r="AM170" s="146">
        <f t="shared" si="109"/>
        <v>4</v>
      </c>
      <c r="AN170" s="145">
        <f>COUNTIFS(A1_Individu_Data_Keadaan_SDMK!A$4:A$149935,M170,A1_Individu_Data_Keadaan_SDMK!Q$4:Q$149935,"05. KEFARMASIAN")</f>
        <v>0</v>
      </c>
      <c r="AO170" s="147">
        <f t="shared" si="110"/>
        <v>1</v>
      </c>
      <c r="AP170" s="146">
        <f t="shared" si="111"/>
        <v>0</v>
      </c>
      <c r="AQ170" s="146">
        <f t="shared" si="112"/>
        <v>1</v>
      </c>
      <c r="AR170" s="145">
        <f>COUNTIFS(A1_Individu_Data_Keadaan_SDMK!A$4:A$149935,M170,A1_Individu_Data_Keadaan_SDMK!Q$4:Q$149935,"06. KESEHATAN MASYARAKAT")</f>
        <v>0</v>
      </c>
      <c r="AS170" s="147">
        <f t="shared" si="113"/>
        <v>1</v>
      </c>
      <c r="AT170" s="146">
        <f t="shared" si="114"/>
        <v>0</v>
      </c>
      <c r="AU170" s="146">
        <f t="shared" si="115"/>
        <v>1</v>
      </c>
      <c r="AV170" s="145">
        <f>COUNTIFS(A1_Individu_Data_Keadaan_SDMK!A$4:A$149935,M170,A1_Individu_Data_Keadaan_SDMK!Q$4:Q$149935,"07. KESEHATAN LINGKUNGAN")</f>
        <v>0</v>
      </c>
      <c r="AW170" s="147">
        <f t="shared" si="116"/>
        <v>1</v>
      </c>
      <c r="AX170" s="146">
        <f t="shared" si="117"/>
        <v>0</v>
      </c>
      <c r="AY170" s="146">
        <f t="shared" si="118"/>
        <v>1</v>
      </c>
      <c r="AZ170" s="145">
        <f>COUNTIFS(A1_Individu_Data_Keadaan_SDMK!A$4:A$149935,M170,A1_Individu_Data_Keadaan_SDMK!Q$4:Q$149935,"08. GIZI")</f>
        <v>0</v>
      </c>
      <c r="BA170" s="147">
        <f t="shared" si="119"/>
        <v>1</v>
      </c>
      <c r="BB170" s="146">
        <f t="shared" si="120"/>
        <v>0</v>
      </c>
      <c r="BC170" s="146">
        <f t="shared" si="121"/>
        <v>1</v>
      </c>
      <c r="BD170" s="145">
        <f>COUNTIFS(A1_Individu_Data_Keadaan_SDMK!A$4:A$149935,M170,A1_Individu_Data_Keadaan_SDMK!R$4:R$149935,"03. Ahli Teknologi Laboratorium Medik")</f>
        <v>0</v>
      </c>
      <c r="BE170" s="147">
        <f t="shared" si="122"/>
        <v>1</v>
      </c>
      <c r="BF170" s="146">
        <f t="shared" si="123"/>
        <v>0</v>
      </c>
      <c r="BG170" s="146">
        <f t="shared" si="124"/>
        <v>1</v>
      </c>
      <c r="BH170" s="151" t="str">
        <f t="shared" si="125"/>
        <v>Belum Memenuhi</v>
      </c>
      <c r="BI170" s="151" t="str">
        <f t="shared" si="126"/>
        <v>Belum Memenuhi</v>
      </c>
    </row>
    <row r="171" spans="13:61" ht="15">
      <c r="M171" s="142" t="s">
        <v>12696</v>
      </c>
      <c r="N171" s="143" t="s">
        <v>12697</v>
      </c>
      <c r="O171" s="140" t="s">
        <v>267</v>
      </c>
      <c r="P171" s="144" t="s">
        <v>9301</v>
      </c>
      <c r="Q171" s="369" t="s">
        <v>12204</v>
      </c>
      <c r="R171" s="140">
        <v>31</v>
      </c>
      <c r="S171" s="141">
        <v>3172</v>
      </c>
      <c r="T171" s="370" t="str">
        <f>IF(R171&lt;&gt;"",VLOOKUP(R171,'01_MASTER_KODE_WILAYAH'!H$1437:I$1470,2,FALSE),"")</f>
        <v>DKI JAKARTA</v>
      </c>
      <c r="U171" s="370" t="str">
        <f>IF(S171&lt;&gt;"",VLOOKUP(S171,'01_MASTER_KODE_WILAYAH'!D$5:F$1353,3,FALSE),"")</f>
        <v>KOTA JAKARTA TIMUR</v>
      </c>
      <c r="V171" s="371" t="str">
        <f t="shared" si="96"/>
        <v>2</v>
      </c>
      <c r="W171" s="157">
        <f t="shared" si="97"/>
        <v>0</v>
      </c>
      <c r="X171" s="145">
        <f>COUNTIFS(A1_Individu_Data_Keadaan_SDMK!A$4:A$149935,M171,A1_Individu_Data_Keadaan_SDMK!R$4:R$149935,"01. Dokter")</f>
        <v>0</v>
      </c>
      <c r="Y171" s="134">
        <f t="shared" si="98"/>
        <v>1</v>
      </c>
      <c r="Z171" s="146">
        <f t="shared" si="99"/>
        <v>0</v>
      </c>
      <c r="AA171" s="146">
        <f t="shared" si="100"/>
        <v>1</v>
      </c>
      <c r="AB171" s="145">
        <f>COUNTIFS(A1_Individu_Data_Keadaan_SDMK!A$4:A$149935,M171,A1_Individu_Data_Keadaan_SDMK!R$4:R$149935,"02. Dokter Gigi")</f>
        <v>0</v>
      </c>
      <c r="AC171" s="134">
        <f t="shared" si="101"/>
        <v>1</v>
      </c>
      <c r="AD171" s="146">
        <f t="shared" si="102"/>
        <v>0</v>
      </c>
      <c r="AE171" s="146">
        <f t="shared" si="103"/>
        <v>1</v>
      </c>
      <c r="AF171" s="145">
        <f>COUNTIFS(A1_Individu_Data_Keadaan_SDMK!A$4:A$149935,M171,A1_Individu_Data_Keadaan_SDMK!Q$4:Q$149935,"03. KEPERAWATAN")</f>
        <v>0</v>
      </c>
      <c r="AG171" s="147">
        <f t="shared" si="104"/>
        <v>5</v>
      </c>
      <c r="AH171" s="146">
        <f t="shared" si="105"/>
        <v>0</v>
      </c>
      <c r="AI171" s="146">
        <f t="shared" si="106"/>
        <v>5</v>
      </c>
      <c r="AJ171" s="145">
        <f>COUNTIFS(A1_Individu_Data_Keadaan_SDMK!A$4:A$149935,M171,A1_Individu_Data_Keadaan_SDMK!Q$4:Q$149935,"04. KEBIDANAN")</f>
        <v>0</v>
      </c>
      <c r="AK171" s="147">
        <f t="shared" si="107"/>
        <v>4</v>
      </c>
      <c r="AL171" s="146">
        <f t="shared" si="108"/>
        <v>0</v>
      </c>
      <c r="AM171" s="146">
        <f t="shared" si="109"/>
        <v>4</v>
      </c>
      <c r="AN171" s="145">
        <f>COUNTIFS(A1_Individu_Data_Keadaan_SDMK!A$4:A$149935,M171,A1_Individu_Data_Keadaan_SDMK!Q$4:Q$149935,"05. KEFARMASIAN")</f>
        <v>0</v>
      </c>
      <c r="AO171" s="147">
        <f t="shared" si="110"/>
        <v>1</v>
      </c>
      <c r="AP171" s="146">
        <f t="shared" si="111"/>
        <v>0</v>
      </c>
      <c r="AQ171" s="146">
        <f t="shared" si="112"/>
        <v>1</v>
      </c>
      <c r="AR171" s="145">
        <f>COUNTIFS(A1_Individu_Data_Keadaan_SDMK!A$4:A$149935,M171,A1_Individu_Data_Keadaan_SDMK!Q$4:Q$149935,"06. KESEHATAN MASYARAKAT")</f>
        <v>0</v>
      </c>
      <c r="AS171" s="147">
        <f t="shared" si="113"/>
        <v>1</v>
      </c>
      <c r="AT171" s="146">
        <f t="shared" si="114"/>
        <v>0</v>
      </c>
      <c r="AU171" s="146">
        <f t="shared" si="115"/>
        <v>1</v>
      </c>
      <c r="AV171" s="145">
        <f>COUNTIFS(A1_Individu_Data_Keadaan_SDMK!A$4:A$149935,M171,A1_Individu_Data_Keadaan_SDMK!Q$4:Q$149935,"07. KESEHATAN LINGKUNGAN")</f>
        <v>0</v>
      </c>
      <c r="AW171" s="147">
        <f t="shared" si="116"/>
        <v>1</v>
      </c>
      <c r="AX171" s="146">
        <f t="shared" si="117"/>
        <v>0</v>
      </c>
      <c r="AY171" s="146">
        <f t="shared" si="118"/>
        <v>1</v>
      </c>
      <c r="AZ171" s="145">
        <f>COUNTIFS(A1_Individu_Data_Keadaan_SDMK!A$4:A$149935,M171,A1_Individu_Data_Keadaan_SDMK!Q$4:Q$149935,"08. GIZI")</f>
        <v>0</v>
      </c>
      <c r="BA171" s="147">
        <f t="shared" si="119"/>
        <v>1</v>
      </c>
      <c r="BB171" s="146">
        <f t="shared" si="120"/>
        <v>0</v>
      </c>
      <c r="BC171" s="146">
        <f t="shared" si="121"/>
        <v>1</v>
      </c>
      <c r="BD171" s="145">
        <f>COUNTIFS(A1_Individu_Data_Keadaan_SDMK!A$4:A$149935,M171,A1_Individu_Data_Keadaan_SDMK!R$4:R$149935,"03. Ahli Teknologi Laboratorium Medik")</f>
        <v>0</v>
      </c>
      <c r="BE171" s="147">
        <f t="shared" si="122"/>
        <v>1</v>
      </c>
      <c r="BF171" s="146">
        <f t="shared" si="123"/>
        <v>0</v>
      </c>
      <c r="BG171" s="146">
        <f t="shared" si="124"/>
        <v>1</v>
      </c>
      <c r="BH171" s="151" t="str">
        <f t="shared" si="125"/>
        <v>Belum Memenuhi</v>
      </c>
      <c r="BI171" s="151" t="str">
        <f t="shared" si="126"/>
        <v>Belum Memenuhi</v>
      </c>
    </row>
    <row r="172" spans="13:61" ht="15">
      <c r="M172" s="142" t="s">
        <v>12698</v>
      </c>
      <c r="N172" s="143" t="s">
        <v>12699</v>
      </c>
      <c r="O172" s="140" t="s">
        <v>267</v>
      </c>
      <c r="P172" s="144" t="s">
        <v>9301</v>
      </c>
      <c r="Q172" s="369" t="s">
        <v>12204</v>
      </c>
      <c r="R172" s="140">
        <v>31</v>
      </c>
      <c r="S172" s="141">
        <v>3172</v>
      </c>
      <c r="T172" s="370" t="str">
        <f>IF(R172&lt;&gt;"",VLOOKUP(R172,'01_MASTER_KODE_WILAYAH'!H$1437:I$1470,2,FALSE),"")</f>
        <v>DKI JAKARTA</v>
      </c>
      <c r="U172" s="370" t="str">
        <f>IF(S172&lt;&gt;"",VLOOKUP(S172,'01_MASTER_KODE_WILAYAH'!D$5:F$1353,3,FALSE),"")</f>
        <v>KOTA JAKARTA TIMUR</v>
      </c>
      <c r="V172" s="371" t="str">
        <f t="shared" si="96"/>
        <v>2</v>
      </c>
      <c r="W172" s="157">
        <f t="shared" si="97"/>
        <v>0</v>
      </c>
      <c r="X172" s="145">
        <f>COUNTIFS(A1_Individu_Data_Keadaan_SDMK!A$4:A$149935,M172,A1_Individu_Data_Keadaan_SDMK!R$4:R$149935,"01. Dokter")</f>
        <v>0</v>
      </c>
      <c r="Y172" s="134">
        <f t="shared" si="98"/>
        <v>1</v>
      </c>
      <c r="Z172" s="146">
        <f t="shared" si="99"/>
        <v>0</v>
      </c>
      <c r="AA172" s="146">
        <f t="shared" si="100"/>
        <v>1</v>
      </c>
      <c r="AB172" s="145">
        <f>COUNTIFS(A1_Individu_Data_Keadaan_SDMK!A$4:A$149935,M172,A1_Individu_Data_Keadaan_SDMK!R$4:R$149935,"02. Dokter Gigi")</f>
        <v>0</v>
      </c>
      <c r="AC172" s="134">
        <f t="shared" si="101"/>
        <v>1</v>
      </c>
      <c r="AD172" s="146">
        <f t="shared" si="102"/>
        <v>0</v>
      </c>
      <c r="AE172" s="146">
        <f t="shared" si="103"/>
        <v>1</v>
      </c>
      <c r="AF172" s="145">
        <f>COUNTIFS(A1_Individu_Data_Keadaan_SDMK!A$4:A$149935,M172,A1_Individu_Data_Keadaan_SDMK!Q$4:Q$149935,"03. KEPERAWATAN")</f>
        <v>0</v>
      </c>
      <c r="AG172" s="147">
        <f t="shared" si="104"/>
        <v>5</v>
      </c>
      <c r="AH172" s="146">
        <f t="shared" si="105"/>
        <v>0</v>
      </c>
      <c r="AI172" s="146">
        <f t="shared" si="106"/>
        <v>5</v>
      </c>
      <c r="AJ172" s="145">
        <f>COUNTIFS(A1_Individu_Data_Keadaan_SDMK!A$4:A$149935,M172,A1_Individu_Data_Keadaan_SDMK!Q$4:Q$149935,"04. KEBIDANAN")</f>
        <v>0</v>
      </c>
      <c r="AK172" s="147">
        <f t="shared" si="107"/>
        <v>4</v>
      </c>
      <c r="AL172" s="146">
        <f t="shared" si="108"/>
        <v>0</v>
      </c>
      <c r="AM172" s="146">
        <f t="shared" si="109"/>
        <v>4</v>
      </c>
      <c r="AN172" s="145">
        <f>COUNTIFS(A1_Individu_Data_Keadaan_SDMK!A$4:A$149935,M172,A1_Individu_Data_Keadaan_SDMK!Q$4:Q$149935,"05. KEFARMASIAN")</f>
        <v>0</v>
      </c>
      <c r="AO172" s="147">
        <f t="shared" si="110"/>
        <v>1</v>
      </c>
      <c r="AP172" s="146">
        <f t="shared" si="111"/>
        <v>0</v>
      </c>
      <c r="AQ172" s="146">
        <f t="shared" si="112"/>
        <v>1</v>
      </c>
      <c r="AR172" s="145">
        <f>COUNTIFS(A1_Individu_Data_Keadaan_SDMK!A$4:A$149935,M172,A1_Individu_Data_Keadaan_SDMK!Q$4:Q$149935,"06. KESEHATAN MASYARAKAT")</f>
        <v>0</v>
      </c>
      <c r="AS172" s="147">
        <f t="shared" si="113"/>
        <v>1</v>
      </c>
      <c r="AT172" s="146">
        <f t="shared" si="114"/>
        <v>0</v>
      </c>
      <c r="AU172" s="146">
        <f t="shared" si="115"/>
        <v>1</v>
      </c>
      <c r="AV172" s="145">
        <f>COUNTIFS(A1_Individu_Data_Keadaan_SDMK!A$4:A$149935,M172,A1_Individu_Data_Keadaan_SDMK!Q$4:Q$149935,"07. KESEHATAN LINGKUNGAN")</f>
        <v>0</v>
      </c>
      <c r="AW172" s="147">
        <f t="shared" si="116"/>
        <v>1</v>
      </c>
      <c r="AX172" s="146">
        <f t="shared" si="117"/>
        <v>0</v>
      </c>
      <c r="AY172" s="146">
        <f t="shared" si="118"/>
        <v>1</v>
      </c>
      <c r="AZ172" s="145">
        <f>COUNTIFS(A1_Individu_Data_Keadaan_SDMK!A$4:A$149935,M172,A1_Individu_Data_Keadaan_SDMK!Q$4:Q$149935,"08. GIZI")</f>
        <v>0</v>
      </c>
      <c r="BA172" s="147">
        <f t="shared" si="119"/>
        <v>1</v>
      </c>
      <c r="BB172" s="146">
        <f t="shared" si="120"/>
        <v>0</v>
      </c>
      <c r="BC172" s="146">
        <f t="shared" si="121"/>
        <v>1</v>
      </c>
      <c r="BD172" s="145">
        <f>COUNTIFS(A1_Individu_Data_Keadaan_SDMK!A$4:A$149935,M172,A1_Individu_Data_Keadaan_SDMK!R$4:R$149935,"03. Ahli Teknologi Laboratorium Medik")</f>
        <v>0</v>
      </c>
      <c r="BE172" s="147">
        <f t="shared" si="122"/>
        <v>1</v>
      </c>
      <c r="BF172" s="146">
        <f t="shared" si="123"/>
        <v>0</v>
      </c>
      <c r="BG172" s="146">
        <f t="shared" si="124"/>
        <v>1</v>
      </c>
      <c r="BH172" s="151" t="str">
        <f t="shared" si="125"/>
        <v>Belum Memenuhi</v>
      </c>
      <c r="BI172" s="151" t="str">
        <f t="shared" si="126"/>
        <v>Belum Memenuhi</v>
      </c>
    </row>
    <row r="173" spans="13:61" ht="15">
      <c r="M173" s="142" t="s">
        <v>12700</v>
      </c>
      <c r="N173" s="143" t="s">
        <v>12701</v>
      </c>
      <c r="O173" s="140" t="s">
        <v>267</v>
      </c>
      <c r="P173" s="144" t="s">
        <v>9301</v>
      </c>
      <c r="Q173" s="369" t="s">
        <v>12204</v>
      </c>
      <c r="R173" s="140">
        <v>31</v>
      </c>
      <c r="S173" s="141">
        <v>3172</v>
      </c>
      <c r="T173" s="370" t="str">
        <f>IF(R173&lt;&gt;"",VLOOKUP(R173,'01_MASTER_KODE_WILAYAH'!H$1437:I$1470,2,FALSE),"")</f>
        <v>DKI JAKARTA</v>
      </c>
      <c r="U173" s="370" t="str">
        <f>IF(S173&lt;&gt;"",VLOOKUP(S173,'01_MASTER_KODE_WILAYAH'!D$5:F$1353,3,FALSE),"")</f>
        <v>KOTA JAKARTA TIMUR</v>
      </c>
      <c r="V173" s="371" t="str">
        <f t="shared" si="96"/>
        <v>2</v>
      </c>
      <c r="W173" s="157">
        <f t="shared" si="97"/>
        <v>0</v>
      </c>
      <c r="X173" s="145">
        <f>COUNTIFS(A1_Individu_Data_Keadaan_SDMK!A$4:A$149935,M173,A1_Individu_Data_Keadaan_SDMK!R$4:R$149935,"01. Dokter")</f>
        <v>0</v>
      </c>
      <c r="Y173" s="134">
        <f t="shared" si="98"/>
        <v>1</v>
      </c>
      <c r="Z173" s="146">
        <f t="shared" si="99"/>
        <v>0</v>
      </c>
      <c r="AA173" s="146">
        <f t="shared" si="100"/>
        <v>1</v>
      </c>
      <c r="AB173" s="145">
        <f>COUNTIFS(A1_Individu_Data_Keadaan_SDMK!A$4:A$149935,M173,A1_Individu_Data_Keadaan_SDMK!R$4:R$149935,"02. Dokter Gigi")</f>
        <v>0</v>
      </c>
      <c r="AC173" s="134">
        <f t="shared" si="101"/>
        <v>1</v>
      </c>
      <c r="AD173" s="146">
        <f t="shared" si="102"/>
        <v>0</v>
      </c>
      <c r="AE173" s="146">
        <f t="shared" si="103"/>
        <v>1</v>
      </c>
      <c r="AF173" s="145">
        <f>COUNTIFS(A1_Individu_Data_Keadaan_SDMK!A$4:A$149935,M173,A1_Individu_Data_Keadaan_SDMK!Q$4:Q$149935,"03. KEPERAWATAN")</f>
        <v>0</v>
      </c>
      <c r="AG173" s="147">
        <f t="shared" si="104"/>
        <v>5</v>
      </c>
      <c r="AH173" s="146">
        <f t="shared" si="105"/>
        <v>0</v>
      </c>
      <c r="AI173" s="146">
        <f t="shared" si="106"/>
        <v>5</v>
      </c>
      <c r="AJ173" s="145">
        <f>COUNTIFS(A1_Individu_Data_Keadaan_SDMK!A$4:A$149935,M173,A1_Individu_Data_Keadaan_SDMK!Q$4:Q$149935,"04. KEBIDANAN")</f>
        <v>0</v>
      </c>
      <c r="AK173" s="147">
        <f t="shared" si="107"/>
        <v>4</v>
      </c>
      <c r="AL173" s="146">
        <f t="shared" si="108"/>
        <v>0</v>
      </c>
      <c r="AM173" s="146">
        <f t="shared" si="109"/>
        <v>4</v>
      </c>
      <c r="AN173" s="145">
        <f>COUNTIFS(A1_Individu_Data_Keadaan_SDMK!A$4:A$149935,M173,A1_Individu_Data_Keadaan_SDMK!Q$4:Q$149935,"05. KEFARMASIAN")</f>
        <v>0</v>
      </c>
      <c r="AO173" s="147">
        <f t="shared" si="110"/>
        <v>1</v>
      </c>
      <c r="AP173" s="146">
        <f t="shared" si="111"/>
        <v>0</v>
      </c>
      <c r="AQ173" s="146">
        <f t="shared" si="112"/>
        <v>1</v>
      </c>
      <c r="AR173" s="145">
        <f>COUNTIFS(A1_Individu_Data_Keadaan_SDMK!A$4:A$149935,M173,A1_Individu_Data_Keadaan_SDMK!Q$4:Q$149935,"06. KESEHATAN MASYARAKAT")</f>
        <v>0</v>
      </c>
      <c r="AS173" s="147">
        <f t="shared" si="113"/>
        <v>1</v>
      </c>
      <c r="AT173" s="146">
        <f t="shared" si="114"/>
        <v>0</v>
      </c>
      <c r="AU173" s="146">
        <f t="shared" si="115"/>
        <v>1</v>
      </c>
      <c r="AV173" s="145">
        <f>COUNTIFS(A1_Individu_Data_Keadaan_SDMK!A$4:A$149935,M173,A1_Individu_Data_Keadaan_SDMK!Q$4:Q$149935,"07. KESEHATAN LINGKUNGAN")</f>
        <v>0</v>
      </c>
      <c r="AW173" s="147">
        <f t="shared" si="116"/>
        <v>1</v>
      </c>
      <c r="AX173" s="146">
        <f t="shared" si="117"/>
        <v>0</v>
      </c>
      <c r="AY173" s="146">
        <f t="shared" si="118"/>
        <v>1</v>
      </c>
      <c r="AZ173" s="145">
        <f>COUNTIFS(A1_Individu_Data_Keadaan_SDMK!A$4:A$149935,M173,A1_Individu_Data_Keadaan_SDMK!Q$4:Q$149935,"08. GIZI")</f>
        <v>0</v>
      </c>
      <c r="BA173" s="147">
        <f t="shared" si="119"/>
        <v>1</v>
      </c>
      <c r="BB173" s="146">
        <f t="shared" si="120"/>
        <v>0</v>
      </c>
      <c r="BC173" s="146">
        <f t="shared" si="121"/>
        <v>1</v>
      </c>
      <c r="BD173" s="145">
        <f>COUNTIFS(A1_Individu_Data_Keadaan_SDMK!A$4:A$149935,M173,A1_Individu_Data_Keadaan_SDMK!R$4:R$149935,"03. Ahli Teknologi Laboratorium Medik")</f>
        <v>0</v>
      </c>
      <c r="BE173" s="147">
        <f t="shared" si="122"/>
        <v>1</v>
      </c>
      <c r="BF173" s="146">
        <f t="shared" si="123"/>
        <v>0</v>
      </c>
      <c r="BG173" s="146">
        <f t="shared" si="124"/>
        <v>1</v>
      </c>
      <c r="BH173" s="151" t="str">
        <f t="shared" si="125"/>
        <v>Belum Memenuhi</v>
      </c>
      <c r="BI173" s="151" t="str">
        <f t="shared" si="126"/>
        <v>Belum Memenuhi</v>
      </c>
    </row>
    <row r="174" spans="13:61" ht="15">
      <c r="M174" s="142" t="s">
        <v>12702</v>
      </c>
      <c r="N174" s="143" t="s">
        <v>12703</v>
      </c>
      <c r="O174" s="140" t="s">
        <v>267</v>
      </c>
      <c r="P174" s="144" t="s">
        <v>9301</v>
      </c>
      <c r="Q174" s="369" t="s">
        <v>12204</v>
      </c>
      <c r="R174" s="140">
        <v>31</v>
      </c>
      <c r="S174" s="141">
        <v>3172</v>
      </c>
      <c r="T174" s="370" t="str">
        <f>IF(R174&lt;&gt;"",VLOOKUP(R174,'01_MASTER_KODE_WILAYAH'!H$1437:I$1470,2,FALSE),"")</f>
        <v>DKI JAKARTA</v>
      </c>
      <c r="U174" s="370" t="str">
        <f>IF(S174&lt;&gt;"",VLOOKUP(S174,'01_MASTER_KODE_WILAYAH'!D$5:F$1353,3,FALSE),"")</f>
        <v>KOTA JAKARTA TIMUR</v>
      </c>
      <c r="V174" s="371" t="str">
        <f t="shared" si="96"/>
        <v>2</v>
      </c>
      <c r="W174" s="157">
        <f t="shared" si="97"/>
        <v>0</v>
      </c>
      <c r="X174" s="145">
        <f>COUNTIFS(A1_Individu_Data_Keadaan_SDMK!A$4:A$149935,M174,A1_Individu_Data_Keadaan_SDMK!R$4:R$149935,"01. Dokter")</f>
        <v>0</v>
      </c>
      <c r="Y174" s="134">
        <f t="shared" si="98"/>
        <v>1</v>
      </c>
      <c r="Z174" s="146">
        <f t="shared" si="99"/>
        <v>0</v>
      </c>
      <c r="AA174" s="146">
        <f t="shared" si="100"/>
        <v>1</v>
      </c>
      <c r="AB174" s="145">
        <f>COUNTIFS(A1_Individu_Data_Keadaan_SDMK!A$4:A$149935,M174,A1_Individu_Data_Keadaan_SDMK!R$4:R$149935,"02. Dokter Gigi")</f>
        <v>0</v>
      </c>
      <c r="AC174" s="134">
        <f t="shared" si="101"/>
        <v>1</v>
      </c>
      <c r="AD174" s="146">
        <f t="shared" si="102"/>
        <v>0</v>
      </c>
      <c r="AE174" s="146">
        <f t="shared" si="103"/>
        <v>1</v>
      </c>
      <c r="AF174" s="145">
        <f>COUNTIFS(A1_Individu_Data_Keadaan_SDMK!A$4:A$149935,M174,A1_Individu_Data_Keadaan_SDMK!Q$4:Q$149935,"03. KEPERAWATAN")</f>
        <v>0</v>
      </c>
      <c r="AG174" s="147">
        <f t="shared" si="104"/>
        <v>5</v>
      </c>
      <c r="AH174" s="146">
        <f t="shared" si="105"/>
        <v>0</v>
      </c>
      <c r="AI174" s="146">
        <f t="shared" si="106"/>
        <v>5</v>
      </c>
      <c r="AJ174" s="145">
        <f>COUNTIFS(A1_Individu_Data_Keadaan_SDMK!A$4:A$149935,M174,A1_Individu_Data_Keadaan_SDMK!Q$4:Q$149935,"04. KEBIDANAN")</f>
        <v>0</v>
      </c>
      <c r="AK174" s="147">
        <f t="shared" si="107"/>
        <v>4</v>
      </c>
      <c r="AL174" s="146">
        <f t="shared" si="108"/>
        <v>0</v>
      </c>
      <c r="AM174" s="146">
        <f t="shared" si="109"/>
        <v>4</v>
      </c>
      <c r="AN174" s="145">
        <f>COUNTIFS(A1_Individu_Data_Keadaan_SDMK!A$4:A$149935,M174,A1_Individu_Data_Keadaan_SDMK!Q$4:Q$149935,"05. KEFARMASIAN")</f>
        <v>0</v>
      </c>
      <c r="AO174" s="147">
        <f t="shared" si="110"/>
        <v>1</v>
      </c>
      <c r="AP174" s="146">
        <f t="shared" si="111"/>
        <v>0</v>
      </c>
      <c r="AQ174" s="146">
        <f t="shared" si="112"/>
        <v>1</v>
      </c>
      <c r="AR174" s="145">
        <f>COUNTIFS(A1_Individu_Data_Keadaan_SDMK!A$4:A$149935,M174,A1_Individu_Data_Keadaan_SDMK!Q$4:Q$149935,"06. KESEHATAN MASYARAKAT")</f>
        <v>0</v>
      </c>
      <c r="AS174" s="147">
        <f t="shared" si="113"/>
        <v>1</v>
      </c>
      <c r="AT174" s="146">
        <f t="shared" si="114"/>
        <v>0</v>
      </c>
      <c r="AU174" s="146">
        <f t="shared" si="115"/>
        <v>1</v>
      </c>
      <c r="AV174" s="145">
        <f>COUNTIFS(A1_Individu_Data_Keadaan_SDMK!A$4:A$149935,M174,A1_Individu_Data_Keadaan_SDMK!Q$4:Q$149935,"07. KESEHATAN LINGKUNGAN")</f>
        <v>0</v>
      </c>
      <c r="AW174" s="147">
        <f t="shared" si="116"/>
        <v>1</v>
      </c>
      <c r="AX174" s="146">
        <f t="shared" si="117"/>
        <v>0</v>
      </c>
      <c r="AY174" s="146">
        <f t="shared" si="118"/>
        <v>1</v>
      </c>
      <c r="AZ174" s="145">
        <f>COUNTIFS(A1_Individu_Data_Keadaan_SDMK!A$4:A$149935,M174,A1_Individu_Data_Keadaan_SDMK!Q$4:Q$149935,"08. GIZI")</f>
        <v>0</v>
      </c>
      <c r="BA174" s="147">
        <f t="shared" si="119"/>
        <v>1</v>
      </c>
      <c r="BB174" s="146">
        <f t="shared" si="120"/>
        <v>0</v>
      </c>
      <c r="BC174" s="146">
        <f t="shared" si="121"/>
        <v>1</v>
      </c>
      <c r="BD174" s="145">
        <f>COUNTIFS(A1_Individu_Data_Keadaan_SDMK!A$4:A$149935,M174,A1_Individu_Data_Keadaan_SDMK!R$4:R$149935,"03. Ahli Teknologi Laboratorium Medik")</f>
        <v>0</v>
      </c>
      <c r="BE174" s="147">
        <f t="shared" si="122"/>
        <v>1</v>
      </c>
      <c r="BF174" s="146">
        <f t="shared" si="123"/>
        <v>0</v>
      </c>
      <c r="BG174" s="146">
        <f t="shared" si="124"/>
        <v>1</v>
      </c>
      <c r="BH174" s="151" t="str">
        <f t="shared" si="125"/>
        <v>Belum Memenuhi</v>
      </c>
      <c r="BI174" s="151" t="str">
        <f t="shared" si="126"/>
        <v>Belum Memenuhi</v>
      </c>
    </row>
    <row r="175" spans="13:61" ht="15">
      <c r="M175" s="142" t="s">
        <v>12704</v>
      </c>
      <c r="N175" s="143" t="s">
        <v>12705</v>
      </c>
      <c r="O175" s="140" t="s">
        <v>267</v>
      </c>
      <c r="P175" s="144" t="s">
        <v>9301</v>
      </c>
      <c r="Q175" s="369" t="s">
        <v>12204</v>
      </c>
      <c r="R175" s="140">
        <v>31</v>
      </c>
      <c r="S175" s="141">
        <v>3172</v>
      </c>
      <c r="T175" s="370" t="str">
        <f>IF(R175&lt;&gt;"",VLOOKUP(R175,'01_MASTER_KODE_WILAYAH'!H$1437:I$1470,2,FALSE),"")</f>
        <v>DKI JAKARTA</v>
      </c>
      <c r="U175" s="370" t="str">
        <f>IF(S175&lt;&gt;"",VLOOKUP(S175,'01_MASTER_KODE_WILAYAH'!D$5:F$1353,3,FALSE),"")</f>
        <v>KOTA JAKARTA TIMUR</v>
      </c>
      <c r="V175" s="371" t="str">
        <f t="shared" si="96"/>
        <v>2</v>
      </c>
      <c r="W175" s="157">
        <f t="shared" si="97"/>
        <v>0</v>
      </c>
      <c r="X175" s="145">
        <f>COUNTIFS(A1_Individu_Data_Keadaan_SDMK!A$4:A$149935,M175,A1_Individu_Data_Keadaan_SDMK!R$4:R$149935,"01. Dokter")</f>
        <v>0</v>
      </c>
      <c r="Y175" s="134">
        <f t="shared" si="98"/>
        <v>1</v>
      </c>
      <c r="Z175" s="146">
        <f t="shared" si="99"/>
        <v>0</v>
      </c>
      <c r="AA175" s="146">
        <f t="shared" si="100"/>
        <v>1</v>
      </c>
      <c r="AB175" s="145">
        <f>COUNTIFS(A1_Individu_Data_Keadaan_SDMK!A$4:A$149935,M175,A1_Individu_Data_Keadaan_SDMK!R$4:R$149935,"02. Dokter Gigi")</f>
        <v>0</v>
      </c>
      <c r="AC175" s="134">
        <f t="shared" si="101"/>
        <v>1</v>
      </c>
      <c r="AD175" s="146">
        <f t="shared" si="102"/>
        <v>0</v>
      </c>
      <c r="AE175" s="146">
        <f t="shared" si="103"/>
        <v>1</v>
      </c>
      <c r="AF175" s="145">
        <f>COUNTIFS(A1_Individu_Data_Keadaan_SDMK!A$4:A$149935,M175,A1_Individu_Data_Keadaan_SDMK!Q$4:Q$149935,"03. KEPERAWATAN")</f>
        <v>0</v>
      </c>
      <c r="AG175" s="147">
        <f t="shared" si="104"/>
        <v>5</v>
      </c>
      <c r="AH175" s="146">
        <f t="shared" si="105"/>
        <v>0</v>
      </c>
      <c r="AI175" s="146">
        <f t="shared" si="106"/>
        <v>5</v>
      </c>
      <c r="AJ175" s="145">
        <f>COUNTIFS(A1_Individu_Data_Keadaan_SDMK!A$4:A$149935,M175,A1_Individu_Data_Keadaan_SDMK!Q$4:Q$149935,"04. KEBIDANAN")</f>
        <v>0</v>
      </c>
      <c r="AK175" s="147">
        <f t="shared" si="107"/>
        <v>4</v>
      </c>
      <c r="AL175" s="146">
        <f t="shared" si="108"/>
        <v>0</v>
      </c>
      <c r="AM175" s="146">
        <f t="shared" si="109"/>
        <v>4</v>
      </c>
      <c r="AN175" s="145">
        <f>COUNTIFS(A1_Individu_Data_Keadaan_SDMK!A$4:A$149935,M175,A1_Individu_Data_Keadaan_SDMK!Q$4:Q$149935,"05. KEFARMASIAN")</f>
        <v>0</v>
      </c>
      <c r="AO175" s="147">
        <f t="shared" si="110"/>
        <v>1</v>
      </c>
      <c r="AP175" s="146">
        <f t="shared" si="111"/>
        <v>0</v>
      </c>
      <c r="AQ175" s="146">
        <f t="shared" si="112"/>
        <v>1</v>
      </c>
      <c r="AR175" s="145">
        <f>COUNTIFS(A1_Individu_Data_Keadaan_SDMK!A$4:A$149935,M175,A1_Individu_Data_Keadaan_SDMK!Q$4:Q$149935,"06. KESEHATAN MASYARAKAT")</f>
        <v>0</v>
      </c>
      <c r="AS175" s="147">
        <f t="shared" si="113"/>
        <v>1</v>
      </c>
      <c r="AT175" s="146">
        <f t="shared" si="114"/>
        <v>0</v>
      </c>
      <c r="AU175" s="146">
        <f t="shared" si="115"/>
        <v>1</v>
      </c>
      <c r="AV175" s="145">
        <f>COUNTIFS(A1_Individu_Data_Keadaan_SDMK!A$4:A$149935,M175,A1_Individu_Data_Keadaan_SDMK!Q$4:Q$149935,"07. KESEHATAN LINGKUNGAN")</f>
        <v>0</v>
      </c>
      <c r="AW175" s="147">
        <f t="shared" si="116"/>
        <v>1</v>
      </c>
      <c r="AX175" s="146">
        <f t="shared" si="117"/>
        <v>0</v>
      </c>
      <c r="AY175" s="146">
        <f t="shared" si="118"/>
        <v>1</v>
      </c>
      <c r="AZ175" s="145">
        <f>COUNTIFS(A1_Individu_Data_Keadaan_SDMK!A$4:A$149935,M175,A1_Individu_Data_Keadaan_SDMK!Q$4:Q$149935,"08. GIZI")</f>
        <v>0</v>
      </c>
      <c r="BA175" s="147">
        <f t="shared" si="119"/>
        <v>1</v>
      </c>
      <c r="BB175" s="146">
        <f t="shared" si="120"/>
        <v>0</v>
      </c>
      <c r="BC175" s="146">
        <f t="shared" si="121"/>
        <v>1</v>
      </c>
      <c r="BD175" s="145">
        <f>COUNTIFS(A1_Individu_Data_Keadaan_SDMK!A$4:A$149935,M175,A1_Individu_Data_Keadaan_SDMK!R$4:R$149935,"03. Ahli Teknologi Laboratorium Medik")</f>
        <v>0</v>
      </c>
      <c r="BE175" s="147">
        <f t="shared" si="122"/>
        <v>1</v>
      </c>
      <c r="BF175" s="146">
        <f t="shared" si="123"/>
        <v>0</v>
      </c>
      <c r="BG175" s="146">
        <f t="shared" si="124"/>
        <v>1</v>
      </c>
      <c r="BH175" s="151" t="str">
        <f t="shared" si="125"/>
        <v>Belum Memenuhi</v>
      </c>
      <c r="BI175" s="151" t="str">
        <f t="shared" si="126"/>
        <v>Belum Memenuhi</v>
      </c>
    </row>
    <row r="176" spans="13:61" ht="15">
      <c r="M176" s="142" t="s">
        <v>12706</v>
      </c>
      <c r="N176" s="143" t="s">
        <v>12707</v>
      </c>
      <c r="O176" s="140" t="s">
        <v>267</v>
      </c>
      <c r="P176" s="144" t="s">
        <v>9301</v>
      </c>
      <c r="Q176" s="369" t="s">
        <v>12204</v>
      </c>
      <c r="R176" s="140">
        <v>31</v>
      </c>
      <c r="S176" s="141">
        <v>3172</v>
      </c>
      <c r="T176" s="370" t="str">
        <f>IF(R176&lt;&gt;"",VLOOKUP(R176,'01_MASTER_KODE_WILAYAH'!H$1437:I$1470,2,FALSE),"")</f>
        <v>DKI JAKARTA</v>
      </c>
      <c r="U176" s="370" t="str">
        <f>IF(S176&lt;&gt;"",VLOOKUP(S176,'01_MASTER_KODE_WILAYAH'!D$5:F$1353,3,FALSE),"")</f>
        <v>KOTA JAKARTA TIMUR</v>
      </c>
      <c r="V176" s="371" t="str">
        <f t="shared" si="96"/>
        <v>2</v>
      </c>
      <c r="W176" s="157">
        <f t="shared" si="97"/>
        <v>0</v>
      </c>
      <c r="X176" s="145">
        <f>COUNTIFS(A1_Individu_Data_Keadaan_SDMK!A$4:A$149935,M176,A1_Individu_Data_Keadaan_SDMK!R$4:R$149935,"01. Dokter")</f>
        <v>0</v>
      </c>
      <c r="Y176" s="134">
        <f t="shared" si="98"/>
        <v>1</v>
      </c>
      <c r="Z176" s="146">
        <f t="shared" si="99"/>
        <v>0</v>
      </c>
      <c r="AA176" s="146">
        <f t="shared" si="100"/>
        <v>1</v>
      </c>
      <c r="AB176" s="145">
        <f>COUNTIFS(A1_Individu_Data_Keadaan_SDMK!A$4:A$149935,M176,A1_Individu_Data_Keadaan_SDMK!R$4:R$149935,"02. Dokter Gigi")</f>
        <v>0</v>
      </c>
      <c r="AC176" s="134">
        <f t="shared" si="101"/>
        <v>1</v>
      </c>
      <c r="AD176" s="146">
        <f t="shared" si="102"/>
        <v>0</v>
      </c>
      <c r="AE176" s="146">
        <f t="shared" si="103"/>
        <v>1</v>
      </c>
      <c r="AF176" s="145">
        <f>COUNTIFS(A1_Individu_Data_Keadaan_SDMK!A$4:A$149935,M176,A1_Individu_Data_Keadaan_SDMK!Q$4:Q$149935,"03. KEPERAWATAN")</f>
        <v>0</v>
      </c>
      <c r="AG176" s="147">
        <f t="shared" si="104"/>
        <v>5</v>
      </c>
      <c r="AH176" s="146">
        <f t="shared" si="105"/>
        <v>0</v>
      </c>
      <c r="AI176" s="146">
        <f t="shared" si="106"/>
        <v>5</v>
      </c>
      <c r="AJ176" s="145">
        <f>COUNTIFS(A1_Individu_Data_Keadaan_SDMK!A$4:A$149935,M176,A1_Individu_Data_Keadaan_SDMK!Q$4:Q$149935,"04. KEBIDANAN")</f>
        <v>0</v>
      </c>
      <c r="AK176" s="147">
        <f t="shared" si="107"/>
        <v>4</v>
      </c>
      <c r="AL176" s="146">
        <f t="shared" si="108"/>
        <v>0</v>
      </c>
      <c r="AM176" s="146">
        <f t="shared" si="109"/>
        <v>4</v>
      </c>
      <c r="AN176" s="145">
        <f>COUNTIFS(A1_Individu_Data_Keadaan_SDMK!A$4:A$149935,M176,A1_Individu_Data_Keadaan_SDMK!Q$4:Q$149935,"05. KEFARMASIAN")</f>
        <v>0</v>
      </c>
      <c r="AO176" s="147">
        <f t="shared" si="110"/>
        <v>1</v>
      </c>
      <c r="AP176" s="146">
        <f t="shared" si="111"/>
        <v>0</v>
      </c>
      <c r="AQ176" s="146">
        <f t="shared" si="112"/>
        <v>1</v>
      </c>
      <c r="AR176" s="145">
        <f>COUNTIFS(A1_Individu_Data_Keadaan_SDMK!A$4:A$149935,M176,A1_Individu_Data_Keadaan_SDMK!Q$4:Q$149935,"06. KESEHATAN MASYARAKAT")</f>
        <v>0</v>
      </c>
      <c r="AS176" s="147">
        <f t="shared" si="113"/>
        <v>1</v>
      </c>
      <c r="AT176" s="146">
        <f t="shared" si="114"/>
        <v>0</v>
      </c>
      <c r="AU176" s="146">
        <f t="shared" si="115"/>
        <v>1</v>
      </c>
      <c r="AV176" s="145">
        <f>COUNTIFS(A1_Individu_Data_Keadaan_SDMK!A$4:A$149935,M176,A1_Individu_Data_Keadaan_SDMK!Q$4:Q$149935,"07. KESEHATAN LINGKUNGAN")</f>
        <v>0</v>
      </c>
      <c r="AW176" s="147">
        <f t="shared" si="116"/>
        <v>1</v>
      </c>
      <c r="AX176" s="146">
        <f t="shared" si="117"/>
        <v>0</v>
      </c>
      <c r="AY176" s="146">
        <f t="shared" si="118"/>
        <v>1</v>
      </c>
      <c r="AZ176" s="145">
        <f>COUNTIFS(A1_Individu_Data_Keadaan_SDMK!A$4:A$149935,M176,A1_Individu_Data_Keadaan_SDMK!Q$4:Q$149935,"08. GIZI")</f>
        <v>0</v>
      </c>
      <c r="BA176" s="147">
        <f t="shared" si="119"/>
        <v>1</v>
      </c>
      <c r="BB176" s="146">
        <f t="shared" si="120"/>
        <v>0</v>
      </c>
      <c r="BC176" s="146">
        <f t="shared" si="121"/>
        <v>1</v>
      </c>
      <c r="BD176" s="145">
        <f>COUNTIFS(A1_Individu_Data_Keadaan_SDMK!A$4:A$149935,M176,A1_Individu_Data_Keadaan_SDMK!R$4:R$149935,"03. Ahli Teknologi Laboratorium Medik")</f>
        <v>0</v>
      </c>
      <c r="BE176" s="147">
        <f t="shared" si="122"/>
        <v>1</v>
      </c>
      <c r="BF176" s="146">
        <f t="shared" si="123"/>
        <v>0</v>
      </c>
      <c r="BG176" s="146">
        <f t="shared" si="124"/>
        <v>1</v>
      </c>
      <c r="BH176" s="151" t="str">
        <f t="shared" si="125"/>
        <v>Belum Memenuhi</v>
      </c>
      <c r="BI176" s="151" t="str">
        <f t="shared" si="126"/>
        <v>Belum Memenuhi</v>
      </c>
    </row>
    <row r="177" spans="13:61" ht="15">
      <c r="M177" s="142" t="s">
        <v>12708</v>
      </c>
      <c r="N177" s="143" t="s">
        <v>12709</v>
      </c>
      <c r="O177" s="140" t="s">
        <v>267</v>
      </c>
      <c r="P177" s="144" t="s">
        <v>9301</v>
      </c>
      <c r="Q177" s="369" t="s">
        <v>12204</v>
      </c>
      <c r="R177" s="140">
        <v>31</v>
      </c>
      <c r="S177" s="141">
        <v>3172</v>
      </c>
      <c r="T177" s="370" t="str">
        <f>IF(R177&lt;&gt;"",VLOOKUP(R177,'01_MASTER_KODE_WILAYAH'!H$1437:I$1470,2,FALSE),"")</f>
        <v>DKI JAKARTA</v>
      </c>
      <c r="U177" s="370" t="str">
        <f>IF(S177&lt;&gt;"",VLOOKUP(S177,'01_MASTER_KODE_WILAYAH'!D$5:F$1353,3,FALSE),"")</f>
        <v>KOTA JAKARTA TIMUR</v>
      </c>
      <c r="V177" s="371" t="str">
        <f t="shared" si="96"/>
        <v>2</v>
      </c>
      <c r="W177" s="157">
        <f t="shared" si="97"/>
        <v>0</v>
      </c>
      <c r="X177" s="145">
        <f>COUNTIFS(A1_Individu_Data_Keadaan_SDMK!A$4:A$149935,M177,A1_Individu_Data_Keadaan_SDMK!R$4:R$149935,"01. Dokter")</f>
        <v>0</v>
      </c>
      <c r="Y177" s="134">
        <f t="shared" si="98"/>
        <v>1</v>
      </c>
      <c r="Z177" s="146">
        <f t="shared" si="99"/>
        <v>0</v>
      </c>
      <c r="AA177" s="146">
        <f t="shared" si="100"/>
        <v>1</v>
      </c>
      <c r="AB177" s="145">
        <f>COUNTIFS(A1_Individu_Data_Keadaan_SDMK!A$4:A$149935,M177,A1_Individu_Data_Keadaan_SDMK!R$4:R$149935,"02. Dokter Gigi")</f>
        <v>0</v>
      </c>
      <c r="AC177" s="134">
        <f t="shared" si="101"/>
        <v>1</v>
      </c>
      <c r="AD177" s="146">
        <f t="shared" si="102"/>
        <v>0</v>
      </c>
      <c r="AE177" s="146">
        <f t="shared" si="103"/>
        <v>1</v>
      </c>
      <c r="AF177" s="145">
        <f>COUNTIFS(A1_Individu_Data_Keadaan_SDMK!A$4:A$149935,M177,A1_Individu_Data_Keadaan_SDMK!Q$4:Q$149935,"03. KEPERAWATAN")</f>
        <v>0</v>
      </c>
      <c r="AG177" s="147">
        <f t="shared" si="104"/>
        <v>5</v>
      </c>
      <c r="AH177" s="146">
        <f t="shared" si="105"/>
        <v>0</v>
      </c>
      <c r="AI177" s="146">
        <f t="shared" si="106"/>
        <v>5</v>
      </c>
      <c r="AJ177" s="145">
        <f>COUNTIFS(A1_Individu_Data_Keadaan_SDMK!A$4:A$149935,M177,A1_Individu_Data_Keadaan_SDMK!Q$4:Q$149935,"04. KEBIDANAN")</f>
        <v>0</v>
      </c>
      <c r="AK177" s="147">
        <f t="shared" si="107"/>
        <v>4</v>
      </c>
      <c r="AL177" s="146">
        <f t="shared" si="108"/>
        <v>0</v>
      </c>
      <c r="AM177" s="146">
        <f t="shared" si="109"/>
        <v>4</v>
      </c>
      <c r="AN177" s="145">
        <f>COUNTIFS(A1_Individu_Data_Keadaan_SDMK!A$4:A$149935,M177,A1_Individu_Data_Keadaan_SDMK!Q$4:Q$149935,"05. KEFARMASIAN")</f>
        <v>0</v>
      </c>
      <c r="AO177" s="147">
        <f t="shared" si="110"/>
        <v>1</v>
      </c>
      <c r="AP177" s="146">
        <f t="shared" si="111"/>
        <v>0</v>
      </c>
      <c r="AQ177" s="146">
        <f t="shared" si="112"/>
        <v>1</v>
      </c>
      <c r="AR177" s="145">
        <f>COUNTIFS(A1_Individu_Data_Keadaan_SDMK!A$4:A$149935,M177,A1_Individu_Data_Keadaan_SDMK!Q$4:Q$149935,"06. KESEHATAN MASYARAKAT")</f>
        <v>0</v>
      </c>
      <c r="AS177" s="147">
        <f t="shared" si="113"/>
        <v>1</v>
      </c>
      <c r="AT177" s="146">
        <f t="shared" si="114"/>
        <v>0</v>
      </c>
      <c r="AU177" s="146">
        <f t="shared" si="115"/>
        <v>1</v>
      </c>
      <c r="AV177" s="145">
        <f>COUNTIFS(A1_Individu_Data_Keadaan_SDMK!A$4:A$149935,M177,A1_Individu_Data_Keadaan_SDMK!Q$4:Q$149935,"07. KESEHATAN LINGKUNGAN")</f>
        <v>0</v>
      </c>
      <c r="AW177" s="147">
        <f t="shared" si="116"/>
        <v>1</v>
      </c>
      <c r="AX177" s="146">
        <f t="shared" si="117"/>
        <v>0</v>
      </c>
      <c r="AY177" s="146">
        <f t="shared" si="118"/>
        <v>1</v>
      </c>
      <c r="AZ177" s="145">
        <f>COUNTIFS(A1_Individu_Data_Keadaan_SDMK!A$4:A$149935,M177,A1_Individu_Data_Keadaan_SDMK!Q$4:Q$149935,"08. GIZI")</f>
        <v>0</v>
      </c>
      <c r="BA177" s="147">
        <f t="shared" si="119"/>
        <v>1</v>
      </c>
      <c r="BB177" s="146">
        <f t="shared" si="120"/>
        <v>0</v>
      </c>
      <c r="BC177" s="146">
        <f t="shared" si="121"/>
        <v>1</v>
      </c>
      <c r="BD177" s="145">
        <f>COUNTIFS(A1_Individu_Data_Keadaan_SDMK!A$4:A$149935,M177,A1_Individu_Data_Keadaan_SDMK!R$4:R$149935,"03. Ahli Teknologi Laboratorium Medik")</f>
        <v>0</v>
      </c>
      <c r="BE177" s="147">
        <f t="shared" si="122"/>
        <v>1</v>
      </c>
      <c r="BF177" s="146">
        <f t="shared" si="123"/>
        <v>0</v>
      </c>
      <c r="BG177" s="146">
        <f t="shared" si="124"/>
        <v>1</v>
      </c>
      <c r="BH177" s="151" t="str">
        <f t="shared" si="125"/>
        <v>Belum Memenuhi</v>
      </c>
      <c r="BI177" s="151" t="str">
        <f t="shared" si="126"/>
        <v>Belum Memenuhi</v>
      </c>
    </row>
    <row r="178" spans="13:61" ht="15">
      <c r="M178" s="142" t="s">
        <v>12710</v>
      </c>
      <c r="N178" s="143" t="s">
        <v>12711</v>
      </c>
      <c r="O178" s="140" t="s">
        <v>267</v>
      </c>
      <c r="P178" s="144" t="s">
        <v>9301</v>
      </c>
      <c r="Q178" s="369" t="s">
        <v>12204</v>
      </c>
      <c r="R178" s="140">
        <v>31</v>
      </c>
      <c r="S178" s="141">
        <v>3172</v>
      </c>
      <c r="T178" s="370" t="str">
        <f>IF(R178&lt;&gt;"",VLOOKUP(R178,'01_MASTER_KODE_WILAYAH'!H$1437:I$1470,2,FALSE),"")</f>
        <v>DKI JAKARTA</v>
      </c>
      <c r="U178" s="370" t="str">
        <f>IF(S178&lt;&gt;"",VLOOKUP(S178,'01_MASTER_KODE_WILAYAH'!D$5:F$1353,3,FALSE),"")</f>
        <v>KOTA JAKARTA TIMUR</v>
      </c>
      <c r="V178" s="371" t="str">
        <f t="shared" si="96"/>
        <v>2</v>
      </c>
      <c r="W178" s="157">
        <f t="shared" si="97"/>
        <v>0</v>
      </c>
      <c r="X178" s="145">
        <f>COUNTIFS(A1_Individu_Data_Keadaan_SDMK!A$4:A$149935,M178,A1_Individu_Data_Keadaan_SDMK!R$4:R$149935,"01. Dokter")</f>
        <v>0</v>
      </c>
      <c r="Y178" s="134">
        <f t="shared" si="98"/>
        <v>1</v>
      </c>
      <c r="Z178" s="146">
        <f t="shared" si="99"/>
        <v>0</v>
      </c>
      <c r="AA178" s="146">
        <f t="shared" si="100"/>
        <v>1</v>
      </c>
      <c r="AB178" s="145">
        <f>COUNTIFS(A1_Individu_Data_Keadaan_SDMK!A$4:A$149935,M178,A1_Individu_Data_Keadaan_SDMK!R$4:R$149935,"02. Dokter Gigi")</f>
        <v>0</v>
      </c>
      <c r="AC178" s="134">
        <f t="shared" si="101"/>
        <v>1</v>
      </c>
      <c r="AD178" s="146">
        <f t="shared" si="102"/>
        <v>0</v>
      </c>
      <c r="AE178" s="146">
        <f t="shared" si="103"/>
        <v>1</v>
      </c>
      <c r="AF178" s="145">
        <f>COUNTIFS(A1_Individu_Data_Keadaan_SDMK!A$4:A$149935,M178,A1_Individu_Data_Keadaan_SDMK!Q$4:Q$149935,"03. KEPERAWATAN")</f>
        <v>0</v>
      </c>
      <c r="AG178" s="147">
        <f t="shared" si="104"/>
        <v>5</v>
      </c>
      <c r="AH178" s="146">
        <f t="shared" si="105"/>
        <v>0</v>
      </c>
      <c r="AI178" s="146">
        <f t="shared" si="106"/>
        <v>5</v>
      </c>
      <c r="AJ178" s="145">
        <f>COUNTIFS(A1_Individu_Data_Keadaan_SDMK!A$4:A$149935,M178,A1_Individu_Data_Keadaan_SDMK!Q$4:Q$149935,"04. KEBIDANAN")</f>
        <v>0</v>
      </c>
      <c r="AK178" s="147">
        <f t="shared" si="107"/>
        <v>4</v>
      </c>
      <c r="AL178" s="146">
        <f t="shared" si="108"/>
        <v>0</v>
      </c>
      <c r="AM178" s="146">
        <f t="shared" si="109"/>
        <v>4</v>
      </c>
      <c r="AN178" s="145">
        <f>COUNTIFS(A1_Individu_Data_Keadaan_SDMK!A$4:A$149935,M178,A1_Individu_Data_Keadaan_SDMK!Q$4:Q$149935,"05. KEFARMASIAN")</f>
        <v>0</v>
      </c>
      <c r="AO178" s="147">
        <f t="shared" si="110"/>
        <v>1</v>
      </c>
      <c r="AP178" s="146">
        <f t="shared" si="111"/>
        <v>0</v>
      </c>
      <c r="AQ178" s="146">
        <f t="shared" si="112"/>
        <v>1</v>
      </c>
      <c r="AR178" s="145">
        <f>COUNTIFS(A1_Individu_Data_Keadaan_SDMK!A$4:A$149935,M178,A1_Individu_Data_Keadaan_SDMK!Q$4:Q$149935,"06. KESEHATAN MASYARAKAT")</f>
        <v>0</v>
      </c>
      <c r="AS178" s="147">
        <f t="shared" si="113"/>
        <v>1</v>
      </c>
      <c r="AT178" s="146">
        <f t="shared" si="114"/>
        <v>0</v>
      </c>
      <c r="AU178" s="146">
        <f t="shared" si="115"/>
        <v>1</v>
      </c>
      <c r="AV178" s="145">
        <f>COUNTIFS(A1_Individu_Data_Keadaan_SDMK!A$4:A$149935,M178,A1_Individu_Data_Keadaan_SDMK!Q$4:Q$149935,"07. KESEHATAN LINGKUNGAN")</f>
        <v>0</v>
      </c>
      <c r="AW178" s="147">
        <f t="shared" si="116"/>
        <v>1</v>
      </c>
      <c r="AX178" s="146">
        <f t="shared" si="117"/>
        <v>0</v>
      </c>
      <c r="AY178" s="146">
        <f t="shared" si="118"/>
        <v>1</v>
      </c>
      <c r="AZ178" s="145">
        <f>COUNTIFS(A1_Individu_Data_Keadaan_SDMK!A$4:A$149935,M178,A1_Individu_Data_Keadaan_SDMK!Q$4:Q$149935,"08. GIZI")</f>
        <v>0</v>
      </c>
      <c r="BA178" s="147">
        <f t="shared" si="119"/>
        <v>1</v>
      </c>
      <c r="BB178" s="146">
        <f t="shared" si="120"/>
        <v>0</v>
      </c>
      <c r="BC178" s="146">
        <f t="shared" si="121"/>
        <v>1</v>
      </c>
      <c r="BD178" s="145">
        <f>COUNTIFS(A1_Individu_Data_Keadaan_SDMK!A$4:A$149935,M178,A1_Individu_Data_Keadaan_SDMK!R$4:R$149935,"03. Ahli Teknologi Laboratorium Medik")</f>
        <v>0</v>
      </c>
      <c r="BE178" s="147">
        <f t="shared" si="122"/>
        <v>1</v>
      </c>
      <c r="BF178" s="146">
        <f t="shared" si="123"/>
        <v>0</v>
      </c>
      <c r="BG178" s="146">
        <f t="shared" si="124"/>
        <v>1</v>
      </c>
      <c r="BH178" s="151" t="str">
        <f t="shared" si="125"/>
        <v>Belum Memenuhi</v>
      </c>
      <c r="BI178" s="151" t="str">
        <f t="shared" si="126"/>
        <v>Belum Memenuhi</v>
      </c>
    </row>
    <row r="179" spans="13:61" ht="15">
      <c r="M179" s="142" t="s">
        <v>12712</v>
      </c>
      <c r="N179" s="143" t="s">
        <v>12713</v>
      </c>
      <c r="O179" s="140" t="s">
        <v>267</v>
      </c>
      <c r="P179" s="144" t="s">
        <v>9301</v>
      </c>
      <c r="Q179" s="369" t="s">
        <v>12204</v>
      </c>
      <c r="R179" s="140">
        <v>31</v>
      </c>
      <c r="S179" s="141">
        <v>3172</v>
      </c>
      <c r="T179" s="370" t="str">
        <f>IF(R179&lt;&gt;"",VLOOKUP(R179,'01_MASTER_KODE_WILAYAH'!H$1437:I$1470,2,FALSE),"")</f>
        <v>DKI JAKARTA</v>
      </c>
      <c r="U179" s="370" t="str">
        <f>IF(S179&lt;&gt;"",VLOOKUP(S179,'01_MASTER_KODE_WILAYAH'!D$5:F$1353,3,FALSE),"")</f>
        <v>KOTA JAKARTA TIMUR</v>
      </c>
      <c r="V179" s="371" t="str">
        <f t="shared" si="96"/>
        <v>2</v>
      </c>
      <c r="W179" s="157">
        <f t="shared" si="97"/>
        <v>0</v>
      </c>
      <c r="X179" s="145">
        <f>COUNTIFS(A1_Individu_Data_Keadaan_SDMK!A$4:A$149935,M179,A1_Individu_Data_Keadaan_SDMK!R$4:R$149935,"01. Dokter")</f>
        <v>0</v>
      </c>
      <c r="Y179" s="134">
        <f t="shared" si="98"/>
        <v>1</v>
      </c>
      <c r="Z179" s="146">
        <f t="shared" si="99"/>
        <v>0</v>
      </c>
      <c r="AA179" s="146">
        <f t="shared" si="100"/>
        <v>1</v>
      </c>
      <c r="AB179" s="145">
        <f>COUNTIFS(A1_Individu_Data_Keadaan_SDMK!A$4:A$149935,M179,A1_Individu_Data_Keadaan_SDMK!R$4:R$149935,"02. Dokter Gigi")</f>
        <v>0</v>
      </c>
      <c r="AC179" s="134">
        <f t="shared" si="101"/>
        <v>1</v>
      </c>
      <c r="AD179" s="146">
        <f t="shared" si="102"/>
        <v>0</v>
      </c>
      <c r="AE179" s="146">
        <f t="shared" si="103"/>
        <v>1</v>
      </c>
      <c r="AF179" s="145">
        <f>COUNTIFS(A1_Individu_Data_Keadaan_SDMK!A$4:A$149935,M179,A1_Individu_Data_Keadaan_SDMK!Q$4:Q$149935,"03. KEPERAWATAN")</f>
        <v>0</v>
      </c>
      <c r="AG179" s="147">
        <f t="shared" si="104"/>
        <v>5</v>
      </c>
      <c r="AH179" s="146">
        <f t="shared" si="105"/>
        <v>0</v>
      </c>
      <c r="AI179" s="146">
        <f t="shared" si="106"/>
        <v>5</v>
      </c>
      <c r="AJ179" s="145">
        <f>COUNTIFS(A1_Individu_Data_Keadaan_SDMK!A$4:A$149935,M179,A1_Individu_Data_Keadaan_SDMK!Q$4:Q$149935,"04. KEBIDANAN")</f>
        <v>0</v>
      </c>
      <c r="AK179" s="147">
        <f t="shared" si="107"/>
        <v>4</v>
      </c>
      <c r="AL179" s="146">
        <f t="shared" si="108"/>
        <v>0</v>
      </c>
      <c r="AM179" s="146">
        <f t="shared" si="109"/>
        <v>4</v>
      </c>
      <c r="AN179" s="145">
        <f>COUNTIFS(A1_Individu_Data_Keadaan_SDMK!A$4:A$149935,M179,A1_Individu_Data_Keadaan_SDMK!Q$4:Q$149935,"05. KEFARMASIAN")</f>
        <v>0</v>
      </c>
      <c r="AO179" s="147">
        <f t="shared" si="110"/>
        <v>1</v>
      </c>
      <c r="AP179" s="146">
        <f t="shared" si="111"/>
        <v>0</v>
      </c>
      <c r="AQ179" s="146">
        <f t="shared" si="112"/>
        <v>1</v>
      </c>
      <c r="AR179" s="145">
        <f>COUNTIFS(A1_Individu_Data_Keadaan_SDMK!A$4:A$149935,M179,A1_Individu_Data_Keadaan_SDMK!Q$4:Q$149935,"06. KESEHATAN MASYARAKAT")</f>
        <v>0</v>
      </c>
      <c r="AS179" s="147">
        <f t="shared" si="113"/>
        <v>1</v>
      </c>
      <c r="AT179" s="146">
        <f t="shared" si="114"/>
        <v>0</v>
      </c>
      <c r="AU179" s="146">
        <f t="shared" si="115"/>
        <v>1</v>
      </c>
      <c r="AV179" s="145">
        <f>COUNTIFS(A1_Individu_Data_Keadaan_SDMK!A$4:A$149935,M179,A1_Individu_Data_Keadaan_SDMK!Q$4:Q$149935,"07. KESEHATAN LINGKUNGAN")</f>
        <v>0</v>
      </c>
      <c r="AW179" s="147">
        <f t="shared" si="116"/>
        <v>1</v>
      </c>
      <c r="AX179" s="146">
        <f t="shared" si="117"/>
        <v>0</v>
      </c>
      <c r="AY179" s="146">
        <f t="shared" si="118"/>
        <v>1</v>
      </c>
      <c r="AZ179" s="145">
        <f>COUNTIFS(A1_Individu_Data_Keadaan_SDMK!A$4:A$149935,M179,A1_Individu_Data_Keadaan_SDMK!Q$4:Q$149935,"08. GIZI")</f>
        <v>0</v>
      </c>
      <c r="BA179" s="147">
        <f t="shared" si="119"/>
        <v>1</v>
      </c>
      <c r="BB179" s="146">
        <f t="shared" si="120"/>
        <v>0</v>
      </c>
      <c r="BC179" s="146">
        <f t="shared" si="121"/>
        <v>1</v>
      </c>
      <c r="BD179" s="145">
        <f>COUNTIFS(A1_Individu_Data_Keadaan_SDMK!A$4:A$149935,M179,A1_Individu_Data_Keadaan_SDMK!R$4:R$149935,"03. Ahli Teknologi Laboratorium Medik")</f>
        <v>0</v>
      </c>
      <c r="BE179" s="147">
        <f t="shared" si="122"/>
        <v>1</v>
      </c>
      <c r="BF179" s="146">
        <f t="shared" si="123"/>
        <v>0</v>
      </c>
      <c r="BG179" s="146">
        <f t="shared" si="124"/>
        <v>1</v>
      </c>
      <c r="BH179" s="151" t="str">
        <f t="shared" si="125"/>
        <v>Belum Memenuhi</v>
      </c>
      <c r="BI179" s="151" t="str">
        <f t="shared" si="126"/>
        <v>Belum Memenuhi</v>
      </c>
    </row>
    <row r="180" spans="13:61" ht="15">
      <c r="M180" s="142" t="s">
        <v>12714</v>
      </c>
      <c r="N180" s="143" t="s">
        <v>12715</v>
      </c>
      <c r="O180" s="140" t="s">
        <v>267</v>
      </c>
      <c r="P180" s="144" t="s">
        <v>9301</v>
      </c>
      <c r="Q180" s="369" t="s">
        <v>12204</v>
      </c>
      <c r="R180" s="140">
        <v>31</v>
      </c>
      <c r="S180" s="141">
        <v>3172</v>
      </c>
      <c r="T180" s="370" t="str">
        <f>IF(R180&lt;&gt;"",VLOOKUP(R180,'01_MASTER_KODE_WILAYAH'!H$1437:I$1470,2,FALSE),"")</f>
        <v>DKI JAKARTA</v>
      </c>
      <c r="U180" s="370" t="str">
        <f>IF(S180&lt;&gt;"",VLOOKUP(S180,'01_MASTER_KODE_WILAYAH'!D$5:F$1353,3,FALSE),"")</f>
        <v>KOTA JAKARTA TIMUR</v>
      </c>
      <c r="V180" s="371" t="str">
        <f t="shared" si="96"/>
        <v>2</v>
      </c>
      <c r="W180" s="157">
        <f t="shared" si="97"/>
        <v>0</v>
      </c>
      <c r="X180" s="145">
        <f>COUNTIFS(A1_Individu_Data_Keadaan_SDMK!A$4:A$149935,M180,A1_Individu_Data_Keadaan_SDMK!R$4:R$149935,"01. Dokter")</f>
        <v>0</v>
      </c>
      <c r="Y180" s="134">
        <f t="shared" si="98"/>
        <v>1</v>
      </c>
      <c r="Z180" s="146">
        <f t="shared" si="99"/>
        <v>0</v>
      </c>
      <c r="AA180" s="146">
        <f t="shared" si="100"/>
        <v>1</v>
      </c>
      <c r="AB180" s="145">
        <f>COUNTIFS(A1_Individu_Data_Keadaan_SDMK!A$4:A$149935,M180,A1_Individu_Data_Keadaan_SDMK!R$4:R$149935,"02. Dokter Gigi")</f>
        <v>0</v>
      </c>
      <c r="AC180" s="134">
        <f t="shared" si="101"/>
        <v>1</v>
      </c>
      <c r="AD180" s="146">
        <f t="shared" si="102"/>
        <v>0</v>
      </c>
      <c r="AE180" s="146">
        <f t="shared" si="103"/>
        <v>1</v>
      </c>
      <c r="AF180" s="145">
        <f>COUNTIFS(A1_Individu_Data_Keadaan_SDMK!A$4:A$149935,M180,A1_Individu_Data_Keadaan_SDMK!Q$4:Q$149935,"03. KEPERAWATAN")</f>
        <v>0</v>
      </c>
      <c r="AG180" s="147">
        <f t="shared" si="104"/>
        <v>5</v>
      </c>
      <c r="AH180" s="146">
        <f t="shared" si="105"/>
        <v>0</v>
      </c>
      <c r="AI180" s="146">
        <f t="shared" si="106"/>
        <v>5</v>
      </c>
      <c r="AJ180" s="145">
        <f>COUNTIFS(A1_Individu_Data_Keadaan_SDMK!A$4:A$149935,M180,A1_Individu_Data_Keadaan_SDMK!Q$4:Q$149935,"04. KEBIDANAN")</f>
        <v>0</v>
      </c>
      <c r="AK180" s="147">
        <f t="shared" si="107"/>
        <v>4</v>
      </c>
      <c r="AL180" s="146">
        <f t="shared" si="108"/>
        <v>0</v>
      </c>
      <c r="AM180" s="146">
        <f t="shared" si="109"/>
        <v>4</v>
      </c>
      <c r="AN180" s="145">
        <f>COUNTIFS(A1_Individu_Data_Keadaan_SDMK!A$4:A$149935,M180,A1_Individu_Data_Keadaan_SDMK!Q$4:Q$149935,"05. KEFARMASIAN")</f>
        <v>0</v>
      </c>
      <c r="AO180" s="147">
        <f t="shared" si="110"/>
        <v>1</v>
      </c>
      <c r="AP180" s="146">
        <f t="shared" si="111"/>
        <v>0</v>
      </c>
      <c r="AQ180" s="146">
        <f t="shared" si="112"/>
        <v>1</v>
      </c>
      <c r="AR180" s="145">
        <f>COUNTIFS(A1_Individu_Data_Keadaan_SDMK!A$4:A$149935,M180,A1_Individu_Data_Keadaan_SDMK!Q$4:Q$149935,"06. KESEHATAN MASYARAKAT")</f>
        <v>0</v>
      </c>
      <c r="AS180" s="147">
        <f t="shared" si="113"/>
        <v>1</v>
      </c>
      <c r="AT180" s="146">
        <f t="shared" si="114"/>
        <v>0</v>
      </c>
      <c r="AU180" s="146">
        <f t="shared" si="115"/>
        <v>1</v>
      </c>
      <c r="AV180" s="145">
        <f>COUNTIFS(A1_Individu_Data_Keadaan_SDMK!A$4:A$149935,M180,A1_Individu_Data_Keadaan_SDMK!Q$4:Q$149935,"07. KESEHATAN LINGKUNGAN")</f>
        <v>0</v>
      </c>
      <c r="AW180" s="147">
        <f t="shared" si="116"/>
        <v>1</v>
      </c>
      <c r="AX180" s="146">
        <f t="shared" si="117"/>
        <v>0</v>
      </c>
      <c r="AY180" s="146">
        <f t="shared" si="118"/>
        <v>1</v>
      </c>
      <c r="AZ180" s="145">
        <f>COUNTIFS(A1_Individu_Data_Keadaan_SDMK!A$4:A$149935,M180,A1_Individu_Data_Keadaan_SDMK!Q$4:Q$149935,"08. GIZI")</f>
        <v>0</v>
      </c>
      <c r="BA180" s="147">
        <f t="shared" si="119"/>
        <v>1</v>
      </c>
      <c r="BB180" s="146">
        <f t="shared" si="120"/>
        <v>0</v>
      </c>
      <c r="BC180" s="146">
        <f t="shared" si="121"/>
        <v>1</v>
      </c>
      <c r="BD180" s="145">
        <f>COUNTIFS(A1_Individu_Data_Keadaan_SDMK!A$4:A$149935,M180,A1_Individu_Data_Keadaan_SDMK!R$4:R$149935,"03. Ahli Teknologi Laboratorium Medik")</f>
        <v>0</v>
      </c>
      <c r="BE180" s="147">
        <f t="shared" si="122"/>
        <v>1</v>
      </c>
      <c r="BF180" s="146">
        <f t="shared" si="123"/>
        <v>0</v>
      </c>
      <c r="BG180" s="146">
        <f t="shared" si="124"/>
        <v>1</v>
      </c>
      <c r="BH180" s="151" t="str">
        <f t="shared" si="125"/>
        <v>Belum Memenuhi</v>
      </c>
      <c r="BI180" s="151" t="str">
        <f t="shared" si="126"/>
        <v>Belum Memenuhi</v>
      </c>
    </row>
    <row r="181" spans="13:61" ht="15">
      <c r="M181" s="142" t="s">
        <v>12716</v>
      </c>
      <c r="N181" s="143" t="s">
        <v>12717</v>
      </c>
      <c r="O181" s="140" t="s">
        <v>267</v>
      </c>
      <c r="P181" s="144" t="s">
        <v>9301</v>
      </c>
      <c r="Q181" s="369" t="s">
        <v>12204</v>
      </c>
      <c r="R181" s="140">
        <v>31</v>
      </c>
      <c r="S181" s="141">
        <v>3172</v>
      </c>
      <c r="T181" s="370" t="str">
        <f>IF(R181&lt;&gt;"",VLOOKUP(R181,'01_MASTER_KODE_WILAYAH'!H$1437:I$1470,2,FALSE),"")</f>
        <v>DKI JAKARTA</v>
      </c>
      <c r="U181" s="370" t="str">
        <f>IF(S181&lt;&gt;"",VLOOKUP(S181,'01_MASTER_KODE_WILAYAH'!D$5:F$1353,3,FALSE),"")</f>
        <v>KOTA JAKARTA TIMUR</v>
      </c>
      <c r="V181" s="371" t="str">
        <f t="shared" si="96"/>
        <v>2</v>
      </c>
      <c r="W181" s="157">
        <f t="shared" si="97"/>
        <v>0</v>
      </c>
      <c r="X181" s="145">
        <f>COUNTIFS(A1_Individu_Data_Keadaan_SDMK!A$4:A$149935,M181,A1_Individu_Data_Keadaan_SDMK!R$4:R$149935,"01. Dokter")</f>
        <v>0</v>
      </c>
      <c r="Y181" s="134">
        <f t="shared" si="98"/>
        <v>1</v>
      </c>
      <c r="Z181" s="146">
        <f t="shared" si="99"/>
        <v>0</v>
      </c>
      <c r="AA181" s="146">
        <f t="shared" si="100"/>
        <v>1</v>
      </c>
      <c r="AB181" s="145">
        <f>COUNTIFS(A1_Individu_Data_Keadaan_SDMK!A$4:A$149935,M181,A1_Individu_Data_Keadaan_SDMK!R$4:R$149935,"02. Dokter Gigi")</f>
        <v>0</v>
      </c>
      <c r="AC181" s="134">
        <f t="shared" si="101"/>
        <v>1</v>
      </c>
      <c r="AD181" s="146">
        <f t="shared" si="102"/>
        <v>0</v>
      </c>
      <c r="AE181" s="146">
        <f t="shared" si="103"/>
        <v>1</v>
      </c>
      <c r="AF181" s="145">
        <f>COUNTIFS(A1_Individu_Data_Keadaan_SDMK!A$4:A$149935,M181,A1_Individu_Data_Keadaan_SDMK!Q$4:Q$149935,"03. KEPERAWATAN")</f>
        <v>0</v>
      </c>
      <c r="AG181" s="147">
        <f t="shared" si="104"/>
        <v>5</v>
      </c>
      <c r="AH181" s="146">
        <f t="shared" si="105"/>
        <v>0</v>
      </c>
      <c r="AI181" s="146">
        <f t="shared" si="106"/>
        <v>5</v>
      </c>
      <c r="AJ181" s="145">
        <f>COUNTIFS(A1_Individu_Data_Keadaan_SDMK!A$4:A$149935,M181,A1_Individu_Data_Keadaan_SDMK!Q$4:Q$149935,"04. KEBIDANAN")</f>
        <v>0</v>
      </c>
      <c r="AK181" s="147">
        <f t="shared" si="107"/>
        <v>4</v>
      </c>
      <c r="AL181" s="146">
        <f t="shared" si="108"/>
        <v>0</v>
      </c>
      <c r="AM181" s="146">
        <f t="shared" si="109"/>
        <v>4</v>
      </c>
      <c r="AN181" s="145">
        <f>COUNTIFS(A1_Individu_Data_Keadaan_SDMK!A$4:A$149935,M181,A1_Individu_Data_Keadaan_SDMK!Q$4:Q$149935,"05. KEFARMASIAN")</f>
        <v>0</v>
      </c>
      <c r="AO181" s="147">
        <f t="shared" si="110"/>
        <v>1</v>
      </c>
      <c r="AP181" s="146">
        <f t="shared" si="111"/>
        <v>0</v>
      </c>
      <c r="AQ181" s="146">
        <f t="shared" si="112"/>
        <v>1</v>
      </c>
      <c r="AR181" s="145">
        <f>COUNTIFS(A1_Individu_Data_Keadaan_SDMK!A$4:A$149935,M181,A1_Individu_Data_Keadaan_SDMK!Q$4:Q$149935,"06. KESEHATAN MASYARAKAT")</f>
        <v>0</v>
      </c>
      <c r="AS181" s="147">
        <f t="shared" si="113"/>
        <v>1</v>
      </c>
      <c r="AT181" s="146">
        <f t="shared" si="114"/>
        <v>0</v>
      </c>
      <c r="AU181" s="146">
        <f t="shared" si="115"/>
        <v>1</v>
      </c>
      <c r="AV181" s="145">
        <f>COUNTIFS(A1_Individu_Data_Keadaan_SDMK!A$4:A$149935,M181,A1_Individu_Data_Keadaan_SDMK!Q$4:Q$149935,"07. KESEHATAN LINGKUNGAN")</f>
        <v>0</v>
      </c>
      <c r="AW181" s="147">
        <f t="shared" si="116"/>
        <v>1</v>
      </c>
      <c r="AX181" s="146">
        <f t="shared" si="117"/>
        <v>0</v>
      </c>
      <c r="AY181" s="146">
        <f t="shared" si="118"/>
        <v>1</v>
      </c>
      <c r="AZ181" s="145">
        <f>COUNTIFS(A1_Individu_Data_Keadaan_SDMK!A$4:A$149935,M181,A1_Individu_Data_Keadaan_SDMK!Q$4:Q$149935,"08. GIZI")</f>
        <v>0</v>
      </c>
      <c r="BA181" s="147">
        <f t="shared" si="119"/>
        <v>1</v>
      </c>
      <c r="BB181" s="146">
        <f t="shared" si="120"/>
        <v>0</v>
      </c>
      <c r="BC181" s="146">
        <f t="shared" si="121"/>
        <v>1</v>
      </c>
      <c r="BD181" s="145">
        <f>COUNTIFS(A1_Individu_Data_Keadaan_SDMK!A$4:A$149935,M181,A1_Individu_Data_Keadaan_SDMK!R$4:R$149935,"03. Ahli Teknologi Laboratorium Medik")</f>
        <v>0</v>
      </c>
      <c r="BE181" s="147">
        <f t="shared" si="122"/>
        <v>1</v>
      </c>
      <c r="BF181" s="146">
        <f t="shared" si="123"/>
        <v>0</v>
      </c>
      <c r="BG181" s="146">
        <f t="shared" si="124"/>
        <v>1</v>
      </c>
      <c r="BH181" s="151" t="str">
        <f t="shared" si="125"/>
        <v>Belum Memenuhi</v>
      </c>
      <c r="BI181" s="151" t="str">
        <f t="shared" si="126"/>
        <v>Belum Memenuhi</v>
      </c>
    </row>
    <row r="182" spans="13:61" ht="15">
      <c r="M182" s="142" t="s">
        <v>12718</v>
      </c>
      <c r="N182" s="143" t="s">
        <v>12719</v>
      </c>
      <c r="O182" s="140" t="s">
        <v>267</v>
      </c>
      <c r="P182" s="144" t="s">
        <v>9301</v>
      </c>
      <c r="Q182" s="369" t="s">
        <v>12204</v>
      </c>
      <c r="R182" s="140">
        <v>31</v>
      </c>
      <c r="S182" s="141">
        <v>3173</v>
      </c>
      <c r="T182" s="370" t="str">
        <f>IF(R182&lt;&gt;"",VLOOKUP(R182,'01_MASTER_KODE_WILAYAH'!H$1437:I$1470,2,FALSE),"")</f>
        <v>DKI JAKARTA</v>
      </c>
      <c r="U182" s="370" t="str">
        <f>IF(S182&lt;&gt;"",VLOOKUP(S182,'01_MASTER_KODE_WILAYAH'!D$5:F$1353,3,FALSE),"")</f>
        <v>KOTA JAKARTA PUSAT</v>
      </c>
      <c r="V182" s="371" t="str">
        <f t="shared" si="96"/>
        <v>2</v>
      </c>
      <c r="W182" s="157">
        <f t="shared" si="97"/>
        <v>0</v>
      </c>
      <c r="X182" s="145">
        <f>COUNTIFS(A1_Individu_Data_Keadaan_SDMK!A$4:A$149935,M182,A1_Individu_Data_Keadaan_SDMK!R$4:R$149935,"01. Dokter")</f>
        <v>0</v>
      </c>
      <c r="Y182" s="134">
        <f t="shared" si="98"/>
        <v>1</v>
      </c>
      <c r="Z182" s="146">
        <f t="shared" si="99"/>
        <v>0</v>
      </c>
      <c r="AA182" s="146">
        <f t="shared" si="100"/>
        <v>1</v>
      </c>
      <c r="AB182" s="145">
        <f>COUNTIFS(A1_Individu_Data_Keadaan_SDMK!A$4:A$149935,M182,A1_Individu_Data_Keadaan_SDMK!R$4:R$149935,"02. Dokter Gigi")</f>
        <v>0</v>
      </c>
      <c r="AC182" s="134">
        <f t="shared" si="101"/>
        <v>1</v>
      </c>
      <c r="AD182" s="146">
        <f t="shared" si="102"/>
        <v>0</v>
      </c>
      <c r="AE182" s="146">
        <f t="shared" si="103"/>
        <v>1</v>
      </c>
      <c r="AF182" s="145">
        <f>COUNTIFS(A1_Individu_Data_Keadaan_SDMK!A$4:A$149935,M182,A1_Individu_Data_Keadaan_SDMK!Q$4:Q$149935,"03. KEPERAWATAN")</f>
        <v>0</v>
      </c>
      <c r="AG182" s="147">
        <f t="shared" si="104"/>
        <v>5</v>
      </c>
      <c r="AH182" s="146">
        <f t="shared" si="105"/>
        <v>0</v>
      </c>
      <c r="AI182" s="146">
        <f t="shared" si="106"/>
        <v>5</v>
      </c>
      <c r="AJ182" s="145">
        <f>COUNTIFS(A1_Individu_Data_Keadaan_SDMK!A$4:A$149935,M182,A1_Individu_Data_Keadaan_SDMK!Q$4:Q$149935,"04. KEBIDANAN")</f>
        <v>0</v>
      </c>
      <c r="AK182" s="147">
        <f t="shared" si="107"/>
        <v>4</v>
      </c>
      <c r="AL182" s="146">
        <f t="shared" si="108"/>
        <v>0</v>
      </c>
      <c r="AM182" s="146">
        <f t="shared" si="109"/>
        <v>4</v>
      </c>
      <c r="AN182" s="145">
        <f>COUNTIFS(A1_Individu_Data_Keadaan_SDMK!A$4:A$149935,M182,A1_Individu_Data_Keadaan_SDMK!Q$4:Q$149935,"05. KEFARMASIAN")</f>
        <v>0</v>
      </c>
      <c r="AO182" s="147">
        <f t="shared" si="110"/>
        <v>1</v>
      </c>
      <c r="AP182" s="146">
        <f t="shared" si="111"/>
        <v>0</v>
      </c>
      <c r="AQ182" s="146">
        <f t="shared" si="112"/>
        <v>1</v>
      </c>
      <c r="AR182" s="145">
        <f>COUNTIFS(A1_Individu_Data_Keadaan_SDMK!A$4:A$149935,M182,A1_Individu_Data_Keadaan_SDMK!Q$4:Q$149935,"06. KESEHATAN MASYARAKAT")</f>
        <v>0</v>
      </c>
      <c r="AS182" s="147">
        <f t="shared" si="113"/>
        <v>1</v>
      </c>
      <c r="AT182" s="146">
        <f t="shared" si="114"/>
        <v>0</v>
      </c>
      <c r="AU182" s="146">
        <f t="shared" si="115"/>
        <v>1</v>
      </c>
      <c r="AV182" s="145">
        <f>COUNTIFS(A1_Individu_Data_Keadaan_SDMK!A$4:A$149935,M182,A1_Individu_Data_Keadaan_SDMK!Q$4:Q$149935,"07. KESEHATAN LINGKUNGAN")</f>
        <v>0</v>
      </c>
      <c r="AW182" s="147">
        <f t="shared" si="116"/>
        <v>1</v>
      </c>
      <c r="AX182" s="146">
        <f t="shared" si="117"/>
        <v>0</v>
      </c>
      <c r="AY182" s="146">
        <f t="shared" si="118"/>
        <v>1</v>
      </c>
      <c r="AZ182" s="145">
        <f>COUNTIFS(A1_Individu_Data_Keadaan_SDMK!A$4:A$149935,M182,A1_Individu_Data_Keadaan_SDMK!Q$4:Q$149935,"08. GIZI")</f>
        <v>0</v>
      </c>
      <c r="BA182" s="147">
        <f t="shared" si="119"/>
        <v>1</v>
      </c>
      <c r="BB182" s="146">
        <f t="shared" si="120"/>
        <v>0</v>
      </c>
      <c r="BC182" s="146">
        <f t="shared" si="121"/>
        <v>1</v>
      </c>
      <c r="BD182" s="145">
        <f>COUNTIFS(A1_Individu_Data_Keadaan_SDMK!A$4:A$149935,M182,A1_Individu_Data_Keadaan_SDMK!R$4:R$149935,"03. Ahli Teknologi Laboratorium Medik")</f>
        <v>0</v>
      </c>
      <c r="BE182" s="147">
        <f t="shared" si="122"/>
        <v>1</v>
      </c>
      <c r="BF182" s="146">
        <f t="shared" si="123"/>
        <v>0</v>
      </c>
      <c r="BG182" s="146">
        <f t="shared" si="124"/>
        <v>1</v>
      </c>
      <c r="BH182" s="151" t="str">
        <f t="shared" si="125"/>
        <v>Belum Memenuhi</v>
      </c>
      <c r="BI182" s="151" t="str">
        <f t="shared" si="126"/>
        <v>Belum Memenuhi</v>
      </c>
    </row>
    <row r="183" spans="13:61" ht="15">
      <c r="M183" s="142" t="s">
        <v>12720</v>
      </c>
      <c r="N183" s="143" t="s">
        <v>12721</v>
      </c>
      <c r="O183" s="140" t="s">
        <v>267</v>
      </c>
      <c r="P183" s="144" t="s">
        <v>9301</v>
      </c>
      <c r="Q183" s="369" t="s">
        <v>12204</v>
      </c>
      <c r="R183" s="140">
        <v>31</v>
      </c>
      <c r="S183" s="141">
        <v>3173</v>
      </c>
      <c r="T183" s="370" t="str">
        <f>IF(R183&lt;&gt;"",VLOOKUP(R183,'01_MASTER_KODE_WILAYAH'!H$1437:I$1470,2,FALSE),"")</f>
        <v>DKI JAKARTA</v>
      </c>
      <c r="U183" s="370" t="str">
        <f>IF(S183&lt;&gt;"",VLOOKUP(S183,'01_MASTER_KODE_WILAYAH'!D$5:F$1353,3,FALSE),"")</f>
        <v>KOTA JAKARTA PUSAT</v>
      </c>
      <c r="V183" s="371" t="str">
        <f t="shared" si="96"/>
        <v>2</v>
      </c>
      <c r="W183" s="157">
        <f t="shared" si="97"/>
        <v>0</v>
      </c>
      <c r="X183" s="145">
        <f>COUNTIFS(A1_Individu_Data_Keadaan_SDMK!A$4:A$149935,M183,A1_Individu_Data_Keadaan_SDMK!R$4:R$149935,"01. Dokter")</f>
        <v>0</v>
      </c>
      <c r="Y183" s="134">
        <f t="shared" si="98"/>
        <v>1</v>
      </c>
      <c r="Z183" s="146">
        <f t="shared" si="99"/>
        <v>0</v>
      </c>
      <c r="AA183" s="146">
        <f t="shared" si="100"/>
        <v>1</v>
      </c>
      <c r="AB183" s="145">
        <f>COUNTIFS(A1_Individu_Data_Keadaan_SDMK!A$4:A$149935,M183,A1_Individu_Data_Keadaan_SDMK!R$4:R$149935,"02. Dokter Gigi")</f>
        <v>0</v>
      </c>
      <c r="AC183" s="134">
        <f t="shared" si="101"/>
        <v>1</v>
      </c>
      <c r="AD183" s="146">
        <f t="shared" si="102"/>
        <v>0</v>
      </c>
      <c r="AE183" s="146">
        <f t="shared" si="103"/>
        <v>1</v>
      </c>
      <c r="AF183" s="145">
        <f>COUNTIFS(A1_Individu_Data_Keadaan_SDMK!A$4:A$149935,M183,A1_Individu_Data_Keadaan_SDMK!Q$4:Q$149935,"03. KEPERAWATAN")</f>
        <v>0</v>
      </c>
      <c r="AG183" s="147">
        <f t="shared" si="104"/>
        <v>5</v>
      </c>
      <c r="AH183" s="146">
        <f t="shared" si="105"/>
        <v>0</v>
      </c>
      <c r="AI183" s="146">
        <f t="shared" si="106"/>
        <v>5</v>
      </c>
      <c r="AJ183" s="145">
        <f>COUNTIFS(A1_Individu_Data_Keadaan_SDMK!A$4:A$149935,M183,A1_Individu_Data_Keadaan_SDMK!Q$4:Q$149935,"04. KEBIDANAN")</f>
        <v>0</v>
      </c>
      <c r="AK183" s="147">
        <f t="shared" si="107"/>
        <v>4</v>
      </c>
      <c r="AL183" s="146">
        <f t="shared" si="108"/>
        <v>0</v>
      </c>
      <c r="AM183" s="146">
        <f t="shared" si="109"/>
        <v>4</v>
      </c>
      <c r="AN183" s="145">
        <f>COUNTIFS(A1_Individu_Data_Keadaan_SDMK!A$4:A$149935,M183,A1_Individu_Data_Keadaan_SDMK!Q$4:Q$149935,"05. KEFARMASIAN")</f>
        <v>0</v>
      </c>
      <c r="AO183" s="147">
        <f t="shared" si="110"/>
        <v>1</v>
      </c>
      <c r="AP183" s="146">
        <f t="shared" si="111"/>
        <v>0</v>
      </c>
      <c r="AQ183" s="146">
        <f t="shared" si="112"/>
        <v>1</v>
      </c>
      <c r="AR183" s="145">
        <f>COUNTIFS(A1_Individu_Data_Keadaan_SDMK!A$4:A$149935,M183,A1_Individu_Data_Keadaan_SDMK!Q$4:Q$149935,"06. KESEHATAN MASYARAKAT")</f>
        <v>0</v>
      </c>
      <c r="AS183" s="147">
        <f t="shared" si="113"/>
        <v>1</v>
      </c>
      <c r="AT183" s="146">
        <f t="shared" si="114"/>
        <v>0</v>
      </c>
      <c r="AU183" s="146">
        <f t="shared" si="115"/>
        <v>1</v>
      </c>
      <c r="AV183" s="145">
        <f>COUNTIFS(A1_Individu_Data_Keadaan_SDMK!A$4:A$149935,M183,A1_Individu_Data_Keadaan_SDMK!Q$4:Q$149935,"07. KESEHATAN LINGKUNGAN")</f>
        <v>0</v>
      </c>
      <c r="AW183" s="147">
        <f t="shared" si="116"/>
        <v>1</v>
      </c>
      <c r="AX183" s="146">
        <f t="shared" si="117"/>
        <v>0</v>
      </c>
      <c r="AY183" s="146">
        <f t="shared" si="118"/>
        <v>1</v>
      </c>
      <c r="AZ183" s="145">
        <f>COUNTIFS(A1_Individu_Data_Keadaan_SDMK!A$4:A$149935,M183,A1_Individu_Data_Keadaan_SDMK!Q$4:Q$149935,"08. GIZI")</f>
        <v>0</v>
      </c>
      <c r="BA183" s="147">
        <f t="shared" si="119"/>
        <v>1</v>
      </c>
      <c r="BB183" s="146">
        <f t="shared" si="120"/>
        <v>0</v>
      </c>
      <c r="BC183" s="146">
        <f t="shared" si="121"/>
        <v>1</v>
      </c>
      <c r="BD183" s="145">
        <f>COUNTIFS(A1_Individu_Data_Keadaan_SDMK!A$4:A$149935,M183,A1_Individu_Data_Keadaan_SDMK!R$4:R$149935,"03. Ahli Teknologi Laboratorium Medik")</f>
        <v>0</v>
      </c>
      <c r="BE183" s="147">
        <f t="shared" si="122"/>
        <v>1</v>
      </c>
      <c r="BF183" s="146">
        <f t="shared" si="123"/>
        <v>0</v>
      </c>
      <c r="BG183" s="146">
        <f t="shared" si="124"/>
        <v>1</v>
      </c>
      <c r="BH183" s="151" t="str">
        <f t="shared" si="125"/>
        <v>Belum Memenuhi</v>
      </c>
      <c r="BI183" s="151" t="str">
        <f t="shared" si="126"/>
        <v>Belum Memenuhi</v>
      </c>
    </row>
    <row r="184" spans="13:61" ht="15">
      <c r="M184" s="142" t="s">
        <v>12722</v>
      </c>
      <c r="N184" s="143" t="s">
        <v>12723</v>
      </c>
      <c r="O184" s="140" t="s">
        <v>267</v>
      </c>
      <c r="P184" s="144" t="s">
        <v>9301</v>
      </c>
      <c r="Q184" s="369" t="s">
        <v>12204</v>
      </c>
      <c r="R184" s="140">
        <v>31</v>
      </c>
      <c r="S184" s="141">
        <v>3173</v>
      </c>
      <c r="T184" s="370" t="str">
        <f>IF(R184&lt;&gt;"",VLOOKUP(R184,'01_MASTER_KODE_WILAYAH'!H$1437:I$1470,2,FALSE),"")</f>
        <v>DKI JAKARTA</v>
      </c>
      <c r="U184" s="370" t="str">
        <f>IF(S184&lt;&gt;"",VLOOKUP(S184,'01_MASTER_KODE_WILAYAH'!D$5:F$1353,3,FALSE),"")</f>
        <v>KOTA JAKARTA PUSAT</v>
      </c>
      <c r="V184" s="371" t="str">
        <f t="shared" si="96"/>
        <v>2</v>
      </c>
      <c r="W184" s="157">
        <f t="shared" si="97"/>
        <v>0</v>
      </c>
      <c r="X184" s="145">
        <f>COUNTIFS(A1_Individu_Data_Keadaan_SDMK!A$4:A$149935,M184,A1_Individu_Data_Keadaan_SDMK!R$4:R$149935,"01. Dokter")</f>
        <v>0</v>
      </c>
      <c r="Y184" s="134">
        <f t="shared" si="98"/>
        <v>1</v>
      </c>
      <c r="Z184" s="146">
        <f t="shared" si="99"/>
        <v>0</v>
      </c>
      <c r="AA184" s="146">
        <f t="shared" si="100"/>
        <v>1</v>
      </c>
      <c r="AB184" s="145">
        <f>COUNTIFS(A1_Individu_Data_Keadaan_SDMK!A$4:A$149935,M184,A1_Individu_Data_Keadaan_SDMK!R$4:R$149935,"02. Dokter Gigi")</f>
        <v>0</v>
      </c>
      <c r="AC184" s="134">
        <f t="shared" si="101"/>
        <v>1</v>
      </c>
      <c r="AD184" s="146">
        <f t="shared" si="102"/>
        <v>0</v>
      </c>
      <c r="AE184" s="146">
        <f t="shared" si="103"/>
        <v>1</v>
      </c>
      <c r="AF184" s="145">
        <f>COUNTIFS(A1_Individu_Data_Keadaan_SDMK!A$4:A$149935,M184,A1_Individu_Data_Keadaan_SDMK!Q$4:Q$149935,"03. KEPERAWATAN")</f>
        <v>0</v>
      </c>
      <c r="AG184" s="147">
        <f t="shared" si="104"/>
        <v>5</v>
      </c>
      <c r="AH184" s="146">
        <f t="shared" si="105"/>
        <v>0</v>
      </c>
      <c r="AI184" s="146">
        <f t="shared" si="106"/>
        <v>5</v>
      </c>
      <c r="AJ184" s="145">
        <f>COUNTIFS(A1_Individu_Data_Keadaan_SDMK!A$4:A$149935,M184,A1_Individu_Data_Keadaan_SDMK!Q$4:Q$149935,"04. KEBIDANAN")</f>
        <v>0</v>
      </c>
      <c r="AK184" s="147">
        <f t="shared" si="107"/>
        <v>4</v>
      </c>
      <c r="AL184" s="146">
        <f t="shared" si="108"/>
        <v>0</v>
      </c>
      <c r="AM184" s="146">
        <f t="shared" si="109"/>
        <v>4</v>
      </c>
      <c r="AN184" s="145">
        <f>COUNTIFS(A1_Individu_Data_Keadaan_SDMK!A$4:A$149935,M184,A1_Individu_Data_Keadaan_SDMK!Q$4:Q$149935,"05. KEFARMASIAN")</f>
        <v>0</v>
      </c>
      <c r="AO184" s="147">
        <f t="shared" si="110"/>
        <v>1</v>
      </c>
      <c r="AP184" s="146">
        <f t="shared" si="111"/>
        <v>0</v>
      </c>
      <c r="AQ184" s="146">
        <f t="shared" si="112"/>
        <v>1</v>
      </c>
      <c r="AR184" s="145">
        <f>COUNTIFS(A1_Individu_Data_Keadaan_SDMK!A$4:A$149935,M184,A1_Individu_Data_Keadaan_SDMK!Q$4:Q$149935,"06. KESEHATAN MASYARAKAT")</f>
        <v>0</v>
      </c>
      <c r="AS184" s="147">
        <f t="shared" si="113"/>
        <v>1</v>
      </c>
      <c r="AT184" s="146">
        <f t="shared" si="114"/>
        <v>0</v>
      </c>
      <c r="AU184" s="146">
        <f t="shared" si="115"/>
        <v>1</v>
      </c>
      <c r="AV184" s="145">
        <f>COUNTIFS(A1_Individu_Data_Keadaan_SDMK!A$4:A$149935,M184,A1_Individu_Data_Keadaan_SDMK!Q$4:Q$149935,"07. KESEHATAN LINGKUNGAN")</f>
        <v>0</v>
      </c>
      <c r="AW184" s="147">
        <f t="shared" si="116"/>
        <v>1</v>
      </c>
      <c r="AX184" s="146">
        <f t="shared" si="117"/>
        <v>0</v>
      </c>
      <c r="AY184" s="146">
        <f t="shared" si="118"/>
        <v>1</v>
      </c>
      <c r="AZ184" s="145">
        <f>COUNTIFS(A1_Individu_Data_Keadaan_SDMK!A$4:A$149935,M184,A1_Individu_Data_Keadaan_SDMK!Q$4:Q$149935,"08. GIZI")</f>
        <v>0</v>
      </c>
      <c r="BA184" s="147">
        <f t="shared" si="119"/>
        <v>1</v>
      </c>
      <c r="BB184" s="146">
        <f t="shared" si="120"/>
        <v>0</v>
      </c>
      <c r="BC184" s="146">
        <f t="shared" si="121"/>
        <v>1</v>
      </c>
      <c r="BD184" s="145">
        <f>COUNTIFS(A1_Individu_Data_Keadaan_SDMK!A$4:A$149935,M184,A1_Individu_Data_Keadaan_SDMK!R$4:R$149935,"03. Ahli Teknologi Laboratorium Medik")</f>
        <v>0</v>
      </c>
      <c r="BE184" s="147">
        <f t="shared" si="122"/>
        <v>1</v>
      </c>
      <c r="BF184" s="146">
        <f t="shared" si="123"/>
        <v>0</v>
      </c>
      <c r="BG184" s="146">
        <f t="shared" si="124"/>
        <v>1</v>
      </c>
      <c r="BH184" s="151" t="str">
        <f t="shared" si="125"/>
        <v>Belum Memenuhi</v>
      </c>
      <c r="BI184" s="151" t="str">
        <f t="shared" si="126"/>
        <v>Belum Memenuhi</v>
      </c>
    </row>
    <row r="185" spans="13:61" ht="15">
      <c r="M185" s="142" t="s">
        <v>12724</v>
      </c>
      <c r="N185" s="143" t="s">
        <v>12725</v>
      </c>
      <c r="O185" s="140" t="s">
        <v>267</v>
      </c>
      <c r="P185" s="144" t="s">
        <v>9301</v>
      </c>
      <c r="Q185" s="369" t="s">
        <v>12204</v>
      </c>
      <c r="R185" s="140">
        <v>31</v>
      </c>
      <c r="S185" s="141">
        <v>3173</v>
      </c>
      <c r="T185" s="370" t="str">
        <f>IF(R185&lt;&gt;"",VLOOKUP(R185,'01_MASTER_KODE_WILAYAH'!H$1437:I$1470,2,FALSE),"")</f>
        <v>DKI JAKARTA</v>
      </c>
      <c r="U185" s="370" t="str">
        <f>IF(S185&lt;&gt;"",VLOOKUP(S185,'01_MASTER_KODE_WILAYAH'!D$5:F$1353,3,FALSE),"")</f>
        <v>KOTA JAKARTA PUSAT</v>
      </c>
      <c r="V185" s="371" t="str">
        <f t="shared" si="96"/>
        <v>2</v>
      </c>
      <c r="W185" s="157">
        <f t="shared" si="97"/>
        <v>0</v>
      </c>
      <c r="X185" s="145">
        <f>COUNTIFS(A1_Individu_Data_Keadaan_SDMK!A$4:A$149935,M185,A1_Individu_Data_Keadaan_SDMK!R$4:R$149935,"01. Dokter")</f>
        <v>0</v>
      </c>
      <c r="Y185" s="134">
        <f t="shared" si="98"/>
        <v>1</v>
      </c>
      <c r="Z185" s="146">
        <f t="shared" si="99"/>
        <v>0</v>
      </c>
      <c r="AA185" s="146">
        <f t="shared" si="100"/>
        <v>1</v>
      </c>
      <c r="AB185" s="145">
        <f>COUNTIFS(A1_Individu_Data_Keadaan_SDMK!A$4:A$149935,M185,A1_Individu_Data_Keadaan_SDMK!R$4:R$149935,"02. Dokter Gigi")</f>
        <v>0</v>
      </c>
      <c r="AC185" s="134">
        <f t="shared" si="101"/>
        <v>1</v>
      </c>
      <c r="AD185" s="146">
        <f t="shared" si="102"/>
        <v>0</v>
      </c>
      <c r="AE185" s="146">
        <f t="shared" si="103"/>
        <v>1</v>
      </c>
      <c r="AF185" s="145">
        <f>COUNTIFS(A1_Individu_Data_Keadaan_SDMK!A$4:A$149935,M185,A1_Individu_Data_Keadaan_SDMK!Q$4:Q$149935,"03. KEPERAWATAN")</f>
        <v>0</v>
      </c>
      <c r="AG185" s="147">
        <f t="shared" si="104"/>
        <v>5</v>
      </c>
      <c r="AH185" s="146">
        <f t="shared" si="105"/>
        <v>0</v>
      </c>
      <c r="AI185" s="146">
        <f t="shared" si="106"/>
        <v>5</v>
      </c>
      <c r="AJ185" s="145">
        <f>COUNTIFS(A1_Individu_Data_Keadaan_SDMK!A$4:A$149935,M185,A1_Individu_Data_Keadaan_SDMK!Q$4:Q$149935,"04. KEBIDANAN")</f>
        <v>0</v>
      </c>
      <c r="AK185" s="147">
        <f t="shared" si="107"/>
        <v>4</v>
      </c>
      <c r="AL185" s="146">
        <f t="shared" si="108"/>
        <v>0</v>
      </c>
      <c r="AM185" s="146">
        <f t="shared" si="109"/>
        <v>4</v>
      </c>
      <c r="AN185" s="145">
        <f>COUNTIFS(A1_Individu_Data_Keadaan_SDMK!A$4:A$149935,M185,A1_Individu_Data_Keadaan_SDMK!Q$4:Q$149935,"05. KEFARMASIAN")</f>
        <v>0</v>
      </c>
      <c r="AO185" s="147">
        <f t="shared" si="110"/>
        <v>1</v>
      </c>
      <c r="AP185" s="146">
        <f t="shared" si="111"/>
        <v>0</v>
      </c>
      <c r="AQ185" s="146">
        <f t="shared" si="112"/>
        <v>1</v>
      </c>
      <c r="AR185" s="145">
        <f>COUNTIFS(A1_Individu_Data_Keadaan_SDMK!A$4:A$149935,M185,A1_Individu_Data_Keadaan_SDMK!Q$4:Q$149935,"06. KESEHATAN MASYARAKAT")</f>
        <v>0</v>
      </c>
      <c r="AS185" s="147">
        <f t="shared" si="113"/>
        <v>1</v>
      </c>
      <c r="AT185" s="146">
        <f t="shared" si="114"/>
        <v>0</v>
      </c>
      <c r="AU185" s="146">
        <f t="shared" si="115"/>
        <v>1</v>
      </c>
      <c r="AV185" s="145">
        <f>COUNTIFS(A1_Individu_Data_Keadaan_SDMK!A$4:A$149935,M185,A1_Individu_Data_Keadaan_SDMK!Q$4:Q$149935,"07. KESEHATAN LINGKUNGAN")</f>
        <v>0</v>
      </c>
      <c r="AW185" s="147">
        <f t="shared" si="116"/>
        <v>1</v>
      </c>
      <c r="AX185" s="146">
        <f t="shared" si="117"/>
        <v>0</v>
      </c>
      <c r="AY185" s="146">
        <f t="shared" si="118"/>
        <v>1</v>
      </c>
      <c r="AZ185" s="145">
        <f>COUNTIFS(A1_Individu_Data_Keadaan_SDMK!A$4:A$149935,M185,A1_Individu_Data_Keadaan_SDMK!Q$4:Q$149935,"08. GIZI")</f>
        <v>0</v>
      </c>
      <c r="BA185" s="147">
        <f t="shared" si="119"/>
        <v>1</v>
      </c>
      <c r="BB185" s="146">
        <f t="shared" si="120"/>
        <v>0</v>
      </c>
      <c r="BC185" s="146">
        <f t="shared" si="121"/>
        <v>1</v>
      </c>
      <c r="BD185" s="145">
        <f>COUNTIFS(A1_Individu_Data_Keadaan_SDMK!A$4:A$149935,M185,A1_Individu_Data_Keadaan_SDMK!R$4:R$149935,"03. Ahli Teknologi Laboratorium Medik")</f>
        <v>0</v>
      </c>
      <c r="BE185" s="147">
        <f t="shared" si="122"/>
        <v>1</v>
      </c>
      <c r="BF185" s="146">
        <f t="shared" si="123"/>
        <v>0</v>
      </c>
      <c r="BG185" s="146">
        <f t="shared" si="124"/>
        <v>1</v>
      </c>
      <c r="BH185" s="151" t="str">
        <f t="shared" si="125"/>
        <v>Belum Memenuhi</v>
      </c>
      <c r="BI185" s="151" t="str">
        <f t="shared" si="126"/>
        <v>Belum Memenuhi</v>
      </c>
    </row>
    <row r="186" spans="13:61" ht="15">
      <c r="M186" s="142" t="s">
        <v>12726</v>
      </c>
      <c r="N186" s="143" t="s">
        <v>12727</v>
      </c>
      <c r="O186" s="140" t="s">
        <v>267</v>
      </c>
      <c r="P186" s="144" t="s">
        <v>9301</v>
      </c>
      <c r="Q186" s="369" t="s">
        <v>12204</v>
      </c>
      <c r="R186" s="140">
        <v>31</v>
      </c>
      <c r="S186" s="141">
        <v>3173</v>
      </c>
      <c r="T186" s="370" t="str">
        <f>IF(R186&lt;&gt;"",VLOOKUP(R186,'01_MASTER_KODE_WILAYAH'!H$1437:I$1470,2,FALSE),"")</f>
        <v>DKI JAKARTA</v>
      </c>
      <c r="U186" s="370" t="str">
        <f>IF(S186&lt;&gt;"",VLOOKUP(S186,'01_MASTER_KODE_WILAYAH'!D$5:F$1353,3,FALSE),"")</f>
        <v>KOTA JAKARTA PUSAT</v>
      </c>
      <c r="V186" s="371" t="str">
        <f t="shared" si="96"/>
        <v>2</v>
      </c>
      <c r="W186" s="157">
        <f t="shared" si="97"/>
        <v>0</v>
      </c>
      <c r="X186" s="145">
        <f>COUNTIFS(A1_Individu_Data_Keadaan_SDMK!A$4:A$149935,M186,A1_Individu_Data_Keadaan_SDMK!R$4:R$149935,"01. Dokter")</f>
        <v>0</v>
      </c>
      <c r="Y186" s="134">
        <f t="shared" si="98"/>
        <v>1</v>
      </c>
      <c r="Z186" s="146">
        <f t="shared" si="99"/>
        <v>0</v>
      </c>
      <c r="AA186" s="146">
        <f t="shared" si="100"/>
        <v>1</v>
      </c>
      <c r="AB186" s="145">
        <f>COUNTIFS(A1_Individu_Data_Keadaan_SDMK!A$4:A$149935,M186,A1_Individu_Data_Keadaan_SDMK!R$4:R$149935,"02. Dokter Gigi")</f>
        <v>0</v>
      </c>
      <c r="AC186" s="134">
        <f t="shared" si="101"/>
        <v>1</v>
      </c>
      <c r="AD186" s="146">
        <f t="shared" si="102"/>
        <v>0</v>
      </c>
      <c r="AE186" s="146">
        <f t="shared" si="103"/>
        <v>1</v>
      </c>
      <c r="AF186" s="145">
        <f>COUNTIFS(A1_Individu_Data_Keadaan_SDMK!A$4:A$149935,M186,A1_Individu_Data_Keadaan_SDMK!Q$4:Q$149935,"03. KEPERAWATAN")</f>
        <v>0</v>
      </c>
      <c r="AG186" s="147">
        <f t="shared" si="104"/>
        <v>5</v>
      </c>
      <c r="AH186" s="146">
        <f t="shared" si="105"/>
        <v>0</v>
      </c>
      <c r="AI186" s="146">
        <f t="shared" si="106"/>
        <v>5</v>
      </c>
      <c r="AJ186" s="145">
        <f>COUNTIFS(A1_Individu_Data_Keadaan_SDMK!A$4:A$149935,M186,A1_Individu_Data_Keadaan_SDMK!Q$4:Q$149935,"04. KEBIDANAN")</f>
        <v>0</v>
      </c>
      <c r="AK186" s="147">
        <f t="shared" si="107"/>
        <v>4</v>
      </c>
      <c r="AL186" s="146">
        <f t="shared" si="108"/>
        <v>0</v>
      </c>
      <c r="AM186" s="146">
        <f t="shared" si="109"/>
        <v>4</v>
      </c>
      <c r="AN186" s="145">
        <f>COUNTIFS(A1_Individu_Data_Keadaan_SDMK!A$4:A$149935,M186,A1_Individu_Data_Keadaan_SDMK!Q$4:Q$149935,"05. KEFARMASIAN")</f>
        <v>0</v>
      </c>
      <c r="AO186" s="147">
        <f t="shared" si="110"/>
        <v>1</v>
      </c>
      <c r="AP186" s="146">
        <f t="shared" si="111"/>
        <v>0</v>
      </c>
      <c r="AQ186" s="146">
        <f t="shared" si="112"/>
        <v>1</v>
      </c>
      <c r="AR186" s="145">
        <f>COUNTIFS(A1_Individu_Data_Keadaan_SDMK!A$4:A$149935,M186,A1_Individu_Data_Keadaan_SDMK!Q$4:Q$149935,"06. KESEHATAN MASYARAKAT")</f>
        <v>0</v>
      </c>
      <c r="AS186" s="147">
        <f t="shared" si="113"/>
        <v>1</v>
      </c>
      <c r="AT186" s="146">
        <f t="shared" si="114"/>
        <v>0</v>
      </c>
      <c r="AU186" s="146">
        <f t="shared" si="115"/>
        <v>1</v>
      </c>
      <c r="AV186" s="145">
        <f>COUNTIFS(A1_Individu_Data_Keadaan_SDMK!A$4:A$149935,M186,A1_Individu_Data_Keadaan_SDMK!Q$4:Q$149935,"07. KESEHATAN LINGKUNGAN")</f>
        <v>0</v>
      </c>
      <c r="AW186" s="147">
        <f t="shared" si="116"/>
        <v>1</v>
      </c>
      <c r="AX186" s="146">
        <f t="shared" si="117"/>
        <v>0</v>
      </c>
      <c r="AY186" s="146">
        <f t="shared" si="118"/>
        <v>1</v>
      </c>
      <c r="AZ186" s="145">
        <f>COUNTIFS(A1_Individu_Data_Keadaan_SDMK!A$4:A$149935,M186,A1_Individu_Data_Keadaan_SDMK!Q$4:Q$149935,"08. GIZI")</f>
        <v>0</v>
      </c>
      <c r="BA186" s="147">
        <f t="shared" si="119"/>
        <v>1</v>
      </c>
      <c r="BB186" s="146">
        <f t="shared" si="120"/>
        <v>0</v>
      </c>
      <c r="BC186" s="146">
        <f t="shared" si="121"/>
        <v>1</v>
      </c>
      <c r="BD186" s="145">
        <f>COUNTIFS(A1_Individu_Data_Keadaan_SDMK!A$4:A$149935,M186,A1_Individu_Data_Keadaan_SDMK!R$4:R$149935,"03. Ahli Teknologi Laboratorium Medik")</f>
        <v>0</v>
      </c>
      <c r="BE186" s="147">
        <f t="shared" si="122"/>
        <v>1</v>
      </c>
      <c r="BF186" s="146">
        <f t="shared" si="123"/>
        <v>0</v>
      </c>
      <c r="BG186" s="146">
        <f t="shared" si="124"/>
        <v>1</v>
      </c>
      <c r="BH186" s="151" t="str">
        <f t="shared" si="125"/>
        <v>Belum Memenuhi</v>
      </c>
      <c r="BI186" s="151" t="str">
        <f t="shared" si="126"/>
        <v>Belum Memenuhi</v>
      </c>
    </row>
    <row r="187" spans="13:61" ht="15">
      <c r="M187" s="142" t="s">
        <v>12728</v>
      </c>
      <c r="N187" s="143" t="s">
        <v>12729</v>
      </c>
      <c r="O187" s="140" t="s">
        <v>267</v>
      </c>
      <c r="P187" s="144" t="s">
        <v>9301</v>
      </c>
      <c r="Q187" s="369" t="s">
        <v>12204</v>
      </c>
      <c r="R187" s="140">
        <v>31</v>
      </c>
      <c r="S187" s="141">
        <v>3173</v>
      </c>
      <c r="T187" s="370" t="str">
        <f>IF(R187&lt;&gt;"",VLOOKUP(R187,'01_MASTER_KODE_WILAYAH'!H$1437:I$1470,2,FALSE),"")</f>
        <v>DKI JAKARTA</v>
      </c>
      <c r="U187" s="370" t="str">
        <f>IF(S187&lt;&gt;"",VLOOKUP(S187,'01_MASTER_KODE_WILAYAH'!D$5:F$1353,3,FALSE),"")</f>
        <v>KOTA JAKARTA PUSAT</v>
      </c>
      <c r="V187" s="371" t="str">
        <f t="shared" si="96"/>
        <v>2</v>
      </c>
      <c r="W187" s="157">
        <f t="shared" si="97"/>
        <v>0</v>
      </c>
      <c r="X187" s="145">
        <f>COUNTIFS(A1_Individu_Data_Keadaan_SDMK!A$4:A$149935,M187,A1_Individu_Data_Keadaan_SDMK!R$4:R$149935,"01. Dokter")</f>
        <v>0</v>
      </c>
      <c r="Y187" s="134">
        <f t="shared" si="98"/>
        <v>1</v>
      </c>
      <c r="Z187" s="146">
        <f t="shared" si="99"/>
        <v>0</v>
      </c>
      <c r="AA187" s="146">
        <f t="shared" si="100"/>
        <v>1</v>
      </c>
      <c r="AB187" s="145">
        <f>COUNTIFS(A1_Individu_Data_Keadaan_SDMK!A$4:A$149935,M187,A1_Individu_Data_Keadaan_SDMK!R$4:R$149935,"02. Dokter Gigi")</f>
        <v>0</v>
      </c>
      <c r="AC187" s="134">
        <f t="shared" si="101"/>
        <v>1</v>
      </c>
      <c r="AD187" s="146">
        <f t="shared" si="102"/>
        <v>0</v>
      </c>
      <c r="AE187" s="146">
        <f t="shared" si="103"/>
        <v>1</v>
      </c>
      <c r="AF187" s="145">
        <f>COUNTIFS(A1_Individu_Data_Keadaan_SDMK!A$4:A$149935,M187,A1_Individu_Data_Keadaan_SDMK!Q$4:Q$149935,"03. KEPERAWATAN")</f>
        <v>0</v>
      </c>
      <c r="AG187" s="147">
        <f t="shared" si="104"/>
        <v>5</v>
      </c>
      <c r="AH187" s="146">
        <f t="shared" si="105"/>
        <v>0</v>
      </c>
      <c r="AI187" s="146">
        <f t="shared" si="106"/>
        <v>5</v>
      </c>
      <c r="AJ187" s="145">
        <f>COUNTIFS(A1_Individu_Data_Keadaan_SDMK!A$4:A$149935,M187,A1_Individu_Data_Keadaan_SDMK!Q$4:Q$149935,"04. KEBIDANAN")</f>
        <v>0</v>
      </c>
      <c r="AK187" s="147">
        <f t="shared" si="107"/>
        <v>4</v>
      </c>
      <c r="AL187" s="146">
        <f t="shared" si="108"/>
        <v>0</v>
      </c>
      <c r="AM187" s="146">
        <f t="shared" si="109"/>
        <v>4</v>
      </c>
      <c r="AN187" s="145">
        <f>COUNTIFS(A1_Individu_Data_Keadaan_SDMK!A$4:A$149935,M187,A1_Individu_Data_Keadaan_SDMK!Q$4:Q$149935,"05. KEFARMASIAN")</f>
        <v>0</v>
      </c>
      <c r="AO187" s="147">
        <f t="shared" si="110"/>
        <v>1</v>
      </c>
      <c r="AP187" s="146">
        <f t="shared" si="111"/>
        <v>0</v>
      </c>
      <c r="AQ187" s="146">
        <f t="shared" si="112"/>
        <v>1</v>
      </c>
      <c r="AR187" s="145">
        <f>COUNTIFS(A1_Individu_Data_Keadaan_SDMK!A$4:A$149935,M187,A1_Individu_Data_Keadaan_SDMK!Q$4:Q$149935,"06. KESEHATAN MASYARAKAT")</f>
        <v>0</v>
      </c>
      <c r="AS187" s="147">
        <f t="shared" si="113"/>
        <v>1</v>
      </c>
      <c r="AT187" s="146">
        <f t="shared" si="114"/>
        <v>0</v>
      </c>
      <c r="AU187" s="146">
        <f t="shared" si="115"/>
        <v>1</v>
      </c>
      <c r="AV187" s="145">
        <f>COUNTIFS(A1_Individu_Data_Keadaan_SDMK!A$4:A$149935,M187,A1_Individu_Data_Keadaan_SDMK!Q$4:Q$149935,"07. KESEHATAN LINGKUNGAN")</f>
        <v>0</v>
      </c>
      <c r="AW187" s="147">
        <f t="shared" si="116"/>
        <v>1</v>
      </c>
      <c r="AX187" s="146">
        <f t="shared" si="117"/>
        <v>0</v>
      </c>
      <c r="AY187" s="146">
        <f t="shared" si="118"/>
        <v>1</v>
      </c>
      <c r="AZ187" s="145">
        <f>COUNTIFS(A1_Individu_Data_Keadaan_SDMK!A$4:A$149935,M187,A1_Individu_Data_Keadaan_SDMK!Q$4:Q$149935,"08. GIZI")</f>
        <v>0</v>
      </c>
      <c r="BA187" s="147">
        <f t="shared" si="119"/>
        <v>1</v>
      </c>
      <c r="BB187" s="146">
        <f t="shared" si="120"/>
        <v>0</v>
      </c>
      <c r="BC187" s="146">
        <f t="shared" si="121"/>
        <v>1</v>
      </c>
      <c r="BD187" s="145">
        <f>COUNTIFS(A1_Individu_Data_Keadaan_SDMK!A$4:A$149935,M187,A1_Individu_Data_Keadaan_SDMK!R$4:R$149935,"03. Ahli Teknologi Laboratorium Medik")</f>
        <v>0</v>
      </c>
      <c r="BE187" s="147">
        <f t="shared" si="122"/>
        <v>1</v>
      </c>
      <c r="BF187" s="146">
        <f t="shared" si="123"/>
        <v>0</v>
      </c>
      <c r="BG187" s="146">
        <f t="shared" si="124"/>
        <v>1</v>
      </c>
      <c r="BH187" s="151" t="str">
        <f t="shared" si="125"/>
        <v>Belum Memenuhi</v>
      </c>
      <c r="BI187" s="151" t="str">
        <f t="shared" si="126"/>
        <v>Belum Memenuhi</v>
      </c>
    </row>
    <row r="188" spans="13:61" ht="15">
      <c r="M188" s="142" t="s">
        <v>12730</v>
      </c>
      <c r="N188" s="143" t="s">
        <v>12731</v>
      </c>
      <c r="O188" s="140" t="s">
        <v>267</v>
      </c>
      <c r="P188" s="144" t="s">
        <v>9301</v>
      </c>
      <c r="Q188" s="369" t="s">
        <v>12204</v>
      </c>
      <c r="R188" s="140">
        <v>31</v>
      </c>
      <c r="S188" s="141">
        <v>3173</v>
      </c>
      <c r="T188" s="370" t="str">
        <f>IF(R188&lt;&gt;"",VLOOKUP(R188,'01_MASTER_KODE_WILAYAH'!H$1437:I$1470,2,FALSE),"")</f>
        <v>DKI JAKARTA</v>
      </c>
      <c r="U188" s="370" t="str">
        <f>IF(S188&lt;&gt;"",VLOOKUP(S188,'01_MASTER_KODE_WILAYAH'!D$5:F$1353,3,FALSE),"")</f>
        <v>KOTA JAKARTA PUSAT</v>
      </c>
      <c r="V188" s="371" t="str">
        <f t="shared" si="96"/>
        <v>2</v>
      </c>
      <c r="W188" s="157">
        <f t="shared" si="97"/>
        <v>0</v>
      </c>
      <c r="X188" s="145">
        <f>COUNTIFS(A1_Individu_Data_Keadaan_SDMK!A$4:A$149935,M188,A1_Individu_Data_Keadaan_SDMK!R$4:R$149935,"01. Dokter")</f>
        <v>0</v>
      </c>
      <c r="Y188" s="134">
        <f t="shared" si="98"/>
        <v>1</v>
      </c>
      <c r="Z188" s="146">
        <f t="shared" si="99"/>
        <v>0</v>
      </c>
      <c r="AA188" s="146">
        <f t="shared" si="100"/>
        <v>1</v>
      </c>
      <c r="AB188" s="145">
        <f>COUNTIFS(A1_Individu_Data_Keadaan_SDMK!A$4:A$149935,M188,A1_Individu_Data_Keadaan_SDMK!R$4:R$149935,"02. Dokter Gigi")</f>
        <v>0</v>
      </c>
      <c r="AC188" s="134">
        <f t="shared" si="101"/>
        <v>1</v>
      </c>
      <c r="AD188" s="146">
        <f t="shared" si="102"/>
        <v>0</v>
      </c>
      <c r="AE188" s="146">
        <f t="shared" si="103"/>
        <v>1</v>
      </c>
      <c r="AF188" s="145">
        <f>COUNTIFS(A1_Individu_Data_Keadaan_SDMK!A$4:A$149935,M188,A1_Individu_Data_Keadaan_SDMK!Q$4:Q$149935,"03. KEPERAWATAN")</f>
        <v>0</v>
      </c>
      <c r="AG188" s="147">
        <f t="shared" si="104"/>
        <v>5</v>
      </c>
      <c r="AH188" s="146">
        <f t="shared" si="105"/>
        <v>0</v>
      </c>
      <c r="AI188" s="146">
        <f t="shared" si="106"/>
        <v>5</v>
      </c>
      <c r="AJ188" s="145">
        <f>COUNTIFS(A1_Individu_Data_Keadaan_SDMK!A$4:A$149935,M188,A1_Individu_Data_Keadaan_SDMK!Q$4:Q$149935,"04. KEBIDANAN")</f>
        <v>0</v>
      </c>
      <c r="AK188" s="147">
        <f t="shared" si="107"/>
        <v>4</v>
      </c>
      <c r="AL188" s="146">
        <f t="shared" si="108"/>
        <v>0</v>
      </c>
      <c r="AM188" s="146">
        <f t="shared" si="109"/>
        <v>4</v>
      </c>
      <c r="AN188" s="145">
        <f>COUNTIFS(A1_Individu_Data_Keadaan_SDMK!A$4:A$149935,M188,A1_Individu_Data_Keadaan_SDMK!Q$4:Q$149935,"05. KEFARMASIAN")</f>
        <v>0</v>
      </c>
      <c r="AO188" s="147">
        <f t="shared" si="110"/>
        <v>1</v>
      </c>
      <c r="AP188" s="146">
        <f t="shared" si="111"/>
        <v>0</v>
      </c>
      <c r="AQ188" s="146">
        <f t="shared" si="112"/>
        <v>1</v>
      </c>
      <c r="AR188" s="145">
        <f>COUNTIFS(A1_Individu_Data_Keadaan_SDMK!A$4:A$149935,M188,A1_Individu_Data_Keadaan_SDMK!Q$4:Q$149935,"06. KESEHATAN MASYARAKAT")</f>
        <v>0</v>
      </c>
      <c r="AS188" s="147">
        <f t="shared" si="113"/>
        <v>1</v>
      </c>
      <c r="AT188" s="146">
        <f t="shared" si="114"/>
        <v>0</v>
      </c>
      <c r="AU188" s="146">
        <f t="shared" si="115"/>
        <v>1</v>
      </c>
      <c r="AV188" s="145">
        <f>COUNTIFS(A1_Individu_Data_Keadaan_SDMK!A$4:A$149935,M188,A1_Individu_Data_Keadaan_SDMK!Q$4:Q$149935,"07. KESEHATAN LINGKUNGAN")</f>
        <v>0</v>
      </c>
      <c r="AW188" s="147">
        <f t="shared" si="116"/>
        <v>1</v>
      </c>
      <c r="AX188" s="146">
        <f t="shared" si="117"/>
        <v>0</v>
      </c>
      <c r="AY188" s="146">
        <f t="shared" si="118"/>
        <v>1</v>
      </c>
      <c r="AZ188" s="145">
        <f>COUNTIFS(A1_Individu_Data_Keadaan_SDMK!A$4:A$149935,M188,A1_Individu_Data_Keadaan_SDMK!Q$4:Q$149935,"08. GIZI")</f>
        <v>0</v>
      </c>
      <c r="BA188" s="147">
        <f t="shared" si="119"/>
        <v>1</v>
      </c>
      <c r="BB188" s="146">
        <f t="shared" si="120"/>
        <v>0</v>
      </c>
      <c r="BC188" s="146">
        <f t="shared" si="121"/>
        <v>1</v>
      </c>
      <c r="BD188" s="145">
        <f>COUNTIFS(A1_Individu_Data_Keadaan_SDMK!A$4:A$149935,M188,A1_Individu_Data_Keadaan_SDMK!R$4:R$149935,"03. Ahli Teknologi Laboratorium Medik")</f>
        <v>0</v>
      </c>
      <c r="BE188" s="147">
        <f t="shared" si="122"/>
        <v>1</v>
      </c>
      <c r="BF188" s="146">
        <f t="shared" si="123"/>
        <v>0</v>
      </c>
      <c r="BG188" s="146">
        <f t="shared" si="124"/>
        <v>1</v>
      </c>
      <c r="BH188" s="151" t="str">
        <f t="shared" si="125"/>
        <v>Belum Memenuhi</v>
      </c>
      <c r="BI188" s="151" t="str">
        <f t="shared" si="126"/>
        <v>Belum Memenuhi</v>
      </c>
    </row>
    <row r="189" spans="13:61" ht="15">
      <c r="M189" s="142" t="s">
        <v>12732</v>
      </c>
      <c r="N189" s="143" t="s">
        <v>12733</v>
      </c>
      <c r="O189" s="140" t="s">
        <v>267</v>
      </c>
      <c r="P189" s="144" t="s">
        <v>9301</v>
      </c>
      <c r="Q189" s="369" t="s">
        <v>12204</v>
      </c>
      <c r="R189" s="140">
        <v>31</v>
      </c>
      <c r="S189" s="141">
        <v>3173</v>
      </c>
      <c r="T189" s="370" t="str">
        <f>IF(R189&lt;&gt;"",VLOOKUP(R189,'01_MASTER_KODE_WILAYAH'!H$1437:I$1470,2,FALSE),"")</f>
        <v>DKI JAKARTA</v>
      </c>
      <c r="U189" s="370" t="str">
        <f>IF(S189&lt;&gt;"",VLOOKUP(S189,'01_MASTER_KODE_WILAYAH'!D$5:F$1353,3,FALSE),"")</f>
        <v>KOTA JAKARTA PUSAT</v>
      </c>
      <c r="V189" s="371" t="str">
        <f t="shared" si="96"/>
        <v>2</v>
      </c>
      <c r="W189" s="157">
        <f t="shared" si="97"/>
        <v>0</v>
      </c>
      <c r="X189" s="145">
        <f>COUNTIFS(A1_Individu_Data_Keadaan_SDMK!A$4:A$149935,M189,A1_Individu_Data_Keadaan_SDMK!R$4:R$149935,"01. Dokter")</f>
        <v>0</v>
      </c>
      <c r="Y189" s="134">
        <f t="shared" si="98"/>
        <v>1</v>
      </c>
      <c r="Z189" s="146">
        <f t="shared" si="99"/>
        <v>0</v>
      </c>
      <c r="AA189" s="146">
        <f t="shared" si="100"/>
        <v>1</v>
      </c>
      <c r="AB189" s="145">
        <f>COUNTIFS(A1_Individu_Data_Keadaan_SDMK!A$4:A$149935,M189,A1_Individu_Data_Keadaan_SDMK!R$4:R$149935,"02. Dokter Gigi")</f>
        <v>0</v>
      </c>
      <c r="AC189" s="134">
        <f t="shared" si="101"/>
        <v>1</v>
      </c>
      <c r="AD189" s="146">
        <f t="shared" si="102"/>
        <v>0</v>
      </c>
      <c r="AE189" s="146">
        <f t="shared" si="103"/>
        <v>1</v>
      </c>
      <c r="AF189" s="145">
        <f>COUNTIFS(A1_Individu_Data_Keadaan_SDMK!A$4:A$149935,M189,A1_Individu_Data_Keadaan_SDMK!Q$4:Q$149935,"03. KEPERAWATAN")</f>
        <v>0</v>
      </c>
      <c r="AG189" s="147">
        <f t="shared" si="104"/>
        <v>5</v>
      </c>
      <c r="AH189" s="146">
        <f t="shared" si="105"/>
        <v>0</v>
      </c>
      <c r="AI189" s="146">
        <f t="shared" si="106"/>
        <v>5</v>
      </c>
      <c r="AJ189" s="145">
        <f>COUNTIFS(A1_Individu_Data_Keadaan_SDMK!A$4:A$149935,M189,A1_Individu_Data_Keadaan_SDMK!Q$4:Q$149935,"04. KEBIDANAN")</f>
        <v>0</v>
      </c>
      <c r="AK189" s="147">
        <f t="shared" si="107"/>
        <v>4</v>
      </c>
      <c r="AL189" s="146">
        <f t="shared" si="108"/>
        <v>0</v>
      </c>
      <c r="AM189" s="146">
        <f t="shared" si="109"/>
        <v>4</v>
      </c>
      <c r="AN189" s="145">
        <f>COUNTIFS(A1_Individu_Data_Keadaan_SDMK!A$4:A$149935,M189,A1_Individu_Data_Keadaan_SDMK!Q$4:Q$149935,"05. KEFARMASIAN")</f>
        <v>0</v>
      </c>
      <c r="AO189" s="147">
        <f t="shared" si="110"/>
        <v>1</v>
      </c>
      <c r="AP189" s="146">
        <f t="shared" si="111"/>
        <v>0</v>
      </c>
      <c r="AQ189" s="146">
        <f t="shared" si="112"/>
        <v>1</v>
      </c>
      <c r="AR189" s="145">
        <f>COUNTIFS(A1_Individu_Data_Keadaan_SDMK!A$4:A$149935,M189,A1_Individu_Data_Keadaan_SDMK!Q$4:Q$149935,"06. KESEHATAN MASYARAKAT")</f>
        <v>0</v>
      </c>
      <c r="AS189" s="147">
        <f t="shared" si="113"/>
        <v>1</v>
      </c>
      <c r="AT189" s="146">
        <f t="shared" si="114"/>
        <v>0</v>
      </c>
      <c r="AU189" s="146">
        <f t="shared" si="115"/>
        <v>1</v>
      </c>
      <c r="AV189" s="145">
        <f>COUNTIFS(A1_Individu_Data_Keadaan_SDMK!A$4:A$149935,M189,A1_Individu_Data_Keadaan_SDMK!Q$4:Q$149935,"07. KESEHATAN LINGKUNGAN")</f>
        <v>0</v>
      </c>
      <c r="AW189" s="147">
        <f t="shared" si="116"/>
        <v>1</v>
      </c>
      <c r="AX189" s="146">
        <f t="shared" si="117"/>
        <v>0</v>
      </c>
      <c r="AY189" s="146">
        <f t="shared" si="118"/>
        <v>1</v>
      </c>
      <c r="AZ189" s="145">
        <f>COUNTIFS(A1_Individu_Data_Keadaan_SDMK!A$4:A$149935,M189,A1_Individu_Data_Keadaan_SDMK!Q$4:Q$149935,"08. GIZI")</f>
        <v>0</v>
      </c>
      <c r="BA189" s="147">
        <f t="shared" si="119"/>
        <v>1</v>
      </c>
      <c r="BB189" s="146">
        <f t="shared" si="120"/>
        <v>0</v>
      </c>
      <c r="BC189" s="146">
        <f t="shared" si="121"/>
        <v>1</v>
      </c>
      <c r="BD189" s="145">
        <f>COUNTIFS(A1_Individu_Data_Keadaan_SDMK!A$4:A$149935,M189,A1_Individu_Data_Keadaan_SDMK!R$4:R$149935,"03. Ahli Teknologi Laboratorium Medik")</f>
        <v>0</v>
      </c>
      <c r="BE189" s="147">
        <f t="shared" si="122"/>
        <v>1</v>
      </c>
      <c r="BF189" s="146">
        <f t="shared" si="123"/>
        <v>0</v>
      </c>
      <c r="BG189" s="146">
        <f t="shared" si="124"/>
        <v>1</v>
      </c>
      <c r="BH189" s="151" t="str">
        <f t="shared" si="125"/>
        <v>Belum Memenuhi</v>
      </c>
      <c r="BI189" s="151" t="str">
        <f t="shared" si="126"/>
        <v>Belum Memenuhi</v>
      </c>
    </row>
    <row r="190" spans="13:61" ht="15">
      <c r="M190" s="142" t="s">
        <v>12734</v>
      </c>
      <c r="N190" s="143" t="s">
        <v>12735</v>
      </c>
      <c r="O190" s="140" t="s">
        <v>267</v>
      </c>
      <c r="P190" s="144" t="s">
        <v>9301</v>
      </c>
      <c r="Q190" s="369" t="s">
        <v>12204</v>
      </c>
      <c r="R190" s="140">
        <v>31</v>
      </c>
      <c r="S190" s="141">
        <v>3173</v>
      </c>
      <c r="T190" s="370" t="str">
        <f>IF(R190&lt;&gt;"",VLOOKUP(R190,'01_MASTER_KODE_WILAYAH'!H$1437:I$1470,2,FALSE),"")</f>
        <v>DKI JAKARTA</v>
      </c>
      <c r="U190" s="370" t="str">
        <f>IF(S190&lt;&gt;"",VLOOKUP(S190,'01_MASTER_KODE_WILAYAH'!D$5:F$1353,3,FALSE),"")</f>
        <v>KOTA JAKARTA PUSAT</v>
      </c>
      <c r="V190" s="371" t="str">
        <f t="shared" si="96"/>
        <v>2</v>
      </c>
      <c r="W190" s="157">
        <f t="shared" si="97"/>
        <v>0</v>
      </c>
      <c r="X190" s="145">
        <f>COUNTIFS(A1_Individu_Data_Keadaan_SDMK!A$4:A$149935,M190,A1_Individu_Data_Keadaan_SDMK!R$4:R$149935,"01. Dokter")</f>
        <v>0</v>
      </c>
      <c r="Y190" s="134">
        <f t="shared" si="98"/>
        <v>1</v>
      </c>
      <c r="Z190" s="146">
        <f t="shared" si="99"/>
        <v>0</v>
      </c>
      <c r="AA190" s="146">
        <f t="shared" si="100"/>
        <v>1</v>
      </c>
      <c r="AB190" s="145">
        <f>COUNTIFS(A1_Individu_Data_Keadaan_SDMK!A$4:A$149935,M190,A1_Individu_Data_Keadaan_SDMK!R$4:R$149935,"02. Dokter Gigi")</f>
        <v>0</v>
      </c>
      <c r="AC190" s="134">
        <f t="shared" si="101"/>
        <v>1</v>
      </c>
      <c r="AD190" s="146">
        <f t="shared" si="102"/>
        <v>0</v>
      </c>
      <c r="AE190" s="146">
        <f t="shared" si="103"/>
        <v>1</v>
      </c>
      <c r="AF190" s="145">
        <f>COUNTIFS(A1_Individu_Data_Keadaan_SDMK!A$4:A$149935,M190,A1_Individu_Data_Keadaan_SDMK!Q$4:Q$149935,"03. KEPERAWATAN")</f>
        <v>0</v>
      </c>
      <c r="AG190" s="147">
        <f t="shared" si="104"/>
        <v>5</v>
      </c>
      <c r="AH190" s="146">
        <f t="shared" si="105"/>
        <v>0</v>
      </c>
      <c r="AI190" s="146">
        <f t="shared" si="106"/>
        <v>5</v>
      </c>
      <c r="AJ190" s="145">
        <f>COUNTIFS(A1_Individu_Data_Keadaan_SDMK!A$4:A$149935,M190,A1_Individu_Data_Keadaan_SDMK!Q$4:Q$149935,"04. KEBIDANAN")</f>
        <v>0</v>
      </c>
      <c r="AK190" s="147">
        <f t="shared" si="107"/>
        <v>4</v>
      </c>
      <c r="AL190" s="146">
        <f t="shared" si="108"/>
        <v>0</v>
      </c>
      <c r="AM190" s="146">
        <f t="shared" si="109"/>
        <v>4</v>
      </c>
      <c r="AN190" s="145">
        <f>COUNTIFS(A1_Individu_Data_Keadaan_SDMK!A$4:A$149935,M190,A1_Individu_Data_Keadaan_SDMK!Q$4:Q$149935,"05. KEFARMASIAN")</f>
        <v>0</v>
      </c>
      <c r="AO190" s="147">
        <f t="shared" si="110"/>
        <v>1</v>
      </c>
      <c r="AP190" s="146">
        <f t="shared" si="111"/>
        <v>0</v>
      </c>
      <c r="AQ190" s="146">
        <f t="shared" si="112"/>
        <v>1</v>
      </c>
      <c r="AR190" s="145">
        <f>COUNTIFS(A1_Individu_Data_Keadaan_SDMK!A$4:A$149935,M190,A1_Individu_Data_Keadaan_SDMK!Q$4:Q$149935,"06. KESEHATAN MASYARAKAT")</f>
        <v>0</v>
      </c>
      <c r="AS190" s="147">
        <f t="shared" si="113"/>
        <v>1</v>
      </c>
      <c r="AT190" s="146">
        <f t="shared" si="114"/>
        <v>0</v>
      </c>
      <c r="AU190" s="146">
        <f t="shared" si="115"/>
        <v>1</v>
      </c>
      <c r="AV190" s="145">
        <f>COUNTIFS(A1_Individu_Data_Keadaan_SDMK!A$4:A$149935,M190,A1_Individu_Data_Keadaan_SDMK!Q$4:Q$149935,"07. KESEHATAN LINGKUNGAN")</f>
        <v>0</v>
      </c>
      <c r="AW190" s="147">
        <f t="shared" si="116"/>
        <v>1</v>
      </c>
      <c r="AX190" s="146">
        <f t="shared" si="117"/>
        <v>0</v>
      </c>
      <c r="AY190" s="146">
        <f t="shared" si="118"/>
        <v>1</v>
      </c>
      <c r="AZ190" s="145">
        <f>COUNTIFS(A1_Individu_Data_Keadaan_SDMK!A$4:A$149935,M190,A1_Individu_Data_Keadaan_SDMK!Q$4:Q$149935,"08. GIZI")</f>
        <v>0</v>
      </c>
      <c r="BA190" s="147">
        <f t="shared" si="119"/>
        <v>1</v>
      </c>
      <c r="BB190" s="146">
        <f t="shared" si="120"/>
        <v>0</v>
      </c>
      <c r="BC190" s="146">
        <f t="shared" si="121"/>
        <v>1</v>
      </c>
      <c r="BD190" s="145">
        <f>COUNTIFS(A1_Individu_Data_Keadaan_SDMK!A$4:A$149935,M190,A1_Individu_Data_Keadaan_SDMK!R$4:R$149935,"03. Ahli Teknologi Laboratorium Medik")</f>
        <v>0</v>
      </c>
      <c r="BE190" s="147">
        <f t="shared" si="122"/>
        <v>1</v>
      </c>
      <c r="BF190" s="146">
        <f t="shared" si="123"/>
        <v>0</v>
      </c>
      <c r="BG190" s="146">
        <f t="shared" si="124"/>
        <v>1</v>
      </c>
      <c r="BH190" s="151" t="str">
        <f t="shared" si="125"/>
        <v>Belum Memenuhi</v>
      </c>
      <c r="BI190" s="151" t="str">
        <f t="shared" si="126"/>
        <v>Belum Memenuhi</v>
      </c>
    </row>
    <row r="191" spans="13:61" ht="15">
      <c r="M191" s="142" t="s">
        <v>12736</v>
      </c>
      <c r="N191" s="143" t="s">
        <v>12737</v>
      </c>
      <c r="O191" s="140" t="s">
        <v>267</v>
      </c>
      <c r="P191" s="144" t="s">
        <v>9302</v>
      </c>
      <c r="Q191" s="369" t="s">
        <v>12204</v>
      </c>
      <c r="R191" s="140">
        <v>31</v>
      </c>
      <c r="S191" s="141">
        <v>3173</v>
      </c>
      <c r="T191" s="370" t="str">
        <f>IF(R191&lt;&gt;"",VLOOKUP(R191,'01_MASTER_KODE_WILAYAH'!H$1437:I$1470,2,FALSE),"")</f>
        <v>DKI JAKARTA</v>
      </c>
      <c r="U191" s="370" t="str">
        <f>IF(S191&lt;&gt;"",VLOOKUP(S191,'01_MASTER_KODE_WILAYAH'!D$5:F$1353,3,FALSE),"")</f>
        <v>KOTA JAKARTA PUSAT</v>
      </c>
      <c r="V191" s="371" t="str">
        <f t="shared" si="96"/>
        <v>1</v>
      </c>
      <c r="W191" s="157">
        <f t="shared" si="97"/>
        <v>0</v>
      </c>
      <c r="X191" s="145">
        <f>COUNTIFS(A1_Individu_Data_Keadaan_SDMK!A$4:A$149935,M191,A1_Individu_Data_Keadaan_SDMK!R$4:R$149935,"01. Dokter")</f>
        <v>0</v>
      </c>
      <c r="Y191" s="134">
        <f t="shared" si="98"/>
        <v>2</v>
      </c>
      <c r="Z191" s="146">
        <f t="shared" si="99"/>
        <v>0</v>
      </c>
      <c r="AA191" s="146">
        <f t="shared" si="100"/>
        <v>2</v>
      </c>
      <c r="AB191" s="145">
        <f>COUNTIFS(A1_Individu_Data_Keadaan_SDMK!A$4:A$149935,M191,A1_Individu_Data_Keadaan_SDMK!R$4:R$149935,"02. Dokter Gigi")</f>
        <v>0</v>
      </c>
      <c r="AC191" s="134">
        <f t="shared" si="101"/>
        <v>1</v>
      </c>
      <c r="AD191" s="146">
        <f t="shared" si="102"/>
        <v>0</v>
      </c>
      <c r="AE191" s="146">
        <f t="shared" si="103"/>
        <v>1</v>
      </c>
      <c r="AF191" s="145">
        <f>COUNTIFS(A1_Individu_Data_Keadaan_SDMK!A$4:A$149935,M191,A1_Individu_Data_Keadaan_SDMK!Q$4:Q$149935,"03. KEPERAWATAN")</f>
        <v>0</v>
      </c>
      <c r="AG191" s="147">
        <f t="shared" si="104"/>
        <v>8</v>
      </c>
      <c r="AH191" s="146">
        <f t="shared" si="105"/>
        <v>0</v>
      </c>
      <c r="AI191" s="146">
        <f t="shared" si="106"/>
        <v>8</v>
      </c>
      <c r="AJ191" s="145">
        <f>COUNTIFS(A1_Individu_Data_Keadaan_SDMK!A$4:A$149935,M191,A1_Individu_Data_Keadaan_SDMK!Q$4:Q$149935,"04. KEBIDANAN")</f>
        <v>0</v>
      </c>
      <c r="AK191" s="147">
        <f t="shared" si="107"/>
        <v>7</v>
      </c>
      <c r="AL191" s="146">
        <f t="shared" si="108"/>
        <v>0</v>
      </c>
      <c r="AM191" s="146">
        <f t="shared" si="109"/>
        <v>7</v>
      </c>
      <c r="AN191" s="145">
        <f>COUNTIFS(A1_Individu_Data_Keadaan_SDMK!A$4:A$149935,M191,A1_Individu_Data_Keadaan_SDMK!Q$4:Q$149935,"05. KEFARMASIAN")</f>
        <v>0</v>
      </c>
      <c r="AO191" s="147">
        <f t="shared" si="110"/>
        <v>1</v>
      </c>
      <c r="AP191" s="146">
        <f t="shared" si="111"/>
        <v>0</v>
      </c>
      <c r="AQ191" s="146">
        <f t="shared" si="112"/>
        <v>1</v>
      </c>
      <c r="AR191" s="145">
        <f>COUNTIFS(A1_Individu_Data_Keadaan_SDMK!A$4:A$149935,M191,A1_Individu_Data_Keadaan_SDMK!Q$4:Q$149935,"06. KESEHATAN MASYARAKAT")</f>
        <v>0</v>
      </c>
      <c r="AS191" s="147">
        <f t="shared" si="113"/>
        <v>1</v>
      </c>
      <c r="AT191" s="146">
        <f t="shared" si="114"/>
        <v>0</v>
      </c>
      <c r="AU191" s="146">
        <f t="shared" si="115"/>
        <v>1</v>
      </c>
      <c r="AV191" s="145">
        <f>COUNTIFS(A1_Individu_Data_Keadaan_SDMK!A$4:A$149935,M191,A1_Individu_Data_Keadaan_SDMK!Q$4:Q$149935,"07. KESEHATAN LINGKUNGAN")</f>
        <v>0</v>
      </c>
      <c r="AW191" s="147">
        <f t="shared" si="116"/>
        <v>1</v>
      </c>
      <c r="AX191" s="146">
        <f t="shared" si="117"/>
        <v>0</v>
      </c>
      <c r="AY191" s="146">
        <f t="shared" si="118"/>
        <v>1</v>
      </c>
      <c r="AZ191" s="145">
        <f>COUNTIFS(A1_Individu_Data_Keadaan_SDMK!A$4:A$149935,M191,A1_Individu_Data_Keadaan_SDMK!Q$4:Q$149935,"08. GIZI")</f>
        <v>0</v>
      </c>
      <c r="BA191" s="147">
        <f t="shared" si="119"/>
        <v>2</v>
      </c>
      <c r="BB191" s="146">
        <f t="shared" si="120"/>
        <v>0</v>
      </c>
      <c r="BC191" s="146">
        <f t="shared" si="121"/>
        <v>2</v>
      </c>
      <c r="BD191" s="145">
        <f>COUNTIFS(A1_Individu_Data_Keadaan_SDMK!A$4:A$149935,M191,A1_Individu_Data_Keadaan_SDMK!R$4:R$149935,"03. Ahli Teknologi Laboratorium Medik")</f>
        <v>0</v>
      </c>
      <c r="BE191" s="147">
        <f t="shared" si="122"/>
        <v>1</v>
      </c>
      <c r="BF191" s="146">
        <f t="shared" si="123"/>
        <v>0</v>
      </c>
      <c r="BG191" s="146">
        <f t="shared" si="124"/>
        <v>1</v>
      </c>
      <c r="BH191" s="151" t="str">
        <f t="shared" si="125"/>
        <v>Belum Memenuhi</v>
      </c>
      <c r="BI191" s="151" t="str">
        <f t="shared" si="126"/>
        <v>Belum Memenuhi</v>
      </c>
    </row>
    <row r="192" spans="13:61" ht="15">
      <c r="M192" s="142" t="s">
        <v>12738</v>
      </c>
      <c r="N192" s="143" t="s">
        <v>12739</v>
      </c>
      <c r="O192" s="140" t="s">
        <v>267</v>
      </c>
      <c r="P192" s="144" t="s">
        <v>9301</v>
      </c>
      <c r="Q192" s="369" t="s">
        <v>12204</v>
      </c>
      <c r="R192" s="140">
        <v>31</v>
      </c>
      <c r="S192" s="141">
        <v>3173</v>
      </c>
      <c r="T192" s="370" t="str">
        <f>IF(R192&lt;&gt;"",VLOOKUP(R192,'01_MASTER_KODE_WILAYAH'!H$1437:I$1470,2,FALSE),"")</f>
        <v>DKI JAKARTA</v>
      </c>
      <c r="U192" s="370" t="str">
        <f>IF(S192&lt;&gt;"",VLOOKUP(S192,'01_MASTER_KODE_WILAYAH'!D$5:F$1353,3,FALSE),"")</f>
        <v>KOTA JAKARTA PUSAT</v>
      </c>
      <c r="V192" s="371" t="str">
        <f t="shared" si="96"/>
        <v>2</v>
      </c>
      <c r="W192" s="157">
        <f t="shared" si="97"/>
        <v>0</v>
      </c>
      <c r="X192" s="145">
        <f>COUNTIFS(A1_Individu_Data_Keadaan_SDMK!A$4:A$149935,M192,A1_Individu_Data_Keadaan_SDMK!R$4:R$149935,"01. Dokter")</f>
        <v>0</v>
      </c>
      <c r="Y192" s="134">
        <f t="shared" si="98"/>
        <v>1</v>
      </c>
      <c r="Z192" s="146">
        <f t="shared" si="99"/>
        <v>0</v>
      </c>
      <c r="AA192" s="146">
        <f t="shared" si="100"/>
        <v>1</v>
      </c>
      <c r="AB192" s="145">
        <f>COUNTIFS(A1_Individu_Data_Keadaan_SDMK!A$4:A$149935,M192,A1_Individu_Data_Keadaan_SDMK!R$4:R$149935,"02. Dokter Gigi")</f>
        <v>0</v>
      </c>
      <c r="AC192" s="134">
        <f t="shared" si="101"/>
        <v>1</v>
      </c>
      <c r="AD192" s="146">
        <f t="shared" si="102"/>
        <v>0</v>
      </c>
      <c r="AE192" s="146">
        <f t="shared" si="103"/>
        <v>1</v>
      </c>
      <c r="AF192" s="145">
        <f>COUNTIFS(A1_Individu_Data_Keadaan_SDMK!A$4:A$149935,M192,A1_Individu_Data_Keadaan_SDMK!Q$4:Q$149935,"03. KEPERAWATAN")</f>
        <v>0</v>
      </c>
      <c r="AG192" s="147">
        <f t="shared" si="104"/>
        <v>5</v>
      </c>
      <c r="AH192" s="146">
        <f t="shared" si="105"/>
        <v>0</v>
      </c>
      <c r="AI192" s="146">
        <f t="shared" si="106"/>
        <v>5</v>
      </c>
      <c r="AJ192" s="145">
        <f>COUNTIFS(A1_Individu_Data_Keadaan_SDMK!A$4:A$149935,M192,A1_Individu_Data_Keadaan_SDMK!Q$4:Q$149935,"04. KEBIDANAN")</f>
        <v>0</v>
      </c>
      <c r="AK192" s="147">
        <f t="shared" si="107"/>
        <v>4</v>
      </c>
      <c r="AL192" s="146">
        <f t="shared" si="108"/>
        <v>0</v>
      </c>
      <c r="AM192" s="146">
        <f t="shared" si="109"/>
        <v>4</v>
      </c>
      <c r="AN192" s="145">
        <f>COUNTIFS(A1_Individu_Data_Keadaan_SDMK!A$4:A$149935,M192,A1_Individu_Data_Keadaan_SDMK!Q$4:Q$149935,"05. KEFARMASIAN")</f>
        <v>0</v>
      </c>
      <c r="AO192" s="147">
        <f t="shared" si="110"/>
        <v>1</v>
      </c>
      <c r="AP192" s="146">
        <f t="shared" si="111"/>
        <v>0</v>
      </c>
      <c r="AQ192" s="146">
        <f t="shared" si="112"/>
        <v>1</v>
      </c>
      <c r="AR192" s="145">
        <f>COUNTIFS(A1_Individu_Data_Keadaan_SDMK!A$4:A$149935,M192,A1_Individu_Data_Keadaan_SDMK!Q$4:Q$149935,"06. KESEHATAN MASYARAKAT")</f>
        <v>0</v>
      </c>
      <c r="AS192" s="147">
        <f t="shared" si="113"/>
        <v>1</v>
      </c>
      <c r="AT192" s="146">
        <f t="shared" si="114"/>
        <v>0</v>
      </c>
      <c r="AU192" s="146">
        <f t="shared" si="115"/>
        <v>1</v>
      </c>
      <c r="AV192" s="145">
        <f>COUNTIFS(A1_Individu_Data_Keadaan_SDMK!A$4:A$149935,M192,A1_Individu_Data_Keadaan_SDMK!Q$4:Q$149935,"07. KESEHATAN LINGKUNGAN")</f>
        <v>0</v>
      </c>
      <c r="AW192" s="147">
        <f t="shared" si="116"/>
        <v>1</v>
      </c>
      <c r="AX192" s="146">
        <f t="shared" si="117"/>
        <v>0</v>
      </c>
      <c r="AY192" s="146">
        <f t="shared" si="118"/>
        <v>1</v>
      </c>
      <c r="AZ192" s="145">
        <f>COUNTIFS(A1_Individu_Data_Keadaan_SDMK!A$4:A$149935,M192,A1_Individu_Data_Keadaan_SDMK!Q$4:Q$149935,"08. GIZI")</f>
        <v>0</v>
      </c>
      <c r="BA192" s="147">
        <f t="shared" si="119"/>
        <v>1</v>
      </c>
      <c r="BB192" s="146">
        <f t="shared" si="120"/>
        <v>0</v>
      </c>
      <c r="BC192" s="146">
        <f t="shared" si="121"/>
        <v>1</v>
      </c>
      <c r="BD192" s="145">
        <f>COUNTIFS(A1_Individu_Data_Keadaan_SDMK!A$4:A$149935,M192,A1_Individu_Data_Keadaan_SDMK!R$4:R$149935,"03. Ahli Teknologi Laboratorium Medik")</f>
        <v>0</v>
      </c>
      <c r="BE192" s="147">
        <f t="shared" si="122"/>
        <v>1</v>
      </c>
      <c r="BF192" s="146">
        <f t="shared" si="123"/>
        <v>0</v>
      </c>
      <c r="BG192" s="146">
        <f t="shared" si="124"/>
        <v>1</v>
      </c>
      <c r="BH192" s="151" t="str">
        <f t="shared" si="125"/>
        <v>Belum Memenuhi</v>
      </c>
      <c r="BI192" s="151" t="str">
        <f t="shared" si="126"/>
        <v>Belum Memenuhi</v>
      </c>
    </row>
    <row r="193" spans="13:61" ht="15">
      <c r="M193" s="142" t="s">
        <v>12740</v>
      </c>
      <c r="N193" s="143" t="s">
        <v>12741</v>
      </c>
      <c r="O193" s="140" t="s">
        <v>267</v>
      </c>
      <c r="P193" s="144" t="s">
        <v>9301</v>
      </c>
      <c r="Q193" s="369" t="s">
        <v>12204</v>
      </c>
      <c r="R193" s="140">
        <v>31</v>
      </c>
      <c r="S193" s="141">
        <v>3173</v>
      </c>
      <c r="T193" s="370" t="str">
        <f>IF(R193&lt;&gt;"",VLOOKUP(R193,'01_MASTER_KODE_WILAYAH'!H$1437:I$1470,2,FALSE),"")</f>
        <v>DKI JAKARTA</v>
      </c>
      <c r="U193" s="370" t="str">
        <f>IF(S193&lt;&gt;"",VLOOKUP(S193,'01_MASTER_KODE_WILAYAH'!D$5:F$1353,3,FALSE),"")</f>
        <v>KOTA JAKARTA PUSAT</v>
      </c>
      <c r="V193" s="371" t="str">
        <f t="shared" si="96"/>
        <v>2</v>
      </c>
      <c r="W193" s="157">
        <f t="shared" si="97"/>
        <v>0</v>
      </c>
      <c r="X193" s="145">
        <f>COUNTIFS(A1_Individu_Data_Keadaan_SDMK!A$4:A$149935,M193,A1_Individu_Data_Keadaan_SDMK!R$4:R$149935,"01. Dokter")</f>
        <v>0</v>
      </c>
      <c r="Y193" s="134">
        <f t="shared" si="98"/>
        <v>1</v>
      </c>
      <c r="Z193" s="146">
        <f t="shared" si="99"/>
        <v>0</v>
      </c>
      <c r="AA193" s="146">
        <f t="shared" si="100"/>
        <v>1</v>
      </c>
      <c r="AB193" s="145">
        <f>COUNTIFS(A1_Individu_Data_Keadaan_SDMK!A$4:A$149935,M193,A1_Individu_Data_Keadaan_SDMK!R$4:R$149935,"02. Dokter Gigi")</f>
        <v>0</v>
      </c>
      <c r="AC193" s="134">
        <f t="shared" si="101"/>
        <v>1</v>
      </c>
      <c r="AD193" s="146">
        <f t="shared" si="102"/>
        <v>0</v>
      </c>
      <c r="AE193" s="146">
        <f t="shared" si="103"/>
        <v>1</v>
      </c>
      <c r="AF193" s="145">
        <f>COUNTIFS(A1_Individu_Data_Keadaan_SDMK!A$4:A$149935,M193,A1_Individu_Data_Keadaan_SDMK!Q$4:Q$149935,"03. KEPERAWATAN")</f>
        <v>0</v>
      </c>
      <c r="AG193" s="147">
        <f t="shared" si="104"/>
        <v>5</v>
      </c>
      <c r="AH193" s="146">
        <f t="shared" si="105"/>
        <v>0</v>
      </c>
      <c r="AI193" s="146">
        <f t="shared" si="106"/>
        <v>5</v>
      </c>
      <c r="AJ193" s="145">
        <f>COUNTIFS(A1_Individu_Data_Keadaan_SDMK!A$4:A$149935,M193,A1_Individu_Data_Keadaan_SDMK!Q$4:Q$149935,"04. KEBIDANAN")</f>
        <v>0</v>
      </c>
      <c r="AK193" s="147">
        <f t="shared" si="107"/>
        <v>4</v>
      </c>
      <c r="AL193" s="146">
        <f t="shared" si="108"/>
        <v>0</v>
      </c>
      <c r="AM193" s="146">
        <f t="shared" si="109"/>
        <v>4</v>
      </c>
      <c r="AN193" s="145">
        <f>COUNTIFS(A1_Individu_Data_Keadaan_SDMK!A$4:A$149935,M193,A1_Individu_Data_Keadaan_SDMK!Q$4:Q$149935,"05. KEFARMASIAN")</f>
        <v>0</v>
      </c>
      <c r="AO193" s="147">
        <f t="shared" si="110"/>
        <v>1</v>
      </c>
      <c r="AP193" s="146">
        <f t="shared" si="111"/>
        <v>0</v>
      </c>
      <c r="AQ193" s="146">
        <f t="shared" si="112"/>
        <v>1</v>
      </c>
      <c r="AR193" s="145">
        <f>COUNTIFS(A1_Individu_Data_Keadaan_SDMK!A$4:A$149935,M193,A1_Individu_Data_Keadaan_SDMK!Q$4:Q$149935,"06. KESEHATAN MASYARAKAT")</f>
        <v>0</v>
      </c>
      <c r="AS193" s="147">
        <f t="shared" si="113"/>
        <v>1</v>
      </c>
      <c r="AT193" s="146">
        <f t="shared" si="114"/>
        <v>0</v>
      </c>
      <c r="AU193" s="146">
        <f t="shared" si="115"/>
        <v>1</v>
      </c>
      <c r="AV193" s="145">
        <f>COUNTIFS(A1_Individu_Data_Keadaan_SDMK!A$4:A$149935,M193,A1_Individu_Data_Keadaan_SDMK!Q$4:Q$149935,"07. KESEHATAN LINGKUNGAN")</f>
        <v>0</v>
      </c>
      <c r="AW193" s="147">
        <f t="shared" si="116"/>
        <v>1</v>
      </c>
      <c r="AX193" s="146">
        <f t="shared" si="117"/>
        <v>0</v>
      </c>
      <c r="AY193" s="146">
        <f t="shared" si="118"/>
        <v>1</v>
      </c>
      <c r="AZ193" s="145">
        <f>COUNTIFS(A1_Individu_Data_Keadaan_SDMK!A$4:A$149935,M193,A1_Individu_Data_Keadaan_SDMK!Q$4:Q$149935,"08. GIZI")</f>
        <v>0</v>
      </c>
      <c r="BA193" s="147">
        <f t="shared" si="119"/>
        <v>1</v>
      </c>
      <c r="BB193" s="146">
        <f t="shared" si="120"/>
        <v>0</v>
      </c>
      <c r="BC193" s="146">
        <f t="shared" si="121"/>
        <v>1</v>
      </c>
      <c r="BD193" s="145">
        <f>COUNTIFS(A1_Individu_Data_Keadaan_SDMK!A$4:A$149935,M193,A1_Individu_Data_Keadaan_SDMK!R$4:R$149935,"03. Ahli Teknologi Laboratorium Medik")</f>
        <v>0</v>
      </c>
      <c r="BE193" s="147">
        <f t="shared" si="122"/>
        <v>1</v>
      </c>
      <c r="BF193" s="146">
        <f t="shared" si="123"/>
        <v>0</v>
      </c>
      <c r="BG193" s="146">
        <f t="shared" si="124"/>
        <v>1</v>
      </c>
      <c r="BH193" s="151" t="str">
        <f t="shared" si="125"/>
        <v>Belum Memenuhi</v>
      </c>
      <c r="BI193" s="151" t="str">
        <f t="shared" si="126"/>
        <v>Belum Memenuhi</v>
      </c>
    </row>
    <row r="194" spans="13:61" ht="15">
      <c r="M194" s="142" t="s">
        <v>12742</v>
      </c>
      <c r="N194" s="143" t="s">
        <v>12743</v>
      </c>
      <c r="O194" s="140" t="s">
        <v>267</v>
      </c>
      <c r="P194" s="144" t="s">
        <v>9301</v>
      </c>
      <c r="Q194" s="369" t="s">
        <v>12204</v>
      </c>
      <c r="R194" s="140">
        <v>31</v>
      </c>
      <c r="S194" s="141">
        <v>3173</v>
      </c>
      <c r="T194" s="370" t="str">
        <f>IF(R194&lt;&gt;"",VLOOKUP(R194,'01_MASTER_KODE_WILAYAH'!H$1437:I$1470,2,FALSE),"")</f>
        <v>DKI JAKARTA</v>
      </c>
      <c r="U194" s="370" t="str">
        <f>IF(S194&lt;&gt;"",VLOOKUP(S194,'01_MASTER_KODE_WILAYAH'!D$5:F$1353,3,FALSE),"")</f>
        <v>KOTA JAKARTA PUSAT</v>
      </c>
      <c r="V194" s="371" t="str">
        <f t="shared" si="96"/>
        <v>2</v>
      </c>
      <c r="W194" s="157">
        <f t="shared" si="97"/>
        <v>0</v>
      </c>
      <c r="X194" s="145">
        <f>COUNTIFS(A1_Individu_Data_Keadaan_SDMK!A$4:A$149935,M194,A1_Individu_Data_Keadaan_SDMK!R$4:R$149935,"01. Dokter")</f>
        <v>0</v>
      </c>
      <c r="Y194" s="134">
        <f t="shared" si="98"/>
        <v>1</v>
      </c>
      <c r="Z194" s="146">
        <f t="shared" si="99"/>
        <v>0</v>
      </c>
      <c r="AA194" s="146">
        <f t="shared" si="100"/>
        <v>1</v>
      </c>
      <c r="AB194" s="145">
        <f>COUNTIFS(A1_Individu_Data_Keadaan_SDMK!A$4:A$149935,M194,A1_Individu_Data_Keadaan_SDMK!R$4:R$149935,"02. Dokter Gigi")</f>
        <v>0</v>
      </c>
      <c r="AC194" s="134">
        <f t="shared" si="101"/>
        <v>1</v>
      </c>
      <c r="AD194" s="146">
        <f t="shared" si="102"/>
        <v>0</v>
      </c>
      <c r="AE194" s="146">
        <f t="shared" si="103"/>
        <v>1</v>
      </c>
      <c r="AF194" s="145">
        <f>COUNTIFS(A1_Individu_Data_Keadaan_SDMK!A$4:A$149935,M194,A1_Individu_Data_Keadaan_SDMK!Q$4:Q$149935,"03. KEPERAWATAN")</f>
        <v>0</v>
      </c>
      <c r="AG194" s="147">
        <f t="shared" si="104"/>
        <v>5</v>
      </c>
      <c r="AH194" s="146">
        <f t="shared" si="105"/>
        <v>0</v>
      </c>
      <c r="AI194" s="146">
        <f t="shared" si="106"/>
        <v>5</v>
      </c>
      <c r="AJ194" s="145">
        <f>COUNTIFS(A1_Individu_Data_Keadaan_SDMK!A$4:A$149935,M194,A1_Individu_Data_Keadaan_SDMK!Q$4:Q$149935,"04. KEBIDANAN")</f>
        <v>0</v>
      </c>
      <c r="AK194" s="147">
        <f t="shared" si="107"/>
        <v>4</v>
      </c>
      <c r="AL194" s="146">
        <f t="shared" si="108"/>
        <v>0</v>
      </c>
      <c r="AM194" s="146">
        <f t="shared" si="109"/>
        <v>4</v>
      </c>
      <c r="AN194" s="145">
        <f>COUNTIFS(A1_Individu_Data_Keadaan_SDMK!A$4:A$149935,M194,A1_Individu_Data_Keadaan_SDMK!Q$4:Q$149935,"05. KEFARMASIAN")</f>
        <v>0</v>
      </c>
      <c r="AO194" s="147">
        <f t="shared" si="110"/>
        <v>1</v>
      </c>
      <c r="AP194" s="146">
        <f t="shared" si="111"/>
        <v>0</v>
      </c>
      <c r="AQ194" s="146">
        <f t="shared" si="112"/>
        <v>1</v>
      </c>
      <c r="AR194" s="145">
        <f>COUNTIFS(A1_Individu_Data_Keadaan_SDMK!A$4:A$149935,M194,A1_Individu_Data_Keadaan_SDMK!Q$4:Q$149935,"06. KESEHATAN MASYARAKAT")</f>
        <v>0</v>
      </c>
      <c r="AS194" s="147">
        <f t="shared" si="113"/>
        <v>1</v>
      </c>
      <c r="AT194" s="146">
        <f t="shared" si="114"/>
        <v>0</v>
      </c>
      <c r="AU194" s="146">
        <f t="shared" si="115"/>
        <v>1</v>
      </c>
      <c r="AV194" s="145">
        <f>COUNTIFS(A1_Individu_Data_Keadaan_SDMK!A$4:A$149935,M194,A1_Individu_Data_Keadaan_SDMK!Q$4:Q$149935,"07. KESEHATAN LINGKUNGAN")</f>
        <v>0</v>
      </c>
      <c r="AW194" s="147">
        <f t="shared" si="116"/>
        <v>1</v>
      </c>
      <c r="AX194" s="146">
        <f t="shared" si="117"/>
        <v>0</v>
      </c>
      <c r="AY194" s="146">
        <f t="shared" si="118"/>
        <v>1</v>
      </c>
      <c r="AZ194" s="145">
        <f>COUNTIFS(A1_Individu_Data_Keadaan_SDMK!A$4:A$149935,M194,A1_Individu_Data_Keadaan_SDMK!Q$4:Q$149935,"08. GIZI")</f>
        <v>0</v>
      </c>
      <c r="BA194" s="147">
        <f t="shared" si="119"/>
        <v>1</v>
      </c>
      <c r="BB194" s="146">
        <f t="shared" si="120"/>
        <v>0</v>
      </c>
      <c r="BC194" s="146">
        <f t="shared" si="121"/>
        <v>1</v>
      </c>
      <c r="BD194" s="145">
        <f>COUNTIFS(A1_Individu_Data_Keadaan_SDMK!A$4:A$149935,M194,A1_Individu_Data_Keadaan_SDMK!R$4:R$149935,"03. Ahli Teknologi Laboratorium Medik")</f>
        <v>0</v>
      </c>
      <c r="BE194" s="147">
        <f t="shared" si="122"/>
        <v>1</v>
      </c>
      <c r="BF194" s="146">
        <f t="shared" si="123"/>
        <v>0</v>
      </c>
      <c r="BG194" s="146">
        <f t="shared" si="124"/>
        <v>1</v>
      </c>
      <c r="BH194" s="151" t="str">
        <f t="shared" si="125"/>
        <v>Belum Memenuhi</v>
      </c>
      <c r="BI194" s="151" t="str">
        <f t="shared" si="126"/>
        <v>Belum Memenuhi</v>
      </c>
    </row>
    <row r="195" spans="13:61" ht="15">
      <c r="M195" s="142" t="s">
        <v>12744</v>
      </c>
      <c r="N195" s="143" t="s">
        <v>12745</v>
      </c>
      <c r="O195" s="140" t="s">
        <v>267</v>
      </c>
      <c r="P195" s="144" t="s">
        <v>9301</v>
      </c>
      <c r="Q195" s="369" t="s">
        <v>12204</v>
      </c>
      <c r="R195" s="140">
        <v>31</v>
      </c>
      <c r="S195" s="141">
        <v>3173</v>
      </c>
      <c r="T195" s="370" t="str">
        <f>IF(R195&lt;&gt;"",VLOOKUP(R195,'01_MASTER_KODE_WILAYAH'!H$1437:I$1470,2,FALSE),"")</f>
        <v>DKI JAKARTA</v>
      </c>
      <c r="U195" s="370" t="str">
        <f>IF(S195&lt;&gt;"",VLOOKUP(S195,'01_MASTER_KODE_WILAYAH'!D$5:F$1353,3,FALSE),"")</f>
        <v>KOTA JAKARTA PUSAT</v>
      </c>
      <c r="V195" s="371" t="str">
        <f t="shared" si="96"/>
        <v>2</v>
      </c>
      <c r="W195" s="157">
        <f t="shared" si="97"/>
        <v>0</v>
      </c>
      <c r="X195" s="145">
        <f>COUNTIFS(A1_Individu_Data_Keadaan_SDMK!A$4:A$149935,M195,A1_Individu_Data_Keadaan_SDMK!R$4:R$149935,"01. Dokter")</f>
        <v>0</v>
      </c>
      <c r="Y195" s="134">
        <f t="shared" si="98"/>
        <v>1</v>
      </c>
      <c r="Z195" s="146">
        <f t="shared" si="99"/>
        <v>0</v>
      </c>
      <c r="AA195" s="146">
        <f t="shared" si="100"/>
        <v>1</v>
      </c>
      <c r="AB195" s="145">
        <f>COUNTIFS(A1_Individu_Data_Keadaan_SDMK!A$4:A$149935,M195,A1_Individu_Data_Keadaan_SDMK!R$4:R$149935,"02. Dokter Gigi")</f>
        <v>0</v>
      </c>
      <c r="AC195" s="134">
        <f t="shared" si="101"/>
        <v>1</v>
      </c>
      <c r="AD195" s="146">
        <f t="shared" si="102"/>
        <v>0</v>
      </c>
      <c r="AE195" s="146">
        <f t="shared" si="103"/>
        <v>1</v>
      </c>
      <c r="AF195" s="145">
        <f>COUNTIFS(A1_Individu_Data_Keadaan_SDMK!A$4:A$149935,M195,A1_Individu_Data_Keadaan_SDMK!Q$4:Q$149935,"03. KEPERAWATAN")</f>
        <v>0</v>
      </c>
      <c r="AG195" s="147">
        <f t="shared" si="104"/>
        <v>5</v>
      </c>
      <c r="AH195" s="146">
        <f t="shared" si="105"/>
        <v>0</v>
      </c>
      <c r="AI195" s="146">
        <f t="shared" si="106"/>
        <v>5</v>
      </c>
      <c r="AJ195" s="145">
        <f>COUNTIFS(A1_Individu_Data_Keadaan_SDMK!A$4:A$149935,M195,A1_Individu_Data_Keadaan_SDMK!Q$4:Q$149935,"04. KEBIDANAN")</f>
        <v>0</v>
      </c>
      <c r="AK195" s="147">
        <f t="shared" si="107"/>
        <v>4</v>
      </c>
      <c r="AL195" s="146">
        <f t="shared" si="108"/>
        <v>0</v>
      </c>
      <c r="AM195" s="146">
        <f t="shared" si="109"/>
        <v>4</v>
      </c>
      <c r="AN195" s="145">
        <f>COUNTIFS(A1_Individu_Data_Keadaan_SDMK!A$4:A$149935,M195,A1_Individu_Data_Keadaan_SDMK!Q$4:Q$149935,"05. KEFARMASIAN")</f>
        <v>0</v>
      </c>
      <c r="AO195" s="147">
        <f t="shared" si="110"/>
        <v>1</v>
      </c>
      <c r="AP195" s="146">
        <f t="shared" si="111"/>
        <v>0</v>
      </c>
      <c r="AQ195" s="146">
        <f t="shared" si="112"/>
        <v>1</v>
      </c>
      <c r="AR195" s="145">
        <f>COUNTIFS(A1_Individu_Data_Keadaan_SDMK!A$4:A$149935,M195,A1_Individu_Data_Keadaan_SDMK!Q$4:Q$149935,"06. KESEHATAN MASYARAKAT")</f>
        <v>0</v>
      </c>
      <c r="AS195" s="147">
        <f t="shared" si="113"/>
        <v>1</v>
      </c>
      <c r="AT195" s="146">
        <f t="shared" si="114"/>
        <v>0</v>
      </c>
      <c r="AU195" s="146">
        <f t="shared" si="115"/>
        <v>1</v>
      </c>
      <c r="AV195" s="145">
        <f>COUNTIFS(A1_Individu_Data_Keadaan_SDMK!A$4:A$149935,M195,A1_Individu_Data_Keadaan_SDMK!Q$4:Q$149935,"07. KESEHATAN LINGKUNGAN")</f>
        <v>0</v>
      </c>
      <c r="AW195" s="147">
        <f t="shared" si="116"/>
        <v>1</v>
      </c>
      <c r="AX195" s="146">
        <f t="shared" si="117"/>
        <v>0</v>
      </c>
      <c r="AY195" s="146">
        <f t="shared" si="118"/>
        <v>1</v>
      </c>
      <c r="AZ195" s="145">
        <f>COUNTIFS(A1_Individu_Data_Keadaan_SDMK!A$4:A$149935,M195,A1_Individu_Data_Keadaan_SDMK!Q$4:Q$149935,"08. GIZI")</f>
        <v>0</v>
      </c>
      <c r="BA195" s="147">
        <f t="shared" si="119"/>
        <v>1</v>
      </c>
      <c r="BB195" s="146">
        <f t="shared" si="120"/>
        <v>0</v>
      </c>
      <c r="BC195" s="146">
        <f t="shared" si="121"/>
        <v>1</v>
      </c>
      <c r="BD195" s="145">
        <f>COUNTIFS(A1_Individu_Data_Keadaan_SDMK!A$4:A$149935,M195,A1_Individu_Data_Keadaan_SDMK!R$4:R$149935,"03. Ahli Teknologi Laboratorium Medik")</f>
        <v>0</v>
      </c>
      <c r="BE195" s="147">
        <f t="shared" si="122"/>
        <v>1</v>
      </c>
      <c r="BF195" s="146">
        <f t="shared" si="123"/>
        <v>0</v>
      </c>
      <c r="BG195" s="146">
        <f t="shared" si="124"/>
        <v>1</v>
      </c>
      <c r="BH195" s="151" t="str">
        <f t="shared" si="125"/>
        <v>Belum Memenuhi</v>
      </c>
      <c r="BI195" s="151" t="str">
        <f t="shared" si="126"/>
        <v>Belum Memenuhi</v>
      </c>
    </row>
    <row r="196" spans="13:61" ht="15">
      <c r="M196" s="142" t="s">
        <v>12746</v>
      </c>
      <c r="N196" s="143" t="s">
        <v>12747</v>
      </c>
      <c r="O196" s="140" t="s">
        <v>267</v>
      </c>
      <c r="P196" s="144" t="s">
        <v>9301</v>
      </c>
      <c r="Q196" s="369" t="s">
        <v>12204</v>
      </c>
      <c r="R196" s="140">
        <v>31</v>
      </c>
      <c r="S196" s="141">
        <v>3173</v>
      </c>
      <c r="T196" s="370" t="str">
        <f>IF(R196&lt;&gt;"",VLOOKUP(R196,'01_MASTER_KODE_WILAYAH'!H$1437:I$1470,2,FALSE),"")</f>
        <v>DKI JAKARTA</v>
      </c>
      <c r="U196" s="370" t="str">
        <f>IF(S196&lt;&gt;"",VLOOKUP(S196,'01_MASTER_KODE_WILAYAH'!D$5:F$1353,3,FALSE),"")</f>
        <v>KOTA JAKARTA PUSAT</v>
      </c>
      <c r="V196" s="371" t="str">
        <f t="shared" si="96"/>
        <v>2</v>
      </c>
      <c r="W196" s="157">
        <f t="shared" si="97"/>
        <v>0</v>
      </c>
      <c r="X196" s="145">
        <f>COUNTIFS(A1_Individu_Data_Keadaan_SDMK!A$4:A$149935,M196,A1_Individu_Data_Keadaan_SDMK!R$4:R$149935,"01. Dokter")</f>
        <v>0</v>
      </c>
      <c r="Y196" s="134">
        <f t="shared" si="98"/>
        <v>1</v>
      </c>
      <c r="Z196" s="146">
        <f t="shared" si="99"/>
        <v>0</v>
      </c>
      <c r="AA196" s="146">
        <f t="shared" si="100"/>
        <v>1</v>
      </c>
      <c r="AB196" s="145">
        <f>COUNTIFS(A1_Individu_Data_Keadaan_SDMK!A$4:A$149935,M196,A1_Individu_Data_Keadaan_SDMK!R$4:R$149935,"02. Dokter Gigi")</f>
        <v>0</v>
      </c>
      <c r="AC196" s="134">
        <f t="shared" si="101"/>
        <v>1</v>
      </c>
      <c r="AD196" s="146">
        <f t="shared" si="102"/>
        <v>0</v>
      </c>
      <c r="AE196" s="146">
        <f t="shared" si="103"/>
        <v>1</v>
      </c>
      <c r="AF196" s="145">
        <f>COUNTIFS(A1_Individu_Data_Keadaan_SDMK!A$4:A$149935,M196,A1_Individu_Data_Keadaan_SDMK!Q$4:Q$149935,"03. KEPERAWATAN")</f>
        <v>0</v>
      </c>
      <c r="AG196" s="147">
        <f t="shared" si="104"/>
        <v>5</v>
      </c>
      <c r="AH196" s="146">
        <f t="shared" si="105"/>
        <v>0</v>
      </c>
      <c r="AI196" s="146">
        <f t="shared" si="106"/>
        <v>5</v>
      </c>
      <c r="AJ196" s="145">
        <f>COUNTIFS(A1_Individu_Data_Keadaan_SDMK!A$4:A$149935,M196,A1_Individu_Data_Keadaan_SDMK!Q$4:Q$149935,"04. KEBIDANAN")</f>
        <v>0</v>
      </c>
      <c r="AK196" s="147">
        <f t="shared" si="107"/>
        <v>4</v>
      </c>
      <c r="AL196" s="146">
        <f t="shared" si="108"/>
        <v>0</v>
      </c>
      <c r="AM196" s="146">
        <f t="shared" si="109"/>
        <v>4</v>
      </c>
      <c r="AN196" s="145">
        <f>COUNTIFS(A1_Individu_Data_Keadaan_SDMK!A$4:A$149935,M196,A1_Individu_Data_Keadaan_SDMK!Q$4:Q$149935,"05. KEFARMASIAN")</f>
        <v>0</v>
      </c>
      <c r="AO196" s="147">
        <f t="shared" si="110"/>
        <v>1</v>
      </c>
      <c r="AP196" s="146">
        <f t="shared" si="111"/>
        <v>0</v>
      </c>
      <c r="AQ196" s="146">
        <f t="shared" si="112"/>
        <v>1</v>
      </c>
      <c r="AR196" s="145">
        <f>COUNTIFS(A1_Individu_Data_Keadaan_SDMK!A$4:A$149935,M196,A1_Individu_Data_Keadaan_SDMK!Q$4:Q$149935,"06. KESEHATAN MASYARAKAT")</f>
        <v>0</v>
      </c>
      <c r="AS196" s="147">
        <f t="shared" si="113"/>
        <v>1</v>
      </c>
      <c r="AT196" s="146">
        <f t="shared" si="114"/>
        <v>0</v>
      </c>
      <c r="AU196" s="146">
        <f t="shared" si="115"/>
        <v>1</v>
      </c>
      <c r="AV196" s="145">
        <f>COUNTIFS(A1_Individu_Data_Keadaan_SDMK!A$4:A$149935,M196,A1_Individu_Data_Keadaan_SDMK!Q$4:Q$149935,"07. KESEHATAN LINGKUNGAN")</f>
        <v>0</v>
      </c>
      <c r="AW196" s="147">
        <f t="shared" si="116"/>
        <v>1</v>
      </c>
      <c r="AX196" s="146">
        <f t="shared" si="117"/>
        <v>0</v>
      </c>
      <c r="AY196" s="146">
        <f t="shared" si="118"/>
        <v>1</v>
      </c>
      <c r="AZ196" s="145">
        <f>COUNTIFS(A1_Individu_Data_Keadaan_SDMK!A$4:A$149935,M196,A1_Individu_Data_Keadaan_SDMK!Q$4:Q$149935,"08. GIZI")</f>
        <v>0</v>
      </c>
      <c r="BA196" s="147">
        <f t="shared" si="119"/>
        <v>1</v>
      </c>
      <c r="BB196" s="146">
        <f t="shared" si="120"/>
        <v>0</v>
      </c>
      <c r="BC196" s="146">
        <f t="shared" si="121"/>
        <v>1</v>
      </c>
      <c r="BD196" s="145">
        <f>COUNTIFS(A1_Individu_Data_Keadaan_SDMK!A$4:A$149935,M196,A1_Individu_Data_Keadaan_SDMK!R$4:R$149935,"03. Ahli Teknologi Laboratorium Medik")</f>
        <v>0</v>
      </c>
      <c r="BE196" s="147">
        <f t="shared" si="122"/>
        <v>1</v>
      </c>
      <c r="BF196" s="146">
        <f t="shared" si="123"/>
        <v>0</v>
      </c>
      <c r="BG196" s="146">
        <f t="shared" si="124"/>
        <v>1</v>
      </c>
      <c r="BH196" s="151" t="str">
        <f t="shared" si="125"/>
        <v>Belum Memenuhi</v>
      </c>
      <c r="BI196" s="151" t="str">
        <f t="shared" si="126"/>
        <v>Belum Memenuhi</v>
      </c>
    </row>
    <row r="197" spans="13:61" ht="15">
      <c r="M197" s="142" t="s">
        <v>12748</v>
      </c>
      <c r="N197" s="143" t="s">
        <v>12749</v>
      </c>
      <c r="O197" s="140" t="s">
        <v>267</v>
      </c>
      <c r="P197" s="144" t="s">
        <v>9301</v>
      </c>
      <c r="Q197" s="369" t="s">
        <v>12204</v>
      </c>
      <c r="R197" s="140">
        <v>31</v>
      </c>
      <c r="S197" s="141">
        <v>3173</v>
      </c>
      <c r="T197" s="370" t="str">
        <f>IF(R197&lt;&gt;"",VLOOKUP(R197,'01_MASTER_KODE_WILAYAH'!H$1437:I$1470,2,FALSE),"")</f>
        <v>DKI JAKARTA</v>
      </c>
      <c r="U197" s="370" t="str">
        <f>IF(S197&lt;&gt;"",VLOOKUP(S197,'01_MASTER_KODE_WILAYAH'!D$5:F$1353,3,FALSE),"")</f>
        <v>KOTA JAKARTA PUSAT</v>
      </c>
      <c r="V197" s="371" t="str">
        <f t="shared" si="96"/>
        <v>2</v>
      </c>
      <c r="W197" s="157">
        <f t="shared" si="97"/>
        <v>0</v>
      </c>
      <c r="X197" s="145">
        <f>COUNTIFS(A1_Individu_Data_Keadaan_SDMK!A$4:A$149935,M197,A1_Individu_Data_Keadaan_SDMK!R$4:R$149935,"01. Dokter")</f>
        <v>0</v>
      </c>
      <c r="Y197" s="134">
        <f t="shared" si="98"/>
        <v>1</v>
      </c>
      <c r="Z197" s="146">
        <f t="shared" si="99"/>
        <v>0</v>
      </c>
      <c r="AA197" s="146">
        <f t="shared" si="100"/>
        <v>1</v>
      </c>
      <c r="AB197" s="145">
        <f>COUNTIFS(A1_Individu_Data_Keadaan_SDMK!A$4:A$149935,M197,A1_Individu_Data_Keadaan_SDMK!R$4:R$149935,"02. Dokter Gigi")</f>
        <v>0</v>
      </c>
      <c r="AC197" s="134">
        <f t="shared" si="101"/>
        <v>1</v>
      </c>
      <c r="AD197" s="146">
        <f t="shared" si="102"/>
        <v>0</v>
      </c>
      <c r="AE197" s="146">
        <f t="shared" si="103"/>
        <v>1</v>
      </c>
      <c r="AF197" s="145">
        <f>COUNTIFS(A1_Individu_Data_Keadaan_SDMK!A$4:A$149935,M197,A1_Individu_Data_Keadaan_SDMK!Q$4:Q$149935,"03. KEPERAWATAN")</f>
        <v>0</v>
      </c>
      <c r="AG197" s="147">
        <f t="shared" si="104"/>
        <v>5</v>
      </c>
      <c r="AH197" s="146">
        <f t="shared" si="105"/>
        <v>0</v>
      </c>
      <c r="AI197" s="146">
        <f t="shared" si="106"/>
        <v>5</v>
      </c>
      <c r="AJ197" s="145">
        <f>COUNTIFS(A1_Individu_Data_Keadaan_SDMK!A$4:A$149935,M197,A1_Individu_Data_Keadaan_SDMK!Q$4:Q$149935,"04. KEBIDANAN")</f>
        <v>0</v>
      </c>
      <c r="AK197" s="147">
        <f t="shared" si="107"/>
        <v>4</v>
      </c>
      <c r="AL197" s="146">
        <f t="shared" si="108"/>
        <v>0</v>
      </c>
      <c r="AM197" s="146">
        <f t="shared" si="109"/>
        <v>4</v>
      </c>
      <c r="AN197" s="145">
        <f>COUNTIFS(A1_Individu_Data_Keadaan_SDMK!A$4:A$149935,M197,A1_Individu_Data_Keadaan_SDMK!Q$4:Q$149935,"05. KEFARMASIAN")</f>
        <v>0</v>
      </c>
      <c r="AO197" s="147">
        <f t="shared" si="110"/>
        <v>1</v>
      </c>
      <c r="AP197" s="146">
        <f t="shared" si="111"/>
        <v>0</v>
      </c>
      <c r="AQ197" s="146">
        <f t="shared" si="112"/>
        <v>1</v>
      </c>
      <c r="AR197" s="145">
        <f>COUNTIFS(A1_Individu_Data_Keadaan_SDMK!A$4:A$149935,M197,A1_Individu_Data_Keadaan_SDMK!Q$4:Q$149935,"06. KESEHATAN MASYARAKAT")</f>
        <v>0</v>
      </c>
      <c r="AS197" s="147">
        <f t="shared" si="113"/>
        <v>1</v>
      </c>
      <c r="AT197" s="146">
        <f t="shared" si="114"/>
        <v>0</v>
      </c>
      <c r="AU197" s="146">
        <f t="shared" si="115"/>
        <v>1</v>
      </c>
      <c r="AV197" s="145">
        <f>COUNTIFS(A1_Individu_Data_Keadaan_SDMK!A$4:A$149935,M197,A1_Individu_Data_Keadaan_SDMK!Q$4:Q$149935,"07. KESEHATAN LINGKUNGAN")</f>
        <v>0</v>
      </c>
      <c r="AW197" s="147">
        <f t="shared" si="116"/>
        <v>1</v>
      </c>
      <c r="AX197" s="146">
        <f t="shared" si="117"/>
        <v>0</v>
      </c>
      <c r="AY197" s="146">
        <f t="shared" si="118"/>
        <v>1</v>
      </c>
      <c r="AZ197" s="145">
        <f>COUNTIFS(A1_Individu_Data_Keadaan_SDMK!A$4:A$149935,M197,A1_Individu_Data_Keadaan_SDMK!Q$4:Q$149935,"08. GIZI")</f>
        <v>0</v>
      </c>
      <c r="BA197" s="147">
        <f t="shared" si="119"/>
        <v>1</v>
      </c>
      <c r="BB197" s="146">
        <f t="shared" si="120"/>
        <v>0</v>
      </c>
      <c r="BC197" s="146">
        <f t="shared" si="121"/>
        <v>1</v>
      </c>
      <c r="BD197" s="145">
        <f>COUNTIFS(A1_Individu_Data_Keadaan_SDMK!A$4:A$149935,M197,A1_Individu_Data_Keadaan_SDMK!R$4:R$149935,"03. Ahli Teknologi Laboratorium Medik")</f>
        <v>0</v>
      </c>
      <c r="BE197" s="147">
        <f t="shared" si="122"/>
        <v>1</v>
      </c>
      <c r="BF197" s="146">
        <f t="shared" si="123"/>
        <v>0</v>
      </c>
      <c r="BG197" s="146">
        <f t="shared" si="124"/>
        <v>1</v>
      </c>
      <c r="BH197" s="151" t="str">
        <f t="shared" si="125"/>
        <v>Belum Memenuhi</v>
      </c>
      <c r="BI197" s="151" t="str">
        <f t="shared" si="126"/>
        <v>Belum Memenuhi</v>
      </c>
    </row>
    <row r="198" spans="13:61" ht="15">
      <c r="M198" s="142" t="s">
        <v>12750</v>
      </c>
      <c r="N198" s="143" t="s">
        <v>12751</v>
      </c>
      <c r="O198" s="140" t="s">
        <v>267</v>
      </c>
      <c r="P198" s="144" t="s">
        <v>9301</v>
      </c>
      <c r="Q198" s="369" t="s">
        <v>12204</v>
      </c>
      <c r="R198" s="140">
        <v>31</v>
      </c>
      <c r="S198" s="141">
        <v>3173</v>
      </c>
      <c r="T198" s="370" t="str">
        <f>IF(R198&lt;&gt;"",VLOOKUP(R198,'01_MASTER_KODE_WILAYAH'!H$1437:I$1470,2,FALSE),"")</f>
        <v>DKI JAKARTA</v>
      </c>
      <c r="U198" s="370" t="str">
        <f>IF(S198&lt;&gt;"",VLOOKUP(S198,'01_MASTER_KODE_WILAYAH'!D$5:F$1353,3,FALSE),"")</f>
        <v>KOTA JAKARTA PUSAT</v>
      </c>
      <c r="V198" s="371" t="str">
        <f t="shared" si="96"/>
        <v>2</v>
      </c>
      <c r="W198" s="157">
        <f t="shared" si="97"/>
        <v>0</v>
      </c>
      <c r="X198" s="145">
        <f>COUNTIFS(A1_Individu_Data_Keadaan_SDMK!A$4:A$149935,M198,A1_Individu_Data_Keadaan_SDMK!R$4:R$149935,"01. Dokter")</f>
        <v>0</v>
      </c>
      <c r="Y198" s="134">
        <f t="shared" si="98"/>
        <v>1</v>
      </c>
      <c r="Z198" s="146">
        <f t="shared" si="99"/>
        <v>0</v>
      </c>
      <c r="AA198" s="146">
        <f t="shared" si="100"/>
        <v>1</v>
      </c>
      <c r="AB198" s="145">
        <f>COUNTIFS(A1_Individu_Data_Keadaan_SDMK!A$4:A$149935,M198,A1_Individu_Data_Keadaan_SDMK!R$4:R$149935,"02. Dokter Gigi")</f>
        <v>0</v>
      </c>
      <c r="AC198" s="134">
        <f t="shared" si="101"/>
        <v>1</v>
      </c>
      <c r="AD198" s="146">
        <f t="shared" si="102"/>
        <v>0</v>
      </c>
      <c r="AE198" s="146">
        <f t="shared" si="103"/>
        <v>1</v>
      </c>
      <c r="AF198" s="145">
        <f>COUNTIFS(A1_Individu_Data_Keadaan_SDMK!A$4:A$149935,M198,A1_Individu_Data_Keadaan_SDMK!Q$4:Q$149935,"03. KEPERAWATAN")</f>
        <v>0</v>
      </c>
      <c r="AG198" s="147">
        <f t="shared" si="104"/>
        <v>5</v>
      </c>
      <c r="AH198" s="146">
        <f t="shared" si="105"/>
        <v>0</v>
      </c>
      <c r="AI198" s="146">
        <f t="shared" si="106"/>
        <v>5</v>
      </c>
      <c r="AJ198" s="145">
        <f>COUNTIFS(A1_Individu_Data_Keadaan_SDMK!A$4:A$149935,M198,A1_Individu_Data_Keadaan_SDMK!Q$4:Q$149935,"04. KEBIDANAN")</f>
        <v>0</v>
      </c>
      <c r="AK198" s="147">
        <f t="shared" si="107"/>
        <v>4</v>
      </c>
      <c r="AL198" s="146">
        <f t="shared" si="108"/>
        <v>0</v>
      </c>
      <c r="AM198" s="146">
        <f t="shared" si="109"/>
        <v>4</v>
      </c>
      <c r="AN198" s="145">
        <f>COUNTIFS(A1_Individu_Data_Keadaan_SDMK!A$4:A$149935,M198,A1_Individu_Data_Keadaan_SDMK!Q$4:Q$149935,"05. KEFARMASIAN")</f>
        <v>0</v>
      </c>
      <c r="AO198" s="147">
        <f t="shared" si="110"/>
        <v>1</v>
      </c>
      <c r="AP198" s="146">
        <f t="shared" si="111"/>
        <v>0</v>
      </c>
      <c r="AQ198" s="146">
        <f t="shared" si="112"/>
        <v>1</v>
      </c>
      <c r="AR198" s="145">
        <f>COUNTIFS(A1_Individu_Data_Keadaan_SDMK!A$4:A$149935,M198,A1_Individu_Data_Keadaan_SDMK!Q$4:Q$149935,"06. KESEHATAN MASYARAKAT")</f>
        <v>0</v>
      </c>
      <c r="AS198" s="147">
        <f t="shared" si="113"/>
        <v>1</v>
      </c>
      <c r="AT198" s="146">
        <f t="shared" si="114"/>
        <v>0</v>
      </c>
      <c r="AU198" s="146">
        <f t="shared" si="115"/>
        <v>1</v>
      </c>
      <c r="AV198" s="145">
        <f>COUNTIFS(A1_Individu_Data_Keadaan_SDMK!A$4:A$149935,M198,A1_Individu_Data_Keadaan_SDMK!Q$4:Q$149935,"07. KESEHATAN LINGKUNGAN")</f>
        <v>0</v>
      </c>
      <c r="AW198" s="147">
        <f t="shared" si="116"/>
        <v>1</v>
      </c>
      <c r="AX198" s="146">
        <f t="shared" si="117"/>
        <v>0</v>
      </c>
      <c r="AY198" s="146">
        <f t="shared" si="118"/>
        <v>1</v>
      </c>
      <c r="AZ198" s="145">
        <f>COUNTIFS(A1_Individu_Data_Keadaan_SDMK!A$4:A$149935,M198,A1_Individu_Data_Keadaan_SDMK!Q$4:Q$149935,"08. GIZI")</f>
        <v>0</v>
      </c>
      <c r="BA198" s="147">
        <f t="shared" si="119"/>
        <v>1</v>
      </c>
      <c r="BB198" s="146">
        <f t="shared" si="120"/>
        <v>0</v>
      </c>
      <c r="BC198" s="146">
        <f t="shared" si="121"/>
        <v>1</v>
      </c>
      <c r="BD198" s="145">
        <f>COUNTIFS(A1_Individu_Data_Keadaan_SDMK!A$4:A$149935,M198,A1_Individu_Data_Keadaan_SDMK!R$4:R$149935,"03. Ahli Teknologi Laboratorium Medik")</f>
        <v>0</v>
      </c>
      <c r="BE198" s="147">
        <f t="shared" si="122"/>
        <v>1</v>
      </c>
      <c r="BF198" s="146">
        <f t="shared" si="123"/>
        <v>0</v>
      </c>
      <c r="BG198" s="146">
        <f t="shared" si="124"/>
        <v>1</v>
      </c>
      <c r="BH198" s="151" t="str">
        <f t="shared" si="125"/>
        <v>Belum Memenuhi</v>
      </c>
      <c r="BI198" s="151" t="str">
        <f t="shared" si="126"/>
        <v>Belum Memenuhi</v>
      </c>
    </row>
    <row r="199" spans="13:61" ht="15">
      <c r="M199" s="142" t="s">
        <v>12752</v>
      </c>
      <c r="N199" s="143" t="s">
        <v>12753</v>
      </c>
      <c r="O199" s="140" t="s">
        <v>267</v>
      </c>
      <c r="P199" s="144" t="s">
        <v>9301</v>
      </c>
      <c r="Q199" s="369" t="s">
        <v>12204</v>
      </c>
      <c r="R199" s="140">
        <v>31</v>
      </c>
      <c r="S199" s="141">
        <v>3173</v>
      </c>
      <c r="T199" s="370" t="str">
        <f>IF(R199&lt;&gt;"",VLOOKUP(R199,'01_MASTER_KODE_WILAYAH'!H$1437:I$1470,2,FALSE),"")</f>
        <v>DKI JAKARTA</v>
      </c>
      <c r="U199" s="370" t="str">
        <f>IF(S199&lt;&gt;"",VLOOKUP(S199,'01_MASTER_KODE_WILAYAH'!D$5:F$1353,3,FALSE),"")</f>
        <v>KOTA JAKARTA PUSAT</v>
      </c>
      <c r="V199" s="371" t="str">
        <f t="shared" si="96"/>
        <v>2</v>
      </c>
      <c r="W199" s="157">
        <f t="shared" si="97"/>
        <v>0</v>
      </c>
      <c r="X199" s="145">
        <f>COUNTIFS(A1_Individu_Data_Keadaan_SDMK!A$4:A$149935,M199,A1_Individu_Data_Keadaan_SDMK!R$4:R$149935,"01. Dokter")</f>
        <v>0</v>
      </c>
      <c r="Y199" s="134">
        <f t="shared" si="98"/>
        <v>1</v>
      </c>
      <c r="Z199" s="146">
        <f t="shared" si="99"/>
        <v>0</v>
      </c>
      <c r="AA199" s="146">
        <f t="shared" si="100"/>
        <v>1</v>
      </c>
      <c r="AB199" s="145">
        <f>COUNTIFS(A1_Individu_Data_Keadaan_SDMK!A$4:A$149935,M199,A1_Individu_Data_Keadaan_SDMK!R$4:R$149935,"02. Dokter Gigi")</f>
        <v>0</v>
      </c>
      <c r="AC199" s="134">
        <f t="shared" si="101"/>
        <v>1</v>
      </c>
      <c r="AD199" s="146">
        <f t="shared" si="102"/>
        <v>0</v>
      </c>
      <c r="AE199" s="146">
        <f t="shared" si="103"/>
        <v>1</v>
      </c>
      <c r="AF199" s="145">
        <f>COUNTIFS(A1_Individu_Data_Keadaan_SDMK!A$4:A$149935,M199,A1_Individu_Data_Keadaan_SDMK!Q$4:Q$149935,"03. KEPERAWATAN")</f>
        <v>0</v>
      </c>
      <c r="AG199" s="147">
        <f t="shared" si="104"/>
        <v>5</v>
      </c>
      <c r="AH199" s="146">
        <f t="shared" si="105"/>
        <v>0</v>
      </c>
      <c r="AI199" s="146">
        <f t="shared" si="106"/>
        <v>5</v>
      </c>
      <c r="AJ199" s="145">
        <f>COUNTIFS(A1_Individu_Data_Keadaan_SDMK!A$4:A$149935,M199,A1_Individu_Data_Keadaan_SDMK!Q$4:Q$149935,"04. KEBIDANAN")</f>
        <v>0</v>
      </c>
      <c r="AK199" s="147">
        <f t="shared" si="107"/>
        <v>4</v>
      </c>
      <c r="AL199" s="146">
        <f t="shared" si="108"/>
        <v>0</v>
      </c>
      <c r="AM199" s="146">
        <f t="shared" si="109"/>
        <v>4</v>
      </c>
      <c r="AN199" s="145">
        <f>COUNTIFS(A1_Individu_Data_Keadaan_SDMK!A$4:A$149935,M199,A1_Individu_Data_Keadaan_SDMK!Q$4:Q$149935,"05. KEFARMASIAN")</f>
        <v>0</v>
      </c>
      <c r="AO199" s="147">
        <f t="shared" si="110"/>
        <v>1</v>
      </c>
      <c r="AP199" s="146">
        <f t="shared" si="111"/>
        <v>0</v>
      </c>
      <c r="AQ199" s="146">
        <f t="shared" si="112"/>
        <v>1</v>
      </c>
      <c r="AR199" s="145">
        <f>COUNTIFS(A1_Individu_Data_Keadaan_SDMK!A$4:A$149935,M199,A1_Individu_Data_Keadaan_SDMK!Q$4:Q$149935,"06. KESEHATAN MASYARAKAT")</f>
        <v>0</v>
      </c>
      <c r="AS199" s="147">
        <f t="shared" si="113"/>
        <v>1</v>
      </c>
      <c r="AT199" s="146">
        <f t="shared" si="114"/>
        <v>0</v>
      </c>
      <c r="AU199" s="146">
        <f t="shared" si="115"/>
        <v>1</v>
      </c>
      <c r="AV199" s="145">
        <f>COUNTIFS(A1_Individu_Data_Keadaan_SDMK!A$4:A$149935,M199,A1_Individu_Data_Keadaan_SDMK!Q$4:Q$149935,"07. KESEHATAN LINGKUNGAN")</f>
        <v>0</v>
      </c>
      <c r="AW199" s="147">
        <f t="shared" si="116"/>
        <v>1</v>
      </c>
      <c r="AX199" s="146">
        <f t="shared" si="117"/>
        <v>0</v>
      </c>
      <c r="AY199" s="146">
        <f t="shared" si="118"/>
        <v>1</v>
      </c>
      <c r="AZ199" s="145">
        <f>COUNTIFS(A1_Individu_Data_Keadaan_SDMK!A$4:A$149935,M199,A1_Individu_Data_Keadaan_SDMK!Q$4:Q$149935,"08. GIZI")</f>
        <v>0</v>
      </c>
      <c r="BA199" s="147">
        <f t="shared" si="119"/>
        <v>1</v>
      </c>
      <c r="BB199" s="146">
        <f t="shared" si="120"/>
        <v>0</v>
      </c>
      <c r="BC199" s="146">
        <f t="shared" si="121"/>
        <v>1</v>
      </c>
      <c r="BD199" s="145">
        <f>COUNTIFS(A1_Individu_Data_Keadaan_SDMK!A$4:A$149935,M199,A1_Individu_Data_Keadaan_SDMK!R$4:R$149935,"03. Ahli Teknologi Laboratorium Medik")</f>
        <v>0</v>
      </c>
      <c r="BE199" s="147">
        <f t="shared" si="122"/>
        <v>1</v>
      </c>
      <c r="BF199" s="146">
        <f t="shared" si="123"/>
        <v>0</v>
      </c>
      <c r="BG199" s="146">
        <f t="shared" si="124"/>
        <v>1</v>
      </c>
      <c r="BH199" s="151" t="str">
        <f t="shared" si="125"/>
        <v>Belum Memenuhi</v>
      </c>
      <c r="BI199" s="151" t="str">
        <f t="shared" si="126"/>
        <v>Belum Memenuhi</v>
      </c>
    </row>
    <row r="200" spans="13:61" ht="15">
      <c r="M200" s="142" t="s">
        <v>12754</v>
      </c>
      <c r="N200" s="143" t="s">
        <v>12755</v>
      </c>
      <c r="O200" s="140" t="s">
        <v>267</v>
      </c>
      <c r="P200" s="144" t="s">
        <v>9301</v>
      </c>
      <c r="Q200" s="369" t="s">
        <v>12204</v>
      </c>
      <c r="R200" s="140">
        <v>31</v>
      </c>
      <c r="S200" s="141">
        <v>3173</v>
      </c>
      <c r="T200" s="370" t="str">
        <f>IF(R200&lt;&gt;"",VLOOKUP(R200,'01_MASTER_KODE_WILAYAH'!H$1437:I$1470,2,FALSE),"")</f>
        <v>DKI JAKARTA</v>
      </c>
      <c r="U200" s="370" t="str">
        <f>IF(S200&lt;&gt;"",VLOOKUP(S200,'01_MASTER_KODE_WILAYAH'!D$5:F$1353,3,FALSE),"")</f>
        <v>KOTA JAKARTA PUSAT</v>
      </c>
      <c r="V200" s="371" t="str">
        <f t="shared" si="96"/>
        <v>2</v>
      </c>
      <c r="W200" s="157">
        <f t="shared" si="97"/>
        <v>0</v>
      </c>
      <c r="X200" s="145">
        <f>COUNTIFS(A1_Individu_Data_Keadaan_SDMK!A$4:A$149935,M200,A1_Individu_Data_Keadaan_SDMK!R$4:R$149935,"01. Dokter")</f>
        <v>0</v>
      </c>
      <c r="Y200" s="134">
        <f t="shared" si="98"/>
        <v>1</v>
      </c>
      <c r="Z200" s="146">
        <f t="shared" si="99"/>
        <v>0</v>
      </c>
      <c r="AA200" s="146">
        <f t="shared" si="100"/>
        <v>1</v>
      </c>
      <c r="AB200" s="145">
        <f>COUNTIFS(A1_Individu_Data_Keadaan_SDMK!A$4:A$149935,M200,A1_Individu_Data_Keadaan_SDMK!R$4:R$149935,"02. Dokter Gigi")</f>
        <v>0</v>
      </c>
      <c r="AC200" s="134">
        <f t="shared" si="101"/>
        <v>1</v>
      </c>
      <c r="AD200" s="146">
        <f t="shared" si="102"/>
        <v>0</v>
      </c>
      <c r="AE200" s="146">
        <f t="shared" si="103"/>
        <v>1</v>
      </c>
      <c r="AF200" s="145">
        <f>COUNTIFS(A1_Individu_Data_Keadaan_SDMK!A$4:A$149935,M200,A1_Individu_Data_Keadaan_SDMK!Q$4:Q$149935,"03. KEPERAWATAN")</f>
        <v>0</v>
      </c>
      <c r="AG200" s="147">
        <f t="shared" si="104"/>
        <v>5</v>
      </c>
      <c r="AH200" s="146">
        <f t="shared" si="105"/>
        <v>0</v>
      </c>
      <c r="AI200" s="146">
        <f t="shared" si="106"/>
        <v>5</v>
      </c>
      <c r="AJ200" s="145">
        <f>COUNTIFS(A1_Individu_Data_Keadaan_SDMK!A$4:A$149935,M200,A1_Individu_Data_Keadaan_SDMK!Q$4:Q$149935,"04. KEBIDANAN")</f>
        <v>0</v>
      </c>
      <c r="AK200" s="147">
        <f t="shared" si="107"/>
        <v>4</v>
      </c>
      <c r="AL200" s="146">
        <f t="shared" si="108"/>
        <v>0</v>
      </c>
      <c r="AM200" s="146">
        <f t="shared" si="109"/>
        <v>4</v>
      </c>
      <c r="AN200" s="145">
        <f>COUNTIFS(A1_Individu_Data_Keadaan_SDMK!A$4:A$149935,M200,A1_Individu_Data_Keadaan_SDMK!Q$4:Q$149935,"05. KEFARMASIAN")</f>
        <v>0</v>
      </c>
      <c r="AO200" s="147">
        <f t="shared" si="110"/>
        <v>1</v>
      </c>
      <c r="AP200" s="146">
        <f t="shared" si="111"/>
        <v>0</v>
      </c>
      <c r="AQ200" s="146">
        <f t="shared" si="112"/>
        <v>1</v>
      </c>
      <c r="AR200" s="145">
        <f>COUNTIFS(A1_Individu_Data_Keadaan_SDMK!A$4:A$149935,M200,A1_Individu_Data_Keadaan_SDMK!Q$4:Q$149935,"06. KESEHATAN MASYARAKAT")</f>
        <v>0</v>
      </c>
      <c r="AS200" s="147">
        <f t="shared" si="113"/>
        <v>1</v>
      </c>
      <c r="AT200" s="146">
        <f t="shared" si="114"/>
        <v>0</v>
      </c>
      <c r="AU200" s="146">
        <f t="shared" si="115"/>
        <v>1</v>
      </c>
      <c r="AV200" s="145">
        <f>COUNTIFS(A1_Individu_Data_Keadaan_SDMK!A$4:A$149935,M200,A1_Individu_Data_Keadaan_SDMK!Q$4:Q$149935,"07. KESEHATAN LINGKUNGAN")</f>
        <v>0</v>
      </c>
      <c r="AW200" s="147">
        <f t="shared" si="116"/>
        <v>1</v>
      </c>
      <c r="AX200" s="146">
        <f t="shared" si="117"/>
        <v>0</v>
      </c>
      <c r="AY200" s="146">
        <f t="shared" si="118"/>
        <v>1</v>
      </c>
      <c r="AZ200" s="145">
        <f>COUNTIFS(A1_Individu_Data_Keadaan_SDMK!A$4:A$149935,M200,A1_Individu_Data_Keadaan_SDMK!Q$4:Q$149935,"08. GIZI")</f>
        <v>0</v>
      </c>
      <c r="BA200" s="147">
        <f t="shared" si="119"/>
        <v>1</v>
      </c>
      <c r="BB200" s="146">
        <f t="shared" si="120"/>
        <v>0</v>
      </c>
      <c r="BC200" s="146">
        <f t="shared" si="121"/>
        <v>1</v>
      </c>
      <c r="BD200" s="145">
        <f>COUNTIFS(A1_Individu_Data_Keadaan_SDMK!A$4:A$149935,M200,A1_Individu_Data_Keadaan_SDMK!R$4:R$149935,"03. Ahli Teknologi Laboratorium Medik")</f>
        <v>0</v>
      </c>
      <c r="BE200" s="147">
        <f t="shared" si="122"/>
        <v>1</v>
      </c>
      <c r="BF200" s="146">
        <f t="shared" si="123"/>
        <v>0</v>
      </c>
      <c r="BG200" s="146">
        <f t="shared" si="124"/>
        <v>1</v>
      </c>
      <c r="BH200" s="151" t="str">
        <f t="shared" si="125"/>
        <v>Belum Memenuhi</v>
      </c>
      <c r="BI200" s="151" t="str">
        <f t="shared" si="126"/>
        <v>Belum Memenuhi</v>
      </c>
    </row>
    <row r="201" spans="13:61" ht="15">
      <c r="M201" s="142" t="s">
        <v>12756</v>
      </c>
      <c r="N201" s="143" t="s">
        <v>12757</v>
      </c>
      <c r="O201" s="140" t="s">
        <v>267</v>
      </c>
      <c r="P201" s="144" t="s">
        <v>9301</v>
      </c>
      <c r="Q201" s="369" t="s">
        <v>12204</v>
      </c>
      <c r="R201" s="140">
        <v>31</v>
      </c>
      <c r="S201" s="141">
        <v>3173</v>
      </c>
      <c r="T201" s="370" t="str">
        <f>IF(R201&lt;&gt;"",VLOOKUP(R201,'01_MASTER_KODE_WILAYAH'!H$1437:I$1470,2,FALSE),"")</f>
        <v>DKI JAKARTA</v>
      </c>
      <c r="U201" s="370" t="str">
        <f>IF(S201&lt;&gt;"",VLOOKUP(S201,'01_MASTER_KODE_WILAYAH'!D$5:F$1353,3,FALSE),"")</f>
        <v>KOTA JAKARTA PUSAT</v>
      </c>
      <c r="V201" s="371" t="str">
        <f t="shared" si="96"/>
        <v>2</v>
      </c>
      <c r="W201" s="157">
        <f t="shared" si="97"/>
        <v>0</v>
      </c>
      <c r="X201" s="145">
        <f>COUNTIFS(A1_Individu_Data_Keadaan_SDMK!A$4:A$149935,M201,A1_Individu_Data_Keadaan_SDMK!R$4:R$149935,"01. Dokter")</f>
        <v>0</v>
      </c>
      <c r="Y201" s="134">
        <f t="shared" si="98"/>
        <v>1</v>
      </c>
      <c r="Z201" s="146">
        <f t="shared" si="99"/>
        <v>0</v>
      </c>
      <c r="AA201" s="146">
        <f t="shared" si="100"/>
        <v>1</v>
      </c>
      <c r="AB201" s="145">
        <f>COUNTIFS(A1_Individu_Data_Keadaan_SDMK!A$4:A$149935,M201,A1_Individu_Data_Keadaan_SDMK!R$4:R$149935,"02. Dokter Gigi")</f>
        <v>0</v>
      </c>
      <c r="AC201" s="134">
        <f t="shared" si="101"/>
        <v>1</v>
      </c>
      <c r="AD201" s="146">
        <f t="shared" si="102"/>
        <v>0</v>
      </c>
      <c r="AE201" s="146">
        <f t="shared" si="103"/>
        <v>1</v>
      </c>
      <c r="AF201" s="145">
        <f>COUNTIFS(A1_Individu_Data_Keadaan_SDMK!A$4:A$149935,M201,A1_Individu_Data_Keadaan_SDMK!Q$4:Q$149935,"03. KEPERAWATAN")</f>
        <v>0</v>
      </c>
      <c r="AG201" s="147">
        <f t="shared" si="104"/>
        <v>5</v>
      </c>
      <c r="AH201" s="146">
        <f t="shared" si="105"/>
        <v>0</v>
      </c>
      <c r="AI201" s="146">
        <f t="shared" si="106"/>
        <v>5</v>
      </c>
      <c r="AJ201" s="145">
        <f>COUNTIFS(A1_Individu_Data_Keadaan_SDMK!A$4:A$149935,M201,A1_Individu_Data_Keadaan_SDMK!Q$4:Q$149935,"04. KEBIDANAN")</f>
        <v>0</v>
      </c>
      <c r="AK201" s="147">
        <f t="shared" si="107"/>
        <v>4</v>
      </c>
      <c r="AL201" s="146">
        <f t="shared" si="108"/>
        <v>0</v>
      </c>
      <c r="AM201" s="146">
        <f t="shared" si="109"/>
        <v>4</v>
      </c>
      <c r="AN201" s="145">
        <f>COUNTIFS(A1_Individu_Data_Keadaan_SDMK!A$4:A$149935,M201,A1_Individu_Data_Keadaan_SDMK!Q$4:Q$149935,"05. KEFARMASIAN")</f>
        <v>0</v>
      </c>
      <c r="AO201" s="147">
        <f t="shared" si="110"/>
        <v>1</v>
      </c>
      <c r="AP201" s="146">
        <f t="shared" si="111"/>
        <v>0</v>
      </c>
      <c r="AQ201" s="146">
        <f t="shared" si="112"/>
        <v>1</v>
      </c>
      <c r="AR201" s="145">
        <f>COUNTIFS(A1_Individu_Data_Keadaan_SDMK!A$4:A$149935,M201,A1_Individu_Data_Keadaan_SDMK!Q$4:Q$149935,"06. KESEHATAN MASYARAKAT")</f>
        <v>0</v>
      </c>
      <c r="AS201" s="147">
        <f t="shared" si="113"/>
        <v>1</v>
      </c>
      <c r="AT201" s="146">
        <f t="shared" si="114"/>
        <v>0</v>
      </c>
      <c r="AU201" s="146">
        <f t="shared" si="115"/>
        <v>1</v>
      </c>
      <c r="AV201" s="145">
        <f>COUNTIFS(A1_Individu_Data_Keadaan_SDMK!A$4:A$149935,M201,A1_Individu_Data_Keadaan_SDMK!Q$4:Q$149935,"07. KESEHATAN LINGKUNGAN")</f>
        <v>0</v>
      </c>
      <c r="AW201" s="147">
        <f t="shared" si="116"/>
        <v>1</v>
      </c>
      <c r="AX201" s="146">
        <f t="shared" si="117"/>
        <v>0</v>
      </c>
      <c r="AY201" s="146">
        <f t="shared" si="118"/>
        <v>1</v>
      </c>
      <c r="AZ201" s="145">
        <f>COUNTIFS(A1_Individu_Data_Keadaan_SDMK!A$4:A$149935,M201,A1_Individu_Data_Keadaan_SDMK!Q$4:Q$149935,"08. GIZI")</f>
        <v>0</v>
      </c>
      <c r="BA201" s="147">
        <f t="shared" si="119"/>
        <v>1</v>
      </c>
      <c r="BB201" s="146">
        <f t="shared" si="120"/>
        <v>0</v>
      </c>
      <c r="BC201" s="146">
        <f t="shared" si="121"/>
        <v>1</v>
      </c>
      <c r="BD201" s="145">
        <f>COUNTIFS(A1_Individu_Data_Keadaan_SDMK!A$4:A$149935,M201,A1_Individu_Data_Keadaan_SDMK!R$4:R$149935,"03. Ahli Teknologi Laboratorium Medik")</f>
        <v>0</v>
      </c>
      <c r="BE201" s="147">
        <f t="shared" si="122"/>
        <v>1</v>
      </c>
      <c r="BF201" s="146">
        <f t="shared" si="123"/>
        <v>0</v>
      </c>
      <c r="BG201" s="146">
        <f t="shared" si="124"/>
        <v>1</v>
      </c>
      <c r="BH201" s="151" t="str">
        <f t="shared" si="125"/>
        <v>Belum Memenuhi</v>
      </c>
      <c r="BI201" s="151" t="str">
        <f t="shared" si="126"/>
        <v>Belum Memenuhi</v>
      </c>
    </row>
    <row r="202" spans="13:61" ht="15">
      <c r="M202" s="142" t="s">
        <v>12758</v>
      </c>
      <c r="N202" s="143" t="s">
        <v>12759</v>
      </c>
      <c r="O202" s="140" t="s">
        <v>267</v>
      </c>
      <c r="P202" s="144" t="s">
        <v>9301</v>
      </c>
      <c r="Q202" s="369" t="s">
        <v>12204</v>
      </c>
      <c r="R202" s="140">
        <v>31</v>
      </c>
      <c r="S202" s="141">
        <v>3173</v>
      </c>
      <c r="T202" s="370" t="str">
        <f>IF(R202&lt;&gt;"",VLOOKUP(R202,'01_MASTER_KODE_WILAYAH'!H$1437:I$1470,2,FALSE),"")</f>
        <v>DKI JAKARTA</v>
      </c>
      <c r="U202" s="370" t="str">
        <f>IF(S202&lt;&gt;"",VLOOKUP(S202,'01_MASTER_KODE_WILAYAH'!D$5:F$1353,3,FALSE),"")</f>
        <v>KOTA JAKARTA PUSAT</v>
      </c>
      <c r="V202" s="371" t="str">
        <f t="shared" si="96"/>
        <v>2</v>
      </c>
      <c r="W202" s="157">
        <f t="shared" si="97"/>
        <v>0</v>
      </c>
      <c r="X202" s="145">
        <f>COUNTIFS(A1_Individu_Data_Keadaan_SDMK!A$4:A$149935,M202,A1_Individu_Data_Keadaan_SDMK!R$4:R$149935,"01. Dokter")</f>
        <v>0</v>
      </c>
      <c r="Y202" s="134">
        <f t="shared" si="98"/>
        <v>1</v>
      </c>
      <c r="Z202" s="146">
        <f t="shared" si="99"/>
        <v>0</v>
      </c>
      <c r="AA202" s="146">
        <f t="shared" si="100"/>
        <v>1</v>
      </c>
      <c r="AB202" s="145">
        <f>COUNTIFS(A1_Individu_Data_Keadaan_SDMK!A$4:A$149935,M202,A1_Individu_Data_Keadaan_SDMK!R$4:R$149935,"02. Dokter Gigi")</f>
        <v>0</v>
      </c>
      <c r="AC202" s="134">
        <f t="shared" si="101"/>
        <v>1</v>
      </c>
      <c r="AD202" s="146">
        <f t="shared" si="102"/>
        <v>0</v>
      </c>
      <c r="AE202" s="146">
        <f t="shared" si="103"/>
        <v>1</v>
      </c>
      <c r="AF202" s="145">
        <f>COUNTIFS(A1_Individu_Data_Keadaan_SDMK!A$4:A$149935,M202,A1_Individu_Data_Keadaan_SDMK!Q$4:Q$149935,"03. KEPERAWATAN")</f>
        <v>0</v>
      </c>
      <c r="AG202" s="147">
        <f t="shared" si="104"/>
        <v>5</v>
      </c>
      <c r="AH202" s="146">
        <f t="shared" si="105"/>
        <v>0</v>
      </c>
      <c r="AI202" s="146">
        <f t="shared" si="106"/>
        <v>5</v>
      </c>
      <c r="AJ202" s="145">
        <f>COUNTIFS(A1_Individu_Data_Keadaan_SDMK!A$4:A$149935,M202,A1_Individu_Data_Keadaan_SDMK!Q$4:Q$149935,"04. KEBIDANAN")</f>
        <v>0</v>
      </c>
      <c r="AK202" s="147">
        <f t="shared" si="107"/>
        <v>4</v>
      </c>
      <c r="AL202" s="146">
        <f t="shared" si="108"/>
        <v>0</v>
      </c>
      <c r="AM202" s="146">
        <f t="shared" si="109"/>
        <v>4</v>
      </c>
      <c r="AN202" s="145">
        <f>COUNTIFS(A1_Individu_Data_Keadaan_SDMK!A$4:A$149935,M202,A1_Individu_Data_Keadaan_SDMK!Q$4:Q$149935,"05. KEFARMASIAN")</f>
        <v>0</v>
      </c>
      <c r="AO202" s="147">
        <f t="shared" si="110"/>
        <v>1</v>
      </c>
      <c r="AP202" s="146">
        <f t="shared" si="111"/>
        <v>0</v>
      </c>
      <c r="AQ202" s="146">
        <f t="shared" si="112"/>
        <v>1</v>
      </c>
      <c r="AR202" s="145">
        <f>COUNTIFS(A1_Individu_Data_Keadaan_SDMK!A$4:A$149935,M202,A1_Individu_Data_Keadaan_SDMK!Q$4:Q$149935,"06. KESEHATAN MASYARAKAT")</f>
        <v>0</v>
      </c>
      <c r="AS202" s="147">
        <f t="shared" si="113"/>
        <v>1</v>
      </c>
      <c r="AT202" s="146">
        <f t="shared" si="114"/>
        <v>0</v>
      </c>
      <c r="AU202" s="146">
        <f t="shared" si="115"/>
        <v>1</v>
      </c>
      <c r="AV202" s="145">
        <f>COUNTIFS(A1_Individu_Data_Keadaan_SDMK!A$4:A$149935,M202,A1_Individu_Data_Keadaan_SDMK!Q$4:Q$149935,"07. KESEHATAN LINGKUNGAN")</f>
        <v>0</v>
      </c>
      <c r="AW202" s="147">
        <f t="shared" si="116"/>
        <v>1</v>
      </c>
      <c r="AX202" s="146">
        <f t="shared" si="117"/>
        <v>0</v>
      </c>
      <c r="AY202" s="146">
        <f t="shared" si="118"/>
        <v>1</v>
      </c>
      <c r="AZ202" s="145">
        <f>COUNTIFS(A1_Individu_Data_Keadaan_SDMK!A$4:A$149935,M202,A1_Individu_Data_Keadaan_SDMK!Q$4:Q$149935,"08. GIZI")</f>
        <v>0</v>
      </c>
      <c r="BA202" s="147">
        <f t="shared" si="119"/>
        <v>1</v>
      </c>
      <c r="BB202" s="146">
        <f t="shared" si="120"/>
        <v>0</v>
      </c>
      <c r="BC202" s="146">
        <f t="shared" si="121"/>
        <v>1</v>
      </c>
      <c r="BD202" s="145">
        <f>COUNTIFS(A1_Individu_Data_Keadaan_SDMK!A$4:A$149935,M202,A1_Individu_Data_Keadaan_SDMK!R$4:R$149935,"03. Ahli Teknologi Laboratorium Medik")</f>
        <v>0</v>
      </c>
      <c r="BE202" s="147">
        <f t="shared" si="122"/>
        <v>1</v>
      </c>
      <c r="BF202" s="146">
        <f t="shared" si="123"/>
        <v>0</v>
      </c>
      <c r="BG202" s="146">
        <f t="shared" si="124"/>
        <v>1</v>
      </c>
      <c r="BH202" s="151" t="str">
        <f t="shared" si="125"/>
        <v>Belum Memenuhi</v>
      </c>
      <c r="BI202" s="151" t="str">
        <f t="shared" si="126"/>
        <v>Belum Memenuhi</v>
      </c>
    </row>
    <row r="203" spans="13:61" ht="15">
      <c r="M203" s="142" t="s">
        <v>12760</v>
      </c>
      <c r="N203" s="143" t="s">
        <v>12761</v>
      </c>
      <c r="O203" s="140" t="s">
        <v>267</v>
      </c>
      <c r="P203" s="144" t="s">
        <v>9301</v>
      </c>
      <c r="Q203" s="369" t="s">
        <v>12204</v>
      </c>
      <c r="R203" s="140">
        <v>31</v>
      </c>
      <c r="S203" s="141">
        <v>3173</v>
      </c>
      <c r="T203" s="370" t="str">
        <f>IF(R203&lt;&gt;"",VLOOKUP(R203,'01_MASTER_KODE_WILAYAH'!H$1437:I$1470,2,FALSE),"")</f>
        <v>DKI JAKARTA</v>
      </c>
      <c r="U203" s="370" t="str">
        <f>IF(S203&lt;&gt;"",VLOOKUP(S203,'01_MASTER_KODE_WILAYAH'!D$5:F$1353,3,FALSE),"")</f>
        <v>KOTA JAKARTA PUSAT</v>
      </c>
      <c r="V203" s="371" t="str">
        <f t="shared" si="96"/>
        <v>2</v>
      </c>
      <c r="W203" s="157">
        <f t="shared" si="97"/>
        <v>0</v>
      </c>
      <c r="X203" s="145">
        <f>COUNTIFS(A1_Individu_Data_Keadaan_SDMK!A$4:A$149935,M203,A1_Individu_Data_Keadaan_SDMK!R$4:R$149935,"01. Dokter")</f>
        <v>0</v>
      </c>
      <c r="Y203" s="134">
        <f t="shared" si="98"/>
        <v>1</v>
      </c>
      <c r="Z203" s="146">
        <f t="shared" si="99"/>
        <v>0</v>
      </c>
      <c r="AA203" s="146">
        <f t="shared" si="100"/>
        <v>1</v>
      </c>
      <c r="AB203" s="145">
        <f>COUNTIFS(A1_Individu_Data_Keadaan_SDMK!A$4:A$149935,M203,A1_Individu_Data_Keadaan_SDMK!R$4:R$149935,"02. Dokter Gigi")</f>
        <v>0</v>
      </c>
      <c r="AC203" s="134">
        <f t="shared" si="101"/>
        <v>1</v>
      </c>
      <c r="AD203" s="146">
        <f t="shared" si="102"/>
        <v>0</v>
      </c>
      <c r="AE203" s="146">
        <f t="shared" si="103"/>
        <v>1</v>
      </c>
      <c r="AF203" s="145">
        <f>COUNTIFS(A1_Individu_Data_Keadaan_SDMK!A$4:A$149935,M203,A1_Individu_Data_Keadaan_SDMK!Q$4:Q$149935,"03. KEPERAWATAN")</f>
        <v>0</v>
      </c>
      <c r="AG203" s="147">
        <f t="shared" si="104"/>
        <v>5</v>
      </c>
      <c r="AH203" s="146">
        <f t="shared" si="105"/>
        <v>0</v>
      </c>
      <c r="AI203" s="146">
        <f t="shared" si="106"/>
        <v>5</v>
      </c>
      <c r="AJ203" s="145">
        <f>COUNTIFS(A1_Individu_Data_Keadaan_SDMK!A$4:A$149935,M203,A1_Individu_Data_Keadaan_SDMK!Q$4:Q$149935,"04. KEBIDANAN")</f>
        <v>0</v>
      </c>
      <c r="AK203" s="147">
        <f t="shared" si="107"/>
        <v>4</v>
      </c>
      <c r="AL203" s="146">
        <f t="shared" si="108"/>
        <v>0</v>
      </c>
      <c r="AM203" s="146">
        <f t="shared" si="109"/>
        <v>4</v>
      </c>
      <c r="AN203" s="145">
        <f>COUNTIFS(A1_Individu_Data_Keadaan_SDMK!A$4:A$149935,M203,A1_Individu_Data_Keadaan_SDMK!Q$4:Q$149935,"05. KEFARMASIAN")</f>
        <v>0</v>
      </c>
      <c r="AO203" s="147">
        <f t="shared" si="110"/>
        <v>1</v>
      </c>
      <c r="AP203" s="146">
        <f t="shared" si="111"/>
        <v>0</v>
      </c>
      <c r="AQ203" s="146">
        <f t="shared" si="112"/>
        <v>1</v>
      </c>
      <c r="AR203" s="145">
        <f>COUNTIFS(A1_Individu_Data_Keadaan_SDMK!A$4:A$149935,M203,A1_Individu_Data_Keadaan_SDMK!Q$4:Q$149935,"06. KESEHATAN MASYARAKAT")</f>
        <v>0</v>
      </c>
      <c r="AS203" s="147">
        <f t="shared" si="113"/>
        <v>1</v>
      </c>
      <c r="AT203" s="146">
        <f t="shared" si="114"/>
        <v>0</v>
      </c>
      <c r="AU203" s="146">
        <f t="shared" si="115"/>
        <v>1</v>
      </c>
      <c r="AV203" s="145">
        <f>COUNTIFS(A1_Individu_Data_Keadaan_SDMK!A$4:A$149935,M203,A1_Individu_Data_Keadaan_SDMK!Q$4:Q$149935,"07. KESEHATAN LINGKUNGAN")</f>
        <v>0</v>
      </c>
      <c r="AW203" s="147">
        <f t="shared" si="116"/>
        <v>1</v>
      </c>
      <c r="AX203" s="146">
        <f t="shared" si="117"/>
        <v>0</v>
      </c>
      <c r="AY203" s="146">
        <f t="shared" si="118"/>
        <v>1</v>
      </c>
      <c r="AZ203" s="145">
        <f>COUNTIFS(A1_Individu_Data_Keadaan_SDMK!A$4:A$149935,M203,A1_Individu_Data_Keadaan_SDMK!Q$4:Q$149935,"08. GIZI")</f>
        <v>0</v>
      </c>
      <c r="BA203" s="147">
        <f t="shared" si="119"/>
        <v>1</v>
      </c>
      <c r="BB203" s="146">
        <f t="shared" si="120"/>
        <v>0</v>
      </c>
      <c r="BC203" s="146">
        <f t="shared" si="121"/>
        <v>1</v>
      </c>
      <c r="BD203" s="145">
        <f>COUNTIFS(A1_Individu_Data_Keadaan_SDMK!A$4:A$149935,M203,A1_Individu_Data_Keadaan_SDMK!R$4:R$149935,"03. Ahli Teknologi Laboratorium Medik")</f>
        <v>0</v>
      </c>
      <c r="BE203" s="147">
        <f t="shared" si="122"/>
        <v>1</v>
      </c>
      <c r="BF203" s="146">
        <f t="shared" si="123"/>
        <v>0</v>
      </c>
      <c r="BG203" s="146">
        <f t="shared" si="124"/>
        <v>1</v>
      </c>
      <c r="BH203" s="151" t="str">
        <f t="shared" si="125"/>
        <v>Belum Memenuhi</v>
      </c>
      <c r="BI203" s="151" t="str">
        <f t="shared" si="126"/>
        <v>Belum Memenuhi</v>
      </c>
    </row>
    <row r="204" spans="13:61" ht="15">
      <c r="M204" s="142" t="s">
        <v>12762</v>
      </c>
      <c r="N204" s="143" t="s">
        <v>12763</v>
      </c>
      <c r="O204" s="140" t="s">
        <v>267</v>
      </c>
      <c r="P204" s="144" t="s">
        <v>9301</v>
      </c>
      <c r="Q204" s="369" t="s">
        <v>12204</v>
      </c>
      <c r="R204" s="140">
        <v>31</v>
      </c>
      <c r="S204" s="141">
        <v>3173</v>
      </c>
      <c r="T204" s="370" t="str">
        <f>IF(R204&lt;&gt;"",VLOOKUP(R204,'01_MASTER_KODE_WILAYAH'!H$1437:I$1470,2,FALSE),"")</f>
        <v>DKI JAKARTA</v>
      </c>
      <c r="U204" s="370" t="str">
        <f>IF(S204&lt;&gt;"",VLOOKUP(S204,'01_MASTER_KODE_WILAYAH'!D$5:F$1353,3,FALSE),"")</f>
        <v>KOTA JAKARTA PUSAT</v>
      </c>
      <c r="V204" s="371" t="str">
        <f t="shared" si="96"/>
        <v>2</v>
      </c>
      <c r="W204" s="157">
        <f t="shared" si="97"/>
        <v>0</v>
      </c>
      <c r="X204" s="145">
        <f>COUNTIFS(A1_Individu_Data_Keadaan_SDMK!A$4:A$149935,M204,A1_Individu_Data_Keadaan_SDMK!R$4:R$149935,"01. Dokter")</f>
        <v>0</v>
      </c>
      <c r="Y204" s="134">
        <f t="shared" si="98"/>
        <v>1</v>
      </c>
      <c r="Z204" s="146">
        <f t="shared" si="99"/>
        <v>0</v>
      </c>
      <c r="AA204" s="146">
        <f t="shared" si="100"/>
        <v>1</v>
      </c>
      <c r="AB204" s="145">
        <f>COUNTIFS(A1_Individu_Data_Keadaan_SDMK!A$4:A$149935,M204,A1_Individu_Data_Keadaan_SDMK!R$4:R$149935,"02. Dokter Gigi")</f>
        <v>0</v>
      </c>
      <c r="AC204" s="134">
        <f t="shared" si="101"/>
        <v>1</v>
      </c>
      <c r="AD204" s="146">
        <f t="shared" si="102"/>
        <v>0</v>
      </c>
      <c r="AE204" s="146">
        <f t="shared" si="103"/>
        <v>1</v>
      </c>
      <c r="AF204" s="145">
        <f>COUNTIFS(A1_Individu_Data_Keadaan_SDMK!A$4:A$149935,M204,A1_Individu_Data_Keadaan_SDMK!Q$4:Q$149935,"03. KEPERAWATAN")</f>
        <v>0</v>
      </c>
      <c r="AG204" s="147">
        <f t="shared" si="104"/>
        <v>5</v>
      </c>
      <c r="AH204" s="146">
        <f t="shared" si="105"/>
        <v>0</v>
      </c>
      <c r="AI204" s="146">
        <f t="shared" si="106"/>
        <v>5</v>
      </c>
      <c r="AJ204" s="145">
        <f>COUNTIFS(A1_Individu_Data_Keadaan_SDMK!A$4:A$149935,M204,A1_Individu_Data_Keadaan_SDMK!Q$4:Q$149935,"04. KEBIDANAN")</f>
        <v>0</v>
      </c>
      <c r="AK204" s="147">
        <f t="shared" si="107"/>
        <v>4</v>
      </c>
      <c r="AL204" s="146">
        <f t="shared" si="108"/>
        <v>0</v>
      </c>
      <c r="AM204" s="146">
        <f t="shared" si="109"/>
        <v>4</v>
      </c>
      <c r="AN204" s="145">
        <f>COUNTIFS(A1_Individu_Data_Keadaan_SDMK!A$4:A$149935,M204,A1_Individu_Data_Keadaan_SDMK!Q$4:Q$149935,"05. KEFARMASIAN")</f>
        <v>0</v>
      </c>
      <c r="AO204" s="147">
        <f t="shared" si="110"/>
        <v>1</v>
      </c>
      <c r="AP204" s="146">
        <f t="shared" si="111"/>
        <v>0</v>
      </c>
      <c r="AQ204" s="146">
        <f t="shared" si="112"/>
        <v>1</v>
      </c>
      <c r="AR204" s="145">
        <f>COUNTIFS(A1_Individu_Data_Keadaan_SDMK!A$4:A$149935,M204,A1_Individu_Data_Keadaan_SDMK!Q$4:Q$149935,"06. KESEHATAN MASYARAKAT")</f>
        <v>0</v>
      </c>
      <c r="AS204" s="147">
        <f t="shared" si="113"/>
        <v>1</v>
      </c>
      <c r="AT204" s="146">
        <f t="shared" si="114"/>
        <v>0</v>
      </c>
      <c r="AU204" s="146">
        <f t="shared" si="115"/>
        <v>1</v>
      </c>
      <c r="AV204" s="145">
        <f>COUNTIFS(A1_Individu_Data_Keadaan_SDMK!A$4:A$149935,M204,A1_Individu_Data_Keadaan_SDMK!Q$4:Q$149935,"07. KESEHATAN LINGKUNGAN")</f>
        <v>0</v>
      </c>
      <c r="AW204" s="147">
        <f t="shared" si="116"/>
        <v>1</v>
      </c>
      <c r="AX204" s="146">
        <f t="shared" si="117"/>
        <v>0</v>
      </c>
      <c r="AY204" s="146">
        <f t="shared" si="118"/>
        <v>1</v>
      </c>
      <c r="AZ204" s="145">
        <f>COUNTIFS(A1_Individu_Data_Keadaan_SDMK!A$4:A$149935,M204,A1_Individu_Data_Keadaan_SDMK!Q$4:Q$149935,"08. GIZI")</f>
        <v>0</v>
      </c>
      <c r="BA204" s="147">
        <f t="shared" si="119"/>
        <v>1</v>
      </c>
      <c r="BB204" s="146">
        <f t="shared" si="120"/>
        <v>0</v>
      </c>
      <c r="BC204" s="146">
        <f t="shared" si="121"/>
        <v>1</v>
      </c>
      <c r="BD204" s="145">
        <f>COUNTIFS(A1_Individu_Data_Keadaan_SDMK!A$4:A$149935,M204,A1_Individu_Data_Keadaan_SDMK!R$4:R$149935,"03. Ahli Teknologi Laboratorium Medik")</f>
        <v>0</v>
      </c>
      <c r="BE204" s="147">
        <f t="shared" si="122"/>
        <v>1</v>
      </c>
      <c r="BF204" s="146">
        <f t="shared" si="123"/>
        <v>0</v>
      </c>
      <c r="BG204" s="146">
        <f t="shared" si="124"/>
        <v>1</v>
      </c>
      <c r="BH204" s="151" t="str">
        <f t="shared" si="125"/>
        <v>Belum Memenuhi</v>
      </c>
      <c r="BI204" s="151" t="str">
        <f t="shared" si="126"/>
        <v>Belum Memenuhi</v>
      </c>
    </row>
    <row r="205" spans="13:61" ht="15">
      <c r="M205" s="142" t="s">
        <v>12764</v>
      </c>
      <c r="N205" s="143" t="s">
        <v>12765</v>
      </c>
      <c r="O205" s="140" t="s">
        <v>267</v>
      </c>
      <c r="P205" s="144" t="s">
        <v>9302</v>
      </c>
      <c r="Q205" s="369" t="s">
        <v>12204</v>
      </c>
      <c r="R205" s="140">
        <v>31</v>
      </c>
      <c r="S205" s="141">
        <v>3173</v>
      </c>
      <c r="T205" s="370" t="str">
        <f>IF(R205&lt;&gt;"",VLOOKUP(R205,'01_MASTER_KODE_WILAYAH'!H$1437:I$1470,2,FALSE),"")</f>
        <v>DKI JAKARTA</v>
      </c>
      <c r="U205" s="370" t="str">
        <f>IF(S205&lt;&gt;"",VLOOKUP(S205,'01_MASTER_KODE_WILAYAH'!D$5:F$1353,3,FALSE),"")</f>
        <v>KOTA JAKARTA PUSAT</v>
      </c>
      <c r="V205" s="371" t="str">
        <f t="shared" si="96"/>
        <v>1</v>
      </c>
      <c r="W205" s="157">
        <f t="shared" si="97"/>
        <v>0</v>
      </c>
      <c r="X205" s="145">
        <f>COUNTIFS(A1_Individu_Data_Keadaan_SDMK!A$4:A$149935,M205,A1_Individu_Data_Keadaan_SDMK!R$4:R$149935,"01. Dokter")</f>
        <v>0</v>
      </c>
      <c r="Y205" s="134">
        <f t="shared" si="98"/>
        <v>2</v>
      </c>
      <c r="Z205" s="146">
        <f t="shared" si="99"/>
        <v>0</v>
      </c>
      <c r="AA205" s="146">
        <f t="shared" si="100"/>
        <v>2</v>
      </c>
      <c r="AB205" s="145">
        <f>COUNTIFS(A1_Individu_Data_Keadaan_SDMK!A$4:A$149935,M205,A1_Individu_Data_Keadaan_SDMK!R$4:R$149935,"02. Dokter Gigi")</f>
        <v>0</v>
      </c>
      <c r="AC205" s="134">
        <f t="shared" si="101"/>
        <v>1</v>
      </c>
      <c r="AD205" s="146">
        <f t="shared" si="102"/>
        <v>0</v>
      </c>
      <c r="AE205" s="146">
        <f t="shared" si="103"/>
        <v>1</v>
      </c>
      <c r="AF205" s="145">
        <f>COUNTIFS(A1_Individu_Data_Keadaan_SDMK!A$4:A$149935,M205,A1_Individu_Data_Keadaan_SDMK!Q$4:Q$149935,"03. KEPERAWATAN")</f>
        <v>0</v>
      </c>
      <c r="AG205" s="147">
        <f t="shared" si="104"/>
        <v>8</v>
      </c>
      <c r="AH205" s="146">
        <f t="shared" si="105"/>
        <v>0</v>
      </c>
      <c r="AI205" s="146">
        <f t="shared" si="106"/>
        <v>8</v>
      </c>
      <c r="AJ205" s="145">
        <f>COUNTIFS(A1_Individu_Data_Keadaan_SDMK!A$4:A$149935,M205,A1_Individu_Data_Keadaan_SDMK!Q$4:Q$149935,"04. KEBIDANAN")</f>
        <v>0</v>
      </c>
      <c r="AK205" s="147">
        <f t="shared" si="107"/>
        <v>7</v>
      </c>
      <c r="AL205" s="146">
        <f t="shared" si="108"/>
        <v>0</v>
      </c>
      <c r="AM205" s="146">
        <f t="shared" si="109"/>
        <v>7</v>
      </c>
      <c r="AN205" s="145">
        <f>COUNTIFS(A1_Individu_Data_Keadaan_SDMK!A$4:A$149935,M205,A1_Individu_Data_Keadaan_SDMK!Q$4:Q$149935,"05. KEFARMASIAN")</f>
        <v>0</v>
      </c>
      <c r="AO205" s="147">
        <f t="shared" si="110"/>
        <v>1</v>
      </c>
      <c r="AP205" s="146">
        <f t="shared" si="111"/>
        <v>0</v>
      </c>
      <c r="AQ205" s="146">
        <f t="shared" si="112"/>
        <v>1</v>
      </c>
      <c r="AR205" s="145">
        <f>COUNTIFS(A1_Individu_Data_Keadaan_SDMK!A$4:A$149935,M205,A1_Individu_Data_Keadaan_SDMK!Q$4:Q$149935,"06. KESEHATAN MASYARAKAT")</f>
        <v>0</v>
      </c>
      <c r="AS205" s="147">
        <f t="shared" si="113"/>
        <v>1</v>
      </c>
      <c r="AT205" s="146">
        <f t="shared" si="114"/>
        <v>0</v>
      </c>
      <c r="AU205" s="146">
        <f t="shared" si="115"/>
        <v>1</v>
      </c>
      <c r="AV205" s="145">
        <f>COUNTIFS(A1_Individu_Data_Keadaan_SDMK!A$4:A$149935,M205,A1_Individu_Data_Keadaan_SDMK!Q$4:Q$149935,"07. KESEHATAN LINGKUNGAN")</f>
        <v>0</v>
      </c>
      <c r="AW205" s="147">
        <f t="shared" si="116"/>
        <v>1</v>
      </c>
      <c r="AX205" s="146">
        <f t="shared" si="117"/>
        <v>0</v>
      </c>
      <c r="AY205" s="146">
        <f t="shared" si="118"/>
        <v>1</v>
      </c>
      <c r="AZ205" s="145">
        <f>COUNTIFS(A1_Individu_Data_Keadaan_SDMK!A$4:A$149935,M205,A1_Individu_Data_Keadaan_SDMK!Q$4:Q$149935,"08. GIZI")</f>
        <v>0</v>
      </c>
      <c r="BA205" s="147">
        <f t="shared" si="119"/>
        <v>2</v>
      </c>
      <c r="BB205" s="146">
        <f t="shared" si="120"/>
        <v>0</v>
      </c>
      <c r="BC205" s="146">
        <f t="shared" si="121"/>
        <v>2</v>
      </c>
      <c r="BD205" s="145">
        <f>COUNTIFS(A1_Individu_Data_Keadaan_SDMK!A$4:A$149935,M205,A1_Individu_Data_Keadaan_SDMK!R$4:R$149935,"03. Ahli Teknologi Laboratorium Medik")</f>
        <v>0</v>
      </c>
      <c r="BE205" s="147">
        <f t="shared" si="122"/>
        <v>1</v>
      </c>
      <c r="BF205" s="146">
        <f t="shared" si="123"/>
        <v>0</v>
      </c>
      <c r="BG205" s="146">
        <f t="shared" si="124"/>
        <v>1</v>
      </c>
      <c r="BH205" s="151" t="str">
        <f t="shared" si="125"/>
        <v>Belum Memenuhi</v>
      </c>
      <c r="BI205" s="151" t="str">
        <f t="shared" si="126"/>
        <v>Belum Memenuhi</v>
      </c>
    </row>
    <row r="206" spans="13:61" ht="15">
      <c r="M206" s="142" t="s">
        <v>12766</v>
      </c>
      <c r="N206" s="143" t="s">
        <v>12767</v>
      </c>
      <c r="O206" s="140" t="s">
        <v>267</v>
      </c>
      <c r="P206" s="144" t="s">
        <v>9301</v>
      </c>
      <c r="Q206" s="369" t="s">
        <v>12204</v>
      </c>
      <c r="R206" s="140">
        <v>31</v>
      </c>
      <c r="S206" s="141">
        <v>3173</v>
      </c>
      <c r="T206" s="370" t="str">
        <f>IF(R206&lt;&gt;"",VLOOKUP(R206,'01_MASTER_KODE_WILAYAH'!H$1437:I$1470,2,FALSE),"")</f>
        <v>DKI JAKARTA</v>
      </c>
      <c r="U206" s="370" t="str">
        <f>IF(S206&lt;&gt;"",VLOOKUP(S206,'01_MASTER_KODE_WILAYAH'!D$5:F$1353,3,FALSE),"")</f>
        <v>KOTA JAKARTA PUSAT</v>
      </c>
      <c r="V206" s="371" t="str">
        <f t="shared" si="96"/>
        <v>2</v>
      </c>
      <c r="W206" s="157">
        <f t="shared" si="97"/>
        <v>0</v>
      </c>
      <c r="X206" s="145">
        <f>COUNTIFS(A1_Individu_Data_Keadaan_SDMK!A$4:A$149935,M206,A1_Individu_Data_Keadaan_SDMK!R$4:R$149935,"01. Dokter")</f>
        <v>0</v>
      </c>
      <c r="Y206" s="134">
        <f t="shared" si="98"/>
        <v>1</v>
      </c>
      <c r="Z206" s="146">
        <f t="shared" si="99"/>
        <v>0</v>
      </c>
      <c r="AA206" s="146">
        <f t="shared" si="100"/>
        <v>1</v>
      </c>
      <c r="AB206" s="145">
        <f>COUNTIFS(A1_Individu_Data_Keadaan_SDMK!A$4:A$149935,M206,A1_Individu_Data_Keadaan_SDMK!R$4:R$149935,"02. Dokter Gigi")</f>
        <v>0</v>
      </c>
      <c r="AC206" s="134">
        <f t="shared" si="101"/>
        <v>1</v>
      </c>
      <c r="AD206" s="146">
        <f t="shared" si="102"/>
        <v>0</v>
      </c>
      <c r="AE206" s="146">
        <f t="shared" si="103"/>
        <v>1</v>
      </c>
      <c r="AF206" s="145">
        <f>COUNTIFS(A1_Individu_Data_Keadaan_SDMK!A$4:A$149935,M206,A1_Individu_Data_Keadaan_SDMK!Q$4:Q$149935,"03. KEPERAWATAN")</f>
        <v>0</v>
      </c>
      <c r="AG206" s="147">
        <f t="shared" si="104"/>
        <v>5</v>
      </c>
      <c r="AH206" s="146">
        <f t="shared" si="105"/>
        <v>0</v>
      </c>
      <c r="AI206" s="146">
        <f t="shared" si="106"/>
        <v>5</v>
      </c>
      <c r="AJ206" s="145">
        <f>COUNTIFS(A1_Individu_Data_Keadaan_SDMK!A$4:A$149935,M206,A1_Individu_Data_Keadaan_SDMK!Q$4:Q$149935,"04. KEBIDANAN")</f>
        <v>0</v>
      </c>
      <c r="AK206" s="147">
        <f t="shared" si="107"/>
        <v>4</v>
      </c>
      <c r="AL206" s="146">
        <f t="shared" si="108"/>
        <v>0</v>
      </c>
      <c r="AM206" s="146">
        <f t="shared" si="109"/>
        <v>4</v>
      </c>
      <c r="AN206" s="145">
        <f>COUNTIFS(A1_Individu_Data_Keadaan_SDMK!A$4:A$149935,M206,A1_Individu_Data_Keadaan_SDMK!Q$4:Q$149935,"05. KEFARMASIAN")</f>
        <v>0</v>
      </c>
      <c r="AO206" s="147">
        <f t="shared" si="110"/>
        <v>1</v>
      </c>
      <c r="AP206" s="146">
        <f t="shared" si="111"/>
        <v>0</v>
      </c>
      <c r="AQ206" s="146">
        <f t="shared" si="112"/>
        <v>1</v>
      </c>
      <c r="AR206" s="145">
        <f>COUNTIFS(A1_Individu_Data_Keadaan_SDMK!A$4:A$149935,M206,A1_Individu_Data_Keadaan_SDMK!Q$4:Q$149935,"06. KESEHATAN MASYARAKAT")</f>
        <v>0</v>
      </c>
      <c r="AS206" s="147">
        <f t="shared" si="113"/>
        <v>1</v>
      </c>
      <c r="AT206" s="146">
        <f t="shared" si="114"/>
        <v>0</v>
      </c>
      <c r="AU206" s="146">
        <f t="shared" si="115"/>
        <v>1</v>
      </c>
      <c r="AV206" s="145">
        <f>COUNTIFS(A1_Individu_Data_Keadaan_SDMK!A$4:A$149935,M206,A1_Individu_Data_Keadaan_SDMK!Q$4:Q$149935,"07. KESEHATAN LINGKUNGAN")</f>
        <v>0</v>
      </c>
      <c r="AW206" s="147">
        <f t="shared" si="116"/>
        <v>1</v>
      </c>
      <c r="AX206" s="146">
        <f t="shared" si="117"/>
        <v>0</v>
      </c>
      <c r="AY206" s="146">
        <f t="shared" si="118"/>
        <v>1</v>
      </c>
      <c r="AZ206" s="145">
        <f>COUNTIFS(A1_Individu_Data_Keadaan_SDMK!A$4:A$149935,M206,A1_Individu_Data_Keadaan_SDMK!Q$4:Q$149935,"08. GIZI")</f>
        <v>0</v>
      </c>
      <c r="BA206" s="147">
        <f t="shared" si="119"/>
        <v>1</v>
      </c>
      <c r="BB206" s="146">
        <f t="shared" si="120"/>
        <v>0</v>
      </c>
      <c r="BC206" s="146">
        <f t="shared" si="121"/>
        <v>1</v>
      </c>
      <c r="BD206" s="145">
        <f>COUNTIFS(A1_Individu_Data_Keadaan_SDMK!A$4:A$149935,M206,A1_Individu_Data_Keadaan_SDMK!R$4:R$149935,"03. Ahli Teknologi Laboratorium Medik")</f>
        <v>0</v>
      </c>
      <c r="BE206" s="147">
        <f t="shared" si="122"/>
        <v>1</v>
      </c>
      <c r="BF206" s="146">
        <f t="shared" si="123"/>
        <v>0</v>
      </c>
      <c r="BG206" s="146">
        <f t="shared" si="124"/>
        <v>1</v>
      </c>
      <c r="BH206" s="151" t="str">
        <f t="shared" si="125"/>
        <v>Belum Memenuhi</v>
      </c>
      <c r="BI206" s="151" t="str">
        <f t="shared" si="126"/>
        <v>Belum Memenuhi</v>
      </c>
    </row>
    <row r="207" spans="13:61" ht="15">
      <c r="M207" s="142" t="s">
        <v>12768</v>
      </c>
      <c r="N207" s="143" t="s">
        <v>12769</v>
      </c>
      <c r="O207" s="140" t="s">
        <v>267</v>
      </c>
      <c r="P207" s="144" t="s">
        <v>9301</v>
      </c>
      <c r="Q207" s="369" t="s">
        <v>12204</v>
      </c>
      <c r="R207" s="140">
        <v>31</v>
      </c>
      <c r="S207" s="141">
        <v>3173</v>
      </c>
      <c r="T207" s="370" t="str">
        <f>IF(R207&lt;&gt;"",VLOOKUP(R207,'01_MASTER_KODE_WILAYAH'!H$1437:I$1470,2,FALSE),"")</f>
        <v>DKI JAKARTA</v>
      </c>
      <c r="U207" s="370" t="str">
        <f>IF(S207&lt;&gt;"",VLOOKUP(S207,'01_MASTER_KODE_WILAYAH'!D$5:F$1353,3,FALSE),"")</f>
        <v>KOTA JAKARTA PUSAT</v>
      </c>
      <c r="V207" s="371" t="str">
        <f t="shared" si="96"/>
        <v>2</v>
      </c>
      <c r="W207" s="157">
        <f t="shared" si="97"/>
        <v>0</v>
      </c>
      <c r="X207" s="145">
        <f>COUNTIFS(A1_Individu_Data_Keadaan_SDMK!A$4:A$149935,M207,A1_Individu_Data_Keadaan_SDMK!R$4:R$149935,"01. Dokter")</f>
        <v>0</v>
      </c>
      <c r="Y207" s="134">
        <f t="shared" si="98"/>
        <v>1</v>
      </c>
      <c r="Z207" s="146">
        <f t="shared" si="99"/>
        <v>0</v>
      </c>
      <c r="AA207" s="146">
        <f t="shared" si="100"/>
        <v>1</v>
      </c>
      <c r="AB207" s="145">
        <f>COUNTIFS(A1_Individu_Data_Keadaan_SDMK!A$4:A$149935,M207,A1_Individu_Data_Keadaan_SDMK!R$4:R$149935,"02. Dokter Gigi")</f>
        <v>0</v>
      </c>
      <c r="AC207" s="134">
        <f t="shared" si="101"/>
        <v>1</v>
      </c>
      <c r="AD207" s="146">
        <f t="shared" si="102"/>
        <v>0</v>
      </c>
      <c r="AE207" s="146">
        <f t="shared" si="103"/>
        <v>1</v>
      </c>
      <c r="AF207" s="145">
        <f>COUNTIFS(A1_Individu_Data_Keadaan_SDMK!A$4:A$149935,M207,A1_Individu_Data_Keadaan_SDMK!Q$4:Q$149935,"03. KEPERAWATAN")</f>
        <v>0</v>
      </c>
      <c r="AG207" s="147">
        <f t="shared" si="104"/>
        <v>5</v>
      </c>
      <c r="AH207" s="146">
        <f t="shared" si="105"/>
        <v>0</v>
      </c>
      <c r="AI207" s="146">
        <f t="shared" si="106"/>
        <v>5</v>
      </c>
      <c r="AJ207" s="145">
        <f>COUNTIFS(A1_Individu_Data_Keadaan_SDMK!A$4:A$149935,M207,A1_Individu_Data_Keadaan_SDMK!Q$4:Q$149935,"04. KEBIDANAN")</f>
        <v>0</v>
      </c>
      <c r="AK207" s="147">
        <f t="shared" si="107"/>
        <v>4</v>
      </c>
      <c r="AL207" s="146">
        <f t="shared" si="108"/>
        <v>0</v>
      </c>
      <c r="AM207" s="146">
        <f t="shared" si="109"/>
        <v>4</v>
      </c>
      <c r="AN207" s="145">
        <f>COUNTIFS(A1_Individu_Data_Keadaan_SDMK!A$4:A$149935,M207,A1_Individu_Data_Keadaan_SDMK!Q$4:Q$149935,"05. KEFARMASIAN")</f>
        <v>0</v>
      </c>
      <c r="AO207" s="147">
        <f t="shared" si="110"/>
        <v>1</v>
      </c>
      <c r="AP207" s="146">
        <f t="shared" si="111"/>
        <v>0</v>
      </c>
      <c r="AQ207" s="146">
        <f t="shared" si="112"/>
        <v>1</v>
      </c>
      <c r="AR207" s="145">
        <f>COUNTIFS(A1_Individu_Data_Keadaan_SDMK!A$4:A$149935,M207,A1_Individu_Data_Keadaan_SDMK!Q$4:Q$149935,"06. KESEHATAN MASYARAKAT")</f>
        <v>0</v>
      </c>
      <c r="AS207" s="147">
        <f t="shared" si="113"/>
        <v>1</v>
      </c>
      <c r="AT207" s="146">
        <f t="shared" si="114"/>
        <v>0</v>
      </c>
      <c r="AU207" s="146">
        <f t="shared" si="115"/>
        <v>1</v>
      </c>
      <c r="AV207" s="145">
        <f>COUNTIFS(A1_Individu_Data_Keadaan_SDMK!A$4:A$149935,M207,A1_Individu_Data_Keadaan_SDMK!Q$4:Q$149935,"07. KESEHATAN LINGKUNGAN")</f>
        <v>0</v>
      </c>
      <c r="AW207" s="147">
        <f t="shared" si="116"/>
        <v>1</v>
      </c>
      <c r="AX207" s="146">
        <f t="shared" si="117"/>
        <v>0</v>
      </c>
      <c r="AY207" s="146">
        <f t="shared" si="118"/>
        <v>1</v>
      </c>
      <c r="AZ207" s="145">
        <f>COUNTIFS(A1_Individu_Data_Keadaan_SDMK!A$4:A$149935,M207,A1_Individu_Data_Keadaan_SDMK!Q$4:Q$149935,"08. GIZI")</f>
        <v>0</v>
      </c>
      <c r="BA207" s="147">
        <f t="shared" si="119"/>
        <v>1</v>
      </c>
      <c r="BB207" s="146">
        <f t="shared" si="120"/>
        <v>0</v>
      </c>
      <c r="BC207" s="146">
        <f t="shared" si="121"/>
        <v>1</v>
      </c>
      <c r="BD207" s="145">
        <f>COUNTIFS(A1_Individu_Data_Keadaan_SDMK!A$4:A$149935,M207,A1_Individu_Data_Keadaan_SDMK!R$4:R$149935,"03. Ahli Teknologi Laboratorium Medik")</f>
        <v>0</v>
      </c>
      <c r="BE207" s="147">
        <f t="shared" si="122"/>
        <v>1</v>
      </c>
      <c r="BF207" s="146">
        <f t="shared" si="123"/>
        <v>0</v>
      </c>
      <c r="BG207" s="146">
        <f t="shared" si="124"/>
        <v>1</v>
      </c>
      <c r="BH207" s="151" t="str">
        <f t="shared" si="125"/>
        <v>Belum Memenuhi</v>
      </c>
      <c r="BI207" s="151" t="str">
        <f t="shared" si="126"/>
        <v>Belum Memenuhi</v>
      </c>
    </row>
    <row r="208" spans="13:61" ht="15">
      <c r="M208" s="142" t="s">
        <v>12770</v>
      </c>
      <c r="N208" s="143" t="s">
        <v>12771</v>
      </c>
      <c r="O208" s="140" t="s">
        <v>267</v>
      </c>
      <c r="P208" s="144" t="s">
        <v>9301</v>
      </c>
      <c r="Q208" s="369" t="s">
        <v>12204</v>
      </c>
      <c r="R208" s="140">
        <v>31</v>
      </c>
      <c r="S208" s="141">
        <v>3173</v>
      </c>
      <c r="T208" s="370" t="str">
        <f>IF(R208&lt;&gt;"",VLOOKUP(R208,'01_MASTER_KODE_WILAYAH'!H$1437:I$1470,2,FALSE),"")</f>
        <v>DKI JAKARTA</v>
      </c>
      <c r="U208" s="370" t="str">
        <f>IF(S208&lt;&gt;"",VLOOKUP(S208,'01_MASTER_KODE_WILAYAH'!D$5:F$1353,3,FALSE),"")</f>
        <v>KOTA JAKARTA PUSAT</v>
      </c>
      <c r="V208" s="371" t="str">
        <f t="shared" si="96"/>
        <v>2</v>
      </c>
      <c r="W208" s="157">
        <f t="shared" si="97"/>
        <v>0</v>
      </c>
      <c r="X208" s="145">
        <f>COUNTIFS(A1_Individu_Data_Keadaan_SDMK!A$4:A$149935,M208,A1_Individu_Data_Keadaan_SDMK!R$4:R$149935,"01. Dokter")</f>
        <v>0</v>
      </c>
      <c r="Y208" s="134">
        <f t="shared" si="98"/>
        <v>1</v>
      </c>
      <c r="Z208" s="146">
        <f t="shared" si="99"/>
        <v>0</v>
      </c>
      <c r="AA208" s="146">
        <f t="shared" si="100"/>
        <v>1</v>
      </c>
      <c r="AB208" s="145">
        <f>COUNTIFS(A1_Individu_Data_Keadaan_SDMK!A$4:A$149935,M208,A1_Individu_Data_Keadaan_SDMK!R$4:R$149935,"02. Dokter Gigi")</f>
        <v>0</v>
      </c>
      <c r="AC208" s="134">
        <f t="shared" si="101"/>
        <v>1</v>
      </c>
      <c r="AD208" s="146">
        <f t="shared" si="102"/>
        <v>0</v>
      </c>
      <c r="AE208" s="146">
        <f t="shared" si="103"/>
        <v>1</v>
      </c>
      <c r="AF208" s="145">
        <f>COUNTIFS(A1_Individu_Data_Keadaan_SDMK!A$4:A$149935,M208,A1_Individu_Data_Keadaan_SDMK!Q$4:Q$149935,"03. KEPERAWATAN")</f>
        <v>0</v>
      </c>
      <c r="AG208" s="147">
        <f t="shared" si="104"/>
        <v>5</v>
      </c>
      <c r="AH208" s="146">
        <f t="shared" si="105"/>
        <v>0</v>
      </c>
      <c r="AI208" s="146">
        <f t="shared" si="106"/>
        <v>5</v>
      </c>
      <c r="AJ208" s="145">
        <f>COUNTIFS(A1_Individu_Data_Keadaan_SDMK!A$4:A$149935,M208,A1_Individu_Data_Keadaan_SDMK!Q$4:Q$149935,"04. KEBIDANAN")</f>
        <v>0</v>
      </c>
      <c r="AK208" s="147">
        <f t="shared" si="107"/>
        <v>4</v>
      </c>
      <c r="AL208" s="146">
        <f t="shared" si="108"/>
        <v>0</v>
      </c>
      <c r="AM208" s="146">
        <f t="shared" si="109"/>
        <v>4</v>
      </c>
      <c r="AN208" s="145">
        <f>COUNTIFS(A1_Individu_Data_Keadaan_SDMK!A$4:A$149935,M208,A1_Individu_Data_Keadaan_SDMK!Q$4:Q$149935,"05. KEFARMASIAN")</f>
        <v>0</v>
      </c>
      <c r="AO208" s="147">
        <f t="shared" si="110"/>
        <v>1</v>
      </c>
      <c r="AP208" s="146">
        <f t="shared" si="111"/>
        <v>0</v>
      </c>
      <c r="AQ208" s="146">
        <f t="shared" si="112"/>
        <v>1</v>
      </c>
      <c r="AR208" s="145">
        <f>COUNTIFS(A1_Individu_Data_Keadaan_SDMK!A$4:A$149935,M208,A1_Individu_Data_Keadaan_SDMK!Q$4:Q$149935,"06. KESEHATAN MASYARAKAT")</f>
        <v>0</v>
      </c>
      <c r="AS208" s="147">
        <f t="shared" si="113"/>
        <v>1</v>
      </c>
      <c r="AT208" s="146">
        <f t="shared" si="114"/>
        <v>0</v>
      </c>
      <c r="AU208" s="146">
        <f t="shared" si="115"/>
        <v>1</v>
      </c>
      <c r="AV208" s="145">
        <f>COUNTIFS(A1_Individu_Data_Keadaan_SDMK!A$4:A$149935,M208,A1_Individu_Data_Keadaan_SDMK!Q$4:Q$149935,"07. KESEHATAN LINGKUNGAN")</f>
        <v>0</v>
      </c>
      <c r="AW208" s="147">
        <f t="shared" si="116"/>
        <v>1</v>
      </c>
      <c r="AX208" s="146">
        <f t="shared" si="117"/>
        <v>0</v>
      </c>
      <c r="AY208" s="146">
        <f t="shared" si="118"/>
        <v>1</v>
      </c>
      <c r="AZ208" s="145">
        <f>COUNTIFS(A1_Individu_Data_Keadaan_SDMK!A$4:A$149935,M208,A1_Individu_Data_Keadaan_SDMK!Q$4:Q$149935,"08. GIZI")</f>
        <v>0</v>
      </c>
      <c r="BA208" s="147">
        <f t="shared" si="119"/>
        <v>1</v>
      </c>
      <c r="BB208" s="146">
        <f t="shared" si="120"/>
        <v>0</v>
      </c>
      <c r="BC208" s="146">
        <f t="shared" si="121"/>
        <v>1</v>
      </c>
      <c r="BD208" s="145">
        <f>COUNTIFS(A1_Individu_Data_Keadaan_SDMK!A$4:A$149935,M208,A1_Individu_Data_Keadaan_SDMK!R$4:R$149935,"03. Ahli Teknologi Laboratorium Medik")</f>
        <v>0</v>
      </c>
      <c r="BE208" s="147">
        <f t="shared" si="122"/>
        <v>1</v>
      </c>
      <c r="BF208" s="146">
        <f t="shared" si="123"/>
        <v>0</v>
      </c>
      <c r="BG208" s="146">
        <f t="shared" si="124"/>
        <v>1</v>
      </c>
      <c r="BH208" s="151" t="str">
        <f t="shared" si="125"/>
        <v>Belum Memenuhi</v>
      </c>
      <c r="BI208" s="151" t="str">
        <f t="shared" si="126"/>
        <v>Belum Memenuhi</v>
      </c>
    </row>
    <row r="209" spans="13:61" ht="15">
      <c r="M209" s="142" t="s">
        <v>12772</v>
      </c>
      <c r="N209" s="143" t="s">
        <v>12773</v>
      </c>
      <c r="O209" s="140" t="s">
        <v>267</v>
      </c>
      <c r="P209" s="144" t="s">
        <v>9301</v>
      </c>
      <c r="Q209" s="369" t="s">
        <v>12204</v>
      </c>
      <c r="R209" s="140">
        <v>31</v>
      </c>
      <c r="S209" s="141">
        <v>3173</v>
      </c>
      <c r="T209" s="370" t="str">
        <f>IF(R209&lt;&gt;"",VLOOKUP(R209,'01_MASTER_KODE_WILAYAH'!H$1437:I$1470,2,FALSE),"")</f>
        <v>DKI JAKARTA</v>
      </c>
      <c r="U209" s="370" t="str">
        <f>IF(S209&lt;&gt;"",VLOOKUP(S209,'01_MASTER_KODE_WILAYAH'!D$5:F$1353,3,FALSE),"")</f>
        <v>KOTA JAKARTA PUSAT</v>
      </c>
      <c r="V209" s="371" t="str">
        <f t="shared" si="96"/>
        <v>2</v>
      </c>
      <c r="W209" s="157">
        <f t="shared" si="97"/>
        <v>0</v>
      </c>
      <c r="X209" s="145">
        <f>COUNTIFS(A1_Individu_Data_Keadaan_SDMK!A$4:A$149935,M209,A1_Individu_Data_Keadaan_SDMK!R$4:R$149935,"01. Dokter")</f>
        <v>0</v>
      </c>
      <c r="Y209" s="134">
        <f t="shared" si="98"/>
        <v>1</v>
      </c>
      <c r="Z209" s="146">
        <f t="shared" si="99"/>
        <v>0</v>
      </c>
      <c r="AA209" s="146">
        <f t="shared" si="100"/>
        <v>1</v>
      </c>
      <c r="AB209" s="145">
        <f>COUNTIFS(A1_Individu_Data_Keadaan_SDMK!A$4:A$149935,M209,A1_Individu_Data_Keadaan_SDMK!R$4:R$149935,"02. Dokter Gigi")</f>
        <v>0</v>
      </c>
      <c r="AC209" s="134">
        <f t="shared" si="101"/>
        <v>1</v>
      </c>
      <c r="AD209" s="146">
        <f t="shared" si="102"/>
        <v>0</v>
      </c>
      <c r="AE209" s="146">
        <f t="shared" si="103"/>
        <v>1</v>
      </c>
      <c r="AF209" s="145">
        <f>COUNTIFS(A1_Individu_Data_Keadaan_SDMK!A$4:A$149935,M209,A1_Individu_Data_Keadaan_SDMK!Q$4:Q$149935,"03. KEPERAWATAN")</f>
        <v>0</v>
      </c>
      <c r="AG209" s="147">
        <f t="shared" si="104"/>
        <v>5</v>
      </c>
      <c r="AH209" s="146">
        <f t="shared" si="105"/>
        <v>0</v>
      </c>
      <c r="AI209" s="146">
        <f t="shared" si="106"/>
        <v>5</v>
      </c>
      <c r="AJ209" s="145">
        <f>COUNTIFS(A1_Individu_Data_Keadaan_SDMK!A$4:A$149935,M209,A1_Individu_Data_Keadaan_SDMK!Q$4:Q$149935,"04. KEBIDANAN")</f>
        <v>0</v>
      </c>
      <c r="AK209" s="147">
        <f t="shared" si="107"/>
        <v>4</v>
      </c>
      <c r="AL209" s="146">
        <f t="shared" si="108"/>
        <v>0</v>
      </c>
      <c r="AM209" s="146">
        <f t="shared" si="109"/>
        <v>4</v>
      </c>
      <c r="AN209" s="145">
        <f>COUNTIFS(A1_Individu_Data_Keadaan_SDMK!A$4:A$149935,M209,A1_Individu_Data_Keadaan_SDMK!Q$4:Q$149935,"05. KEFARMASIAN")</f>
        <v>0</v>
      </c>
      <c r="AO209" s="147">
        <f t="shared" si="110"/>
        <v>1</v>
      </c>
      <c r="AP209" s="146">
        <f t="shared" si="111"/>
        <v>0</v>
      </c>
      <c r="AQ209" s="146">
        <f t="shared" si="112"/>
        <v>1</v>
      </c>
      <c r="AR209" s="145">
        <f>COUNTIFS(A1_Individu_Data_Keadaan_SDMK!A$4:A$149935,M209,A1_Individu_Data_Keadaan_SDMK!Q$4:Q$149935,"06. KESEHATAN MASYARAKAT")</f>
        <v>0</v>
      </c>
      <c r="AS209" s="147">
        <f t="shared" si="113"/>
        <v>1</v>
      </c>
      <c r="AT209" s="146">
        <f t="shared" si="114"/>
        <v>0</v>
      </c>
      <c r="AU209" s="146">
        <f t="shared" si="115"/>
        <v>1</v>
      </c>
      <c r="AV209" s="145">
        <f>COUNTIFS(A1_Individu_Data_Keadaan_SDMK!A$4:A$149935,M209,A1_Individu_Data_Keadaan_SDMK!Q$4:Q$149935,"07. KESEHATAN LINGKUNGAN")</f>
        <v>0</v>
      </c>
      <c r="AW209" s="147">
        <f t="shared" si="116"/>
        <v>1</v>
      </c>
      <c r="AX209" s="146">
        <f t="shared" si="117"/>
        <v>0</v>
      </c>
      <c r="AY209" s="146">
        <f t="shared" si="118"/>
        <v>1</v>
      </c>
      <c r="AZ209" s="145">
        <f>COUNTIFS(A1_Individu_Data_Keadaan_SDMK!A$4:A$149935,M209,A1_Individu_Data_Keadaan_SDMK!Q$4:Q$149935,"08. GIZI")</f>
        <v>0</v>
      </c>
      <c r="BA209" s="147">
        <f t="shared" si="119"/>
        <v>1</v>
      </c>
      <c r="BB209" s="146">
        <f t="shared" si="120"/>
        <v>0</v>
      </c>
      <c r="BC209" s="146">
        <f t="shared" si="121"/>
        <v>1</v>
      </c>
      <c r="BD209" s="145">
        <f>COUNTIFS(A1_Individu_Data_Keadaan_SDMK!A$4:A$149935,M209,A1_Individu_Data_Keadaan_SDMK!R$4:R$149935,"03. Ahli Teknologi Laboratorium Medik")</f>
        <v>0</v>
      </c>
      <c r="BE209" s="147">
        <f t="shared" si="122"/>
        <v>1</v>
      </c>
      <c r="BF209" s="146">
        <f t="shared" si="123"/>
        <v>0</v>
      </c>
      <c r="BG209" s="146">
        <f t="shared" si="124"/>
        <v>1</v>
      </c>
      <c r="BH209" s="151" t="str">
        <f t="shared" si="125"/>
        <v>Belum Memenuhi</v>
      </c>
      <c r="BI209" s="151" t="str">
        <f t="shared" si="126"/>
        <v>Belum Memenuhi</v>
      </c>
    </row>
    <row r="210" spans="13:61" ht="15">
      <c r="M210" s="142" t="s">
        <v>12774</v>
      </c>
      <c r="N210" s="143" t="s">
        <v>12775</v>
      </c>
      <c r="O210" s="140" t="s">
        <v>267</v>
      </c>
      <c r="P210" s="144" t="s">
        <v>9301</v>
      </c>
      <c r="Q210" s="369" t="s">
        <v>12204</v>
      </c>
      <c r="R210" s="140">
        <v>31</v>
      </c>
      <c r="S210" s="141">
        <v>3173</v>
      </c>
      <c r="T210" s="370" t="str">
        <f>IF(R210&lt;&gt;"",VLOOKUP(R210,'01_MASTER_KODE_WILAYAH'!H$1437:I$1470,2,FALSE),"")</f>
        <v>DKI JAKARTA</v>
      </c>
      <c r="U210" s="370" t="str">
        <f>IF(S210&lt;&gt;"",VLOOKUP(S210,'01_MASTER_KODE_WILAYAH'!D$5:F$1353,3,FALSE),"")</f>
        <v>KOTA JAKARTA PUSAT</v>
      </c>
      <c r="V210" s="371" t="str">
        <f t="shared" si="96"/>
        <v>2</v>
      </c>
      <c r="W210" s="157">
        <f t="shared" si="97"/>
        <v>0</v>
      </c>
      <c r="X210" s="145">
        <f>COUNTIFS(A1_Individu_Data_Keadaan_SDMK!A$4:A$149935,M210,A1_Individu_Data_Keadaan_SDMK!R$4:R$149935,"01. Dokter")</f>
        <v>0</v>
      </c>
      <c r="Y210" s="134">
        <f t="shared" si="98"/>
        <v>1</v>
      </c>
      <c r="Z210" s="146">
        <f t="shared" si="99"/>
        <v>0</v>
      </c>
      <c r="AA210" s="146">
        <f t="shared" si="100"/>
        <v>1</v>
      </c>
      <c r="AB210" s="145">
        <f>COUNTIFS(A1_Individu_Data_Keadaan_SDMK!A$4:A$149935,M210,A1_Individu_Data_Keadaan_SDMK!R$4:R$149935,"02. Dokter Gigi")</f>
        <v>0</v>
      </c>
      <c r="AC210" s="134">
        <f t="shared" si="101"/>
        <v>1</v>
      </c>
      <c r="AD210" s="146">
        <f t="shared" si="102"/>
        <v>0</v>
      </c>
      <c r="AE210" s="146">
        <f t="shared" si="103"/>
        <v>1</v>
      </c>
      <c r="AF210" s="145">
        <f>COUNTIFS(A1_Individu_Data_Keadaan_SDMK!A$4:A$149935,M210,A1_Individu_Data_Keadaan_SDMK!Q$4:Q$149935,"03. KEPERAWATAN")</f>
        <v>0</v>
      </c>
      <c r="AG210" s="147">
        <f t="shared" si="104"/>
        <v>5</v>
      </c>
      <c r="AH210" s="146">
        <f t="shared" si="105"/>
        <v>0</v>
      </c>
      <c r="AI210" s="146">
        <f t="shared" si="106"/>
        <v>5</v>
      </c>
      <c r="AJ210" s="145">
        <f>COUNTIFS(A1_Individu_Data_Keadaan_SDMK!A$4:A$149935,M210,A1_Individu_Data_Keadaan_SDMK!Q$4:Q$149935,"04. KEBIDANAN")</f>
        <v>0</v>
      </c>
      <c r="AK210" s="147">
        <f t="shared" si="107"/>
        <v>4</v>
      </c>
      <c r="AL210" s="146">
        <f t="shared" si="108"/>
        <v>0</v>
      </c>
      <c r="AM210" s="146">
        <f t="shared" si="109"/>
        <v>4</v>
      </c>
      <c r="AN210" s="145">
        <f>COUNTIFS(A1_Individu_Data_Keadaan_SDMK!A$4:A$149935,M210,A1_Individu_Data_Keadaan_SDMK!Q$4:Q$149935,"05. KEFARMASIAN")</f>
        <v>0</v>
      </c>
      <c r="AO210" s="147">
        <f t="shared" si="110"/>
        <v>1</v>
      </c>
      <c r="AP210" s="146">
        <f t="shared" si="111"/>
        <v>0</v>
      </c>
      <c r="AQ210" s="146">
        <f t="shared" si="112"/>
        <v>1</v>
      </c>
      <c r="AR210" s="145">
        <f>COUNTIFS(A1_Individu_Data_Keadaan_SDMK!A$4:A$149935,M210,A1_Individu_Data_Keadaan_SDMK!Q$4:Q$149935,"06. KESEHATAN MASYARAKAT")</f>
        <v>0</v>
      </c>
      <c r="AS210" s="147">
        <f t="shared" si="113"/>
        <v>1</v>
      </c>
      <c r="AT210" s="146">
        <f t="shared" si="114"/>
        <v>0</v>
      </c>
      <c r="AU210" s="146">
        <f t="shared" si="115"/>
        <v>1</v>
      </c>
      <c r="AV210" s="145">
        <f>COUNTIFS(A1_Individu_Data_Keadaan_SDMK!A$4:A$149935,M210,A1_Individu_Data_Keadaan_SDMK!Q$4:Q$149935,"07. KESEHATAN LINGKUNGAN")</f>
        <v>0</v>
      </c>
      <c r="AW210" s="147">
        <f t="shared" si="116"/>
        <v>1</v>
      </c>
      <c r="AX210" s="146">
        <f t="shared" si="117"/>
        <v>0</v>
      </c>
      <c r="AY210" s="146">
        <f t="shared" si="118"/>
        <v>1</v>
      </c>
      <c r="AZ210" s="145">
        <f>COUNTIFS(A1_Individu_Data_Keadaan_SDMK!A$4:A$149935,M210,A1_Individu_Data_Keadaan_SDMK!Q$4:Q$149935,"08. GIZI")</f>
        <v>0</v>
      </c>
      <c r="BA210" s="147">
        <f t="shared" si="119"/>
        <v>1</v>
      </c>
      <c r="BB210" s="146">
        <f t="shared" si="120"/>
        <v>0</v>
      </c>
      <c r="BC210" s="146">
        <f t="shared" si="121"/>
        <v>1</v>
      </c>
      <c r="BD210" s="145">
        <f>COUNTIFS(A1_Individu_Data_Keadaan_SDMK!A$4:A$149935,M210,A1_Individu_Data_Keadaan_SDMK!R$4:R$149935,"03. Ahli Teknologi Laboratorium Medik")</f>
        <v>0</v>
      </c>
      <c r="BE210" s="147">
        <f t="shared" si="122"/>
        <v>1</v>
      </c>
      <c r="BF210" s="146">
        <f t="shared" si="123"/>
        <v>0</v>
      </c>
      <c r="BG210" s="146">
        <f t="shared" si="124"/>
        <v>1</v>
      </c>
      <c r="BH210" s="151" t="str">
        <f t="shared" si="125"/>
        <v>Belum Memenuhi</v>
      </c>
      <c r="BI210" s="151" t="str">
        <f t="shared" si="126"/>
        <v>Belum Memenuhi</v>
      </c>
    </row>
    <row r="211" spans="13:61" ht="15">
      <c r="M211" s="142" t="s">
        <v>12776</v>
      </c>
      <c r="N211" s="143" t="s">
        <v>12777</v>
      </c>
      <c r="O211" s="140" t="s">
        <v>267</v>
      </c>
      <c r="P211" s="144" t="s">
        <v>9301</v>
      </c>
      <c r="Q211" s="369" t="s">
        <v>12204</v>
      </c>
      <c r="R211" s="140">
        <v>31</v>
      </c>
      <c r="S211" s="141">
        <v>3173</v>
      </c>
      <c r="T211" s="370" t="str">
        <f>IF(R211&lt;&gt;"",VLOOKUP(R211,'01_MASTER_KODE_WILAYAH'!H$1437:I$1470,2,FALSE),"")</f>
        <v>DKI JAKARTA</v>
      </c>
      <c r="U211" s="370" t="str">
        <f>IF(S211&lt;&gt;"",VLOOKUP(S211,'01_MASTER_KODE_WILAYAH'!D$5:F$1353,3,FALSE),"")</f>
        <v>KOTA JAKARTA PUSAT</v>
      </c>
      <c r="V211" s="371" t="str">
        <f t="shared" si="96"/>
        <v>2</v>
      </c>
      <c r="W211" s="157">
        <f t="shared" si="97"/>
        <v>0</v>
      </c>
      <c r="X211" s="145">
        <f>COUNTIFS(A1_Individu_Data_Keadaan_SDMK!A$4:A$149935,M211,A1_Individu_Data_Keadaan_SDMK!R$4:R$149935,"01. Dokter")</f>
        <v>0</v>
      </c>
      <c r="Y211" s="134">
        <f t="shared" si="98"/>
        <v>1</v>
      </c>
      <c r="Z211" s="146">
        <f t="shared" si="99"/>
        <v>0</v>
      </c>
      <c r="AA211" s="146">
        <f t="shared" si="100"/>
        <v>1</v>
      </c>
      <c r="AB211" s="145">
        <f>COUNTIFS(A1_Individu_Data_Keadaan_SDMK!A$4:A$149935,M211,A1_Individu_Data_Keadaan_SDMK!R$4:R$149935,"02. Dokter Gigi")</f>
        <v>0</v>
      </c>
      <c r="AC211" s="134">
        <f t="shared" si="101"/>
        <v>1</v>
      </c>
      <c r="AD211" s="146">
        <f t="shared" si="102"/>
        <v>0</v>
      </c>
      <c r="AE211" s="146">
        <f t="shared" si="103"/>
        <v>1</v>
      </c>
      <c r="AF211" s="145">
        <f>COUNTIFS(A1_Individu_Data_Keadaan_SDMK!A$4:A$149935,M211,A1_Individu_Data_Keadaan_SDMK!Q$4:Q$149935,"03. KEPERAWATAN")</f>
        <v>0</v>
      </c>
      <c r="AG211" s="147">
        <f t="shared" si="104"/>
        <v>5</v>
      </c>
      <c r="AH211" s="146">
        <f t="shared" si="105"/>
        <v>0</v>
      </c>
      <c r="AI211" s="146">
        <f t="shared" si="106"/>
        <v>5</v>
      </c>
      <c r="AJ211" s="145">
        <f>COUNTIFS(A1_Individu_Data_Keadaan_SDMK!A$4:A$149935,M211,A1_Individu_Data_Keadaan_SDMK!Q$4:Q$149935,"04. KEBIDANAN")</f>
        <v>0</v>
      </c>
      <c r="AK211" s="147">
        <f t="shared" si="107"/>
        <v>4</v>
      </c>
      <c r="AL211" s="146">
        <f t="shared" si="108"/>
        <v>0</v>
      </c>
      <c r="AM211" s="146">
        <f t="shared" si="109"/>
        <v>4</v>
      </c>
      <c r="AN211" s="145">
        <f>COUNTIFS(A1_Individu_Data_Keadaan_SDMK!A$4:A$149935,M211,A1_Individu_Data_Keadaan_SDMK!Q$4:Q$149935,"05. KEFARMASIAN")</f>
        <v>0</v>
      </c>
      <c r="AO211" s="147">
        <f t="shared" si="110"/>
        <v>1</v>
      </c>
      <c r="AP211" s="146">
        <f t="shared" si="111"/>
        <v>0</v>
      </c>
      <c r="AQ211" s="146">
        <f t="shared" si="112"/>
        <v>1</v>
      </c>
      <c r="AR211" s="145">
        <f>COUNTIFS(A1_Individu_Data_Keadaan_SDMK!A$4:A$149935,M211,A1_Individu_Data_Keadaan_SDMK!Q$4:Q$149935,"06. KESEHATAN MASYARAKAT")</f>
        <v>0</v>
      </c>
      <c r="AS211" s="147">
        <f t="shared" si="113"/>
        <v>1</v>
      </c>
      <c r="AT211" s="146">
        <f t="shared" si="114"/>
        <v>0</v>
      </c>
      <c r="AU211" s="146">
        <f t="shared" si="115"/>
        <v>1</v>
      </c>
      <c r="AV211" s="145">
        <f>COUNTIFS(A1_Individu_Data_Keadaan_SDMK!A$4:A$149935,M211,A1_Individu_Data_Keadaan_SDMK!Q$4:Q$149935,"07. KESEHATAN LINGKUNGAN")</f>
        <v>0</v>
      </c>
      <c r="AW211" s="147">
        <f t="shared" si="116"/>
        <v>1</v>
      </c>
      <c r="AX211" s="146">
        <f t="shared" si="117"/>
        <v>0</v>
      </c>
      <c r="AY211" s="146">
        <f t="shared" si="118"/>
        <v>1</v>
      </c>
      <c r="AZ211" s="145">
        <f>COUNTIFS(A1_Individu_Data_Keadaan_SDMK!A$4:A$149935,M211,A1_Individu_Data_Keadaan_SDMK!Q$4:Q$149935,"08. GIZI")</f>
        <v>0</v>
      </c>
      <c r="BA211" s="147">
        <f t="shared" si="119"/>
        <v>1</v>
      </c>
      <c r="BB211" s="146">
        <f t="shared" si="120"/>
        <v>0</v>
      </c>
      <c r="BC211" s="146">
        <f t="shared" si="121"/>
        <v>1</v>
      </c>
      <c r="BD211" s="145">
        <f>COUNTIFS(A1_Individu_Data_Keadaan_SDMK!A$4:A$149935,M211,A1_Individu_Data_Keadaan_SDMK!R$4:R$149935,"03. Ahli Teknologi Laboratorium Medik")</f>
        <v>0</v>
      </c>
      <c r="BE211" s="147">
        <f t="shared" si="122"/>
        <v>1</v>
      </c>
      <c r="BF211" s="146">
        <f t="shared" si="123"/>
        <v>0</v>
      </c>
      <c r="BG211" s="146">
        <f t="shared" si="124"/>
        <v>1</v>
      </c>
      <c r="BH211" s="151" t="str">
        <f t="shared" si="125"/>
        <v>Belum Memenuhi</v>
      </c>
      <c r="BI211" s="151" t="str">
        <f t="shared" si="126"/>
        <v>Belum Memenuhi</v>
      </c>
    </row>
    <row r="212" spans="13:61" ht="15">
      <c r="M212" s="142" t="s">
        <v>12778</v>
      </c>
      <c r="N212" s="143" t="s">
        <v>12779</v>
      </c>
      <c r="O212" s="140" t="s">
        <v>267</v>
      </c>
      <c r="P212" s="144" t="s">
        <v>9301</v>
      </c>
      <c r="Q212" s="369" t="s">
        <v>12204</v>
      </c>
      <c r="R212" s="140">
        <v>31</v>
      </c>
      <c r="S212" s="141">
        <v>3173</v>
      </c>
      <c r="T212" s="370" t="str">
        <f>IF(R212&lt;&gt;"",VLOOKUP(R212,'01_MASTER_KODE_WILAYAH'!H$1437:I$1470,2,FALSE),"")</f>
        <v>DKI JAKARTA</v>
      </c>
      <c r="U212" s="370" t="str">
        <f>IF(S212&lt;&gt;"",VLOOKUP(S212,'01_MASTER_KODE_WILAYAH'!D$5:F$1353,3,FALSE),"")</f>
        <v>KOTA JAKARTA PUSAT</v>
      </c>
      <c r="V212" s="371" t="str">
        <f t="shared" si="96"/>
        <v>2</v>
      </c>
      <c r="W212" s="157">
        <f t="shared" si="97"/>
        <v>0</v>
      </c>
      <c r="X212" s="145">
        <f>COUNTIFS(A1_Individu_Data_Keadaan_SDMK!A$4:A$149935,M212,A1_Individu_Data_Keadaan_SDMK!R$4:R$149935,"01. Dokter")</f>
        <v>0</v>
      </c>
      <c r="Y212" s="134">
        <f t="shared" si="98"/>
        <v>1</v>
      </c>
      <c r="Z212" s="146">
        <f t="shared" si="99"/>
        <v>0</v>
      </c>
      <c r="AA212" s="146">
        <f t="shared" si="100"/>
        <v>1</v>
      </c>
      <c r="AB212" s="145">
        <f>COUNTIFS(A1_Individu_Data_Keadaan_SDMK!A$4:A$149935,M212,A1_Individu_Data_Keadaan_SDMK!R$4:R$149935,"02. Dokter Gigi")</f>
        <v>0</v>
      </c>
      <c r="AC212" s="134">
        <f t="shared" si="101"/>
        <v>1</v>
      </c>
      <c r="AD212" s="146">
        <f t="shared" si="102"/>
        <v>0</v>
      </c>
      <c r="AE212" s="146">
        <f t="shared" si="103"/>
        <v>1</v>
      </c>
      <c r="AF212" s="145">
        <f>COUNTIFS(A1_Individu_Data_Keadaan_SDMK!A$4:A$149935,M212,A1_Individu_Data_Keadaan_SDMK!Q$4:Q$149935,"03. KEPERAWATAN")</f>
        <v>0</v>
      </c>
      <c r="AG212" s="147">
        <f t="shared" si="104"/>
        <v>5</v>
      </c>
      <c r="AH212" s="146">
        <f t="shared" si="105"/>
        <v>0</v>
      </c>
      <c r="AI212" s="146">
        <f t="shared" si="106"/>
        <v>5</v>
      </c>
      <c r="AJ212" s="145">
        <f>COUNTIFS(A1_Individu_Data_Keadaan_SDMK!A$4:A$149935,M212,A1_Individu_Data_Keadaan_SDMK!Q$4:Q$149935,"04. KEBIDANAN")</f>
        <v>0</v>
      </c>
      <c r="AK212" s="147">
        <f t="shared" si="107"/>
        <v>4</v>
      </c>
      <c r="AL212" s="146">
        <f t="shared" si="108"/>
        <v>0</v>
      </c>
      <c r="AM212" s="146">
        <f t="shared" si="109"/>
        <v>4</v>
      </c>
      <c r="AN212" s="145">
        <f>COUNTIFS(A1_Individu_Data_Keadaan_SDMK!A$4:A$149935,M212,A1_Individu_Data_Keadaan_SDMK!Q$4:Q$149935,"05. KEFARMASIAN")</f>
        <v>0</v>
      </c>
      <c r="AO212" s="147">
        <f t="shared" si="110"/>
        <v>1</v>
      </c>
      <c r="AP212" s="146">
        <f t="shared" si="111"/>
        <v>0</v>
      </c>
      <c r="AQ212" s="146">
        <f t="shared" si="112"/>
        <v>1</v>
      </c>
      <c r="AR212" s="145">
        <f>COUNTIFS(A1_Individu_Data_Keadaan_SDMK!A$4:A$149935,M212,A1_Individu_Data_Keadaan_SDMK!Q$4:Q$149935,"06. KESEHATAN MASYARAKAT")</f>
        <v>0</v>
      </c>
      <c r="AS212" s="147">
        <f t="shared" si="113"/>
        <v>1</v>
      </c>
      <c r="AT212" s="146">
        <f t="shared" si="114"/>
        <v>0</v>
      </c>
      <c r="AU212" s="146">
        <f t="shared" si="115"/>
        <v>1</v>
      </c>
      <c r="AV212" s="145">
        <f>COUNTIFS(A1_Individu_Data_Keadaan_SDMK!A$4:A$149935,M212,A1_Individu_Data_Keadaan_SDMK!Q$4:Q$149935,"07. KESEHATAN LINGKUNGAN")</f>
        <v>0</v>
      </c>
      <c r="AW212" s="147">
        <f t="shared" si="116"/>
        <v>1</v>
      </c>
      <c r="AX212" s="146">
        <f t="shared" si="117"/>
        <v>0</v>
      </c>
      <c r="AY212" s="146">
        <f t="shared" si="118"/>
        <v>1</v>
      </c>
      <c r="AZ212" s="145">
        <f>COUNTIFS(A1_Individu_Data_Keadaan_SDMK!A$4:A$149935,M212,A1_Individu_Data_Keadaan_SDMK!Q$4:Q$149935,"08. GIZI")</f>
        <v>0</v>
      </c>
      <c r="BA212" s="147">
        <f t="shared" si="119"/>
        <v>1</v>
      </c>
      <c r="BB212" s="146">
        <f t="shared" si="120"/>
        <v>0</v>
      </c>
      <c r="BC212" s="146">
        <f t="shared" si="121"/>
        <v>1</v>
      </c>
      <c r="BD212" s="145">
        <f>COUNTIFS(A1_Individu_Data_Keadaan_SDMK!A$4:A$149935,M212,A1_Individu_Data_Keadaan_SDMK!R$4:R$149935,"03. Ahli Teknologi Laboratorium Medik")</f>
        <v>0</v>
      </c>
      <c r="BE212" s="147">
        <f t="shared" si="122"/>
        <v>1</v>
      </c>
      <c r="BF212" s="146">
        <f t="shared" si="123"/>
        <v>0</v>
      </c>
      <c r="BG212" s="146">
        <f t="shared" si="124"/>
        <v>1</v>
      </c>
      <c r="BH212" s="151" t="str">
        <f t="shared" si="125"/>
        <v>Belum Memenuhi</v>
      </c>
      <c r="BI212" s="151" t="str">
        <f t="shared" si="126"/>
        <v>Belum Memenuhi</v>
      </c>
    </row>
    <row r="213" spans="13:61" ht="15">
      <c r="M213" s="142" t="s">
        <v>12780</v>
      </c>
      <c r="N213" s="143" t="s">
        <v>12781</v>
      </c>
      <c r="O213" s="140" t="s">
        <v>267</v>
      </c>
      <c r="P213" s="144" t="s">
        <v>9301</v>
      </c>
      <c r="Q213" s="369" t="s">
        <v>12204</v>
      </c>
      <c r="R213" s="140">
        <v>31</v>
      </c>
      <c r="S213" s="141">
        <v>3173</v>
      </c>
      <c r="T213" s="370" t="str">
        <f>IF(R213&lt;&gt;"",VLOOKUP(R213,'01_MASTER_KODE_WILAYAH'!H$1437:I$1470,2,FALSE),"")</f>
        <v>DKI JAKARTA</v>
      </c>
      <c r="U213" s="370" t="str">
        <f>IF(S213&lt;&gt;"",VLOOKUP(S213,'01_MASTER_KODE_WILAYAH'!D$5:F$1353,3,FALSE),"")</f>
        <v>KOTA JAKARTA PUSAT</v>
      </c>
      <c r="V213" s="371" t="str">
        <f t="shared" si="96"/>
        <v>2</v>
      </c>
      <c r="W213" s="157">
        <f t="shared" si="97"/>
        <v>0</v>
      </c>
      <c r="X213" s="145">
        <f>COUNTIFS(A1_Individu_Data_Keadaan_SDMK!A$4:A$149935,M213,A1_Individu_Data_Keadaan_SDMK!R$4:R$149935,"01. Dokter")</f>
        <v>0</v>
      </c>
      <c r="Y213" s="134">
        <f t="shared" si="98"/>
        <v>1</v>
      </c>
      <c r="Z213" s="146">
        <f t="shared" si="99"/>
        <v>0</v>
      </c>
      <c r="AA213" s="146">
        <f t="shared" si="100"/>
        <v>1</v>
      </c>
      <c r="AB213" s="145">
        <f>COUNTIFS(A1_Individu_Data_Keadaan_SDMK!A$4:A$149935,M213,A1_Individu_Data_Keadaan_SDMK!R$4:R$149935,"02. Dokter Gigi")</f>
        <v>0</v>
      </c>
      <c r="AC213" s="134">
        <f t="shared" si="101"/>
        <v>1</v>
      </c>
      <c r="AD213" s="146">
        <f t="shared" si="102"/>
        <v>0</v>
      </c>
      <c r="AE213" s="146">
        <f t="shared" si="103"/>
        <v>1</v>
      </c>
      <c r="AF213" s="145">
        <f>COUNTIFS(A1_Individu_Data_Keadaan_SDMK!A$4:A$149935,M213,A1_Individu_Data_Keadaan_SDMK!Q$4:Q$149935,"03. KEPERAWATAN")</f>
        <v>0</v>
      </c>
      <c r="AG213" s="147">
        <f t="shared" si="104"/>
        <v>5</v>
      </c>
      <c r="AH213" s="146">
        <f t="shared" si="105"/>
        <v>0</v>
      </c>
      <c r="AI213" s="146">
        <f t="shared" si="106"/>
        <v>5</v>
      </c>
      <c r="AJ213" s="145">
        <f>COUNTIFS(A1_Individu_Data_Keadaan_SDMK!A$4:A$149935,M213,A1_Individu_Data_Keadaan_SDMK!Q$4:Q$149935,"04. KEBIDANAN")</f>
        <v>0</v>
      </c>
      <c r="AK213" s="147">
        <f t="shared" si="107"/>
        <v>4</v>
      </c>
      <c r="AL213" s="146">
        <f t="shared" si="108"/>
        <v>0</v>
      </c>
      <c r="AM213" s="146">
        <f t="shared" si="109"/>
        <v>4</v>
      </c>
      <c r="AN213" s="145">
        <f>COUNTIFS(A1_Individu_Data_Keadaan_SDMK!A$4:A$149935,M213,A1_Individu_Data_Keadaan_SDMK!Q$4:Q$149935,"05. KEFARMASIAN")</f>
        <v>0</v>
      </c>
      <c r="AO213" s="147">
        <f t="shared" si="110"/>
        <v>1</v>
      </c>
      <c r="AP213" s="146">
        <f t="shared" si="111"/>
        <v>0</v>
      </c>
      <c r="AQ213" s="146">
        <f t="shared" si="112"/>
        <v>1</v>
      </c>
      <c r="AR213" s="145">
        <f>COUNTIFS(A1_Individu_Data_Keadaan_SDMK!A$4:A$149935,M213,A1_Individu_Data_Keadaan_SDMK!Q$4:Q$149935,"06. KESEHATAN MASYARAKAT")</f>
        <v>0</v>
      </c>
      <c r="AS213" s="147">
        <f t="shared" si="113"/>
        <v>1</v>
      </c>
      <c r="AT213" s="146">
        <f t="shared" si="114"/>
        <v>0</v>
      </c>
      <c r="AU213" s="146">
        <f t="shared" si="115"/>
        <v>1</v>
      </c>
      <c r="AV213" s="145">
        <f>COUNTIFS(A1_Individu_Data_Keadaan_SDMK!A$4:A$149935,M213,A1_Individu_Data_Keadaan_SDMK!Q$4:Q$149935,"07. KESEHATAN LINGKUNGAN")</f>
        <v>0</v>
      </c>
      <c r="AW213" s="147">
        <f t="shared" si="116"/>
        <v>1</v>
      </c>
      <c r="AX213" s="146">
        <f t="shared" si="117"/>
        <v>0</v>
      </c>
      <c r="AY213" s="146">
        <f t="shared" si="118"/>
        <v>1</v>
      </c>
      <c r="AZ213" s="145">
        <f>COUNTIFS(A1_Individu_Data_Keadaan_SDMK!A$4:A$149935,M213,A1_Individu_Data_Keadaan_SDMK!Q$4:Q$149935,"08. GIZI")</f>
        <v>0</v>
      </c>
      <c r="BA213" s="147">
        <f t="shared" si="119"/>
        <v>1</v>
      </c>
      <c r="BB213" s="146">
        <f t="shared" si="120"/>
        <v>0</v>
      </c>
      <c r="BC213" s="146">
        <f t="shared" si="121"/>
        <v>1</v>
      </c>
      <c r="BD213" s="145">
        <f>COUNTIFS(A1_Individu_Data_Keadaan_SDMK!A$4:A$149935,M213,A1_Individu_Data_Keadaan_SDMK!R$4:R$149935,"03. Ahli Teknologi Laboratorium Medik")</f>
        <v>0</v>
      </c>
      <c r="BE213" s="147">
        <f t="shared" si="122"/>
        <v>1</v>
      </c>
      <c r="BF213" s="146">
        <f t="shared" si="123"/>
        <v>0</v>
      </c>
      <c r="BG213" s="146">
        <f t="shared" si="124"/>
        <v>1</v>
      </c>
      <c r="BH213" s="151" t="str">
        <f t="shared" si="125"/>
        <v>Belum Memenuhi</v>
      </c>
      <c r="BI213" s="151" t="str">
        <f t="shared" si="126"/>
        <v>Belum Memenuhi</v>
      </c>
    </row>
    <row r="214" spans="13:61" ht="15">
      <c r="M214" s="142" t="s">
        <v>12782</v>
      </c>
      <c r="N214" s="143" t="s">
        <v>12783</v>
      </c>
      <c r="O214" s="140" t="s">
        <v>267</v>
      </c>
      <c r="P214" s="144" t="s">
        <v>9301</v>
      </c>
      <c r="Q214" s="369" t="s">
        <v>12204</v>
      </c>
      <c r="R214" s="140">
        <v>31</v>
      </c>
      <c r="S214" s="141">
        <v>3173</v>
      </c>
      <c r="T214" s="370" t="str">
        <f>IF(R214&lt;&gt;"",VLOOKUP(R214,'01_MASTER_KODE_WILAYAH'!H$1437:I$1470,2,FALSE),"")</f>
        <v>DKI JAKARTA</v>
      </c>
      <c r="U214" s="370" t="str">
        <f>IF(S214&lt;&gt;"",VLOOKUP(S214,'01_MASTER_KODE_WILAYAH'!D$5:F$1353,3,FALSE),"")</f>
        <v>KOTA JAKARTA PUSAT</v>
      </c>
      <c r="V214" s="371" t="str">
        <f t="shared" si="96"/>
        <v>2</v>
      </c>
      <c r="W214" s="157">
        <f t="shared" si="97"/>
        <v>0</v>
      </c>
      <c r="X214" s="145">
        <f>COUNTIFS(A1_Individu_Data_Keadaan_SDMK!A$4:A$149935,M214,A1_Individu_Data_Keadaan_SDMK!R$4:R$149935,"01. Dokter")</f>
        <v>0</v>
      </c>
      <c r="Y214" s="134">
        <f t="shared" si="98"/>
        <v>1</v>
      </c>
      <c r="Z214" s="146">
        <f t="shared" si="99"/>
        <v>0</v>
      </c>
      <c r="AA214" s="146">
        <f t="shared" si="100"/>
        <v>1</v>
      </c>
      <c r="AB214" s="145">
        <f>COUNTIFS(A1_Individu_Data_Keadaan_SDMK!A$4:A$149935,M214,A1_Individu_Data_Keadaan_SDMK!R$4:R$149935,"02. Dokter Gigi")</f>
        <v>0</v>
      </c>
      <c r="AC214" s="134">
        <f t="shared" si="101"/>
        <v>1</v>
      </c>
      <c r="AD214" s="146">
        <f t="shared" si="102"/>
        <v>0</v>
      </c>
      <c r="AE214" s="146">
        <f t="shared" si="103"/>
        <v>1</v>
      </c>
      <c r="AF214" s="145">
        <f>COUNTIFS(A1_Individu_Data_Keadaan_SDMK!A$4:A$149935,M214,A1_Individu_Data_Keadaan_SDMK!Q$4:Q$149935,"03. KEPERAWATAN")</f>
        <v>0</v>
      </c>
      <c r="AG214" s="147">
        <f t="shared" si="104"/>
        <v>5</v>
      </c>
      <c r="AH214" s="146">
        <f t="shared" si="105"/>
        <v>0</v>
      </c>
      <c r="AI214" s="146">
        <f t="shared" si="106"/>
        <v>5</v>
      </c>
      <c r="AJ214" s="145">
        <f>COUNTIFS(A1_Individu_Data_Keadaan_SDMK!A$4:A$149935,M214,A1_Individu_Data_Keadaan_SDMK!Q$4:Q$149935,"04. KEBIDANAN")</f>
        <v>0</v>
      </c>
      <c r="AK214" s="147">
        <f t="shared" si="107"/>
        <v>4</v>
      </c>
      <c r="AL214" s="146">
        <f t="shared" si="108"/>
        <v>0</v>
      </c>
      <c r="AM214" s="146">
        <f t="shared" si="109"/>
        <v>4</v>
      </c>
      <c r="AN214" s="145">
        <f>COUNTIFS(A1_Individu_Data_Keadaan_SDMK!A$4:A$149935,M214,A1_Individu_Data_Keadaan_SDMK!Q$4:Q$149935,"05. KEFARMASIAN")</f>
        <v>0</v>
      </c>
      <c r="AO214" s="147">
        <f t="shared" si="110"/>
        <v>1</v>
      </c>
      <c r="AP214" s="146">
        <f t="shared" si="111"/>
        <v>0</v>
      </c>
      <c r="AQ214" s="146">
        <f t="shared" si="112"/>
        <v>1</v>
      </c>
      <c r="AR214" s="145">
        <f>COUNTIFS(A1_Individu_Data_Keadaan_SDMK!A$4:A$149935,M214,A1_Individu_Data_Keadaan_SDMK!Q$4:Q$149935,"06. KESEHATAN MASYARAKAT")</f>
        <v>0</v>
      </c>
      <c r="AS214" s="147">
        <f t="shared" si="113"/>
        <v>1</v>
      </c>
      <c r="AT214" s="146">
        <f t="shared" si="114"/>
        <v>0</v>
      </c>
      <c r="AU214" s="146">
        <f t="shared" si="115"/>
        <v>1</v>
      </c>
      <c r="AV214" s="145">
        <f>COUNTIFS(A1_Individu_Data_Keadaan_SDMK!A$4:A$149935,M214,A1_Individu_Data_Keadaan_SDMK!Q$4:Q$149935,"07. KESEHATAN LINGKUNGAN")</f>
        <v>0</v>
      </c>
      <c r="AW214" s="147">
        <f t="shared" si="116"/>
        <v>1</v>
      </c>
      <c r="AX214" s="146">
        <f t="shared" si="117"/>
        <v>0</v>
      </c>
      <c r="AY214" s="146">
        <f t="shared" si="118"/>
        <v>1</v>
      </c>
      <c r="AZ214" s="145">
        <f>COUNTIFS(A1_Individu_Data_Keadaan_SDMK!A$4:A$149935,M214,A1_Individu_Data_Keadaan_SDMK!Q$4:Q$149935,"08. GIZI")</f>
        <v>0</v>
      </c>
      <c r="BA214" s="147">
        <f t="shared" si="119"/>
        <v>1</v>
      </c>
      <c r="BB214" s="146">
        <f t="shared" si="120"/>
        <v>0</v>
      </c>
      <c r="BC214" s="146">
        <f t="shared" si="121"/>
        <v>1</v>
      </c>
      <c r="BD214" s="145">
        <f>COUNTIFS(A1_Individu_Data_Keadaan_SDMK!A$4:A$149935,M214,A1_Individu_Data_Keadaan_SDMK!R$4:R$149935,"03. Ahli Teknologi Laboratorium Medik")</f>
        <v>0</v>
      </c>
      <c r="BE214" s="147">
        <f t="shared" si="122"/>
        <v>1</v>
      </c>
      <c r="BF214" s="146">
        <f t="shared" si="123"/>
        <v>0</v>
      </c>
      <c r="BG214" s="146">
        <f t="shared" si="124"/>
        <v>1</v>
      </c>
      <c r="BH214" s="151" t="str">
        <f t="shared" si="125"/>
        <v>Belum Memenuhi</v>
      </c>
      <c r="BI214" s="151" t="str">
        <f t="shared" si="126"/>
        <v>Belum Memenuhi</v>
      </c>
    </row>
    <row r="215" spans="13:61" ht="15">
      <c r="M215" s="142" t="s">
        <v>12784</v>
      </c>
      <c r="N215" s="143" t="s">
        <v>12785</v>
      </c>
      <c r="O215" s="140" t="s">
        <v>267</v>
      </c>
      <c r="P215" s="144" t="s">
        <v>9301</v>
      </c>
      <c r="Q215" s="369" t="s">
        <v>12204</v>
      </c>
      <c r="R215" s="140">
        <v>31</v>
      </c>
      <c r="S215" s="141">
        <v>3173</v>
      </c>
      <c r="T215" s="370" t="str">
        <f>IF(R215&lt;&gt;"",VLOOKUP(R215,'01_MASTER_KODE_WILAYAH'!H$1437:I$1470,2,FALSE),"")</f>
        <v>DKI JAKARTA</v>
      </c>
      <c r="U215" s="370" t="str">
        <f>IF(S215&lt;&gt;"",VLOOKUP(S215,'01_MASTER_KODE_WILAYAH'!D$5:F$1353,3,FALSE),"")</f>
        <v>KOTA JAKARTA PUSAT</v>
      </c>
      <c r="V215" s="371" t="str">
        <f t="shared" si="96"/>
        <v>2</v>
      </c>
      <c r="W215" s="157">
        <f t="shared" si="97"/>
        <v>0</v>
      </c>
      <c r="X215" s="145">
        <f>COUNTIFS(A1_Individu_Data_Keadaan_SDMK!A$4:A$149935,M215,A1_Individu_Data_Keadaan_SDMK!R$4:R$149935,"01. Dokter")</f>
        <v>0</v>
      </c>
      <c r="Y215" s="134">
        <f t="shared" si="98"/>
        <v>1</v>
      </c>
      <c r="Z215" s="146">
        <f t="shared" si="99"/>
        <v>0</v>
      </c>
      <c r="AA215" s="146">
        <f t="shared" si="100"/>
        <v>1</v>
      </c>
      <c r="AB215" s="145">
        <f>COUNTIFS(A1_Individu_Data_Keadaan_SDMK!A$4:A$149935,M215,A1_Individu_Data_Keadaan_SDMK!R$4:R$149935,"02. Dokter Gigi")</f>
        <v>0</v>
      </c>
      <c r="AC215" s="134">
        <f t="shared" si="101"/>
        <v>1</v>
      </c>
      <c r="AD215" s="146">
        <f t="shared" si="102"/>
        <v>0</v>
      </c>
      <c r="AE215" s="146">
        <f t="shared" si="103"/>
        <v>1</v>
      </c>
      <c r="AF215" s="145">
        <f>COUNTIFS(A1_Individu_Data_Keadaan_SDMK!A$4:A$149935,M215,A1_Individu_Data_Keadaan_SDMK!Q$4:Q$149935,"03. KEPERAWATAN")</f>
        <v>0</v>
      </c>
      <c r="AG215" s="147">
        <f t="shared" si="104"/>
        <v>5</v>
      </c>
      <c r="AH215" s="146">
        <f t="shared" si="105"/>
        <v>0</v>
      </c>
      <c r="AI215" s="146">
        <f t="shared" si="106"/>
        <v>5</v>
      </c>
      <c r="AJ215" s="145">
        <f>COUNTIFS(A1_Individu_Data_Keadaan_SDMK!A$4:A$149935,M215,A1_Individu_Data_Keadaan_SDMK!Q$4:Q$149935,"04. KEBIDANAN")</f>
        <v>0</v>
      </c>
      <c r="AK215" s="147">
        <f t="shared" si="107"/>
        <v>4</v>
      </c>
      <c r="AL215" s="146">
        <f t="shared" si="108"/>
        <v>0</v>
      </c>
      <c r="AM215" s="146">
        <f t="shared" si="109"/>
        <v>4</v>
      </c>
      <c r="AN215" s="145">
        <f>COUNTIFS(A1_Individu_Data_Keadaan_SDMK!A$4:A$149935,M215,A1_Individu_Data_Keadaan_SDMK!Q$4:Q$149935,"05. KEFARMASIAN")</f>
        <v>0</v>
      </c>
      <c r="AO215" s="147">
        <f t="shared" si="110"/>
        <v>1</v>
      </c>
      <c r="AP215" s="146">
        <f t="shared" si="111"/>
        <v>0</v>
      </c>
      <c r="AQ215" s="146">
        <f t="shared" si="112"/>
        <v>1</v>
      </c>
      <c r="AR215" s="145">
        <f>COUNTIFS(A1_Individu_Data_Keadaan_SDMK!A$4:A$149935,M215,A1_Individu_Data_Keadaan_SDMK!Q$4:Q$149935,"06. KESEHATAN MASYARAKAT")</f>
        <v>0</v>
      </c>
      <c r="AS215" s="147">
        <f t="shared" si="113"/>
        <v>1</v>
      </c>
      <c r="AT215" s="146">
        <f t="shared" si="114"/>
        <v>0</v>
      </c>
      <c r="AU215" s="146">
        <f t="shared" si="115"/>
        <v>1</v>
      </c>
      <c r="AV215" s="145">
        <f>COUNTIFS(A1_Individu_Data_Keadaan_SDMK!A$4:A$149935,M215,A1_Individu_Data_Keadaan_SDMK!Q$4:Q$149935,"07. KESEHATAN LINGKUNGAN")</f>
        <v>0</v>
      </c>
      <c r="AW215" s="147">
        <f t="shared" si="116"/>
        <v>1</v>
      </c>
      <c r="AX215" s="146">
        <f t="shared" si="117"/>
        <v>0</v>
      </c>
      <c r="AY215" s="146">
        <f t="shared" si="118"/>
        <v>1</v>
      </c>
      <c r="AZ215" s="145">
        <f>COUNTIFS(A1_Individu_Data_Keadaan_SDMK!A$4:A$149935,M215,A1_Individu_Data_Keadaan_SDMK!Q$4:Q$149935,"08. GIZI")</f>
        <v>0</v>
      </c>
      <c r="BA215" s="147">
        <f t="shared" si="119"/>
        <v>1</v>
      </c>
      <c r="BB215" s="146">
        <f t="shared" si="120"/>
        <v>0</v>
      </c>
      <c r="BC215" s="146">
        <f t="shared" si="121"/>
        <v>1</v>
      </c>
      <c r="BD215" s="145">
        <f>COUNTIFS(A1_Individu_Data_Keadaan_SDMK!A$4:A$149935,M215,A1_Individu_Data_Keadaan_SDMK!R$4:R$149935,"03. Ahli Teknologi Laboratorium Medik")</f>
        <v>0</v>
      </c>
      <c r="BE215" s="147">
        <f t="shared" si="122"/>
        <v>1</v>
      </c>
      <c r="BF215" s="146">
        <f t="shared" si="123"/>
        <v>0</v>
      </c>
      <c r="BG215" s="146">
        <f t="shared" si="124"/>
        <v>1</v>
      </c>
      <c r="BH215" s="151" t="str">
        <f t="shared" si="125"/>
        <v>Belum Memenuhi</v>
      </c>
      <c r="BI215" s="151" t="str">
        <f t="shared" si="126"/>
        <v>Belum Memenuhi</v>
      </c>
    </row>
    <row r="216" spans="13:61" ht="15">
      <c r="M216" s="142" t="s">
        <v>12786</v>
      </c>
      <c r="N216" s="143" t="s">
        <v>12787</v>
      </c>
      <c r="O216" s="140" t="s">
        <v>267</v>
      </c>
      <c r="P216" s="144" t="s">
        <v>9301</v>
      </c>
      <c r="Q216" s="369" t="s">
        <v>12204</v>
      </c>
      <c r="R216" s="140">
        <v>31</v>
      </c>
      <c r="S216" s="141">
        <v>3173</v>
      </c>
      <c r="T216" s="370" t="str">
        <f>IF(R216&lt;&gt;"",VLOOKUP(R216,'01_MASTER_KODE_WILAYAH'!H$1437:I$1470,2,FALSE),"")</f>
        <v>DKI JAKARTA</v>
      </c>
      <c r="U216" s="370" t="str">
        <f>IF(S216&lt;&gt;"",VLOOKUP(S216,'01_MASTER_KODE_WILAYAH'!D$5:F$1353,3,FALSE),"")</f>
        <v>KOTA JAKARTA PUSAT</v>
      </c>
      <c r="V216" s="371" t="str">
        <f t="shared" si="96"/>
        <v>2</v>
      </c>
      <c r="W216" s="157">
        <f t="shared" si="97"/>
        <v>0</v>
      </c>
      <c r="X216" s="145">
        <f>COUNTIFS(A1_Individu_Data_Keadaan_SDMK!A$4:A$149935,M216,A1_Individu_Data_Keadaan_SDMK!R$4:R$149935,"01. Dokter")</f>
        <v>0</v>
      </c>
      <c r="Y216" s="134">
        <f t="shared" si="98"/>
        <v>1</v>
      </c>
      <c r="Z216" s="146">
        <f t="shared" si="99"/>
        <v>0</v>
      </c>
      <c r="AA216" s="146">
        <f t="shared" si="100"/>
        <v>1</v>
      </c>
      <c r="AB216" s="145">
        <f>COUNTIFS(A1_Individu_Data_Keadaan_SDMK!A$4:A$149935,M216,A1_Individu_Data_Keadaan_SDMK!R$4:R$149935,"02. Dokter Gigi")</f>
        <v>0</v>
      </c>
      <c r="AC216" s="134">
        <f t="shared" si="101"/>
        <v>1</v>
      </c>
      <c r="AD216" s="146">
        <f t="shared" si="102"/>
        <v>0</v>
      </c>
      <c r="AE216" s="146">
        <f t="shared" si="103"/>
        <v>1</v>
      </c>
      <c r="AF216" s="145">
        <f>COUNTIFS(A1_Individu_Data_Keadaan_SDMK!A$4:A$149935,M216,A1_Individu_Data_Keadaan_SDMK!Q$4:Q$149935,"03. KEPERAWATAN")</f>
        <v>0</v>
      </c>
      <c r="AG216" s="147">
        <f t="shared" si="104"/>
        <v>5</v>
      </c>
      <c r="AH216" s="146">
        <f t="shared" si="105"/>
        <v>0</v>
      </c>
      <c r="AI216" s="146">
        <f t="shared" si="106"/>
        <v>5</v>
      </c>
      <c r="AJ216" s="145">
        <f>COUNTIFS(A1_Individu_Data_Keadaan_SDMK!A$4:A$149935,M216,A1_Individu_Data_Keadaan_SDMK!Q$4:Q$149935,"04. KEBIDANAN")</f>
        <v>0</v>
      </c>
      <c r="AK216" s="147">
        <f t="shared" si="107"/>
        <v>4</v>
      </c>
      <c r="AL216" s="146">
        <f t="shared" si="108"/>
        <v>0</v>
      </c>
      <c r="AM216" s="146">
        <f t="shared" si="109"/>
        <v>4</v>
      </c>
      <c r="AN216" s="145">
        <f>COUNTIFS(A1_Individu_Data_Keadaan_SDMK!A$4:A$149935,M216,A1_Individu_Data_Keadaan_SDMK!Q$4:Q$149935,"05. KEFARMASIAN")</f>
        <v>0</v>
      </c>
      <c r="AO216" s="147">
        <f t="shared" si="110"/>
        <v>1</v>
      </c>
      <c r="AP216" s="146">
        <f t="shared" si="111"/>
        <v>0</v>
      </c>
      <c r="AQ216" s="146">
        <f t="shared" si="112"/>
        <v>1</v>
      </c>
      <c r="AR216" s="145">
        <f>COUNTIFS(A1_Individu_Data_Keadaan_SDMK!A$4:A$149935,M216,A1_Individu_Data_Keadaan_SDMK!Q$4:Q$149935,"06. KESEHATAN MASYARAKAT")</f>
        <v>0</v>
      </c>
      <c r="AS216" s="147">
        <f t="shared" si="113"/>
        <v>1</v>
      </c>
      <c r="AT216" s="146">
        <f t="shared" si="114"/>
        <v>0</v>
      </c>
      <c r="AU216" s="146">
        <f t="shared" si="115"/>
        <v>1</v>
      </c>
      <c r="AV216" s="145">
        <f>COUNTIFS(A1_Individu_Data_Keadaan_SDMK!A$4:A$149935,M216,A1_Individu_Data_Keadaan_SDMK!Q$4:Q$149935,"07. KESEHATAN LINGKUNGAN")</f>
        <v>0</v>
      </c>
      <c r="AW216" s="147">
        <f t="shared" si="116"/>
        <v>1</v>
      </c>
      <c r="AX216" s="146">
        <f t="shared" si="117"/>
        <v>0</v>
      </c>
      <c r="AY216" s="146">
        <f t="shared" si="118"/>
        <v>1</v>
      </c>
      <c r="AZ216" s="145">
        <f>COUNTIFS(A1_Individu_Data_Keadaan_SDMK!A$4:A$149935,M216,A1_Individu_Data_Keadaan_SDMK!Q$4:Q$149935,"08. GIZI")</f>
        <v>0</v>
      </c>
      <c r="BA216" s="147">
        <f t="shared" si="119"/>
        <v>1</v>
      </c>
      <c r="BB216" s="146">
        <f t="shared" si="120"/>
        <v>0</v>
      </c>
      <c r="BC216" s="146">
        <f t="shared" si="121"/>
        <v>1</v>
      </c>
      <c r="BD216" s="145">
        <f>COUNTIFS(A1_Individu_Data_Keadaan_SDMK!A$4:A$149935,M216,A1_Individu_Data_Keadaan_SDMK!R$4:R$149935,"03. Ahli Teknologi Laboratorium Medik")</f>
        <v>0</v>
      </c>
      <c r="BE216" s="147">
        <f t="shared" si="122"/>
        <v>1</v>
      </c>
      <c r="BF216" s="146">
        <f t="shared" si="123"/>
        <v>0</v>
      </c>
      <c r="BG216" s="146">
        <f t="shared" si="124"/>
        <v>1</v>
      </c>
      <c r="BH216" s="151" t="str">
        <f t="shared" si="125"/>
        <v>Belum Memenuhi</v>
      </c>
      <c r="BI216" s="151" t="str">
        <f t="shared" si="126"/>
        <v>Belum Memenuhi</v>
      </c>
    </row>
    <row r="217" spans="13:61" ht="15">
      <c r="M217" s="142" t="s">
        <v>12788</v>
      </c>
      <c r="N217" s="143" t="s">
        <v>12789</v>
      </c>
      <c r="O217" s="140" t="s">
        <v>267</v>
      </c>
      <c r="P217" s="144" t="s">
        <v>9302</v>
      </c>
      <c r="Q217" s="369" t="s">
        <v>12204</v>
      </c>
      <c r="R217" s="140">
        <v>31</v>
      </c>
      <c r="S217" s="141">
        <v>3173</v>
      </c>
      <c r="T217" s="370" t="str">
        <f>IF(R217&lt;&gt;"",VLOOKUP(R217,'01_MASTER_KODE_WILAYAH'!H$1437:I$1470,2,FALSE),"")</f>
        <v>DKI JAKARTA</v>
      </c>
      <c r="U217" s="370" t="str">
        <f>IF(S217&lt;&gt;"",VLOOKUP(S217,'01_MASTER_KODE_WILAYAH'!D$5:F$1353,3,FALSE),"")</f>
        <v>KOTA JAKARTA PUSAT</v>
      </c>
      <c r="V217" s="371" t="str">
        <f t="shared" si="96"/>
        <v>1</v>
      </c>
      <c r="W217" s="157">
        <f t="shared" si="97"/>
        <v>0</v>
      </c>
      <c r="X217" s="145">
        <f>COUNTIFS(A1_Individu_Data_Keadaan_SDMK!A$4:A$149935,M217,A1_Individu_Data_Keadaan_SDMK!R$4:R$149935,"01. Dokter")</f>
        <v>0</v>
      </c>
      <c r="Y217" s="134">
        <f t="shared" si="98"/>
        <v>2</v>
      </c>
      <c r="Z217" s="146">
        <f t="shared" si="99"/>
        <v>0</v>
      </c>
      <c r="AA217" s="146">
        <f t="shared" si="100"/>
        <v>2</v>
      </c>
      <c r="AB217" s="145">
        <f>COUNTIFS(A1_Individu_Data_Keadaan_SDMK!A$4:A$149935,M217,A1_Individu_Data_Keadaan_SDMK!R$4:R$149935,"02. Dokter Gigi")</f>
        <v>0</v>
      </c>
      <c r="AC217" s="134">
        <f t="shared" si="101"/>
        <v>1</v>
      </c>
      <c r="AD217" s="146">
        <f t="shared" si="102"/>
        <v>0</v>
      </c>
      <c r="AE217" s="146">
        <f t="shared" si="103"/>
        <v>1</v>
      </c>
      <c r="AF217" s="145">
        <f>COUNTIFS(A1_Individu_Data_Keadaan_SDMK!A$4:A$149935,M217,A1_Individu_Data_Keadaan_SDMK!Q$4:Q$149935,"03. KEPERAWATAN")</f>
        <v>0</v>
      </c>
      <c r="AG217" s="147">
        <f t="shared" si="104"/>
        <v>8</v>
      </c>
      <c r="AH217" s="146">
        <f t="shared" si="105"/>
        <v>0</v>
      </c>
      <c r="AI217" s="146">
        <f t="shared" si="106"/>
        <v>8</v>
      </c>
      <c r="AJ217" s="145">
        <f>COUNTIFS(A1_Individu_Data_Keadaan_SDMK!A$4:A$149935,M217,A1_Individu_Data_Keadaan_SDMK!Q$4:Q$149935,"04. KEBIDANAN")</f>
        <v>0</v>
      </c>
      <c r="AK217" s="147">
        <f t="shared" si="107"/>
        <v>7</v>
      </c>
      <c r="AL217" s="146">
        <f t="shared" si="108"/>
        <v>0</v>
      </c>
      <c r="AM217" s="146">
        <f t="shared" si="109"/>
        <v>7</v>
      </c>
      <c r="AN217" s="145">
        <f>COUNTIFS(A1_Individu_Data_Keadaan_SDMK!A$4:A$149935,M217,A1_Individu_Data_Keadaan_SDMK!Q$4:Q$149935,"05. KEFARMASIAN")</f>
        <v>0</v>
      </c>
      <c r="AO217" s="147">
        <f t="shared" si="110"/>
        <v>1</v>
      </c>
      <c r="AP217" s="146">
        <f t="shared" si="111"/>
        <v>0</v>
      </c>
      <c r="AQ217" s="146">
        <f t="shared" si="112"/>
        <v>1</v>
      </c>
      <c r="AR217" s="145">
        <f>COUNTIFS(A1_Individu_Data_Keadaan_SDMK!A$4:A$149935,M217,A1_Individu_Data_Keadaan_SDMK!Q$4:Q$149935,"06. KESEHATAN MASYARAKAT")</f>
        <v>0</v>
      </c>
      <c r="AS217" s="147">
        <f t="shared" si="113"/>
        <v>1</v>
      </c>
      <c r="AT217" s="146">
        <f t="shared" si="114"/>
        <v>0</v>
      </c>
      <c r="AU217" s="146">
        <f t="shared" si="115"/>
        <v>1</v>
      </c>
      <c r="AV217" s="145">
        <f>COUNTIFS(A1_Individu_Data_Keadaan_SDMK!A$4:A$149935,M217,A1_Individu_Data_Keadaan_SDMK!Q$4:Q$149935,"07. KESEHATAN LINGKUNGAN")</f>
        <v>0</v>
      </c>
      <c r="AW217" s="147">
        <f t="shared" si="116"/>
        <v>1</v>
      </c>
      <c r="AX217" s="146">
        <f t="shared" si="117"/>
        <v>0</v>
      </c>
      <c r="AY217" s="146">
        <f t="shared" si="118"/>
        <v>1</v>
      </c>
      <c r="AZ217" s="145">
        <f>COUNTIFS(A1_Individu_Data_Keadaan_SDMK!A$4:A$149935,M217,A1_Individu_Data_Keadaan_SDMK!Q$4:Q$149935,"08. GIZI")</f>
        <v>0</v>
      </c>
      <c r="BA217" s="147">
        <f t="shared" si="119"/>
        <v>2</v>
      </c>
      <c r="BB217" s="146">
        <f t="shared" si="120"/>
        <v>0</v>
      </c>
      <c r="BC217" s="146">
        <f t="shared" si="121"/>
        <v>2</v>
      </c>
      <c r="BD217" s="145">
        <f>COUNTIFS(A1_Individu_Data_Keadaan_SDMK!A$4:A$149935,M217,A1_Individu_Data_Keadaan_SDMK!R$4:R$149935,"03. Ahli Teknologi Laboratorium Medik")</f>
        <v>0</v>
      </c>
      <c r="BE217" s="147">
        <f t="shared" si="122"/>
        <v>1</v>
      </c>
      <c r="BF217" s="146">
        <f t="shared" si="123"/>
        <v>0</v>
      </c>
      <c r="BG217" s="146">
        <f t="shared" si="124"/>
        <v>1</v>
      </c>
      <c r="BH217" s="151" t="str">
        <f t="shared" si="125"/>
        <v>Belum Memenuhi</v>
      </c>
      <c r="BI217" s="151" t="str">
        <f t="shared" si="126"/>
        <v>Belum Memenuhi</v>
      </c>
    </row>
    <row r="218" spans="13:61" ht="15">
      <c r="M218" s="142" t="s">
        <v>12790</v>
      </c>
      <c r="N218" s="143" t="s">
        <v>12791</v>
      </c>
      <c r="O218" s="140" t="s">
        <v>267</v>
      </c>
      <c r="P218" s="144" t="s">
        <v>9301</v>
      </c>
      <c r="Q218" s="369" t="s">
        <v>12204</v>
      </c>
      <c r="R218" s="140">
        <v>31</v>
      </c>
      <c r="S218" s="141">
        <v>3173</v>
      </c>
      <c r="T218" s="370" t="str">
        <f>IF(R218&lt;&gt;"",VLOOKUP(R218,'01_MASTER_KODE_WILAYAH'!H$1437:I$1470,2,FALSE),"")</f>
        <v>DKI JAKARTA</v>
      </c>
      <c r="U218" s="370" t="str">
        <f>IF(S218&lt;&gt;"",VLOOKUP(S218,'01_MASTER_KODE_WILAYAH'!D$5:F$1353,3,FALSE),"")</f>
        <v>KOTA JAKARTA PUSAT</v>
      </c>
      <c r="V218" s="371" t="str">
        <f t="shared" si="96"/>
        <v>2</v>
      </c>
      <c r="W218" s="157">
        <f t="shared" si="97"/>
        <v>0</v>
      </c>
      <c r="X218" s="145">
        <f>COUNTIFS(A1_Individu_Data_Keadaan_SDMK!A$4:A$149935,M218,A1_Individu_Data_Keadaan_SDMK!R$4:R$149935,"01. Dokter")</f>
        <v>0</v>
      </c>
      <c r="Y218" s="134">
        <f t="shared" si="98"/>
        <v>1</v>
      </c>
      <c r="Z218" s="146">
        <f t="shared" si="99"/>
        <v>0</v>
      </c>
      <c r="AA218" s="146">
        <f t="shared" si="100"/>
        <v>1</v>
      </c>
      <c r="AB218" s="145">
        <f>COUNTIFS(A1_Individu_Data_Keadaan_SDMK!A$4:A$149935,M218,A1_Individu_Data_Keadaan_SDMK!R$4:R$149935,"02. Dokter Gigi")</f>
        <v>0</v>
      </c>
      <c r="AC218" s="134">
        <f t="shared" si="101"/>
        <v>1</v>
      </c>
      <c r="AD218" s="146">
        <f t="shared" si="102"/>
        <v>0</v>
      </c>
      <c r="AE218" s="146">
        <f t="shared" si="103"/>
        <v>1</v>
      </c>
      <c r="AF218" s="145">
        <f>COUNTIFS(A1_Individu_Data_Keadaan_SDMK!A$4:A$149935,M218,A1_Individu_Data_Keadaan_SDMK!Q$4:Q$149935,"03. KEPERAWATAN")</f>
        <v>0</v>
      </c>
      <c r="AG218" s="147">
        <f t="shared" si="104"/>
        <v>5</v>
      </c>
      <c r="AH218" s="146">
        <f t="shared" si="105"/>
        <v>0</v>
      </c>
      <c r="AI218" s="146">
        <f t="shared" si="106"/>
        <v>5</v>
      </c>
      <c r="AJ218" s="145">
        <f>COUNTIFS(A1_Individu_Data_Keadaan_SDMK!A$4:A$149935,M218,A1_Individu_Data_Keadaan_SDMK!Q$4:Q$149935,"04. KEBIDANAN")</f>
        <v>0</v>
      </c>
      <c r="AK218" s="147">
        <f t="shared" si="107"/>
        <v>4</v>
      </c>
      <c r="AL218" s="146">
        <f t="shared" si="108"/>
        <v>0</v>
      </c>
      <c r="AM218" s="146">
        <f t="shared" si="109"/>
        <v>4</v>
      </c>
      <c r="AN218" s="145">
        <f>COUNTIFS(A1_Individu_Data_Keadaan_SDMK!A$4:A$149935,M218,A1_Individu_Data_Keadaan_SDMK!Q$4:Q$149935,"05. KEFARMASIAN")</f>
        <v>0</v>
      </c>
      <c r="AO218" s="147">
        <f t="shared" si="110"/>
        <v>1</v>
      </c>
      <c r="AP218" s="146">
        <f t="shared" si="111"/>
        <v>0</v>
      </c>
      <c r="AQ218" s="146">
        <f t="shared" si="112"/>
        <v>1</v>
      </c>
      <c r="AR218" s="145">
        <f>COUNTIFS(A1_Individu_Data_Keadaan_SDMK!A$4:A$149935,M218,A1_Individu_Data_Keadaan_SDMK!Q$4:Q$149935,"06. KESEHATAN MASYARAKAT")</f>
        <v>0</v>
      </c>
      <c r="AS218" s="147">
        <f t="shared" si="113"/>
        <v>1</v>
      </c>
      <c r="AT218" s="146">
        <f t="shared" si="114"/>
        <v>0</v>
      </c>
      <c r="AU218" s="146">
        <f t="shared" si="115"/>
        <v>1</v>
      </c>
      <c r="AV218" s="145">
        <f>COUNTIFS(A1_Individu_Data_Keadaan_SDMK!A$4:A$149935,M218,A1_Individu_Data_Keadaan_SDMK!Q$4:Q$149935,"07. KESEHATAN LINGKUNGAN")</f>
        <v>0</v>
      </c>
      <c r="AW218" s="147">
        <f t="shared" si="116"/>
        <v>1</v>
      </c>
      <c r="AX218" s="146">
        <f t="shared" si="117"/>
        <v>0</v>
      </c>
      <c r="AY218" s="146">
        <f t="shared" si="118"/>
        <v>1</v>
      </c>
      <c r="AZ218" s="145">
        <f>COUNTIFS(A1_Individu_Data_Keadaan_SDMK!A$4:A$149935,M218,A1_Individu_Data_Keadaan_SDMK!Q$4:Q$149935,"08. GIZI")</f>
        <v>0</v>
      </c>
      <c r="BA218" s="147">
        <f t="shared" si="119"/>
        <v>1</v>
      </c>
      <c r="BB218" s="146">
        <f t="shared" si="120"/>
        <v>0</v>
      </c>
      <c r="BC218" s="146">
        <f t="shared" si="121"/>
        <v>1</v>
      </c>
      <c r="BD218" s="145">
        <f>COUNTIFS(A1_Individu_Data_Keadaan_SDMK!A$4:A$149935,M218,A1_Individu_Data_Keadaan_SDMK!R$4:R$149935,"03. Ahli Teknologi Laboratorium Medik")</f>
        <v>0</v>
      </c>
      <c r="BE218" s="147">
        <f t="shared" si="122"/>
        <v>1</v>
      </c>
      <c r="BF218" s="146">
        <f t="shared" si="123"/>
        <v>0</v>
      </c>
      <c r="BG218" s="146">
        <f t="shared" si="124"/>
        <v>1</v>
      </c>
      <c r="BH218" s="151" t="str">
        <f t="shared" si="125"/>
        <v>Belum Memenuhi</v>
      </c>
      <c r="BI218" s="151" t="str">
        <f t="shared" si="126"/>
        <v>Belum Memenuhi</v>
      </c>
    </row>
    <row r="219" spans="13:61" ht="15">
      <c r="M219" s="142" t="s">
        <v>12792</v>
      </c>
      <c r="N219" s="143" t="s">
        <v>12793</v>
      </c>
      <c r="O219" s="140" t="s">
        <v>267</v>
      </c>
      <c r="P219" s="144" t="s">
        <v>9301</v>
      </c>
      <c r="Q219" s="369" t="s">
        <v>12204</v>
      </c>
      <c r="R219" s="140">
        <v>31</v>
      </c>
      <c r="S219" s="141">
        <v>3173</v>
      </c>
      <c r="T219" s="370" t="str">
        <f>IF(R219&lt;&gt;"",VLOOKUP(R219,'01_MASTER_KODE_WILAYAH'!H$1437:I$1470,2,FALSE),"")</f>
        <v>DKI JAKARTA</v>
      </c>
      <c r="U219" s="370" t="str">
        <f>IF(S219&lt;&gt;"",VLOOKUP(S219,'01_MASTER_KODE_WILAYAH'!D$5:F$1353,3,FALSE),"")</f>
        <v>KOTA JAKARTA PUSAT</v>
      </c>
      <c r="V219" s="371" t="str">
        <f t="shared" si="96"/>
        <v>2</v>
      </c>
      <c r="W219" s="157">
        <f t="shared" si="97"/>
        <v>0</v>
      </c>
      <c r="X219" s="145">
        <f>COUNTIFS(A1_Individu_Data_Keadaan_SDMK!A$4:A$149935,M219,A1_Individu_Data_Keadaan_SDMK!R$4:R$149935,"01. Dokter")</f>
        <v>0</v>
      </c>
      <c r="Y219" s="134">
        <f t="shared" si="98"/>
        <v>1</v>
      </c>
      <c r="Z219" s="146">
        <f t="shared" si="99"/>
        <v>0</v>
      </c>
      <c r="AA219" s="146">
        <f t="shared" si="100"/>
        <v>1</v>
      </c>
      <c r="AB219" s="145">
        <f>COUNTIFS(A1_Individu_Data_Keadaan_SDMK!A$4:A$149935,M219,A1_Individu_Data_Keadaan_SDMK!R$4:R$149935,"02. Dokter Gigi")</f>
        <v>0</v>
      </c>
      <c r="AC219" s="134">
        <f t="shared" si="101"/>
        <v>1</v>
      </c>
      <c r="AD219" s="146">
        <f t="shared" si="102"/>
        <v>0</v>
      </c>
      <c r="AE219" s="146">
        <f t="shared" si="103"/>
        <v>1</v>
      </c>
      <c r="AF219" s="145">
        <f>COUNTIFS(A1_Individu_Data_Keadaan_SDMK!A$4:A$149935,M219,A1_Individu_Data_Keadaan_SDMK!Q$4:Q$149935,"03. KEPERAWATAN")</f>
        <v>0</v>
      </c>
      <c r="AG219" s="147">
        <f t="shared" si="104"/>
        <v>5</v>
      </c>
      <c r="AH219" s="146">
        <f t="shared" si="105"/>
        <v>0</v>
      </c>
      <c r="AI219" s="146">
        <f t="shared" si="106"/>
        <v>5</v>
      </c>
      <c r="AJ219" s="145">
        <f>COUNTIFS(A1_Individu_Data_Keadaan_SDMK!A$4:A$149935,M219,A1_Individu_Data_Keadaan_SDMK!Q$4:Q$149935,"04. KEBIDANAN")</f>
        <v>0</v>
      </c>
      <c r="AK219" s="147">
        <f t="shared" si="107"/>
        <v>4</v>
      </c>
      <c r="AL219" s="146">
        <f t="shared" si="108"/>
        <v>0</v>
      </c>
      <c r="AM219" s="146">
        <f t="shared" si="109"/>
        <v>4</v>
      </c>
      <c r="AN219" s="145">
        <f>COUNTIFS(A1_Individu_Data_Keadaan_SDMK!A$4:A$149935,M219,A1_Individu_Data_Keadaan_SDMK!Q$4:Q$149935,"05. KEFARMASIAN")</f>
        <v>0</v>
      </c>
      <c r="AO219" s="147">
        <f t="shared" si="110"/>
        <v>1</v>
      </c>
      <c r="AP219" s="146">
        <f t="shared" si="111"/>
        <v>0</v>
      </c>
      <c r="AQ219" s="146">
        <f t="shared" si="112"/>
        <v>1</v>
      </c>
      <c r="AR219" s="145">
        <f>COUNTIFS(A1_Individu_Data_Keadaan_SDMK!A$4:A$149935,M219,A1_Individu_Data_Keadaan_SDMK!Q$4:Q$149935,"06. KESEHATAN MASYARAKAT")</f>
        <v>0</v>
      </c>
      <c r="AS219" s="147">
        <f t="shared" si="113"/>
        <v>1</v>
      </c>
      <c r="AT219" s="146">
        <f t="shared" si="114"/>
        <v>0</v>
      </c>
      <c r="AU219" s="146">
        <f t="shared" si="115"/>
        <v>1</v>
      </c>
      <c r="AV219" s="145">
        <f>COUNTIFS(A1_Individu_Data_Keadaan_SDMK!A$4:A$149935,M219,A1_Individu_Data_Keadaan_SDMK!Q$4:Q$149935,"07. KESEHATAN LINGKUNGAN")</f>
        <v>0</v>
      </c>
      <c r="AW219" s="147">
        <f t="shared" si="116"/>
        <v>1</v>
      </c>
      <c r="AX219" s="146">
        <f t="shared" si="117"/>
        <v>0</v>
      </c>
      <c r="AY219" s="146">
        <f t="shared" si="118"/>
        <v>1</v>
      </c>
      <c r="AZ219" s="145">
        <f>COUNTIFS(A1_Individu_Data_Keadaan_SDMK!A$4:A$149935,M219,A1_Individu_Data_Keadaan_SDMK!Q$4:Q$149935,"08. GIZI")</f>
        <v>0</v>
      </c>
      <c r="BA219" s="147">
        <f t="shared" si="119"/>
        <v>1</v>
      </c>
      <c r="BB219" s="146">
        <f t="shared" si="120"/>
        <v>0</v>
      </c>
      <c r="BC219" s="146">
        <f t="shared" si="121"/>
        <v>1</v>
      </c>
      <c r="BD219" s="145">
        <f>COUNTIFS(A1_Individu_Data_Keadaan_SDMK!A$4:A$149935,M219,A1_Individu_Data_Keadaan_SDMK!R$4:R$149935,"03. Ahli Teknologi Laboratorium Medik")</f>
        <v>0</v>
      </c>
      <c r="BE219" s="147">
        <f t="shared" si="122"/>
        <v>1</v>
      </c>
      <c r="BF219" s="146">
        <f t="shared" si="123"/>
        <v>0</v>
      </c>
      <c r="BG219" s="146">
        <f t="shared" si="124"/>
        <v>1</v>
      </c>
      <c r="BH219" s="151" t="str">
        <f t="shared" si="125"/>
        <v>Belum Memenuhi</v>
      </c>
      <c r="BI219" s="151" t="str">
        <f t="shared" si="126"/>
        <v>Belum Memenuhi</v>
      </c>
    </row>
    <row r="220" spans="13:61" ht="15">
      <c r="M220" s="142" t="s">
        <v>12794</v>
      </c>
      <c r="N220" s="143" t="s">
        <v>12795</v>
      </c>
      <c r="O220" s="140" t="s">
        <v>267</v>
      </c>
      <c r="P220" s="144" t="s">
        <v>9301</v>
      </c>
      <c r="Q220" s="369" t="s">
        <v>12204</v>
      </c>
      <c r="R220" s="140">
        <v>31</v>
      </c>
      <c r="S220" s="141">
        <v>3173</v>
      </c>
      <c r="T220" s="370" t="str">
        <f>IF(R220&lt;&gt;"",VLOOKUP(R220,'01_MASTER_KODE_WILAYAH'!H$1437:I$1470,2,FALSE),"")</f>
        <v>DKI JAKARTA</v>
      </c>
      <c r="U220" s="370" t="str">
        <f>IF(S220&lt;&gt;"",VLOOKUP(S220,'01_MASTER_KODE_WILAYAH'!D$5:F$1353,3,FALSE),"")</f>
        <v>KOTA JAKARTA PUSAT</v>
      </c>
      <c r="V220" s="371" t="str">
        <f t="shared" si="96"/>
        <v>2</v>
      </c>
      <c r="W220" s="157">
        <f t="shared" si="97"/>
        <v>0</v>
      </c>
      <c r="X220" s="145">
        <f>COUNTIFS(A1_Individu_Data_Keadaan_SDMK!A$4:A$149935,M220,A1_Individu_Data_Keadaan_SDMK!R$4:R$149935,"01. Dokter")</f>
        <v>0</v>
      </c>
      <c r="Y220" s="134">
        <f t="shared" si="98"/>
        <v>1</v>
      </c>
      <c r="Z220" s="146">
        <f t="shared" si="99"/>
        <v>0</v>
      </c>
      <c r="AA220" s="146">
        <f t="shared" si="100"/>
        <v>1</v>
      </c>
      <c r="AB220" s="145">
        <f>COUNTIFS(A1_Individu_Data_Keadaan_SDMK!A$4:A$149935,M220,A1_Individu_Data_Keadaan_SDMK!R$4:R$149935,"02. Dokter Gigi")</f>
        <v>0</v>
      </c>
      <c r="AC220" s="134">
        <f t="shared" si="101"/>
        <v>1</v>
      </c>
      <c r="AD220" s="146">
        <f t="shared" si="102"/>
        <v>0</v>
      </c>
      <c r="AE220" s="146">
        <f t="shared" si="103"/>
        <v>1</v>
      </c>
      <c r="AF220" s="145">
        <f>COUNTIFS(A1_Individu_Data_Keadaan_SDMK!A$4:A$149935,M220,A1_Individu_Data_Keadaan_SDMK!Q$4:Q$149935,"03. KEPERAWATAN")</f>
        <v>0</v>
      </c>
      <c r="AG220" s="147">
        <f t="shared" si="104"/>
        <v>5</v>
      </c>
      <c r="AH220" s="146">
        <f t="shared" si="105"/>
        <v>0</v>
      </c>
      <c r="AI220" s="146">
        <f t="shared" si="106"/>
        <v>5</v>
      </c>
      <c r="AJ220" s="145">
        <f>COUNTIFS(A1_Individu_Data_Keadaan_SDMK!A$4:A$149935,M220,A1_Individu_Data_Keadaan_SDMK!Q$4:Q$149935,"04. KEBIDANAN")</f>
        <v>0</v>
      </c>
      <c r="AK220" s="147">
        <f t="shared" si="107"/>
        <v>4</v>
      </c>
      <c r="AL220" s="146">
        <f t="shared" si="108"/>
        <v>0</v>
      </c>
      <c r="AM220" s="146">
        <f t="shared" si="109"/>
        <v>4</v>
      </c>
      <c r="AN220" s="145">
        <f>COUNTIFS(A1_Individu_Data_Keadaan_SDMK!A$4:A$149935,M220,A1_Individu_Data_Keadaan_SDMK!Q$4:Q$149935,"05. KEFARMASIAN")</f>
        <v>0</v>
      </c>
      <c r="AO220" s="147">
        <f t="shared" si="110"/>
        <v>1</v>
      </c>
      <c r="AP220" s="146">
        <f t="shared" si="111"/>
        <v>0</v>
      </c>
      <c r="AQ220" s="146">
        <f t="shared" si="112"/>
        <v>1</v>
      </c>
      <c r="AR220" s="145">
        <f>COUNTIFS(A1_Individu_Data_Keadaan_SDMK!A$4:A$149935,M220,A1_Individu_Data_Keadaan_SDMK!Q$4:Q$149935,"06. KESEHATAN MASYARAKAT")</f>
        <v>0</v>
      </c>
      <c r="AS220" s="147">
        <f t="shared" si="113"/>
        <v>1</v>
      </c>
      <c r="AT220" s="146">
        <f t="shared" si="114"/>
        <v>0</v>
      </c>
      <c r="AU220" s="146">
        <f t="shared" si="115"/>
        <v>1</v>
      </c>
      <c r="AV220" s="145">
        <f>COUNTIFS(A1_Individu_Data_Keadaan_SDMK!A$4:A$149935,M220,A1_Individu_Data_Keadaan_SDMK!Q$4:Q$149935,"07. KESEHATAN LINGKUNGAN")</f>
        <v>0</v>
      </c>
      <c r="AW220" s="147">
        <f t="shared" si="116"/>
        <v>1</v>
      </c>
      <c r="AX220" s="146">
        <f t="shared" si="117"/>
        <v>0</v>
      </c>
      <c r="AY220" s="146">
        <f t="shared" si="118"/>
        <v>1</v>
      </c>
      <c r="AZ220" s="145">
        <f>COUNTIFS(A1_Individu_Data_Keadaan_SDMK!A$4:A$149935,M220,A1_Individu_Data_Keadaan_SDMK!Q$4:Q$149935,"08. GIZI")</f>
        <v>0</v>
      </c>
      <c r="BA220" s="147">
        <f t="shared" si="119"/>
        <v>1</v>
      </c>
      <c r="BB220" s="146">
        <f t="shared" si="120"/>
        <v>0</v>
      </c>
      <c r="BC220" s="146">
        <f t="shared" si="121"/>
        <v>1</v>
      </c>
      <c r="BD220" s="145">
        <f>COUNTIFS(A1_Individu_Data_Keadaan_SDMK!A$4:A$149935,M220,A1_Individu_Data_Keadaan_SDMK!R$4:R$149935,"03. Ahli Teknologi Laboratorium Medik")</f>
        <v>0</v>
      </c>
      <c r="BE220" s="147">
        <f t="shared" si="122"/>
        <v>1</v>
      </c>
      <c r="BF220" s="146">
        <f t="shared" si="123"/>
        <v>0</v>
      </c>
      <c r="BG220" s="146">
        <f t="shared" si="124"/>
        <v>1</v>
      </c>
      <c r="BH220" s="151" t="str">
        <f t="shared" si="125"/>
        <v>Belum Memenuhi</v>
      </c>
      <c r="BI220" s="151" t="str">
        <f t="shared" si="126"/>
        <v>Belum Memenuhi</v>
      </c>
    </row>
    <row r="221" spans="13:61" ht="15">
      <c r="M221" s="142" t="s">
        <v>12796</v>
      </c>
      <c r="N221" s="143" t="s">
        <v>12797</v>
      </c>
      <c r="O221" s="140" t="s">
        <v>267</v>
      </c>
      <c r="P221" s="144" t="s">
        <v>9301</v>
      </c>
      <c r="Q221" s="369" t="s">
        <v>12204</v>
      </c>
      <c r="R221" s="140">
        <v>31</v>
      </c>
      <c r="S221" s="141">
        <v>3173</v>
      </c>
      <c r="T221" s="370" t="str">
        <f>IF(R221&lt;&gt;"",VLOOKUP(R221,'01_MASTER_KODE_WILAYAH'!H$1437:I$1470,2,FALSE),"")</f>
        <v>DKI JAKARTA</v>
      </c>
      <c r="U221" s="370" t="str">
        <f>IF(S221&lt;&gt;"",VLOOKUP(S221,'01_MASTER_KODE_WILAYAH'!D$5:F$1353,3,FALSE),"")</f>
        <v>KOTA JAKARTA PUSAT</v>
      </c>
      <c r="V221" s="371" t="str">
        <f t="shared" si="96"/>
        <v>2</v>
      </c>
      <c r="W221" s="157">
        <f t="shared" si="97"/>
        <v>0</v>
      </c>
      <c r="X221" s="145">
        <f>COUNTIFS(A1_Individu_Data_Keadaan_SDMK!A$4:A$149935,M221,A1_Individu_Data_Keadaan_SDMK!R$4:R$149935,"01. Dokter")</f>
        <v>0</v>
      </c>
      <c r="Y221" s="134">
        <f t="shared" si="98"/>
        <v>1</v>
      </c>
      <c r="Z221" s="146">
        <f t="shared" si="99"/>
        <v>0</v>
      </c>
      <c r="AA221" s="146">
        <f t="shared" si="100"/>
        <v>1</v>
      </c>
      <c r="AB221" s="145">
        <f>COUNTIFS(A1_Individu_Data_Keadaan_SDMK!A$4:A$149935,M221,A1_Individu_Data_Keadaan_SDMK!R$4:R$149935,"02. Dokter Gigi")</f>
        <v>0</v>
      </c>
      <c r="AC221" s="134">
        <f t="shared" si="101"/>
        <v>1</v>
      </c>
      <c r="AD221" s="146">
        <f t="shared" si="102"/>
        <v>0</v>
      </c>
      <c r="AE221" s="146">
        <f t="shared" si="103"/>
        <v>1</v>
      </c>
      <c r="AF221" s="145">
        <f>COUNTIFS(A1_Individu_Data_Keadaan_SDMK!A$4:A$149935,M221,A1_Individu_Data_Keadaan_SDMK!Q$4:Q$149935,"03. KEPERAWATAN")</f>
        <v>0</v>
      </c>
      <c r="AG221" s="147">
        <f t="shared" si="104"/>
        <v>5</v>
      </c>
      <c r="AH221" s="146">
        <f t="shared" si="105"/>
        <v>0</v>
      </c>
      <c r="AI221" s="146">
        <f t="shared" si="106"/>
        <v>5</v>
      </c>
      <c r="AJ221" s="145">
        <f>COUNTIFS(A1_Individu_Data_Keadaan_SDMK!A$4:A$149935,M221,A1_Individu_Data_Keadaan_SDMK!Q$4:Q$149935,"04. KEBIDANAN")</f>
        <v>0</v>
      </c>
      <c r="AK221" s="147">
        <f t="shared" si="107"/>
        <v>4</v>
      </c>
      <c r="AL221" s="146">
        <f t="shared" si="108"/>
        <v>0</v>
      </c>
      <c r="AM221" s="146">
        <f t="shared" si="109"/>
        <v>4</v>
      </c>
      <c r="AN221" s="145">
        <f>COUNTIFS(A1_Individu_Data_Keadaan_SDMK!A$4:A$149935,M221,A1_Individu_Data_Keadaan_SDMK!Q$4:Q$149935,"05. KEFARMASIAN")</f>
        <v>0</v>
      </c>
      <c r="AO221" s="147">
        <f t="shared" si="110"/>
        <v>1</v>
      </c>
      <c r="AP221" s="146">
        <f t="shared" si="111"/>
        <v>0</v>
      </c>
      <c r="AQ221" s="146">
        <f t="shared" si="112"/>
        <v>1</v>
      </c>
      <c r="AR221" s="145">
        <f>COUNTIFS(A1_Individu_Data_Keadaan_SDMK!A$4:A$149935,M221,A1_Individu_Data_Keadaan_SDMK!Q$4:Q$149935,"06. KESEHATAN MASYARAKAT")</f>
        <v>0</v>
      </c>
      <c r="AS221" s="147">
        <f t="shared" si="113"/>
        <v>1</v>
      </c>
      <c r="AT221" s="146">
        <f t="shared" si="114"/>
        <v>0</v>
      </c>
      <c r="AU221" s="146">
        <f t="shared" si="115"/>
        <v>1</v>
      </c>
      <c r="AV221" s="145">
        <f>COUNTIFS(A1_Individu_Data_Keadaan_SDMK!A$4:A$149935,M221,A1_Individu_Data_Keadaan_SDMK!Q$4:Q$149935,"07. KESEHATAN LINGKUNGAN")</f>
        <v>0</v>
      </c>
      <c r="AW221" s="147">
        <f t="shared" si="116"/>
        <v>1</v>
      </c>
      <c r="AX221" s="146">
        <f t="shared" si="117"/>
        <v>0</v>
      </c>
      <c r="AY221" s="146">
        <f t="shared" si="118"/>
        <v>1</v>
      </c>
      <c r="AZ221" s="145">
        <f>COUNTIFS(A1_Individu_Data_Keadaan_SDMK!A$4:A$149935,M221,A1_Individu_Data_Keadaan_SDMK!Q$4:Q$149935,"08. GIZI")</f>
        <v>0</v>
      </c>
      <c r="BA221" s="147">
        <f t="shared" si="119"/>
        <v>1</v>
      </c>
      <c r="BB221" s="146">
        <f t="shared" si="120"/>
        <v>0</v>
      </c>
      <c r="BC221" s="146">
        <f t="shared" si="121"/>
        <v>1</v>
      </c>
      <c r="BD221" s="145">
        <f>COUNTIFS(A1_Individu_Data_Keadaan_SDMK!A$4:A$149935,M221,A1_Individu_Data_Keadaan_SDMK!R$4:R$149935,"03. Ahli Teknologi Laboratorium Medik")</f>
        <v>0</v>
      </c>
      <c r="BE221" s="147">
        <f t="shared" si="122"/>
        <v>1</v>
      </c>
      <c r="BF221" s="146">
        <f t="shared" si="123"/>
        <v>0</v>
      </c>
      <c r="BG221" s="146">
        <f t="shared" si="124"/>
        <v>1</v>
      </c>
      <c r="BH221" s="151" t="str">
        <f t="shared" si="125"/>
        <v>Belum Memenuhi</v>
      </c>
      <c r="BI221" s="151" t="str">
        <f t="shared" si="126"/>
        <v>Belum Memenuhi</v>
      </c>
    </row>
    <row r="222" spans="13:61" ht="15">
      <c r="M222" s="142" t="s">
        <v>12798</v>
      </c>
      <c r="N222" s="143" t="s">
        <v>12799</v>
      </c>
      <c r="O222" s="140" t="s">
        <v>267</v>
      </c>
      <c r="P222" s="144" t="s">
        <v>9301</v>
      </c>
      <c r="Q222" s="369" t="s">
        <v>12204</v>
      </c>
      <c r="R222" s="140">
        <v>31</v>
      </c>
      <c r="S222" s="141">
        <v>3173</v>
      </c>
      <c r="T222" s="370" t="str">
        <f>IF(R222&lt;&gt;"",VLOOKUP(R222,'01_MASTER_KODE_WILAYAH'!H$1437:I$1470,2,FALSE),"")</f>
        <v>DKI JAKARTA</v>
      </c>
      <c r="U222" s="370" t="str">
        <f>IF(S222&lt;&gt;"",VLOOKUP(S222,'01_MASTER_KODE_WILAYAH'!D$5:F$1353,3,FALSE),"")</f>
        <v>KOTA JAKARTA PUSAT</v>
      </c>
      <c r="V222" s="371" t="str">
        <f t="shared" si="96"/>
        <v>2</v>
      </c>
      <c r="W222" s="157">
        <f t="shared" si="97"/>
        <v>0</v>
      </c>
      <c r="X222" s="145">
        <f>COUNTIFS(A1_Individu_Data_Keadaan_SDMK!A$4:A$149935,M222,A1_Individu_Data_Keadaan_SDMK!R$4:R$149935,"01. Dokter")</f>
        <v>0</v>
      </c>
      <c r="Y222" s="134">
        <f t="shared" si="98"/>
        <v>1</v>
      </c>
      <c r="Z222" s="146">
        <f t="shared" si="99"/>
        <v>0</v>
      </c>
      <c r="AA222" s="146">
        <f t="shared" si="100"/>
        <v>1</v>
      </c>
      <c r="AB222" s="145">
        <f>COUNTIFS(A1_Individu_Data_Keadaan_SDMK!A$4:A$149935,M222,A1_Individu_Data_Keadaan_SDMK!R$4:R$149935,"02. Dokter Gigi")</f>
        <v>0</v>
      </c>
      <c r="AC222" s="134">
        <f t="shared" si="101"/>
        <v>1</v>
      </c>
      <c r="AD222" s="146">
        <f t="shared" si="102"/>
        <v>0</v>
      </c>
      <c r="AE222" s="146">
        <f t="shared" si="103"/>
        <v>1</v>
      </c>
      <c r="AF222" s="145">
        <f>COUNTIFS(A1_Individu_Data_Keadaan_SDMK!A$4:A$149935,M222,A1_Individu_Data_Keadaan_SDMK!Q$4:Q$149935,"03. KEPERAWATAN")</f>
        <v>0</v>
      </c>
      <c r="AG222" s="147">
        <f t="shared" si="104"/>
        <v>5</v>
      </c>
      <c r="AH222" s="146">
        <f t="shared" si="105"/>
        <v>0</v>
      </c>
      <c r="AI222" s="146">
        <f t="shared" si="106"/>
        <v>5</v>
      </c>
      <c r="AJ222" s="145">
        <f>COUNTIFS(A1_Individu_Data_Keadaan_SDMK!A$4:A$149935,M222,A1_Individu_Data_Keadaan_SDMK!Q$4:Q$149935,"04. KEBIDANAN")</f>
        <v>0</v>
      </c>
      <c r="AK222" s="147">
        <f t="shared" si="107"/>
        <v>4</v>
      </c>
      <c r="AL222" s="146">
        <f t="shared" si="108"/>
        <v>0</v>
      </c>
      <c r="AM222" s="146">
        <f t="shared" si="109"/>
        <v>4</v>
      </c>
      <c r="AN222" s="145">
        <f>COUNTIFS(A1_Individu_Data_Keadaan_SDMK!A$4:A$149935,M222,A1_Individu_Data_Keadaan_SDMK!Q$4:Q$149935,"05. KEFARMASIAN")</f>
        <v>0</v>
      </c>
      <c r="AO222" s="147">
        <f t="shared" si="110"/>
        <v>1</v>
      </c>
      <c r="AP222" s="146">
        <f t="shared" si="111"/>
        <v>0</v>
      </c>
      <c r="AQ222" s="146">
        <f t="shared" si="112"/>
        <v>1</v>
      </c>
      <c r="AR222" s="145">
        <f>COUNTIFS(A1_Individu_Data_Keadaan_SDMK!A$4:A$149935,M222,A1_Individu_Data_Keadaan_SDMK!Q$4:Q$149935,"06. KESEHATAN MASYARAKAT")</f>
        <v>0</v>
      </c>
      <c r="AS222" s="147">
        <f t="shared" si="113"/>
        <v>1</v>
      </c>
      <c r="AT222" s="146">
        <f t="shared" si="114"/>
        <v>0</v>
      </c>
      <c r="AU222" s="146">
        <f t="shared" si="115"/>
        <v>1</v>
      </c>
      <c r="AV222" s="145">
        <f>COUNTIFS(A1_Individu_Data_Keadaan_SDMK!A$4:A$149935,M222,A1_Individu_Data_Keadaan_SDMK!Q$4:Q$149935,"07. KESEHATAN LINGKUNGAN")</f>
        <v>0</v>
      </c>
      <c r="AW222" s="147">
        <f t="shared" si="116"/>
        <v>1</v>
      </c>
      <c r="AX222" s="146">
        <f t="shared" si="117"/>
        <v>0</v>
      </c>
      <c r="AY222" s="146">
        <f t="shared" si="118"/>
        <v>1</v>
      </c>
      <c r="AZ222" s="145">
        <f>COUNTIFS(A1_Individu_Data_Keadaan_SDMK!A$4:A$149935,M222,A1_Individu_Data_Keadaan_SDMK!Q$4:Q$149935,"08. GIZI")</f>
        <v>0</v>
      </c>
      <c r="BA222" s="147">
        <f t="shared" si="119"/>
        <v>1</v>
      </c>
      <c r="BB222" s="146">
        <f t="shared" si="120"/>
        <v>0</v>
      </c>
      <c r="BC222" s="146">
        <f t="shared" si="121"/>
        <v>1</v>
      </c>
      <c r="BD222" s="145">
        <f>COUNTIFS(A1_Individu_Data_Keadaan_SDMK!A$4:A$149935,M222,A1_Individu_Data_Keadaan_SDMK!R$4:R$149935,"03. Ahli Teknologi Laboratorium Medik")</f>
        <v>0</v>
      </c>
      <c r="BE222" s="147">
        <f t="shared" si="122"/>
        <v>1</v>
      </c>
      <c r="BF222" s="146">
        <f t="shared" si="123"/>
        <v>0</v>
      </c>
      <c r="BG222" s="146">
        <f t="shared" si="124"/>
        <v>1</v>
      </c>
      <c r="BH222" s="151" t="str">
        <f t="shared" si="125"/>
        <v>Belum Memenuhi</v>
      </c>
      <c r="BI222" s="151" t="str">
        <f t="shared" si="126"/>
        <v>Belum Memenuhi</v>
      </c>
    </row>
    <row r="223" spans="13:61" ht="15">
      <c r="M223" s="142" t="s">
        <v>12800</v>
      </c>
      <c r="N223" s="143" t="s">
        <v>12801</v>
      </c>
      <c r="O223" s="140" t="s">
        <v>267</v>
      </c>
      <c r="P223" s="144" t="s">
        <v>9301</v>
      </c>
      <c r="Q223" s="369" t="s">
        <v>12204</v>
      </c>
      <c r="R223" s="140">
        <v>31</v>
      </c>
      <c r="S223" s="141">
        <v>3173</v>
      </c>
      <c r="T223" s="370" t="str">
        <f>IF(R223&lt;&gt;"",VLOOKUP(R223,'01_MASTER_KODE_WILAYAH'!H$1437:I$1470,2,FALSE),"")</f>
        <v>DKI JAKARTA</v>
      </c>
      <c r="U223" s="370" t="str">
        <f>IF(S223&lt;&gt;"",VLOOKUP(S223,'01_MASTER_KODE_WILAYAH'!D$5:F$1353,3,FALSE),"")</f>
        <v>KOTA JAKARTA PUSAT</v>
      </c>
      <c r="V223" s="371" t="str">
        <f t="shared" si="96"/>
        <v>2</v>
      </c>
      <c r="W223" s="157">
        <f t="shared" si="97"/>
        <v>0</v>
      </c>
      <c r="X223" s="145">
        <f>COUNTIFS(A1_Individu_Data_Keadaan_SDMK!A$4:A$149935,M223,A1_Individu_Data_Keadaan_SDMK!R$4:R$149935,"01. Dokter")</f>
        <v>0</v>
      </c>
      <c r="Y223" s="134">
        <f t="shared" si="98"/>
        <v>1</v>
      </c>
      <c r="Z223" s="146">
        <f t="shared" si="99"/>
        <v>0</v>
      </c>
      <c r="AA223" s="146">
        <f t="shared" si="100"/>
        <v>1</v>
      </c>
      <c r="AB223" s="145">
        <f>COUNTIFS(A1_Individu_Data_Keadaan_SDMK!A$4:A$149935,M223,A1_Individu_Data_Keadaan_SDMK!R$4:R$149935,"02. Dokter Gigi")</f>
        <v>0</v>
      </c>
      <c r="AC223" s="134">
        <f t="shared" si="101"/>
        <v>1</v>
      </c>
      <c r="AD223" s="146">
        <f t="shared" si="102"/>
        <v>0</v>
      </c>
      <c r="AE223" s="146">
        <f t="shared" si="103"/>
        <v>1</v>
      </c>
      <c r="AF223" s="145">
        <f>COUNTIFS(A1_Individu_Data_Keadaan_SDMK!A$4:A$149935,M223,A1_Individu_Data_Keadaan_SDMK!Q$4:Q$149935,"03. KEPERAWATAN")</f>
        <v>0</v>
      </c>
      <c r="AG223" s="147">
        <f t="shared" si="104"/>
        <v>5</v>
      </c>
      <c r="AH223" s="146">
        <f t="shared" si="105"/>
        <v>0</v>
      </c>
      <c r="AI223" s="146">
        <f t="shared" si="106"/>
        <v>5</v>
      </c>
      <c r="AJ223" s="145">
        <f>COUNTIFS(A1_Individu_Data_Keadaan_SDMK!A$4:A$149935,M223,A1_Individu_Data_Keadaan_SDMK!Q$4:Q$149935,"04. KEBIDANAN")</f>
        <v>0</v>
      </c>
      <c r="AK223" s="147">
        <f t="shared" si="107"/>
        <v>4</v>
      </c>
      <c r="AL223" s="146">
        <f t="shared" si="108"/>
        <v>0</v>
      </c>
      <c r="AM223" s="146">
        <f t="shared" si="109"/>
        <v>4</v>
      </c>
      <c r="AN223" s="145">
        <f>COUNTIFS(A1_Individu_Data_Keadaan_SDMK!A$4:A$149935,M223,A1_Individu_Data_Keadaan_SDMK!Q$4:Q$149935,"05. KEFARMASIAN")</f>
        <v>0</v>
      </c>
      <c r="AO223" s="147">
        <f t="shared" si="110"/>
        <v>1</v>
      </c>
      <c r="AP223" s="146">
        <f t="shared" si="111"/>
        <v>0</v>
      </c>
      <c r="AQ223" s="146">
        <f t="shared" si="112"/>
        <v>1</v>
      </c>
      <c r="AR223" s="145">
        <f>COUNTIFS(A1_Individu_Data_Keadaan_SDMK!A$4:A$149935,M223,A1_Individu_Data_Keadaan_SDMK!Q$4:Q$149935,"06. KESEHATAN MASYARAKAT")</f>
        <v>0</v>
      </c>
      <c r="AS223" s="147">
        <f t="shared" si="113"/>
        <v>1</v>
      </c>
      <c r="AT223" s="146">
        <f t="shared" si="114"/>
        <v>0</v>
      </c>
      <c r="AU223" s="146">
        <f t="shared" si="115"/>
        <v>1</v>
      </c>
      <c r="AV223" s="145">
        <f>COUNTIFS(A1_Individu_Data_Keadaan_SDMK!A$4:A$149935,M223,A1_Individu_Data_Keadaan_SDMK!Q$4:Q$149935,"07. KESEHATAN LINGKUNGAN")</f>
        <v>0</v>
      </c>
      <c r="AW223" s="147">
        <f t="shared" si="116"/>
        <v>1</v>
      </c>
      <c r="AX223" s="146">
        <f t="shared" si="117"/>
        <v>0</v>
      </c>
      <c r="AY223" s="146">
        <f t="shared" si="118"/>
        <v>1</v>
      </c>
      <c r="AZ223" s="145">
        <f>COUNTIFS(A1_Individu_Data_Keadaan_SDMK!A$4:A$149935,M223,A1_Individu_Data_Keadaan_SDMK!Q$4:Q$149935,"08. GIZI")</f>
        <v>0</v>
      </c>
      <c r="BA223" s="147">
        <f t="shared" si="119"/>
        <v>1</v>
      </c>
      <c r="BB223" s="146">
        <f t="shared" si="120"/>
        <v>0</v>
      </c>
      <c r="BC223" s="146">
        <f t="shared" si="121"/>
        <v>1</v>
      </c>
      <c r="BD223" s="145">
        <f>COUNTIFS(A1_Individu_Data_Keadaan_SDMK!A$4:A$149935,M223,A1_Individu_Data_Keadaan_SDMK!R$4:R$149935,"03. Ahli Teknologi Laboratorium Medik")</f>
        <v>0</v>
      </c>
      <c r="BE223" s="147">
        <f t="shared" si="122"/>
        <v>1</v>
      </c>
      <c r="BF223" s="146">
        <f t="shared" si="123"/>
        <v>0</v>
      </c>
      <c r="BG223" s="146">
        <f t="shared" si="124"/>
        <v>1</v>
      </c>
      <c r="BH223" s="151" t="str">
        <f t="shared" si="125"/>
        <v>Belum Memenuhi</v>
      </c>
      <c r="BI223" s="151" t="str">
        <f t="shared" si="126"/>
        <v>Belum Memenuhi</v>
      </c>
    </row>
    <row r="224" spans="13:61" ht="15">
      <c r="M224" s="142" t="s">
        <v>12802</v>
      </c>
      <c r="N224" s="143" t="s">
        <v>12803</v>
      </c>
      <c r="O224" s="140" t="s">
        <v>267</v>
      </c>
      <c r="P224" s="144" t="s">
        <v>9302</v>
      </c>
      <c r="Q224" s="369" t="s">
        <v>12204</v>
      </c>
      <c r="R224" s="140">
        <v>31</v>
      </c>
      <c r="S224" s="141">
        <v>3174</v>
      </c>
      <c r="T224" s="370" t="str">
        <f>IF(R224&lt;&gt;"",VLOOKUP(R224,'01_MASTER_KODE_WILAYAH'!H$1437:I$1470,2,FALSE),"")</f>
        <v>DKI JAKARTA</v>
      </c>
      <c r="U224" s="370" t="str">
        <f>IF(S224&lt;&gt;"",VLOOKUP(S224,'01_MASTER_KODE_WILAYAH'!D$5:F$1353,3,FALSE),"")</f>
        <v>KOTA JAKARTA BARAT</v>
      </c>
      <c r="V224" s="371" t="str">
        <f t="shared" si="96"/>
        <v>1</v>
      </c>
      <c r="W224" s="157">
        <f t="shared" si="97"/>
        <v>0</v>
      </c>
      <c r="X224" s="145">
        <f>COUNTIFS(A1_Individu_Data_Keadaan_SDMK!A$4:A$149935,M224,A1_Individu_Data_Keadaan_SDMK!R$4:R$149935,"01. Dokter")</f>
        <v>0</v>
      </c>
      <c r="Y224" s="134">
        <f t="shared" si="98"/>
        <v>2</v>
      </c>
      <c r="Z224" s="146">
        <f t="shared" si="99"/>
        <v>0</v>
      </c>
      <c r="AA224" s="146">
        <f t="shared" si="100"/>
        <v>2</v>
      </c>
      <c r="AB224" s="145">
        <f>COUNTIFS(A1_Individu_Data_Keadaan_SDMK!A$4:A$149935,M224,A1_Individu_Data_Keadaan_SDMK!R$4:R$149935,"02. Dokter Gigi")</f>
        <v>0</v>
      </c>
      <c r="AC224" s="134">
        <f t="shared" si="101"/>
        <v>1</v>
      </c>
      <c r="AD224" s="146">
        <f t="shared" si="102"/>
        <v>0</v>
      </c>
      <c r="AE224" s="146">
        <f t="shared" si="103"/>
        <v>1</v>
      </c>
      <c r="AF224" s="145">
        <f>COUNTIFS(A1_Individu_Data_Keadaan_SDMK!A$4:A$149935,M224,A1_Individu_Data_Keadaan_SDMK!Q$4:Q$149935,"03. KEPERAWATAN")</f>
        <v>0</v>
      </c>
      <c r="AG224" s="147">
        <f t="shared" si="104"/>
        <v>8</v>
      </c>
      <c r="AH224" s="146">
        <f t="shared" si="105"/>
        <v>0</v>
      </c>
      <c r="AI224" s="146">
        <f t="shared" si="106"/>
        <v>8</v>
      </c>
      <c r="AJ224" s="145">
        <f>COUNTIFS(A1_Individu_Data_Keadaan_SDMK!A$4:A$149935,M224,A1_Individu_Data_Keadaan_SDMK!Q$4:Q$149935,"04. KEBIDANAN")</f>
        <v>0</v>
      </c>
      <c r="AK224" s="147">
        <f t="shared" si="107"/>
        <v>7</v>
      </c>
      <c r="AL224" s="146">
        <f t="shared" si="108"/>
        <v>0</v>
      </c>
      <c r="AM224" s="146">
        <f t="shared" si="109"/>
        <v>7</v>
      </c>
      <c r="AN224" s="145">
        <f>COUNTIFS(A1_Individu_Data_Keadaan_SDMK!A$4:A$149935,M224,A1_Individu_Data_Keadaan_SDMK!Q$4:Q$149935,"05. KEFARMASIAN")</f>
        <v>0</v>
      </c>
      <c r="AO224" s="147">
        <f t="shared" si="110"/>
        <v>1</v>
      </c>
      <c r="AP224" s="146">
        <f t="shared" si="111"/>
        <v>0</v>
      </c>
      <c r="AQ224" s="146">
        <f t="shared" si="112"/>
        <v>1</v>
      </c>
      <c r="AR224" s="145">
        <f>COUNTIFS(A1_Individu_Data_Keadaan_SDMK!A$4:A$149935,M224,A1_Individu_Data_Keadaan_SDMK!Q$4:Q$149935,"06. KESEHATAN MASYARAKAT")</f>
        <v>0</v>
      </c>
      <c r="AS224" s="147">
        <f t="shared" si="113"/>
        <v>1</v>
      </c>
      <c r="AT224" s="146">
        <f t="shared" si="114"/>
        <v>0</v>
      </c>
      <c r="AU224" s="146">
        <f t="shared" si="115"/>
        <v>1</v>
      </c>
      <c r="AV224" s="145">
        <f>COUNTIFS(A1_Individu_Data_Keadaan_SDMK!A$4:A$149935,M224,A1_Individu_Data_Keadaan_SDMK!Q$4:Q$149935,"07. KESEHATAN LINGKUNGAN")</f>
        <v>0</v>
      </c>
      <c r="AW224" s="147">
        <f t="shared" si="116"/>
        <v>1</v>
      </c>
      <c r="AX224" s="146">
        <f t="shared" si="117"/>
        <v>0</v>
      </c>
      <c r="AY224" s="146">
        <f t="shared" si="118"/>
        <v>1</v>
      </c>
      <c r="AZ224" s="145">
        <f>COUNTIFS(A1_Individu_Data_Keadaan_SDMK!A$4:A$149935,M224,A1_Individu_Data_Keadaan_SDMK!Q$4:Q$149935,"08. GIZI")</f>
        <v>0</v>
      </c>
      <c r="BA224" s="147">
        <f t="shared" si="119"/>
        <v>2</v>
      </c>
      <c r="BB224" s="146">
        <f t="shared" si="120"/>
        <v>0</v>
      </c>
      <c r="BC224" s="146">
        <f t="shared" si="121"/>
        <v>2</v>
      </c>
      <c r="BD224" s="145">
        <f>COUNTIFS(A1_Individu_Data_Keadaan_SDMK!A$4:A$149935,M224,A1_Individu_Data_Keadaan_SDMK!R$4:R$149935,"03. Ahli Teknologi Laboratorium Medik")</f>
        <v>0</v>
      </c>
      <c r="BE224" s="147">
        <f t="shared" si="122"/>
        <v>1</v>
      </c>
      <c r="BF224" s="146">
        <f t="shared" si="123"/>
        <v>0</v>
      </c>
      <c r="BG224" s="146">
        <f t="shared" si="124"/>
        <v>1</v>
      </c>
      <c r="BH224" s="151" t="str">
        <f t="shared" si="125"/>
        <v>Belum Memenuhi</v>
      </c>
      <c r="BI224" s="151" t="str">
        <f t="shared" si="126"/>
        <v>Belum Memenuhi</v>
      </c>
    </row>
    <row r="225" spans="13:61" ht="15">
      <c r="M225" s="142" t="s">
        <v>12804</v>
      </c>
      <c r="N225" s="143" t="s">
        <v>12805</v>
      </c>
      <c r="O225" s="140" t="s">
        <v>267</v>
      </c>
      <c r="P225" s="144" t="s">
        <v>9301</v>
      </c>
      <c r="Q225" s="369" t="s">
        <v>12204</v>
      </c>
      <c r="R225" s="140">
        <v>31</v>
      </c>
      <c r="S225" s="141">
        <v>3174</v>
      </c>
      <c r="T225" s="370" t="str">
        <f>IF(R225&lt;&gt;"",VLOOKUP(R225,'01_MASTER_KODE_WILAYAH'!H$1437:I$1470,2,FALSE),"")</f>
        <v>DKI JAKARTA</v>
      </c>
      <c r="U225" s="370" t="str">
        <f>IF(S225&lt;&gt;"",VLOOKUP(S225,'01_MASTER_KODE_WILAYAH'!D$5:F$1353,3,FALSE),"")</f>
        <v>KOTA JAKARTA BARAT</v>
      </c>
      <c r="V225" s="371" t="str">
        <f t="shared" si="96"/>
        <v>2</v>
      </c>
      <c r="W225" s="157">
        <f t="shared" si="97"/>
        <v>0</v>
      </c>
      <c r="X225" s="145">
        <f>COUNTIFS(A1_Individu_Data_Keadaan_SDMK!A$4:A$149935,M225,A1_Individu_Data_Keadaan_SDMK!R$4:R$149935,"01. Dokter")</f>
        <v>0</v>
      </c>
      <c r="Y225" s="134">
        <f t="shared" si="98"/>
        <v>1</v>
      </c>
      <c r="Z225" s="146">
        <f t="shared" si="99"/>
        <v>0</v>
      </c>
      <c r="AA225" s="146">
        <f t="shared" si="100"/>
        <v>1</v>
      </c>
      <c r="AB225" s="145">
        <f>COUNTIFS(A1_Individu_Data_Keadaan_SDMK!A$4:A$149935,M225,A1_Individu_Data_Keadaan_SDMK!R$4:R$149935,"02. Dokter Gigi")</f>
        <v>0</v>
      </c>
      <c r="AC225" s="134">
        <f t="shared" si="101"/>
        <v>1</v>
      </c>
      <c r="AD225" s="146">
        <f t="shared" si="102"/>
        <v>0</v>
      </c>
      <c r="AE225" s="146">
        <f t="shared" si="103"/>
        <v>1</v>
      </c>
      <c r="AF225" s="145">
        <f>COUNTIFS(A1_Individu_Data_Keadaan_SDMK!A$4:A$149935,M225,A1_Individu_Data_Keadaan_SDMK!Q$4:Q$149935,"03. KEPERAWATAN")</f>
        <v>0</v>
      </c>
      <c r="AG225" s="147">
        <f t="shared" si="104"/>
        <v>5</v>
      </c>
      <c r="AH225" s="146">
        <f t="shared" si="105"/>
        <v>0</v>
      </c>
      <c r="AI225" s="146">
        <f t="shared" si="106"/>
        <v>5</v>
      </c>
      <c r="AJ225" s="145">
        <f>COUNTIFS(A1_Individu_Data_Keadaan_SDMK!A$4:A$149935,M225,A1_Individu_Data_Keadaan_SDMK!Q$4:Q$149935,"04. KEBIDANAN")</f>
        <v>0</v>
      </c>
      <c r="AK225" s="147">
        <f t="shared" si="107"/>
        <v>4</v>
      </c>
      <c r="AL225" s="146">
        <f t="shared" si="108"/>
        <v>0</v>
      </c>
      <c r="AM225" s="146">
        <f t="shared" si="109"/>
        <v>4</v>
      </c>
      <c r="AN225" s="145">
        <f>COUNTIFS(A1_Individu_Data_Keadaan_SDMK!A$4:A$149935,M225,A1_Individu_Data_Keadaan_SDMK!Q$4:Q$149935,"05. KEFARMASIAN")</f>
        <v>0</v>
      </c>
      <c r="AO225" s="147">
        <f t="shared" si="110"/>
        <v>1</v>
      </c>
      <c r="AP225" s="146">
        <f t="shared" si="111"/>
        <v>0</v>
      </c>
      <c r="AQ225" s="146">
        <f t="shared" si="112"/>
        <v>1</v>
      </c>
      <c r="AR225" s="145">
        <f>COUNTIFS(A1_Individu_Data_Keadaan_SDMK!A$4:A$149935,M225,A1_Individu_Data_Keadaan_SDMK!Q$4:Q$149935,"06. KESEHATAN MASYARAKAT")</f>
        <v>0</v>
      </c>
      <c r="AS225" s="147">
        <f t="shared" si="113"/>
        <v>1</v>
      </c>
      <c r="AT225" s="146">
        <f t="shared" si="114"/>
        <v>0</v>
      </c>
      <c r="AU225" s="146">
        <f t="shared" si="115"/>
        <v>1</v>
      </c>
      <c r="AV225" s="145">
        <f>COUNTIFS(A1_Individu_Data_Keadaan_SDMK!A$4:A$149935,M225,A1_Individu_Data_Keadaan_SDMK!Q$4:Q$149935,"07. KESEHATAN LINGKUNGAN")</f>
        <v>0</v>
      </c>
      <c r="AW225" s="147">
        <f t="shared" si="116"/>
        <v>1</v>
      </c>
      <c r="AX225" s="146">
        <f t="shared" si="117"/>
        <v>0</v>
      </c>
      <c r="AY225" s="146">
        <f t="shared" si="118"/>
        <v>1</v>
      </c>
      <c r="AZ225" s="145">
        <f>COUNTIFS(A1_Individu_Data_Keadaan_SDMK!A$4:A$149935,M225,A1_Individu_Data_Keadaan_SDMK!Q$4:Q$149935,"08. GIZI")</f>
        <v>0</v>
      </c>
      <c r="BA225" s="147">
        <f t="shared" si="119"/>
        <v>1</v>
      </c>
      <c r="BB225" s="146">
        <f t="shared" si="120"/>
        <v>0</v>
      </c>
      <c r="BC225" s="146">
        <f t="shared" si="121"/>
        <v>1</v>
      </c>
      <c r="BD225" s="145">
        <f>COUNTIFS(A1_Individu_Data_Keadaan_SDMK!A$4:A$149935,M225,A1_Individu_Data_Keadaan_SDMK!R$4:R$149935,"03. Ahli Teknologi Laboratorium Medik")</f>
        <v>0</v>
      </c>
      <c r="BE225" s="147">
        <f t="shared" si="122"/>
        <v>1</v>
      </c>
      <c r="BF225" s="146">
        <f t="shared" si="123"/>
        <v>0</v>
      </c>
      <c r="BG225" s="146">
        <f t="shared" si="124"/>
        <v>1</v>
      </c>
      <c r="BH225" s="151" t="str">
        <f t="shared" si="125"/>
        <v>Belum Memenuhi</v>
      </c>
      <c r="BI225" s="151" t="str">
        <f t="shared" si="126"/>
        <v>Belum Memenuhi</v>
      </c>
    </row>
    <row r="226" spans="13:61" ht="15">
      <c r="M226" s="142" t="s">
        <v>12806</v>
      </c>
      <c r="N226" s="143" t="s">
        <v>12807</v>
      </c>
      <c r="O226" s="140" t="s">
        <v>267</v>
      </c>
      <c r="P226" s="144" t="s">
        <v>9301</v>
      </c>
      <c r="Q226" s="369" t="s">
        <v>12204</v>
      </c>
      <c r="R226" s="140">
        <v>31</v>
      </c>
      <c r="S226" s="141">
        <v>3174</v>
      </c>
      <c r="T226" s="370" t="str">
        <f>IF(R226&lt;&gt;"",VLOOKUP(R226,'01_MASTER_KODE_WILAYAH'!H$1437:I$1470,2,FALSE),"")</f>
        <v>DKI JAKARTA</v>
      </c>
      <c r="U226" s="370" t="str">
        <f>IF(S226&lt;&gt;"",VLOOKUP(S226,'01_MASTER_KODE_WILAYAH'!D$5:F$1353,3,FALSE),"")</f>
        <v>KOTA JAKARTA BARAT</v>
      </c>
      <c r="V226" s="371" t="str">
        <f t="shared" si="96"/>
        <v>2</v>
      </c>
      <c r="W226" s="157">
        <f t="shared" si="97"/>
        <v>0</v>
      </c>
      <c r="X226" s="145">
        <f>COUNTIFS(A1_Individu_Data_Keadaan_SDMK!A$4:A$149935,M226,A1_Individu_Data_Keadaan_SDMK!R$4:R$149935,"01. Dokter")</f>
        <v>0</v>
      </c>
      <c r="Y226" s="134">
        <f t="shared" si="98"/>
        <v>1</v>
      </c>
      <c r="Z226" s="146">
        <f t="shared" si="99"/>
        <v>0</v>
      </c>
      <c r="AA226" s="146">
        <f t="shared" si="100"/>
        <v>1</v>
      </c>
      <c r="AB226" s="145">
        <f>COUNTIFS(A1_Individu_Data_Keadaan_SDMK!A$4:A$149935,M226,A1_Individu_Data_Keadaan_SDMK!R$4:R$149935,"02. Dokter Gigi")</f>
        <v>0</v>
      </c>
      <c r="AC226" s="134">
        <f t="shared" si="101"/>
        <v>1</v>
      </c>
      <c r="AD226" s="146">
        <f t="shared" si="102"/>
        <v>0</v>
      </c>
      <c r="AE226" s="146">
        <f t="shared" si="103"/>
        <v>1</v>
      </c>
      <c r="AF226" s="145">
        <f>COUNTIFS(A1_Individu_Data_Keadaan_SDMK!A$4:A$149935,M226,A1_Individu_Data_Keadaan_SDMK!Q$4:Q$149935,"03. KEPERAWATAN")</f>
        <v>0</v>
      </c>
      <c r="AG226" s="147">
        <f t="shared" si="104"/>
        <v>5</v>
      </c>
      <c r="AH226" s="146">
        <f t="shared" si="105"/>
        <v>0</v>
      </c>
      <c r="AI226" s="146">
        <f t="shared" si="106"/>
        <v>5</v>
      </c>
      <c r="AJ226" s="145">
        <f>COUNTIFS(A1_Individu_Data_Keadaan_SDMK!A$4:A$149935,M226,A1_Individu_Data_Keadaan_SDMK!Q$4:Q$149935,"04. KEBIDANAN")</f>
        <v>0</v>
      </c>
      <c r="AK226" s="147">
        <f t="shared" si="107"/>
        <v>4</v>
      </c>
      <c r="AL226" s="146">
        <f t="shared" si="108"/>
        <v>0</v>
      </c>
      <c r="AM226" s="146">
        <f t="shared" si="109"/>
        <v>4</v>
      </c>
      <c r="AN226" s="145">
        <f>COUNTIFS(A1_Individu_Data_Keadaan_SDMK!A$4:A$149935,M226,A1_Individu_Data_Keadaan_SDMK!Q$4:Q$149935,"05. KEFARMASIAN")</f>
        <v>0</v>
      </c>
      <c r="AO226" s="147">
        <f t="shared" si="110"/>
        <v>1</v>
      </c>
      <c r="AP226" s="146">
        <f t="shared" si="111"/>
        <v>0</v>
      </c>
      <c r="AQ226" s="146">
        <f t="shared" si="112"/>
        <v>1</v>
      </c>
      <c r="AR226" s="145">
        <f>COUNTIFS(A1_Individu_Data_Keadaan_SDMK!A$4:A$149935,M226,A1_Individu_Data_Keadaan_SDMK!Q$4:Q$149935,"06. KESEHATAN MASYARAKAT")</f>
        <v>0</v>
      </c>
      <c r="AS226" s="147">
        <f t="shared" si="113"/>
        <v>1</v>
      </c>
      <c r="AT226" s="146">
        <f t="shared" si="114"/>
        <v>0</v>
      </c>
      <c r="AU226" s="146">
        <f t="shared" si="115"/>
        <v>1</v>
      </c>
      <c r="AV226" s="145">
        <f>COUNTIFS(A1_Individu_Data_Keadaan_SDMK!A$4:A$149935,M226,A1_Individu_Data_Keadaan_SDMK!Q$4:Q$149935,"07. KESEHATAN LINGKUNGAN")</f>
        <v>0</v>
      </c>
      <c r="AW226" s="147">
        <f t="shared" si="116"/>
        <v>1</v>
      </c>
      <c r="AX226" s="146">
        <f t="shared" si="117"/>
        <v>0</v>
      </c>
      <c r="AY226" s="146">
        <f t="shared" si="118"/>
        <v>1</v>
      </c>
      <c r="AZ226" s="145">
        <f>COUNTIFS(A1_Individu_Data_Keadaan_SDMK!A$4:A$149935,M226,A1_Individu_Data_Keadaan_SDMK!Q$4:Q$149935,"08. GIZI")</f>
        <v>0</v>
      </c>
      <c r="BA226" s="147">
        <f t="shared" si="119"/>
        <v>1</v>
      </c>
      <c r="BB226" s="146">
        <f t="shared" si="120"/>
        <v>0</v>
      </c>
      <c r="BC226" s="146">
        <f t="shared" si="121"/>
        <v>1</v>
      </c>
      <c r="BD226" s="145">
        <f>COUNTIFS(A1_Individu_Data_Keadaan_SDMK!A$4:A$149935,M226,A1_Individu_Data_Keadaan_SDMK!R$4:R$149935,"03. Ahli Teknologi Laboratorium Medik")</f>
        <v>0</v>
      </c>
      <c r="BE226" s="147">
        <f t="shared" si="122"/>
        <v>1</v>
      </c>
      <c r="BF226" s="146">
        <f t="shared" si="123"/>
        <v>0</v>
      </c>
      <c r="BG226" s="146">
        <f t="shared" si="124"/>
        <v>1</v>
      </c>
      <c r="BH226" s="151" t="str">
        <f t="shared" si="125"/>
        <v>Belum Memenuhi</v>
      </c>
      <c r="BI226" s="151" t="str">
        <f t="shared" si="126"/>
        <v>Belum Memenuhi</v>
      </c>
    </row>
    <row r="227" spans="13:61" ht="15">
      <c r="M227" s="142" t="s">
        <v>12808</v>
      </c>
      <c r="N227" s="143" t="s">
        <v>12809</v>
      </c>
      <c r="O227" s="140" t="s">
        <v>267</v>
      </c>
      <c r="P227" s="144" t="s">
        <v>9301</v>
      </c>
      <c r="Q227" s="369" t="s">
        <v>12204</v>
      </c>
      <c r="R227" s="140">
        <v>31</v>
      </c>
      <c r="S227" s="141">
        <v>3174</v>
      </c>
      <c r="T227" s="370" t="str">
        <f>IF(R227&lt;&gt;"",VLOOKUP(R227,'01_MASTER_KODE_WILAYAH'!H$1437:I$1470,2,FALSE),"")</f>
        <v>DKI JAKARTA</v>
      </c>
      <c r="U227" s="370" t="str">
        <f>IF(S227&lt;&gt;"",VLOOKUP(S227,'01_MASTER_KODE_WILAYAH'!D$5:F$1353,3,FALSE),"")</f>
        <v>KOTA JAKARTA BARAT</v>
      </c>
      <c r="V227" s="371" t="str">
        <f t="shared" si="96"/>
        <v>2</v>
      </c>
      <c r="W227" s="157">
        <f t="shared" si="97"/>
        <v>0</v>
      </c>
      <c r="X227" s="145">
        <f>COUNTIFS(A1_Individu_Data_Keadaan_SDMK!A$4:A$149935,M227,A1_Individu_Data_Keadaan_SDMK!R$4:R$149935,"01. Dokter")</f>
        <v>0</v>
      </c>
      <c r="Y227" s="134">
        <f t="shared" si="98"/>
        <v>1</v>
      </c>
      <c r="Z227" s="146">
        <f t="shared" si="99"/>
        <v>0</v>
      </c>
      <c r="AA227" s="146">
        <f t="shared" si="100"/>
        <v>1</v>
      </c>
      <c r="AB227" s="145">
        <f>COUNTIFS(A1_Individu_Data_Keadaan_SDMK!A$4:A$149935,M227,A1_Individu_Data_Keadaan_SDMK!R$4:R$149935,"02. Dokter Gigi")</f>
        <v>0</v>
      </c>
      <c r="AC227" s="134">
        <f t="shared" si="101"/>
        <v>1</v>
      </c>
      <c r="AD227" s="146">
        <f t="shared" si="102"/>
        <v>0</v>
      </c>
      <c r="AE227" s="146">
        <f t="shared" si="103"/>
        <v>1</v>
      </c>
      <c r="AF227" s="145">
        <f>COUNTIFS(A1_Individu_Data_Keadaan_SDMK!A$4:A$149935,M227,A1_Individu_Data_Keadaan_SDMK!Q$4:Q$149935,"03. KEPERAWATAN")</f>
        <v>0</v>
      </c>
      <c r="AG227" s="147">
        <f t="shared" si="104"/>
        <v>5</v>
      </c>
      <c r="AH227" s="146">
        <f t="shared" si="105"/>
        <v>0</v>
      </c>
      <c r="AI227" s="146">
        <f t="shared" si="106"/>
        <v>5</v>
      </c>
      <c r="AJ227" s="145">
        <f>COUNTIFS(A1_Individu_Data_Keadaan_SDMK!A$4:A$149935,M227,A1_Individu_Data_Keadaan_SDMK!Q$4:Q$149935,"04. KEBIDANAN")</f>
        <v>0</v>
      </c>
      <c r="AK227" s="147">
        <f t="shared" si="107"/>
        <v>4</v>
      </c>
      <c r="AL227" s="146">
        <f t="shared" si="108"/>
        <v>0</v>
      </c>
      <c r="AM227" s="146">
        <f t="shared" si="109"/>
        <v>4</v>
      </c>
      <c r="AN227" s="145">
        <f>COUNTIFS(A1_Individu_Data_Keadaan_SDMK!A$4:A$149935,M227,A1_Individu_Data_Keadaan_SDMK!Q$4:Q$149935,"05. KEFARMASIAN")</f>
        <v>0</v>
      </c>
      <c r="AO227" s="147">
        <f t="shared" si="110"/>
        <v>1</v>
      </c>
      <c r="AP227" s="146">
        <f t="shared" si="111"/>
        <v>0</v>
      </c>
      <c r="AQ227" s="146">
        <f t="shared" si="112"/>
        <v>1</v>
      </c>
      <c r="AR227" s="145">
        <f>COUNTIFS(A1_Individu_Data_Keadaan_SDMK!A$4:A$149935,M227,A1_Individu_Data_Keadaan_SDMK!Q$4:Q$149935,"06. KESEHATAN MASYARAKAT")</f>
        <v>0</v>
      </c>
      <c r="AS227" s="147">
        <f t="shared" si="113"/>
        <v>1</v>
      </c>
      <c r="AT227" s="146">
        <f t="shared" si="114"/>
        <v>0</v>
      </c>
      <c r="AU227" s="146">
        <f t="shared" si="115"/>
        <v>1</v>
      </c>
      <c r="AV227" s="145">
        <f>COUNTIFS(A1_Individu_Data_Keadaan_SDMK!A$4:A$149935,M227,A1_Individu_Data_Keadaan_SDMK!Q$4:Q$149935,"07. KESEHATAN LINGKUNGAN")</f>
        <v>0</v>
      </c>
      <c r="AW227" s="147">
        <f t="shared" si="116"/>
        <v>1</v>
      </c>
      <c r="AX227" s="146">
        <f t="shared" si="117"/>
        <v>0</v>
      </c>
      <c r="AY227" s="146">
        <f t="shared" si="118"/>
        <v>1</v>
      </c>
      <c r="AZ227" s="145">
        <f>COUNTIFS(A1_Individu_Data_Keadaan_SDMK!A$4:A$149935,M227,A1_Individu_Data_Keadaan_SDMK!Q$4:Q$149935,"08. GIZI")</f>
        <v>0</v>
      </c>
      <c r="BA227" s="147">
        <f t="shared" si="119"/>
        <v>1</v>
      </c>
      <c r="BB227" s="146">
        <f t="shared" si="120"/>
        <v>0</v>
      </c>
      <c r="BC227" s="146">
        <f t="shared" si="121"/>
        <v>1</v>
      </c>
      <c r="BD227" s="145">
        <f>COUNTIFS(A1_Individu_Data_Keadaan_SDMK!A$4:A$149935,M227,A1_Individu_Data_Keadaan_SDMK!R$4:R$149935,"03. Ahli Teknologi Laboratorium Medik")</f>
        <v>0</v>
      </c>
      <c r="BE227" s="147">
        <f t="shared" si="122"/>
        <v>1</v>
      </c>
      <c r="BF227" s="146">
        <f t="shared" si="123"/>
        <v>0</v>
      </c>
      <c r="BG227" s="146">
        <f t="shared" si="124"/>
        <v>1</v>
      </c>
      <c r="BH227" s="151" t="str">
        <f t="shared" si="125"/>
        <v>Belum Memenuhi</v>
      </c>
      <c r="BI227" s="151" t="str">
        <f t="shared" si="126"/>
        <v>Belum Memenuhi</v>
      </c>
    </row>
    <row r="228" spans="13:61" ht="15">
      <c r="M228" s="142" t="s">
        <v>12810</v>
      </c>
      <c r="N228" s="143" t="s">
        <v>12811</v>
      </c>
      <c r="O228" s="140" t="s">
        <v>267</v>
      </c>
      <c r="P228" s="144" t="s">
        <v>9301</v>
      </c>
      <c r="Q228" s="369" t="s">
        <v>12204</v>
      </c>
      <c r="R228" s="140">
        <v>31</v>
      </c>
      <c r="S228" s="141">
        <v>3174</v>
      </c>
      <c r="T228" s="370" t="str">
        <f>IF(R228&lt;&gt;"",VLOOKUP(R228,'01_MASTER_KODE_WILAYAH'!H$1437:I$1470,2,FALSE),"")</f>
        <v>DKI JAKARTA</v>
      </c>
      <c r="U228" s="370" t="str">
        <f>IF(S228&lt;&gt;"",VLOOKUP(S228,'01_MASTER_KODE_WILAYAH'!D$5:F$1353,3,FALSE),"")</f>
        <v>KOTA JAKARTA BARAT</v>
      </c>
      <c r="V228" s="371" t="str">
        <f t="shared" si="96"/>
        <v>2</v>
      </c>
      <c r="W228" s="157">
        <f t="shared" si="97"/>
        <v>0</v>
      </c>
      <c r="X228" s="145">
        <f>COUNTIFS(A1_Individu_Data_Keadaan_SDMK!A$4:A$149935,M228,A1_Individu_Data_Keadaan_SDMK!R$4:R$149935,"01. Dokter")</f>
        <v>0</v>
      </c>
      <c r="Y228" s="134">
        <f t="shared" si="98"/>
        <v>1</v>
      </c>
      <c r="Z228" s="146">
        <f t="shared" si="99"/>
        <v>0</v>
      </c>
      <c r="AA228" s="146">
        <f t="shared" si="100"/>
        <v>1</v>
      </c>
      <c r="AB228" s="145">
        <f>COUNTIFS(A1_Individu_Data_Keadaan_SDMK!A$4:A$149935,M228,A1_Individu_Data_Keadaan_SDMK!R$4:R$149935,"02. Dokter Gigi")</f>
        <v>0</v>
      </c>
      <c r="AC228" s="134">
        <f t="shared" si="101"/>
        <v>1</v>
      </c>
      <c r="AD228" s="146">
        <f t="shared" si="102"/>
        <v>0</v>
      </c>
      <c r="AE228" s="146">
        <f t="shared" si="103"/>
        <v>1</v>
      </c>
      <c r="AF228" s="145">
        <f>COUNTIFS(A1_Individu_Data_Keadaan_SDMK!A$4:A$149935,M228,A1_Individu_Data_Keadaan_SDMK!Q$4:Q$149935,"03. KEPERAWATAN")</f>
        <v>0</v>
      </c>
      <c r="AG228" s="147">
        <f t="shared" si="104"/>
        <v>5</v>
      </c>
      <c r="AH228" s="146">
        <f t="shared" si="105"/>
        <v>0</v>
      </c>
      <c r="AI228" s="146">
        <f t="shared" si="106"/>
        <v>5</v>
      </c>
      <c r="AJ228" s="145">
        <f>COUNTIFS(A1_Individu_Data_Keadaan_SDMK!A$4:A$149935,M228,A1_Individu_Data_Keadaan_SDMK!Q$4:Q$149935,"04. KEBIDANAN")</f>
        <v>0</v>
      </c>
      <c r="AK228" s="147">
        <f t="shared" si="107"/>
        <v>4</v>
      </c>
      <c r="AL228" s="146">
        <f t="shared" si="108"/>
        <v>0</v>
      </c>
      <c r="AM228" s="146">
        <f t="shared" si="109"/>
        <v>4</v>
      </c>
      <c r="AN228" s="145">
        <f>COUNTIFS(A1_Individu_Data_Keadaan_SDMK!A$4:A$149935,M228,A1_Individu_Data_Keadaan_SDMK!Q$4:Q$149935,"05. KEFARMASIAN")</f>
        <v>0</v>
      </c>
      <c r="AO228" s="147">
        <f t="shared" si="110"/>
        <v>1</v>
      </c>
      <c r="AP228" s="146">
        <f t="shared" si="111"/>
        <v>0</v>
      </c>
      <c r="AQ228" s="146">
        <f t="shared" si="112"/>
        <v>1</v>
      </c>
      <c r="AR228" s="145">
        <f>COUNTIFS(A1_Individu_Data_Keadaan_SDMK!A$4:A$149935,M228,A1_Individu_Data_Keadaan_SDMK!Q$4:Q$149935,"06. KESEHATAN MASYARAKAT")</f>
        <v>0</v>
      </c>
      <c r="AS228" s="147">
        <f t="shared" si="113"/>
        <v>1</v>
      </c>
      <c r="AT228" s="146">
        <f t="shared" si="114"/>
        <v>0</v>
      </c>
      <c r="AU228" s="146">
        <f t="shared" si="115"/>
        <v>1</v>
      </c>
      <c r="AV228" s="145">
        <f>COUNTIFS(A1_Individu_Data_Keadaan_SDMK!A$4:A$149935,M228,A1_Individu_Data_Keadaan_SDMK!Q$4:Q$149935,"07. KESEHATAN LINGKUNGAN")</f>
        <v>0</v>
      </c>
      <c r="AW228" s="147">
        <f t="shared" si="116"/>
        <v>1</v>
      </c>
      <c r="AX228" s="146">
        <f t="shared" si="117"/>
        <v>0</v>
      </c>
      <c r="AY228" s="146">
        <f t="shared" si="118"/>
        <v>1</v>
      </c>
      <c r="AZ228" s="145">
        <f>COUNTIFS(A1_Individu_Data_Keadaan_SDMK!A$4:A$149935,M228,A1_Individu_Data_Keadaan_SDMK!Q$4:Q$149935,"08. GIZI")</f>
        <v>0</v>
      </c>
      <c r="BA228" s="147">
        <f t="shared" si="119"/>
        <v>1</v>
      </c>
      <c r="BB228" s="146">
        <f t="shared" si="120"/>
        <v>0</v>
      </c>
      <c r="BC228" s="146">
        <f t="shared" si="121"/>
        <v>1</v>
      </c>
      <c r="BD228" s="145">
        <f>COUNTIFS(A1_Individu_Data_Keadaan_SDMK!A$4:A$149935,M228,A1_Individu_Data_Keadaan_SDMK!R$4:R$149935,"03. Ahli Teknologi Laboratorium Medik")</f>
        <v>0</v>
      </c>
      <c r="BE228" s="147">
        <f t="shared" si="122"/>
        <v>1</v>
      </c>
      <c r="BF228" s="146">
        <f t="shared" si="123"/>
        <v>0</v>
      </c>
      <c r="BG228" s="146">
        <f t="shared" si="124"/>
        <v>1</v>
      </c>
      <c r="BH228" s="151" t="str">
        <f t="shared" si="125"/>
        <v>Belum Memenuhi</v>
      </c>
      <c r="BI228" s="151" t="str">
        <f t="shared" si="126"/>
        <v>Belum Memenuhi</v>
      </c>
    </row>
    <row r="229" spans="13:61" ht="15">
      <c r="M229" s="142" t="s">
        <v>12812</v>
      </c>
      <c r="N229" s="143" t="s">
        <v>12813</v>
      </c>
      <c r="O229" s="140" t="s">
        <v>267</v>
      </c>
      <c r="P229" s="144" t="s">
        <v>9301</v>
      </c>
      <c r="Q229" s="369" t="s">
        <v>12204</v>
      </c>
      <c r="R229" s="140">
        <v>31</v>
      </c>
      <c r="S229" s="141">
        <v>3174</v>
      </c>
      <c r="T229" s="370" t="str">
        <f>IF(R229&lt;&gt;"",VLOOKUP(R229,'01_MASTER_KODE_WILAYAH'!H$1437:I$1470,2,FALSE),"")</f>
        <v>DKI JAKARTA</v>
      </c>
      <c r="U229" s="370" t="str">
        <f>IF(S229&lt;&gt;"",VLOOKUP(S229,'01_MASTER_KODE_WILAYAH'!D$5:F$1353,3,FALSE),"")</f>
        <v>KOTA JAKARTA BARAT</v>
      </c>
      <c r="V229" s="371" t="str">
        <f t="shared" ref="V229:V292" si="127">IF(M229&lt;&gt;"",MID(M229,9,1),"")</f>
        <v>2</v>
      </c>
      <c r="W229" s="157">
        <f t="shared" ref="W229:W292" si="128">X229+AB229+AF229+AJ229+AN229+AR229+AV229+AZ229+BD229</f>
        <v>0</v>
      </c>
      <c r="X229" s="145">
        <f>COUNTIFS(A1_Individu_Data_Keadaan_SDMK!A$4:A$149935,M229,A1_Individu_Data_Keadaan_SDMK!R$4:R$149935,"01. Dokter")</f>
        <v>0</v>
      </c>
      <c r="Y229" s="134">
        <f t="shared" ref="Y229:Y292" si="129">IF(V229="1",2,1)</f>
        <v>1</v>
      </c>
      <c r="Z229" s="146">
        <f t="shared" ref="Z229:Z292" si="130">IF((X229-Y229)&gt;0,(X229-Y229),0)</f>
        <v>0</v>
      </c>
      <c r="AA229" s="146">
        <f t="shared" ref="AA229:AA292" si="131">IF((X229-Y229)&lt;0,ABS(X229-Y229),0)</f>
        <v>1</v>
      </c>
      <c r="AB229" s="145">
        <f>COUNTIFS(A1_Individu_Data_Keadaan_SDMK!A$4:A$149935,M229,A1_Individu_Data_Keadaan_SDMK!R$4:R$149935,"02. Dokter Gigi")</f>
        <v>0</v>
      </c>
      <c r="AC229" s="134">
        <f t="shared" ref="AC229:AC292" si="132">IF(V229="1",1,1)</f>
        <v>1</v>
      </c>
      <c r="AD229" s="146">
        <f t="shared" ref="AD229:AD292" si="133">IF((AB229-AC229)&gt;0,(AB229-AC229),0)</f>
        <v>0</v>
      </c>
      <c r="AE229" s="146">
        <f t="shared" ref="AE229:AE292" si="134">IF((AB229-AC229)&lt;0,ABS(AB229-AC229),0)</f>
        <v>1</v>
      </c>
      <c r="AF229" s="145">
        <f>COUNTIFS(A1_Individu_Data_Keadaan_SDMK!A$4:A$149935,M229,A1_Individu_Data_Keadaan_SDMK!Q$4:Q$149935,"03. KEPERAWATAN")</f>
        <v>0</v>
      </c>
      <c r="AG229" s="147">
        <f t="shared" ref="AG229:AG292" si="135">IF(V229="1",8,5)</f>
        <v>5</v>
      </c>
      <c r="AH229" s="146">
        <f t="shared" ref="AH229:AH292" si="136">IF((AF229-AG229)&gt;0,(AF229-AG229),0)</f>
        <v>0</v>
      </c>
      <c r="AI229" s="146">
        <f t="shared" ref="AI229:AI292" si="137">IF((AF229-AG229)&lt;0,ABS(AF229-AG229),0)</f>
        <v>5</v>
      </c>
      <c r="AJ229" s="145">
        <f>COUNTIFS(A1_Individu_Data_Keadaan_SDMK!A$4:A$149935,M229,A1_Individu_Data_Keadaan_SDMK!Q$4:Q$149935,"04. KEBIDANAN")</f>
        <v>0</v>
      </c>
      <c r="AK229" s="147">
        <f t="shared" ref="AK229:AK292" si="138">IF(V229="1",7,4)</f>
        <v>4</v>
      </c>
      <c r="AL229" s="146">
        <f t="shared" ref="AL229:AL292" si="139">IF((AJ229-AK229)&gt;0,(AJ229-AK229),0)</f>
        <v>0</v>
      </c>
      <c r="AM229" s="146">
        <f t="shared" ref="AM229:AM292" si="140">IF((AJ229-AK229)&lt;0,ABS(AJ229-AK229),0)</f>
        <v>4</v>
      </c>
      <c r="AN229" s="145">
        <f>COUNTIFS(A1_Individu_Data_Keadaan_SDMK!A$4:A$149935,M229,A1_Individu_Data_Keadaan_SDMK!Q$4:Q$149935,"05. KEFARMASIAN")</f>
        <v>0</v>
      </c>
      <c r="AO229" s="147">
        <f t="shared" ref="AO229:AO292" si="141">IF(V229="1",1,1)</f>
        <v>1</v>
      </c>
      <c r="AP229" s="146">
        <f t="shared" ref="AP229:AP292" si="142">IF((AN229-AO229)&gt;0,(AN229-AO229),0)</f>
        <v>0</v>
      </c>
      <c r="AQ229" s="146">
        <f t="shared" ref="AQ229:AQ292" si="143">IF((AN229-AO229)&lt;0,ABS(AN229-AO229),0)</f>
        <v>1</v>
      </c>
      <c r="AR229" s="145">
        <f>COUNTIFS(A1_Individu_Data_Keadaan_SDMK!A$4:A$149935,M229,A1_Individu_Data_Keadaan_SDMK!Q$4:Q$149935,"06. KESEHATAN MASYARAKAT")</f>
        <v>0</v>
      </c>
      <c r="AS229" s="147">
        <f t="shared" ref="AS229:AS292" si="144">IF(V229="1",1,1)</f>
        <v>1</v>
      </c>
      <c r="AT229" s="146">
        <f t="shared" ref="AT229:AT292" si="145">IF((AR229-AS229)&gt;0,(AR229-AS229),0)</f>
        <v>0</v>
      </c>
      <c r="AU229" s="146">
        <f t="shared" ref="AU229:AU292" si="146">IF((AR229-AS229)&lt;0,ABS(AR229-AS229),0)</f>
        <v>1</v>
      </c>
      <c r="AV229" s="145">
        <f>COUNTIFS(A1_Individu_Data_Keadaan_SDMK!A$4:A$149935,M229,A1_Individu_Data_Keadaan_SDMK!Q$4:Q$149935,"07. KESEHATAN LINGKUNGAN")</f>
        <v>0</v>
      </c>
      <c r="AW229" s="147">
        <f t="shared" ref="AW229:AW292" si="147">IF(V229="1",1,1)</f>
        <v>1</v>
      </c>
      <c r="AX229" s="146">
        <f t="shared" ref="AX229:AX292" si="148">IF((AV229-AW229)&gt;0,(AV229-AW229),0)</f>
        <v>0</v>
      </c>
      <c r="AY229" s="146">
        <f t="shared" ref="AY229:AY292" si="149">IF((AV229-AW229)&lt;0,ABS(AV229-AW229),0)</f>
        <v>1</v>
      </c>
      <c r="AZ229" s="145">
        <f>COUNTIFS(A1_Individu_Data_Keadaan_SDMK!A$4:A$149935,M229,A1_Individu_Data_Keadaan_SDMK!Q$4:Q$149935,"08. GIZI")</f>
        <v>0</v>
      </c>
      <c r="BA229" s="147">
        <f t="shared" ref="BA229:BA292" si="150">IF(V229="1",2,1)</f>
        <v>1</v>
      </c>
      <c r="BB229" s="146">
        <f t="shared" ref="BB229:BB292" si="151">IF((AZ229-BA229)&gt;0,(AZ229-BA229),0)</f>
        <v>0</v>
      </c>
      <c r="BC229" s="146">
        <f t="shared" ref="BC229:BC292" si="152">IF((AZ229-BA229)&lt;0,ABS(AZ229-BA229),0)</f>
        <v>1</v>
      </c>
      <c r="BD229" s="145">
        <f>COUNTIFS(A1_Individu_Data_Keadaan_SDMK!A$4:A$149935,M229,A1_Individu_Data_Keadaan_SDMK!R$4:R$149935,"03. Ahli Teknologi Laboratorium Medik")</f>
        <v>0</v>
      </c>
      <c r="BE229" s="147">
        <f t="shared" ref="BE229:BE292" si="153">IF(V229="1",1,1)</f>
        <v>1</v>
      </c>
      <c r="BF229" s="146">
        <f t="shared" ref="BF229:BF292" si="154">IF((BD229-BE229)&gt;0,(BD229-BE229),0)</f>
        <v>0</v>
      </c>
      <c r="BG229" s="146">
        <f t="shared" ref="BG229:BG292" si="155">IF((BD229-BE229)&lt;0,ABS(BD229-BE229),0)</f>
        <v>1</v>
      </c>
      <c r="BH229" s="151" t="str">
        <f t="shared" ref="BH229:BH292" si="156">IF(AND(AN229&gt;=1,AR229&gt;=1,AV229&gt;=1,AZ229&gt;=1,BD229&gt;=1),"Memenuhi","Belum Memenuhi")</f>
        <v>Belum Memenuhi</v>
      </c>
      <c r="BI229" s="151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42" t="s">
        <v>12814</v>
      </c>
      <c r="N230" s="143" t="s">
        <v>12815</v>
      </c>
      <c r="O230" s="140" t="s">
        <v>267</v>
      </c>
      <c r="P230" s="144" t="s">
        <v>9301</v>
      </c>
      <c r="Q230" s="369" t="s">
        <v>12204</v>
      </c>
      <c r="R230" s="140">
        <v>31</v>
      </c>
      <c r="S230" s="141">
        <v>3174</v>
      </c>
      <c r="T230" s="370" t="str">
        <f>IF(R230&lt;&gt;"",VLOOKUP(R230,'01_MASTER_KODE_WILAYAH'!H$1437:I$1470,2,FALSE),"")</f>
        <v>DKI JAKARTA</v>
      </c>
      <c r="U230" s="370" t="str">
        <f>IF(S230&lt;&gt;"",VLOOKUP(S230,'01_MASTER_KODE_WILAYAH'!D$5:F$1353,3,FALSE),"")</f>
        <v>KOTA JAKARTA BARAT</v>
      </c>
      <c r="V230" s="371" t="str">
        <f t="shared" si="127"/>
        <v>2</v>
      </c>
      <c r="W230" s="157">
        <f t="shared" si="128"/>
        <v>0</v>
      </c>
      <c r="X230" s="145">
        <f>COUNTIFS(A1_Individu_Data_Keadaan_SDMK!A$4:A$149935,M230,A1_Individu_Data_Keadaan_SDMK!R$4:R$149935,"01. Dokter")</f>
        <v>0</v>
      </c>
      <c r="Y230" s="134">
        <f t="shared" si="129"/>
        <v>1</v>
      </c>
      <c r="Z230" s="146">
        <f t="shared" si="130"/>
        <v>0</v>
      </c>
      <c r="AA230" s="146">
        <f t="shared" si="131"/>
        <v>1</v>
      </c>
      <c r="AB230" s="145">
        <f>COUNTIFS(A1_Individu_Data_Keadaan_SDMK!A$4:A$149935,M230,A1_Individu_Data_Keadaan_SDMK!R$4:R$149935,"02. Dokter Gigi")</f>
        <v>0</v>
      </c>
      <c r="AC230" s="134">
        <f t="shared" si="132"/>
        <v>1</v>
      </c>
      <c r="AD230" s="146">
        <f t="shared" si="133"/>
        <v>0</v>
      </c>
      <c r="AE230" s="146">
        <f t="shared" si="134"/>
        <v>1</v>
      </c>
      <c r="AF230" s="145">
        <f>COUNTIFS(A1_Individu_Data_Keadaan_SDMK!A$4:A$149935,M230,A1_Individu_Data_Keadaan_SDMK!Q$4:Q$149935,"03. KEPERAWATAN")</f>
        <v>0</v>
      </c>
      <c r="AG230" s="147">
        <f t="shared" si="135"/>
        <v>5</v>
      </c>
      <c r="AH230" s="146">
        <f t="shared" si="136"/>
        <v>0</v>
      </c>
      <c r="AI230" s="146">
        <f t="shared" si="137"/>
        <v>5</v>
      </c>
      <c r="AJ230" s="145">
        <f>COUNTIFS(A1_Individu_Data_Keadaan_SDMK!A$4:A$149935,M230,A1_Individu_Data_Keadaan_SDMK!Q$4:Q$149935,"04. KEBIDANAN")</f>
        <v>0</v>
      </c>
      <c r="AK230" s="147">
        <f t="shared" si="138"/>
        <v>4</v>
      </c>
      <c r="AL230" s="146">
        <f t="shared" si="139"/>
        <v>0</v>
      </c>
      <c r="AM230" s="146">
        <f t="shared" si="140"/>
        <v>4</v>
      </c>
      <c r="AN230" s="145">
        <f>COUNTIFS(A1_Individu_Data_Keadaan_SDMK!A$4:A$149935,M230,A1_Individu_Data_Keadaan_SDMK!Q$4:Q$149935,"05. KEFARMASIAN")</f>
        <v>0</v>
      </c>
      <c r="AO230" s="147">
        <f t="shared" si="141"/>
        <v>1</v>
      </c>
      <c r="AP230" s="146">
        <f t="shared" si="142"/>
        <v>0</v>
      </c>
      <c r="AQ230" s="146">
        <f t="shared" si="143"/>
        <v>1</v>
      </c>
      <c r="AR230" s="145">
        <f>COUNTIFS(A1_Individu_Data_Keadaan_SDMK!A$4:A$149935,M230,A1_Individu_Data_Keadaan_SDMK!Q$4:Q$149935,"06. KESEHATAN MASYARAKAT")</f>
        <v>0</v>
      </c>
      <c r="AS230" s="147">
        <f t="shared" si="144"/>
        <v>1</v>
      </c>
      <c r="AT230" s="146">
        <f t="shared" si="145"/>
        <v>0</v>
      </c>
      <c r="AU230" s="146">
        <f t="shared" si="146"/>
        <v>1</v>
      </c>
      <c r="AV230" s="145">
        <f>COUNTIFS(A1_Individu_Data_Keadaan_SDMK!A$4:A$149935,M230,A1_Individu_Data_Keadaan_SDMK!Q$4:Q$149935,"07. KESEHATAN LINGKUNGAN")</f>
        <v>0</v>
      </c>
      <c r="AW230" s="147">
        <f t="shared" si="147"/>
        <v>1</v>
      </c>
      <c r="AX230" s="146">
        <f t="shared" si="148"/>
        <v>0</v>
      </c>
      <c r="AY230" s="146">
        <f t="shared" si="149"/>
        <v>1</v>
      </c>
      <c r="AZ230" s="145">
        <f>COUNTIFS(A1_Individu_Data_Keadaan_SDMK!A$4:A$149935,M230,A1_Individu_Data_Keadaan_SDMK!Q$4:Q$149935,"08. GIZI")</f>
        <v>0</v>
      </c>
      <c r="BA230" s="147">
        <f t="shared" si="150"/>
        <v>1</v>
      </c>
      <c r="BB230" s="146">
        <f t="shared" si="151"/>
        <v>0</v>
      </c>
      <c r="BC230" s="146">
        <f t="shared" si="152"/>
        <v>1</v>
      </c>
      <c r="BD230" s="145">
        <f>COUNTIFS(A1_Individu_Data_Keadaan_SDMK!A$4:A$149935,M230,A1_Individu_Data_Keadaan_SDMK!R$4:R$149935,"03. Ahli Teknologi Laboratorium Medik")</f>
        <v>0</v>
      </c>
      <c r="BE230" s="147">
        <f t="shared" si="153"/>
        <v>1</v>
      </c>
      <c r="BF230" s="146">
        <f t="shared" si="154"/>
        <v>0</v>
      </c>
      <c r="BG230" s="146">
        <f t="shared" si="155"/>
        <v>1</v>
      </c>
      <c r="BH230" s="151" t="str">
        <f t="shared" si="156"/>
        <v>Belum Memenuhi</v>
      </c>
      <c r="BI230" s="151" t="str">
        <f t="shared" si="157"/>
        <v>Belum Memenuhi</v>
      </c>
    </row>
    <row r="231" spans="13:61" ht="15">
      <c r="M231" s="142" t="s">
        <v>12816</v>
      </c>
      <c r="N231" s="143" t="s">
        <v>12817</v>
      </c>
      <c r="O231" s="140" t="s">
        <v>267</v>
      </c>
      <c r="P231" s="144" t="s">
        <v>9301</v>
      </c>
      <c r="Q231" s="369" t="s">
        <v>12204</v>
      </c>
      <c r="R231" s="140">
        <v>31</v>
      </c>
      <c r="S231" s="141">
        <v>3174</v>
      </c>
      <c r="T231" s="370" t="str">
        <f>IF(R231&lt;&gt;"",VLOOKUP(R231,'01_MASTER_KODE_WILAYAH'!H$1437:I$1470,2,FALSE),"")</f>
        <v>DKI JAKARTA</v>
      </c>
      <c r="U231" s="370" t="str">
        <f>IF(S231&lt;&gt;"",VLOOKUP(S231,'01_MASTER_KODE_WILAYAH'!D$5:F$1353,3,FALSE),"")</f>
        <v>KOTA JAKARTA BARAT</v>
      </c>
      <c r="V231" s="371" t="str">
        <f t="shared" si="127"/>
        <v>2</v>
      </c>
      <c r="W231" s="157">
        <f t="shared" si="128"/>
        <v>0</v>
      </c>
      <c r="X231" s="145">
        <f>COUNTIFS(A1_Individu_Data_Keadaan_SDMK!A$4:A$149935,M231,A1_Individu_Data_Keadaan_SDMK!R$4:R$149935,"01. Dokter")</f>
        <v>0</v>
      </c>
      <c r="Y231" s="134">
        <f t="shared" si="129"/>
        <v>1</v>
      </c>
      <c r="Z231" s="146">
        <f t="shared" si="130"/>
        <v>0</v>
      </c>
      <c r="AA231" s="146">
        <f t="shared" si="131"/>
        <v>1</v>
      </c>
      <c r="AB231" s="145">
        <f>COUNTIFS(A1_Individu_Data_Keadaan_SDMK!A$4:A$149935,M231,A1_Individu_Data_Keadaan_SDMK!R$4:R$149935,"02. Dokter Gigi")</f>
        <v>0</v>
      </c>
      <c r="AC231" s="134">
        <f t="shared" si="132"/>
        <v>1</v>
      </c>
      <c r="AD231" s="146">
        <f t="shared" si="133"/>
        <v>0</v>
      </c>
      <c r="AE231" s="146">
        <f t="shared" si="134"/>
        <v>1</v>
      </c>
      <c r="AF231" s="145">
        <f>COUNTIFS(A1_Individu_Data_Keadaan_SDMK!A$4:A$149935,M231,A1_Individu_Data_Keadaan_SDMK!Q$4:Q$149935,"03. KEPERAWATAN")</f>
        <v>0</v>
      </c>
      <c r="AG231" s="147">
        <f t="shared" si="135"/>
        <v>5</v>
      </c>
      <c r="AH231" s="146">
        <f t="shared" si="136"/>
        <v>0</v>
      </c>
      <c r="AI231" s="146">
        <f t="shared" si="137"/>
        <v>5</v>
      </c>
      <c r="AJ231" s="145">
        <f>COUNTIFS(A1_Individu_Data_Keadaan_SDMK!A$4:A$149935,M231,A1_Individu_Data_Keadaan_SDMK!Q$4:Q$149935,"04. KEBIDANAN")</f>
        <v>0</v>
      </c>
      <c r="AK231" s="147">
        <f t="shared" si="138"/>
        <v>4</v>
      </c>
      <c r="AL231" s="146">
        <f t="shared" si="139"/>
        <v>0</v>
      </c>
      <c r="AM231" s="146">
        <f t="shared" si="140"/>
        <v>4</v>
      </c>
      <c r="AN231" s="145">
        <f>COUNTIFS(A1_Individu_Data_Keadaan_SDMK!A$4:A$149935,M231,A1_Individu_Data_Keadaan_SDMK!Q$4:Q$149935,"05. KEFARMASIAN")</f>
        <v>0</v>
      </c>
      <c r="AO231" s="147">
        <f t="shared" si="141"/>
        <v>1</v>
      </c>
      <c r="AP231" s="146">
        <f t="shared" si="142"/>
        <v>0</v>
      </c>
      <c r="AQ231" s="146">
        <f t="shared" si="143"/>
        <v>1</v>
      </c>
      <c r="AR231" s="145">
        <f>COUNTIFS(A1_Individu_Data_Keadaan_SDMK!A$4:A$149935,M231,A1_Individu_Data_Keadaan_SDMK!Q$4:Q$149935,"06. KESEHATAN MASYARAKAT")</f>
        <v>0</v>
      </c>
      <c r="AS231" s="147">
        <f t="shared" si="144"/>
        <v>1</v>
      </c>
      <c r="AT231" s="146">
        <f t="shared" si="145"/>
        <v>0</v>
      </c>
      <c r="AU231" s="146">
        <f t="shared" si="146"/>
        <v>1</v>
      </c>
      <c r="AV231" s="145">
        <f>COUNTIFS(A1_Individu_Data_Keadaan_SDMK!A$4:A$149935,M231,A1_Individu_Data_Keadaan_SDMK!Q$4:Q$149935,"07. KESEHATAN LINGKUNGAN")</f>
        <v>0</v>
      </c>
      <c r="AW231" s="147">
        <f t="shared" si="147"/>
        <v>1</v>
      </c>
      <c r="AX231" s="146">
        <f t="shared" si="148"/>
        <v>0</v>
      </c>
      <c r="AY231" s="146">
        <f t="shared" si="149"/>
        <v>1</v>
      </c>
      <c r="AZ231" s="145">
        <f>COUNTIFS(A1_Individu_Data_Keadaan_SDMK!A$4:A$149935,M231,A1_Individu_Data_Keadaan_SDMK!Q$4:Q$149935,"08. GIZI")</f>
        <v>0</v>
      </c>
      <c r="BA231" s="147">
        <f t="shared" si="150"/>
        <v>1</v>
      </c>
      <c r="BB231" s="146">
        <f t="shared" si="151"/>
        <v>0</v>
      </c>
      <c r="BC231" s="146">
        <f t="shared" si="152"/>
        <v>1</v>
      </c>
      <c r="BD231" s="145">
        <f>COUNTIFS(A1_Individu_Data_Keadaan_SDMK!A$4:A$149935,M231,A1_Individu_Data_Keadaan_SDMK!R$4:R$149935,"03. Ahli Teknologi Laboratorium Medik")</f>
        <v>0</v>
      </c>
      <c r="BE231" s="147">
        <f t="shared" si="153"/>
        <v>1</v>
      </c>
      <c r="BF231" s="146">
        <f t="shared" si="154"/>
        <v>0</v>
      </c>
      <c r="BG231" s="146">
        <f t="shared" si="155"/>
        <v>1</v>
      </c>
      <c r="BH231" s="151" t="str">
        <f t="shared" si="156"/>
        <v>Belum Memenuhi</v>
      </c>
      <c r="BI231" s="151" t="str">
        <f t="shared" si="157"/>
        <v>Belum Memenuhi</v>
      </c>
    </row>
    <row r="232" spans="13:61" ht="15">
      <c r="M232" s="142" t="s">
        <v>12818</v>
      </c>
      <c r="N232" s="143" t="s">
        <v>12819</v>
      </c>
      <c r="O232" s="140" t="s">
        <v>267</v>
      </c>
      <c r="P232" s="144" t="s">
        <v>9301</v>
      </c>
      <c r="Q232" s="369" t="s">
        <v>12204</v>
      </c>
      <c r="R232" s="140">
        <v>31</v>
      </c>
      <c r="S232" s="141">
        <v>3174</v>
      </c>
      <c r="T232" s="370" t="str">
        <f>IF(R232&lt;&gt;"",VLOOKUP(R232,'01_MASTER_KODE_WILAYAH'!H$1437:I$1470,2,FALSE),"")</f>
        <v>DKI JAKARTA</v>
      </c>
      <c r="U232" s="370" t="str">
        <f>IF(S232&lt;&gt;"",VLOOKUP(S232,'01_MASTER_KODE_WILAYAH'!D$5:F$1353,3,FALSE),"")</f>
        <v>KOTA JAKARTA BARAT</v>
      </c>
      <c r="V232" s="371" t="str">
        <f t="shared" si="127"/>
        <v>2</v>
      </c>
      <c r="W232" s="157">
        <f t="shared" si="128"/>
        <v>0</v>
      </c>
      <c r="X232" s="145">
        <f>COUNTIFS(A1_Individu_Data_Keadaan_SDMK!A$4:A$149935,M232,A1_Individu_Data_Keadaan_SDMK!R$4:R$149935,"01. Dokter")</f>
        <v>0</v>
      </c>
      <c r="Y232" s="134">
        <f t="shared" si="129"/>
        <v>1</v>
      </c>
      <c r="Z232" s="146">
        <f t="shared" si="130"/>
        <v>0</v>
      </c>
      <c r="AA232" s="146">
        <f t="shared" si="131"/>
        <v>1</v>
      </c>
      <c r="AB232" s="145">
        <f>COUNTIFS(A1_Individu_Data_Keadaan_SDMK!A$4:A$149935,M232,A1_Individu_Data_Keadaan_SDMK!R$4:R$149935,"02. Dokter Gigi")</f>
        <v>0</v>
      </c>
      <c r="AC232" s="134">
        <f t="shared" si="132"/>
        <v>1</v>
      </c>
      <c r="AD232" s="146">
        <f t="shared" si="133"/>
        <v>0</v>
      </c>
      <c r="AE232" s="146">
        <f t="shared" si="134"/>
        <v>1</v>
      </c>
      <c r="AF232" s="145">
        <f>COUNTIFS(A1_Individu_Data_Keadaan_SDMK!A$4:A$149935,M232,A1_Individu_Data_Keadaan_SDMK!Q$4:Q$149935,"03. KEPERAWATAN")</f>
        <v>0</v>
      </c>
      <c r="AG232" s="147">
        <f t="shared" si="135"/>
        <v>5</v>
      </c>
      <c r="AH232" s="146">
        <f t="shared" si="136"/>
        <v>0</v>
      </c>
      <c r="AI232" s="146">
        <f t="shared" si="137"/>
        <v>5</v>
      </c>
      <c r="AJ232" s="145">
        <f>COUNTIFS(A1_Individu_Data_Keadaan_SDMK!A$4:A$149935,M232,A1_Individu_Data_Keadaan_SDMK!Q$4:Q$149935,"04. KEBIDANAN")</f>
        <v>0</v>
      </c>
      <c r="AK232" s="147">
        <f t="shared" si="138"/>
        <v>4</v>
      </c>
      <c r="AL232" s="146">
        <f t="shared" si="139"/>
        <v>0</v>
      </c>
      <c r="AM232" s="146">
        <f t="shared" si="140"/>
        <v>4</v>
      </c>
      <c r="AN232" s="145">
        <f>COUNTIFS(A1_Individu_Data_Keadaan_SDMK!A$4:A$149935,M232,A1_Individu_Data_Keadaan_SDMK!Q$4:Q$149935,"05. KEFARMASIAN")</f>
        <v>0</v>
      </c>
      <c r="AO232" s="147">
        <f t="shared" si="141"/>
        <v>1</v>
      </c>
      <c r="AP232" s="146">
        <f t="shared" si="142"/>
        <v>0</v>
      </c>
      <c r="AQ232" s="146">
        <f t="shared" si="143"/>
        <v>1</v>
      </c>
      <c r="AR232" s="145">
        <f>COUNTIFS(A1_Individu_Data_Keadaan_SDMK!A$4:A$149935,M232,A1_Individu_Data_Keadaan_SDMK!Q$4:Q$149935,"06. KESEHATAN MASYARAKAT")</f>
        <v>0</v>
      </c>
      <c r="AS232" s="147">
        <f t="shared" si="144"/>
        <v>1</v>
      </c>
      <c r="AT232" s="146">
        <f t="shared" si="145"/>
        <v>0</v>
      </c>
      <c r="AU232" s="146">
        <f t="shared" si="146"/>
        <v>1</v>
      </c>
      <c r="AV232" s="145">
        <f>COUNTIFS(A1_Individu_Data_Keadaan_SDMK!A$4:A$149935,M232,A1_Individu_Data_Keadaan_SDMK!Q$4:Q$149935,"07. KESEHATAN LINGKUNGAN")</f>
        <v>0</v>
      </c>
      <c r="AW232" s="147">
        <f t="shared" si="147"/>
        <v>1</v>
      </c>
      <c r="AX232" s="146">
        <f t="shared" si="148"/>
        <v>0</v>
      </c>
      <c r="AY232" s="146">
        <f t="shared" si="149"/>
        <v>1</v>
      </c>
      <c r="AZ232" s="145">
        <f>COUNTIFS(A1_Individu_Data_Keadaan_SDMK!A$4:A$149935,M232,A1_Individu_Data_Keadaan_SDMK!Q$4:Q$149935,"08. GIZI")</f>
        <v>0</v>
      </c>
      <c r="BA232" s="147">
        <f t="shared" si="150"/>
        <v>1</v>
      </c>
      <c r="BB232" s="146">
        <f t="shared" si="151"/>
        <v>0</v>
      </c>
      <c r="BC232" s="146">
        <f t="shared" si="152"/>
        <v>1</v>
      </c>
      <c r="BD232" s="145">
        <f>COUNTIFS(A1_Individu_Data_Keadaan_SDMK!A$4:A$149935,M232,A1_Individu_Data_Keadaan_SDMK!R$4:R$149935,"03. Ahli Teknologi Laboratorium Medik")</f>
        <v>0</v>
      </c>
      <c r="BE232" s="147">
        <f t="shared" si="153"/>
        <v>1</v>
      </c>
      <c r="BF232" s="146">
        <f t="shared" si="154"/>
        <v>0</v>
      </c>
      <c r="BG232" s="146">
        <f t="shared" si="155"/>
        <v>1</v>
      </c>
      <c r="BH232" s="151" t="str">
        <f t="shared" si="156"/>
        <v>Belum Memenuhi</v>
      </c>
      <c r="BI232" s="151" t="str">
        <f t="shared" si="157"/>
        <v>Belum Memenuhi</v>
      </c>
    </row>
    <row r="233" spans="13:61" ht="15">
      <c r="M233" s="142" t="s">
        <v>12820</v>
      </c>
      <c r="N233" s="143" t="s">
        <v>12821</v>
      </c>
      <c r="O233" s="140" t="s">
        <v>267</v>
      </c>
      <c r="P233" s="144" t="s">
        <v>9302</v>
      </c>
      <c r="Q233" s="369" t="s">
        <v>12204</v>
      </c>
      <c r="R233" s="140">
        <v>31</v>
      </c>
      <c r="S233" s="141">
        <v>3174</v>
      </c>
      <c r="T233" s="370" t="str">
        <f>IF(R233&lt;&gt;"",VLOOKUP(R233,'01_MASTER_KODE_WILAYAH'!H$1437:I$1470,2,FALSE),"")</f>
        <v>DKI JAKARTA</v>
      </c>
      <c r="U233" s="370" t="str">
        <f>IF(S233&lt;&gt;"",VLOOKUP(S233,'01_MASTER_KODE_WILAYAH'!D$5:F$1353,3,FALSE),"")</f>
        <v>KOTA JAKARTA BARAT</v>
      </c>
      <c r="V233" s="371" t="str">
        <f t="shared" si="127"/>
        <v>1</v>
      </c>
      <c r="W233" s="157">
        <f t="shared" si="128"/>
        <v>0</v>
      </c>
      <c r="X233" s="145">
        <f>COUNTIFS(A1_Individu_Data_Keadaan_SDMK!A$4:A$149935,M233,A1_Individu_Data_Keadaan_SDMK!R$4:R$149935,"01. Dokter")</f>
        <v>0</v>
      </c>
      <c r="Y233" s="134">
        <f t="shared" si="129"/>
        <v>2</v>
      </c>
      <c r="Z233" s="146">
        <f t="shared" si="130"/>
        <v>0</v>
      </c>
      <c r="AA233" s="146">
        <f t="shared" si="131"/>
        <v>2</v>
      </c>
      <c r="AB233" s="145">
        <f>COUNTIFS(A1_Individu_Data_Keadaan_SDMK!A$4:A$149935,M233,A1_Individu_Data_Keadaan_SDMK!R$4:R$149935,"02. Dokter Gigi")</f>
        <v>0</v>
      </c>
      <c r="AC233" s="134">
        <f t="shared" si="132"/>
        <v>1</v>
      </c>
      <c r="AD233" s="146">
        <f t="shared" si="133"/>
        <v>0</v>
      </c>
      <c r="AE233" s="146">
        <f t="shared" si="134"/>
        <v>1</v>
      </c>
      <c r="AF233" s="145">
        <f>COUNTIFS(A1_Individu_Data_Keadaan_SDMK!A$4:A$149935,M233,A1_Individu_Data_Keadaan_SDMK!Q$4:Q$149935,"03. KEPERAWATAN")</f>
        <v>0</v>
      </c>
      <c r="AG233" s="147">
        <f t="shared" si="135"/>
        <v>8</v>
      </c>
      <c r="AH233" s="146">
        <f t="shared" si="136"/>
        <v>0</v>
      </c>
      <c r="AI233" s="146">
        <f t="shared" si="137"/>
        <v>8</v>
      </c>
      <c r="AJ233" s="145">
        <f>COUNTIFS(A1_Individu_Data_Keadaan_SDMK!A$4:A$149935,M233,A1_Individu_Data_Keadaan_SDMK!Q$4:Q$149935,"04. KEBIDANAN")</f>
        <v>0</v>
      </c>
      <c r="AK233" s="147">
        <f t="shared" si="138"/>
        <v>7</v>
      </c>
      <c r="AL233" s="146">
        <f t="shared" si="139"/>
        <v>0</v>
      </c>
      <c r="AM233" s="146">
        <f t="shared" si="140"/>
        <v>7</v>
      </c>
      <c r="AN233" s="145">
        <f>COUNTIFS(A1_Individu_Data_Keadaan_SDMK!A$4:A$149935,M233,A1_Individu_Data_Keadaan_SDMK!Q$4:Q$149935,"05. KEFARMASIAN")</f>
        <v>0</v>
      </c>
      <c r="AO233" s="147">
        <f t="shared" si="141"/>
        <v>1</v>
      </c>
      <c r="AP233" s="146">
        <f t="shared" si="142"/>
        <v>0</v>
      </c>
      <c r="AQ233" s="146">
        <f t="shared" si="143"/>
        <v>1</v>
      </c>
      <c r="AR233" s="145">
        <f>COUNTIFS(A1_Individu_Data_Keadaan_SDMK!A$4:A$149935,M233,A1_Individu_Data_Keadaan_SDMK!Q$4:Q$149935,"06. KESEHATAN MASYARAKAT")</f>
        <v>0</v>
      </c>
      <c r="AS233" s="147">
        <f t="shared" si="144"/>
        <v>1</v>
      </c>
      <c r="AT233" s="146">
        <f t="shared" si="145"/>
        <v>0</v>
      </c>
      <c r="AU233" s="146">
        <f t="shared" si="146"/>
        <v>1</v>
      </c>
      <c r="AV233" s="145">
        <f>COUNTIFS(A1_Individu_Data_Keadaan_SDMK!A$4:A$149935,M233,A1_Individu_Data_Keadaan_SDMK!Q$4:Q$149935,"07. KESEHATAN LINGKUNGAN")</f>
        <v>0</v>
      </c>
      <c r="AW233" s="147">
        <f t="shared" si="147"/>
        <v>1</v>
      </c>
      <c r="AX233" s="146">
        <f t="shared" si="148"/>
        <v>0</v>
      </c>
      <c r="AY233" s="146">
        <f t="shared" si="149"/>
        <v>1</v>
      </c>
      <c r="AZ233" s="145">
        <f>COUNTIFS(A1_Individu_Data_Keadaan_SDMK!A$4:A$149935,M233,A1_Individu_Data_Keadaan_SDMK!Q$4:Q$149935,"08. GIZI")</f>
        <v>0</v>
      </c>
      <c r="BA233" s="147">
        <f t="shared" si="150"/>
        <v>2</v>
      </c>
      <c r="BB233" s="146">
        <f t="shared" si="151"/>
        <v>0</v>
      </c>
      <c r="BC233" s="146">
        <f t="shared" si="152"/>
        <v>2</v>
      </c>
      <c r="BD233" s="145">
        <f>COUNTIFS(A1_Individu_Data_Keadaan_SDMK!A$4:A$149935,M233,A1_Individu_Data_Keadaan_SDMK!R$4:R$149935,"03. Ahli Teknologi Laboratorium Medik")</f>
        <v>0</v>
      </c>
      <c r="BE233" s="147">
        <f t="shared" si="153"/>
        <v>1</v>
      </c>
      <c r="BF233" s="146">
        <f t="shared" si="154"/>
        <v>0</v>
      </c>
      <c r="BG233" s="146">
        <f t="shared" si="155"/>
        <v>1</v>
      </c>
      <c r="BH233" s="151" t="str">
        <f t="shared" si="156"/>
        <v>Belum Memenuhi</v>
      </c>
      <c r="BI233" s="151" t="str">
        <f t="shared" si="157"/>
        <v>Belum Memenuhi</v>
      </c>
    </row>
    <row r="234" spans="13:61" ht="15">
      <c r="M234" s="142" t="s">
        <v>12822</v>
      </c>
      <c r="N234" s="143" t="s">
        <v>12823</v>
      </c>
      <c r="O234" s="140" t="s">
        <v>267</v>
      </c>
      <c r="P234" s="144" t="s">
        <v>9301</v>
      </c>
      <c r="Q234" s="369" t="s">
        <v>12204</v>
      </c>
      <c r="R234" s="140">
        <v>31</v>
      </c>
      <c r="S234" s="141">
        <v>3174</v>
      </c>
      <c r="T234" s="370" t="str">
        <f>IF(R234&lt;&gt;"",VLOOKUP(R234,'01_MASTER_KODE_WILAYAH'!H$1437:I$1470,2,FALSE),"")</f>
        <v>DKI JAKARTA</v>
      </c>
      <c r="U234" s="370" t="str">
        <f>IF(S234&lt;&gt;"",VLOOKUP(S234,'01_MASTER_KODE_WILAYAH'!D$5:F$1353,3,FALSE),"")</f>
        <v>KOTA JAKARTA BARAT</v>
      </c>
      <c r="V234" s="371" t="str">
        <f t="shared" si="127"/>
        <v>2</v>
      </c>
      <c r="W234" s="157">
        <f t="shared" si="128"/>
        <v>0</v>
      </c>
      <c r="X234" s="145">
        <f>COUNTIFS(A1_Individu_Data_Keadaan_SDMK!A$4:A$149935,M234,A1_Individu_Data_Keadaan_SDMK!R$4:R$149935,"01. Dokter")</f>
        <v>0</v>
      </c>
      <c r="Y234" s="134">
        <f t="shared" si="129"/>
        <v>1</v>
      </c>
      <c r="Z234" s="146">
        <f t="shared" si="130"/>
        <v>0</v>
      </c>
      <c r="AA234" s="146">
        <f t="shared" si="131"/>
        <v>1</v>
      </c>
      <c r="AB234" s="145">
        <f>COUNTIFS(A1_Individu_Data_Keadaan_SDMK!A$4:A$149935,M234,A1_Individu_Data_Keadaan_SDMK!R$4:R$149935,"02. Dokter Gigi")</f>
        <v>0</v>
      </c>
      <c r="AC234" s="134">
        <f t="shared" si="132"/>
        <v>1</v>
      </c>
      <c r="AD234" s="146">
        <f t="shared" si="133"/>
        <v>0</v>
      </c>
      <c r="AE234" s="146">
        <f t="shared" si="134"/>
        <v>1</v>
      </c>
      <c r="AF234" s="145">
        <f>COUNTIFS(A1_Individu_Data_Keadaan_SDMK!A$4:A$149935,M234,A1_Individu_Data_Keadaan_SDMK!Q$4:Q$149935,"03. KEPERAWATAN")</f>
        <v>0</v>
      </c>
      <c r="AG234" s="147">
        <f t="shared" si="135"/>
        <v>5</v>
      </c>
      <c r="AH234" s="146">
        <f t="shared" si="136"/>
        <v>0</v>
      </c>
      <c r="AI234" s="146">
        <f t="shared" si="137"/>
        <v>5</v>
      </c>
      <c r="AJ234" s="145">
        <f>COUNTIFS(A1_Individu_Data_Keadaan_SDMK!A$4:A$149935,M234,A1_Individu_Data_Keadaan_SDMK!Q$4:Q$149935,"04. KEBIDANAN")</f>
        <v>0</v>
      </c>
      <c r="AK234" s="147">
        <f t="shared" si="138"/>
        <v>4</v>
      </c>
      <c r="AL234" s="146">
        <f t="shared" si="139"/>
        <v>0</v>
      </c>
      <c r="AM234" s="146">
        <f t="shared" si="140"/>
        <v>4</v>
      </c>
      <c r="AN234" s="145">
        <f>COUNTIFS(A1_Individu_Data_Keadaan_SDMK!A$4:A$149935,M234,A1_Individu_Data_Keadaan_SDMK!Q$4:Q$149935,"05. KEFARMASIAN")</f>
        <v>0</v>
      </c>
      <c r="AO234" s="147">
        <f t="shared" si="141"/>
        <v>1</v>
      </c>
      <c r="AP234" s="146">
        <f t="shared" si="142"/>
        <v>0</v>
      </c>
      <c r="AQ234" s="146">
        <f t="shared" si="143"/>
        <v>1</v>
      </c>
      <c r="AR234" s="145">
        <f>COUNTIFS(A1_Individu_Data_Keadaan_SDMK!A$4:A$149935,M234,A1_Individu_Data_Keadaan_SDMK!Q$4:Q$149935,"06. KESEHATAN MASYARAKAT")</f>
        <v>0</v>
      </c>
      <c r="AS234" s="147">
        <f t="shared" si="144"/>
        <v>1</v>
      </c>
      <c r="AT234" s="146">
        <f t="shared" si="145"/>
        <v>0</v>
      </c>
      <c r="AU234" s="146">
        <f t="shared" si="146"/>
        <v>1</v>
      </c>
      <c r="AV234" s="145">
        <f>COUNTIFS(A1_Individu_Data_Keadaan_SDMK!A$4:A$149935,M234,A1_Individu_Data_Keadaan_SDMK!Q$4:Q$149935,"07. KESEHATAN LINGKUNGAN")</f>
        <v>0</v>
      </c>
      <c r="AW234" s="147">
        <f t="shared" si="147"/>
        <v>1</v>
      </c>
      <c r="AX234" s="146">
        <f t="shared" si="148"/>
        <v>0</v>
      </c>
      <c r="AY234" s="146">
        <f t="shared" si="149"/>
        <v>1</v>
      </c>
      <c r="AZ234" s="145">
        <f>COUNTIFS(A1_Individu_Data_Keadaan_SDMK!A$4:A$149935,M234,A1_Individu_Data_Keadaan_SDMK!Q$4:Q$149935,"08. GIZI")</f>
        <v>0</v>
      </c>
      <c r="BA234" s="147">
        <f t="shared" si="150"/>
        <v>1</v>
      </c>
      <c r="BB234" s="146">
        <f t="shared" si="151"/>
        <v>0</v>
      </c>
      <c r="BC234" s="146">
        <f t="shared" si="152"/>
        <v>1</v>
      </c>
      <c r="BD234" s="145">
        <f>COUNTIFS(A1_Individu_Data_Keadaan_SDMK!A$4:A$149935,M234,A1_Individu_Data_Keadaan_SDMK!R$4:R$149935,"03. Ahli Teknologi Laboratorium Medik")</f>
        <v>0</v>
      </c>
      <c r="BE234" s="147">
        <f t="shared" si="153"/>
        <v>1</v>
      </c>
      <c r="BF234" s="146">
        <f t="shared" si="154"/>
        <v>0</v>
      </c>
      <c r="BG234" s="146">
        <f t="shared" si="155"/>
        <v>1</v>
      </c>
      <c r="BH234" s="151" t="str">
        <f t="shared" si="156"/>
        <v>Belum Memenuhi</v>
      </c>
      <c r="BI234" s="151" t="str">
        <f t="shared" si="157"/>
        <v>Belum Memenuhi</v>
      </c>
    </row>
    <row r="235" spans="13:61" ht="15">
      <c r="M235" s="142" t="s">
        <v>12824</v>
      </c>
      <c r="N235" s="143" t="s">
        <v>12825</v>
      </c>
      <c r="O235" s="140" t="s">
        <v>267</v>
      </c>
      <c r="P235" s="144" t="s">
        <v>9301</v>
      </c>
      <c r="Q235" s="369" t="s">
        <v>12204</v>
      </c>
      <c r="R235" s="140">
        <v>31</v>
      </c>
      <c r="S235" s="141">
        <v>3174</v>
      </c>
      <c r="T235" s="370" t="str">
        <f>IF(R235&lt;&gt;"",VLOOKUP(R235,'01_MASTER_KODE_WILAYAH'!H$1437:I$1470,2,FALSE),"")</f>
        <v>DKI JAKARTA</v>
      </c>
      <c r="U235" s="370" t="str">
        <f>IF(S235&lt;&gt;"",VLOOKUP(S235,'01_MASTER_KODE_WILAYAH'!D$5:F$1353,3,FALSE),"")</f>
        <v>KOTA JAKARTA BARAT</v>
      </c>
      <c r="V235" s="371" t="str">
        <f t="shared" si="127"/>
        <v>2</v>
      </c>
      <c r="W235" s="157">
        <f t="shared" si="128"/>
        <v>0</v>
      </c>
      <c r="X235" s="145">
        <f>COUNTIFS(A1_Individu_Data_Keadaan_SDMK!A$4:A$149935,M235,A1_Individu_Data_Keadaan_SDMK!R$4:R$149935,"01. Dokter")</f>
        <v>0</v>
      </c>
      <c r="Y235" s="134">
        <f t="shared" si="129"/>
        <v>1</v>
      </c>
      <c r="Z235" s="146">
        <f t="shared" si="130"/>
        <v>0</v>
      </c>
      <c r="AA235" s="146">
        <f t="shared" si="131"/>
        <v>1</v>
      </c>
      <c r="AB235" s="145">
        <f>COUNTIFS(A1_Individu_Data_Keadaan_SDMK!A$4:A$149935,M235,A1_Individu_Data_Keadaan_SDMK!R$4:R$149935,"02. Dokter Gigi")</f>
        <v>0</v>
      </c>
      <c r="AC235" s="134">
        <f t="shared" si="132"/>
        <v>1</v>
      </c>
      <c r="AD235" s="146">
        <f t="shared" si="133"/>
        <v>0</v>
      </c>
      <c r="AE235" s="146">
        <f t="shared" si="134"/>
        <v>1</v>
      </c>
      <c r="AF235" s="145">
        <f>COUNTIFS(A1_Individu_Data_Keadaan_SDMK!A$4:A$149935,M235,A1_Individu_Data_Keadaan_SDMK!Q$4:Q$149935,"03. KEPERAWATAN")</f>
        <v>0</v>
      </c>
      <c r="AG235" s="147">
        <f t="shared" si="135"/>
        <v>5</v>
      </c>
      <c r="AH235" s="146">
        <f t="shared" si="136"/>
        <v>0</v>
      </c>
      <c r="AI235" s="146">
        <f t="shared" si="137"/>
        <v>5</v>
      </c>
      <c r="AJ235" s="145">
        <f>COUNTIFS(A1_Individu_Data_Keadaan_SDMK!A$4:A$149935,M235,A1_Individu_Data_Keadaan_SDMK!Q$4:Q$149935,"04. KEBIDANAN")</f>
        <v>0</v>
      </c>
      <c r="AK235" s="147">
        <f t="shared" si="138"/>
        <v>4</v>
      </c>
      <c r="AL235" s="146">
        <f t="shared" si="139"/>
        <v>0</v>
      </c>
      <c r="AM235" s="146">
        <f t="shared" si="140"/>
        <v>4</v>
      </c>
      <c r="AN235" s="145">
        <f>COUNTIFS(A1_Individu_Data_Keadaan_SDMK!A$4:A$149935,M235,A1_Individu_Data_Keadaan_SDMK!Q$4:Q$149935,"05. KEFARMASIAN")</f>
        <v>0</v>
      </c>
      <c r="AO235" s="147">
        <f t="shared" si="141"/>
        <v>1</v>
      </c>
      <c r="AP235" s="146">
        <f t="shared" si="142"/>
        <v>0</v>
      </c>
      <c r="AQ235" s="146">
        <f t="shared" si="143"/>
        <v>1</v>
      </c>
      <c r="AR235" s="145">
        <f>COUNTIFS(A1_Individu_Data_Keadaan_SDMK!A$4:A$149935,M235,A1_Individu_Data_Keadaan_SDMK!Q$4:Q$149935,"06. KESEHATAN MASYARAKAT")</f>
        <v>0</v>
      </c>
      <c r="AS235" s="147">
        <f t="shared" si="144"/>
        <v>1</v>
      </c>
      <c r="AT235" s="146">
        <f t="shared" si="145"/>
        <v>0</v>
      </c>
      <c r="AU235" s="146">
        <f t="shared" si="146"/>
        <v>1</v>
      </c>
      <c r="AV235" s="145">
        <f>COUNTIFS(A1_Individu_Data_Keadaan_SDMK!A$4:A$149935,M235,A1_Individu_Data_Keadaan_SDMK!Q$4:Q$149935,"07. KESEHATAN LINGKUNGAN")</f>
        <v>0</v>
      </c>
      <c r="AW235" s="147">
        <f t="shared" si="147"/>
        <v>1</v>
      </c>
      <c r="AX235" s="146">
        <f t="shared" si="148"/>
        <v>0</v>
      </c>
      <c r="AY235" s="146">
        <f t="shared" si="149"/>
        <v>1</v>
      </c>
      <c r="AZ235" s="145">
        <f>COUNTIFS(A1_Individu_Data_Keadaan_SDMK!A$4:A$149935,M235,A1_Individu_Data_Keadaan_SDMK!Q$4:Q$149935,"08. GIZI")</f>
        <v>0</v>
      </c>
      <c r="BA235" s="147">
        <f t="shared" si="150"/>
        <v>1</v>
      </c>
      <c r="BB235" s="146">
        <f t="shared" si="151"/>
        <v>0</v>
      </c>
      <c r="BC235" s="146">
        <f t="shared" si="152"/>
        <v>1</v>
      </c>
      <c r="BD235" s="145">
        <f>COUNTIFS(A1_Individu_Data_Keadaan_SDMK!A$4:A$149935,M235,A1_Individu_Data_Keadaan_SDMK!R$4:R$149935,"03. Ahli Teknologi Laboratorium Medik")</f>
        <v>0</v>
      </c>
      <c r="BE235" s="147">
        <f t="shared" si="153"/>
        <v>1</v>
      </c>
      <c r="BF235" s="146">
        <f t="shared" si="154"/>
        <v>0</v>
      </c>
      <c r="BG235" s="146">
        <f t="shared" si="155"/>
        <v>1</v>
      </c>
      <c r="BH235" s="151" t="str">
        <f t="shared" si="156"/>
        <v>Belum Memenuhi</v>
      </c>
      <c r="BI235" s="151" t="str">
        <f t="shared" si="157"/>
        <v>Belum Memenuhi</v>
      </c>
    </row>
    <row r="236" spans="13:61" ht="15">
      <c r="M236" s="142" t="s">
        <v>12826</v>
      </c>
      <c r="N236" s="143" t="s">
        <v>12827</v>
      </c>
      <c r="O236" s="140" t="s">
        <v>267</v>
      </c>
      <c r="P236" s="144" t="s">
        <v>9301</v>
      </c>
      <c r="Q236" s="369" t="s">
        <v>12204</v>
      </c>
      <c r="R236" s="140">
        <v>31</v>
      </c>
      <c r="S236" s="141">
        <v>3174</v>
      </c>
      <c r="T236" s="370" t="str">
        <f>IF(R236&lt;&gt;"",VLOOKUP(R236,'01_MASTER_KODE_WILAYAH'!H$1437:I$1470,2,FALSE),"")</f>
        <v>DKI JAKARTA</v>
      </c>
      <c r="U236" s="370" t="str">
        <f>IF(S236&lt;&gt;"",VLOOKUP(S236,'01_MASTER_KODE_WILAYAH'!D$5:F$1353,3,FALSE),"")</f>
        <v>KOTA JAKARTA BARAT</v>
      </c>
      <c r="V236" s="371" t="str">
        <f t="shared" si="127"/>
        <v>2</v>
      </c>
      <c r="W236" s="157">
        <f t="shared" si="128"/>
        <v>0</v>
      </c>
      <c r="X236" s="145">
        <f>COUNTIFS(A1_Individu_Data_Keadaan_SDMK!A$4:A$149935,M236,A1_Individu_Data_Keadaan_SDMK!R$4:R$149935,"01. Dokter")</f>
        <v>0</v>
      </c>
      <c r="Y236" s="134">
        <f t="shared" si="129"/>
        <v>1</v>
      </c>
      <c r="Z236" s="146">
        <f t="shared" si="130"/>
        <v>0</v>
      </c>
      <c r="AA236" s="146">
        <f t="shared" si="131"/>
        <v>1</v>
      </c>
      <c r="AB236" s="145">
        <f>COUNTIFS(A1_Individu_Data_Keadaan_SDMK!A$4:A$149935,M236,A1_Individu_Data_Keadaan_SDMK!R$4:R$149935,"02. Dokter Gigi")</f>
        <v>0</v>
      </c>
      <c r="AC236" s="134">
        <f t="shared" si="132"/>
        <v>1</v>
      </c>
      <c r="AD236" s="146">
        <f t="shared" si="133"/>
        <v>0</v>
      </c>
      <c r="AE236" s="146">
        <f t="shared" si="134"/>
        <v>1</v>
      </c>
      <c r="AF236" s="145">
        <f>COUNTIFS(A1_Individu_Data_Keadaan_SDMK!A$4:A$149935,M236,A1_Individu_Data_Keadaan_SDMK!Q$4:Q$149935,"03. KEPERAWATAN")</f>
        <v>0</v>
      </c>
      <c r="AG236" s="147">
        <f t="shared" si="135"/>
        <v>5</v>
      </c>
      <c r="AH236" s="146">
        <f t="shared" si="136"/>
        <v>0</v>
      </c>
      <c r="AI236" s="146">
        <f t="shared" si="137"/>
        <v>5</v>
      </c>
      <c r="AJ236" s="145">
        <f>COUNTIFS(A1_Individu_Data_Keadaan_SDMK!A$4:A$149935,M236,A1_Individu_Data_Keadaan_SDMK!Q$4:Q$149935,"04. KEBIDANAN")</f>
        <v>0</v>
      </c>
      <c r="AK236" s="147">
        <f t="shared" si="138"/>
        <v>4</v>
      </c>
      <c r="AL236" s="146">
        <f t="shared" si="139"/>
        <v>0</v>
      </c>
      <c r="AM236" s="146">
        <f t="shared" si="140"/>
        <v>4</v>
      </c>
      <c r="AN236" s="145">
        <f>COUNTIFS(A1_Individu_Data_Keadaan_SDMK!A$4:A$149935,M236,A1_Individu_Data_Keadaan_SDMK!Q$4:Q$149935,"05. KEFARMASIAN")</f>
        <v>0</v>
      </c>
      <c r="AO236" s="147">
        <f t="shared" si="141"/>
        <v>1</v>
      </c>
      <c r="AP236" s="146">
        <f t="shared" si="142"/>
        <v>0</v>
      </c>
      <c r="AQ236" s="146">
        <f t="shared" si="143"/>
        <v>1</v>
      </c>
      <c r="AR236" s="145">
        <f>COUNTIFS(A1_Individu_Data_Keadaan_SDMK!A$4:A$149935,M236,A1_Individu_Data_Keadaan_SDMK!Q$4:Q$149935,"06. KESEHATAN MASYARAKAT")</f>
        <v>0</v>
      </c>
      <c r="AS236" s="147">
        <f t="shared" si="144"/>
        <v>1</v>
      </c>
      <c r="AT236" s="146">
        <f t="shared" si="145"/>
        <v>0</v>
      </c>
      <c r="AU236" s="146">
        <f t="shared" si="146"/>
        <v>1</v>
      </c>
      <c r="AV236" s="145">
        <f>COUNTIFS(A1_Individu_Data_Keadaan_SDMK!A$4:A$149935,M236,A1_Individu_Data_Keadaan_SDMK!Q$4:Q$149935,"07. KESEHATAN LINGKUNGAN")</f>
        <v>0</v>
      </c>
      <c r="AW236" s="147">
        <f t="shared" si="147"/>
        <v>1</v>
      </c>
      <c r="AX236" s="146">
        <f t="shared" si="148"/>
        <v>0</v>
      </c>
      <c r="AY236" s="146">
        <f t="shared" si="149"/>
        <v>1</v>
      </c>
      <c r="AZ236" s="145">
        <f>COUNTIFS(A1_Individu_Data_Keadaan_SDMK!A$4:A$149935,M236,A1_Individu_Data_Keadaan_SDMK!Q$4:Q$149935,"08. GIZI")</f>
        <v>0</v>
      </c>
      <c r="BA236" s="147">
        <f t="shared" si="150"/>
        <v>1</v>
      </c>
      <c r="BB236" s="146">
        <f t="shared" si="151"/>
        <v>0</v>
      </c>
      <c r="BC236" s="146">
        <f t="shared" si="152"/>
        <v>1</v>
      </c>
      <c r="BD236" s="145">
        <f>COUNTIFS(A1_Individu_Data_Keadaan_SDMK!A$4:A$149935,M236,A1_Individu_Data_Keadaan_SDMK!R$4:R$149935,"03. Ahli Teknologi Laboratorium Medik")</f>
        <v>0</v>
      </c>
      <c r="BE236" s="147">
        <f t="shared" si="153"/>
        <v>1</v>
      </c>
      <c r="BF236" s="146">
        <f t="shared" si="154"/>
        <v>0</v>
      </c>
      <c r="BG236" s="146">
        <f t="shared" si="155"/>
        <v>1</v>
      </c>
      <c r="BH236" s="151" t="str">
        <f t="shared" si="156"/>
        <v>Belum Memenuhi</v>
      </c>
      <c r="BI236" s="151" t="str">
        <f t="shared" si="157"/>
        <v>Belum Memenuhi</v>
      </c>
    </row>
    <row r="237" spans="13:61" ht="15">
      <c r="M237" s="142" t="s">
        <v>12828</v>
      </c>
      <c r="N237" s="143" t="s">
        <v>12829</v>
      </c>
      <c r="O237" s="140" t="s">
        <v>267</v>
      </c>
      <c r="P237" s="144" t="s">
        <v>9301</v>
      </c>
      <c r="Q237" s="369" t="s">
        <v>12204</v>
      </c>
      <c r="R237" s="140">
        <v>31</v>
      </c>
      <c r="S237" s="141">
        <v>3174</v>
      </c>
      <c r="T237" s="370" t="str">
        <f>IF(R237&lt;&gt;"",VLOOKUP(R237,'01_MASTER_KODE_WILAYAH'!H$1437:I$1470,2,FALSE),"")</f>
        <v>DKI JAKARTA</v>
      </c>
      <c r="U237" s="370" t="str">
        <f>IF(S237&lt;&gt;"",VLOOKUP(S237,'01_MASTER_KODE_WILAYAH'!D$5:F$1353,3,FALSE),"")</f>
        <v>KOTA JAKARTA BARAT</v>
      </c>
      <c r="V237" s="371" t="str">
        <f t="shared" si="127"/>
        <v>2</v>
      </c>
      <c r="W237" s="157">
        <f t="shared" si="128"/>
        <v>0</v>
      </c>
      <c r="X237" s="145">
        <f>COUNTIFS(A1_Individu_Data_Keadaan_SDMK!A$4:A$149935,M237,A1_Individu_Data_Keadaan_SDMK!R$4:R$149935,"01. Dokter")</f>
        <v>0</v>
      </c>
      <c r="Y237" s="134">
        <f t="shared" si="129"/>
        <v>1</v>
      </c>
      <c r="Z237" s="146">
        <f t="shared" si="130"/>
        <v>0</v>
      </c>
      <c r="AA237" s="146">
        <f t="shared" si="131"/>
        <v>1</v>
      </c>
      <c r="AB237" s="145">
        <f>COUNTIFS(A1_Individu_Data_Keadaan_SDMK!A$4:A$149935,M237,A1_Individu_Data_Keadaan_SDMK!R$4:R$149935,"02. Dokter Gigi")</f>
        <v>0</v>
      </c>
      <c r="AC237" s="134">
        <f t="shared" si="132"/>
        <v>1</v>
      </c>
      <c r="AD237" s="146">
        <f t="shared" si="133"/>
        <v>0</v>
      </c>
      <c r="AE237" s="146">
        <f t="shared" si="134"/>
        <v>1</v>
      </c>
      <c r="AF237" s="145">
        <f>COUNTIFS(A1_Individu_Data_Keadaan_SDMK!A$4:A$149935,M237,A1_Individu_Data_Keadaan_SDMK!Q$4:Q$149935,"03. KEPERAWATAN")</f>
        <v>0</v>
      </c>
      <c r="AG237" s="147">
        <f t="shared" si="135"/>
        <v>5</v>
      </c>
      <c r="AH237" s="146">
        <f t="shared" si="136"/>
        <v>0</v>
      </c>
      <c r="AI237" s="146">
        <f t="shared" si="137"/>
        <v>5</v>
      </c>
      <c r="AJ237" s="145">
        <f>COUNTIFS(A1_Individu_Data_Keadaan_SDMK!A$4:A$149935,M237,A1_Individu_Data_Keadaan_SDMK!Q$4:Q$149935,"04. KEBIDANAN")</f>
        <v>0</v>
      </c>
      <c r="AK237" s="147">
        <f t="shared" si="138"/>
        <v>4</v>
      </c>
      <c r="AL237" s="146">
        <f t="shared" si="139"/>
        <v>0</v>
      </c>
      <c r="AM237" s="146">
        <f t="shared" si="140"/>
        <v>4</v>
      </c>
      <c r="AN237" s="145">
        <f>COUNTIFS(A1_Individu_Data_Keadaan_SDMK!A$4:A$149935,M237,A1_Individu_Data_Keadaan_SDMK!Q$4:Q$149935,"05. KEFARMASIAN")</f>
        <v>0</v>
      </c>
      <c r="AO237" s="147">
        <f t="shared" si="141"/>
        <v>1</v>
      </c>
      <c r="AP237" s="146">
        <f t="shared" si="142"/>
        <v>0</v>
      </c>
      <c r="AQ237" s="146">
        <f t="shared" si="143"/>
        <v>1</v>
      </c>
      <c r="AR237" s="145">
        <f>COUNTIFS(A1_Individu_Data_Keadaan_SDMK!A$4:A$149935,M237,A1_Individu_Data_Keadaan_SDMK!Q$4:Q$149935,"06. KESEHATAN MASYARAKAT")</f>
        <v>0</v>
      </c>
      <c r="AS237" s="147">
        <f t="shared" si="144"/>
        <v>1</v>
      </c>
      <c r="AT237" s="146">
        <f t="shared" si="145"/>
        <v>0</v>
      </c>
      <c r="AU237" s="146">
        <f t="shared" si="146"/>
        <v>1</v>
      </c>
      <c r="AV237" s="145">
        <f>COUNTIFS(A1_Individu_Data_Keadaan_SDMK!A$4:A$149935,M237,A1_Individu_Data_Keadaan_SDMK!Q$4:Q$149935,"07. KESEHATAN LINGKUNGAN")</f>
        <v>0</v>
      </c>
      <c r="AW237" s="147">
        <f t="shared" si="147"/>
        <v>1</v>
      </c>
      <c r="AX237" s="146">
        <f t="shared" si="148"/>
        <v>0</v>
      </c>
      <c r="AY237" s="146">
        <f t="shared" si="149"/>
        <v>1</v>
      </c>
      <c r="AZ237" s="145">
        <f>COUNTIFS(A1_Individu_Data_Keadaan_SDMK!A$4:A$149935,M237,A1_Individu_Data_Keadaan_SDMK!Q$4:Q$149935,"08. GIZI")</f>
        <v>0</v>
      </c>
      <c r="BA237" s="147">
        <f t="shared" si="150"/>
        <v>1</v>
      </c>
      <c r="BB237" s="146">
        <f t="shared" si="151"/>
        <v>0</v>
      </c>
      <c r="BC237" s="146">
        <f t="shared" si="152"/>
        <v>1</v>
      </c>
      <c r="BD237" s="145">
        <f>COUNTIFS(A1_Individu_Data_Keadaan_SDMK!A$4:A$149935,M237,A1_Individu_Data_Keadaan_SDMK!R$4:R$149935,"03. Ahli Teknologi Laboratorium Medik")</f>
        <v>0</v>
      </c>
      <c r="BE237" s="147">
        <f t="shared" si="153"/>
        <v>1</v>
      </c>
      <c r="BF237" s="146">
        <f t="shared" si="154"/>
        <v>0</v>
      </c>
      <c r="BG237" s="146">
        <f t="shared" si="155"/>
        <v>1</v>
      </c>
      <c r="BH237" s="151" t="str">
        <f t="shared" si="156"/>
        <v>Belum Memenuhi</v>
      </c>
      <c r="BI237" s="151" t="str">
        <f t="shared" si="157"/>
        <v>Belum Memenuhi</v>
      </c>
    </row>
    <row r="238" spans="13:61" ht="15">
      <c r="M238" s="142" t="s">
        <v>12830</v>
      </c>
      <c r="N238" s="143" t="s">
        <v>12831</v>
      </c>
      <c r="O238" s="140" t="s">
        <v>267</v>
      </c>
      <c r="P238" s="144" t="s">
        <v>9301</v>
      </c>
      <c r="Q238" s="369" t="s">
        <v>12204</v>
      </c>
      <c r="R238" s="140">
        <v>31</v>
      </c>
      <c r="S238" s="141">
        <v>3174</v>
      </c>
      <c r="T238" s="370" t="str">
        <f>IF(R238&lt;&gt;"",VLOOKUP(R238,'01_MASTER_KODE_WILAYAH'!H$1437:I$1470,2,FALSE),"")</f>
        <v>DKI JAKARTA</v>
      </c>
      <c r="U238" s="370" t="str">
        <f>IF(S238&lt;&gt;"",VLOOKUP(S238,'01_MASTER_KODE_WILAYAH'!D$5:F$1353,3,FALSE),"")</f>
        <v>KOTA JAKARTA BARAT</v>
      </c>
      <c r="V238" s="371" t="str">
        <f t="shared" si="127"/>
        <v>2</v>
      </c>
      <c r="W238" s="157">
        <f t="shared" si="128"/>
        <v>0</v>
      </c>
      <c r="X238" s="145">
        <f>COUNTIFS(A1_Individu_Data_Keadaan_SDMK!A$4:A$149935,M238,A1_Individu_Data_Keadaan_SDMK!R$4:R$149935,"01. Dokter")</f>
        <v>0</v>
      </c>
      <c r="Y238" s="134">
        <f t="shared" si="129"/>
        <v>1</v>
      </c>
      <c r="Z238" s="146">
        <f t="shared" si="130"/>
        <v>0</v>
      </c>
      <c r="AA238" s="146">
        <f t="shared" si="131"/>
        <v>1</v>
      </c>
      <c r="AB238" s="145">
        <f>COUNTIFS(A1_Individu_Data_Keadaan_SDMK!A$4:A$149935,M238,A1_Individu_Data_Keadaan_SDMK!R$4:R$149935,"02. Dokter Gigi")</f>
        <v>0</v>
      </c>
      <c r="AC238" s="134">
        <f t="shared" si="132"/>
        <v>1</v>
      </c>
      <c r="AD238" s="146">
        <f t="shared" si="133"/>
        <v>0</v>
      </c>
      <c r="AE238" s="146">
        <f t="shared" si="134"/>
        <v>1</v>
      </c>
      <c r="AF238" s="145">
        <f>COUNTIFS(A1_Individu_Data_Keadaan_SDMK!A$4:A$149935,M238,A1_Individu_Data_Keadaan_SDMK!Q$4:Q$149935,"03. KEPERAWATAN")</f>
        <v>0</v>
      </c>
      <c r="AG238" s="147">
        <f t="shared" si="135"/>
        <v>5</v>
      </c>
      <c r="AH238" s="146">
        <f t="shared" si="136"/>
        <v>0</v>
      </c>
      <c r="AI238" s="146">
        <f t="shared" si="137"/>
        <v>5</v>
      </c>
      <c r="AJ238" s="145">
        <f>COUNTIFS(A1_Individu_Data_Keadaan_SDMK!A$4:A$149935,M238,A1_Individu_Data_Keadaan_SDMK!Q$4:Q$149935,"04. KEBIDANAN")</f>
        <v>0</v>
      </c>
      <c r="AK238" s="147">
        <f t="shared" si="138"/>
        <v>4</v>
      </c>
      <c r="AL238" s="146">
        <f t="shared" si="139"/>
        <v>0</v>
      </c>
      <c r="AM238" s="146">
        <f t="shared" si="140"/>
        <v>4</v>
      </c>
      <c r="AN238" s="145">
        <f>COUNTIFS(A1_Individu_Data_Keadaan_SDMK!A$4:A$149935,M238,A1_Individu_Data_Keadaan_SDMK!Q$4:Q$149935,"05. KEFARMASIAN")</f>
        <v>0</v>
      </c>
      <c r="AO238" s="147">
        <f t="shared" si="141"/>
        <v>1</v>
      </c>
      <c r="AP238" s="146">
        <f t="shared" si="142"/>
        <v>0</v>
      </c>
      <c r="AQ238" s="146">
        <f t="shared" si="143"/>
        <v>1</v>
      </c>
      <c r="AR238" s="145">
        <f>COUNTIFS(A1_Individu_Data_Keadaan_SDMK!A$4:A$149935,M238,A1_Individu_Data_Keadaan_SDMK!Q$4:Q$149935,"06. KESEHATAN MASYARAKAT")</f>
        <v>0</v>
      </c>
      <c r="AS238" s="147">
        <f t="shared" si="144"/>
        <v>1</v>
      </c>
      <c r="AT238" s="146">
        <f t="shared" si="145"/>
        <v>0</v>
      </c>
      <c r="AU238" s="146">
        <f t="shared" si="146"/>
        <v>1</v>
      </c>
      <c r="AV238" s="145">
        <f>COUNTIFS(A1_Individu_Data_Keadaan_SDMK!A$4:A$149935,M238,A1_Individu_Data_Keadaan_SDMK!Q$4:Q$149935,"07. KESEHATAN LINGKUNGAN")</f>
        <v>0</v>
      </c>
      <c r="AW238" s="147">
        <f t="shared" si="147"/>
        <v>1</v>
      </c>
      <c r="AX238" s="146">
        <f t="shared" si="148"/>
        <v>0</v>
      </c>
      <c r="AY238" s="146">
        <f t="shared" si="149"/>
        <v>1</v>
      </c>
      <c r="AZ238" s="145">
        <f>COUNTIFS(A1_Individu_Data_Keadaan_SDMK!A$4:A$149935,M238,A1_Individu_Data_Keadaan_SDMK!Q$4:Q$149935,"08. GIZI")</f>
        <v>0</v>
      </c>
      <c r="BA238" s="147">
        <f t="shared" si="150"/>
        <v>1</v>
      </c>
      <c r="BB238" s="146">
        <f t="shared" si="151"/>
        <v>0</v>
      </c>
      <c r="BC238" s="146">
        <f t="shared" si="152"/>
        <v>1</v>
      </c>
      <c r="BD238" s="145">
        <f>COUNTIFS(A1_Individu_Data_Keadaan_SDMK!A$4:A$149935,M238,A1_Individu_Data_Keadaan_SDMK!R$4:R$149935,"03. Ahli Teknologi Laboratorium Medik")</f>
        <v>0</v>
      </c>
      <c r="BE238" s="147">
        <f t="shared" si="153"/>
        <v>1</v>
      </c>
      <c r="BF238" s="146">
        <f t="shared" si="154"/>
        <v>0</v>
      </c>
      <c r="BG238" s="146">
        <f t="shared" si="155"/>
        <v>1</v>
      </c>
      <c r="BH238" s="151" t="str">
        <f t="shared" si="156"/>
        <v>Belum Memenuhi</v>
      </c>
      <c r="BI238" s="151" t="str">
        <f t="shared" si="157"/>
        <v>Belum Memenuhi</v>
      </c>
    </row>
    <row r="239" spans="13:61" ht="15">
      <c r="M239" s="142" t="s">
        <v>12832</v>
      </c>
      <c r="N239" s="143" t="s">
        <v>12833</v>
      </c>
      <c r="O239" s="140" t="s">
        <v>267</v>
      </c>
      <c r="P239" s="144" t="s">
        <v>9301</v>
      </c>
      <c r="Q239" s="369" t="s">
        <v>12204</v>
      </c>
      <c r="R239" s="140">
        <v>31</v>
      </c>
      <c r="S239" s="141">
        <v>3174</v>
      </c>
      <c r="T239" s="370" t="str">
        <f>IF(R239&lt;&gt;"",VLOOKUP(R239,'01_MASTER_KODE_WILAYAH'!H$1437:I$1470,2,FALSE),"")</f>
        <v>DKI JAKARTA</v>
      </c>
      <c r="U239" s="370" t="str">
        <f>IF(S239&lt;&gt;"",VLOOKUP(S239,'01_MASTER_KODE_WILAYAH'!D$5:F$1353,3,FALSE),"")</f>
        <v>KOTA JAKARTA BARAT</v>
      </c>
      <c r="V239" s="371" t="str">
        <f t="shared" si="127"/>
        <v>2</v>
      </c>
      <c r="W239" s="157">
        <f t="shared" si="128"/>
        <v>0</v>
      </c>
      <c r="X239" s="145">
        <f>COUNTIFS(A1_Individu_Data_Keadaan_SDMK!A$4:A$149935,M239,A1_Individu_Data_Keadaan_SDMK!R$4:R$149935,"01. Dokter")</f>
        <v>0</v>
      </c>
      <c r="Y239" s="134">
        <f t="shared" si="129"/>
        <v>1</v>
      </c>
      <c r="Z239" s="146">
        <f t="shared" si="130"/>
        <v>0</v>
      </c>
      <c r="AA239" s="146">
        <f t="shared" si="131"/>
        <v>1</v>
      </c>
      <c r="AB239" s="145">
        <f>COUNTIFS(A1_Individu_Data_Keadaan_SDMK!A$4:A$149935,M239,A1_Individu_Data_Keadaan_SDMK!R$4:R$149935,"02. Dokter Gigi")</f>
        <v>0</v>
      </c>
      <c r="AC239" s="134">
        <f t="shared" si="132"/>
        <v>1</v>
      </c>
      <c r="AD239" s="146">
        <f t="shared" si="133"/>
        <v>0</v>
      </c>
      <c r="AE239" s="146">
        <f t="shared" si="134"/>
        <v>1</v>
      </c>
      <c r="AF239" s="145">
        <f>COUNTIFS(A1_Individu_Data_Keadaan_SDMK!A$4:A$149935,M239,A1_Individu_Data_Keadaan_SDMK!Q$4:Q$149935,"03. KEPERAWATAN")</f>
        <v>0</v>
      </c>
      <c r="AG239" s="147">
        <f t="shared" si="135"/>
        <v>5</v>
      </c>
      <c r="AH239" s="146">
        <f t="shared" si="136"/>
        <v>0</v>
      </c>
      <c r="AI239" s="146">
        <f t="shared" si="137"/>
        <v>5</v>
      </c>
      <c r="AJ239" s="145">
        <f>COUNTIFS(A1_Individu_Data_Keadaan_SDMK!A$4:A$149935,M239,A1_Individu_Data_Keadaan_SDMK!Q$4:Q$149935,"04. KEBIDANAN")</f>
        <v>0</v>
      </c>
      <c r="AK239" s="147">
        <f t="shared" si="138"/>
        <v>4</v>
      </c>
      <c r="AL239" s="146">
        <f t="shared" si="139"/>
        <v>0</v>
      </c>
      <c r="AM239" s="146">
        <f t="shared" si="140"/>
        <v>4</v>
      </c>
      <c r="AN239" s="145">
        <f>COUNTIFS(A1_Individu_Data_Keadaan_SDMK!A$4:A$149935,M239,A1_Individu_Data_Keadaan_SDMK!Q$4:Q$149935,"05. KEFARMASIAN")</f>
        <v>0</v>
      </c>
      <c r="AO239" s="147">
        <f t="shared" si="141"/>
        <v>1</v>
      </c>
      <c r="AP239" s="146">
        <f t="shared" si="142"/>
        <v>0</v>
      </c>
      <c r="AQ239" s="146">
        <f t="shared" si="143"/>
        <v>1</v>
      </c>
      <c r="AR239" s="145">
        <f>COUNTIFS(A1_Individu_Data_Keadaan_SDMK!A$4:A$149935,M239,A1_Individu_Data_Keadaan_SDMK!Q$4:Q$149935,"06. KESEHATAN MASYARAKAT")</f>
        <v>0</v>
      </c>
      <c r="AS239" s="147">
        <f t="shared" si="144"/>
        <v>1</v>
      </c>
      <c r="AT239" s="146">
        <f t="shared" si="145"/>
        <v>0</v>
      </c>
      <c r="AU239" s="146">
        <f t="shared" si="146"/>
        <v>1</v>
      </c>
      <c r="AV239" s="145">
        <f>COUNTIFS(A1_Individu_Data_Keadaan_SDMK!A$4:A$149935,M239,A1_Individu_Data_Keadaan_SDMK!Q$4:Q$149935,"07. KESEHATAN LINGKUNGAN")</f>
        <v>0</v>
      </c>
      <c r="AW239" s="147">
        <f t="shared" si="147"/>
        <v>1</v>
      </c>
      <c r="AX239" s="146">
        <f t="shared" si="148"/>
        <v>0</v>
      </c>
      <c r="AY239" s="146">
        <f t="shared" si="149"/>
        <v>1</v>
      </c>
      <c r="AZ239" s="145">
        <f>COUNTIFS(A1_Individu_Data_Keadaan_SDMK!A$4:A$149935,M239,A1_Individu_Data_Keadaan_SDMK!Q$4:Q$149935,"08. GIZI")</f>
        <v>0</v>
      </c>
      <c r="BA239" s="147">
        <f t="shared" si="150"/>
        <v>1</v>
      </c>
      <c r="BB239" s="146">
        <f t="shared" si="151"/>
        <v>0</v>
      </c>
      <c r="BC239" s="146">
        <f t="shared" si="152"/>
        <v>1</v>
      </c>
      <c r="BD239" s="145">
        <f>COUNTIFS(A1_Individu_Data_Keadaan_SDMK!A$4:A$149935,M239,A1_Individu_Data_Keadaan_SDMK!R$4:R$149935,"03. Ahli Teknologi Laboratorium Medik")</f>
        <v>0</v>
      </c>
      <c r="BE239" s="147">
        <f t="shared" si="153"/>
        <v>1</v>
      </c>
      <c r="BF239" s="146">
        <f t="shared" si="154"/>
        <v>0</v>
      </c>
      <c r="BG239" s="146">
        <f t="shared" si="155"/>
        <v>1</v>
      </c>
      <c r="BH239" s="151" t="str">
        <f t="shared" si="156"/>
        <v>Belum Memenuhi</v>
      </c>
      <c r="BI239" s="151" t="str">
        <f t="shared" si="157"/>
        <v>Belum Memenuhi</v>
      </c>
    </row>
    <row r="240" spans="13:61" ht="15">
      <c r="M240" s="142" t="s">
        <v>12834</v>
      </c>
      <c r="N240" s="143" t="s">
        <v>12835</v>
      </c>
      <c r="O240" s="140" t="s">
        <v>267</v>
      </c>
      <c r="P240" s="144" t="s">
        <v>9301</v>
      </c>
      <c r="Q240" s="369" t="s">
        <v>12204</v>
      </c>
      <c r="R240" s="140">
        <v>31</v>
      </c>
      <c r="S240" s="141">
        <v>3174</v>
      </c>
      <c r="T240" s="370" t="str">
        <f>IF(R240&lt;&gt;"",VLOOKUP(R240,'01_MASTER_KODE_WILAYAH'!H$1437:I$1470,2,FALSE),"")</f>
        <v>DKI JAKARTA</v>
      </c>
      <c r="U240" s="370" t="str">
        <f>IF(S240&lt;&gt;"",VLOOKUP(S240,'01_MASTER_KODE_WILAYAH'!D$5:F$1353,3,FALSE),"")</f>
        <v>KOTA JAKARTA BARAT</v>
      </c>
      <c r="V240" s="371" t="str">
        <f t="shared" si="127"/>
        <v>2</v>
      </c>
      <c r="W240" s="157">
        <f t="shared" si="128"/>
        <v>0</v>
      </c>
      <c r="X240" s="145">
        <f>COUNTIFS(A1_Individu_Data_Keadaan_SDMK!A$4:A$149935,M240,A1_Individu_Data_Keadaan_SDMK!R$4:R$149935,"01. Dokter")</f>
        <v>0</v>
      </c>
      <c r="Y240" s="134">
        <f t="shared" si="129"/>
        <v>1</v>
      </c>
      <c r="Z240" s="146">
        <f t="shared" si="130"/>
        <v>0</v>
      </c>
      <c r="AA240" s="146">
        <f t="shared" si="131"/>
        <v>1</v>
      </c>
      <c r="AB240" s="145">
        <f>COUNTIFS(A1_Individu_Data_Keadaan_SDMK!A$4:A$149935,M240,A1_Individu_Data_Keadaan_SDMK!R$4:R$149935,"02. Dokter Gigi")</f>
        <v>0</v>
      </c>
      <c r="AC240" s="134">
        <f t="shared" si="132"/>
        <v>1</v>
      </c>
      <c r="AD240" s="146">
        <f t="shared" si="133"/>
        <v>0</v>
      </c>
      <c r="AE240" s="146">
        <f t="shared" si="134"/>
        <v>1</v>
      </c>
      <c r="AF240" s="145">
        <f>COUNTIFS(A1_Individu_Data_Keadaan_SDMK!A$4:A$149935,M240,A1_Individu_Data_Keadaan_SDMK!Q$4:Q$149935,"03. KEPERAWATAN")</f>
        <v>0</v>
      </c>
      <c r="AG240" s="147">
        <f t="shared" si="135"/>
        <v>5</v>
      </c>
      <c r="AH240" s="146">
        <f t="shared" si="136"/>
        <v>0</v>
      </c>
      <c r="AI240" s="146">
        <f t="shared" si="137"/>
        <v>5</v>
      </c>
      <c r="AJ240" s="145">
        <f>COUNTIFS(A1_Individu_Data_Keadaan_SDMK!A$4:A$149935,M240,A1_Individu_Data_Keadaan_SDMK!Q$4:Q$149935,"04. KEBIDANAN")</f>
        <v>0</v>
      </c>
      <c r="AK240" s="147">
        <f t="shared" si="138"/>
        <v>4</v>
      </c>
      <c r="AL240" s="146">
        <f t="shared" si="139"/>
        <v>0</v>
      </c>
      <c r="AM240" s="146">
        <f t="shared" si="140"/>
        <v>4</v>
      </c>
      <c r="AN240" s="145">
        <f>COUNTIFS(A1_Individu_Data_Keadaan_SDMK!A$4:A$149935,M240,A1_Individu_Data_Keadaan_SDMK!Q$4:Q$149935,"05. KEFARMASIAN")</f>
        <v>0</v>
      </c>
      <c r="AO240" s="147">
        <f t="shared" si="141"/>
        <v>1</v>
      </c>
      <c r="AP240" s="146">
        <f t="shared" si="142"/>
        <v>0</v>
      </c>
      <c r="AQ240" s="146">
        <f t="shared" si="143"/>
        <v>1</v>
      </c>
      <c r="AR240" s="145">
        <f>COUNTIFS(A1_Individu_Data_Keadaan_SDMK!A$4:A$149935,M240,A1_Individu_Data_Keadaan_SDMK!Q$4:Q$149935,"06. KESEHATAN MASYARAKAT")</f>
        <v>0</v>
      </c>
      <c r="AS240" s="147">
        <f t="shared" si="144"/>
        <v>1</v>
      </c>
      <c r="AT240" s="146">
        <f t="shared" si="145"/>
        <v>0</v>
      </c>
      <c r="AU240" s="146">
        <f t="shared" si="146"/>
        <v>1</v>
      </c>
      <c r="AV240" s="145">
        <f>COUNTIFS(A1_Individu_Data_Keadaan_SDMK!A$4:A$149935,M240,A1_Individu_Data_Keadaan_SDMK!Q$4:Q$149935,"07. KESEHATAN LINGKUNGAN")</f>
        <v>0</v>
      </c>
      <c r="AW240" s="147">
        <f t="shared" si="147"/>
        <v>1</v>
      </c>
      <c r="AX240" s="146">
        <f t="shared" si="148"/>
        <v>0</v>
      </c>
      <c r="AY240" s="146">
        <f t="shared" si="149"/>
        <v>1</v>
      </c>
      <c r="AZ240" s="145">
        <f>COUNTIFS(A1_Individu_Data_Keadaan_SDMK!A$4:A$149935,M240,A1_Individu_Data_Keadaan_SDMK!Q$4:Q$149935,"08. GIZI")</f>
        <v>0</v>
      </c>
      <c r="BA240" s="147">
        <f t="shared" si="150"/>
        <v>1</v>
      </c>
      <c r="BB240" s="146">
        <f t="shared" si="151"/>
        <v>0</v>
      </c>
      <c r="BC240" s="146">
        <f t="shared" si="152"/>
        <v>1</v>
      </c>
      <c r="BD240" s="145">
        <f>COUNTIFS(A1_Individu_Data_Keadaan_SDMK!A$4:A$149935,M240,A1_Individu_Data_Keadaan_SDMK!R$4:R$149935,"03. Ahli Teknologi Laboratorium Medik")</f>
        <v>0</v>
      </c>
      <c r="BE240" s="147">
        <f t="shared" si="153"/>
        <v>1</v>
      </c>
      <c r="BF240" s="146">
        <f t="shared" si="154"/>
        <v>0</v>
      </c>
      <c r="BG240" s="146">
        <f t="shared" si="155"/>
        <v>1</v>
      </c>
      <c r="BH240" s="151" t="str">
        <f t="shared" si="156"/>
        <v>Belum Memenuhi</v>
      </c>
      <c r="BI240" s="151" t="str">
        <f t="shared" si="157"/>
        <v>Belum Memenuhi</v>
      </c>
    </row>
    <row r="241" spans="13:61" ht="15">
      <c r="M241" s="142" t="s">
        <v>12836</v>
      </c>
      <c r="N241" s="143" t="s">
        <v>12837</v>
      </c>
      <c r="O241" s="140" t="s">
        <v>267</v>
      </c>
      <c r="P241" s="144" t="s">
        <v>9302</v>
      </c>
      <c r="Q241" s="369" t="s">
        <v>12204</v>
      </c>
      <c r="R241" s="140">
        <v>31</v>
      </c>
      <c r="S241" s="141">
        <v>3174</v>
      </c>
      <c r="T241" s="370" t="str">
        <f>IF(R241&lt;&gt;"",VLOOKUP(R241,'01_MASTER_KODE_WILAYAH'!H$1437:I$1470,2,FALSE),"")</f>
        <v>DKI JAKARTA</v>
      </c>
      <c r="U241" s="370" t="str">
        <f>IF(S241&lt;&gt;"",VLOOKUP(S241,'01_MASTER_KODE_WILAYAH'!D$5:F$1353,3,FALSE),"")</f>
        <v>KOTA JAKARTA BARAT</v>
      </c>
      <c r="V241" s="371" t="str">
        <f t="shared" si="127"/>
        <v>1</v>
      </c>
      <c r="W241" s="157">
        <f t="shared" si="128"/>
        <v>0</v>
      </c>
      <c r="X241" s="145">
        <f>COUNTIFS(A1_Individu_Data_Keadaan_SDMK!A$4:A$149935,M241,A1_Individu_Data_Keadaan_SDMK!R$4:R$149935,"01. Dokter")</f>
        <v>0</v>
      </c>
      <c r="Y241" s="134">
        <f t="shared" si="129"/>
        <v>2</v>
      </c>
      <c r="Z241" s="146">
        <f t="shared" si="130"/>
        <v>0</v>
      </c>
      <c r="AA241" s="146">
        <f t="shared" si="131"/>
        <v>2</v>
      </c>
      <c r="AB241" s="145">
        <f>COUNTIFS(A1_Individu_Data_Keadaan_SDMK!A$4:A$149935,M241,A1_Individu_Data_Keadaan_SDMK!R$4:R$149935,"02. Dokter Gigi")</f>
        <v>0</v>
      </c>
      <c r="AC241" s="134">
        <f t="shared" si="132"/>
        <v>1</v>
      </c>
      <c r="AD241" s="146">
        <f t="shared" si="133"/>
        <v>0</v>
      </c>
      <c r="AE241" s="146">
        <f t="shared" si="134"/>
        <v>1</v>
      </c>
      <c r="AF241" s="145">
        <f>COUNTIFS(A1_Individu_Data_Keadaan_SDMK!A$4:A$149935,M241,A1_Individu_Data_Keadaan_SDMK!Q$4:Q$149935,"03. KEPERAWATAN")</f>
        <v>0</v>
      </c>
      <c r="AG241" s="147">
        <f t="shared" si="135"/>
        <v>8</v>
      </c>
      <c r="AH241" s="146">
        <f t="shared" si="136"/>
        <v>0</v>
      </c>
      <c r="AI241" s="146">
        <f t="shared" si="137"/>
        <v>8</v>
      </c>
      <c r="AJ241" s="145">
        <f>COUNTIFS(A1_Individu_Data_Keadaan_SDMK!A$4:A$149935,M241,A1_Individu_Data_Keadaan_SDMK!Q$4:Q$149935,"04. KEBIDANAN")</f>
        <v>0</v>
      </c>
      <c r="AK241" s="147">
        <f t="shared" si="138"/>
        <v>7</v>
      </c>
      <c r="AL241" s="146">
        <f t="shared" si="139"/>
        <v>0</v>
      </c>
      <c r="AM241" s="146">
        <f t="shared" si="140"/>
        <v>7</v>
      </c>
      <c r="AN241" s="145">
        <f>COUNTIFS(A1_Individu_Data_Keadaan_SDMK!A$4:A$149935,M241,A1_Individu_Data_Keadaan_SDMK!Q$4:Q$149935,"05. KEFARMASIAN")</f>
        <v>0</v>
      </c>
      <c r="AO241" s="147">
        <f t="shared" si="141"/>
        <v>1</v>
      </c>
      <c r="AP241" s="146">
        <f t="shared" si="142"/>
        <v>0</v>
      </c>
      <c r="AQ241" s="146">
        <f t="shared" si="143"/>
        <v>1</v>
      </c>
      <c r="AR241" s="145">
        <f>COUNTIFS(A1_Individu_Data_Keadaan_SDMK!A$4:A$149935,M241,A1_Individu_Data_Keadaan_SDMK!Q$4:Q$149935,"06. KESEHATAN MASYARAKAT")</f>
        <v>0</v>
      </c>
      <c r="AS241" s="147">
        <f t="shared" si="144"/>
        <v>1</v>
      </c>
      <c r="AT241" s="146">
        <f t="shared" si="145"/>
        <v>0</v>
      </c>
      <c r="AU241" s="146">
        <f t="shared" si="146"/>
        <v>1</v>
      </c>
      <c r="AV241" s="145">
        <f>COUNTIFS(A1_Individu_Data_Keadaan_SDMK!A$4:A$149935,M241,A1_Individu_Data_Keadaan_SDMK!Q$4:Q$149935,"07. KESEHATAN LINGKUNGAN")</f>
        <v>0</v>
      </c>
      <c r="AW241" s="147">
        <f t="shared" si="147"/>
        <v>1</v>
      </c>
      <c r="AX241" s="146">
        <f t="shared" si="148"/>
        <v>0</v>
      </c>
      <c r="AY241" s="146">
        <f t="shared" si="149"/>
        <v>1</v>
      </c>
      <c r="AZ241" s="145">
        <f>COUNTIFS(A1_Individu_Data_Keadaan_SDMK!A$4:A$149935,M241,A1_Individu_Data_Keadaan_SDMK!Q$4:Q$149935,"08. GIZI")</f>
        <v>0</v>
      </c>
      <c r="BA241" s="147">
        <f t="shared" si="150"/>
        <v>2</v>
      </c>
      <c r="BB241" s="146">
        <f t="shared" si="151"/>
        <v>0</v>
      </c>
      <c r="BC241" s="146">
        <f t="shared" si="152"/>
        <v>2</v>
      </c>
      <c r="BD241" s="145">
        <f>COUNTIFS(A1_Individu_Data_Keadaan_SDMK!A$4:A$149935,M241,A1_Individu_Data_Keadaan_SDMK!R$4:R$149935,"03. Ahli Teknologi Laboratorium Medik")</f>
        <v>0</v>
      </c>
      <c r="BE241" s="147">
        <f t="shared" si="153"/>
        <v>1</v>
      </c>
      <c r="BF241" s="146">
        <f t="shared" si="154"/>
        <v>0</v>
      </c>
      <c r="BG241" s="146">
        <f t="shared" si="155"/>
        <v>1</v>
      </c>
      <c r="BH241" s="151" t="str">
        <f t="shared" si="156"/>
        <v>Belum Memenuhi</v>
      </c>
      <c r="BI241" s="151" t="str">
        <f t="shared" si="157"/>
        <v>Belum Memenuhi</v>
      </c>
    </row>
    <row r="242" spans="13:61" ht="15">
      <c r="M242" s="142" t="s">
        <v>12838</v>
      </c>
      <c r="N242" s="143" t="s">
        <v>12839</v>
      </c>
      <c r="O242" s="140" t="s">
        <v>267</v>
      </c>
      <c r="P242" s="144" t="s">
        <v>9301</v>
      </c>
      <c r="Q242" s="369" t="s">
        <v>12204</v>
      </c>
      <c r="R242" s="140">
        <v>31</v>
      </c>
      <c r="S242" s="141">
        <v>3174</v>
      </c>
      <c r="T242" s="370" t="str">
        <f>IF(R242&lt;&gt;"",VLOOKUP(R242,'01_MASTER_KODE_WILAYAH'!H$1437:I$1470,2,FALSE),"")</f>
        <v>DKI JAKARTA</v>
      </c>
      <c r="U242" s="370" t="str">
        <f>IF(S242&lt;&gt;"",VLOOKUP(S242,'01_MASTER_KODE_WILAYAH'!D$5:F$1353,3,FALSE),"")</f>
        <v>KOTA JAKARTA BARAT</v>
      </c>
      <c r="V242" s="371" t="str">
        <f t="shared" si="127"/>
        <v>2</v>
      </c>
      <c r="W242" s="157">
        <f t="shared" si="128"/>
        <v>0</v>
      </c>
      <c r="X242" s="145">
        <f>COUNTIFS(A1_Individu_Data_Keadaan_SDMK!A$4:A$149935,M242,A1_Individu_Data_Keadaan_SDMK!R$4:R$149935,"01. Dokter")</f>
        <v>0</v>
      </c>
      <c r="Y242" s="134">
        <f t="shared" si="129"/>
        <v>1</v>
      </c>
      <c r="Z242" s="146">
        <f t="shared" si="130"/>
        <v>0</v>
      </c>
      <c r="AA242" s="146">
        <f t="shared" si="131"/>
        <v>1</v>
      </c>
      <c r="AB242" s="145">
        <f>COUNTIFS(A1_Individu_Data_Keadaan_SDMK!A$4:A$149935,M242,A1_Individu_Data_Keadaan_SDMK!R$4:R$149935,"02. Dokter Gigi")</f>
        <v>0</v>
      </c>
      <c r="AC242" s="134">
        <f t="shared" si="132"/>
        <v>1</v>
      </c>
      <c r="AD242" s="146">
        <f t="shared" si="133"/>
        <v>0</v>
      </c>
      <c r="AE242" s="146">
        <f t="shared" si="134"/>
        <v>1</v>
      </c>
      <c r="AF242" s="145">
        <f>COUNTIFS(A1_Individu_Data_Keadaan_SDMK!A$4:A$149935,M242,A1_Individu_Data_Keadaan_SDMK!Q$4:Q$149935,"03. KEPERAWATAN")</f>
        <v>0</v>
      </c>
      <c r="AG242" s="147">
        <f t="shared" si="135"/>
        <v>5</v>
      </c>
      <c r="AH242" s="146">
        <f t="shared" si="136"/>
        <v>0</v>
      </c>
      <c r="AI242" s="146">
        <f t="shared" si="137"/>
        <v>5</v>
      </c>
      <c r="AJ242" s="145">
        <f>COUNTIFS(A1_Individu_Data_Keadaan_SDMK!A$4:A$149935,M242,A1_Individu_Data_Keadaan_SDMK!Q$4:Q$149935,"04. KEBIDANAN")</f>
        <v>0</v>
      </c>
      <c r="AK242" s="147">
        <f t="shared" si="138"/>
        <v>4</v>
      </c>
      <c r="AL242" s="146">
        <f t="shared" si="139"/>
        <v>0</v>
      </c>
      <c r="AM242" s="146">
        <f t="shared" si="140"/>
        <v>4</v>
      </c>
      <c r="AN242" s="145">
        <f>COUNTIFS(A1_Individu_Data_Keadaan_SDMK!A$4:A$149935,M242,A1_Individu_Data_Keadaan_SDMK!Q$4:Q$149935,"05. KEFARMASIAN")</f>
        <v>0</v>
      </c>
      <c r="AO242" s="147">
        <f t="shared" si="141"/>
        <v>1</v>
      </c>
      <c r="AP242" s="146">
        <f t="shared" si="142"/>
        <v>0</v>
      </c>
      <c r="AQ242" s="146">
        <f t="shared" si="143"/>
        <v>1</v>
      </c>
      <c r="AR242" s="145">
        <f>COUNTIFS(A1_Individu_Data_Keadaan_SDMK!A$4:A$149935,M242,A1_Individu_Data_Keadaan_SDMK!Q$4:Q$149935,"06. KESEHATAN MASYARAKAT")</f>
        <v>0</v>
      </c>
      <c r="AS242" s="147">
        <f t="shared" si="144"/>
        <v>1</v>
      </c>
      <c r="AT242" s="146">
        <f t="shared" si="145"/>
        <v>0</v>
      </c>
      <c r="AU242" s="146">
        <f t="shared" si="146"/>
        <v>1</v>
      </c>
      <c r="AV242" s="145">
        <f>COUNTIFS(A1_Individu_Data_Keadaan_SDMK!A$4:A$149935,M242,A1_Individu_Data_Keadaan_SDMK!Q$4:Q$149935,"07. KESEHATAN LINGKUNGAN")</f>
        <v>0</v>
      </c>
      <c r="AW242" s="147">
        <f t="shared" si="147"/>
        <v>1</v>
      </c>
      <c r="AX242" s="146">
        <f t="shared" si="148"/>
        <v>0</v>
      </c>
      <c r="AY242" s="146">
        <f t="shared" si="149"/>
        <v>1</v>
      </c>
      <c r="AZ242" s="145">
        <f>COUNTIFS(A1_Individu_Data_Keadaan_SDMK!A$4:A$149935,M242,A1_Individu_Data_Keadaan_SDMK!Q$4:Q$149935,"08. GIZI")</f>
        <v>0</v>
      </c>
      <c r="BA242" s="147">
        <f t="shared" si="150"/>
        <v>1</v>
      </c>
      <c r="BB242" s="146">
        <f t="shared" si="151"/>
        <v>0</v>
      </c>
      <c r="BC242" s="146">
        <f t="shared" si="152"/>
        <v>1</v>
      </c>
      <c r="BD242" s="145">
        <f>COUNTIFS(A1_Individu_Data_Keadaan_SDMK!A$4:A$149935,M242,A1_Individu_Data_Keadaan_SDMK!R$4:R$149935,"03. Ahli Teknologi Laboratorium Medik")</f>
        <v>0</v>
      </c>
      <c r="BE242" s="147">
        <f t="shared" si="153"/>
        <v>1</v>
      </c>
      <c r="BF242" s="146">
        <f t="shared" si="154"/>
        <v>0</v>
      </c>
      <c r="BG242" s="146">
        <f t="shared" si="155"/>
        <v>1</v>
      </c>
      <c r="BH242" s="151" t="str">
        <f t="shared" si="156"/>
        <v>Belum Memenuhi</v>
      </c>
      <c r="BI242" s="151" t="str">
        <f t="shared" si="157"/>
        <v>Belum Memenuhi</v>
      </c>
    </row>
    <row r="243" spans="13:61" ht="15">
      <c r="M243" s="142" t="s">
        <v>12840</v>
      </c>
      <c r="N243" s="143" t="s">
        <v>12841</v>
      </c>
      <c r="O243" s="140" t="s">
        <v>267</v>
      </c>
      <c r="P243" s="144" t="s">
        <v>9301</v>
      </c>
      <c r="Q243" s="369" t="s">
        <v>12204</v>
      </c>
      <c r="R243" s="140">
        <v>31</v>
      </c>
      <c r="S243" s="141">
        <v>3174</v>
      </c>
      <c r="T243" s="370" t="str">
        <f>IF(R243&lt;&gt;"",VLOOKUP(R243,'01_MASTER_KODE_WILAYAH'!H$1437:I$1470,2,FALSE),"")</f>
        <v>DKI JAKARTA</v>
      </c>
      <c r="U243" s="370" t="str">
        <f>IF(S243&lt;&gt;"",VLOOKUP(S243,'01_MASTER_KODE_WILAYAH'!D$5:F$1353,3,FALSE),"")</f>
        <v>KOTA JAKARTA BARAT</v>
      </c>
      <c r="V243" s="371" t="str">
        <f t="shared" si="127"/>
        <v>2</v>
      </c>
      <c r="W243" s="157">
        <f t="shared" si="128"/>
        <v>0</v>
      </c>
      <c r="X243" s="145">
        <f>COUNTIFS(A1_Individu_Data_Keadaan_SDMK!A$4:A$149935,M243,A1_Individu_Data_Keadaan_SDMK!R$4:R$149935,"01. Dokter")</f>
        <v>0</v>
      </c>
      <c r="Y243" s="134">
        <f t="shared" si="129"/>
        <v>1</v>
      </c>
      <c r="Z243" s="146">
        <f t="shared" si="130"/>
        <v>0</v>
      </c>
      <c r="AA243" s="146">
        <f t="shared" si="131"/>
        <v>1</v>
      </c>
      <c r="AB243" s="145">
        <f>COUNTIFS(A1_Individu_Data_Keadaan_SDMK!A$4:A$149935,M243,A1_Individu_Data_Keadaan_SDMK!R$4:R$149935,"02. Dokter Gigi")</f>
        <v>0</v>
      </c>
      <c r="AC243" s="134">
        <f t="shared" si="132"/>
        <v>1</v>
      </c>
      <c r="AD243" s="146">
        <f t="shared" si="133"/>
        <v>0</v>
      </c>
      <c r="AE243" s="146">
        <f t="shared" si="134"/>
        <v>1</v>
      </c>
      <c r="AF243" s="145">
        <f>COUNTIFS(A1_Individu_Data_Keadaan_SDMK!A$4:A$149935,M243,A1_Individu_Data_Keadaan_SDMK!Q$4:Q$149935,"03. KEPERAWATAN")</f>
        <v>0</v>
      </c>
      <c r="AG243" s="147">
        <f t="shared" si="135"/>
        <v>5</v>
      </c>
      <c r="AH243" s="146">
        <f t="shared" si="136"/>
        <v>0</v>
      </c>
      <c r="AI243" s="146">
        <f t="shared" si="137"/>
        <v>5</v>
      </c>
      <c r="AJ243" s="145">
        <f>COUNTIFS(A1_Individu_Data_Keadaan_SDMK!A$4:A$149935,M243,A1_Individu_Data_Keadaan_SDMK!Q$4:Q$149935,"04. KEBIDANAN")</f>
        <v>0</v>
      </c>
      <c r="AK243" s="147">
        <f t="shared" si="138"/>
        <v>4</v>
      </c>
      <c r="AL243" s="146">
        <f t="shared" si="139"/>
        <v>0</v>
      </c>
      <c r="AM243" s="146">
        <f t="shared" si="140"/>
        <v>4</v>
      </c>
      <c r="AN243" s="145">
        <f>COUNTIFS(A1_Individu_Data_Keadaan_SDMK!A$4:A$149935,M243,A1_Individu_Data_Keadaan_SDMK!Q$4:Q$149935,"05. KEFARMASIAN")</f>
        <v>0</v>
      </c>
      <c r="AO243" s="147">
        <f t="shared" si="141"/>
        <v>1</v>
      </c>
      <c r="AP243" s="146">
        <f t="shared" si="142"/>
        <v>0</v>
      </c>
      <c r="AQ243" s="146">
        <f t="shared" si="143"/>
        <v>1</v>
      </c>
      <c r="AR243" s="145">
        <f>COUNTIFS(A1_Individu_Data_Keadaan_SDMK!A$4:A$149935,M243,A1_Individu_Data_Keadaan_SDMK!Q$4:Q$149935,"06. KESEHATAN MASYARAKAT")</f>
        <v>0</v>
      </c>
      <c r="AS243" s="147">
        <f t="shared" si="144"/>
        <v>1</v>
      </c>
      <c r="AT243" s="146">
        <f t="shared" si="145"/>
        <v>0</v>
      </c>
      <c r="AU243" s="146">
        <f t="shared" si="146"/>
        <v>1</v>
      </c>
      <c r="AV243" s="145">
        <f>COUNTIFS(A1_Individu_Data_Keadaan_SDMK!A$4:A$149935,M243,A1_Individu_Data_Keadaan_SDMK!Q$4:Q$149935,"07. KESEHATAN LINGKUNGAN")</f>
        <v>0</v>
      </c>
      <c r="AW243" s="147">
        <f t="shared" si="147"/>
        <v>1</v>
      </c>
      <c r="AX243" s="146">
        <f t="shared" si="148"/>
        <v>0</v>
      </c>
      <c r="AY243" s="146">
        <f t="shared" si="149"/>
        <v>1</v>
      </c>
      <c r="AZ243" s="145">
        <f>COUNTIFS(A1_Individu_Data_Keadaan_SDMK!A$4:A$149935,M243,A1_Individu_Data_Keadaan_SDMK!Q$4:Q$149935,"08. GIZI")</f>
        <v>0</v>
      </c>
      <c r="BA243" s="147">
        <f t="shared" si="150"/>
        <v>1</v>
      </c>
      <c r="BB243" s="146">
        <f t="shared" si="151"/>
        <v>0</v>
      </c>
      <c r="BC243" s="146">
        <f t="shared" si="152"/>
        <v>1</v>
      </c>
      <c r="BD243" s="145">
        <f>COUNTIFS(A1_Individu_Data_Keadaan_SDMK!A$4:A$149935,M243,A1_Individu_Data_Keadaan_SDMK!R$4:R$149935,"03. Ahli Teknologi Laboratorium Medik")</f>
        <v>0</v>
      </c>
      <c r="BE243" s="147">
        <f t="shared" si="153"/>
        <v>1</v>
      </c>
      <c r="BF243" s="146">
        <f t="shared" si="154"/>
        <v>0</v>
      </c>
      <c r="BG243" s="146">
        <f t="shared" si="155"/>
        <v>1</v>
      </c>
      <c r="BH243" s="151" t="str">
        <f t="shared" si="156"/>
        <v>Belum Memenuhi</v>
      </c>
      <c r="BI243" s="151" t="str">
        <f t="shared" si="157"/>
        <v>Belum Memenuhi</v>
      </c>
    </row>
    <row r="244" spans="13:61" ht="15">
      <c r="M244" s="142" t="s">
        <v>12842</v>
      </c>
      <c r="N244" s="143" t="s">
        <v>12843</v>
      </c>
      <c r="O244" s="140" t="s">
        <v>267</v>
      </c>
      <c r="P244" s="144" t="s">
        <v>9301</v>
      </c>
      <c r="Q244" s="369" t="s">
        <v>12204</v>
      </c>
      <c r="R244" s="140">
        <v>31</v>
      </c>
      <c r="S244" s="141">
        <v>3174</v>
      </c>
      <c r="T244" s="370" t="str">
        <f>IF(R244&lt;&gt;"",VLOOKUP(R244,'01_MASTER_KODE_WILAYAH'!H$1437:I$1470,2,FALSE),"")</f>
        <v>DKI JAKARTA</v>
      </c>
      <c r="U244" s="370" t="str">
        <f>IF(S244&lt;&gt;"",VLOOKUP(S244,'01_MASTER_KODE_WILAYAH'!D$5:F$1353,3,FALSE),"")</f>
        <v>KOTA JAKARTA BARAT</v>
      </c>
      <c r="V244" s="371" t="str">
        <f t="shared" si="127"/>
        <v>2</v>
      </c>
      <c r="W244" s="157">
        <f t="shared" si="128"/>
        <v>0</v>
      </c>
      <c r="X244" s="145">
        <f>COUNTIFS(A1_Individu_Data_Keadaan_SDMK!A$4:A$149935,M244,A1_Individu_Data_Keadaan_SDMK!R$4:R$149935,"01. Dokter")</f>
        <v>0</v>
      </c>
      <c r="Y244" s="134">
        <f t="shared" si="129"/>
        <v>1</v>
      </c>
      <c r="Z244" s="146">
        <f t="shared" si="130"/>
        <v>0</v>
      </c>
      <c r="AA244" s="146">
        <f t="shared" si="131"/>
        <v>1</v>
      </c>
      <c r="AB244" s="145">
        <f>COUNTIFS(A1_Individu_Data_Keadaan_SDMK!A$4:A$149935,M244,A1_Individu_Data_Keadaan_SDMK!R$4:R$149935,"02. Dokter Gigi")</f>
        <v>0</v>
      </c>
      <c r="AC244" s="134">
        <f t="shared" si="132"/>
        <v>1</v>
      </c>
      <c r="AD244" s="146">
        <f t="shared" si="133"/>
        <v>0</v>
      </c>
      <c r="AE244" s="146">
        <f t="shared" si="134"/>
        <v>1</v>
      </c>
      <c r="AF244" s="145">
        <f>COUNTIFS(A1_Individu_Data_Keadaan_SDMK!A$4:A$149935,M244,A1_Individu_Data_Keadaan_SDMK!Q$4:Q$149935,"03. KEPERAWATAN")</f>
        <v>0</v>
      </c>
      <c r="AG244" s="147">
        <f t="shared" si="135"/>
        <v>5</v>
      </c>
      <c r="AH244" s="146">
        <f t="shared" si="136"/>
        <v>0</v>
      </c>
      <c r="AI244" s="146">
        <f t="shared" si="137"/>
        <v>5</v>
      </c>
      <c r="AJ244" s="145">
        <f>COUNTIFS(A1_Individu_Data_Keadaan_SDMK!A$4:A$149935,M244,A1_Individu_Data_Keadaan_SDMK!Q$4:Q$149935,"04. KEBIDANAN")</f>
        <v>0</v>
      </c>
      <c r="AK244" s="147">
        <f t="shared" si="138"/>
        <v>4</v>
      </c>
      <c r="AL244" s="146">
        <f t="shared" si="139"/>
        <v>0</v>
      </c>
      <c r="AM244" s="146">
        <f t="shared" si="140"/>
        <v>4</v>
      </c>
      <c r="AN244" s="145">
        <f>COUNTIFS(A1_Individu_Data_Keadaan_SDMK!A$4:A$149935,M244,A1_Individu_Data_Keadaan_SDMK!Q$4:Q$149935,"05. KEFARMASIAN")</f>
        <v>0</v>
      </c>
      <c r="AO244" s="147">
        <f t="shared" si="141"/>
        <v>1</v>
      </c>
      <c r="AP244" s="146">
        <f t="shared" si="142"/>
        <v>0</v>
      </c>
      <c r="AQ244" s="146">
        <f t="shared" si="143"/>
        <v>1</v>
      </c>
      <c r="AR244" s="145">
        <f>COUNTIFS(A1_Individu_Data_Keadaan_SDMK!A$4:A$149935,M244,A1_Individu_Data_Keadaan_SDMK!Q$4:Q$149935,"06. KESEHATAN MASYARAKAT")</f>
        <v>0</v>
      </c>
      <c r="AS244" s="147">
        <f t="shared" si="144"/>
        <v>1</v>
      </c>
      <c r="AT244" s="146">
        <f t="shared" si="145"/>
        <v>0</v>
      </c>
      <c r="AU244" s="146">
        <f t="shared" si="146"/>
        <v>1</v>
      </c>
      <c r="AV244" s="145">
        <f>COUNTIFS(A1_Individu_Data_Keadaan_SDMK!A$4:A$149935,M244,A1_Individu_Data_Keadaan_SDMK!Q$4:Q$149935,"07. KESEHATAN LINGKUNGAN")</f>
        <v>0</v>
      </c>
      <c r="AW244" s="147">
        <f t="shared" si="147"/>
        <v>1</v>
      </c>
      <c r="AX244" s="146">
        <f t="shared" si="148"/>
        <v>0</v>
      </c>
      <c r="AY244" s="146">
        <f t="shared" si="149"/>
        <v>1</v>
      </c>
      <c r="AZ244" s="145">
        <f>COUNTIFS(A1_Individu_Data_Keadaan_SDMK!A$4:A$149935,M244,A1_Individu_Data_Keadaan_SDMK!Q$4:Q$149935,"08. GIZI")</f>
        <v>0</v>
      </c>
      <c r="BA244" s="147">
        <f t="shared" si="150"/>
        <v>1</v>
      </c>
      <c r="BB244" s="146">
        <f t="shared" si="151"/>
        <v>0</v>
      </c>
      <c r="BC244" s="146">
        <f t="shared" si="152"/>
        <v>1</v>
      </c>
      <c r="BD244" s="145">
        <f>COUNTIFS(A1_Individu_Data_Keadaan_SDMK!A$4:A$149935,M244,A1_Individu_Data_Keadaan_SDMK!R$4:R$149935,"03. Ahli Teknologi Laboratorium Medik")</f>
        <v>0</v>
      </c>
      <c r="BE244" s="147">
        <f t="shared" si="153"/>
        <v>1</v>
      </c>
      <c r="BF244" s="146">
        <f t="shared" si="154"/>
        <v>0</v>
      </c>
      <c r="BG244" s="146">
        <f t="shared" si="155"/>
        <v>1</v>
      </c>
      <c r="BH244" s="151" t="str">
        <f t="shared" si="156"/>
        <v>Belum Memenuhi</v>
      </c>
      <c r="BI244" s="151" t="str">
        <f t="shared" si="157"/>
        <v>Belum Memenuhi</v>
      </c>
    </row>
    <row r="245" spans="13:61" ht="15">
      <c r="M245" s="142" t="s">
        <v>12844</v>
      </c>
      <c r="N245" s="143" t="s">
        <v>12845</v>
      </c>
      <c r="O245" s="140" t="s">
        <v>267</v>
      </c>
      <c r="P245" s="144" t="s">
        <v>9301</v>
      </c>
      <c r="Q245" s="369" t="s">
        <v>12204</v>
      </c>
      <c r="R245" s="140">
        <v>31</v>
      </c>
      <c r="S245" s="141">
        <v>3174</v>
      </c>
      <c r="T245" s="370" t="str">
        <f>IF(R245&lt;&gt;"",VLOOKUP(R245,'01_MASTER_KODE_WILAYAH'!H$1437:I$1470,2,FALSE),"")</f>
        <v>DKI JAKARTA</v>
      </c>
      <c r="U245" s="370" t="str">
        <f>IF(S245&lt;&gt;"",VLOOKUP(S245,'01_MASTER_KODE_WILAYAH'!D$5:F$1353,3,FALSE),"")</f>
        <v>KOTA JAKARTA BARAT</v>
      </c>
      <c r="V245" s="371" t="str">
        <f t="shared" si="127"/>
        <v>2</v>
      </c>
      <c r="W245" s="157">
        <f t="shared" si="128"/>
        <v>0</v>
      </c>
      <c r="X245" s="145">
        <f>COUNTIFS(A1_Individu_Data_Keadaan_SDMK!A$4:A$149935,M245,A1_Individu_Data_Keadaan_SDMK!R$4:R$149935,"01. Dokter")</f>
        <v>0</v>
      </c>
      <c r="Y245" s="134">
        <f t="shared" si="129"/>
        <v>1</v>
      </c>
      <c r="Z245" s="146">
        <f t="shared" si="130"/>
        <v>0</v>
      </c>
      <c r="AA245" s="146">
        <f t="shared" si="131"/>
        <v>1</v>
      </c>
      <c r="AB245" s="145">
        <f>COUNTIFS(A1_Individu_Data_Keadaan_SDMK!A$4:A$149935,M245,A1_Individu_Data_Keadaan_SDMK!R$4:R$149935,"02. Dokter Gigi")</f>
        <v>0</v>
      </c>
      <c r="AC245" s="134">
        <f t="shared" si="132"/>
        <v>1</v>
      </c>
      <c r="AD245" s="146">
        <f t="shared" si="133"/>
        <v>0</v>
      </c>
      <c r="AE245" s="146">
        <f t="shared" si="134"/>
        <v>1</v>
      </c>
      <c r="AF245" s="145">
        <f>COUNTIFS(A1_Individu_Data_Keadaan_SDMK!A$4:A$149935,M245,A1_Individu_Data_Keadaan_SDMK!Q$4:Q$149935,"03. KEPERAWATAN")</f>
        <v>0</v>
      </c>
      <c r="AG245" s="147">
        <f t="shared" si="135"/>
        <v>5</v>
      </c>
      <c r="AH245" s="146">
        <f t="shared" si="136"/>
        <v>0</v>
      </c>
      <c r="AI245" s="146">
        <f t="shared" si="137"/>
        <v>5</v>
      </c>
      <c r="AJ245" s="145">
        <f>COUNTIFS(A1_Individu_Data_Keadaan_SDMK!A$4:A$149935,M245,A1_Individu_Data_Keadaan_SDMK!Q$4:Q$149935,"04. KEBIDANAN")</f>
        <v>0</v>
      </c>
      <c r="AK245" s="147">
        <f t="shared" si="138"/>
        <v>4</v>
      </c>
      <c r="AL245" s="146">
        <f t="shared" si="139"/>
        <v>0</v>
      </c>
      <c r="AM245" s="146">
        <f t="shared" si="140"/>
        <v>4</v>
      </c>
      <c r="AN245" s="145">
        <f>COUNTIFS(A1_Individu_Data_Keadaan_SDMK!A$4:A$149935,M245,A1_Individu_Data_Keadaan_SDMK!Q$4:Q$149935,"05. KEFARMASIAN")</f>
        <v>0</v>
      </c>
      <c r="AO245" s="147">
        <f t="shared" si="141"/>
        <v>1</v>
      </c>
      <c r="AP245" s="146">
        <f t="shared" si="142"/>
        <v>0</v>
      </c>
      <c r="AQ245" s="146">
        <f t="shared" si="143"/>
        <v>1</v>
      </c>
      <c r="AR245" s="145">
        <f>COUNTIFS(A1_Individu_Data_Keadaan_SDMK!A$4:A$149935,M245,A1_Individu_Data_Keadaan_SDMK!Q$4:Q$149935,"06. KESEHATAN MASYARAKAT")</f>
        <v>0</v>
      </c>
      <c r="AS245" s="147">
        <f t="shared" si="144"/>
        <v>1</v>
      </c>
      <c r="AT245" s="146">
        <f t="shared" si="145"/>
        <v>0</v>
      </c>
      <c r="AU245" s="146">
        <f t="shared" si="146"/>
        <v>1</v>
      </c>
      <c r="AV245" s="145">
        <f>COUNTIFS(A1_Individu_Data_Keadaan_SDMK!A$4:A$149935,M245,A1_Individu_Data_Keadaan_SDMK!Q$4:Q$149935,"07. KESEHATAN LINGKUNGAN")</f>
        <v>0</v>
      </c>
      <c r="AW245" s="147">
        <f t="shared" si="147"/>
        <v>1</v>
      </c>
      <c r="AX245" s="146">
        <f t="shared" si="148"/>
        <v>0</v>
      </c>
      <c r="AY245" s="146">
        <f t="shared" si="149"/>
        <v>1</v>
      </c>
      <c r="AZ245" s="145">
        <f>COUNTIFS(A1_Individu_Data_Keadaan_SDMK!A$4:A$149935,M245,A1_Individu_Data_Keadaan_SDMK!Q$4:Q$149935,"08. GIZI")</f>
        <v>0</v>
      </c>
      <c r="BA245" s="147">
        <f t="shared" si="150"/>
        <v>1</v>
      </c>
      <c r="BB245" s="146">
        <f t="shared" si="151"/>
        <v>0</v>
      </c>
      <c r="BC245" s="146">
        <f t="shared" si="152"/>
        <v>1</v>
      </c>
      <c r="BD245" s="145">
        <f>COUNTIFS(A1_Individu_Data_Keadaan_SDMK!A$4:A$149935,M245,A1_Individu_Data_Keadaan_SDMK!R$4:R$149935,"03. Ahli Teknologi Laboratorium Medik")</f>
        <v>0</v>
      </c>
      <c r="BE245" s="147">
        <f t="shared" si="153"/>
        <v>1</v>
      </c>
      <c r="BF245" s="146">
        <f t="shared" si="154"/>
        <v>0</v>
      </c>
      <c r="BG245" s="146">
        <f t="shared" si="155"/>
        <v>1</v>
      </c>
      <c r="BH245" s="151" t="str">
        <f t="shared" si="156"/>
        <v>Belum Memenuhi</v>
      </c>
      <c r="BI245" s="151" t="str">
        <f t="shared" si="157"/>
        <v>Belum Memenuhi</v>
      </c>
    </row>
    <row r="246" spans="13:61" ht="15">
      <c r="M246" s="142" t="s">
        <v>12846</v>
      </c>
      <c r="N246" s="143" t="s">
        <v>12847</v>
      </c>
      <c r="O246" s="140" t="s">
        <v>267</v>
      </c>
      <c r="P246" s="144" t="s">
        <v>9301</v>
      </c>
      <c r="Q246" s="369" t="s">
        <v>12204</v>
      </c>
      <c r="R246" s="140">
        <v>31</v>
      </c>
      <c r="S246" s="141">
        <v>3174</v>
      </c>
      <c r="T246" s="370" t="str">
        <f>IF(R246&lt;&gt;"",VLOOKUP(R246,'01_MASTER_KODE_WILAYAH'!H$1437:I$1470,2,FALSE),"")</f>
        <v>DKI JAKARTA</v>
      </c>
      <c r="U246" s="370" t="str">
        <f>IF(S246&lt;&gt;"",VLOOKUP(S246,'01_MASTER_KODE_WILAYAH'!D$5:F$1353,3,FALSE),"")</f>
        <v>KOTA JAKARTA BARAT</v>
      </c>
      <c r="V246" s="371" t="str">
        <f t="shared" si="127"/>
        <v>2</v>
      </c>
      <c r="W246" s="157">
        <f t="shared" si="128"/>
        <v>0</v>
      </c>
      <c r="X246" s="145">
        <f>COUNTIFS(A1_Individu_Data_Keadaan_SDMK!A$4:A$149935,M246,A1_Individu_Data_Keadaan_SDMK!R$4:R$149935,"01. Dokter")</f>
        <v>0</v>
      </c>
      <c r="Y246" s="134">
        <f t="shared" si="129"/>
        <v>1</v>
      </c>
      <c r="Z246" s="146">
        <f t="shared" si="130"/>
        <v>0</v>
      </c>
      <c r="AA246" s="146">
        <f t="shared" si="131"/>
        <v>1</v>
      </c>
      <c r="AB246" s="145">
        <f>COUNTIFS(A1_Individu_Data_Keadaan_SDMK!A$4:A$149935,M246,A1_Individu_Data_Keadaan_SDMK!R$4:R$149935,"02. Dokter Gigi")</f>
        <v>0</v>
      </c>
      <c r="AC246" s="134">
        <f t="shared" si="132"/>
        <v>1</v>
      </c>
      <c r="AD246" s="146">
        <f t="shared" si="133"/>
        <v>0</v>
      </c>
      <c r="AE246" s="146">
        <f t="shared" si="134"/>
        <v>1</v>
      </c>
      <c r="AF246" s="145">
        <f>COUNTIFS(A1_Individu_Data_Keadaan_SDMK!A$4:A$149935,M246,A1_Individu_Data_Keadaan_SDMK!Q$4:Q$149935,"03. KEPERAWATAN")</f>
        <v>0</v>
      </c>
      <c r="AG246" s="147">
        <f t="shared" si="135"/>
        <v>5</v>
      </c>
      <c r="AH246" s="146">
        <f t="shared" si="136"/>
        <v>0</v>
      </c>
      <c r="AI246" s="146">
        <f t="shared" si="137"/>
        <v>5</v>
      </c>
      <c r="AJ246" s="145">
        <f>COUNTIFS(A1_Individu_Data_Keadaan_SDMK!A$4:A$149935,M246,A1_Individu_Data_Keadaan_SDMK!Q$4:Q$149935,"04. KEBIDANAN")</f>
        <v>0</v>
      </c>
      <c r="AK246" s="147">
        <f t="shared" si="138"/>
        <v>4</v>
      </c>
      <c r="AL246" s="146">
        <f t="shared" si="139"/>
        <v>0</v>
      </c>
      <c r="AM246" s="146">
        <f t="shared" si="140"/>
        <v>4</v>
      </c>
      <c r="AN246" s="145">
        <f>COUNTIFS(A1_Individu_Data_Keadaan_SDMK!A$4:A$149935,M246,A1_Individu_Data_Keadaan_SDMK!Q$4:Q$149935,"05. KEFARMASIAN")</f>
        <v>0</v>
      </c>
      <c r="AO246" s="147">
        <f t="shared" si="141"/>
        <v>1</v>
      </c>
      <c r="AP246" s="146">
        <f t="shared" si="142"/>
        <v>0</v>
      </c>
      <c r="AQ246" s="146">
        <f t="shared" si="143"/>
        <v>1</v>
      </c>
      <c r="AR246" s="145">
        <f>COUNTIFS(A1_Individu_Data_Keadaan_SDMK!A$4:A$149935,M246,A1_Individu_Data_Keadaan_SDMK!Q$4:Q$149935,"06. KESEHATAN MASYARAKAT")</f>
        <v>0</v>
      </c>
      <c r="AS246" s="147">
        <f t="shared" si="144"/>
        <v>1</v>
      </c>
      <c r="AT246" s="146">
        <f t="shared" si="145"/>
        <v>0</v>
      </c>
      <c r="AU246" s="146">
        <f t="shared" si="146"/>
        <v>1</v>
      </c>
      <c r="AV246" s="145">
        <f>COUNTIFS(A1_Individu_Data_Keadaan_SDMK!A$4:A$149935,M246,A1_Individu_Data_Keadaan_SDMK!Q$4:Q$149935,"07. KESEHATAN LINGKUNGAN")</f>
        <v>0</v>
      </c>
      <c r="AW246" s="147">
        <f t="shared" si="147"/>
        <v>1</v>
      </c>
      <c r="AX246" s="146">
        <f t="shared" si="148"/>
        <v>0</v>
      </c>
      <c r="AY246" s="146">
        <f t="shared" si="149"/>
        <v>1</v>
      </c>
      <c r="AZ246" s="145">
        <f>COUNTIFS(A1_Individu_Data_Keadaan_SDMK!A$4:A$149935,M246,A1_Individu_Data_Keadaan_SDMK!Q$4:Q$149935,"08. GIZI")</f>
        <v>0</v>
      </c>
      <c r="BA246" s="147">
        <f t="shared" si="150"/>
        <v>1</v>
      </c>
      <c r="BB246" s="146">
        <f t="shared" si="151"/>
        <v>0</v>
      </c>
      <c r="BC246" s="146">
        <f t="shared" si="152"/>
        <v>1</v>
      </c>
      <c r="BD246" s="145">
        <f>COUNTIFS(A1_Individu_Data_Keadaan_SDMK!A$4:A$149935,M246,A1_Individu_Data_Keadaan_SDMK!R$4:R$149935,"03. Ahli Teknologi Laboratorium Medik")</f>
        <v>0</v>
      </c>
      <c r="BE246" s="147">
        <f t="shared" si="153"/>
        <v>1</v>
      </c>
      <c r="BF246" s="146">
        <f t="shared" si="154"/>
        <v>0</v>
      </c>
      <c r="BG246" s="146">
        <f t="shared" si="155"/>
        <v>1</v>
      </c>
      <c r="BH246" s="151" t="str">
        <f t="shared" si="156"/>
        <v>Belum Memenuhi</v>
      </c>
      <c r="BI246" s="151" t="str">
        <f t="shared" si="157"/>
        <v>Belum Memenuhi</v>
      </c>
    </row>
    <row r="247" spans="13:61" ht="15">
      <c r="M247" s="142" t="s">
        <v>12848</v>
      </c>
      <c r="N247" s="143" t="s">
        <v>12849</v>
      </c>
      <c r="O247" s="140" t="s">
        <v>267</v>
      </c>
      <c r="P247" s="144" t="s">
        <v>9301</v>
      </c>
      <c r="Q247" s="369" t="s">
        <v>12204</v>
      </c>
      <c r="R247" s="140">
        <v>31</v>
      </c>
      <c r="S247" s="141">
        <v>3174</v>
      </c>
      <c r="T247" s="370" t="str">
        <f>IF(R247&lt;&gt;"",VLOOKUP(R247,'01_MASTER_KODE_WILAYAH'!H$1437:I$1470,2,FALSE),"")</f>
        <v>DKI JAKARTA</v>
      </c>
      <c r="U247" s="370" t="str">
        <f>IF(S247&lt;&gt;"",VLOOKUP(S247,'01_MASTER_KODE_WILAYAH'!D$5:F$1353,3,FALSE),"")</f>
        <v>KOTA JAKARTA BARAT</v>
      </c>
      <c r="V247" s="371" t="str">
        <f t="shared" si="127"/>
        <v>2</v>
      </c>
      <c r="W247" s="157">
        <f t="shared" si="128"/>
        <v>0</v>
      </c>
      <c r="X247" s="145">
        <f>COUNTIFS(A1_Individu_Data_Keadaan_SDMK!A$4:A$149935,M247,A1_Individu_Data_Keadaan_SDMK!R$4:R$149935,"01. Dokter")</f>
        <v>0</v>
      </c>
      <c r="Y247" s="134">
        <f t="shared" si="129"/>
        <v>1</v>
      </c>
      <c r="Z247" s="146">
        <f t="shared" si="130"/>
        <v>0</v>
      </c>
      <c r="AA247" s="146">
        <f t="shared" si="131"/>
        <v>1</v>
      </c>
      <c r="AB247" s="145">
        <f>COUNTIFS(A1_Individu_Data_Keadaan_SDMK!A$4:A$149935,M247,A1_Individu_Data_Keadaan_SDMK!R$4:R$149935,"02. Dokter Gigi")</f>
        <v>0</v>
      </c>
      <c r="AC247" s="134">
        <f t="shared" si="132"/>
        <v>1</v>
      </c>
      <c r="AD247" s="146">
        <f t="shared" si="133"/>
        <v>0</v>
      </c>
      <c r="AE247" s="146">
        <f t="shared" si="134"/>
        <v>1</v>
      </c>
      <c r="AF247" s="145">
        <f>COUNTIFS(A1_Individu_Data_Keadaan_SDMK!A$4:A$149935,M247,A1_Individu_Data_Keadaan_SDMK!Q$4:Q$149935,"03. KEPERAWATAN")</f>
        <v>0</v>
      </c>
      <c r="AG247" s="147">
        <f t="shared" si="135"/>
        <v>5</v>
      </c>
      <c r="AH247" s="146">
        <f t="shared" si="136"/>
        <v>0</v>
      </c>
      <c r="AI247" s="146">
        <f t="shared" si="137"/>
        <v>5</v>
      </c>
      <c r="AJ247" s="145">
        <f>COUNTIFS(A1_Individu_Data_Keadaan_SDMK!A$4:A$149935,M247,A1_Individu_Data_Keadaan_SDMK!Q$4:Q$149935,"04. KEBIDANAN")</f>
        <v>0</v>
      </c>
      <c r="AK247" s="147">
        <f t="shared" si="138"/>
        <v>4</v>
      </c>
      <c r="AL247" s="146">
        <f t="shared" si="139"/>
        <v>0</v>
      </c>
      <c r="AM247" s="146">
        <f t="shared" si="140"/>
        <v>4</v>
      </c>
      <c r="AN247" s="145">
        <f>COUNTIFS(A1_Individu_Data_Keadaan_SDMK!A$4:A$149935,M247,A1_Individu_Data_Keadaan_SDMK!Q$4:Q$149935,"05. KEFARMASIAN")</f>
        <v>0</v>
      </c>
      <c r="AO247" s="147">
        <f t="shared" si="141"/>
        <v>1</v>
      </c>
      <c r="AP247" s="146">
        <f t="shared" si="142"/>
        <v>0</v>
      </c>
      <c r="AQ247" s="146">
        <f t="shared" si="143"/>
        <v>1</v>
      </c>
      <c r="AR247" s="145">
        <f>COUNTIFS(A1_Individu_Data_Keadaan_SDMK!A$4:A$149935,M247,A1_Individu_Data_Keadaan_SDMK!Q$4:Q$149935,"06. KESEHATAN MASYARAKAT")</f>
        <v>0</v>
      </c>
      <c r="AS247" s="147">
        <f t="shared" si="144"/>
        <v>1</v>
      </c>
      <c r="AT247" s="146">
        <f t="shared" si="145"/>
        <v>0</v>
      </c>
      <c r="AU247" s="146">
        <f t="shared" si="146"/>
        <v>1</v>
      </c>
      <c r="AV247" s="145">
        <f>COUNTIFS(A1_Individu_Data_Keadaan_SDMK!A$4:A$149935,M247,A1_Individu_Data_Keadaan_SDMK!Q$4:Q$149935,"07. KESEHATAN LINGKUNGAN")</f>
        <v>0</v>
      </c>
      <c r="AW247" s="147">
        <f t="shared" si="147"/>
        <v>1</v>
      </c>
      <c r="AX247" s="146">
        <f t="shared" si="148"/>
        <v>0</v>
      </c>
      <c r="AY247" s="146">
        <f t="shared" si="149"/>
        <v>1</v>
      </c>
      <c r="AZ247" s="145">
        <f>COUNTIFS(A1_Individu_Data_Keadaan_SDMK!A$4:A$149935,M247,A1_Individu_Data_Keadaan_SDMK!Q$4:Q$149935,"08. GIZI")</f>
        <v>0</v>
      </c>
      <c r="BA247" s="147">
        <f t="shared" si="150"/>
        <v>1</v>
      </c>
      <c r="BB247" s="146">
        <f t="shared" si="151"/>
        <v>0</v>
      </c>
      <c r="BC247" s="146">
        <f t="shared" si="152"/>
        <v>1</v>
      </c>
      <c r="BD247" s="145">
        <f>COUNTIFS(A1_Individu_Data_Keadaan_SDMK!A$4:A$149935,M247,A1_Individu_Data_Keadaan_SDMK!R$4:R$149935,"03. Ahli Teknologi Laboratorium Medik")</f>
        <v>0</v>
      </c>
      <c r="BE247" s="147">
        <f t="shared" si="153"/>
        <v>1</v>
      </c>
      <c r="BF247" s="146">
        <f t="shared" si="154"/>
        <v>0</v>
      </c>
      <c r="BG247" s="146">
        <f t="shared" si="155"/>
        <v>1</v>
      </c>
      <c r="BH247" s="151" t="str">
        <f t="shared" si="156"/>
        <v>Belum Memenuhi</v>
      </c>
      <c r="BI247" s="151" t="str">
        <f t="shared" si="157"/>
        <v>Belum Memenuhi</v>
      </c>
    </row>
    <row r="248" spans="13:61" ht="15">
      <c r="M248" s="142" t="s">
        <v>12850</v>
      </c>
      <c r="N248" s="143" t="s">
        <v>12851</v>
      </c>
      <c r="O248" s="140" t="s">
        <v>267</v>
      </c>
      <c r="P248" s="144" t="s">
        <v>9301</v>
      </c>
      <c r="Q248" s="369" t="s">
        <v>12204</v>
      </c>
      <c r="R248" s="140">
        <v>31</v>
      </c>
      <c r="S248" s="141">
        <v>3174</v>
      </c>
      <c r="T248" s="370" t="str">
        <f>IF(R248&lt;&gt;"",VLOOKUP(R248,'01_MASTER_KODE_WILAYAH'!H$1437:I$1470,2,FALSE),"")</f>
        <v>DKI JAKARTA</v>
      </c>
      <c r="U248" s="370" t="str">
        <f>IF(S248&lt;&gt;"",VLOOKUP(S248,'01_MASTER_KODE_WILAYAH'!D$5:F$1353,3,FALSE),"")</f>
        <v>KOTA JAKARTA BARAT</v>
      </c>
      <c r="V248" s="371" t="str">
        <f t="shared" si="127"/>
        <v>2</v>
      </c>
      <c r="W248" s="157">
        <f t="shared" si="128"/>
        <v>0</v>
      </c>
      <c r="X248" s="145">
        <f>COUNTIFS(A1_Individu_Data_Keadaan_SDMK!A$4:A$149935,M248,A1_Individu_Data_Keadaan_SDMK!R$4:R$149935,"01. Dokter")</f>
        <v>0</v>
      </c>
      <c r="Y248" s="134">
        <f t="shared" si="129"/>
        <v>1</v>
      </c>
      <c r="Z248" s="146">
        <f t="shared" si="130"/>
        <v>0</v>
      </c>
      <c r="AA248" s="146">
        <f t="shared" si="131"/>
        <v>1</v>
      </c>
      <c r="AB248" s="145">
        <f>COUNTIFS(A1_Individu_Data_Keadaan_SDMK!A$4:A$149935,M248,A1_Individu_Data_Keadaan_SDMK!R$4:R$149935,"02. Dokter Gigi")</f>
        <v>0</v>
      </c>
      <c r="AC248" s="134">
        <f t="shared" si="132"/>
        <v>1</v>
      </c>
      <c r="AD248" s="146">
        <f t="shared" si="133"/>
        <v>0</v>
      </c>
      <c r="AE248" s="146">
        <f t="shared" si="134"/>
        <v>1</v>
      </c>
      <c r="AF248" s="145">
        <f>COUNTIFS(A1_Individu_Data_Keadaan_SDMK!A$4:A$149935,M248,A1_Individu_Data_Keadaan_SDMK!Q$4:Q$149935,"03. KEPERAWATAN")</f>
        <v>0</v>
      </c>
      <c r="AG248" s="147">
        <f t="shared" si="135"/>
        <v>5</v>
      </c>
      <c r="AH248" s="146">
        <f t="shared" si="136"/>
        <v>0</v>
      </c>
      <c r="AI248" s="146">
        <f t="shared" si="137"/>
        <v>5</v>
      </c>
      <c r="AJ248" s="145">
        <f>COUNTIFS(A1_Individu_Data_Keadaan_SDMK!A$4:A$149935,M248,A1_Individu_Data_Keadaan_SDMK!Q$4:Q$149935,"04. KEBIDANAN")</f>
        <v>0</v>
      </c>
      <c r="AK248" s="147">
        <f t="shared" si="138"/>
        <v>4</v>
      </c>
      <c r="AL248" s="146">
        <f t="shared" si="139"/>
        <v>0</v>
      </c>
      <c r="AM248" s="146">
        <f t="shared" si="140"/>
        <v>4</v>
      </c>
      <c r="AN248" s="145">
        <f>COUNTIFS(A1_Individu_Data_Keadaan_SDMK!A$4:A$149935,M248,A1_Individu_Data_Keadaan_SDMK!Q$4:Q$149935,"05. KEFARMASIAN")</f>
        <v>0</v>
      </c>
      <c r="AO248" s="147">
        <f t="shared" si="141"/>
        <v>1</v>
      </c>
      <c r="AP248" s="146">
        <f t="shared" si="142"/>
        <v>0</v>
      </c>
      <c r="AQ248" s="146">
        <f t="shared" si="143"/>
        <v>1</v>
      </c>
      <c r="AR248" s="145">
        <f>COUNTIFS(A1_Individu_Data_Keadaan_SDMK!A$4:A$149935,M248,A1_Individu_Data_Keadaan_SDMK!Q$4:Q$149935,"06. KESEHATAN MASYARAKAT")</f>
        <v>0</v>
      </c>
      <c r="AS248" s="147">
        <f t="shared" si="144"/>
        <v>1</v>
      </c>
      <c r="AT248" s="146">
        <f t="shared" si="145"/>
        <v>0</v>
      </c>
      <c r="AU248" s="146">
        <f t="shared" si="146"/>
        <v>1</v>
      </c>
      <c r="AV248" s="145">
        <f>COUNTIFS(A1_Individu_Data_Keadaan_SDMK!A$4:A$149935,M248,A1_Individu_Data_Keadaan_SDMK!Q$4:Q$149935,"07. KESEHATAN LINGKUNGAN")</f>
        <v>0</v>
      </c>
      <c r="AW248" s="147">
        <f t="shared" si="147"/>
        <v>1</v>
      </c>
      <c r="AX248" s="146">
        <f t="shared" si="148"/>
        <v>0</v>
      </c>
      <c r="AY248" s="146">
        <f t="shared" si="149"/>
        <v>1</v>
      </c>
      <c r="AZ248" s="145">
        <f>COUNTIFS(A1_Individu_Data_Keadaan_SDMK!A$4:A$149935,M248,A1_Individu_Data_Keadaan_SDMK!Q$4:Q$149935,"08. GIZI")</f>
        <v>0</v>
      </c>
      <c r="BA248" s="147">
        <f t="shared" si="150"/>
        <v>1</v>
      </c>
      <c r="BB248" s="146">
        <f t="shared" si="151"/>
        <v>0</v>
      </c>
      <c r="BC248" s="146">
        <f t="shared" si="152"/>
        <v>1</v>
      </c>
      <c r="BD248" s="145">
        <f>COUNTIFS(A1_Individu_Data_Keadaan_SDMK!A$4:A$149935,M248,A1_Individu_Data_Keadaan_SDMK!R$4:R$149935,"03. Ahli Teknologi Laboratorium Medik")</f>
        <v>0</v>
      </c>
      <c r="BE248" s="147">
        <f t="shared" si="153"/>
        <v>1</v>
      </c>
      <c r="BF248" s="146">
        <f t="shared" si="154"/>
        <v>0</v>
      </c>
      <c r="BG248" s="146">
        <f t="shared" si="155"/>
        <v>1</v>
      </c>
      <c r="BH248" s="151" t="str">
        <f t="shared" si="156"/>
        <v>Belum Memenuhi</v>
      </c>
      <c r="BI248" s="151" t="str">
        <f t="shared" si="157"/>
        <v>Belum Memenuhi</v>
      </c>
    </row>
    <row r="249" spans="13:61" ht="15">
      <c r="M249" s="142" t="s">
        <v>12852</v>
      </c>
      <c r="N249" s="143" t="s">
        <v>12853</v>
      </c>
      <c r="O249" s="140" t="s">
        <v>267</v>
      </c>
      <c r="P249" s="144" t="s">
        <v>9301</v>
      </c>
      <c r="Q249" s="369" t="s">
        <v>12204</v>
      </c>
      <c r="R249" s="140">
        <v>31</v>
      </c>
      <c r="S249" s="141">
        <v>3174</v>
      </c>
      <c r="T249" s="370" t="str">
        <f>IF(R249&lt;&gt;"",VLOOKUP(R249,'01_MASTER_KODE_WILAYAH'!H$1437:I$1470,2,FALSE),"")</f>
        <v>DKI JAKARTA</v>
      </c>
      <c r="U249" s="370" t="str">
        <f>IF(S249&lt;&gt;"",VLOOKUP(S249,'01_MASTER_KODE_WILAYAH'!D$5:F$1353,3,FALSE),"")</f>
        <v>KOTA JAKARTA BARAT</v>
      </c>
      <c r="V249" s="371" t="str">
        <f t="shared" si="127"/>
        <v>2</v>
      </c>
      <c r="W249" s="157">
        <f t="shared" si="128"/>
        <v>0</v>
      </c>
      <c r="X249" s="145">
        <f>COUNTIFS(A1_Individu_Data_Keadaan_SDMK!A$4:A$149935,M249,A1_Individu_Data_Keadaan_SDMK!R$4:R$149935,"01. Dokter")</f>
        <v>0</v>
      </c>
      <c r="Y249" s="134">
        <f t="shared" si="129"/>
        <v>1</v>
      </c>
      <c r="Z249" s="146">
        <f t="shared" si="130"/>
        <v>0</v>
      </c>
      <c r="AA249" s="146">
        <f t="shared" si="131"/>
        <v>1</v>
      </c>
      <c r="AB249" s="145">
        <f>COUNTIFS(A1_Individu_Data_Keadaan_SDMK!A$4:A$149935,M249,A1_Individu_Data_Keadaan_SDMK!R$4:R$149935,"02. Dokter Gigi")</f>
        <v>0</v>
      </c>
      <c r="AC249" s="134">
        <f t="shared" si="132"/>
        <v>1</v>
      </c>
      <c r="AD249" s="146">
        <f t="shared" si="133"/>
        <v>0</v>
      </c>
      <c r="AE249" s="146">
        <f t="shared" si="134"/>
        <v>1</v>
      </c>
      <c r="AF249" s="145">
        <f>COUNTIFS(A1_Individu_Data_Keadaan_SDMK!A$4:A$149935,M249,A1_Individu_Data_Keadaan_SDMK!Q$4:Q$149935,"03. KEPERAWATAN")</f>
        <v>0</v>
      </c>
      <c r="AG249" s="147">
        <f t="shared" si="135"/>
        <v>5</v>
      </c>
      <c r="AH249" s="146">
        <f t="shared" si="136"/>
        <v>0</v>
      </c>
      <c r="AI249" s="146">
        <f t="shared" si="137"/>
        <v>5</v>
      </c>
      <c r="AJ249" s="145">
        <f>COUNTIFS(A1_Individu_Data_Keadaan_SDMK!A$4:A$149935,M249,A1_Individu_Data_Keadaan_SDMK!Q$4:Q$149935,"04. KEBIDANAN")</f>
        <v>0</v>
      </c>
      <c r="AK249" s="147">
        <f t="shared" si="138"/>
        <v>4</v>
      </c>
      <c r="AL249" s="146">
        <f t="shared" si="139"/>
        <v>0</v>
      </c>
      <c r="AM249" s="146">
        <f t="shared" si="140"/>
        <v>4</v>
      </c>
      <c r="AN249" s="145">
        <f>COUNTIFS(A1_Individu_Data_Keadaan_SDMK!A$4:A$149935,M249,A1_Individu_Data_Keadaan_SDMK!Q$4:Q$149935,"05. KEFARMASIAN")</f>
        <v>0</v>
      </c>
      <c r="AO249" s="147">
        <f t="shared" si="141"/>
        <v>1</v>
      </c>
      <c r="AP249" s="146">
        <f t="shared" si="142"/>
        <v>0</v>
      </c>
      <c r="AQ249" s="146">
        <f t="shared" si="143"/>
        <v>1</v>
      </c>
      <c r="AR249" s="145">
        <f>COUNTIFS(A1_Individu_Data_Keadaan_SDMK!A$4:A$149935,M249,A1_Individu_Data_Keadaan_SDMK!Q$4:Q$149935,"06. KESEHATAN MASYARAKAT")</f>
        <v>0</v>
      </c>
      <c r="AS249" s="147">
        <f t="shared" si="144"/>
        <v>1</v>
      </c>
      <c r="AT249" s="146">
        <f t="shared" si="145"/>
        <v>0</v>
      </c>
      <c r="AU249" s="146">
        <f t="shared" si="146"/>
        <v>1</v>
      </c>
      <c r="AV249" s="145">
        <f>COUNTIFS(A1_Individu_Data_Keadaan_SDMK!A$4:A$149935,M249,A1_Individu_Data_Keadaan_SDMK!Q$4:Q$149935,"07. KESEHATAN LINGKUNGAN")</f>
        <v>0</v>
      </c>
      <c r="AW249" s="147">
        <f t="shared" si="147"/>
        <v>1</v>
      </c>
      <c r="AX249" s="146">
        <f t="shared" si="148"/>
        <v>0</v>
      </c>
      <c r="AY249" s="146">
        <f t="shared" si="149"/>
        <v>1</v>
      </c>
      <c r="AZ249" s="145">
        <f>COUNTIFS(A1_Individu_Data_Keadaan_SDMK!A$4:A$149935,M249,A1_Individu_Data_Keadaan_SDMK!Q$4:Q$149935,"08. GIZI")</f>
        <v>0</v>
      </c>
      <c r="BA249" s="147">
        <f t="shared" si="150"/>
        <v>1</v>
      </c>
      <c r="BB249" s="146">
        <f t="shared" si="151"/>
        <v>0</v>
      </c>
      <c r="BC249" s="146">
        <f t="shared" si="152"/>
        <v>1</v>
      </c>
      <c r="BD249" s="145">
        <f>COUNTIFS(A1_Individu_Data_Keadaan_SDMK!A$4:A$149935,M249,A1_Individu_Data_Keadaan_SDMK!R$4:R$149935,"03. Ahli Teknologi Laboratorium Medik")</f>
        <v>0</v>
      </c>
      <c r="BE249" s="147">
        <f t="shared" si="153"/>
        <v>1</v>
      </c>
      <c r="BF249" s="146">
        <f t="shared" si="154"/>
        <v>0</v>
      </c>
      <c r="BG249" s="146">
        <f t="shared" si="155"/>
        <v>1</v>
      </c>
      <c r="BH249" s="151" t="str">
        <f t="shared" si="156"/>
        <v>Belum Memenuhi</v>
      </c>
      <c r="BI249" s="151" t="str">
        <f t="shared" si="157"/>
        <v>Belum Memenuhi</v>
      </c>
    </row>
    <row r="250" spans="13:61" ht="15">
      <c r="M250" s="142" t="s">
        <v>12854</v>
      </c>
      <c r="N250" s="143" t="s">
        <v>12855</v>
      </c>
      <c r="O250" s="140" t="s">
        <v>267</v>
      </c>
      <c r="P250" s="144" t="s">
        <v>9301</v>
      </c>
      <c r="Q250" s="369" t="s">
        <v>12204</v>
      </c>
      <c r="R250" s="140">
        <v>31</v>
      </c>
      <c r="S250" s="141">
        <v>3174</v>
      </c>
      <c r="T250" s="370" t="str">
        <f>IF(R250&lt;&gt;"",VLOOKUP(R250,'01_MASTER_KODE_WILAYAH'!H$1437:I$1470,2,FALSE),"")</f>
        <v>DKI JAKARTA</v>
      </c>
      <c r="U250" s="370" t="str">
        <f>IF(S250&lt;&gt;"",VLOOKUP(S250,'01_MASTER_KODE_WILAYAH'!D$5:F$1353,3,FALSE),"")</f>
        <v>KOTA JAKARTA BARAT</v>
      </c>
      <c r="V250" s="371" t="str">
        <f t="shared" si="127"/>
        <v>2</v>
      </c>
      <c r="W250" s="157">
        <f t="shared" si="128"/>
        <v>0</v>
      </c>
      <c r="X250" s="145">
        <f>COUNTIFS(A1_Individu_Data_Keadaan_SDMK!A$4:A$149935,M250,A1_Individu_Data_Keadaan_SDMK!R$4:R$149935,"01. Dokter")</f>
        <v>0</v>
      </c>
      <c r="Y250" s="134">
        <f t="shared" si="129"/>
        <v>1</v>
      </c>
      <c r="Z250" s="146">
        <f t="shared" si="130"/>
        <v>0</v>
      </c>
      <c r="AA250" s="146">
        <f t="shared" si="131"/>
        <v>1</v>
      </c>
      <c r="AB250" s="145">
        <f>COUNTIFS(A1_Individu_Data_Keadaan_SDMK!A$4:A$149935,M250,A1_Individu_Data_Keadaan_SDMK!R$4:R$149935,"02. Dokter Gigi")</f>
        <v>0</v>
      </c>
      <c r="AC250" s="134">
        <f t="shared" si="132"/>
        <v>1</v>
      </c>
      <c r="AD250" s="146">
        <f t="shared" si="133"/>
        <v>0</v>
      </c>
      <c r="AE250" s="146">
        <f t="shared" si="134"/>
        <v>1</v>
      </c>
      <c r="AF250" s="145">
        <f>COUNTIFS(A1_Individu_Data_Keadaan_SDMK!A$4:A$149935,M250,A1_Individu_Data_Keadaan_SDMK!Q$4:Q$149935,"03. KEPERAWATAN")</f>
        <v>0</v>
      </c>
      <c r="AG250" s="147">
        <f t="shared" si="135"/>
        <v>5</v>
      </c>
      <c r="AH250" s="146">
        <f t="shared" si="136"/>
        <v>0</v>
      </c>
      <c r="AI250" s="146">
        <f t="shared" si="137"/>
        <v>5</v>
      </c>
      <c r="AJ250" s="145">
        <f>COUNTIFS(A1_Individu_Data_Keadaan_SDMK!A$4:A$149935,M250,A1_Individu_Data_Keadaan_SDMK!Q$4:Q$149935,"04. KEBIDANAN")</f>
        <v>0</v>
      </c>
      <c r="AK250" s="147">
        <f t="shared" si="138"/>
        <v>4</v>
      </c>
      <c r="AL250" s="146">
        <f t="shared" si="139"/>
        <v>0</v>
      </c>
      <c r="AM250" s="146">
        <f t="shared" si="140"/>
        <v>4</v>
      </c>
      <c r="AN250" s="145">
        <f>COUNTIFS(A1_Individu_Data_Keadaan_SDMK!A$4:A$149935,M250,A1_Individu_Data_Keadaan_SDMK!Q$4:Q$149935,"05. KEFARMASIAN")</f>
        <v>0</v>
      </c>
      <c r="AO250" s="147">
        <f t="shared" si="141"/>
        <v>1</v>
      </c>
      <c r="AP250" s="146">
        <f t="shared" si="142"/>
        <v>0</v>
      </c>
      <c r="AQ250" s="146">
        <f t="shared" si="143"/>
        <v>1</v>
      </c>
      <c r="AR250" s="145">
        <f>COUNTIFS(A1_Individu_Data_Keadaan_SDMK!A$4:A$149935,M250,A1_Individu_Data_Keadaan_SDMK!Q$4:Q$149935,"06. KESEHATAN MASYARAKAT")</f>
        <v>0</v>
      </c>
      <c r="AS250" s="147">
        <f t="shared" si="144"/>
        <v>1</v>
      </c>
      <c r="AT250" s="146">
        <f t="shared" si="145"/>
        <v>0</v>
      </c>
      <c r="AU250" s="146">
        <f t="shared" si="146"/>
        <v>1</v>
      </c>
      <c r="AV250" s="145">
        <f>COUNTIFS(A1_Individu_Data_Keadaan_SDMK!A$4:A$149935,M250,A1_Individu_Data_Keadaan_SDMK!Q$4:Q$149935,"07. KESEHATAN LINGKUNGAN")</f>
        <v>0</v>
      </c>
      <c r="AW250" s="147">
        <f t="shared" si="147"/>
        <v>1</v>
      </c>
      <c r="AX250" s="146">
        <f t="shared" si="148"/>
        <v>0</v>
      </c>
      <c r="AY250" s="146">
        <f t="shared" si="149"/>
        <v>1</v>
      </c>
      <c r="AZ250" s="145">
        <f>COUNTIFS(A1_Individu_Data_Keadaan_SDMK!A$4:A$149935,M250,A1_Individu_Data_Keadaan_SDMK!Q$4:Q$149935,"08. GIZI")</f>
        <v>0</v>
      </c>
      <c r="BA250" s="147">
        <f t="shared" si="150"/>
        <v>1</v>
      </c>
      <c r="BB250" s="146">
        <f t="shared" si="151"/>
        <v>0</v>
      </c>
      <c r="BC250" s="146">
        <f t="shared" si="152"/>
        <v>1</v>
      </c>
      <c r="BD250" s="145">
        <f>COUNTIFS(A1_Individu_Data_Keadaan_SDMK!A$4:A$149935,M250,A1_Individu_Data_Keadaan_SDMK!R$4:R$149935,"03. Ahli Teknologi Laboratorium Medik")</f>
        <v>0</v>
      </c>
      <c r="BE250" s="147">
        <f t="shared" si="153"/>
        <v>1</v>
      </c>
      <c r="BF250" s="146">
        <f t="shared" si="154"/>
        <v>0</v>
      </c>
      <c r="BG250" s="146">
        <f t="shared" si="155"/>
        <v>1</v>
      </c>
      <c r="BH250" s="151" t="str">
        <f t="shared" si="156"/>
        <v>Belum Memenuhi</v>
      </c>
      <c r="BI250" s="151" t="str">
        <f t="shared" si="157"/>
        <v>Belum Memenuhi</v>
      </c>
    </row>
    <row r="251" spans="13:61" ht="15">
      <c r="M251" s="142" t="s">
        <v>12856</v>
      </c>
      <c r="N251" s="143" t="s">
        <v>12857</v>
      </c>
      <c r="O251" s="140" t="s">
        <v>267</v>
      </c>
      <c r="P251" s="144" t="s">
        <v>9302</v>
      </c>
      <c r="Q251" s="369" t="s">
        <v>12204</v>
      </c>
      <c r="R251" s="140">
        <v>31</v>
      </c>
      <c r="S251" s="141">
        <v>3174</v>
      </c>
      <c r="T251" s="370" t="str">
        <f>IF(R251&lt;&gt;"",VLOOKUP(R251,'01_MASTER_KODE_WILAYAH'!H$1437:I$1470,2,FALSE),"")</f>
        <v>DKI JAKARTA</v>
      </c>
      <c r="U251" s="370" t="str">
        <f>IF(S251&lt;&gt;"",VLOOKUP(S251,'01_MASTER_KODE_WILAYAH'!D$5:F$1353,3,FALSE),"")</f>
        <v>KOTA JAKARTA BARAT</v>
      </c>
      <c r="V251" s="371" t="str">
        <f t="shared" si="127"/>
        <v>1</v>
      </c>
      <c r="W251" s="157">
        <f t="shared" si="128"/>
        <v>0</v>
      </c>
      <c r="X251" s="145">
        <f>COUNTIFS(A1_Individu_Data_Keadaan_SDMK!A$4:A$149935,M251,A1_Individu_Data_Keadaan_SDMK!R$4:R$149935,"01. Dokter")</f>
        <v>0</v>
      </c>
      <c r="Y251" s="134">
        <f t="shared" si="129"/>
        <v>2</v>
      </c>
      <c r="Z251" s="146">
        <f t="shared" si="130"/>
        <v>0</v>
      </c>
      <c r="AA251" s="146">
        <f t="shared" si="131"/>
        <v>2</v>
      </c>
      <c r="AB251" s="145">
        <f>COUNTIFS(A1_Individu_Data_Keadaan_SDMK!A$4:A$149935,M251,A1_Individu_Data_Keadaan_SDMK!R$4:R$149935,"02. Dokter Gigi")</f>
        <v>0</v>
      </c>
      <c r="AC251" s="134">
        <f t="shared" si="132"/>
        <v>1</v>
      </c>
      <c r="AD251" s="146">
        <f t="shared" si="133"/>
        <v>0</v>
      </c>
      <c r="AE251" s="146">
        <f t="shared" si="134"/>
        <v>1</v>
      </c>
      <c r="AF251" s="145">
        <f>COUNTIFS(A1_Individu_Data_Keadaan_SDMK!A$4:A$149935,M251,A1_Individu_Data_Keadaan_SDMK!Q$4:Q$149935,"03. KEPERAWATAN")</f>
        <v>0</v>
      </c>
      <c r="AG251" s="147">
        <f t="shared" si="135"/>
        <v>8</v>
      </c>
      <c r="AH251" s="146">
        <f t="shared" si="136"/>
        <v>0</v>
      </c>
      <c r="AI251" s="146">
        <f t="shared" si="137"/>
        <v>8</v>
      </c>
      <c r="AJ251" s="145">
        <f>COUNTIFS(A1_Individu_Data_Keadaan_SDMK!A$4:A$149935,M251,A1_Individu_Data_Keadaan_SDMK!Q$4:Q$149935,"04. KEBIDANAN")</f>
        <v>0</v>
      </c>
      <c r="AK251" s="147">
        <f t="shared" si="138"/>
        <v>7</v>
      </c>
      <c r="AL251" s="146">
        <f t="shared" si="139"/>
        <v>0</v>
      </c>
      <c r="AM251" s="146">
        <f t="shared" si="140"/>
        <v>7</v>
      </c>
      <c r="AN251" s="145">
        <f>COUNTIFS(A1_Individu_Data_Keadaan_SDMK!A$4:A$149935,M251,A1_Individu_Data_Keadaan_SDMK!Q$4:Q$149935,"05. KEFARMASIAN")</f>
        <v>0</v>
      </c>
      <c r="AO251" s="147">
        <f t="shared" si="141"/>
        <v>1</v>
      </c>
      <c r="AP251" s="146">
        <f t="shared" si="142"/>
        <v>0</v>
      </c>
      <c r="AQ251" s="146">
        <f t="shared" si="143"/>
        <v>1</v>
      </c>
      <c r="AR251" s="145">
        <f>COUNTIFS(A1_Individu_Data_Keadaan_SDMK!A$4:A$149935,M251,A1_Individu_Data_Keadaan_SDMK!Q$4:Q$149935,"06. KESEHATAN MASYARAKAT")</f>
        <v>0</v>
      </c>
      <c r="AS251" s="147">
        <f t="shared" si="144"/>
        <v>1</v>
      </c>
      <c r="AT251" s="146">
        <f t="shared" si="145"/>
        <v>0</v>
      </c>
      <c r="AU251" s="146">
        <f t="shared" si="146"/>
        <v>1</v>
      </c>
      <c r="AV251" s="145">
        <f>COUNTIFS(A1_Individu_Data_Keadaan_SDMK!A$4:A$149935,M251,A1_Individu_Data_Keadaan_SDMK!Q$4:Q$149935,"07. KESEHATAN LINGKUNGAN")</f>
        <v>0</v>
      </c>
      <c r="AW251" s="147">
        <f t="shared" si="147"/>
        <v>1</v>
      </c>
      <c r="AX251" s="146">
        <f t="shared" si="148"/>
        <v>0</v>
      </c>
      <c r="AY251" s="146">
        <f t="shared" si="149"/>
        <v>1</v>
      </c>
      <c r="AZ251" s="145">
        <f>COUNTIFS(A1_Individu_Data_Keadaan_SDMK!A$4:A$149935,M251,A1_Individu_Data_Keadaan_SDMK!Q$4:Q$149935,"08. GIZI")</f>
        <v>0</v>
      </c>
      <c r="BA251" s="147">
        <f t="shared" si="150"/>
        <v>2</v>
      </c>
      <c r="BB251" s="146">
        <f t="shared" si="151"/>
        <v>0</v>
      </c>
      <c r="BC251" s="146">
        <f t="shared" si="152"/>
        <v>2</v>
      </c>
      <c r="BD251" s="145">
        <f>COUNTIFS(A1_Individu_Data_Keadaan_SDMK!A$4:A$149935,M251,A1_Individu_Data_Keadaan_SDMK!R$4:R$149935,"03. Ahli Teknologi Laboratorium Medik")</f>
        <v>0</v>
      </c>
      <c r="BE251" s="147">
        <f t="shared" si="153"/>
        <v>1</v>
      </c>
      <c r="BF251" s="146">
        <f t="shared" si="154"/>
        <v>0</v>
      </c>
      <c r="BG251" s="146">
        <f t="shared" si="155"/>
        <v>1</v>
      </c>
      <c r="BH251" s="151" t="str">
        <f t="shared" si="156"/>
        <v>Belum Memenuhi</v>
      </c>
      <c r="BI251" s="151" t="str">
        <f t="shared" si="157"/>
        <v>Belum Memenuhi</v>
      </c>
    </row>
    <row r="252" spans="13:61" ht="15">
      <c r="M252" s="142" t="s">
        <v>12858</v>
      </c>
      <c r="N252" s="143" t="s">
        <v>12859</v>
      </c>
      <c r="O252" s="140" t="s">
        <v>267</v>
      </c>
      <c r="P252" s="144" t="s">
        <v>9301</v>
      </c>
      <c r="Q252" s="369" t="s">
        <v>12204</v>
      </c>
      <c r="R252" s="140">
        <v>31</v>
      </c>
      <c r="S252" s="141">
        <v>3174</v>
      </c>
      <c r="T252" s="370" t="str">
        <f>IF(R252&lt;&gt;"",VLOOKUP(R252,'01_MASTER_KODE_WILAYAH'!H$1437:I$1470,2,FALSE),"")</f>
        <v>DKI JAKARTA</v>
      </c>
      <c r="U252" s="370" t="str">
        <f>IF(S252&lt;&gt;"",VLOOKUP(S252,'01_MASTER_KODE_WILAYAH'!D$5:F$1353,3,FALSE),"")</f>
        <v>KOTA JAKARTA BARAT</v>
      </c>
      <c r="V252" s="371" t="str">
        <f t="shared" si="127"/>
        <v>2</v>
      </c>
      <c r="W252" s="157">
        <f t="shared" si="128"/>
        <v>0</v>
      </c>
      <c r="X252" s="145">
        <f>COUNTIFS(A1_Individu_Data_Keadaan_SDMK!A$4:A$149935,M252,A1_Individu_Data_Keadaan_SDMK!R$4:R$149935,"01. Dokter")</f>
        <v>0</v>
      </c>
      <c r="Y252" s="134">
        <f t="shared" si="129"/>
        <v>1</v>
      </c>
      <c r="Z252" s="146">
        <f t="shared" si="130"/>
        <v>0</v>
      </c>
      <c r="AA252" s="146">
        <f t="shared" si="131"/>
        <v>1</v>
      </c>
      <c r="AB252" s="145">
        <f>COUNTIFS(A1_Individu_Data_Keadaan_SDMK!A$4:A$149935,M252,A1_Individu_Data_Keadaan_SDMK!R$4:R$149935,"02. Dokter Gigi")</f>
        <v>0</v>
      </c>
      <c r="AC252" s="134">
        <f t="shared" si="132"/>
        <v>1</v>
      </c>
      <c r="AD252" s="146">
        <f t="shared" si="133"/>
        <v>0</v>
      </c>
      <c r="AE252" s="146">
        <f t="shared" si="134"/>
        <v>1</v>
      </c>
      <c r="AF252" s="145">
        <f>COUNTIFS(A1_Individu_Data_Keadaan_SDMK!A$4:A$149935,M252,A1_Individu_Data_Keadaan_SDMK!Q$4:Q$149935,"03. KEPERAWATAN")</f>
        <v>0</v>
      </c>
      <c r="AG252" s="147">
        <f t="shared" si="135"/>
        <v>5</v>
      </c>
      <c r="AH252" s="146">
        <f t="shared" si="136"/>
        <v>0</v>
      </c>
      <c r="AI252" s="146">
        <f t="shared" si="137"/>
        <v>5</v>
      </c>
      <c r="AJ252" s="145">
        <f>COUNTIFS(A1_Individu_Data_Keadaan_SDMK!A$4:A$149935,M252,A1_Individu_Data_Keadaan_SDMK!Q$4:Q$149935,"04. KEBIDANAN")</f>
        <v>0</v>
      </c>
      <c r="AK252" s="147">
        <f t="shared" si="138"/>
        <v>4</v>
      </c>
      <c r="AL252" s="146">
        <f t="shared" si="139"/>
        <v>0</v>
      </c>
      <c r="AM252" s="146">
        <f t="shared" si="140"/>
        <v>4</v>
      </c>
      <c r="AN252" s="145">
        <f>COUNTIFS(A1_Individu_Data_Keadaan_SDMK!A$4:A$149935,M252,A1_Individu_Data_Keadaan_SDMK!Q$4:Q$149935,"05. KEFARMASIAN")</f>
        <v>0</v>
      </c>
      <c r="AO252" s="147">
        <f t="shared" si="141"/>
        <v>1</v>
      </c>
      <c r="AP252" s="146">
        <f t="shared" si="142"/>
        <v>0</v>
      </c>
      <c r="AQ252" s="146">
        <f t="shared" si="143"/>
        <v>1</v>
      </c>
      <c r="AR252" s="145">
        <f>COUNTIFS(A1_Individu_Data_Keadaan_SDMK!A$4:A$149935,M252,A1_Individu_Data_Keadaan_SDMK!Q$4:Q$149935,"06. KESEHATAN MASYARAKAT")</f>
        <v>0</v>
      </c>
      <c r="AS252" s="147">
        <f t="shared" si="144"/>
        <v>1</v>
      </c>
      <c r="AT252" s="146">
        <f t="shared" si="145"/>
        <v>0</v>
      </c>
      <c r="AU252" s="146">
        <f t="shared" si="146"/>
        <v>1</v>
      </c>
      <c r="AV252" s="145">
        <f>COUNTIFS(A1_Individu_Data_Keadaan_SDMK!A$4:A$149935,M252,A1_Individu_Data_Keadaan_SDMK!Q$4:Q$149935,"07. KESEHATAN LINGKUNGAN")</f>
        <v>0</v>
      </c>
      <c r="AW252" s="147">
        <f t="shared" si="147"/>
        <v>1</v>
      </c>
      <c r="AX252" s="146">
        <f t="shared" si="148"/>
        <v>0</v>
      </c>
      <c r="AY252" s="146">
        <f t="shared" si="149"/>
        <v>1</v>
      </c>
      <c r="AZ252" s="145">
        <f>COUNTIFS(A1_Individu_Data_Keadaan_SDMK!A$4:A$149935,M252,A1_Individu_Data_Keadaan_SDMK!Q$4:Q$149935,"08. GIZI")</f>
        <v>0</v>
      </c>
      <c r="BA252" s="147">
        <f t="shared" si="150"/>
        <v>1</v>
      </c>
      <c r="BB252" s="146">
        <f t="shared" si="151"/>
        <v>0</v>
      </c>
      <c r="BC252" s="146">
        <f t="shared" si="152"/>
        <v>1</v>
      </c>
      <c r="BD252" s="145">
        <f>COUNTIFS(A1_Individu_Data_Keadaan_SDMK!A$4:A$149935,M252,A1_Individu_Data_Keadaan_SDMK!R$4:R$149935,"03. Ahli Teknologi Laboratorium Medik")</f>
        <v>0</v>
      </c>
      <c r="BE252" s="147">
        <f t="shared" si="153"/>
        <v>1</v>
      </c>
      <c r="BF252" s="146">
        <f t="shared" si="154"/>
        <v>0</v>
      </c>
      <c r="BG252" s="146">
        <f t="shared" si="155"/>
        <v>1</v>
      </c>
      <c r="BH252" s="151" t="str">
        <f t="shared" si="156"/>
        <v>Belum Memenuhi</v>
      </c>
      <c r="BI252" s="151" t="str">
        <f t="shared" si="157"/>
        <v>Belum Memenuhi</v>
      </c>
    </row>
    <row r="253" spans="13:61" ht="15">
      <c r="M253" s="142" t="s">
        <v>12860</v>
      </c>
      <c r="N253" s="143" t="s">
        <v>12861</v>
      </c>
      <c r="O253" s="140" t="s">
        <v>267</v>
      </c>
      <c r="P253" s="144" t="s">
        <v>9301</v>
      </c>
      <c r="Q253" s="369" t="s">
        <v>12204</v>
      </c>
      <c r="R253" s="140">
        <v>31</v>
      </c>
      <c r="S253" s="141">
        <v>3174</v>
      </c>
      <c r="T253" s="370" t="str">
        <f>IF(R253&lt;&gt;"",VLOOKUP(R253,'01_MASTER_KODE_WILAYAH'!H$1437:I$1470,2,FALSE),"")</f>
        <v>DKI JAKARTA</v>
      </c>
      <c r="U253" s="370" t="str">
        <f>IF(S253&lt;&gt;"",VLOOKUP(S253,'01_MASTER_KODE_WILAYAH'!D$5:F$1353,3,FALSE),"")</f>
        <v>KOTA JAKARTA BARAT</v>
      </c>
      <c r="V253" s="371" t="str">
        <f t="shared" si="127"/>
        <v>2</v>
      </c>
      <c r="W253" s="157">
        <f t="shared" si="128"/>
        <v>0</v>
      </c>
      <c r="X253" s="145">
        <f>COUNTIFS(A1_Individu_Data_Keadaan_SDMK!A$4:A$149935,M253,A1_Individu_Data_Keadaan_SDMK!R$4:R$149935,"01. Dokter")</f>
        <v>0</v>
      </c>
      <c r="Y253" s="134">
        <f t="shared" si="129"/>
        <v>1</v>
      </c>
      <c r="Z253" s="146">
        <f t="shared" si="130"/>
        <v>0</v>
      </c>
      <c r="AA253" s="146">
        <f t="shared" si="131"/>
        <v>1</v>
      </c>
      <c r="AB253" s="145">
        <f>COUNTIFS(A1_Individu_Data_Keadaan_SDMK!A$4:A$149935,M253,A1_Individu_Data_Keadaan_SDMK!R$4:R$149935,"02. Dokter Gigi")</f>
        <v>0</v>
      </c>
      <c r="AC253" s="134">
        <f t="shared" si="132"/>
        <v>1</v>
      </c>
      <c r="AD253" s="146">
        <f t="shared" si="133"/>
        <v>0</v>
      </c>
      <c r="AE253" s="146">
        <f t="shared" si="134"/>
        <v>1</v>
      </c>
      <c r="AF253" s="145">
        <f>COUNTIFS(A1_Individu_Data_Keadaan_SDMK!A$4:A$149935,M253,A1_Individu_Data_Keadaan_SDMK!Q$4:Q$149935,"03. KEPERAWATAN")</f>
        <v>0</v>
      </c>
      <c r="AG253" s="147">
        <f t="shared" si="135"/>
        <v>5</v>
      </c>
      <c r="AH253" s="146">
        <f t="shared" si="136"/>
        <v>0</v>
      </c>
      <c r="AI253" s="146">
        <f t="shared" si="137"/>
        <v>5</v>
      </c>
      <c r="AJ253" s="145">
        <f>COUNTIFS(A1_Individu_Data_Keadaan_SDMK!A$4:A$149935,M253,A1_Individu_Data_Keadaan_SDMK!Q$4:Q$149935,"04. KEBIDANAN")</f>
        <v>0</v>
      </c>
      <c r="AK253" s="147">
        <f t="shared" si="138"/>
        <v>4</v>
      </c>
      <c r="AL253" s="146">
        <f t="shared" si="139"/>
        <v>0</v>
      </c>
      <c r="AM253" s="146">
        <f t="shared" si="140"/>
        <v>4</v>
      </c>
      <c r="AN253" s="145">
        <f>COUNTIFS(A1_Individu_Data_Keadaan_SDMK!A$4:A$149935,M253,A1_Individu_Data_Keadaan_SDMK!Q$4:Q$149935,"05. KEFARMASIAN")</f>
        <v>0</v>
      </c>
      <c r="AO253" s="147">
        <f t="shared" si="141"/>
        <v>1</v>
      </c>
      <c r="AP253" s="146">
        <f t="shared" si="142"/>
        <v>0</v>
      </c>
      <c r="AQ253" s="146">
        <f t="shared" si="143"/>
        <v>1</v>
      </c>
      <c r="AR253" s="145">
        <f>COUNTIFS(A1_Individu_Data_Keadaan_SDMK!A$4:A$149935,M253,A1_Individu_Data_Keadaan_SDMK!Q$4:Q$149935,"06. KESEHATAN MASYARAKAT")</f>
        <v>0</v>
      </c>
      <c r="AS253" s="147">
        <f t="shared" si="144"/>
        <v>1</v>
      </c>
      <c r="AT253" s="146">
        <f t="shared" si="145"/>
        <v>0</v>
      </c>
      <c r="AU253" s="146">
        <f t="shared" si="146"/>
        <v>1</v>
      </c>
      <c r="AV253" s="145">
        <f>COUNTIFS(A1_Individu_Data_Keadaan_SDMK!A$4:A$149935,M253,A1_Individu_Data_Keadaan_SDMK!Q$4:Q$149935,"07. KESEHATAN LINGKUNGAN")</f>
        <v>0</v>
      </c>
      <c r="AW253" s="147">
        <f t="shared" si="147"/>
        <v>1</v>
      </c>
      <c r="AX253" s="146">
        <f t="shared" si="148"/>
        <v>0</v>
      </c>
      <c r="AY253" s="146">
        <f t="shared" si="149"/>
        <v>1</v>
      </c>
      <c r="AZ253" s="145">
        <f>COUNTIFS(A1_Individu_Data_Keadaan_SDMK!A$4:A$149935,M253,A1_Individu_Data_Keadaan_SDMK!Q$4:Q$149935,"08. GIZI")</f>
        <v>0</v>
      </c>
      <c r="BA253" s="147">
        <f t="shared" si="150"/>
        <v>1</v>
      </c>
      <c r="BB253" s="146">
        <f t="shared" si="151"/>
        <v>0</v>
      </c>
      <c r="BC253" s="146">
        <f t="shared" si="152"/>
        <v>1</v>
      </c>
      <c r="BD253" s="145">
        <f>COUNTIFS(A1_Individu_Data_Keadaan_SDMK!A$4:A$149935,M253,A1_Individu_Data_Keadaan_SDMK!R$4:R$149935,"03. Ahli Teknologi Laboratorium Medik")</f>
        <v>0</v>
      </c>
      <c r="BE253" s="147">
        <f t="shared" si="153"/>
        <v>1</v>
      </c>
      <c r="BF253" s="146">
        <f t="shared" si="154"/>
        <v>0</v>
      </c>
      <c r="BG253" s="146">
        <f t="shared" si="155"/>
        <v>1</v>
      </c>
      <c r="BH253" s="151" t="str">
        <f t="shared" si="156"/>
        <v>Belum Memenuhi</v>
      </c>
      <c r="BI253" s="151" t="str">
        <f t="shared" si="157"/>
        <v>Belum Memenuhi</v>
      </c>
    </row>
    <row r="254" spans="13:61" ht="15">
      <c r="M254" s="142" t="s">
        <v>12862</v>
      </c>
      <c r="N254" s="143" t="s">
        <v>12863</v>
      </c>
      <c r="O254" s="140" t="s">
        <v>267</v>
      </c>
      <c r="P254" s="144" t="s">
        <v>9301</v>
      </c>
      <c r="Q254" s="369" t="s">
        <v>12204</v>
      </c>
      <c r="R254" s="140">
        <v>31</v>
      </c>
      <c r="S254" s="141">
        <v>3174</v>
      </c>
      <c r="T254" s="370" t="str">
        <f>IF(R254&lt;&gt;"",VLOOKUP(R254,'01_MASTER_KODE_WILAYAH'!H$1437:I$1470,2,FALSE),"")</f>
        <v>DKI JAKARTA</v>
      </c>
      <c r="U254" s="370" t="str">
        <f>IF(S254&lt;&gt;"",VLOOKUP(S254,'01_MASTER_KODE_WILAYAH'!D$5:F$1353,3,FALSE),"")</f>
        <v>KOTA JAKARTA BARAT</v>
      </c>
      <c r="V254" s="371" t="str">
        <f t="shared" si="127"/>
        <v>2</v>
      </c>
      <c r="W254" s="157">
        <f t="shared" si="128"/>
        <v>0</v>
      </c>
      <c r="X254" s="145">
        <f>COUNTIFS(A1_Individu_Data_Keadaan_SDMK!A$4:A$149935,M254,A1_Individu_Data_Keadaan_SDMK!R$4:R$149935,"01. Dokter")</f>
        <v>0</v>
      </c>
      <c r="Y254" s="134">
        <f t="shared" si="129"/>
        <v>1</v>
      </c>
      <c r="Z254" s="146">
        <f t="shared" si="130"/>
        <v>0</v>
      </c>
      <c r="AA254" s="146">
        <f t="shared" si="131"/>
        <v>1</v>
      </c>
      <c r="AB254" s="145">
        <f>COUNTIFS(A1_Individu_Data_Keadaan_SDMK!A$4:A$149935,M254,A1_Individu_Data_Keadaan_SDMK!R$4:R$149935,"02. Dokter Gigi")</f>
        <v>0</v>
      </c>
      <c r="AC254" s="134">
        <f t="shared" si="132"/>
        <v>1</v>
      </c>
      <c r="AD254" s="146">
        <f t="shared" si="133"/>
        <v>0</v>
      </c>
      <c r="AE254" s="146">
        <f t="shared" si="134"/>
        <v>1</v>
      </c>
      <c r="AF254" s="145">
        <f>COUNTIFS(A1_Individu_Data_Keadaan_SDMK!A$4:A$149935,M254,A1_Individu_Data_Keadaan_SDMK!Q$4:Q$149935,"03. KEPERAWATAN")</f>
        <v>0</v>
      </c>
      <c r="AG254" s="147">
        <f t="shared" si="135"/>
        <v>5</v>
      </c>
      <c r="AH254" s="146">
        <f t="shared" si="136"/>
        <v>0</v>
      </c>
      <c r="AI254" s="146">
        <f t="shared" si="137"/>
        <v>5</v>
      </c>
      <c r="AJ254" s="145">
        <f>COUNTIFS(A1_Individu_Data_Keadaan_SDMK!A$4:A$149935,M254,A1_Individu_Data_Keadaan_SDMK!Q$4:Q$149935,"04. KEBIDANAN")</f>
        <v>0</v>
      </c>
      <c r="AK254" s="147">
        <f t="shared" si="138"/>
        <v>4</v>
      </c>
      <c r="AL254" s="146">
        <f t="shared" si="139"/>
        <v>0</v>
      </c>
      <c r="AM254" s="146">
        <f t="shared" si="140"/>
        <v>4</v>
      </c>
      <c r="AN254" s="145">
        <f>COUNTIFS(A1_Individu_Data_Keadaan_SDMK!A$4:A$149935,M254,A1_Individu_Data_Keadaan_SDMK!Q$4:Q$149935,"05. KEFARMASIAN")</f>
        <v>0</v>
      </c>
      <c r="AO254" s="147">
        <f t="shared" si="141"/>
        <v>1</v>
      </c>
      <c r="AP254" s="146">
        <f t="shared" si="142"/>
        <v>0</v>
      </c>
      <c r="AQ254" s="146">
        <f t="shared" si="143"/>
        <v>1</v>
      </c>
      <c r="AR254" s="145">
        <f>COUNTIFS(A1_Individu_Data_Keadaan_SDMK!A$4:A$149935,M254,A1_Individu_Data_Keadaan_SDMK!Q$4:Q$149935,"06. KESEHATAN MASYARAKAT")</f>
        <v>0</v>
      </c>
      <c r="AS254" s="147">
        <f t="shared" si="144"/>
        <v>1</v>
      </c>
      <c r="AT254" s="146">
        <f t="shared" si="145"/>
        <v>0</v>
      </c>
      <c r="AU254" s="146">
        <f t="shared" si="146"/>
        <v>1</v>
      </c>
      <c r="AV254" s="145">
        <f>COUNTIFS(A1_Individu_Data_Keadaan_SDMK!A$4:A$149935,M254,A1_Individu_Data_Keadaan_SDMK!Q$4:Q$149935,"07. KESEHATAN LINGKUNGAN")</f>
        <v>0</v>
      </c>
      <c r="AW254" s="147">
        <f t="shared" si="147"/>
        <v>1</v>
      </c>
      <c r="AX254" s="146">
        <f t="shared" si="148"/>
        <v>0</v>
      </c>
      <c r="AY254" s="146">
        <f t="shared" si="149"/>
        <v>1</v>
      </c>
      <c r="AZ254" s="145">
        <f>COUNTIFS(A1_Individu_Data_Keadaan_SDMK!A$4:A$149935,M254,A1_Individu_Data_Keadaan_SDMK!Q$4:Q$149935,"08. GIZI")</f>
        <v>0</v>
      </c>
      <c r="BA254" s="147">
        <f t="shared" si="150"/>
        <v>1</v>
      </c>
      <c r="BB254" s="146">
        <f t="shared" si="151"/>
        <v>0</v>
      </c>
      <c r="BC254" s="146">
        <f t="shared" si="152"/>
        <v>1</v>
      </c>
      <c r="BD254" s="145">
        <f>COUNTIFS(A1_Individu_Data_Keadaan_SDMK!A$4:A$149935,M254,A1_Individu_Data_Keadaan_SDMK!R$4:R$149935,"03. Ahli Teknologi Laboratorium Medik")</f>
        <v>0</v>
      </c>
      <c r="BE254" s="147">
        <f t="shared" si="153"/>
        <v>1</v>
      </c>
      <c r="BF254" s="146">
        <f t="shared" si="154"/>
        <v>0</v>
      </c>
      <c r="BG254" s="146">
        <f t="shared" si="155"/>
        <v>1</v>
      </c>
      <c r="BH254" s="151" t="str">
        <f t="shared" si="156"/>
        <v>Belum Memenuhi</v>
      </c>
      <c r="BI254" s="151" t="str">
        <f t="shared" si="157"/>
        <v>Belum Memenuhi</v>
      </c>
    </row>
    <row r="255" spans="13:61" ht="15">
      <c r="M255" s="142" t="s">
        <v>12864</v>
      </c>
      <c r="N255" s="143" t="s">
        <v>12865</v>
      </c>
      <c r="O255" s="140" t="s">
        <v>267</v>
      </c>
      <c r="P255" s="144" t="s">
        <v>9301</v>
      </c>
      <c r="Q255" s="369" t="s">
        <v>12204</v>
      </c>
      <c r="R255" s="140">
        <v>31</v>
      </c>
      <c r="S255" s="141">
        <v>3174</v>
      </c>
      <c r="T255" s="370" t="str">
        <f>IF(R255&lt;&gt;"",VLOOKUP(R255,'01_MASTER_KODE_WILAYAH'!H$1437:I$1470,2,FALSE),"")</f>
        <v>DKI JAKARTA</v>
      </c>
      <c r="U255" s="370" t="str">
        <f>IF(S255&lt;&gt;"",VLOOKUP(S255,'01_MASTER_KODE_WILAYAH'!D$5:F$1353,3,FALSE),"")</f>
        <v>KOTA JAKARTA BARAT</v>
      </c>
      <c r="V255" s="371" t="str">
        <f t="shared" si="127"/>
        <v>2</v>
      </c>
      <c r="W255" s="157">
        <f t="shared" si="128"/>
        <v>0</v>
      </c>
      <c r="X255" s="145">
        <f>COUNTIFS(A1_Individu_Data_Keadaan_SDMK!A$4:A$149935,M255,A1_Individu_Data_Keadaan_SDMK!R$4:R$149935,"01. Dokter")</f>
        <v>0</v>
      </c>
      <c r="Y255" s="134">
        <f t="shared" si="129"/>
        <v>1</v>
      </c>
      <c r="Z255" s="146">
        <f t="shared" si="130"/>
        <v>0</v>
      </c>
      <c r="AA255" s="146">
        <f t="shared" si="131"/>
        <v>1</v>
      </c>
      <c r="AB255" s="145">
        <f>COUNTIFS(A1_Individu_Data_Keadaan_SDMK!A$4:A$149935,M255,A1_Individu_Data_Keadaan_SDMK!R$4:R$149935,"02. Dokter Gigi")</f>
        <v>0</v>
      </c>
      <c r="AC255" s="134">
        <f t="shared" si="132"/>
        <v>1</v>
      </c>
      <c r="AD255" s="146">
        <f t="shared" si="133"/>
        <v>0</v>
      </c>
      <c r="AE255" s="146">
        <f t="shared" si="134"/>
        <v>1</v>
      </c>
      <c r="AF255" s="145">
        <f>COUNTIFS(A1_Individu_Data_Keadaan_SDMK!A$4:A$149935,M255,A1_Individu_Data_Keadaan_SDMK!Q$4:Q$149935,"03. KEPERAWATAN")</f>
        <v>0</v>
      </c>
      <c r="AG255" s="147">
        <f t="shared" si="135"/>
        <v>5</v>
      </c>
      <c r="AH255" s="146">
        <f t="shared" si="136"/>
        <v>0</v>
      </c>
      <c r="AI255" s="146">
        <f t="shared" si="137"/>
        <v>5</v>
      </c>
      <c r="AJ255" s="145">
        <f>COUNTIFS(A1_Individu_Data_Keadaan_SDMK!A$4:A$149935,M255,A1_Individu_Data_Keadaan_SDMK!Q$4:Q$149935,"04. KEBIDANAN")</f>
        <v>0</v>
      </c>
      <c r="AK255" s="147">
        <f t="shared" si="138"/>
        <v>4</v>
      </c>
      <c r="AL255" s="146">
        <f t="shared" si="139"/>
        <v>0</v>
      </c>
      <c r="AM255" s="146">
        <f t="shared" si="140"/>
        <v>4</v>
      </c>
      <c r="AN255" s="145">
        <f>COUNTIFS(A1_Individu_Data_Keadaan_SDMK!A$4:A$149935,M255,A1_Individu_Data_Keadaan_SDMK!Q$4:Q$149935,"05. KEFARMASIAN")</f>
        <v>0</v>
      </c>
      <c r="AO255" s="147">
        <f t="shared" si="141"/>
        <v>1</v>
      </c>
      <c r="AP255" s="146">
        <f t="shared" si="142"/>
        <v>0</v>
      </c>
      <c r="AQ255" s="146">
        <f t="shared" si="143"/>
        <v>1</v>
      </c>
      <c r="AR255" s="145">
        <f>COUNTIFS(A1_Individu_Data_Keadaan_SDMK!A$4:A$149935,M255,A1_Individu_Data_Keadaan_SDMK!Q$4:Q$149935,"06. KESEHATAN MASYARAKAT")</f>
        <v>0</v>
      </c>
      <c r="AS255" s="147">
        <f t="shared" si="144"/>
        <v>1</v>
      </c>
      <c r="AT255" s="146">
        <f t="shared" si="145"/>
        <v>0</v>
      </c>
      <c r="AU255" s="146">
        <f t="shared" si="146"/>
        <v>1</v>
      </c>
      <c r="AV255" s="145">
        <f>COUNTIFS(A1_Individu_Data_Keadaan_SDMK!A$4:A$149935,M255,A1_Individu_Data_Keadaan_SDMK!Q$4:Q$149935,"07. KESEHATAN LINGKUNGAN")</f>
        <v>0</v>
      </c>
      <c r="AW255" s="147">
        <f t="shared" si="147"/>
        <v>1</v>
      </c>
      <c r="AX255" s="146">
        <f t="shared" si="148"/>
        <v>0</v>
      </c>
      <c r="AY255" s="146">
        <f t="shared" si="149"/>
        <v>1</v>
      </c>
      <c r="AZ255" s="145">
        <f>COUNTIFS(A1_Individu_Data_Keadaan_SDMK!A$4:A$149935,M255,A1_Individu_Data_Keadaan_SDMK!Q$4:Q$149935,"08. GIZI")</f>
        <v>0</v>
      </c>
      <c r="BA255" s="147">
        <f t="shared" si="150"/>
        <v>1</v>
      </c>
      <c r="BB255" s="146">
        <f t="shared" si="151"/>
        <v>0</v>
      </c>
      <c r="BC255" s="146">
        <f t="shared" si="152"/>
        <v>1</v>
      </c>
      <c r="BD255" s="145">
        <f>COUNTIFS(A1_Individu_Data_Keadaan_SDMK!A$4:A$149935,M255,A1_Individu_Data_Keadaan_SDMK!R$4:R$149935,"03. Ahli Teknologi Laboratorium Medik")</f>
        <v>0</v>
      </c>
      <c r="BE255" s="147">
        <f t="shared" si="153"/>
        <v>1</v>
      </c>
      <c r="BF255" s="146">
        <f t="shared" si="154"/>
        <v>0</v>
      </c>
      <c r="BG255" s="146">
        <f t="shared" si="155"/>
        <v>1</v>
      </c>
      <c r="BH255" s="151" t="str">
        <f t="shared" si="156"/>
        <v>Belum Memenuhi</v>
      </c>
      <c r="BI255" s="151" t="str">
        <f t="shared" si="157"/>
        <v>Belum Memenuhi</v>
      </c>
    </row>
    <row r="256" spans="13:61" ht="15">
      <c r="M256" s="142" t="s">
        <v>12866</v>
      </c>
      <c r="N256" s="143" t="s">
        <v>12867</v>
      </c>
      <c r="O256" s="140" t="s">
        <v>267</v>
      </c>
      <c r="P256" s="144" t="s">
        <v>9301</v>
      </c>
      <c r="Q256" s="369" t="s">
        <v>12204</v>
      </c>
      <c r="R256" s="140">
        <v>31</v>
      </c>
      <c r="S256" s="141">
        <v>3174</v>
      </c>
      <c r="T256" s="370" t="str">
        <f>IF(R256&lt;&gt;"",VLOOKUP(R256,'01_MASTER_KODE_WILAYAH'!H$1437:I$1470,2,FALSE),"")</f>
        <v>DKI JAKARTA</v>
      </c>
      <c r="U256" s="370" t="str">
        <f>IF(S256&lt;&gt;"",VLOOKUP(S256,'01_MASTER_KODE_WILAYAH'!D$5:F$1353,3,FALSE),"")</f>
        <v>KOTA JAKARTA BARAT</v>
      </c>
      <c r="V256" s="371" t="str">
        <f t="shared" si="127"/>
        <v>2</v>
      </c>
      <c r="W256" s="157">
        <f t="shared" si="128"/>
        <v>0</v>
      </c>
      <c r="X256" s="145">
        <f>COUNTIFS(A1_Individu_Data_Keadaan_SDMK!A$4:A$149935,M256,A1_Individu_Data_Keadaan_SDMK!R$4:R$149935,"01. Dokter")</f>
        <v>0</v>
      </c>
      <c r="Y256" s="134">
        <f t="shared" si="129"/>
        <v>1</v>
      </c>
      <c r="Z256" s="146">
        <f t="shared" si="130"/>
        <v>0</v>
      </c>
      <c r="AA256" s="146">
        <f t="shared" si="131"/>
        <v>1</v>
      </c>
      <c r="AB256" s="145">
        <f>COUNTIFS(A1_Individu_Data_Keadaan_SDMK!A$4:A$149935,M256,A1_Individu_Data_Keadaan_SDMK!R$4:R$149935,"02. Dokter Gigi")</f>
        <v>0</v>
      </c>
      <c r="AC256" s="134">
        <f t="shared" si="132"/>
        <v>1</v>
      </c>
      <c r="AD256" s="146">
        <f t="shared" si="133"/>
        <v>0</v>
      </c>
      <c r="AE256" s="146">
        <f t="shared" si="134"/>
        <v>1</v>
      </c>
      <c r="AF256" s="145">
        <f>COUNTIFS(A1_Individu_Data_Keadaan_SDMK!A$4:A$149935,M256,A1_Individu_Data_Keadaan_SDMK!Q$4:Q$149935,"03. KEPERAWATAN")</f>
        <v>0</v>
      </c>
      <c r="AG256" s="147">
        <f t="shared" si="135"/>
        <v>5</v>
      </c>
      <c r="AH256" s="146">
        <f t="shared" si="136"/>
        <v>0</v>
      </c>
      <c r="AI256" s="146">
        <f t="shared" si="137"/>
        <v>5</v>
      </c>
      <c r="AJ256" s="145">
        <f>COUNTIFS(A1_Individu_Data_Keadaan_SDMK!A$4:A$149935,M256,A1_Individu_Data_Keadaan_SDMK!Q$4:Q$149935,"04. KEBIDANAN")</f>
        <v>0</v>
      </c>
      <c r="AK256" s="147">
        <f t="shared" si="138"/>
        <v>4</v>
      </c>
      <c r="AL256" s="146">
        <f t="shared" si="139"/>
        <v>0</v>
      </c>
      <c r="AM256" s="146">
        <f t="shared" si="140"/>
        <v>4</v>
      </c>
      <c r="AN256" s="145">
        <f>COUNTIFS(A1_Individu_Data_Keadaan_SDMK!A$4:A$149935,M256,A1_Individu_Data_Keadaan_SDMK!Q$4:Q$149935,"05. KEFARMASIAN")</f>
        <v>0</v>
      </c>
      <c r="AO256" s="147">
        <f t="shared" si="141"/>
        <v>1</v>
      </c>
      <c r="AP256" s="146">
        <f t="shared" si="142"/>
        <v>0</v>
      </c>
      <c r="AQ256" s="146">
        <f t="shared" si="143"/>
        <v>1</v>
      </c>
      <c r="AR256" s="145">
        <f>COUNTIFS(A1_Individu_Data_Keadaan_SDMK!A$4:A$149935,M256,A1_Individu_Data_Keadaan_SDMK!Q$4:Q$149935,"06. KESEHATAN MASYARAKAT")</f>
        <v>0</v>
      </c>
      <c r="AS256" s="147">
        <f t="shared" si="144"/>
        <v>1</v>
      </c>
      <c r="AT256" s="146">
        <f t="shared" si="145"/>
        <v>0</v>
      </c>
      <c r="AU256" s="146">
        <f t="shared" si="146"/>
        <v>1</v>
      </c>
      <c r="AV256" s="145">
        <f>COUNTIFS(A1_Individu_Data_Keadaan_SDMK!A$4:A$149935,M256,A1_Individu_Data_Keadaan_SDMK!Q$4:Q$149935,"07. KESEHATAN LINGKUNGAN")</f>
        <v>0</v>
      </c>
      <c r="AW256" s="147">
        <f t="shared" si="147"/>
        <v>1</v>
      </c>
      <c r="AX256" s="146">
        <f t="shared" si="148"/>
        <v>0</v>
      </c>
      <c r="AY256" s="146">
        <f t="shared" si="149"/>
        <v>1</v>
      </c>
      <c r="AZ256" s="145">
        <f>COUNTIFS(A1_Individu_Data_Keadaan_SDMK!A$4:A$149935,M256,A1_Individu_Data_Keadaan_SDMK!Q$4:Q$149935,"08. GIZI")</f>
        <v>0</v>
      </c>
      <c r="BA256" s="147">
        <f t="shared" si="150"/>
        <v>1</v>
      </c>
      <c r="BB256" s="146">
        <f t="shared" si="151"/>
        <v>0</v>
      </c>
      <c r="BC256" s="146">
        <f t="shared" si="152"/>
        <v>1</v>
      </c>
      <c r="BD256" s="145">
        <f>COUNTIFS(A1_Individu_Data_Keadaan_SDMK!A$4:A$149935,M256,A1_Individu_Data_Keadaan_SDMK!R$4:R$149935,"03. Ahli Teknologi Laboratorium Medik")</f>
        <v>0</v>
      </c>
      <c r="BE256" s="147">
        <f t="shared" si="153"/>
        <v>1</v>
      </c>
      <c r="BF256" s="146">
        <f t="shared" si="154"/>
        <v>0</v>
      </c>
      <c r="BG256" s="146">
        <f t="shared" si="155"/>
        <v>1</v>
      </c>
      <c r="BH256" s="151" t="str">
        <f t="shared" si="156"/>
        <v>Belum Memenuhi</v>
      </c>
      <c r="BI256" s="151" t="str">
        <f t="shared" si="157"/>
        <v>Belum Memenuhi</v>
      </c>
    </row>
    <row r="257" spans="13:61" ht="15">
      <c r="M257" s="142" t="s">
        <v>12868</v>
      </c>
      <c r="N257" s="143" t="s">
        <v>12869</v>
      </c>
      <c r="O257" s="140" t="s">
        <v>267</v>
      </c>
      <c r="P257" s="144" t="s">
        <v>9301</v>
      </c>
      <c r="Q257" s="369" t="s">
        <v>12204</v>
      </c>
      <c r="R257" s="140">
        <v>31</v>
      </c>
      <c r="S257" s="141">
        <v>3174</v>
      </c>
      <c r="T257" s="370" t="str">
        <f>IF(R257&lt;&gt;"",VLOOKUP(R257,'01_MASTER_KODE_WILAYAH'!H$1437:I$1470,2,FALSE),"")</f>
        <v>DKI JAKARTA</v>
      </c>
      <c r="U257" s="370" t="str">
        <f>IF(S257&lt;&gt;"",VLOOKUP(S257,'01_MASTER_KODE_WILAYAH'!D$5:F$1353,3,FALSE),"")</f>
        <v>KOTA JAKARTA BARAT</v>
      </c>
      <c r="V257" s="371" t="str">
        <f t="shared" si="127"/>
        <v>2</v>
      </c>
      <c r="W257" s="157">
        <f t="shared" si="128"/>
        <v>0</v>
      </c>
      <c r="X257" s="145">
        <f>COUNTIFS(A1_Individu_Data_Keadaan_SDMK!A$4:A$149935,M257,A1_Individu_Data_Keadaan_SDMK!R$4:R$149935,"01. Dokter")</f>
        <v>0</v>
      </c>
      <c r="Y257" s="134">
        <f t="shared" si="129"/>
        <v>1</v>
      </c>
      <c r="Z257" s="146">
        <f t="shared" si="130"/>
        <v>0</v>
      </c>
      <c r="AA257" s="146">
        <f t="shared" si="131"/>
        <v>1</v>
      </c>
      <c r="AB257" s="145">
        <f>COUNTIFS(A1_Individu_Data_Keadaan_SDMK!A$4:A$149935,M257,A1_Individu_Data_Keadaan_SDMK!R$4:R$149935,"02. Dokter Gigi")</f>
        <v>0</v>
      </c>
      <c r="AC257" s="134">
        <f t="shared" si="132"/>
        <v>1</v>
      </c>
      <c r="AD257" s="146">
        <f t="shared" si="133"/>
        <v>0</v>
      </c>
      <c r="AE257" s="146">
        <f t="shared" si="134"/>
        <v>1</v>
      </c>
      <c r="AF257" s="145">
        <f>COUNTIFS(A1_Individu_Data_Keadaan_SDMK!A$4:A$149935,M257,A1_Individu_Data_Keadaan_SDMK!Q$4:Q$149935,"03. KEPERAWATAN")</f>
        <v>0</v>
      </c>
      <c r="AG257" s="147">
        <f t="shared" si="135"/>
        <v>5</v>
      </c>
      <c r="AH257" s="146">
        <f t="shared" si="136"/>
        <v>0</v>
      </c>
      <c r="AI257" s="146">
        <f t="shared" si="137"/>
        <v>5</v>
      </c>
      <c r="AJ257" s="145">
        <f>COUNTIFS(A1_Individu_Data_Keadaan_SDMK!A$4:A$149935,M257,A1_Individu_Data_Keadaan_SDMK!Q$4:Q$149935,"04. KEBIDANAN")</f>
        <v>0</v>
      </c>
      <c r="AK257" s="147">
        <f t="shared" si="138"/>
        <v>4</v>
      </c>
      <c r="AL257" s="146">
        <f t="shared" si="139"/>
        <v>0</v>
      </c>
      <c r="AM257" s="146">
        <f t="shared" si="140"/>
        <v>4</v>
      </c>
      <c r="AN257" s="145">
        <f>COUNTIFS(A1_Individu_Data_Keadaan_SDMK!A$4:A$149935,M257,A1_Individu_Data_Keadaan_SDMK!Q$4:Q$149935,"05. KEFARMASIAN")</f>
        <v>0</v>
      </c>
      <c r="AO257" s="147">
        <f t="shared" si="141"/>
        <v>1</v>
      </c>
      <c r="AP257" s="146">
        <f t="shared" si="142"/>
        <v>0</v>
      </c>
      <c r="AQ257" s="146">
        <f t="shared" si="143"/>
        <v>1</v>
      </c>
      <c r="AR257" s="145">
        <f>COUNTIFS(A1_Individu_Data_Keadaan_SDMK!A$4:A$149935,M257,A1_Individu_Data_Keadaan_SDMK!Q$4:Q$149935,"06. KESEHATAN MASYARAKAT")</f>
        <v>0</v>
      </c>
      <c r="AS257" s="147">
        <f t="shared" si="144"/>
        <v>1</v>
      </c>
      <c r="AT257" s="146">
        <f t="shared" si="145"/>
        <v>0</v>
      </c>
      <c r="AU257" s="146">
        <f t="shared" si="146"/>
        <v>1</v>
      </c>
      <c r="AV257" s="145">
        <f>COUNTIFS(A1_Individu_Data_Keadaan_SDMK!A$4:A$149935,M257,A1_Individu_Data_Keadaan_SDMK!Q$4:Q$149935,"07. KESEHATAN LINGKUNGAN")</f>
        <v>0</v>
      </c>
      <c r="AW257" s="147">
        <f t="shared" si="147"/>
        <v>1</v>
      </c>
      <c r="AX257" s="146">
        <f t="shared" si="148"/>
        <v>0</v>
      </c>
      <c r="AY257" s="146">
        <f t="shared" si="149"/>
        <v>1</v>
      </c>
      <c r="AZ257" s="145">
        <f>COUNTIFS(A1_Individu_Data_Keadaan_SDMK!A$4:A$149935,M257,A1_Individu_Data_Keadaan_SDMK!Q$4:Q$149935,"08. GIZI")</f>
        <v>0</v>
      </c>
      <c r="BA257" s="147">
        <f t="shared" si="150"/>
        <v>1</v>
      </c>
      <c r="BB257" s="146">
        <f t="shared" si="151"/>
        <v>0</v>
      </c>
      <c r="BC257" s="146">
        <f t="shared" si="152"/>
        <v>1</v>
      </c>
      <c r="BD257" s="145">
        <f>COUNTIFS(A1_Individu_Data_Keadaan_SDMK!A$4:A$149935,M257,A1_Individu_Data_Keadaan_SDMK!R$4:R$149935,"03. Ahli Teknologi Laboratorium Medik")</f>
        <v>0</v>
      </c>
      <c r="BE257" s="147">
        <f t="shared" si="153"/>
        <v>1</v>
      </c>
      <c r="BF257" s="146">
        <f t="shared" si="154"/>
        <v>0</v>
      </c>
      <c r="BG257" s="146">
        <f t="shared" si="155"/>
        <v>1</v>
      </c>
      <c r="BH257" s="151" t="str">
        <f t="shared" si="156"/>
        <v>Belum Memenuhi</v>
      </c>
      <c r="BI257" s="151" t="str">
        <f t="shared" si="157"/>
        <v>Belum Memenuhi</v>
      </c>
    </row>
    <row r="258" spans="13:61" ht="15">
      <c r="M258" s="142" t="s">
        <v>12870</v>
      </c>
      <c r="N258" s="143" t="s">
        <v>12871</v>
      </c>
      <c r="O258" s="140" t="s">
        <v>267</v>
      </c>
      <c r="P258" s="144" t="s">
        <v>9301</v>
      </c>
      <c r="Q258" s="369" t="s">
        <v>12204</v>
      </c>
      <c r="R258" s="140">
        <v>31</v>
      </c>
      <c r="S258" s="141">
        <v>3174</v>
      </c>
      <c r="T258" s="370" t="str">
        <f>IF(R258&lt;&gt;"",VLOOKUP(R258,'01_MASTER_KODE_WILAYAH'!H$1437:I$1470,2,FALSE),"")</f>
        <v>DKI JAKARTA</v>
      </c>
      <c r="U258" s="370" t="str">
        <f>IF(S258&lt;&gt;"",VLOOKUP(S258,'01_MASTER_KODE_WILAYAH'!D$5:F$1353,3,FALSE),"")</f>
        <v>KOTA JAKARTA BARAT</v>
      </c>
      <c r="V258" s="371" t="str">
        <f t="shared" si="127"/>
        <v>2</v>
      </c>
      <c r="W258" s="157">
        <f t="shared" si="128"/>
        <v>0</v>
      </c>
      <c r="X258" s="145">
        <f>COUNTIFS(A1_Individu_Data_Keadaan_SDMK!A$4:A$149935,M258,A1_Individu_Data_Keadaan_SDMK!R$4:R$149935,"01. Dokter")</f>
        <v>0</v>
      </c>
      <c r="Y258" s="134">
        <f t="shared" si="129"/>
        <v>1</v>
      </c>
      <c r="Z258" s="146">
        <f t="shared" si="130"/>
        <v>0</v>
      </c>
      <c r="AA258" s="146">
        <f t="shared" si="131"/>
        <v>1</v>
      </c>
      <c r="AB258" s="145">
        <f>COUNTIFS(A1_Individu_Data_Keadaan_SDMK!A$4:A$149935,M258,A1_Individu_Data_Keadaan_SDMK!R$4:R$149935,"02. Dokter Gigi")</f>
        <v>0</v>
      </c>
      <c r="AC258" s="134">
        <f t="shared" si="132"/>
        <v>1</v>
      </c>
      <c r="AD258" s="146">
        <f t="shared" si="133"/>
        <v>0</v>
      </c>
      <c r="AE258" s="146">
        <f t="shared" si="134"/>
        <v>1</v>
      </c>
      <c r="AF258" s="145">
        <f>COUNTIFS(A1_Individu_Data_Keadaan_SDMK!A$4:A$149935,M258,A1_Individu_Data_Keadaan_SDMK!Q$4:Q$149935,"03. KEPERAWATAN")</f>
        <v>0</v>
      </c>
      <c r="AG258" s="147">
        <f t="shared" si="135"/>
        <v>5</v>
      </c>
      <c r="AH258" s="146">
        <f t="shared" si="136"/>
        <v>0</v>
      </c>
      <c r="AI258" s="146">
        <f t="shared" si="137"/>
        <v>5</v>
      </c>
      <c r="AJ258" s="145">
        <f>COUNTIFS(A1_Individu_Data_Keadaan_SDMK!A$4:A$149935,M258,A1_Individu_Data_Keadaan_SDMK!Q$4:Q$149935,"04. KEBIDANAN")</f>
        <v>0</v>
      </c>
      <c r="AK258" s="147">
        <f t="shared" si="138"/>
        <v>4</v>
      </c>
      <c r="AL258" s="146">
        <f t="shared" si="139"/>
        <v>0</v>
      </c>
      <c r="AM258" s="146">
        <f t="shared" si="140"/>
        <v>4</v>
      </c>
      <c r="AN258" s="145">
        <f>COUNTIFS(A1_Individu_Data_Keadaan_SDMK!A$4:A$149935,M258,A1_Individu_Data_Keadaan_SDMK!Q$4:Q$149935,"05. KEFARMASIAN")</f>
        <v>0</v>
      </c>
      <c r="AO258" s="147">
        <f t="shared" si="141"/>
        <v>1</v>
      </c>
      <c r="AP258" s="146">
        <f t="shared" si="142"/>
        <v>0</v>
      </c>
      <c r="AQ258" s="146">
        <f t="shared" si="143"/>
        <v>1</v>
      </c>
      <c r="AR258" s="145">
        <f>COUNTIFS(A1_Individu_Data_Keadaan_SDMK!A$4:A$149935,M258,A1_Individu_Data_Keadaan_SDMK!Q$4:Q$149935,"06. KESEHATAN MASYARAKAT")</f>
        <v>0</v>
      </c>
      <c r="AS258" s="147">
        <f t="shared" si="144"/>
        <v>1</v>
      </c>
      <c r="AT258" s="146">
        <f t="shared" si="145"/>
        <v>0</v>
      </c>
      <c r="AU258" s="146">
        <f t="shared" si="146"/>
        <v>1</v>
      </c>
      <c r="AV258" s="145">
        <f>COUNTIFS(A1_Individu_Data_Keadaan_SDMK!A$4:A$149935,M258,A1_Individu_Data_Keadaan_SDMK!Q$4:Q$149935,"07. KESEHATAN LINGKUNGAN")</f>
        <v>0</v>
      </c>
      <c r="AW258" s="147">
        <f t="shared" si="147"/>
        <v>1</v>
      </c>
      <c r="AX258" s="146">
        <f t="shared" si="148"/>
        <v>0</v>
      </c>
      <c r="AY258" s="146">
        <f t="shared" si="149"/>
        <v>1</v>
      </c>
      <c r="AZ258" s="145">
        <f>COUNTIFS(A1_Individu_Data_Keadaan_SDMK!A$4:A$149935,M258,A1_Individu_Data_Keadaan_SDMK!Q$4:Q$149935,"08. GIZI")</f>
        <v>0</v>
      </c>
      <c r="BA258" s="147">
        <f t="shared" si="150"/>
        <v>1</v>
      </c>
      <c r="BB258" s="146">
        <f t="shared" si="151"/>
        <v>0</v>
      </c>
      <c r="BC258" s="146">
        <f t="shared" si="152"/>
        <v>1</v>
      </c>
      <c r="BD258" s="145">
        <f>COUNTIFS(A1_Individu_Data_Keadaan_SDMK!A$4:A$149935,M258,A1_Individu_Data_Keadaan_SDMK!R$4:R$149935,"03. Ahli Teknologi Laboratorium Medik")</f>
        <v>0</v>
      </c>
      <c r="BE258" s="147">
        <f t="shared" si="153"/>
        <v>1</v>
      </c>
      <c r="BF258" s="146">
        <f t="shared" si="154"/>
        <v>0</v>
      </c>
      <c r="BG258" s="146">
        <f t="shared" si="155"/>
        <v>1</v>
      </c>
      <c r="BH258" s="151" t="str">
        <f t="shared" si="156"/>
        <v>Belum Memenuhi</v>
      </c>
      <c r="BI258" s="151" t="str">
        <f t="shared" si="157"/>
        <v>Belum Memenuhi</v>
      </c>
    </row>
    <row r="259" spans="13:61" ht="15">
      <c r="M259" s="142" t="s">
        <v>12872</v>
      </c>
      <c r="N259" s="143" t="s">
        <v>12873</v>
      </c>
      <c r="O259" s="140" t="s">
        <v>267</v>
      </c>
      <c r="P259" s="144" t="s">
        <v>9301</v>
      </c>
      <c r="Q259" s="369" t="s">
        <v>12204</v>
      </c>
      <c r="R259" s="140">
        <v>31</v>
      </c>
      <c r="S259" s="141">
        <v>3174</v>
      </c>
      <c r="T259" s="370" t="str">
        <f>IF(R259&lt;&gt;"",VLOOKUP(R259,'01_MASTER_KODE_WILAYAH'!H$1437:I$1470,2,FALSE),"")</f>
        <v>DKI JAKARTA</v>
      </c>
      <c r="U259" s="370" t="str">
        <f>IF(S259&lt;&gt;"",VLOOKUP(S259,'01_MASTER_KODE_WILAYAH'!D$5:F$1353,3,FALSE),"")</f>
        <v>KOTA JAKARTA BARAT</v>
      </c>
      <c r="V259" s="371" t="str">
        <f t="shared" si="127"/>
        <v>2</v>
      </c>
      <c r="W259" s="157">
        <f t="shared" si="128"/>
        <v>0</v>
      </c>
      <c r="X259" s="145">
        <f>COUNTIFS(A1_Individu_Data_Keadaan_SDMK!A$4:A$149935,M259,A1_Individu_Data_Keadaan_SDMK!R$4:R$149935,"01. Dokter")</f>
        <v>0</v>
      </c>
      <c r="Y259" s="134">
        <f t="shared" si="129"/>
        <v>1</v>
      </c>
      <c r="Z259" s="146">
        <f t="shared" si="130"/>
        <v>0</v>
      </c>
      <c r="AA259" s="146">
        <f t="shared" si="131"/>
        <v>1</v>
      </c>
      <c r="AB259" s="145">
        <f>COUNTIFS(A1_Individu_Data_Keadaan_SDMK!A$4:A$149935,M259,A1_Individu_Data_Keadaan_SDMK!R$4:R$149935,"02. Dokter Gigi")</f>
        <v>0</v>
      </c>
      <c r="AC259" s="134">
        <f t="shared" si="132"/>
        <v>1</v>
      </c>
      <c r="AD259" s="146">
        <f t="shared" si="133"/>
        <v>0</v>
      </c>
      <c r="AE259" s="146">
        <f t="shared" si="134"/>
        <v>1</v>
      </c>
      <c r="AF259" s="145">
        <f>COUNTIFS(A1_Individu_Data_Keadaan_SDMK!A$4:A$149935,M259,A1_Individu_Data_Keadaan_SDMK!Q$4:Q$149935,"03. KEPERAWATAN")</f>
        <v>0</v>
      </c>
      <c r="AG259" s="147">
        <f t="shared" si="135"/>
        <v>5</v>
      </c>
      <c r="AH259" s="146">
        <f t="shared" si="136"/>
        <v>0</v>
      </c>
      <c r="AI259" s="146">
        <f t="shared" si="137"/>
        <v>5</v>
      </c>
      <c r="AJ259" s="145">
        <f>COUNTIFS(A1_Individu_Data_Keadaan_SDMK!A$4:A$149935,M259,A1_Individu_Data_Keadaan_SDMK!Q$4:Q$149935,"04. KEBIDANAN")</f>
        <v>0</v>
      </c>
      <c r="AK259" s="147">
        <f t="shared" si="138"/>
        <v>4</v>
      </c>
      <c r="AL259" s="146">
        <f t="shared" si="139"/>
        <v>0</v>
      </c>
      <c r="AM259" s="146">
        <f t="shared" si="140"/>
        <v>4</v>
      </c>
      <c r="AN259" s="145">
        <f>COUNTIFS(A1_Individu_Data_Keadaan_SDMK!A$4:A$149935,M259,A1_Individu_Data_Keadaan_SDMK!Q$4:Q$149935,"05. KEFARMASIAN")</f>
        <v>0</v>
      </c>
      <c r="AO259" s="147">
        <f t="shared" si="141"/>
        <v>1</v>
      </c>
      <c r="AP259" s="146">
        <f t="shared" si="142"/>
        <v>0</v>
      </c>
      <c r="AQ259" s="146">
        <f t="shared" si="143"/>
        <v>1</v>
      </c>
      <c r="AR259" s="145">
        <f>COUNTIFS(A1_Individu_Data_Keadaan_SDMK!A$4:A$149935,M259,A1_Individu_Data_Keadaan_SDMK!Q$4:Q$149935,"06. KESEHATAN MASYARAKAT")</f>
        <v>0</v>
      </c>
      <c r="AS259" s="147">
        <f t="shared" si="144"/>
        <v>1</v>
      </c>
      <c r="AT259" s="146">
        <f t="shared" si="145"/>
        <v>0</v>
      </c>
      <c r="AU259" s="146">
        <f t="shared" si="146"/>
        <v>1</v>
      </c>
      <c r="AV259" s="145">
        <f>COUNTIFS(A1_Individu_Data_Keadaan_SDMK!A$4:A$149935,M259,A1_Individu_Data_Keadaan_SDMK!Q$4:Q$149935,"07. KESEHATAN LINGKUNGAN")</f>
        <v>0</v>
      </c>
      <c r="AW259" s="147">
        <f t="shared" si="147"/>
        <v>1</v>
      </c>
      <c r="AX259" s="146">
        <f t="shared" si="148"/>
        <v>0</v>
      </c>
      <c r="AY259" s="146">
        <f t="shared" si="149"/>
        <v>1</v>
      </c>
      <c r="AZ259" s="145">
        <f>COUNTIFS(A1_Individu_Data_Keadaan_SDMK!A$4:A$149935,M259,A1_Individu_Data_Keadaan_SDMK!Q$4:Q$149935,"08. GIZI")</f>
        <v>0</v>
      </c>
      <c r="BA259" s="147">
        <f t="shared" si="150"/>
        <v>1</v>
      </c>
      <c r="BB259" s="146">
        <f t="shared" si="151"/>
        <v>0</v>
      </c>
      <c r="BC259" s="146">
        <f t="shared" si="152"/>
        <v>1</v>
      </c>
      <c r="BD259" s="145">
        <f>COUNTIFS(A1_Individu_Data_Keadaan_SDMK!A$4:A$149935,M259,A1_Individu_Data_Keadaan_SDMK!R$4:R$149935,"03. Ahli Teknologi Laboratorium Medik")</f>
        <v>0</v>
      </c>
      <c r="BE259" s="147">
        <f t="shared" si="153"/>
        <v>1</v>
      </c>
      <c r="BF259" s="146">
        <f t="shared" si="154"/>
        <v>0</v>
      </c>
      <c r="BG259" s="146">
        <f t="shared" si="155"/>
        <v>1</v>
      </c>
      <c r="BH259" s="151" t="str">
        <f t="shared" si="156"/>
        <v>Belum Memenuhi</v>
      </c>
      <c r="BI259" s="151" t="str">
        <f t="shared" si="157"/>
        <v>Belum Memenuhi</v>
      </c>
    </row>
    <row r="260" spans="13:61" ht="15">
      <c r="M260" s="142" t="s">
        <v>12874</v>
      </c>
      <c r="N260" s="143" t="s">
        <v>12875</v>
      </c>
      <c r="O260" s="140" t="s">
        <v>267</v>
      </c>
      <c r="P260" s="144" t="s">
        <v>9301</v>
      </c>
      <c r="Q260" s="369" t="s">
        <v>12204</v>
      </c>
      <c r="R260" s="140">
        <v>31</v>
      </c>
      <c r="S260" s="141">
        <v>3174</v>
      </c>
      <c r="T260" s="370" t="str">
        <f>IF(R260&lt;&gt;"",VLOOKUP(R260,'01_MASTER_KODE_WILAYAH'!H$1437:I$1470,2,FALSE),"")</f>
        <v>DKI JAKARTA</v>
      </c>
      <c r="U260" s="370" t="str">
        <f>IF(S260&lt;&gt;"",VLOOKUP(S260,'01_MASTER_KODE_WILAYAH'!D$5:F$1353,3,FALSE),"")</f>
        <v>KOTA JAKARTA BARAT</v>
      </c>
      <c r="V260" s="371" t="str">
        <f t="shared" si="127"/>
        <v>2</v>
      </c>
      <c r="W260" s="157">
        <f t="shared" si="128"/>
        <v>0</v>
      </c>
      <c r="X260" s="145">
        <f>COUNTIFS(A1_Individu_Data_Keadaan_SDMK!A$4:A$149935,M260,A1_Individu_Data_Keadaan_SDMK!R$4:R$149935,"01. Dokter")</f>
        <v>0</v>
      </c>
      <c r="Y260" s="134">
        <f t="shared" si="129"/>
        <v>1</v>
      </c>
      <c r="Z260" s="146">
        <f t="shared" si="130"/>
        <v>0</v>
      </c>
      <c r="AA260" s="146">
        <f t="shared" si="131"/>
        <v>1</v>
      </c>
      <c r="AB260" s="145">
        <f>COUNTIFS(A1_Individu_Data_Keadaan_SDMK!A$4:A$149935,M260,A1_Individu_Data_Keadaan_SDMK!R$4:R$149935,"02. Dokter Gigi")</f>
        <v>0</v>
      </c>
      <c r="AC260" s="134">
        <f t="shared" si="132"/>
        <v>1</v>
      </c>
      <c r="AD260" s="146">
        <f t="shared" si="133"/>
        <v>0</v>
      </c>
      <c r="AE260" s="146">
        <f t="shared" si="134"/>
        <v>1</v>
      </c>
      <c r="AF260" s="145">
        <f>COUNTIFS(A1_Individu_Data_Keadaan_SDMK!A$4:A$149935,M260,A1_Individu_Data_Keadaan_SDMK!Q$4:Q$149935,"03. KEPERAWATAN")</f>
        <v>0</v>
      </c>
      <c r="AG260" s="147">
        <f t="shared" si="135"/>
        <v>5</v>
      </c>
      <c r="AH260" s="146">
        <f t="shared" si="136"/>
        <v>0</v>
      </c>
      <c r="AI260" s="146">
        <f t="shared" si="137"/>
        <v>5</v>
      </c>
      <c r="AJ260" s="145">
        <f>COUNTIFS(A1_Individu_Data_Keadaan_SDMK!A$4:A$149935,M260,A1_Individu_Data_Keadaan_SDMK!Q$4:Q$149935,"04. KEBIDANAN")</f>
        <v>0</v>
      </c>
      <c r="AK260" s="147">
        <f t="shared" si="138"/>
        <v>4</v>
      </c>
      <c r="AL260" s="146">
        <f t="shared" si="139"/>
        <v>0</v>
      </c>
      <c r="AM260" s="146">
        <f t="shared" si="140"/>
        <v>4</v>
      </c>
      <c r="AN260" s="145">
        <f>COUNTIFS(A1_Individu_Data_Keadaan_SDMK!A$4:A$149935,M260,A1_Individu_Data_Keadaan_SDMK!Q$4:Q$149935,"05. KEFARMASIAN")</f>
        <v>0</v>
      </c>
      <c r="AO260" s="147">
        <f t="shared" si="141"/>
        <v>1</v>
      </c>
      <c r="AP260" s="146">
        <f t="shared" si="142"/>
        <v>0</v>
      </c>
      <c r="AQ260" s="146">
        <f t="shared" si="143"/>
        <v>1</v>
      </c>
      <c r="AR260" s="145">
        <f>COUNTIFS(A1_Individu_Data_Keadaan_SDMK!A$4:A$149935,M260,A1_Individu_Data_Keadaan_SDMK!Q$4:Q$149935,"06. KESEHATAN MASYARAKAT")</f>
        <v>0</v>
      </c>
      <c r="AS260" s="147">
        <f t="shared" si="144"/>
        <v>1</v>
      </c>
      <c r="AT260" s="146">
        <f t="shared" si="145"/>
        <v>0</v>
      </c>
      <c r="AU260" s="146">
        <f t="shared" si="146"/>
        <v>1</v>
      </c>
      <c r="AV260" s="145">
        <f>COUNTIFS(A1_Individu_Data_Keadaan_SDMK!A$4:A$149935,M260,A1_Individu_Data_Keadaan_SDMK!Q$4:Q$149935,"07. KESEHATAN LINGKUNGAN")</f>
        <v>0</v>
      </c>
      <c r="AW260" s="147">
        <f t="shared" si="147"/>
        <v>1</v>
      </c>
      <c r="AX260" s="146">
        <f t="shared" si="148"/>
        <v>0</v>
      </c>
      <c r="AY260" s="146">
        <f t="shared" si="149"/>
        <v>1</v>
      </c>
      <c r="AZ260" s="145">
        <f>COUNTIFS(A1_Individu_Data_Keadaan_SDMK!A$4:A$149935,M260,A1_Individu_Data_Keadaan_SDMK!Q$4:Q$149935,"08. GIZI")</f>
        <v>0</v>
      </c>
      <c r="BA260" s="147">
        <f t="shared" si="150"/>
        <v>1</v>
      </c>
      <c r="BB260" s="146">
        <f t="shared" si="151"/>
        <v>0</v>
      </c>
      <c r="BC260" s="146">
        <f t="shared" si="152"/>
        <v>1</v>
      </c>
      <c r="BD260" s="145">
        <f>COUNTIFS(A1_Individu_Data_Keadaan_SDMK!A$4:A$149935,M260,A1_Individu_Data_Keadaan_SDMK!R$4:R$149935,"03. Ahli Teknologi Laboratorium Medik")</f>
        <v>0</v>
      </c>
      <c r="BE260" s="147">
        <f t="shared" si="153"/>
        <v>1</v>
      </c>
      <c r="BF260" s="146">
        <f t="shared" si="154"/>
        <v>0</v>
      </c>
      <c r="BG260" s="146">
        <f t="shared" si="155"/>
        <v>1</v>
      </c>
      <c r="BH260" s="151" t="str">
        <f t="shared" si="156"/>
        <v>Belum Memenuhi</v>
      </c>
      <c r="BI260" s="151" t="str">
        <f t="shared" si="157"/>
        <v>Belum Memenuhi</v>
      </c>
    </row>
    <row r="261" spans="13:61" ht="15">
      <c r="M261" s="142" t="s">
        <v>12876</v>
      </c>
      <c r="N261" s="143" t="s">
        <v>12877</v>
      </c>
      <c r="O261" s="140" t="s">
        <v>267</v>
      </c>
      <c r="P261" s="144" t="s">
        <v>9302</v>
      </c>
      <c r="Q261" s="369" t="s">
        <v>12204</v>
      </c>
      <c r="R261" s="140">
        <v>31</v>
      </c>
      <c r="S261" s="141">
        <v>3174</v>
      </c>
      <c r="T261" s="370" t="str">
        <f>IF(R261&lt;&gt;"",VLOOKUP(R261,'01_MASTER_KODE_WILAYAH'!H$1437:I$1470,2,FALSE),"")</f>
        <v>DKI JAKARTA</v>
      </c>
      <c r="U261" s="370" t="str">
        <f>IF(S261&lt;&gt;"",VLOOKUP(S261,'01_MASTER_KODE_WILAYAH'!D$5:F$1353,3,FALSE),"")</f>
        <v>KOTA JAKARTA BARAT</v>
      </c>
      <c r="V261" s="371" t="str">
        <f t="shared" si="127"/>
        <v>1</v>
      </c>
      <c r="W261" s="157">
        <f t="shared" si="128"/>
        <v>0</v>
      </c>
      <c r="X261" s="145">
        <f>COUNTIFS(A1_Individu_Data_Keadaan_SDMK!A$4:A$149935,M261,A1_Individu_Data_Keadaan_SDMK!R$4:R$149935,"01. Dokter")</f>
        <v>0</v>
      </c>
      <c r="Y261" s="134">
        <f t="shared" si="129"/>
        <v>2</v>
      </c>
      <c r="Z261" s="146">
        <f t="shared" si="130"/>
        <v>0</v>
      </c>
      <c r="AA261" s="146">
        <f t="shared" si="131"/>
        <v>2</v>
      </c>
      <c r="AB261" s="145">
        <f>COUNTIFS(A1_Individu_Data_Keadaan_SDMK!A$4:A$149935,M261,A1_Individu_Data_Keadaan_SDMK!R$4:R$149935,"02. Dokter Gigi")</f>
        <v>0</v>
      </c>
      <c r="AC261" s="134">
        <f t="shared" si="132"/>
        <v>1</v>
      </c>
      <c r="AD261" s="146">
        <f t="shared" si="133"/>
        <v>0</v>
      </c>
      <c r="AE261" s="146">
        <f t="shared" si="134"/>
        <v>1</v>
      </c>
      <c r="AF261" s="145">
        <f>COUNTIFS(A1_Individu_Data_Keadaan_SDMK!A$4:A$149935,M261,A1_Individu_Data_Keadaan_SDMK!Q$4:Q$149935,"03. KEPERAWATAN")</f>
        <v>0</v>
      </c>
      <c r="AG261" s="147">
        <f t="shared" si="135"/>
        <v>8</v>
      </c>
      <c r="AH261" s="146">
        <f t="shared" si="136"/>
        <v>0</v>
      </c>
      <c r="AI261" s="146">
        <f t="shared" si="137"/>
        <v>8</v>
      </c>
      <c r="AJ261" s="145">
        <f>COUNTIFS(A1_Individu_Data_Keadaan_SDMK!A$4:A$149935,M261,A1_Individu_Data_Keadaan_SDMK!Q$4:Q$149935,"04. KEBIDANAN")</f>
        <v>0</v>
      </c>
      <c r="AK261" s="147">
        <f t="shared" si="138"/>
        <v>7</v>
      </c>
      <c r="AL261" s="146">
        <f t="shared" si="139"/>
        <v>0</v>
      </c>
      <c r="AM261" s="146">
        <f t="shared" si="140"/>
        <v>7</v>
      </c>
      <c r="AN261" s="145">
        <f>COUNTIFS(A1_Individu_Data_Keadaan_SDMK!A$4:A$149935,M261,A1_Individu_Data_Keadaan_SDMK!Q$4:Q$149935,"05. KEFARMASIAN")</f>
        <v>0</v>
      </c>
      <c r="AO261" s="147">
        <f t="shared" si="141"/>
        <v>1</v>
      </c>
      <c r="AP261" s="146">
        <f t="shared" si="142"/>
        <v>0</v>
      </c>
      <c r="AQ261" s="146">
        <f t="shared" si="143"/>
        <v>1</v>
      </c>
      <c r="AR261" s="145">
        <f>COUNTIFS(A1_Individu_Data_Keadaan_SDMK!A$4:A$149935,M261,A1_Individu_Data_Keadaan_SDMK!Q$4:Q$149935,"06. KESEHATAN MASYARAKAT")</f>
        <v>0</v>
      </c>
      <c r="AS261" s="147">
        <f t="shared" si="144"/>
        <v>1</v>
      </c>
      <c r="AT261" s="146">
        <f t="shared" si="145"/>
        <v>0</v>
      </c>
      <c r="AU261" s="146">
        <f t="shared" si="146"/>
        <v>1</v>
      </c>
      <c r="AV261" s="145">
        <f>COUNTIFS(A1_Individu_Data_Keadaan_SDMK!A$4:A$149935,M261,A1_Individu_Data_Keadaan_SDMK!Q$4:Q$149935,"07. KESEHATAN LINGKUNGAN")</f>
        <v>0</v>
      </c>
      <c r="AW261" s="147">
        <f t="shared" si="147"/>
        <v>1</v>
      </c>
      <c r="AX261" s="146">
        <f t="shared" si="148"/>
        <v>0</v>
      </c>
      <c r="AY261" s="146">
        <f t="shared" si="149"/>
        <v>1</v>
      </c>
      <c r="AZ261" s="145">
        <f>COUNTIFS(A1_Individu_Data_Keadaan_SDMK!A$4:A$149935,M261,A1_Individu_Data_Keadaan_SDMK!Q$4:Q$149935,"08. GIZI")</f>
        <v>0</v>
      </c>
      <c r="BA261" s="147">
        <f t="shared" si="150"/>
        <v>2</v>
      </c>
      <c r="BB261" s="146">
        <f t="shared" si="151"/>
        <v>0</v>
      </c>
      <c r="BC261" s="146">
        <f t="shared" si="152"/>
        <v>2</v>
      </c>
      <c r="BD261" s="145">
        <f>COUNTIFS(A1_Individu_Data_Keadaan_SDMK!A$4:A$149935,M261,A1_Individu_Data_Keadaan_SDMK!R$4:R$149935,"03. Ahli Teknologi Laboratorium Medik")</f>
        <v>0</v>
      </c>
      <c r="BE261" s="147">
        <f t="shared" si="153"/>
        <v>1</v>
      </c>
      <c r="BF261" s="146">
        <f t="shared" si="154"/>
        <v>0</v>
      </c>
      <c r="BG261" s="146">
        <f t="shared" si="155"/>
        <v>1</v>
      </c>
      <c r="BH261" s="151" t="str">
        <f t="shared" si="156"/>
        <v>Belum Memenuhi</v>
      </c>
      <c r="BI261" s="151" t="str">
        <f t="shared" si="157"/>
        <v>Belum Memenuhi</v>
      </c>
    </row>
    <row r="262" spans="13:61" ht="15">
      <c r="M262" s="142" t="s">
        <v>12878</v>
      </c>
      <c r="N262" s="143" t="s">
        <v>12879</v>
      </c>
      <c r="O262" s="140" t="s">
        <v>267</v>
      </c>
      <c r="P262" s="144" t="s">
        <v>9301</v>
      </c>
      <c r="Q262" s="369" t="s">
        <v>12204</v>
      </c>
      <c r="R262" s="140">
        <v>31</v>
      </c>
      <c r="S262" s="141">
        <v>3174</v>
      </c>
      <c r="T262" s="370" t="str">
        <f>IF(R262&lt;&gt;"",VLOOKUP(R262,'01_MASTER_KODE_WILAYAH'!H$1437:I$1470,2,FALSE),"")</f>
        <v>DKI JAKARTA</v>
      </c>
      <c r="U262" s="370" t="str">
        <f>IF(S262&lt;&gt;"",VLOOKUP(S262,'01_MASTER_KODE_WILAYAH'!D$5:F$1353,3,FALSE),"")</f>
        <v>KOTA JAKARTA BARAT</v>
      </c>
      <c r="V262" s="371" t="str">
        <f t="shared" si="127"/>
        <v>2</v>
      </c>
      <c r="W262" s="157">
        <f t="shared" si="128"/>
        <v>0</v>
      </c>
      <c r="X262" s="145">
        <f>COUNTIFS(A1_Individu_Data_Keadaan_SDMK!A$4:A$149935,M262,A1_Individu_Data_Keadaan_SDMK!R$4:R$149935,"01. Dokter")</f>
        <v>0</v>
      </c>
      <c r="Y262" s="134">
        <f t="shared" si="129"/>
        <v>1</v>
      </c>
      <c r="Z262" s="146">
        <f t="shared" si="130"/>
        <v>0</v>
      </c>
      <c r="AA262" s="146">
        <f t="shared" si="131"/>
        <v>1</v>
      </c>
      <c r="AB262" s="145">
        <f>COUNTIFS(A1_Individu_Data_Keadaan_SDMK!A$4:A$149935,M262,A1_Individu_Data_Keadaan_SDMK!R$4:R$149935,"02. Dokter Gigi")</f>
        <v>0</v>
      </c>
      <c r="AC262" s="134">
        <f t="shared" si="132"/>
        <v>1</v>
      </c>
      <c r="AD262" s="146">
        <f t="shared" si="133"/>
        <v>0</v>
      </c>
      <c r="AE262" s="146">
        <f t="shared" si="134"/>
        <v>1</v>
      </c>
      <c r="AF262" s="145">
        <f>COUNTIFS(A1_Individu_Data_Keadaan_SDMK!A$4:A$149935,M262,A1_Individu_Data_Keadaan_SDMK!Q$4:Q$149935,"03. KEPERAWATAN")</f>
        <v>0</v>
      </c>
      <c r="AG262" s="147">
        <f t="shared" si="135"/>
        <v>5</v>
      </c>
      <c r="AH262" s="146">
        <f t="shared" si="136"/>
        <v>0</v>
      </c>
      <c r="AI262" s="146">
        <f t="shared" si="137"/>
        <v>5</v>
      </c>
      <c r="AJ262" s="145">
        <f>COUNTIFS(A1_Individu_Data_Keadaan_SDMK!A$4:A$149935,M262,A1_Individu_Data_Keadaan_SDMK!Q$4:Q$149935,"04. KEBIDANAN")</f>
        <v>0</v>
      </c>
      <c r="AK262" s="147">
        <f t="shared" si="138"/>
        <v>4</v>
      </c>
      <c r="AL262" s="146">
        <f t="shared" si="139"/>
        <v>0</v>
      </c>
      <c r="AM262" s="146">
        <f t="shared" si="140"/>
        <v>4</v>
      </c>
      <c r="AN262" s="145">
        <f>COUNTIFS(A1_Individu_Data_Keadaan_SDMK!A$4:A$149935,M262,A1_Individu_Data_Keadaan_SDMK!Q$4:Q$149935,"05. KEFARMASIAN")</f>
        <v>0</v>
      </c>
      <c r="AO262" s="147">
        <f t="shared" si="141"/>
        <v>1</v>
      </c>
      <c r="AP262" s="146">
        <f t="shared" si="142"/>
        <v>0</v>
      </c>
      <c r="AQ262" s="146">
        <f t="shared" si="143"/>
        <v>1</v>
      </c>
      <c r="AR262" s="145">
        <f>COUNTIFS(A1_Individu_Data_Keadaan_SDMK!A$4:A$149935,M262,A1_Individu_Data_Keadaan_SDMK!Q$4:Q$149935,"06. KESEHATAN MASYARAKAT")</f>
        <v>0</v>
      </c>
      <c r="AS262" s="147">
        <f t="shared" si="144"/>
        <v>1</v>
      </c>
      <c r="AT262" s="146">
        <f t="shared" si="145"/>
        <v>0</v>
      </c>
      <c r="AU262" s="146">
        <f t="shared" si="146"/>
        <v>1</v>
      </c>
      <c r="AV262" s="145">
        <f>COUNTIFS(A1_Individu_Data_Keadaan_SDMK!A$4:A$149935,M262,A1_Individu_Data_Keadaan_SDMK!Q$4:Q$149935,"07. KESEHATAN LINGKUNGAN")</f>
        <v>0</v>
      </c>
      <c r="AW262" s="147">
        <f t="shared" si="147"/>
        <v>1</v>
      </c>
      <c r="AX262" s="146">
        <f t="shared" si="148"/>
        <v>0</v>
      </c>
      <c r="AY262" s="146">
        <f t="shared" si="149"/>
        <v>1</v>
      </c>
      <c r="AZ262" s="145">
        <f>COUNTIFS(A1_Individu_Data_Keadaan_SDMK!A$4:A$149935,M262,A1_Individu_Data_Keadaan_SDMK!Q$4:Q$149935,"08. GIZI")</f>
        <v>0</v>
      </c>
      <c r="BA262" s="147">
        <f t="shared" si="150"/>
        <v>1</v>
      </c>
      <c r="BB262" s="146">
        <f t="shared" si="151"/>
        <v>0</v>
      </c>
      <c r="BC262" s="146">
        <f t="shared" si="152"/>
        <v>1</v>
      </c>
      <c r="BD262" s="145">
        <f>COUNTIFS(A1_Individu_Data_Keadaan_SDMK!A$4:A$149935,M262,A1_Individu_Data_Keadaan_SDMK!R$4:R$149935,"03. Ahli Teknologi Laboratorium Medik")</f>
        <v>0</v>
      </c>
      <c r="BE262" s="147">
        <f t="shared" si="153"/>
        <v>1</v>
      </c>
      <c r="BF262" s="146">
        <f t="shared" si="154"/>
        <v>0</v>
      </c>
      <c r="BG262" s="146">
        <f t="shared" si="155"/>
        <v>1</v>
      </c>
      <c r="BH262" s="151" t="str">
        <f t="shared" si="156"/>
        <v>Belum Memenuhi</v>
      </c>
      <c r="BI262" s="151" t="str">
        <f t="shared" si="157"/>
        <v>Belum Memenuhi</v>
      </c>
    </row>
    <row r="263" spans="13:61" ht="15">
      <c r="M263" s="142" t="s">
        <v>12880</v>
      </c>
      <c r="N263" s="143" t="s">
        <v>12881</v>
      </c>
      <c r="O263" s="140" t="s">
        <v>267</v>
      </c>
      <c r="P263" s="144" t="s">
        <v>9301</v>
      </c>
      <c r="Q263" s="369" t="s">
        <v>12204</v>
      </c>
      <c r="R263" s="140">
        <v>31</v>
      </c>
      <c r="S263" s="141">
        <v>3174</v>
      </c>
      <c r="T263" s="370" t="str">
        <f>IF(R263&lt;&gt;"",VLOOKUP(R263,'01_MASTER_KODE_WILAYAH'!H$1437:I$1470,2,FALSE),"")</f>
        <v>DKI JAKARTA</v>
      </c>
      <c r="U263" s="370" t="str">
        <f>IF(S263&lt;&gt;"",VLOOKUP(S263,'01_MASTER_KODE_WILAYAH'!D$5:F$1353,3,FALSE),"")</f>
        <v>KOTA JAKARTA BARAT</v>
      </c>
      <c r="V263" s="371" t="str">
        <f t="shared" si="127"/>
        <v>2</v>
      </c>
      <c r="W263" s="157">
        <f t="shared" si="128"/>
        <v>0</v>
      </c>
      <c r="X263" s="145">
        <f>COUNTIFS(A1_Individu_Data_Keadaan_SDMK!A$4:A$149935,M263,A1_Individu_Data_Keadaan_SDMK!R$4:R$149935,"01. Dokter")</f>
        <v>0</v>
      </c>
      <c r="Y263" s="134">
        <f t="shared" si="129"/>
        <v>1</v>
      </c>
      <c r="Z263" s="146">
        <f t="shared" si="130"/>
        <v>0</v>
      </c>
      <c r="AA263" s="146">
        <f t="shared" si="131"/>
        <v>1</v>
      </c>
      <c r="AB263" s="145">
        <f>COUNTIFS(A1_Individu_Data_Keadaan_SDMK!A$4:A$149935,M263,A1_Individu_Data_Keadaan_SDMK!R$4:R$149935,"02. Dokter Gigi")</f>
        <v>0</v>
      </c>
      <c r="AC263" s="134">
        <f t="shared" si="132"/>
        <v>1</v>
      </c>
      <c r="AD263" s="146">
        <f t="shared" si="133"/>
        <v>0</v>
      </c>
      <c r="AE263" s="146">
        <f t="shared" si="134"/>
        <v>1</v>
      </c>
      <c r="AF263" s="145">
        <f>COUNTIFS(A1_Individu_Data_Keadaan_SDMK!A$4:A$149935,M263,A1_Individu_Data_Keadaan_SDMK!Q$4:Q$149935,"03. KEPERAWATAN")</f>
        <v>0</v>
      </c>
      <c r="AG263" s="147">
        <f t="shared" si="135"/>
        <v>5</v>
      </c>
      <c r="AH263" s="146">
        <f t="shared" si="136"/>
        <v>0</v>
      </c>
      <c r="AI263" s="146">
        <f t="shared" si="137"/>
        <v>5</v>
      </c>
      <c r="AJ263" s="145">
        <f>COUNTIFS(A1_Individu_Data_Keadaan_SDMK!A$4:A$149935,M263,A1_Individu_Data_Keadaan_SDMK!Q$4:Q$149935,"04. KEBIDANAN")</f>
        <v>0</v>
      </c>
      <c r="AK263" s="147">
        <f t="shared" si="138"/>
        <v>4</v>
      </c>
      <c r="AL263" s="146">
        <f t="shared" si="139"/>
        <v>0</v>
      </c>
      <c r="AM263" s="146">
        <f t="shared" si="140"/>
        <v>4</v>
      </c>
      <c r="AN263" s="145">
        <f>COUNTIFS(A1_Individu_Data_Keadaan_SDMK!A$4:A$149935,M263,A1_Individu_Data_Keadaan_SDMK!Q$4:Q$149935,"05. KEFARMASIAN")</f>
        <v>0</v>
      </c>
      <c r="AO263" s="147">
        <f t="shared" si="141"/>
        <v>1</v>
      </c>
      <c r="AP263" s="146">
        <f t="shared" si="142"/>
        <v>0</v>
      </c>
      <c r="AQ263" s="146">
        <f t="shared" si="143"/>
        <v>1</v>
      </c>
      <c r="AR263" s="145">
        <f>COUNTIFS(A1_Individu_Data_Keadaan_SDMK!A$4:A$149935,M263,A1_Individu_Data_Keadaan_SDMK!Q$4:Q$149935,"06. KESEHATAN MASYARAKAT")</f>
        <v>0</v>
      </c>
      <c r="AS263" s="147">
        <f t="shared" si="144"/>
        <v>1</v>
      </c>
      <c r="AT263" s="146">
        <f t="shared" si="145"/>
        <v>0</v>
      </c>
      <c r="AU263" s="146">
        <f t="shared" si="146"/>
        <v>1</v>
      </c>
      <c r="AV263" s="145">
        <f>COUNTIFS(A1_Individu_Data_Keadaan_SDMK!A$4:A$149935,M263,A1_Individu_Data_Keadaan_SDMK!Q$4:Q$149935,"07. KESEHATAN LINGKUNGAN")</f>
        <v>0</v>
      </c>
      <c r="AW263" s="147">
        <f t="shared" si="147"/>
        <v>1</v>
      </c>
      <c r="AX263" s="146">
        <f t="shared" si="148"/>
        <v>0</v>
      </c>
      <c r="AY263" s="146">
        <f t="shared" si="149"/>
        <v>1</v>
      </c>
      <c r="AZ263" s="145">
        <f>COUNTIFS(A1_Individu_Data_Keadaan_SDMK!A$4:A$149935,M263,A1_Individu_Data_Keadaan_SDMK!Q$4:Q$149935,"08. GIZI")</f>
        <v>0</v>
      </c>
      <c r="BA263" s="147">
        <f t="shared" si="150"/>
        <v>1</v>
      </c>
      <c r="BB263" s="146">
        <f t="shared" si="151"/>
        <v>0</v>
      </c>
      <c r="BC263" s="146">
        <f t="shared" si="152"/>
        <v>1</v>
      </c>
      <c r="BD263" s="145">
        <f>COUNTIFS(A1_Individu_Data_Keadaan_SDMK!A$4:A$149935,M263,A1_Individu_Data_Keadaan_SDMK!R$4:R$149935,"03. Ahli Teknologi Laboratorium Medik")</f>
        <v>0</v>
      </c>
      <c r="BE263" s="147">
        <f t="shared" si="153"/>
        <v>1</v>
      </c>
      <c r="BF263" s="146">
        <f t="shared" si="154"/>
        <v>0</v>
      </c>
      <c r="BG263" s="146">
        <f t="shared" si="155"/>
        <v>1</v>
      </c>
      <c r="BH263" s="151" t="str">
        <f t="shared" si="156"/>
        <v>Belum Memenuhi</v>
      </c>
      <c r="BI263" s="151" t="str">
        <f t="shared" si="157"/>
        <v>Belum Memenuhi</v>
      </c>
    </row>
    <row r="264" spans="13:61" ht="15">
      <c r="M264" s="142" t="s">
        <v>12882</v>
      </c>
      <c r="N264" s="143" t="s">
        <v>12883</v>
      </c>
      <c r="O264" s="140" t="s">
        <v>267</v>
      </c>
      <c r="P264" s="144" t="s">
        <v>9301</v>
      </c>
      <c r="Q264" s="369" t="s">
        <v>12204</v>
      </c>
      <c r="R264" s="140">
        <v>31</v>
      </c>
      <c r="S264" s="141">
        <v>3174</v>
      </c>
      <c r="T264" s="370" t="str">
        <f>IF(R264&lt;&gt;"",VLOOKUP(R264,'01_MASTER_KODE_WILAYAH'!H$1437:I$1470,2,FALSE),"")</f>
        <v>DKI JAKARTA</v>
      </c>
      <c r="U264" s="370" t="str">
        <f>IF(S264&lt;&gt;"",VLOOKUP(S264,'01_MASTER_KODE_WILAYAH'!D$5:F$1353,3,FALSE),"")</f>
        <v>KOTA JAKARTA BARAT</v>
      </c>
      <c r="V264" s="371" t="str">
        <f t="shared" si="127"/>
        <v>2</v>
      </c>
      <c r="W264" s="157">
        <f t="shared" si="128"/>
        <v>0</v>
      </c>
      <c r="X264" s="145">
        <f>COUNTIFS(A1_Individu_Data_Keadaan_SDMK!A$4:A$149935,M264,A1_Individu_Data_Keadaan_SDMK!R$4:R$149935,"01. Dokter")</f>
        <v>0</v>
      </c>
      <c r="Y264" s="134">
        <f t="shared" si="129"/>
        <v>1</v>
      </c>
      <c r="Z264" s="146">
        <f t="shared" si="130"/>
        <v>0</v>
      </c>
      <c r="AA264" s="146">
        <f t="shared" si="131"/>
        <v>1</v>
      </c>
      <c r="AB264" s="145">
        <f>COUNTIFS(A1_Individu_Data_Keadaan_SDMK!A$4:A$149935,M264,A1_Individu_Data_Keadaan_SDMK!R$4:R$149935,"02. Dokter Gigi")</f>
        <v>0</v>
      </c>
      <c r="AC264" s="134">
        <f t="shared" si="132"/>
        <v>1</v>
      </c>
      <c r="AD264" s="146">
        <f t="shared" si="133"/>
        <v>0</v>
      </c>
      <c r="AE264" s="146">
        <f t="shared" si="134"/>
        <v>1</v>
      </c>
      <c r="AF264" s="145">
        <f>COUNTIFS(A1_Individu_Data_Keadaan_SDMK!A$4:A$149935,M264,A1_Individu_Data_Keadaan_SDMK!Q$4:Q$149935,"03. KEPERAWATAN")</f>
        <v>0</v>
      </c>
      <c r="AG264" s="147">
        <f t="shared" si="135"/>
        <v>5</v>
      </c>
      <c r="AH264" s="146">
        <f t="shared" si="136"/>
        <v>0</v>
      </c>
      <c r="AI264" s="146">
        <f t="shared" si="137"/>
        <v>5</v>
      </c>
      <c r="AJ264" s="145">
        <f>COUNTIFS(A1_Individu_Data_Keadaan_SDMK!A$4:A$149935,M264,A1_Individu_Data_Keadaan_SDMK!Q$4:Q$149935,"04. KEBIDANAN")</f>
        <v>0</v>
      </c>
      <c r="AK264" s="147">
        <f t="shared" si="138"/>
        <v>4</v>
      </c>
      <c r="AL264" s="146">
        <f t="shared" si="139"/>
        <v>0</v>
      </c>
      <c r="AM264" s="146">
        <f t="shared" si="140"/>
        <v>4</v>
      </c>
      <c r="AN264" s="145">
        <f>COUNTIFS(A1_Individu_Data_Keadaan_SDMK!A$4:A$149935,M264,A1_Individu_Data_Keadaan_SDMK!Q$4:Q$149935,"05. KEFARMASIAN")</f>
        <v>0</v>
      </c>
      <c r="AO264" s="147">
        <f t="shared" si="141"/>
        <v>1</v>
      </c>
      <c r="AP264" s="146">
        <f t="shared" si="142"/>
        <v>0</v>
      </c>
      <c r="AQ264" s="146">
        <f t="shared" si="143"/>
        <v>1</v>
      </c>
      <c r="AR264" s="145">
        <f>COUNTIFS(A1_Individu_Data_Keadaan_SDMK!A$4:A$149935,M264,A1_Individu_Data_Keadaan_SDMK!Q$4:Q$149935,"06. KESEHATAN MASYARAKAT")</f>
        <v>0</v>
      </c>
      <c r="AS264" s="147">
        <f t="shared" si="144"/>
        <v>1</v>
      </c>
      <c r="AT264" s="146">
        <f t="shared" si="145"/>
        <v>0</v>
      </c>
      <c r="AU264" s="146">
        <f t="shared" si="146"/>
        <v>1</v>
      </c>
      <c r="AV264" s="145">
        <f>COUNTIFS(A1_Individu_Data_Keadaan_SDMK!A$4:A$149935,M264,A1_Individu_Data_Keadaan_SDMK!Q$4:Q$149935,"07. KESEHATAN LINGKUNGAN")</f>
        <v>0</v>
      </c>
      <c r="AW264" s="147">
        <f t="shared" si="147"/>
        <v>1</v>
      </c>
      <c r="AX264" s="146">
        <f t="shared" si="148"/>
        <v>0</v>
      </c>
      <c r="AY264" s="146">
        <f t="shared" si="149"/>
        <v>1</v>
      </c>
      <c r="AZ264" s="145">
        <f>COUNTIFS(A1_Individu_Data_Keadaan_SDMK!A$4:A$149935,M264,A1_Individu_Data_Keadaan_SDMK!Q$4:Q$149935,"08. GIZI")</f>
        <v>0</v>
      </c>
      <c r="BA264" s="147">
        <f t="shared" si="150"/>
        <v>1</v>
      </c>
      <c r="BB264" s="146">
        <f t="shared" si="151"/>
        <v>0</v>
      </c>
      <c r="BC264" s="146">
        <f t="shared" si="152"/>
        <v>1</v>
      </c>
      <c r="BD264" s="145">
        <f>COUNTIFS(A1_Individu_Data_Keadaan_SDMK!A$4:A$149935,M264,A1_Individu_Data_Keadaan_SDMK!R$4:R$149935,"03. Ahli Teknologi Laboratorium Medik")</f>
        <v>0</v>
      </c>
      <c r="BE264" s="147">
        <f t="shared" si="153"/>
        <v>1</v>
      </c>
      <c r="BF264" s="146">
        <f t="shared" si="154"/>
        <v>0</v>
      </c>
      <c r="BG264" s="146">
        <f t="shared" si="155"/>
        <v>1</v>
      </c>
      <c r="BH264" s="151" t="str">
        <f t="shared" si="156"/>
        <v>Belum Memenuhi</v>
      </c>
      <c r="BI264" s="151" t="str">
        <f t="shared" si="157"/>
        <v>Belum Memenuhi</v>
      </c>
    </row>
    <row r="265" spans="13:61" ht="15">
      <c r="M265" s="142" t="s">
        <v>12884</v>
      </c>
      <c r="N265" s="143" t="s">
        <v>12885</v>
      </c>
      <c r="O265" s="140" t="s">
        <v>267</v>
      </c>
      <c r="P265" s="144" t="s">
        <v>9301</v>
      </c>
      <c r="Q265" s="369" t="s">
        <v>12204</v>
      </c>
      <c r="R265" s="140">
        <v>31</v>
      </c>
      <c r="S265" s="141">
        <v>3174</v>
      </c>
      <c r="T265" s="370" t="str">
        <f>IF(R265&lt;&gt;"",VLOOKUP(R265,'01_MASTER_KODE_WILAYAH'!H$1437:I$1470,2,FALSE),"")</f>
        <v>DKI JAKARTA</v>
      </c>
      <c r="U265" s="370" t="str">
        <f>IF(S265&lt;&gt;"",VLOOKUP(S265,'01_MASTER_KODE_WILAYAH'!D$5:F$1353,3,FALSE),"")</f>
        <v>KOTA JAKARTA BARAT</v>
      </c>
      <c r="V265" s="371" t="str">
        <f t="shared" si="127"/>
        <v>2</v>
      </c>
      <c r="W265" s="157">
        <f t="shared" si="128"/>
        <v>0</v>
      </c>
      <c r="X265" s="145">
        <f>COUNTIFS(A1_Individu_Data_Keadaan_SDMK!A$4:A$149935,M265,A1_Individu_Data_Keadaan_SDMK!R$4:R$149935,"01. Dokter")</f>
        <v>0</v>
      </c>
      <c r="Y265" s="134">
        <f t="shared" si="129"/>
        <v>1</v>
      </c>
      <c r="Z265" s="146">
        <f t="shared" si="130"/>
        <v>0</v>
      </c>
      <c r="AA265" s="146">
        <f t="shared" si="131"/>
        <v>1</v>
      </c>
      <c r="AB265" s="145">
        <f>COUNTIFS(A1_Individu_Data_Keadaan_SDMK!A$4:A$149935,M265,A1_Individu_Data_Keadaan_SDMK!R$4:R$149935,"02. Dokter Gigi")</f>
        <v>0</v>
      </c>
      <c r="AC265" s="134">
        <f t="shared" si="132"/>
        <v>1</v>
      </c>
      <c r="AD265" s="146">
        <f t="shared" si="133"/>
        <v>0</v>
      </c>
      <c r="AE265" s="146">
        <f t="shared" si="134"/>
        <v>1</v>
      </c>
      <c r="AF265" s="145">
        <f>COUNTIFS(A1_Individu_Data_Keadaan_SDMK!A$4:A$149935,M265,A1_Individu_Data_Keadaan_SDMK!Q$4:Q$149935,"03. KEPERAWATAN")</f>
        <v>0</v>
      </c>
      <c r="AG265" s="147">
        <f t="shared" si="135"/>
        <v>5</v>
      </c>
      <c r="AH265" s="146">
        <f t="shared" si="136"/>
        <v>0</v>
      </c>
      <c r="AI265" s="146">
        <f t="shared" si="137"/>
        <v>5</v>
      </c>
      <c r="AJ265" s="145">
        <f>COUNTIFS(A1_Individu_Data_Keadaan_SDMK!A$4:A$149935,M265,A1_Individu_Data_Keadaan_SDMK!Q$4:Q$149935,"04. KEBIDANAN")</f>
        <v>0</v>
      </c>
      <c r="AK265" s="147">
        <f t="shared" si="138"/>
        <v>4</v>
      </c>
      <c r="AL265" s="146">
        <f t="shared" si="139"/>
        <v>0</v>
      </c>
      <c r="AM265" s="146">
        <f t="shared" si="140"/>
        <v>4</v>
      </c>
      <c r="AN265" s="145">
        <f>COUNTIFS(A1_Individu_Data_Keadaan_SDMK!A$4:A$149935,M265,A1_Individu_Data_Keadaan_SDMK!Q$4:Q$149935,"05. KEFARMASIAN")</f>
        <v>0</v>
      </c>
      <c r="AO265" s="147">
        <f t="shared" si="141"/>
        <v>1</v>
      </c>
      <c r="AP265" s="146">
        <f t="shared" si="142"/>
        <v>0</v>
      </c>
      <c r="AQ265" s="146">
        <f t="shared" si="143"/>
        <v>1</v>
      </c>
      <c r="AR265" s="145">
        <f>COUNTIFS(A1_Individu_Data_Keadaan_SDMK!A$4:A$149935,M265,A1_Individu_Data_Keadaan_SDMK!Q$4:Q$149935,"06. KESEHATAN MASYARAKAT")</f>
        <v>0</v>
      </c>
      <c r="AS265" s="147">
        <f t="shared" si="144"/>
        <v>1</v>
      </c>
      <c r="AT265" s="146">
        <f t="shared" si="145"/>
        <v>0</v>
      </c>
      <c r="AU265" s="146">
        <f t="shared" si="146"/>
        <v>1</v>
      </c>
      <c r="AV265" s="145">
        <f>COUNTIFS(A1_Individu_Data_Keadaan_SDMK!A$4:A$149935,M265,A1_Individu_Data_Keadaan_SDMK!Q$4:Q$149935,"07. KESEHATAN LINGKUNGAN")</f>
        <v>0</v>
      </c>
      <c r="AW265" s="147">
        <f t="shared" si="147"/>
        <v>1</v>
      </c>
      <c r="AX265" s="146">
        <f t="shared" si="148"/>
        <v>0</v>
      </c>
      <c r="AY265" s="146">
        <f t="shared" si="149"/>
        <v>1</v>
      </c>
      <c r="AZ265" s="145">
        <f>COUNTIFS(A1_Individu_Data_Keadaan_SDMK!A$4:A$149935,M265,A1_Individu_Data_Keadaan_SDMK!Q$4:Q$149935,"08. GIZI")</f>
        <v>0</v>
      </c>
      <c r="BA265" s="147">
        <f t="shared" si="150"/>
        <v>1</v>
      </c>
      <c r="BB265" s="146">
        <f t="shared" si="151"/>
        <v>0</v>
      </c>
      <c r="BC265" s="146">
        <f t="shared" si="152"/>
        <v>1</v>
      </c>
      <c r="BD265" s="145">
        <f>COUNTIFS(A1_Individu_Data_Keadaan_SDMK!A$4:A$149935,M265,A1_Individu_Data_Keadaan_SDMK!R$4:R$149935,"03. Ahli Teknologi Laboratorium Medik")</f>
        <v>0</v>
      </c>
      <c r="BE265" s="147">
        <f t="shared" si="153"/>
        <v>1</v>
      </c>
      <c r="BF265" s="146">
        <f t="shared" si="154"/>
        <v>0</v>
      </c>
      <c r="BG265" s="146">
        <f t="shared" si="155"/>
        <v>1</v>
      </c>
      <c r="BH265" s="151" t="str">
        <f t="shared" si="156"/>
        <v>Belum Memenuhi</v>
      </c>
      <c r="BI265" s="151" t="str">
        <f t="shared" si="157"/>
        <v>Belum Memenuhi</v>
      </c>
    </row>
    <row r="266" spans="13:61" ht="15">
      <c r="M266" s="142" t="s">
        <v>12886</v>
      </c>
      <c r="N266" s="143" t="s">
        <v>12887</v>
      </c>
      <c r="O266" s="140" t="s">
        <v>267</v>
      </c>
      <c r="P266" s="144" t="s">
        <v>9301</v>
      </c>
      <c r="Q266" s="369" t="s">
        <v>12204</v>
      </c>
      <c r="R266" s="140">
        <v>31</v>
      </c>
      <c r="S266" s="141">
        <v>3174</v>
      </c>
      <c r="T266" s="370" t="str">
        <f>IF(R266&lt;&gt;"",VLOOKUP(R266,'01_MASTER_KODE_WILAYAH'!H$1437:I$1470,2,FALSE),"")</f>
        <v>DKI JAKARTA</v>
      </c>
      <c r="U266" s="370" t="str">
        <f>IF(S266&lt;&gt;"",VLOOKUP(S266,'01_MASTER_KODE_WILAYAH'!D$5:F$1353,3,FALSE),"")</f>
        <v>KOTA JAKARTA BARAT</v>
      </c>
      <c r="V266" s="371" t="str">
        <f t="shared" si="127"/>
        <v>2</v>
      </c>
      <c r="W266" s="157">
        <f t="shared" si="128"/>
        <v>0</v>
      </c>
      <c r="X266" s="145">
        <f>COUNTIFS(A1_Individu_Data_Keadaan_SDMK!A$4:A$149935,M266,A1_Individu_Data_Keadaan_SDMK!R$4:R$149935,"01. Dokter")</f>
        <v>0</v>
      </c>
      <c r="Y266" s="134">
        <f t="shared" si="129"/>
        <v>1</v>
      </c>
      <c r="Z266" s="146">
        <f t="shared" si="130"/>
        <v>0</v>
      </c>
      <c r="AA266" s="146">
        <f t="shared" si="131"/>
        <v>1</v>
      </c>
      <c r="AB266" s="145">
        <f>COUNTIFS(A1_Individu_Data_Keadaan_SDMK!A$4:A$149935,M266,A1_Individu_Data_Keadaan_SDMK!R$4:R$149935,"02. Dokter Gigi")</f>
        <v>0</v>
      </c>
      <c r="AC266" s="134">
        <f t="shared" si="132"/>
        <v>1</v>
      </c>
      <c r="AD266" s="146">
        <f t="shared" si="133"/>
        <v>0</v>
      </c>
      <c r="AE266" s="146">
        <f t="shared" si="134"/>
        <v>1</v>
      </c>
      <c r="AF266" s="145">
        <f>COUNTIFS(A1_Individu_Data_Keadaan_SDMK!A$4:A$149935,M266,A1_Individu_Data_Keadaan_SDMK!Q$4:Q$149935,"03. KEPERAWATAN")</f>
        <v>0</v>
      </c>
      <c r="AG266" s="147">
        <f t="shared" si="135"/>
        <v>5</v>
      </c>
      <c r="AH266" s="146">
        <f t="shared" si="136"/>
        <v>0</v>
      </c>
      <c r="AI266" s="146">
        <f t="shared" si="137"/>
        <v>5</v>
      </c>
      <c r="AJ266" s="145">
        <f>COUNTIFS(A1_Individu_Data_Keadaan_SDMK!A$4:A$149935,M266,A1_Individu_Data_Keadaan_SDMK!Q$4:Q$149935,"04. KEBIDANAN")</f>
        <v>0</v>
      </c>
      <c r="AK266" s="147">
        <f t="shared" si="138"/>
        <v>4</v>
      </c>
      <c r="AL266" s="146">
        <f t="shared" si="139"/>
        <v>0</v>
      </c>
      <c r="AM266" s="146">
        <f t="shared" si="140"/>
        <v>4</v>
      </c>
      <c r="AN266" s="145">
        <f>COUNTIFS(A1_Individu_Data_Keadaan_SDMK!A$4:A$149935,M266,A1_Individu_Data_Keadaan_SDMK!Q$4:Q$149935,"05. KEFARMASIAN")</f>
        <v>0</v>
      </c>
      <c r="AO266" s="147">
        <f t="shared" si="141"/>
        <v>1</v>
      </c>
      <c r="AP266" s="146">
        <f t="shared" si="142"/>
        <v>0</v>
      </c>
      <c r="AQ266" s="146">
        <f t="shared" si="143"/>
        <v>1</v>
      </c>
      <c r="AR266" s="145">
        <f>COUNTIFS(A1_Individu_Data_Keadaan_SDMK!A$4:A$149935,M266,A1_Individu_Data_Keadaan_SDMK!Q$4:Q$149935,"06. KESEHATAN MASYARAKAT")</f>
        <v>0</v>
      </c>
      <c r="AS266" s="147">
        <f t="shared" si="144"/>
        <v>1</v>
      </c>
      <c r="AT266" s="146">
        <f t="shared" si="145"/>
        <v>0</v>
      </c>
      <c r="AU266" s="146">
        <f t="shared" si="146"/>
        <v>1</v>
      </c>
      <c r="AV266" s="145">
        <f>COUNTIFS(A1_Individu_Data_Keadaan_SDMK!A$4:A$149935,M266,A1_Individu_Data_Keadaan_SDMK!Q$4:Q$149935,"07. KESEHATAN LINGKUNGAN")</f>
        <v>0</v>
      </c>
      <c r="AW266" s="147">
        <f t="shared" si="147"/>
        <v>1</v>
      </c>
      <c r="AX266" s="146">
        <f t="shared" si="148"/>
        <v>0</v>
      </c>
      <c r="AY266" s="146">
        <f t="shared" si="149"/>
        <v>1</v>
      </c>
      <c r="AZ266" s="145">
        <f>COUNTIFS(A1_Individu_Data_Keadaan_SDMK!A$4:A$149935,M266,A1_Individu_Data_Keadaan_SDMK!Q$4:Q$149935,"08. GIZI")</f>
        <v>0</v>
      </c>
      <c r="BA266" s="147">
        <f t="shared" si="150"/>
        <v>1</v>
      </c>
      <c r="BB266" s="146">
        <f t="shared" si="151"/>
        <v>0</v>
      </c>
      <c r="BC266" s="146">
        <f t="shared" si="152"/>
        <v>1</v>
      </c>
      <c r="BD266" s="145">
        <f>COUNTIFS(A1_Individu_Data_Keadaan_SDMK!A$4:A$149935,M266,A1_Individu_Data_Keadaan_SDMK!R$4:R$149935,"03. Ahli Teknologi Laboratorium Medik")</f>
        <v>0</v>
      </c>
      <c r="BE266" s="147">
        <f t="shared" si="153"/>
        <v>1</v>
      </c>
      <c r="BF266" s="146">
        <f t="shared" si="154"/>
        <v>0</v>
      </c>
      <c r="BG266" s="146">
        <f t="shared" si="155"/>
        <v>1</v>
      </c>
      <c r="BH266" s="151" t="str">
        <f t="shared" si="156"/>
        <v>Belum Memenuhi</v>
      </c>
      <c r="BI266" s="151" t="str">
        <f t="shared" si="157"/>
        <v>Belum Memenuhi</v>
      </c>
    </row>
    <row r="267" spans="13:61" ht="15">
      <c r="M267" s="142" t="s">
        <v>12888</v>
      </c>
      <c r="N267" s="143" t="s">
        <v>12889</v>
      </c>
      <c r="O267" s="140" t="s">
        <v>267</v>
      </c>
      <c r="P267" s="144" t="s">
        <v>9301</v>
      </c>
      <c r="Q267" s="369" t="s">
        <v>12204</v>
      </c>
      <c r="R267" s="140">
        <v>31</v>
      </c>
      <c r="S267" s="141">
        <v>3174</v>
      </c>
      <c r="T267" s="370" t="str">
        <f>IF(R267&lt;&gt;"",VLOOKUP(R267,'01_MASTER_KODE_WILAYAH'!H$1437:I$1470,2,FALSE),"")</f>
        <v>DKI JAKARTA</v>
      </c>
      <c r="U267" s="370" t="str">
        <f>IF(S267&lt;&gt;"",VLOOKUP(S267,'01_MASTER_KODE_WILAYAH'!D$5:F$1353,3,FALSE),"")</f>
        <v>KOTA JAKARTA BARAT</v>
      </c>
      <c r="V267" s="371" t="str">
        <f t="shared" si="127"/>
        <v>2</v>
      </c>
      <c r="W267" s="157">
        <f t="shared" si="128"/>
        <v>0</v>
      </c>
      <c r="X267" s="145">
        <f>COUNTIFS(A1_Individu_Data_Keadaan_SDMK!A$4:A$149935,M267,A1_Individu_Data_Keadaan_SDMK!R$4:R$149935,"01. Dokter")</f>
        <v>0</v>
      </c>
      <c r="Y267" s="134">
        <f t="shared" si="129"/>
        <v>1</v>
      </c>
      <c r="Z267" s="146">
        <f t="shared" si="130"/>
        <v>0</v>
      </c>
      <c r="AA267" s="146">
        <f t="shared" si="131"/>
        <v>1</v>
      </c>
      <c r="AB267" s="145">
        <f>COUNTIFS(A1_Individu_Data_Keadaan_SDMK!A$4:A$149935,M267,A1_Individu_Data_Keadaan_SDMK!R$4:R$149935,"02. Dokter Gigi")</f>
        <v>0</v>
      </c>
      <c r="AC267" s="134">
        <f t="shared" si="132"/>
        <v>1</v>
      </c>
      <c r="AD267" s="146">
        <f t="shared" si="133"/>
        <v>0</v>
      </c>
      <c r="AE267" s="146">
        <f t="shared" si="134"/>
        <v>1</v>
      </c>
      <c r="AF267" s="145">
        <f>COUNTIFS(A1_Individu_Data_Keadaan_SDMK!A$4:A$149935,M267,A1_Individu_Data_Keadaan_SDMK!Q$4:Q$149935,"03. KEPERAWATAN")</f>
        <v>0</v>
      </c>
      <c r="AG267" s="147">
        <f t="shared" si="135"/>
        <v>5</v>
      </c>
      <c r="AH267" s="146">
        <f t="shared" si="136"/>
        <v>0</v>
      </c>
      <c r="AI267" s="146">
        <f t="shared" si="137"/>
        <v>5</v>
      </c>
      <c r="AJ267" s="145">
        <f>COUNTIFS(A1_Individu_Data_Keadaan_SDMK!A$4:A$149935,M267,A1_Individu_Data_Keadaan_SDMK!Q$4:Q$149935,"04. KEBIDANAN")</f>
        <v>0</v>
      </c>
      <c r="AK267" s="147">
        <f t="shared" si="138"/>
        <v>4</v>
      </c>
      <c r="AL267" s="146">
        <f t="shared" si="139"/>
        <v>0</v>
      </c>
      <c r="AM267" s="146">
        <f t="shared" si="140"/>
        <v>4</v>
      </c>
      <c r="AN267" s="145">
        <f>COUNTIFS(A1_Individu_Data_Keadaan_SDMK!A$4:A$149935,M267,A1_Individu_Data_Keadaan_SDMK!Q$4:Q$149935,"05. KEFARMASIAN")</f>
        <v>0</v>
      </c>
      <c r="AO267" s="147">
        <f t="shared" si="141"/>
        <v>1</v>
      </c>
      <c r="AP267" s="146">
        <f t="shared" si="142"/>
        <v>0</v>
      </c>
      <c r="AQ267" s="146">
        <f t="shared" si="143"/>
        <v>1</v>
      </c>
      <c r="AR267" s="145">
        <f>COUNTIFS(A1_Individu_Data_Keadaan_SDMK!A$4:A$149935,M267,A1_Individu_Data_Keadaan_SDMK!Q$4:Q$149935,"06. KESEHATAN MASYARAKAT")</f>
        <v>0</v>
      </c>
      <c r="AS267" s="147">
        <f t="shared" si="144"/>
        <v>1</v>
      </c>
      <c r="AT267" s="146">
        <f t="shared" si="145"/>
        <v>0</v>
      </c>
      <c r="AU267" s="146">
        <f t="shared" si="146"/>
        <v>1</v>
      </c>
      <c r="AV267" s="145">
        <f>COUNTIFS(A1_Individu_Data_Keadaan_SDMK!A$4:A$149935,M267,A1_Individu_Data_Keadaan_SDMK!Q$4:Q$149935,"07. KESEHATAN LINGKUNGAN")</f>
        <v>0</v>
      </c>
      <c r="AW267" s="147">
        <f t="shared" si="147"/>
        <v>1</v>
      </c>
      <c r="AX267" s="146">
        <f t="shared" si="148"/>
        <v>0</v>
      </c>
      <c r="AY267" s="146">
        <f t="shared" si="149"/>
        <v>1</v>
      </c>
      <c r="AZ267" s="145">
        <f>COUNTIFS(A1_Individu_Data_Keadaan_SDMK!A$4:A$149935,M267,A1_Individu_Data_Keadaan_SDMK!Q$4:Q$149935,"08. GIZI")</f>
        <v>0</v>
      </c>
      <c r="BA267" s="147">
        <f t="shared" si="150"/>
        <v>1</v>
      </c>
      <c r="BB267" s="146">
        <f t="shared" si="151"/>
        <v>0</v>
      </c>
      <c r="BC267" s="146">
        <f t="shared" si="152"/>
        <v>1</v>
      </c>
      <c r="BD267" s="145">
        <f>COUNTIFS(A1_Individu_Data_Keadaan_SDMK!A$4:A$149935,M267,A1_Individu_Data_Keadaan_SDMK!R$4:R$149935,"03. Ahli Teknologi Laboratorium Medik")</f>
        <v>0</v>
      </c>
      <c r="BE267" s="147">
        <f t="shared" si="153"/>
        <v>1</v>
      </c>
      <c r="BF267" s="146">
        <f t="shared" si="154"/>
        <v>0</v>
      </c>
      <c r="BG267" s="146">
        <f t="shared" si="155"/>
        <v>1</v>
      </c>
      <c r="BH267" s="151" t="str">
        <f t="shared" si="156"/>
        <v>Belum Memenuhi</v>
      </c>
      <c r="BI267" s="151" t="str">
        <f t="shared" si="157"/>
        <v>Belum Memenuhi</v>
      </c>
    </row>
    <row r="268" spans="13:61" ht="15">
      <c r="M268" s="142" t="s">
        <v>12890</v>
      </c>
      <c r="N268" s="143" t="s">
        <v>12891</v>
      </c>
      <c r="O268" s="140" t="s">
        <v>267</v>
      </c>
      <c r="P268" s="144" t="s">
        <v>9301</v>
      </c>
      <c r="Q268" s="369" t="s">
        <v>12204</v>
      </c>
      <c r="R268" s="140">
        <v>31</v>
      </c>
      <c r="S268" s="141">
        <v>3174</v>
      </c>
      <c r="T268" s="370" t="str">
        <f>IF(R268&lt;&gt;"",VLOOKUP(R268,'01_MASTER_KODE_WILAYAH'!H$1437:I$1470,2,FALSE),"")</f>
        <v>DKI JAKARTA</v>
      </c>
      <c r="U268" s="370" t="str">
        <f>IF(S268&lt;&gt;"",VLOOKUP(S268,'01_MASTER_KODE_WILAYAH'!D$5:F$1353,3,FALSE),"")</f>
        <v>KOTA JAKARTA BARAT</v>
      </c>
      <c r="V268" s="371" t="str">
        <f t="shared" si="127"/>
        <v>2</v>
      </c>
      <c r="W268" s="157">
        <f t="shared" si="128"/>
        <v>0</v>
      </c>
      <c r="X268" s="145">
        <f>COUNTIFS(A1_Individu_Data_Keadaan_SDMK!A$4:A$149935,M268,A1_Individu_Data_Keadaan_SDMK!R$4:R$149935,"01. Dokter")</f>
        <v>0</v>
      </c>
      <c r="Y268" s="134">
        <f t="shared" si="129"/>
        <v>1</v>
      </c>
      <c r="Z268" s="146">
        <f t="shared" si="130"/>
        <v>0</v>
      </c>
      <c r="AA268" s="146">
        <f t="shared" si="131"/>
        <v>1</v>
      </c>
      <c r="AB268" s="145">
        <f>COUNTIFS(A1_Individu_Data_Keadaan_SDMK!A$4:A$149935,M268,A1_Individu_Data_Keadaan_SDMK!R$4:R$149935,"02. Dokter Gigi")</f>
        <v>0</v>
      </c>
      <c r="AC268" s="134">
        <f t="shared" si="132"/>
        <v>1</v>
      </c>
      <c r="AD268" s="146">
        <f t="shared" si="133"/>
        <v>0</v>
      </c>
      <c r="AE268" s="146">
        <f t="shared" si="134"/>
        <v>1</v>
      </c>
      <c r="AF268" s="145">
        <f>COUNTIFS(A1_Individu_Data_Keadaan_SDMK!A$4:A$149935,M268,A1_Individu_Data_Keadaan_SDMK!Q$4:Q$149935,"03. KEPERAWATAN")</f>
        <v>0</v>
      </c>
      <c r="AG268" s="147">
        <f t="shared" si="135"/>
        <v>5</v>
      </c>
      <c r="AH268" s="146">
        <f t="shared" si="136"/>
        <v>0</v>
      </c>
      <c r="AI268" s="146">
        <f t="shared" si="137"/>
        <v>5</v>
      </c>
      <c r="AJ268" s="145">
        <f>COUNTIFS(A1_Individu_Data_Keadaan_SDMK!A$4:A$149935,M268,A1_Individu_Data_Keadaan_SDMK!Q$4:Q$149935,"04. KEBIDANAN")</f>
        <v>0</v>
      </c>
      <c r="AK268" s="147">
        <f t="shared" si="138"/>
        <v>4</v>
      </c>
      <c r="AL268" s="146">
        <f t="shared" si="139"/>
        <v>0</v>
      </c>
      <c r="AM268" s="146">
        <f t="shared" si="140"/>
        <v>4</v>
      </c>
      <c r="AN268" s="145">
        <f>COUNTIFS(A1_Individu_Data_Keadaan_SDMK!A$4:A$149935,M268,A1_Individu_Data_Keadaan_SDMK!Q$4:Q$149935,"05. KEFARMASIAN")</f>
        <v>0</v>
      </c>
      <c r="AO268" s="147">
        <f t="shared" si="141"/>
        <v>1</v>
      </c>
      <c r="AP268" s="146">
        <f t="shared" si="142"/>
        <v>0</v>
      </c>
      <c r="AQ268" s="146">
        <f t="shared" si="143"/>
        <v>1</v>
      </c>
      <c r="AR268" s="145">
        <f>COUNTIFS(A1_Individu_Data_Keadaan_SDMK!A$4:A$149935,M268,A1_Individu_Data_Keadaan_SDMK!Q$4:Q$149935,"06. KESEHATAN MASYARAKAT")</f>
        <v>0</v>
      </c>
      <c r="AS268" s="147">
        <f t="shared" si="144"/>
        <v>1</v>
      </c>
      <c r="AT268" s="146">
        <f t="shared" si="145"/>
        <v>0</v>
      </c>
      <c r="AU268" s="146">
        <f t="shared" si="146"/>
        <v>1</v>
      </c>
      <c r="AV268" s="145">
        <f>COUNTIFS(A1_Individu_Data_Keadaan_SDMK!A$4:A$149935,M268,A1_Individu_Data_Keadaan_SDMK!Q$4:Q$149935,"07. KESEHATAN LINGKUNGAN")</f>
        <v>0</v>
      </c>
      <c r="AW268" s="147">
        <f t="shared" si="147"/>
        <v>1</v>
      </c>
      <c r="AX268" s="146">
        <f t="shared" si="148"/>
        <v>0</v>
      </c>
      <c r="AY268" s="146">
        <f t="shared" si="149"/>
        <v>1</v>
      </c>
      <c r="AZ268" s="145">
        <f>COUNTIFS(A1_Individu_Data_Keadaan_SDMK!A$4:A$149935,M268,A1_Individu_Data_Keadaan_SDMK!Q$4:Q$149935,"08. GIZI")</f>
        <v>0</v>
      </c>
      <c r="BA268" s="147">
        <f t="shared" si="150"/>
        <v>1</v>
      </c>
      <c r="BB268" s="146">
        <f t="shared" si="151"/>
        <v>0</v>
      </c>
      <c r="BC268" s="146">
        <f t="shared" si="152"/>
        <v>1</v>
      </c>
      <c r="BD268" s="145">
        <f>COUNTIFS(A1_Individu_Data_Keadaan_SDMK!A$4:A$149935,M268,A1_Individu_Data_Keadaan_SDMK!R$4:R$149935,"03. Ahli Teknologi Laboratorium Medik")</f>
        <v>0</v>
      </c>
      <c r="BE268" s="147">
        <f t="shared" si="153"/>
        <v>1</v>
      </c>
      <c r="BF268" s="146">
        <f t="shared" si="154"/>
        <v>0</v>
      </c>
      <c r="BG268" s="146">
        <f t="shared" si="155"/>
        <v>1</v>
      </c>
      <c r="BH268" s="151" t="str">
        <f t="shared" si="156"/>
        <v>Belum Memenuhi</v>
      </c>
      <c r="BI268" s="151" t="str">
        <f t="shared" si="157"/>
        <v>Belum Memenuhi</v>
      </c>
    </row>
    <row r="269" spans="13:61" ht="15">
      <c r="M269" s="142" t="s">
        <v>12892</v>
      </c>
      <c r="N269" s="143" t="s">
        <v>12893</v>
      </c>
      <c r="O269" s="140" t="s">
        <v>267</v>
      </c>
      <c r="P269" s="144" t="s">
        <v>9301</v>
      </c>
      <c r="Q269" s="369" t="s">
        <v>12204</v>
      </c>
      <c r="R269" s="140">
        <v>31</v>
      </c>
      <c r="S269" s="141">
        <v>3174</v>
      </c>
      <c r="T269" s="370" t="str">
        <f>IF(R269&lt;&gt;"",VLOOKUP(R269,'01_MASTER_KODE_WILAYAH'!H$1437:I$1470,2,FALSE),"")</f>
        <v>DKI JAKARTA</v>
      </c>
      <c r="U269" s="370" t="str">
        <f>IF(S269&lt;&gt;"",VLOOKUP(S269,'01_MASTER_KODE_WILAYAH'!D$5:F$1353,3,FALSE),"")</f>
        <v>KOTA JAKARTA BARAT</v>
      </c>
      <c r="V269" s="371" t="str">
        <f t="shared" si="127"/>
        <v>2</v>
      </c>
      <c r="W269" s="157">
        <f t="shared" si="128"/>
        <v>0</v>
      </c>
      <c r="X269" s="145">
        <f>COUNTIFS(A1_Individu_Data_Keadaan_SDMK!A$4:A$149935,M269,A1_Individu_Data_Keadaan_SDMK!R$4:R$149935,"01. Dokter")</f>
        <v>0</v>
      </c>
      <c r="Y269" s="134">
        <f t="shared" si="129"/>
        <v>1</v>
      </c>
      <c r="Z269" s="146">
        <f t="shared" si="130"/>
        <v>0</v>
      </c>
      <c r="AA269" s="146">
        <f t="shared" si="131"/>
        <v>1</v>
      </c>
      <c r="AB269" s="145">
        <f>COUNTIFS(A1_Individu_Data_Keadaan_SDMK!A$4:A$149935,M269,A1_Individu_Data_Keadaan_SDMK!R$4:R$149935,"02. Dokter Gigi")</f>
        <v>0</v>
      </c>
      <c r="AC269" s="134">
        <f t="shared" si="132"/>
        <v>1</v>
      </c>
      <c r="AD269" s="146">
        <f t="shared" si="133"/>
        <v>0</v>
      </c>
      <c r="AE269" s="146">
        <f t="shared" si="134"/>
        <v>1</v>
      </c>
      <c r="AF269" s="145">
        <f>COUNTIFS(A1_Individu_Data_Keadaan_SDMK!A$4:A$149935,M269,A1_Individu_Data_Keadaan_SDMK!Q$4:Q$149935,"03. KEPERAWATAN")</f>
        <v>0</v>
      </c>
      <c r="AG269" s="147">
        <f t="shared" si="135"/>
        <v>5</v>
      </c>
      <c r="AH269" s="146">
        <f t="shared" si="136"/>
        <v>0</v>
      </c>
      <c r="AI269" s="146">
        <f t="shared" si="137"/>
        <v>5</v>
      </c>
      <c r="AJ269" s="145">
        <f>COUNTIFS(A1_Individu_Data_Keadaan_SDMK!A$4:A$149935,M269,A1_Individu_Data_Keadaan_SDMK!Q$4:Q$149935,"04. KEBIDANAN")</f>
        <v>0</v>
      </c>
      <c r="AK269" s="147">
        <f t="shared" si="138"/>
        <v>4</v>
      </c>
      <c r="AL269" s="146">
        <f t="shared" si="139"/>
        <v>0</v>
      </c>
      <c r="AM269" s="146">
        <f t="shared" si="140"/>
        <v>4</v>
      </c>
      <c r="AN269" s="145">
        <f>COUNTIFS(A1_Individu_Data_Keadaan_SDMK!A$4:A$149935,M269,A1_Individu_Data_Keadaan_SDMK!Q$4:Q$149935,"05. KEFARMASIAN")</f>
        <v>0</v>
      </c>
      <c r="AO269" s="147">
        <f t="shared" si="141"/>
        <v>1</v>
      </c>
      <c r="AP269" s="146">
        <f t="shared" si="142"/>
        <v>0</v>
      </c>
      <c r="AQ269" s="146">
        <f t="shared" si="143"/>
        <v>1</v>
      </c>
      <c r="AR269" s="145">
        <f>COUNTIFS(A1_Individu_Data_Keadaan_SDMK!A$4:A$149935,M269,A1_Individu_Data_Keadaan_SDMK!Q$4:Q$149935,"06. KESEHATAN MASYARAKAT")</f>
        <v>0</v>
      </c>
      <c r="AS269" s="147">
        <f t="shared" si="144"/>
        <v>1</v>
      </c>
      <c r="AT269" s="146">
        <f t="shared" si="145"/>
        <v>0</v>
      </c>
      <c r="AU269" s="146">
        <f t="shared" si="146"/>
        <v>1</v>
      </c>
      <c r="AV269" s="145">
        <f>COUNTIFS(A1_Individu_Data_Keadaan_SDMK!A$4:A$149935,M269,A1_Individu_Data_Keadaan_SDMK!Q$4:Q$149935,"07. KESEHATAN LINGKUNGAN")</f>
        <v>0</v>
      </c>
      <c r="AW269" s="147">
        <f t="shared" si="147"/>
        <v>1</v>
      </c>
      <c r="AX269" s="146">
        <f t="shared" si="148"/>
        <v>0</v>
      </c>
      <c r="AY269" s="146">
        <f t="shared" si="149"/>
        <v>1</v>
      </c>
      <c r="AZ269" s="145">
        <f>COUNTIFS(A1_Individu_Data_Keadaan_SDMK!A$4:A$149935,M269,A1_Individu_Data_Keadaan_SDMK!Q$4:Q$149935,"08. GIZI")</f>
        <v>0</v>
      </c>
      <c r="BA269" s="147">
        <f t="shared" si="150"/>
        <v>1</v>
      </c>
      <c r="BB269" s="146">
        <f t="shared" si="151"/>
        <v>0</v>
      </c>
      <c r="BC269" s="146">
        <f t="shared" si="152"/>
        <v>1</v>
      </c>
      <c r="BD269" s="145">
        <f>COUNTIFS(A1_Individu_Data_Keadaan_SDMK!A$4:A$149935,M269,A1_Individu_Data_Keadaan_SDMK!R$4:R$149935,"03. Ahli Teknologi Laboratorium Medik")</f>
        <v>0</v>
      </c>
      <c r="BE269" s="147">
        <f t="shared" si="153"/>
        <v>1</v>
      </c>
      <c r="BF269" s="146">
        <f t="shared" si="154"/>
        <v>0</v>
      </c>
      <c r="BG269" s="146">
        <f t="shared" si="155"/>
        <v>1</v>
      </c>
      <c r="BH269" s="151" t="str">
        <f t="shared" si="156"/>
        <v>Belum Memenuhi</v>
      </c>
      <c r="BI269" s="151" t="str">
        <f t="shared" si="157"/>
        <v>Belum Memenuhi</v>
      </c>
    </row>
    <row r="270" spans="13:61" ht="15">
      <c r="M270" s="142" t="s">
        <v>12894</v>
      </c>
      <c r="N270" s="143" t="s">
        <v>12895</v>
      </c>
      <c r="O270" s="140" t="s">
        <v>267</v>
      </c>
      <c r="P270" s="144" t="s">
        <v>9302</v>
      </c>
      <c r="Q270" s="369" t="s">
        <v>12204</v>
      </c>
      <c r="R270" s="140">
        <v>31</v>
      </c>
      <c r="S270" s="141">
        <v>3174</v>
      </c>
      <c r="T270" s="370" t="str">
        <f>IF(R270&lt;&gt;"",VLOOKUP(R270,'01_MASTER_KODE_WILAYAH'!H$1437:I$1470,2,FALSE),"")</f>
        <v>DKI JAKARTA</v>
      </c>
      <c r="U270" s="370" t="str">
        <f>IF(S270&lt;&gt;"",VLOOKUP(S270,'01_MASTER_KODE_WILAYAH'!D$5:F$1353,3,FALSE),"")</f>
        <v>KOTA JAKARTA BARAT</v>
      </c>
      <c r="V270" s="371" t="str">
        <f t="shared" si="127"/>
        <v>1</v>
      </c>
      <c r="W270" s="157">
        <f t="shared" si="128"/>
        <v>0</v>
      </c>
      <c r="X270" s="145">
        <f>COUNTIFS(A1_Individu_Data_Keadaan_SDMK!A$4:A$149935,M270,A1_Individu_Data_Keadaan_SDMK!R$4:R$149935,"01. Dokter")</f>
        <v>0</v>
      </c>
      <c r="Y270" s="134">
        <f t="shared" si="129"/>
        <v>2</v>
      </c>
      <c r="Z270" s="146">
        <f t="shared" si="130"/>
        <v>0</v>
      </c>
      <c r="AA270" s="146">
        <f t="shared" si="131"/>
        <v>2</v>
      </c>
      <c r="AB270" s="145">
        <f>COUNTIFS(A1_Individu_Data_Keadaan_SDMK!A$4:A$149935,M270,A1_Individu_Data_Keadaan_SDMK!R$4:R$149935,"02. Dokter Gigi")</f>
        <v>0</v>
      </c>
      <c r="AC270" s="134">
        <f t="shared" si="132"/>
        <v>1</v>
      </c>
      <c r="AD270" s="146">
        <f t="shared" si="133"/>
        <v>0</v>
      </c>
      <c r="AE270" s="146">
        <f t="shared" si="134"/>
        <v>1</v>
      </c>
      <c r="AF270" s="145">
        <f>COUNTIFS(A1_Individu_Data_Keadaan_SDMK!A$4:A$149935,M270,A1_Individu_Data_Keadaan_SDMK!Q$4:Q$149935,"03. KEPERAWATAN")</f>
        <v>0</v>
      </c>
      <c r="AG270" s="147">
        <f t="shared" si="135"/>
        <v>8</v>
      </c>
      <c r="AH270" s="146">
        <f t="shared" si="136"/>
        <v>0</v>
      </c>
      <c r="AI270" s="146">
        <f t="shared" si="137"/>
        <v>8</v>
      </c>
      <c r="AJ270" s="145">
        <f>COUNTIFS(A1_Individu_Data_Keadaan_SDMK!A$4:A$149935,M270,A1_Individu_Data_Keadaan_SDMK!Q$4:Q$149935,"04. KEBIDANAN")</f>
        <v>0</v>
      </c>
      <c r="AK270" s="147">
        <f t="shared" si="138"/>
        <v>7</v>
      </c>
      <c r="AL270" s="146">
        <f t="shared" si="139"/>
        <v>0</v>
      </c>
      <c r="AM270" s="146">
        <f t="shared" si="140"/>
        <v>7</v>
      </c>
      <c r="AN270" s="145">
        <f>COUNTIFS(A1_Individu_Data_Keadaan_SDMK!A$4:A$149935,M270,A1_Individu_Data_Keadaan_SDMK!Q$4:Q$149935,"05. KEFARMASIAN")</f>
        <v>0</v>
      </c>
      <c r="AO270" s="147">
        <f t="shared" si="141"/>
        <v>1</v>
      </c>
      <c r="AP270" s="146">
        <f t="shared" si="142"/>
        <v>0</v>
      </c>
      <c r="AQ270" s="146">
        <f t="shared" si="143"/>
        <v>1</v>
      </c>
      <c r="AR270" s="145">
        <f>COUNTIFS(A1_Individu_Data_Keadaan_SDMK!A$4:A$149935,M270,A1_Individu_Data_Keadaan_SDMK!Q$4:Q$149935,"06. KESEHATAN MASYARAKAT")</f>
        <v>0</v>
      </c>
      <c r="AS270" s="147">
        <f t="shared" si="144"/>
        <v>1</v>
      </c>
      <c r="AT270" s="146">
        <f t="shared" si="145"/>
        <v>0</v>
      </c>
      <c r="AU270" s="146">
        <f t="shared" si="146"/>
        <v>1</v>
      </c>
      <c r="AV270" s="145">
        <f>COUNTIFS(A1_Individu_Data_Keadaan_SDMK!A$4:A$149935,M270,A1_Individu_Data_Keadaan_SDMK!Q$4:Q$149935,"07. KESEHATAN LINGKUNGAN")</f>
        <v>0</v>
      </c>
      <c r="AW270" s="147">
        <f t="shared" si="147"/>
        <v>1</v>
      </c>
      <c r="AX270" s="146">
        <f t="shared" si="148"/>
        <v>0</v>
      </c>
      <c r="AY270" s="146">
        <f t="shared" si="149"/>
        <v>1</v>
      </c>
      <c r="AZ270" s="145">
        <f>COUNTIFS(A1_Individu_Data_Keadaan_SDMK!A$4:A$149935,M270,A1_Individu_Data_Keadaan_SDMK!Q$4:Q$149935,"08. GIZI")</f>
        <v>0</v>
      </c>
      <c r="BA270" s="147">
        <f t="shared" si="150"/>
        <v>2</v>
      </c>
      <c r="BB270" s="146">
        <f t="shared" si="151"/>
        <v>0</v>
      </c>
      <c r="BC270" s="146">
        <f t="shared" si="152"/>
        <v>2</v>
      </c>
      <c r="BD270" s="145">
        <f>COUNTIFS(A1_Individu_Data_Keadaan_SDMK!A$4:A$149935,M270,A1_Individu_Data_Keadaan_SDMK!R$4:R$149935,"03. Ahli Teknologi Laboratorium Medik")</f>
        <v>0</v>
      </c>
      <c r="BE270" s="147">
        <f t="shared" si="153"/>
        <v>1</v>
      </c>
      <c r="BF270" s="146">
        <f t="shared" si="154"/>
        <v>0</v>
      </c>
      <c r="BG270" s="146">
        <f t="shared" si="155"/>
        <v>1</v>
      </c>
      <c r="BH270" s="151" t="str">
        <f t="shared" si="156"/>
        <v>Belum Memenuhi</v>
      </c>
      <c r="BI270" s="151" t="str">
        <f t="shared" si="157"/>
        <v>Belum Memenuhi</v>
      </c>
    </row>
    <row r="271" spans="13:61" ht="15">
      <c r="M271" s="142" t="s">
        <v>12896</v>
      </c>
      <c r="N271" s="143" t="s">
        <v>12897</v>
      </c>
      <c r="O271" s="140" t="s">
        <v>267</v>
      </c>
      <c r="P271" s="144" t="s">
        <v>9301</v>
      </c>
      <c r="Q271" s="369" t="s">
        <v>12204</v>
      </c>
      <c r="R271" s="140">
        <v>31</v>
      </c>
      <c r="S271" s="141">
        <v>3174</v>
      </c>
      <c r="T271" s="370" t="str">
        <f>IF(R271&lt;&gt;"",VLOOKUP(R271,'01_MASTER_KODE_WILAYAH'!H$1437:I$1470,2,FALSE),"")</f>
        <v>DKI JAKARTA</v>
      </c>
      <c r="U271" s="370" t="str">
        <f>IF(S271&lt;&gt;"",VLOOKUP(S271,'01_MASTER_KODE_WILAYAH'!D$5:F$1353,3,FALSE),"")</f>
        <v>KOTA JAKARTA BARAT</v>
      </c>
      <c r="V271" s="371" t="str">
        <f t="shared" si="127"/>
        <v>2</v>
      </c>
      <c r="W271" s="157">
        <f t="shared" si="128"/>
        <v>0</v>
      </c>
      <c r="X271" s="145">
        <f>COUNTIFS(A1_Individu_Data_Keadaan_SDMK!A$4:A$149935,M271,A1_Individu_Data_Keadaan_SDMK!R$4:R$149935,"01. Dokter")</f>
        <v>0</v>
      </c>
      <c r="Y271" s="134">
        <f t="shared" si="129"/>
        <v>1</v>
      </c>
      <c r="Z271" s="146">
        <f t="shared" si="130"/>
        <v>0</v>
      </c>
      <c r="AA271" s="146">
        <f t="shared" si="131"/>
        <v>1</v>
      </c>
      <c r="AB271" s="145">
        <f>COUNTIFS(A1_Individu_Data_Keadaan_SDMK!A$4:A$149935,M271,A1_Individu_Data_Keadaan_SDMK!R$4:R$149935,"02. Dokter Gigi")</f>
        <v>0</v>
      </c>
      <c r="AC271" s="134">
        <f t="shared" si="132"/>
        <v>1</v>
      </c>
      <c r="AD271" s="146">
        <f t="shared" si="133"/>
        <v>0</v>
      </c>
      <c r="AE271" s="146">
        <f t="shared" si="134"/>
        <v>1</v>
      </c>
      <c r="AF271" s="145">
        <f>COUNTIFS(A1_Individu_Data_Keadaan_SDMK!A$4:A$149935,M271,A1_Individu_Data_Keadaan_SDMK!Q$4:Q$149935,"03. KEPERAWATAN")</f>
        <v>0</v>
      </c>
      <c r="AG271" s="147">
        <f t="shared" si="135"/>
        <v>5</v>
      </c>
      <c r="AH271" s="146">
        <f t="shared" si="136"/>
        <v>0</v>
      </c>
      <c r="AI271" s="146">
        <f t="shared" si="137"/>
        <v>5</v>
      </c>
      <c r="AJ271" s="145">
        <f>COUNTIFS(A1_Individu_Data_Keadaan_SDMK!A$4:A$149935,M271,A1_Individu_Data_Keadaan_SDMK!Q$4:Q$149935,"04. KEBIDANAN")</f>
        <v>0</v>
      </c>
      <c r="AK271" s="147">
        <f t="shared" si="138"/>
        <v>4</v>
      </c>
      <c r="AL271" s="146">
        <f t="shared" si="139"/>
        <v>0</v>
      </c>
      <c r="AM271" s="146">
        <f t="shared" si="140"/>
        <v>4</v>
      </c>
      <c r="AN271" s="145">
        <f>COUNTIFS(A1_Individu_Data_Keadaan_SDMK!A$4:A$149935,M271,A1_Individu_Data_Keadaan_SDMK!Q$4:Q$149935,"05. KEFARMASIAN")</f>
        <v>0</v>
      </c>
      <c r="AO271" s="147">
        <f t="shared" si="141"/>
        <v>1</v>
      </c>
      <c r="AP271" s="146">
        <f t="shared" si="142"/>
        <v>0</v>
      </c>
      <c r="AQ271" s="146">
        <f t="shared" si="143"/>
        <v>1</v>
      </c>
      <c r="AR271" s="145">
        <f>COUNTIFS(A1_Individu_Data_Keadaan_SDMK!A$4:A$149935,M271,A1_Individu_Data_Keadaan_SDMK!Q$4:Q$149935,"06. KESEHATAN MASYARAKAT")</f>
        <v>0</v>
      </c>
      <c r="AS271" s="147">
        <f t="shared" si="144"/>
        <v>1</v>
      </c>
      <c r="AT271" s="146">
        <f t="shared" si="145"/>
        <v>0</v>
      </c>
      <c r="AU271" s="146">
        <f t="shared" si="146"/>
        <v>1</v>
      </c>
      <c r="AV271" s="145">
        <f>COUNTIFS(A1_Individu_Data_Keadaan_SDMK!A$4:A$149935,M271,A1_Individu_Data_Keadaan_SDMK!Q$4:Q$149935,"07. KESEHATAN LINGKUNGAN")</f>
        <v>0</v>
      </c>
      <c r="AW271" s="147">
        <f t="shared" si="147"/>
        <v>1</v>
      </c>
      <c r="AX271" s="146">
        <f t="shared" si="148"/>
        <v>0</v>
      </c>
      <c r="AY271" s="146">
        <f t="shared" si="149"/>
        <v>1</v>
      </c>
      <c r="AZ271" s="145">
        <f>COUNTIFS(A1_Individu_Data_Keadaan_SDMK!A$4:A$149935,M271,A1_Individu_Data_Keadaan_SDMK!Q$4:Q$149935,"08. GIZI")</f>
        <v>0</v>
      </c>
      <c r="BA271" s="147">
        <f t="shared" si="150"/>
        <v>1</v>
      </c>
      <c r="BB271" s="146">
        <f t="shared" si="151"/>
        <v>0</v>
      </c>
      <c r="BC271" s="146">
        <f t="shared" si="152"/>
        <v>1</v>
      </c>
      <c r="BD271" s="145">
        <f>COUNTIFS(A1_Individu_Data_Keadaan_SDMK!A$4:A$149935,M271,A1_Individu_Data_Keadaan_SDMK!R$4:R$149935,"03. Ahli Teknologi Laboratorium Medik")</f>
        <v>0</v>
      </c>
      <c r="BE271" s="147">
        <f t="shared" si="153"/>
        <v>1</v>
      </c>
      <c r="BF271" s="146">
        <f t="shared" si="154"/>
        <v>0</v>
      </c>
      <c r="BG271" s="146">
        <f t="shared" si="155"/>
        <v>1</v>
      </c>
      <c r="BH271" s="151" t="str">
        <f t="shared" si="156"/>
        <v>Belum Memenuhi</v>
      </c>
      <c r="BI271" s="151" t="str">
        <f t="shared" si="157"/>
        <v>Belum Memenuhi</v>
      </c>
    </row>
    <row r="272" spans="13:61" ht="15">
      <c r="M272" s="142" t="s">
        <v>12898</v>
      </c>
      <c r="N272" s="143" t="s">
        <v>12899</v>
      </c>
      <c r="O272" s="140" t="s">
        <v>267</v>
      </c>
      <c r="P272" s="144" t="s">
        <v>9301</v>
      </c>
      <c r="Q272" s="369" t="s">
        <v>12204</v>
      </c>
      <c r="R272" s="140">
        <v>31</v>
      </c>
      <c r="S272" s="141">
        <v>3174</v>
      </c>
      <c r="T272" s="370" t="str">
        <f>IF(R272&lt;&gt;"",VLOOKUP(R272,'01_MASTER_KODE_WILAYAH'!H$1437:I$1470,2,FALSE),"")</f>
        <v>DKI JAKARTA</v>
      </c>
      <c r="U272" s="370" t="str">
        <f>IF(S272&lt;&gt;"",VLOOKUP(S272,'01_MASTER_KODE_WILAYAH'!D$5:F$1353,3,FALSE),"")</f>
        <v>KOTA JAKARTA BARAT</v>
      </c>
      <c r="V272" s="371" t="str">
        <f t="shared" si="127"/>
        <v>2</v>
      </c>
      <c r="W272" s="157">
        <f t="shared" si="128"/>
        <v>0</v>
      </c>
      <c r="X272" s="145">
        <f>COUNTIFS(A1_Individu_Data_Keadaan_SDMK!A$4:A$149935,M272,A1_Individu_Data_Keadaan_SDMK!R$4:R$149935,"01. Dokter")</f>
        <v>0</v>
      </c>
      <c r="Y272" s="134">
        <f t="shared" si="129"/>
        <v>1</v>
      </c>
      <c r="Z272" s="146">
        <f t="shared" si="130"/>
        <v>0</v>
      </c>
      <c r="AA272" s="146">
        <f t="shared" si="131"/>
        <v>1</v>
      </c>
      <c r="AB272" s="145">
        <f>COUNTIFS(A1_Individu_Data_Keadaan_SDMK!A$4:A$149935,M272,A1_Individu_Data_Keadaan_SDMK!R$4:R$149935,"02. Dokter Gigi")</f>
        <v>0</v>
      </c>
      <c r="AC272" s="134">
        <f t="shared" si="132"/>
        <v>1</v>
      </c>
      <c r="AD272" s="146">
        <f t="shared" si="133"/>
        <v>0</v>
      </c>
      <c r="AE272" s="146">
        <f t="shared" si="134"/>
        <v>1</v>
      </c>
      <c r="AF272" s="145">
        <f>COUNTIFS(A1_Individu_Data_Keadaan_SDMK!A$4:A$149935,M272,A1_Individu_Data_Keadaan_SDMK!Q$4:Q$149935,"03. KEPERAWATAN")</f>
        <v>0</v>
      </c>
      <c r="AG272" s="147">
        <f t="shared" si="135"/>
        <v>5</v>
      </c>
      <c r="AH272" s="146">
        <f t="shared" si="136"/>
        <v>0</v>
      </c>
      <c r="AI272" s="146">
        <f t="shared" si="137"/>
        <v>5</v>
      </c>
      <c r="AJ272" s="145">
        <f>COUNTIFS(A1_Individu_Data_Keadaan_SDMK!A$4:A$149935,M272,A1_Individu_Data_Keadaan_SDMK!Q$4:Q$149935,"04. KEBIDANAN")</f>
        <v>0</v>
      </c>
      <c r="AK272" s="147">
        <f t="shared" si="138"/>
        <v>4</v>
      </c>
      <c r="AL272" s="146">
        <f t="shared" si="139"/>
        <v>0</v>
      </c>
      <c r="AM272" s="146">
        <f t="shared" si="140"/>
        <v>4</v>
      </c>
      <c r="AN272" s="145">
        <f>COUNTIFS(A1_Individu_Data_Keadaan_SDMK!A$4:A$149935,M272,A1_Individu_Data_Keadaan_SDMK!Q$4:Q$149935,"05. KEFARMASIAN")</f>
        <v>0</v>
      </c>
      <c r="AO272" s="147">
        <f t="shared" si="141"/>
        <v>1</v>
      </c>
      <c r="AP272" s="146">
        <f t="shared" si="142"/>
        <v>0</v>
      </c>
      <c r="AQ272" s="146">
        <f t="shared" si="143"/>
        <v>1</v>
      </c>
      <c r="AR272" s="145">
        <f>COUNTIFS(A1_Individu_Data_Keadaan_SDMK!A$4:A$149935,M272,A1_Individu_Data_Keadaan_SDMK!Q$4:Q$149935,"06. KESEHATAN MASYARAKAT")</f>
        <v>0</v>
      </c>
      <c r="AS272" s="147">
        <f t="shared" si="144"/>
        <v>1</v>
      </c>
      <c r="AT272" s="146">
        <f t="shared" si="145"/>
        <v>0</v>
      </c>
      <c r="AU272" s="146">
        <f t="shared" si="146"/>
        <v>1</v>
      </c>
      <c r="AV272" s="145">
        <f>COUNTIFS(A1_Individu_Data_Keadaan_SDMK!A$4:A$149935,M272,A1_Individu_Data_Keadaan_SDMK!Q$4:Q$149935,"07. KESEHATAN LINGKUNGAN")</f>
        <v>0</v>
      </c>
      <c r="AW272" s="147">
        <f t="shared" si="147"/>
        <v>1</v>
      </c>
      <c r="AX272" s="146">
        <f t="shared" si="148"/>
        <v>0</v>
      </c>
      <c r="AY272" s="146">
        <f t="shared" si="149"/>
        <v>1</v>
      </c>
      <c r="AZ272" s="145">
        <f>COUNTIFS(A1_Individu_Data_Keadaan_SDMK!A$4:A$149935,M272,A1_Individu_Data_Keadaan_SDMK!Q$4:Q$149935,"08. GIZI")</f>
        <v>0</v>
      </c>
      <c r="BA272" s="147">
        <f t="shared" si="150"/>
        <v>1</v>
      </c>
      <c r="BB272" s="146">
        <f t="shared" si="151"/>
        <v>0</v>
      </c>
      <c r="BC272" s="146">
        <f t="shared" si="152"/>
        <v>1</v>
      </c>
      <c r="BD272" s="145">
        <f>COUNTIFS(A1_Individu_Data_Keadaan_SDMK!A$4:A$149935,M272,A1_Individu_Data_Keadaan_SDMK!R$4:R$149935,"03. Ahli Teknologi Laboratorium Medik")</f>
        <v>0</v>
      </c>
      <c r="BE272" s="147">
        <f t="shared" si="153"/>
        <v>1</v>
      </c>
      <c r="BF272" s="146">
        <f t="shared" si="154"/>
        <v>0</v>
      </c>
      <c r="BG272" s="146">
        <f t="shared" si="155"/>
        <v>1</v>
      </c>
      <c r="BH272" s="151" t="str">
        <f t="shared" si="156"/>
        <v>Belum Memenuhi</v>
      </c>
      <c r="BI272" s="151" t="str">
        <f t="shared" si="157"/>
        <v>Belum Memenuhi</v>
      </c>
    </row>
    <row r="273" spans="13:61" ht="15">
      <c r="M273" s="142" t="s">
        <v>12900</v>
      </c>
      <c r="N273" s="143" t="s">
        <v>12901</v>
      </c>
      <c r="O273" s="140" t="s">
        <v>267</v>
      </c>
      <c r="P273" s="144" t="s">
        <v>9301</v>
      </c>
      <c r="Q273" s="369" t="s">
        <v>12204</v>
      </c>
      <c r="R273" s="140">
        <v>31</v>
      </c>
      <c r="S273" s="141">
        <v>3174</v>
      </c>
      <c r="T273" s="370" t="str">
        <f>IF(R273&lt;&gt;"",VLOOKUP(R273,'01_MASTER_KODE_WILAYAH'!H$1437:I$1470,2,FALSE),"")</f>
        <v>DKI JAKARTA</v>
      </c>
      <c r="U273" s="370" t="str">
        <f>IF(S273&lt;&gt;"",VLOOKUP(S273,'01_MASTER_KODE_WILAYAH'!D$5:F$1353,3,FALSE),"")</f>
        <v>KOTA JAKARTA BARAT</v>
      </c>
      <c r="V273" s="371" t="str">
        <f t="shared" si="127"/>
        <v>2</v>
      </c>
      <c r="W273" s="157">
        <f t="shared" si="128"/>
        <v>0</v>
      </c>
      <c r="X273" s="145">
        <f>COUNTIFS(A1_Individu_Data_Keadaan_SDMK!A$4:A$149935,M273,A1_Individu_Data_Keadaan_SDMK!R$4:R$149935,"01. Dokter")</f>
        <v>0</v>
      </c>
      <c r="Y273" s="134">
        <f t="shared" si="129"/>
        <v>1</v>
      </c>
      <c r="Z273" s="146">
        <f t="shared" si="130"/>
        <v>0</v>
      </c>
      <c r="AA273" s="146">
        <f t="shared" si="131"/>
        <v>1</v>
      </c>
      <c r="AB273" s="145">
        <f>COUNTIFS(A1_Individu_Data_Keadaan_SDMK!A$4:A$149935,M273,A1_Individu_Data_Keadaan_SDMK!R$4:R$149935,"02. Dokter Gigi")</f>
        <v>0</v>
      </c>
      <c r="AC273" s="134">
        <f t="shared" si="132"/>
        <v>1</v>
      </c>
      <c r="AD273" s="146">
        <f t="shared" si="133"/>
        <v>0</v>
      </c>
      <c r="AE273" s="146">
        <f t="shared" si="134"/>
        <v>1</v>
      </c>
      <c r="AF273" s="145">
        <f>COUNTIFS(A1_Individu_Data_Keadaan_SDMK!A$4:A$149935,M273,A1_Individu_Data_Keadaan_SDMK!Q$4:Q$149935,"03. KEPERAWATAN")</f>
        <v>0</v>
      </c>
      <c r="AG273" s="147">
        <f t="shared" si="135"/>
        <v>5</v>
      </c>
      <c r="AH273" s="146">
        <f t="shared" si="136"/>
        <v>0</v>
      </c>
      <c r="AI273" s="146">
        <f t="shared" si="137"/>
        <v>5</v>
      </c>
      <c r="AJ273" s="145">
        <f>COUNTIFS(A1_Individu_Data_Keadaan_SDMK!A$4:A$149935,M273,A1_Individu_Data_Keadaan_SDMK!Q$4:Q$149935,"04. KEBIDANAN")</f>
        <v>0</v>
      </c>
      <c r="AK273" s="147">
        <f t="shared" si="138"/>
        <v>4</v>
      </c>
      <c r="AL273" s="146">
        <f t="shared" si="139"/>
        <v>0</v>
      </c>
      <c r="AM273" s="146">
        <f t="shared" si="140"/>
        <v>4</v>
      </c>
      <c r="AN273" s="145">
        <f>COUNTIFS(A1_Individu_Data_Keadaan_SDMK!A$4:A$149935,M273,A1_Individu_Data_Keadaan_SDMK!Q$4:Q$149935,"05. KEFARMASIAN")</f>
        <v>0</v>
      </c>
      <c r="AO273" s="147">
        <f t="shared" si="141"/>
        <v>1</v>
      </c>
      <c r="AP273" s="146">
        <f t="shared" si="142"/>
        <v>0</v>
      </c>
      <c r="AQ273" s="146">
        <f t="shared" si="143"/>
        <v>1</v>
      </c>
      <c r="AR273" s="145">
        <f>COUNTIFS(A1_Individu_Data_Keadaan_SDMK!A$4:A$149935,M273,A1_Individu_Data_Keadaan_SDMK!Q$4:Q$149935,"06. KESEHATAN MASYARAKAT")</f>
        <v>0</v>
      </c>
      <c r="AS273" s="147">
        <f t="shared" si="144"/>
        <v>1</v>
      </c>
      <c r="AT273" s="146">
        <f t="shared" si="145"/>
        <v>0</v>
      </c>
      <c r="AU273" s="146">
        <f t="shared" si="146"/>
        <v>1</v>
      </c>
      <c r="AV273" s="145">
        <f>COUNTIFS(A1_Individu_Data_Keadaan_SDMK!A$4:A$149935,M273,A1_Individu_Data_Keadaan_SDMK!Q$4:Q$149935,"07. KESEHATAN LINGKUNGAN")</f>
        <v>0</v>
      </c>
      <c r="AW273" s="147">
        <f t="shared" si="147"/>
        <v>1</v>
      </c>
      <c r="AX273" s="146">
        <f t="shared" si="148"/>
        <v>0</v>
      </c>
      <c r="AY273" s="146">
        <f t="shared" si="149"/>
        <v>1</v>
      </c>
      <c r="AZ273" s="145">
        <f>COUNTIFS(A1_Individu_Data_Keadaan_SDMK!A$4:A$149935,M273,A1_Individu_Data_Keadaan_SDMK!Q$4:Q$149935,"08. GIZI")</f>
        <v>0</v>
      </c>
      <c r="BA273" s="147">
        <f t="shared" si="150"/>
        <v>1</v>
      </c>
      <c r="BB273" s="146">
        <f t="shared" si="151"/>
        <v>0</v>
      </c>
      <c r="BC273" s="146">
        <f t="shared" si="152"/>
        <v>1</v>
      </c>
      <c r="BD273" s="145">
        <f>COUNTIFS(A1_Individu_Data_Keadaan_SDMK!A$4:A$149935,M273,A1_Individu_Data_Keadaan_SDMK!R$4:R$149935,"03. Ahli Teknologi Laboratorium Medik")</f>
        <v>0</v>
      </c>
      <c r="BE273" s="147">
        <f t="shared" si="153"/>
        <v>1</v>
      </c>
      <c r="BF273" s="146">
        <f t="shared" si="154"/>
        <v>0</v>
      </c>
      <c r="BG273" s="146">
        <f t="shared" si="155"/>
        <v>1</v>
      </c>
      <c r="BH273" s="151" t="str">
        <f t="shared" si="156"/>
        <v>Belum Memenuhi</v>
      </c>
      <c r="BI273" s="151" t="str">
        <f t="shared" si="157"/>
        <v>Belum Memenuhi</v>
      </c>
    </row>
    <row r="274" spans="13:61" ht="15">
      <c r="M274" s="142" t="s">
        <v>12902</v>
      </c>
      <c r="N274" s="143" t="s">
        <v>12903</v>
      </c>
      <c r="O274" s="140" t="s">
        <v>267</v>
      </c>
      <c r="P274" s="144" t="s">
        <v>9301</v>
      </c>
      <c r="Q274" s="369" t="s">
        <v>12204</v>
      </c>
      <c r="R274" s="140">
        <v>31</v>
      </c>
      <c r="S274" s="141">
        <v>3174</v>
      </c>
      <c r="T274" s="370" t="str">
        <f>IF(R274&lt;&gt;"",VLOOKUP(R274,'01_MASTER_KODE_WILAYAH'!H$1437:I$1470,2,FALSE),"")</f>
        <v>DKI JAKARTA</v>
      </c>
      <c r="U274" s="370" t="str">
        <f>IF(S274&lt;&gt;"",VLOOKUP(S274,'01_MASTER_KODE_WILAYAH'!D$5:F$1353,3,FALSE),"")</f>
        <v>KOTA JAKARTA BARAT</v>
      </c>
      <c r="V274" s="371" t="str">
        <f t="shared" si="127"/>
        <v>2</v>
      </c>
      <c r="W274" s="157">
        <f t="shared" si="128"/>
        <v>0</v>
      </c>
      <c r="X274" s="145">
        <f>COUNTIFS(A1_Individu_Data_Keadaan_SDMK!A$4:A$149935,M274,A1_Individu_Data_Keadaan_SDMK!R$4:R$149935,"01. Dokter")</f>
        <v>0</v>
      </c>
      <c r="Y274" s="134">
        <f t="shared" si="129"/>
        <v>1</v>
      </c>
      <c r="Z274" s="146">
        <f t="shared" si="130"/>
        <v>0</v>
      </c>
      <c r="AA274" s="146">
        <f t="shared" si="131"/>
        <v>1</v>
      </c>
      <c r="AB274" s="145">
        <f>COUNTIFS(A1_Individu_Data_Keadaan_SDMK!A$4:A$149935,M274,A1_Individu_Data_Keadaan_SDMK!R$4:R$149935,"02. Dokter Gigi")</f>
        <v>0</v>
      </c>
      <c r="AC274" s="134">
        <f t="shared" si="132"/>
        <v>1</v>
      </c>
      <c r="AD274" s="146">
        <f t="shared" si="133"/>
        <v>0</v>
      </c>
      <c r="AE274" s="146">
        <f t="shared" si="134"/>
        <v>1</v>
      </c>
      <c r="AF274" s="145">
        <f>COUNTIFS(A1_Individu_Data_Keadaan_SDMK!A$4:A$149935,M274,A1_Individu_Data_Keadaan_SDMK!Q$4:Q$149935,"03. KEPERAWATAN")</f>
        <v>0</v>
      </c>
      <c r="AG274" s="147">
        <f t="shared" si="135"/>
        <v>5</v>
      </c>
      <c r="AH274" s="146">
        <f t="shared" si="136"/>
        <v>0</v>
      </c>
      <c r="AI274" s="146">
        <f t="shared" si="137"/>
        <v>5</v>
      </c>
      <c r="AJ274" s="145">
        <f>COUNTIFS(A1_Individu_Data_Keadaan_SDMK!A$4:A$149935,M274,A1_Individu_Data_Keadaan_SDMK!Q$4:Q$149935,"04. KEBIDANAN")</f>
        <v>0</v>
      </c>
      <c r="AK274" s="147">
        <f t="shared" si="138"/>
        <v>4</v>
      </c>
      <c r="AL274" s="146">
        <f t="shared" si="139"/>
        <v>0</v>
      </c>
      <c r="AM274" s="146">
        <f t="shared" si="140"/>
        <v>4</v>
      </c>
      <c r="AN274" s="145">
        <f>COUNTIFS(A1_Individu_Data_Keadaan_SDMK!A$4:A$149935,M274,A1_Individu_Data_Keadaan_SDMK!Q$4:Q$149935,"05. KEFARMASIAN")</f>
        <v>0</v>
      </c>
      <c r="AO274" s="147">
        <f t="shared" si="141"/>
        <v>1</v>
      </c>
      <c r="AP274" s="146">
        <f t="shared" si="142"/>
        <v>0</v>
      </c>
      <c r="AQ274" s="146">
        <f t="shared" si="143"/>
        <v>1</v>
      </c>
      <c r="AR274" s="145">
        <f>COUNTIFS(A1_Individu_Data_Keadaan_SDMK!A$4:A$149935,M274,A1_Individu_Data_Keadaan_SDMK!Q$4:Q$149935,"06. KESEHATAN MASYARAKAT")</f>
        <v>0</v>
      </c>
      <c r="AS274" s="147">
        <f t="shared" si="144"/>
        <v>1</v>
      </c>
      <c r="AT274" s="146">
        <f t="shared" si="145"/>
        <v>0</v>
      </c>
      <c r="AU274" s="146">
        <f t="shared" si="146"/>
        <v>1</v>
      </c>
      <c r="AV274" s="145">
        <f>COUNTIFS(A1_Individu_Data_Keadaan_SDMK!A$4:A$149935,M274,A1_Individu_Data_Keadaan_SDMK!Q$4:Q$149935,"07. KESEHATAN LINGKUNGAN")</f>
        <v>0</v>
      </c>
      <c r="AW274" s="147">
        <f t="shared" si="147"/>
        <v>1</v>
      </c>
      <c r="AX274" s="146">
        <f t="shared" si="148"/>
        <v>0</v>
      </c>
      <c r="AY274" s="146">
        <f t="shared" si="149"/>
        <v>1</v>
      </c>
      <c r="AZ274" s="145">
        <f>COUNTIFS(A1_Individu_Data_Keadaan_SDMK!A$4:A$149935,M274,A1_Individu_Data_Keadaan_SDMK!Q$4:Q$149935,"08. GIZI")</f>
        <v>0</v>
      </c>
      <c r="BA274" s="147">
        <f t="shared" si="150"/>
        <v>1</v>
      </c>
      <c r="BB274" s="146">
        <f t="shared" si="151"/>
        <v>0</v>
      </c>
      <c r="BC274" s="146">
        <f t="shared" si="152"/>
        <v>1</v>
      </c>
      <c r="BD274" s="145">
        <f>COUNTIFS(A1_Individu_Data_Keadaan_SDMK!A$4:A$149935,M274,A1_Individu_Data_Keadaan_SDMK!R$4:R$149935,"03. Ahli Teknologi Laboratorium Medik")</f>
        <v>0</v>
      </c>
      <c r="BE274" s="147">
        <f t="shared" si="153"/>
        <v>1</v>
      </c>
      <c r="BF274" s="146">
        <f t="shared" si="154"/>
        <v>0</v>
      </c>
      <c r="BG274" s="146">
        <f t="shared" si="155"/>
        <v>1</v>
      </c>
      <c r="BH274" s="151" t="str">
        <f t="shared" si="156"/>
        <v>Belum Memenuhi</v>
      </c>
      <c r="BI274" s="151" t="str">
        <f t="shared" si="157"/>
        <v>Belum Memenuhi</v>
      </c>
    </row>
    <row r="275" spans="13:61" ht="15">
      <c r="M275" s="142" t="s">
        <v>12904</v>
      </c>
      <c r="N275" s="143" t="s">
        <v>12905</v>
      </c>
      <c r="O275" s="140" t="s">
        <v>267</v>
      </c>
      <c r="P275" s="144" t="s">
        <v>9301</v>
      </c>
      <c r="Q275" s="369" t="s">
        <v>12204</v>
      </c>
      <c r="R275" s="140">
        <v>31</v>
      </c>
      <c r="S275" s="141">
        <v>3174</v>
      </c>
      <c r="T275" s="370" t="str">
        <f>IF(R275&lt;&gt;"",VLOOKUP(R275,'01_MASTER_KODE_WILAYAH'!H$1437:I$1470,2,FALSE),"")</f>
        <v>DKI JAKARTA</v>
      </c>
      <c r="U275" s="370" t="str">
        <f>IF(S275&lt;&gt;"",VLOOKUP(S275,'01_MASTER_KODE_WILAYAH'!D$5:F$1353,3,FALSE),"")</f>
        <v>KOTA JAKARTA BARAT</v>
      </c>
      <c r="V275" s="371" t="str">
        <f t="shared" si="127"/>
        <v>2</v>
      </c>
      <c r="W275" s="157">
        <f t="shared" si="128"/>
        <v>0</v>
      </c>
      <c r="X275" s="145">
        <f>COUNTIFS(A1_Individu_Data_Keadaan_SDMK!A$4:A$149935,M275,A1_Individu_Data_Keadaan_SDMK!R$4:R$149935,"01. Dokter")</f>
        <v>0</v>
      </c>
      <c r="Y275" s="134">
        <f t="shared" si="129"/>
        <v>1</v>
      </c>
      <c r="Z275" s="146">
        <f t="shared" si="130"/>
        <v>0</v>
      </c>
      <c r="AA275" s="146">
        <f t="shared" si="131"/>
        <v>1</v>
      </c>
      <c r="AB275" s="145">
        <f>COUNTIFS(A1_Individu_Data_Keadaan_SDMK!A$4:A$149935,M275,A1_Individu_Data_Keadaan_SDMK!R$4:R$149935,"02. Dokter Gigi")</f>
        <v>0</v>
      </c>
      <c r="AC275" s="134">
        <f t="shared" si="132"/>
        <v>1</v>
      </c>
      <c r="AD275" s="146">
        <f t="shared" si="133"/>
        <v>0</v>
      </c>
      <c r="AE275" s="146">
        <f t="shared" si="134"/>
        <v>1</v>
      </c>
      <c r="AF275" s="145">
        <f>COUNTIFS(A1_Individu_Data_Keadaan_SDMK!A$4:A$149935,M275,A1_Individu_Data_Keadaan_SDMK!Q$4:Q$149935,"03. KEPERAWATAN")</f>
        <v>0</v>
      </c>
      <c r="AG275" s="147">
        <f t="shared" si="135"/>
        <v>5</v>
      </c>
      <c r="AH275" s="146">
        <f t="shared" si="136"/>
        <v>0</v>
      </c>
      <c r="AI275" s="146">
        <f t="shared" si="137"/>
        <v>5</v>
      </c>
      <c r="AJ275" s="145">
        <f>COUNTIFS(A1_Individu_Data_Keadaan_SDMK!A$4:A$149935,M275,A1_Individu_Data_Keadaan_SDMK!Q$4:Q$149935,"04. KEBIDANAN")</f>
        <v>0</v>
      </c>
      <c r="AK275" s="147">
        <f t="shared" si="138"/>
        <v>4</v>
      </c>
      <c r="AL275" s="146">
        <f t="shared" si="139"/>
        <v>0</v>
      </c>
      <c r="AM275" s="146">
        <f t="shared" si="140"/>
        <v>4</v>
      </c>
      <c r="AN275" s="145">
        <f>COUNTIFS(A1_Individu_Data_Keadaan_SDMK!A$4:A$149935,M275,A1_Individu_Data_Keadaan_SDMK!Q$4:Q$149935,"05. KEFARMASIAN")</f>
        <v>0</v>
      </c>
      <c r="AO275" s="147">
        <f t="shared" si="141"/>
        <v>1</v>
      </c>
      <c r="AP275" s="146">
        <f t="shared" si="142"/>
        <v>0</v>
      </c>
      <c r="AQ275" s="146">
        <f t="shared" si="143"/>
        <v>1</v>
      </c>
      <c r="AR275" s="145">
        <f>COUNTIFS(A1_Individu_Data_Keadaan_SDMK!A$4:A$149935,M275,A1_Individu_Data_Keadaan_SDMK!Q$4:Q$149935,"06. KESEHATAN MASYARAKAT")</f>
        <v>0</v>
      </c>
      <c r="AS275" s="147">
        <f t="shared" si="144"/>
        <v>1</v>
      </c>
      <c r="AT275" s="146">
        <f t="shared" si="145"/>
        <v>0</v>
      </c>
      <c r="AU275" s="146">
        <f t="shared" si="146"/>
        <v>1</v>
      </c>
      <c r="AV275" s="145">
        <f>COUNTIFS(A1_Individu_Data_Keadaan_SDMK!A$4:A$149935,M275,A1_Individu_Data_Keadaan_SDMK!Q$4:Q$149935,"07. KESEHATAN LINGKUNGAN")</f>
        <v>0</v>
      </c>
      <c r="AW275" s="147">
        <f t="shared" si="147"/>
        <v>1</v>
      </c>
      <c r="AX275" s="146">
        <f t="shared" si="148"/>
        <v>0</v>
      </c>
      <c r="AY275" s="146">
        <f t="shared" si="149"/>
        <v>1</v>
      </c>
      <c r="AZ275" s="145">
        <f>COUNTIFS(A1_Individu_Data_Keadaan_SDMK!A$4:A$149935,M275,A1_Individu_Data_Keadaan_SDMK!Q$4:Q$149935,"08. GIZI")</f>
        <v>0</v>
      </c>
      <c r="BA275" s="147">
        <f t="shared" si="150"/>
        <v>1</v>
      </c>
      <c r="BB275" s="146">
        <f t="shared" si="151"/>
        <v>0</v>
      </c>
      <c r="BC275" s="146">
        <f t="shared" si="152"/>
        <v>1</v>
      </c>
      <c r="BD275" s="145">
        <f>COUNTIFS(A1_Individu_Data_Keadaan_SDMK!A$4:A$149935,M275,A1_Individu_Data_Keadaan_SDMK!R$4:R$149935,"03. Ahli Teknologi Laboratorium Medik")</f>
        <v>0</v>
      </c>
      <c r="BE275" s="147">
        <f t="shared" si="153"/>
        <v>1</v>
      </c>
      <c r="BF275" s="146">
        <f t="shared" si="154"/>
        <v>0</v>
      </c>
      <c r="BG275" s="146">
        <f t="shared" si="155"/>
        <v>1</v>
      </c>
      <c r="BH275" s="151" t="str">
        <f t="shared" si="156"/>
        <v>Belum Memenuhi</v>
      </c>
      <c r="BI275" s="151" t="str">
        <f t="shared" si="157"/>
        <v>Belum Memenuhi</v>
      </c>
    </row>
    <row r="276" spans="13:61" ht="15">
      <c r="M276" s="142" t="s">
        <v>12906</v>
      </c>
      <c r="N276" s="143" t="s">
        <v>12907</v>
      </c>
      <c r="O276" s="140" t="s">
        <v>267</v>
      </c>
      <c r="P276" s="144" t="s">
        <v>9302</v>
      </c>
      <c r="Q276" s="369" t="s">
        <v>12204</v>
      </c>
      <c r="R276" s="140">
        <v>31</v>
      </c>
      <c r="S276" s="141">
        <v>3174</v>
      </c>
      <c r="T276" s="370" t="str">
        <f>IF(R276&lt;&gt;"",VLOOKUP(R276,'01_MASTER_KODE_WILAYAH'!H$1437:I$1470,2,FALSE),"")</f>
        <v>DKI JAKARTA</v>
      </c>
      <c r="U276" s="370" t="str">
        <f>IF(S276&lt;&gt;"",VLOOKUP(S276,'01_MASTER_KODE_WILAYAH'!D$5:F$1353,3,FALSE),"")</f>
        <v>KOTA JAKARTA BARAT</v>
      </c>
      <c r="V276" s="371" t="str">
        <f t="shared" si="127"/>
        <v>1</v>
      </c>
      <c r="W276" s="157">
        <f t="shared" si="128"/>
        <v>0</v>
      </c>
      <c r="X276" s="145">
        <f>COUNTIFS(A1_Individu_Data_Keadaan_SDMK!A$4:A$149935,M276,A1_Individu_Data_Keadaan_SDMK!R$4:R$149935,"01. Dokter")</f>
        <v>0</v>
      </c>
      <c r="Y276" s="134">
        <f t="shared" si="129"/>
        <v>2</v>
      </c>
      <c r="Z276" s="146">
        <f t="shared" si="130"/>
        <v>0</v>
      </c>
      <c r="AA276" s="146">
        <f t="shared" si="131"/>
        <v>2</v>
      </c>
      <c r="AB276" s="145">
        <f>COUNTIFS(A1_Individu_Data_Keadaan_SDMK!A$4:A$149935,M276,A1_Individu_Data_Keadaan_SDMK!R$4:R$149935,"02. Dokter Gigi")</f>
        <v>0</v>
      </c>
      <c r="AC276" s="134">
        <f t="shared" si="132"/>
        <v>1</v>
      </c>
      <c r="AD276" s="146">
        <f t="shared" si="133"/>
        <v>0</v>
      </c>
      <c r="AE276" s="146">
        <f t="shared" si="134"/>
        <v>1</v>
      </c>
      <c r="AF276" s="145">
        <f>COUNTIFS(A1_Individu_Data_Keadaan_SDMK!A$4:A$149935,M276,A1_Individu_Data_Keadaan_SDMK!Q$4:Q$149935,"03. KEPERAWATAN")</f>
        <v>0</v>
      </c>
      <c r="AG276" s="147">
        <f t="shared" si="135"/>
        <v>8</v>
      </c>
      <c r="AH276" s="146">
        <f t="shared" si="136"/>
        <v>0</v>
      </c>
      <c r="AI276" s="146">
        <f t="shared" si="137"/>
        <v>8</v>
      </c>
      <c r="AJ276" s="145">
        <f>COUNTIFS(A1_Individu_Data_Keadaan_SDMK!A$4:A$149935,M276,A1_Individu_Data_Keadaan_SDMK!Q$4:Q$149935,"04. KEBIDANAN")</f>
        <v>0</v>
      </c>
      <c r="AK276" s="147">
        <f t="shared" si="138"/>
        <v>7</v>
      </c>
      <c r="AL276" s="146">
        <f t="shared" si="139"/>
        <v>0</v>
      </c>
      <c r="AM276" s="146">
        <f t="shared" si="140"/>
        <v>7</v>
      </c>
      <c r="AN276" s="145">
        <f>COUNTIFS(A1_Individu_Data_Keadaan_SDMK!A$4:A$149935,M276,A1_Individu_Data_Keadaan_SDMK!Q$4:Q$149935,"05. KEFARMASIAN")</f>
        <v>0</v>
      </c>
      <c r="AO276" s="147">
        <f t="shared" si="141"/>
        <v>1</v>
      </c>
      <c r="AP276" s="146">
        <f t="shared" si="142"/>
        <v>0</v>
      </c>
      <c r="AQ276" s="146">
        <f t="shared" si="143"/>
        <v>1</v>
      </c>
      <c r="AR276" s="145">
        <f>COUNTIFS(A1_Individu_Data_Keadaan_SDMK!A$4:A$149935,M276,A1_Individu_Data_Keadaan_SDMK!Q$4:Q$149935,"06. KESEHATAN MASYARAKAT")</f>
        <v>0</v>
      </c>
      <c r="AS276" s="147">
        <f t="shared" si="144"/>
        <v>1</v>
      </c>
      <c r="AT276" s="146">
        <f t="shared" si="145"/>
        <v>0</v>
      </c>
      <c r="AU276" s="146">
        <f t="shared" si="146"/>
        <v>1</v>
      </c>
      <c r="AV276" s="145">
        <f>COUNTIFS(A1_Individu_Data_Keadaan_SDMK!A$4:A$149935,M276,A1_Individu_Data_Keadaan_SDMK!Q$4:Q$149935,"07. KESEHATAN LINGKUNGAN")</f>
        <v>0</v>
      </c>
      <c r="AW276" s="147">
        <f t="shared" si="147"/>
        <v>1</v>
      </c>
      <c r="AX276" s="146">
        <f t="shared" si="148"/>
        <v>0</v>
      </c>
      <c r="AY276" s="146">
        <f t="shared" si="149"/>
        <v>1</v>
      </c>
      <c r="AZ276" s="145">
        <f>COUNTIFS(A1_Individu_Data_Keadaan_SDMK!A$4:A$149935,M276,A1_Individu_Data_Keadaan_SDMK!Q$4:Q$149935,"08. GIZI")</f>
        <v>0</v>
      </c>
      <c r="BA276" s="147">
        <f t="shared" si="150"/>
        <v>2</v>
      </c>
      <c r="BB276" s="146">
        <f t="shared" si="151"/>
        <v>0</v>
      </c>
      <c r="BC276" s="146">
        <f t="shared" si="152"/>
        <v>2</v>
      </c>
      <c r="BD276" s="145">
        <f>COUNTIFS(A1_Individu_Data_Keadaan_SDMK!A$4:A$149935,M276,A1_Individu_Data_Keadaan_SDMK!R$4:R$149935,"03. Ahli Teknologi Laboratorium Medik")</f>
        <v>0</v>
      </c>
      <c r="BE276" s="147">
        <f t="shared" si="153"/>
        <v>1</v>
      </c>
      <c r="BF276" s="146">
        <f t="shared" si="154"/>
        <v>0</v>
      </c>
      <c r="BG276" s="146">
        <f t="shared" si="155"/>
        <v>1</v>
      </c>
      <c r="BH276" s="151" t="str">
        <f t="shared" si="156"/>
        <v>Belum Memenuhi</v>
      </c>
      <c r="BI276" s="151" t="str">
        <f t="shared" si="157"/>
        <v>Belum Memenuhi</v>
      </c>
    </row>
    <row r="277" spans="13:61" ht="15">
      <c r="M277" s="142" t="s">
        <v>12908</v>
      </c>
      <c r="N277" s="143" t="s">
        <v>12909</v>
      </c>
      <c r="O277" s="140" t="s">
        <v>267</v>
      </c>
      <c r="P277" s="144" t="s">
        <v>9301</v>
      </c>
      <c r="Q277" s="369" t="s">
        <v>12204</v>
      </c>
      <c r="R277" s="140">
        <v>31</v>
      </c>
      <c r="S277" s="141">
        <v>3174</v>
      </c>
      <c r="T277" s="370" t="str">
        <f>IF(R277&lt;&gt;"",VLOOKUP(R277,'01_MASTER_KODE_WILAYAH'!H$1437:I$1470,2,FALSE),"")</f>
        <v>DKI JAKARTA</v>
      </c>
      <c r="U277" s="370" t="str">
        <f>IF(S277&lt;&gt;"",VLOOKUP(S277,'01_MASTER_KODE_WILAYAH'!D$5:F$1353,3,FALSE),"")</f>
        <v>KOTA JAKARTA BARAT</v>
      </c>
      <c r="V277" s="371" t="str">
        <f t="shared" si="127"/>
        <v>2</v>
      </c>
      <c r="W277" s="157">
        <f t="shared" si="128"/>
        <v>0</v>
      </c>
      <c r="X277" s="145">
        <f>COUNTIFS(A1_Individu_Data_Keadaan_SDMK!A$4:A$149935,M277,A1_Individu_Data_Keadaan_SDMK!R$4:R$149935,"01. Dokter")</f>
        <v>0</v>
      </c>
      <c r="Y277" s="134">
        <f t="shared" si="129"/>
        <v>1</v>
      </c>
      <c r="Z277" s="146">
        <f t="shared" si="130"/>
        <v>0</v>
      </c>
      <c r="AA277" s="146">
        <f t="shared" si="131"/>
        <v>1</v>
      </c>
      <c r="AB277" s="145">
        <f>COUNTIFS(A1_Individu_Data_Keadaan_SDMK!A$4:A$149935,M277,A1_Individu_Data_Keadaan_SDMK!R$4:R$149935,"02. Dokter Gigi")</f>
        <v>0</v>
      </c>
      <c r="AC277" s="134">
        <f t="shared" si="132"/>
        <v>1</v>
      </c>
      <c r="AD277" s="146">
        <f t="shared" si="133"/>
        <v>0</v>
      </c>
      <c r="AE277" s="146">
        <f t="shared" si="134"/>
        <v>1</v>
      </c>
      <c r="AF277" s="145">
        <f>COUNTIFS(A1_Individu_Data_Keadaan_SDMK!A$4:A$149935,M277,A1_Individu_Data_Keadaan_SDMK!Q$4:Q$149935,"03. KEPERAWATAN")</f>
        <v>0</v>
      </c>
      <c r="AG277" s="147">
        <f t="shared" si="135"/>
        <v>5</v>
      </c>
      <c r="AH277" s="146">
        <f t="shared" si="136"/>
        <v>0</v>
      </c>
      <c r="AI277" s="146">
        <f t="shared" si="137"/>
        <v>5</v>
      </c>
      <c r="AJ277" s="145">
        <f>COUNTIFS(A1_Individu_Data_Keadaan_SDMK!A$4:A$149935,M277,A1_Individu_Data_Keadaan_SDMK!Q$4:Q$149935,"04. KEBIDANAN")</f>
        <v>0</v>
      </c>
      <c r="AK277" s="147">
        <f t="shared" si="138"/>
        <v>4</v>
      </c>
      <c r="AL277" s="146">
        <f t="shared" si="139"/>
        <v>0</v>
      </c>
      <c r="AM277" s="146">
        <f t="shared" si="140"/>
        <v>4</v>
      </c>
      <c r="AN277" s="145">
        <f>COUNTIFS(A1_Individu_Data_Keadaan_SDMK!A$4:A$149935,M277,A1_Individu_Data_Keadaan_SDMK!Q$4:Q$149935,"05. KEFARMASIAN")</f>
        <v>0</v>
      </c>
      <c r="AO277" s="147">
        <f t="shared" si="141"/>
        <v>1</v>
      </c>
      <c r="AP277" s="146">
        <f t="shared" si="142"/>
        <v>0</v>
      </c>
      <c r="AQ277" s="146">
        <f t="shared" si="143"/>
        <v>1</v>
      </c>
      <c r="AR277" s="145">
        <f>COUNTIFS(A1_Individu_Data_Keadaan_SDMK!A$4:A$149935,M277,A1_Individu_Data_Keadaan_SDMK!Q$4:Q$149935,"06. KESEHATAN MASYARAKAT")</f>
        <v>0</v>
      </c>
      <c r="AS277" s="147">
        <f t="shared" si="144"/>
        <v>1</v>
      </c>
      <c r="AT277" s="146">
        <f t="shared" si="145"/>
        <v>0</v>
      </c>
      <c r="AU277" s="146">
        <f t="shared" si="146"/>
        <v>1</v>
      </c>
      <c r="AV277" s="145">
        <f>COUNTIFS(A1_Individu_Data_Keadaan_SDMK!A$4:A$149935,M277,A1_Individu_Data_Keadaan_SDMK!Q$4:Q$149935,"07. KESEHATAN LINGKUNGAN")</f>
        <v>0</v>
      </c>
      <c r="AW277" s="147">
        <f t="shared" si="147"/>
        <v>1</v>
      </c>
      <c r="AX277" s="146">
        <f t="shared" si="148"/>
        <v>0</v>
      </c>
      <c r="AY277" s="146">
        <f t="shared" si="149"/>
        <v>1</v>
      </c>
      <c r="AZ277" s="145">
        <f>COUNTIFS(A1_Individu_Data_Keadaan_SDMK!A$4:A$149935,M277,A1_Individu_Data_Keadaan_SDMK!Q$4:Q$149935,"08. GIZI")</f>
        <v>0</v>
      </c>
      <c r="BA277" s="147">
        <f t="shared" si="150"/>
        <v>1</v>
      </c>
      <c r="BB277" s="146">
        <f t="shared" si="151"/>
        <v>0</v>
      </c>
      <c r="BC277" s="146">
        <f t="shared" si="152"/>
        <v>1</v>
      </c>
      <c r="BD277" s="145">
        <f>COUNTIFS(A1_Individu_Data_Keadaan_SDMK!A$4:A$149935,M277,A1_Individu_Data_Keadaan_SDMK!R$4:R$149935,"03. Ahli Teknologi Laboratorium Medik")</f>
        <v>0</v>
      </c>
      <c r="BE277" s="147">
        <f t="shared" si="153"/>
        <v>1</v>
      </c>
      <c r="BF277" s="146">
        <f t="shared" si="154"/>
        <v>0</v>
      </c>
      <c r="BG277" s="146">
        <f t="shared" si="155"/>
        <v>1</v>
      </c>
      <c r="BH277" s="151" t="str">
        <f t="shared" si="156"/>
        <v>Belum Memenuhi</v>
      </c>
      <c r="BI277" s="151" t="str">
        <f t="shared" si="157"/>
        <v>Belum Memenuhi</v>
      </c>
    </row>
    <row r="278" spans="13:61" ht="15">
      <c r="M278" s="142" t="s">
        <v>12910</v>
      </c>
      <c r="N278" s="143" t="s">
        <v>12911</v>
      </c>
      <c r="O278" s="140" t="s">
        <v>267</v>
      </c>
      <c r="P278" s="144" t="s">
        <v>9301</v>
      </c>
      <c r="Q278" s="369" t="s">
        <v>12204</v>
      </c>
      <c r="R278" s="140">
        <v>31</v>
      </c>
      <c r="S278" s="141">
        <v>3174</v>
      </c>
      <c r="T278" s="370" t="str">
        <f>IF(R278&lt;&gt;"",VLOOKUP(R278,'01_MASTER_KODE_WILAYAH'!H$1437:I$1470,2,FALSE),"")</f>
        <v>DKI JAKARTA</v>
      </c>
      <c r="U278" s="370" t="str">
        <f>IF(S278&lt;&gt;"",VLOOKUP(S278,'01_MASTER_KODE_WILAYAH'!D$5:F$1353,3,FALSE),"")</f>
        <v>KOTA JAKARTA BARAT</v>
      </c>
      <c r="V278" s="371" t="str">
        <f t="shared" si="127"/>
        <v>2</v>
      </c>
      <c r="W278" s="157">
        <f t="shared" si="128"/>
        <v>0</v>
      </c>
      <c r="X278" s="145">
        <f>COUNTIFS(A1_Individu_Data_Keadaan_SDMK!A$4:A$149935,M278,A1_Individu_Data_Keadaan_SDMK!R$4:R$149935,"01. Dokter")</f>
        <v>0</v>
      </c>
      <c r="Y278" s="134">
        <f t="shared" si="129"/>
        <v>1</v>
      </c>
      <c r="Z278" s="146">
        <f t="shared" si="130"/>
        <v>0</v>
      </c>
      <c r="AA278" s="146">
        <f t="shared" si="131"/>
        <v>1</v>
      </c>
      <c r="AB278" s="145">
        <f>COUNTIFS(A1_Individu_Data_Keadaan_SDMK!A$4:A$149935,M278,A1_Individu_Data_Keadaan_SDMK!R$4:R$149935,"02. Dokter Gigi")</f>
        <v>0</v>
      </c>
      <c r="AC278" s="134">
        <f t="shared" si="132"/>
        <v>1</v>
      </c>
      <c r="AD278" s="146">
        <f t="shared" si="133"/>
        <v>0</v>
      </c>
      <c r="AE278" s="146">
        <f t="shared" si="134"/>
        <v>1</v>
      </c>
      <c r="AF278" s="145">
        <f>COUNTIFS(A1_Individu_Data_Keadaan_SDMK!A$4:A$149935,M278,A1_Individu_Data_Keadaan_SDMK!Q$4:Q$149935,"03. KEPERAWATAN")</f>
        <v>0</v>
      </c>
      <c r="AG278" s="147">
        <f t="shared" si="135"/>
        <v>5</v>
      </c>
      <c r="AH278" s="146">
        <f t="shared" si="136"/>
        <v>0</v>
      </c>
      <c r="AI278" s="146">
        <f t="shared" si="137"/>
        <v>5</v>
      </c>
      <c r="AJ278" s="145">
        <f>COUNTIFS(A1_Individu_Data_Keadaan_SDMK!A$4:A$149935,M278,A1_Individu_Data_Keadaan_SDMK!Q$4:Q$149935,"04. KEBIDANAN")</f>
        <v>0</v>
      </c>
      <c r="AK278" s="147">
        <f t="shared" si="138"/>
        <v>4</v>
      </c>
      <c r="AL278" s="146">
        <f t="shared" si="139"/>
        <v>0</v>
      </c>
      <c r="AM278" s="146">
        <f t="shared" si="140"/>
        <v>4</v>
      </c>
      <c r="AN278" s="145">
        <f>COUNTIFS(A1_Individu_Data_Keadaan_SDMK!A$4:A$149935,M278,A1_Individu_Data_Keadaan_SDMK!Q$4:Q$149935,"05. KEFARMASIAN")</f>
        <v>0</v>
      </c>
      <c r="AO278" s="147">
        <f t="shared" si="141"/>
        <v>1</v>
      </c>
      <c r="AP278" s="146">
        <f t="shared" si="142"/>
        <v>0</v>
      </c>
      <c r="AQ278" s="146">
        <f t="shared" si="143"/>
        <v>1</v>
      </c>
      <c r="AR278" s="145">
        <f>COUNTIFS(A1_Individu_Data_Keadaan_SDMK!A$4:A$149935,M278,A1_Individu_Data_Keadaan_SDMK!Q$4:Q$149935,"06. KESEHATAN MASYARAKAT")</f>
        <v>0</v>
      </c>
      <c r="AS278" s="147">
        <f t="shared" si="144"/>
        <v>1</v>
      </c>
      <c r="AT278" s="146">
        <f t="shared" si="145"/>
        <v>0</v>
      </c>
      <c r="AU278" s="146">
        <f t="shared" si="146"/>
        <v>1</v>
      </c>
      <c r="AV278" s="145">
        <f>COUNTIFS(A1_Individu_Data_Keadaan_SDMK!A$4:A$149935,M278,A1_Individu_Data_Keadaan_SDMK!Q$4:Q$149935,"07. KESEHATAN LINGKUNGAN")</f>
        <v>0</v>
      </c>
      <c r="AW278" s="147">
        <f t="shared" si="147"/>
        <v>1</v>
      </c>
      <c r="AX278" s="146">
        <f t="shared" si="148"/>
        <v>0</v>
      </c>
      <c r="AY278" s="146">
        <f t="shared" si="149"/>
        <v>1</v>
      </c>
      <c r="AZ278" s="145">
        <f>COUNTIFS(A1_Individu_Data_Keadaan_SDMK!A$4:A$149935,M278,A1_Individu_Data_Keadaan_SDMK!Q$4:Q$149935,"08. GIZI")</f>
        <v>0</v>
      </c>
      <c r="BA278" s="147">
        <f t="shared" si="150"/>
        <v>1</v>
      </c>
      <c r="BB278" s="146">
        <f t="shared" si="151"/>
        <v>0</v>
      </c>
      <c r="BC278" s="146">
        <f t="shared" si="152"/>
        <v>1</v>
      </c>
      <c r="BD278" s="145">
        <f>COUNTIFS(A1_Individu_Data_Keadaan_SDMK!A$4:A$149935,M278,A1_Individu_Data_Keadaan_SDMK!R$4:R$149935,"03. Ahli Teknologi Laboratorium Medik")</f>
        <v>0</v>
      </c>
      <c r="BE278" s="147">
        <f t="shared" si="153"/>
        <v>1</v>
      </c>
      <c r="BF278" s="146">
        <f t="shared" si="154"/>
        <v>0</v>
      </c>
      <c r="BG278" s="146">
        <f t="shared" si="155"/>
        <v>1</v>
      </c>
      <c r="BH278" s="151" t="str">
        <f t="shared" si="156"/>
        <v>Belum Memenuhi</v>
      </c>
      <c r="BI278" s="151" t="str">
        <f t="shared" si="157"/>
        <v>Belum Memenuhi</v>
      </c>
    </row>
    <row r="279" spans="13:61" ht="15">
      <c r="M279" s="142" t="s">
        <v>12912</v>
      </c>
      <c r="N279" s="143" t="s">
        <v>12913</v>
      </c>
      <c r="O279" s="140" t="s">
        <v>267</v>
      </c>
      <c r="P279" s="144" t="s">
        <v>9301</v>
      </c>
      <c r="Q279" s="369" t="s">
        <v>12204</v>
      </c>
      <c r="R279" s="140">
        <v>31</v>
      </c>
      <c r="S279" s="141">
        <v>3174</v>
      </c>
      <c r="T279" s="370" t="str">
        <f>IF(R279&lt;&gt;"",VLOOKUP(R279,'01_MASTER_KODE_WILAYAH'!H$1437:I$1470,2,FALSE),"")</f>
        <v>DKI JAKARTA</v>
      </c>
      <c r="U279" s="370" t="str">
        <f>IF(S279&lt;&gt;"",VLOOKUP(S279,'01_MASTER_KODE_WILAYAH'!D$5:F$1353,3,FALSE),"")</f>
        <v>KOTA JAKARTA BARAT</v>
      </c>
      <c r="V279" s="371" t="str">
        <f t="shared" si="127"/>
        <v>2</v>
      </c>
      <c r="W279" s="157">
        <f t="shared" si="128"/>
        <v>0</v>
      </c>
      <c r="X279" s="145">
        <f>COUNTIFS(A1_Individu_Data_Keadaan_SDMK!A$4:A$149935,M279,A1_Individu_Data_Keadaan_SDMK!R$4:R$149935,"01. Dokter")</f>
        <v>0</v>
      </c>
      <c r="Y279" s="134">
        <f t="shared" si="129"/>
        <v>1</v>
      </c>
      <c r="Z279" s="146">
        <f t="shared" si="130"/>
        <v>0</v>
      </c>
      <c r="AA279" s="146">
        <f t="shared" si="131"/>
        <v>1</v>
      </c>
      <c r="AB279" s="145">
        <f>COUNTIFS(A1_Individu_Data_Keadaan_SDMK!A$4:A$149935,M279,A1_Individu_Data_Keadaan_SDMK!R$4:R$149935,"02. Dokter Gigi")</f>
        <v>0</v>
      </c>
      <c r="AC279" s="134">
        <f t="shared" si="132"/>
        <v>1</v>
      </c>
      <c r="AD279" s="146">
        <f t="shared" si="133"/>
        <v>0</v>
      </c>
      <c r="AE279" s="146">
        <f t="shared" si="134"/>
        <v>1</v>
      </c>
      <c r="AF279" s="145">
        <f>COUNTIFS(A1_Individu_Data_Keadaan_SDMK!A$4:A$149935,M279,A1_Individu_Data_Keadaan_SDMK!Q$4:Q$149935,"03. KEPERAWATAN")</f>
        <v>0</v>
      </c>
      <c r="AG279" s="147">
        <f t="shared" si="135"/>
        <v>5</v>
      </c>
      <c r="AH279" s="146">
        <f t="shared" si="136"/>
        <v>0</v>
      </c>
      <c r="AI279" s="146">
        <f t="shared" si="137"/>
        <v>5</v>
      </c>
      <c r="AJ279" s="145">
        <f>COUNTIFS(A1_Individu_Data_Keadaan_SDMK!A$4:A$149935,M279,A1_Individu_Data_Keadaan_SDMK!Q$4:Q$149935,"04. KEBIDANAN")</f>
        <v>0</v>
      </c>
      <c r="AK279" s="147">
        <f t="shared" si="138"/>
        <v>4</v>
      </c>
      <c r="AL279" s="146">
        <f t="shared" si="139"/>
        <v>0</v>
      </c>
      <c r="AM279" s="146">
        <f t="shared" si="140"/>
        <v>4</v>
      </c>
      <c r="AN279" s="145">
        <f>COUNTIFS(A1_Individu_Data_Keadaan_SDMK!A$4:A$149935,M279,A1_Individu_Data_Keadaan_SDMK!Q$4:Q$149935,"05. KEFARMASIAN")</f>
        <v>0</v>
      </c>
      <c r="AO279" s="147">
        <f t="shared" si="141"/>
        <v>1</v>
      </c>
      <c r="AP279" s="146">
        <f t="shared" si="142"/>
        <v>0</v>
      </c>
      <c r="AQ279" s="146">
        <f t="shared" si="143"/>
        <v>1</v>
      </c>
      <c r="AR279" s="145">
        <f>COUNTIFS(A1_Individu_Data_Keadaan_SDMK!A$4:A$149935,M279,A1_Individu_Data_Keadaan_SDMK!Q$4:Q$149935,"06. KESEHATAN MASYARAKAT")</f>
        <v>0</v>
      </c>
      <c r="AS279" s="147">
        <f t="shared" si="144"/>
        <v>1</v>
      </c>
      <c r="AT279" s="146">
        <f t="shared" si="145"/>
        <v>0</v>
      </c>
      <c r="AU279" s="146">
        <f t="shared" si="146"/>
        <v>1</v>
      </c>
      <c r="AV279" s="145">
        <f>COUNTIFS(A1_Individu_Data_Keadaan_SDMK!A$4:A$149935,M279,A1_Individu_Data_Keadaan_SDMK!Q$4:Q$149935,"07. KESEHATAN LINGKUNGAN")</f>
        <v>0</v>
      </c>
      <c r="AW279" s="147">
        <f t="shared" si="147"/>
        <v>1</v>
      </c>
      <c r="AX279" s="146">
        <f t="shared" si="148"/>
        <v>0</v>
      </c>
      <c r="AY279" s="146">
        <f t="shared" si="149"/>
        <v>1</v>
      </c>
      <c r="AZ279" s="145">
        <f>COUNTIFS(A1_Individu_Data_Keadaan_SDMK!A$4:A$149935,M279,A1_Individu_Data_Keadaan_SDMK!Q$4:Q$149935,"08. GIZI")</f>
        <v>0</v>
      </c>
      <c r="BA279" s="147">
        <f t="shared" si="150"/>
        <v>1</v>
      </c>
      <c r="BB279" s="146">
        <f t="shared" si="151"/>
        <v>0</v>
      </c>
      <c r="BC279" s="146">
        <f t="shared" si="152"/>
        <v>1</v>
      </c>
      <c r="BD279" s="145">
        <f>COUNTIFS(A1_Individu_Data_Keadaan_SDMK!A$4:A$149935,M279,A1_Individu_Data_Keadaan_SDMK!R$4:R$149935,"03. Ahli Teknologi Laboratorium Medik")</f>
        <v>0</v>
      </c>
      <c r="BE279" s="147">
        <f t="shared" si="153"/>
        <v>1</v>
      </c>
      <c r="BF279" s="146">
        <f t="shared" si="154"/>
        <v>0</v>
      </c>
      <c r="BG279" s="146">
        <f t="shared" si="155"/>
        <v>1</v>
      </c>
      <c r="BH279" s="151" t="str">
        <f t="shared" si="156"/>
        <v>Belum Memenuhi</v>
      </c>
      <c r="BI279" s="151" t="str">
        <f t="shared" si="157"/>
        <v>Belum Memenuhi</v>
      </c>
    </row>
    <row r="280" spans="13:61" ht="15">
      <c r="M280" s="142" t="s">
        <v>12914</v>
      </c>
      <c r="N280" s="143" t="s">
        <v>12915</v>
      </c>
      <c r="O280" s="140" t="s">
        <v>267</v>
      </c>
      <c r="P280" s="144" t="s">
        <v>9301</v>
      </c>
      <c r="Q280" s="369" t="s">
        <v>12204</v>
      </c>
      <c r="R280" s="140">
        <v>31</v>
      </c>
      <c r="S280" s="141">
        <v>3174</v>
      </c>
      <c r="T280" s="370" t="str">
        <f>IF(R280&lt;&gt;"",VLOOKUP(R280,'01_MASTER_KODE_WILAYAH'!H$1437:I$1470,2,FALSE),"")</f>
        <v>DKI JAKARTA</v>
      </c>
      <c r="U280" s="370" t="str">
        <f>IF(S280&lt;&gt;"",VLOOKUP(S280,'01_MASTER_KODE_WILAYAH'!D$5:F$1353,3,FALSE),"")</f>
        <v>KOTA JAKARTA BARAT</v>
      </c>
      <c r="V280" s="371" t="str">
        <f t="shared" si="127"/>
        <v>2</v>
      </c>
      <c r="W280" s="157">
        <f t="shared" si="128"/>
        <v>0</v>
      </c>
      <c r="X280" s="145">
        <f>COUNTIFS(A1_Individu_Data_Keadaan_SDMK!A$4:A$149935,M280,A1_Individu_Data_Keadaan_SDMK!R$4:R$149935,"01. Dokter")</f>
        <v>0</v>
      </c>
      <c r="Y280" s="134">
        <f t="shared" si="129"/>
        <v>1</v>
      </c>
      <c r="Z280" s="146">
        <f t="shared" si="130"/>
        <v>0</v>
      </c>
      <c r="AA280" s="146">
        <f t="shared" si="131"/>
        <v>1</v>
      </c>
      <c r="AB280" s="145">
        <f>COUNTIFS(A1_Individu_Data_Keadaan_SDMK!A$4:A$149935,M280,A1_Individu_Data_Keadaan_SDMK!R$4:R$149935,"02. Dokter Gigi")</f>
        <v>0</v>
      </c>
      <c r="AC280" s="134">
        <f t="shared" si="132"/>
        <v>1</v>
      </c>
      <c r="AD280" s="146">
        <f t="shared" si="133"/>
        <v>0</v>
      </c>
      <c r="AE280" s="146">
        <f t="shared" si="134"/>
        <v>1</v>
      </c>
      <c r="AF280" s="145">
        <f>COUNTIFS(A1_Individu_Data_Keadaan_SDMK!A$4:A$149935,M280,A1_Individu_Data_Keadaan_SDMK!Q$4:Q$149935,"03. KEPERAWATAN")</f>
        <v>0</v>
      </c>
      <c r="AG280" s="147">
        <f t="shared" si="135"/>
        <v>5</v>
      </c>
      <c r="AH280" s="146">
        <f t="shared" si="136"/>
        <v>0</v>
      </c>
      <c r="AI280" s="146">
        <f t="shared" si="137"/>
        <v>5</v>
      </c>
      <c r="AJ280" s="145">
        <f>COUNTIFS(A1_Individu_Data_Keadaan_SDMK!A$4:A$149935,M280,A1_Individu_Data_Keadaan_SDMK!Q$4:Q$149935,"04. KEBIDANAN")</f>
        <v>0</v>
      </c>
      <c r="AK280" s="147">
        <f t="shared" si="138"/>
        <v>4</v>
      </c>
      <c r="AL280" s="146">
        <f t="shared" si="139"/>
        <v>0</v>
      </c>
      <c r="AM280" s="146">
        <f t="shared" si="140"/>
        <v>4</v>
      </c>
      <c r="AN280" s="145">
        <f>COUNTIFS(A1_Individu_Data_Keadaan_SDMK!A$4:A$149935,M280,A1_Individu_Data_Keadaan_SDMK!Q$4:Q$149935,"05. KEFARMASIAN")</f>
        <v>0</v>
      </c>
      <c r="AO280" s="147">
        <f t="shared" si="141"/>
        <v>1</v>
      </c>
      <c r="AP280" s="146">
        <f t="shared" si="142"/>
        <v>0</v>
      </c>
      <c r="AQ280" s="146">
        <f t="shared" si="143"/>
        <v>1</v>
      </c>
      <c r="AR280" s="145">
        <f>COUNTIFS(A1_Individu_Data_Keadaan_SDMK!A$4:A$149935,M280,A1_Individu_Data_Keadaan_SDMK!Q$4:Q$149935,"06. KESEHATAN MASYARAKAT")</f>
        <v>0</v>
      </c>
      <c r="AS280" s="147">
        <f t="shared" si="144"/>
        <v>1</v>
      </c>
      <c r="AT280" s="146">
        <f t="shared" si="145"/>
        <v>0</v>
      </c>
      <c r="AU280" s="146">
        <f t="shared" si="146"/>
        <v>1</v>
      </c>
      <c r="AV280" s="145">
        <f>COUNTIFS(A1_Individu_Data_Keadaan_SDMK!A$4:A$149935,M280,A1_Individu_Data_Keadaan_SDMK!Q$4:Q$149935,"07. KESEHATAN LINGKUNGAN")</f>
        <v>0</v>
      </c>
      <c r="AW280" s="147">
        <f t="shared" si="147"/>
        <v>1</v>
      </c>
      <c r="AX280" s="146">
        <f t="shared" si="148"/>
        <v>0</v>
      </c>
      <c r="AY280" s="146">
        <f t="shared" si="149"/>
        <v>1</v>
      </c>
      <c r="AZ280" s="145">
        <f>COUNTIFS(A1_Individu_Data_Keadaan_SDMK!A$4:A$149935,M280,A1_Individu_Data_Keadaan_SDMK!Q$4:Q$149935,"08. GIZI")</f>
        <v>0</v>
      </c>
      <c r="BA280" s="147">
        <f t="shared" si="150"/>
        <v>1</v>
      </c>
      <c r="BB280" s="146">
        <f t="shared" si="151"/>
        <v>0</v>
      </c>
      <c r="BC280" s="146">
        <f t="shared" si="152"/>
        <v>1</v>
      </c>
      <c r="BD280" s="145">
        <f>COUNTIFS(A1_Individu_Data_Keadaan_SDMK!A$4:A$149935,M280,A1_Individu_Data_Keadaan_SDMK!R$4:R$149935,"03. Ahli Teknologi Laboratorium Medik")</f>
        <v>0</v>
      </c>
      <c r="BE280" s="147">
        <f t="shared" si="153"/>
        <v>1</v>
      </c>
      <c r="BF280" s="146">
        <f t="shared" si="154"/>
        <v>0</v>
      </c>
      <c r="BG280" s="146">
        <f t="shared" si="155"/>
        <v>1</v>
      </c>
      <c r="BH280" s="151" t="str">
        <f t="shared" si="156"/>
        <v>Belum Memenuhi</v>
      </c>
      <c r="BI280" s="151" t="str">
        <f t="shared" si="157"/>
        <v>Belum Memenuhi</v>
      </c>
    </row>
    <row r="281" spans="13:61" ht="15">
      <c r="M281" s="142" t="s">
        <v>12916</v>
      </c>
      <c r="N281" s="143" t="s">
        <v>12917</v>
      </c>
      <c r="O281" s="140" t="s">
        <v>267</v>
      </c>
      <c r="P281" s="144" t="s">
        <v>9301</v>
      </c>
      <c r="Q281" s="369" t="s">
        <v>12204</v>
      </c>
      <c r="R281" s="140">
        <v>31</v>
      </c>
      <c r="S281" s="141">
        <v>3174</v>
      </c>
      <c r="T281" s="370" t="str">
        <f>IF(R281&lt;&gt;"",VLOOKUP(R281,'01_MASTER_KODE_WILAYAH'!H$1437:I$1470,2,FALSE),"")</f>
        <v>DKI JAKARTA</v>
      </c>
      <c r="U281" s="370" t="str">
        <f>IF(S281&lt;&gt;"",VLOOKUP(S281,'01_MASTER_KODE_WILAYAH'!D$5:F$1353,3,FALSE),"")</f>
        <v>KOTA JAKARTA BARAT</v>
      </c>
      <c r="V281" s="371" t="str">
        <f t="shared" si="127"/>
        <v>2</v>
      </c>
      <c r="W281" s="157">
        <f t="shared" si="128"/>
        <v>0</v>
      </c>
      <c r="X281" s="145">
        <f>COUNTIFS(A1_Individu_Data_Keadaan_SDMK!A$4:A$149935,M281,A1_Individu_Data_Keadaan_SDMK!R$4:R$149935,"01. Dokter")</f>
        <v>0</v>
      </c>
      <c r="Y281" s="134">
        <f t="shared" si="129"/>
        <v>1</v>
      </c>
      <c r="Z281" s="146">
        <f t="shared" si="130"/>
        <v>0</v>
      </c>
      <c r="AA281" s="146">
        <f t="shared" si="131"/>
        <v>1</v>
      </c>
      <c r="AB281" s="145">
        <f>COUNTIFS(A1_Individu_Data_Keadaan_SDMK!A$4:A$149935,M281,A1_Individu_Data_Keadaan_SDMK!R$4:R$149935,"02. Dokter Gigi")</f>
        <v>0</v>
      </c>
      <c r="AC281" s="134">
        <f t="shared" si="132"/>
        <v>1</v>
      </c>
      <c r="AD281" s="146">
        <f t="shared" si="133"/>
        <v>0</v>
      </c>
      <c r="AE281" s="146">
        <f t="shared" si="134"/>
        <v>1</v>
      </c>
      <c r="AF281" s="145">
        <f>COUNTIFS(A1_Individu_Data_Keadaan_SDMK!A$4:A$149935,M281,A1_Individu_Data_Keadaan_SDMK!Q$4:Q$149935,"03. KEPERAWATAN")</f>
        <v>0</v>
      </c>
      <c r="AG281" s="147">
        <f t="shared" si="135"/>
        <v>5</v>
      </c>
      <c r="AH281" s="146">
        <f t="shared" si="136"/>
        <v>0</v>
      </c>
      <c r="AI281" s="146">
        <f t="shared" si="137"/>
        <v>5</v>
      </c>
      <c r="AJ281" s="145">
        <f>COUNTIFS(A1_Individu_Data_Keadaan_SDMK!A$4:A$149935,M281,A1_Individu_Data_Keadaan_SDMK!Q$4:Q$149935,"04. KEBIDANAN")</f>
        <v>0</v>
      </c>
      <c r="AK281" s="147">
        <f t="shared" si="138"/>
        <v>4</v>
      </c>
      <c r="AL281" s="146">
        <f t="shared" si="139"/>
        <v>0</v>
      </c>
      <c r="AM281" s="146">
        <f t="shared" si="140"/>
        <v>4</v>
      </c>
      <c r="AN281" s="145">
        <f>COUNTIFS(A1_Individu_Data_Keadaan_SDMK!A$4:A$149935,M281,A1_Individu_Data_Keadaan_SDMK!Q$4:Q$149935,"05. KEFARMASIAN")</f>
        <v>0</v>
      </c>
      <c r="AO281" s="147">
        <f t="shared" si="141"/>
        <v>1</v>
      </c>
      <c r="AP281" s="146">
        <f t="shared" si="142"/>
        <v>0</v>
      </c>
      <c r="AQ281" s="146">
        <f t="shared" si="143"/>
        <v>1</v>
      </c>
      <c r="AR281" s="145">
        <f>COUNTIFS(A1_Individu_Data_Keadaan_SDMK!A$4:A$149935,M281,A1_Individu_Data_Keadaan_SDMK!Q$4:Q$149935,"06. KESEHATAN MASYARAKAT")</f>
        <v>0</v>
      </c>
      <c r="AS281" s="147">
        <f t="shared" si="144"/>
        <v>1</v>
      </c>
      <c r="AT281" s="146">
        <f t="shared" si="145"/>
        <v>0</v>
      </c>
      <c r="AU281" s="146">
        <f t="shared" si="146"/>
        <v>1</v>
      </c>
      <c r="AV281" s="145">
        <f>COUNTIFS(A1_Individu_Data_Keadaan_SDMK!A$4:A$149935,M281,A1_Individu_Data_Keadaan_SDMK!Q$4:Q$149935,"07. KESEHATAN LINGKUNGAN")</f>
        <v>0</v>
      </c>
      <c r="AW281" s="147">
        <f t="shared" si="147"/>
        <v>1</v>
      </c>
      <c r="AX281" s="146">
        <f t="shared" si="148"/>
        <v>0</v>
      </c>
      <c r="AY281" s="146">
        <f t="shared" si="149"/>
        <v>1</v>
      </c>
      <c r="AZ281" s="145">
        <f>COUNTIFS(A1_Individu_Data_Keadaan_SDMK!A$4:A$149935,M281,A1_Individu_Data_Keadaan_SDMK!Q$4:Q$149935,"08. GIZI")</f>
        <v>0</v>
      </c>
      <c r="BA281" s="147">
        <f t="shared" si="150"/>
        <v>1</v>
      </c>
      <c r="BB281" s="146">
        <f t="shared" si="151"/>
        <v>0</v>
      </c>
      <c r="BC281" s="146">
        <f t="shared" si="152"/>
        <v>1</v>
      </c>
      <c r="BD281" s="145">
        <f>COUNTIFS(A1_Individu_Data_Keadaan_SDMK!A$4:A$149935,M281,A1_Individu_Data_Keadaan_SDMK!R$4:R$149935,"03. Ahli Teknologi Laboratorium Medik")</f>
        <v>0</v>
      </c>
      <c r="BE281" s="147">
        <f t="shared" si="153"/>
        <v>1</v>
      </c>
      <c r="BF281" s="146">
        <f t="shared" si="154"/>
        <v>0</v>
      </c>
      <c r="BG281" s="146">
        <f t="shared" si="155"/>
        <v>1</v>
      </c>
      <c r="BH281" s="151" t="str">
        <f t="shared" si="156"/>
        <v>Belum Memenuhi</v>
      </c>
      <c r="BI281" s="151" t="str">
        <f t="shared" si="157"/>
        <v>Belum Memenuhi</v>
      </c>
    </row>
    <row r="282" spans="13:61" ht="15">
      <c r="M282" s="132" t="s">
        <v>12918</v>
      </c>
      <c r="N282" s="132" t="s">
        <v>12919</v>
      </c>
      <c r="O282" s="132" t="s">
        <v>267</v>
      </c>
      <c r="P282" s="132" t="s">
        <v>9301</v>
      </c>
      <c r="Q282" s="132" t="s">
        <v>12204</v>
      </c>
      <c r="R282" s="132">
        <v>31</v>
      </c>
      <c r="S282" s="132">
        <v>3174</v>
      </c>
      <c r="T282" s="370" t="str">
        <f>IF(R282&lt;&gt;"",VLOOKUP(R282,'01_MASTER_KODE_WILAYAH'!H$1437:I$1470,2,FALSE),"")</f>
        <v>DKI JAKARTA</v>
      </c>
      <c r="U282" s="370" t="str">
        <f>IF(S282&lt;&gt;"",VLOOKUP(S282,'01_MASTER_KODE_WILAYAH'!D$5:F$1353,3,FALSE),"")</f>
        <v>KOTA JAKARTA BARAT</v>
      </c>
      <c r="V282" s="371" t="str">
        <f t="shared" si="127"/>
        <v>2</v>
      </c>
      <c r="W282" s="157">
        <f t="shared" si="128"/>
        <v>0</v>
      </c>
      <c r="X282" s="145">
        <f>COUNTIFS(A1_Individu_Data_Keadaan_SDMK!A$4:A$149935,M282,A1_Individu_Data_Keadaan_SDMK!R$4:R$149935,"01. Dokter")</f>
        <v>0</v>
      </c>
      <c r="Y282" s="134">
        <f t="shared" si="129"/>
        <v>1</v>
      </c>
      <c r="Z282" s="146">
        <f t="shared" si="130"/>
        <v>0</v>
      </c>
      <c r="AA282" s="146">
        <f t="shared" si="131"/>
        <v>1</v>
      </c>
      <c r="AB282" s="145">
        <f>COUNTIFS(A1_Individu_Data_Keadaan_SDMK!A$4:A$149935,M282,A1_Individu_Data_Keadaan_SDMK!R$4:R$149935,"02. Dokter Gigi")</f>
        <v>0</v>
      </c>
      <c r="AC282" s="134">
        <f t="shared" si="132"/>
        <v>1</v>
      </c>
      <c r="AD282" s="146">
        <f t="shared" si="133"/>
        <v>0</v>
      </c>
      <c r="AE282" s="146">
        <f t="shared" si="134"/>
        <v>1</v>
      </c>
      <c r="AF282" s="145">
        <f>COUNTIFS(A1_Individu_Data_Keadaan_SDMK!A$4:A$149935,M282,A1_Individu_Data_Keadaan_SDMK!Q$4:Q$149935,"03. KEPERAWATAN")</f>
        <v>0</v>
      </c>
      <c r="AG282" s="147">
        <f t="shared" si="135"/>
        <v>5</v>
      </c>
      <c r="AH282" s="146">
        <f t="shared" si="136"/>
        <v>0</v>
      </c>
      <c r="AI282" s="146">
        <f t="shared" si="137"/>
        <v>5</v>
      </c>
      <c r="AJ282" s="145">
        <f>COUNTIFS(A1_Individu_Data_Keadaan_SDMK!A$4:A$149935,M282,A1_Individu_Data_Keadaan_SDMK!Q$4:Q$149935,"04. KEBIDANAN")</f>
        <v>0</v>
      </c>
      <c r="AK282" s="147">
        <f t="shared" si="138"/>
        <v>4</v>
      </c>
      <c r="AL282" s="146">
        <f t="shared" si="139"/>
        <v>0</v>
      </c>
      <c r="AM282" s="146">
        <f t="shared" si="140"/>
        <v>4</v>
      </c>
      <c r="AN282" s="145">
        <f>COUNTIFS(A1_Individu_Data_Keadaan_SDMK!A$4:A$149935,M282,A1_Individu_Data_Keadaan_SDMK!Q$4:Q$149935,"05. KEFARMASIAN")</f>
        <v>0</v>
      </c>
      <c r="AO282" s="147">
        <f t="shared" si="141"/>
        <v>1</v>
      </c>
      <c r="AP282" s="146">
        <f t="shared" si="142"/>
        <v>0</v>
      </c>
      <c r="AQ282" s="146">
        <f t="shared" si="143"/>
        <v>1</v>
      </c>
      <c r="AR282" s="145">
        <f>COUNTIFS(A1_Individu_Data_Keadaan_SDMK!A$4:A$149935,M282,A1_Individu_Data_Keadaan_SDMK!Q$4:Q$149935,"06. KESEHATAN MASYARAKAT")</f>
        <v>0</v>
      </c>
      <c r="AS282" s="147">
        <f t="shared" si="144"/>
        <v>1</v>
      </c>
      <c r="AT282" s="146">
        <f t="shared" si="145"/>
        <v>0</v>
      </c>
      <c r="AU282" s="146">
        <f t="shared" si="146"/>
        <v>1</v>
      </c>
      <c r="AV282" s="145">
        <f>COUNTIFS(A1_Individu_Data_Keadaan_SDMK!A$4:A$149935,M282,A1_Individu_Data_Keadaan_SDMK!Q$4:Q$149935,"07. KESEHATAN LINGKUNGAN")</f>
        <v>0</v>
      </c>
      <c r="AW282" s="147">
        <f t="shared" si="147"/>
        <v>1</v>
      </c>
      <c r="AX282" s="146">
        <f t="shared" si="148"/>
        <v>0</v>
      </c>
      <c r="AY282" s="146">
        <f t="shared" si="149"/>
        <v>1</v>
      </c>
      <c r="AZ282" s="145">
        <f>COUNTIFS(A1_Individu_Data_Keadaan_SDMK!A$4:A$149935,M282,A1_Individu_Data_Keadaan_SDMK!Q$4:Q$149935,"08. GIZI")</f>
        <v>0</v>
      </c>
      <c r="BA282" s="147">
        <f t="shared" si="150"/>
        <v>1</v>
      </c>
      <c r="BB282" s="146">
        <f t="shared" si="151"/>
        <v>0</v>
      </c>
      <c r="BC282" s="146">
        <f t="shared" si="152"/>
        <v>1</v>
      </c>
      <c r="BD282" s="145">
        <f>COUNTIFS(A1_Individu_Data_Keadaan_SDMK!A$4:A$149935,M282,A1_Individu_Data_Keadaan_SDMK!R$4:R$149935,"03. Ahli Teknologi Laboratorium Medik")</f>
        <v>0</v>
      </c>
      <c r="BE282" s="147">
        <f t="shared" si="153"/>
        <v>1</v>
      </c>
      <c r="BF282" s="146">
        <f t="shared" si="154"/>
        <v>0</v>
      </c>
      <c r="BG282" s="146">
        <f t="shared" si="155"/>
        <v>1</v>
      </c>
      <c r="BH282" s="151" t="str">
        <f t="shared" si="156"/>
        <v>Belum Memenuhi</v>
      </c>
      <c r="BI282" s="151" t="str">
        <f t="shared" si="157"/>
        <v>Belum Memenuhi</v>
      </c>
    </row>
    <row r="283" spans="13:61" ht="15">
      <c r="M283" s="132" t="s">
        <v>12920</v>
      </c>
      <c r="N283" s="132" t="s">
        <v>12921</v>
      </c>
      <c r="O283" s="132" t="s">
        <v>267</v>
      </c>
      <c r="P283" s="132" t="s">
        <v>9301</v>
      </c>
      <c r="Q283" s="132" t="s">
        <v>12204</v>
      </c>
      <c r="R283" s="132">
        <v>31</v>
      </c>
      <c r="S283" s="132">
        <v>3174</v>
      </c>
      <c r="T283" s="370" t="str">
        <f>IF(R283&lt;&gt;"",VLOOKUP(R283,'01_MASTER_KODE_WILAYAH'!H$1437:I$1470,2,FALSE),"")</f>
        <v>DKI JAKARTA</v>
      </c>
      <c r="U283" s="370" t="str">
        <f>IF(S283&lt;&gt;"",VLOOKUP(S283,'01_MASTER_KODE_WILAYAH'!D$5:F$1353,3,FALSE),"")</f>
        <v>KOTA JAKARTA BARAT</v>
      </c>
      <c r="V283" s="371" t="str">
        <f t="shared" si="127"/>
        <v>2</v>
      </c>
      <c r="W283" s="157">
        <f t="shared" si="128"/>
        <v>0</v>
      </c>
      <c r="X283" s="145">
        <f>COUNTIFS(A1_Individu_Data_Keadaan_SDMK!A$4:A$149935,M283,A1_Individu_Data_Keadaan_SDMK!R$4:R$149935,"01. Dokter")</f>
        <v>0</v>
      </c>
      <c r="Y283" s="134">
        <f t="shared" si="129"/>
        <v>1</v>
      </c>
      <c r="Z283" s="146">
        <f t="shared" si="130"/>
        <v>0</v>
      </c>
      <c r="AA283" s="146">
        <f t="shared" si="131"/>
        <v>1</v>
      </c>
      <c r="AB283" s="145">
        <f>COUNTIFS(A1_Individu_Data_Keadaan_SDMK!A$4:A$149935,M283,A1_Individu_Data_Keadaan_SDMK!R$4:R$149935,"02. Dokter Gigi")</f>
        <v>0</v>
      </c>
      <c r="AC283" s="134">
        <f t="shared" si="132"/>
        <v>1</v>
      </c>
      <c r="AD283" s="146">
        <f t="shared" si="133"/>
        <v>0</v>
      </c>
      <c r="AE283" s="146">
        <f t="shared" si="134"/>
        <v>1</v>
      </c>
      <c r="AF283" s="145">
        <f>COUNTIFS(A1_Individu_Data_Keadaan_SDMK!A$4:A$149935,M283,A1_Individu_Data_Keadaan_SDMK!Q$4:Q$149935,"03. KEPERAWATAN")</f>
        <v>0</v>
      </c>
      <c r="AG283" s="147">
        <f t="shared" si="135"/>
        <v>5</v>
      </c>
      <c r="AH283" s="146">
        <f t="shared" si="136"/>
        <v>0</v>
      </c>
      <c r="AI283" s="146">
        <f t="shared" si="137"/>
        <v>5</v>
      </c>
      <c r="AJ283" s="145">
        <f>COUNTIFS(A1_Individu_Data_Keadaan_SDMK!A$4:A$149935,M283,A1_Individu_Data_Keadaan_SDMK!Q$4:Q$149935,"04. KEBIDANAN")</f>
        <v>0</v>
      </c>
      <c r="AK283" s="147">
        <f t="shared" si="138"/>
        <v>4</v>
      </c>
      <c r="AL283" s="146">
        <f t="shared" si="139"/>
        <v>0</v>
      </c>
      <c r="AM283" s="146">
        <f t="shared" si="140"/>
        <v>4</v>
      </c>
      <c r="AN283" s="145">
        <f>COUNTIFS(A1_Individu_Data_Keadaan_SDMK!A$4:A$149935,M283,A1_Individu_Data_Keadaan_SDMK!Q$4:Q$149935,"05. KEFARMASIAN")</f>
        <v>0</v>
      </c>
      <c r="AO283" s="147">
        <f t="shared" si="141"/>
        <v>1</v>
      </c>
      <c r="AP283" s="146">
        <f t="shared" si="142"/>
        <v>0</v>
      </c>
      <c r="AQ283" s="146">
        <f t="shared" si="143"/>
        <v>1</v>
      </c>
      <c r="AR283" s="145">
        <f>COUNTIFS(A1_Individu_Data_Keadaan_SDMK!A$4:A$149935,M283,A1_Individu_Data_Keadaan_SDMK!Q$4:Q$149935,"06. KESEHATAN MASYARAKAT")</f>
        <v>0</v>
      </c>
      <c r="AS283" s="147">
        <f t="shared" si="144"/>
        <v>1</v>
      </c>
      <c r="AT283" s="146">
        <f t="shared" si="145"/>
        <v>0</v>
      </c>
      <c r="AU283" s="146">
        <f t="shared" si="146"/>
        <v>1</v>
      </c>
      <c r="AV283" s="145">
        <f>COUNTIFS(A1_Individu_Data_Keadaan_SDMK!A$4:A$149935,M283,A1_Individu_Data_Keadaan_SDMK!Q$4:Q$149935,"07. KESEHATAN LINGKUNGAN")</f>
        <v>0</v>
      </c>
      <c r="AW283" s="147">
        <f t="shared" si="147"/>
        <v>1</v>
      </c>
      <c r="AX283" s="146">
        <f t="shared" si="148"/>
        <v>0</v>
      </c>
      <c r="AY283" s="146">
        <f t="shared" si="149"/>
        <v>1</v>
      </c>
      <c r="AZ283" s="145">
        <f>COUNTIFS(A1_Individu_Data_Keadaan_SDMK!A$4:A$149935,M283,A1_Individu_Data_Keadaan_SDMK!Q$4:Q$149935,"08. GIZI")</f>
        <v>0</v>
      </c>
      <c r="BA283" s="147">
        <f t="shared" si="150"/>
        <v>1</v>
      </c>
      <c r="BB283" s="146">
        <f t="shared" si="151"/>
        <v>0</v>
      </c>
      <c r="BC283" s="146">
        <f t="shared" si="152"/>
        <v>1</v>
      </c>
      <c r="BD283" s="145">
        <f>COUNTIFS(A1_Individu_Data_Keadaan_SDMK!A$4:A$149935,M283,A1_Individu_Data_Keadaan_SDMK!R$4:R$149935,"03. Ahli Teknologi Laboratorium Medik")</f>
        <v>0</v>
      </c>
      <c r="BE283" s="147">
        <f t="shared" si="153"/>
        <v>1</v>
      </c>
      <c r="BF283" s="146">
        <f t="shared" si="154"/>
        <v>0</v>
      </c>
      <c r="BG283" s="146">
        <f t="shared" si="155"/>
        <v>1</v>
      </c>
      <c r="BH283" s="151" t="str">
        <f t="shared" si="156"/>
        <v>Belum Memenuhi</v>
      </c>
      <c r="BI283" s="151" t="str">
        <f t="shared" si="157"/>
        <v>Belum Memenuhi</v>
      </c>
    </row>
    <row r="284" spans="13:61" ht="15">
      <c r="M284" s="132" t="s">
        <v>12922</v>
      </c>
      <c r="N284" s="132" t="s">
        <v>12923</v>
      </c>
      <c r="O284" s="132" t="s">
        <v>267</v>
      </c>
      <c r="P284" s="132" t="s">
        <v>9301</v>
      </c>
      <c r="Q284" s="132" t="s">
        <v>12204</v>
      </c>
      <c r="R284" s="132">
        <v>31</v>
      </c>
      <c r="S284" s="132">
        <v>3174</v>
      </c>
      <c r="T284" s="370" t="str">
        <f>IF(R284&lt;&gt;"",VLOOKUP(R284,'01_MASTER_KODE_WILAYAH'!H$1437:I$1470,2,FALSE),"")</f>
        <v>DKI JAKARTA</v>
      </c>
      <c r="U284" s="370" t="str">
        <f>IF(S284&lt;&gt;"",VLOOKUP(S284,'01_MASTER_KODE_WILAYAH'!D$5:F$1353,3,FALSE),"")</f>
        <v>KOTA JAKARTA BARAT</v>
      </c>
      <c r="V284" s="371" t="str">
        <f t="shared" si="127"/>
        <v>2</v>
      </c>
      <c r="W284" s="157">
        <f t="shared" si="128"/>
        <v>0</v>
      </c>
      <c r="X284" s="145">
        <f>COUNTIFS(A1_Individu_Data_Keadaan_SDMK!A$4:A$149935,M284,A1_Individu_Data_Keadaan_SDMK!R$4:R$149935,"01. Dokter")</f>
        <v>0</v>
      </c>
      <c r="Y284" s="134">
        <f t="shared" si="129"/>
        <v>1</v>
      </c>
      <c r="Z284" s="146">
        <f t="shared" si="130"/>
        <v>0</v>
      </c>
      <c r="AA284" s="146">
        <f t="shared" si="131"/>
        <v>1</v>
      </c>
      <c r="AB284" s="145">
        <f>COUNTIFS(A1_Individu_Data_Keadaan_SDMK!A$4:A$149935,M284,A1_Individu_Data_Keadaan_SDMK!R$4:R$149935,"02. Dokter Gigi")</f>
        <v>0</v>
      </c>
      <c r="AC284" s="134">
        <f t="shared" si="132"/>
        <v>1</v>
      </c>
      <c r="AD284" s="146">
        <f t="shared" si="133"/>
        <v>0</v>
      </c>
      <c r="AE284" s="146">
        <f t="shared" si="134"/>
        <v>1</v>
      </c>
      <c r="AF284" s="145">
        <f>COUNTIFS(A1_Individu_Data_Keadaan_SDMK!A$4:A$149935,M284,A1_Individu_Data_Keadaan_SDMK!Q$4:Q$149935,"03. KEPERAWATAN")</f>
        <v>0</v>
      </c>
      <c r="AG284" s="147">
        <f t="shared" si="135"/>
        <v>5</v>
      </c>
      <c r="AH284" s="146">
        <f t="shared" si="136"/>
        <v>0</v>
      </c>
      <c r="AI284" s="146">
        <f t="shared" si="137"/>
        <v>5</v>
      </c>
      <c r="AJ284" s="145">
        <f>COUNTIFS(A1_Individu_Data_Keadaan_SDMK!A$4:A$149935,M284,A1_Individu_Data_Keadaan_SDMK!Q$4:Q$149935,"04. KEBIDANAN")</f>
        <v>0</v>
      </c>
      <c r="AK284" s="147">
        <f t="shared" si="138"/>
        <v>4</v>
      </c>
      <c r="AL284" s="146">
        <f t="shared" si="139"/>
        <v>0</v>
      </c>
      <c r="AM284" s="146">
        <f t="shared" si="140"/>
        <v>4</v>
      </c>
      <c r="AN284" s="145">
        <f>COUNTIFS(A1_Individu_Data_Keadaan_SDMK!A$4:A$149935,M284,A1_Individu_Data_Keadaan_SDMK!Q$4:Q$149935,"05. KEFARMASIAN")</f>
        <v>0</v>
      </c>
      <c r="AO284" s="147">
        <f t="shared" si="141"/>
        <v>1</v>
      </c>
      <c r="AP284" s="146">
        <f t="shared" si="142"/>
        <v>0</v>
      </c>
      <c r="AQ284" s="146">
        <f t="shared" si="143"/>
        <v>1</v>
      </c>
      <c r="AR284" s="145">
        <f>COUNTIFS(A1_Individu_Data_Keadaan_SDMK!A$4:A$149935,M284,A1_Individu_Data_Keadaan_SDMK!Q$4:Q$149935,"06. KESEHATAN MASYARAKAT")</f>
        <v>0</v>
      </c>
      <c r="AS284" s="147">
        <f t="shared" si="144"/>
        <v>1</v>
      </c>
      <c r="AT284" s="146">
        <f t="shared" si="145"/>
        <v>0</v>
      </c>
      <c r="AU284" s="146">
        <f t="shared" si="146"/>
        <v>1</v>
      </c>
      <c r="AV284" s="145">
        <f>COUNTIFS(A1_Individu_Data_Keadaan_SDMK!A$4:A$149935,M284,A1_Individu_Data_Keadaan_SDMK!Q$4:Q$149935,"07. KESEHATAN LINGKUNGAN")</f>
        <v>0</v>
      </c>
      <c r="AW284" s="147">
        <f t="shared" si="147"/>
        <v>1</v>
      </c>
      <c r="AX284" s="146">
        <f t="shared" si="148"/>
        <v>0</v>
      </c>
      <c r="AY284" s="146">
        <f t="shared" si="149"/>
        <v>1</v>
      </c>
      <c r="AZ284" s="145">
        <f>COUNTIFS(A1_Individu_Data_Keadaan_SDMK!A$4:A$149935,M284,A1_Individu_Data_Keadaan_SDMK!Q$4:Q$149935,"08. GIZI")</f>
        <v>0</v>
      </c>
      <c r="BA284" s="147">
        <f t="shared" si="150"/>
        <v>1</v>
      </c>
      <c r="BB284" s="146">
        <f t="shared" si="151"/>
        <v>0</v>
      </c>
      <c r="BC284" s="146">
        <f t="shared" si="152"/>
        <v>1</v>
      </c>
      <c r="BD284" s="145">
        <f>COUNTIFS(A1_Individu_Data_Keadaan_SDMK!A$4:A$149935,M284,A1_Individu_Data_Keadaan_SDMK!R$4:R$149935,"03. Ahli Teknologi Laboratorium Medik")</f>
        <v>0</v>
      </c>
      <c r="BE284" s="147">
        <f t="shared" si="153"/>
        <v>1</v>
      </c>
      <c r="BF284" s="146">
        <f t="shared" si="154"/>
        <v>0</v>
      </c>
      <c r="BG284" s="146">
        <f t="shared" si="155"/>
        <v>1</v>
      </c>
      <c r="BH284" s="151" t="str">
        <f t="shared" si="156"/>
        <v>Belum Memenuhi</v>
      </c>
      <c r="BI284" s="151" t="str">
        <f t="shared" si="157"/>
        <v>Belum Memenuhi</v>
      </c>
    </row>
    <row r="285" spans="13:61" ht="15">
      <c r="M285" s="132" t="s">
        <v>12924</v>
      </c>
      <c r="N285" s="132" t="s">
        <v>12925</v>
      </c>
      <c r="O285" s="132" t="s">
        <v>267</v>
      </c>
      <c r="P285" s="132" t="s">
        <v>9301</v>
      </c>
      <c r="Q285" s="132" t="s">
        <v>12204</v>
      </c>
      <c r="R285" s="132">
        <v>31</v>
      </c>
      <c r="S285" s="132">
        <v>3174</v>
      </c>
      <c r="T285" s="370" t="str">
        <f>IF(R285&lt;&gt;"",VLOOKUP(R285,'01_MASTER_KODE_WILAYAH'!H$1437:I$1470,2,FALSE),"")</f>
        <v>DKI JAKARTA</v>
      </c>
      <c r="U285" s="370" t="str">
        <f>IF(S285&lt;&gt;"",VLOOKUP(S285,'01_MASTER_KODE_WILAYAH'!D$5:F$1353,3,FALSE),"")</f>
        <v>KOTA JAKARTA BARAT</v>
      </c>
      <c r="V285" s="371" t="str">
        <f t="shared" si="127"/>
        <v>2</v>
      </c>
      <c r="W285" s="157">
        <f t="shared" si="128"/>
        <v>0</v>
      </c>
      <c r="X285" s="145">
        <f>COUNTIFS(A1_Individu_Data_Keadaan_SDMK!A$4:A$149935,M285,A1_Individu_Data_Keadaan_SDMK!R$4:R$149935,"01. Dokter")</f>
        <v>0</v>
      </c>
      <c r="Y285" s="134">
        <f t="shared" si="129"/>
        <v>1</v>
      </c>
      <c r="Z285" s="146">
        <f t="shared" si="130"/>
        <v>0</v>
      </c>
      <c r="AA285" s="146">
        <f t="shared" si="131"/>
        <v>1</v>
      </c>
      <c r="AB285" s="145">
        <f>COUNTIFS(A1_Individu_Data_Keadaan_SDMK!A$4:A$149935,M285,A1_Individu_Data_Keadaan_SDMK!R$4:R$149935,"02. Dokter Gigi")</f>
        <v>0</v>
      </c>
      <c r="AC285" s="134">
        <f t="shared" si="132"/>
        <v>1</v>
      </c>
      <c r="AD285" s="146">
        <f t="shared" si="133"/>
        <v>0</v>
      </c>
      <c r="AE285" s="146">
        <f t="shared" si="134"/>
        <v>1</v>
      </c>
      <c r="AF285" s="145">
        <f>COUNTIFS(A1_Individu_Data_Keadaan_SDMK!A$4:A$149935,M285,A1_Individu_Data_Keadaan_SDMK!Q$4:Q$149935,"03. KEPERAWATAN")</f>
        <v>0</v>
      </c>
      <c r="AG285" s="147">
        <f t="shared" si="135"/>
        <v>5</v>
      </c>
      <c r="AH285" s="146">
        <f t="shared" si="136"/>
        <v>0</v>
      </c>
      <c r="AI285" s="146">
        <f t="shared" si="137"/>
        <v>5</v>
      </c>
      <c r="AJ285" s="145">
        <f>COUNTIFS(A1_Individu_Data_Keadaan_SDMK!A$4:A$149935,M285,A1_Individu_Data_Keadaan_SDMK!Q$4:Q$149935,"04. KEBIDANAN")</f>
        <v>0</v>
      </c>
      <c r="AK285" s="147">
        <f t="shared" si="138"/>
        <v>4</v>
      </c>
      <c r="AL285" s="146">
        <f t="shared" si="139"/>
        <v>0</v>
      </c>
      <c r="AM285" s="146">
        <f t="shared" si="140"/>
        <v>4</v>
      </c>
      <c r="AN285" s="145">
        <f>COUNTIFS(A1_Individu_Data_Keadaan_SDMK!A$4:A$149935,M285,A1_Individu_Data_Keadaan_SDMK!Q$4:Q$149935,"05. KEFARMASIAN")</f>
        <v>0</v>
      </c>
      <c r="AO285" s="147">
        <f t="shared" si="141"/>
        <v>1</v>
      </c>
      <c r="AP285" s="146">
        <f t="shared" si="142"/>
        <v>0</v>
      </c>
      <c r="AQ285" s="146">
        <f t="shared" si="143"/>
        <v>1</v>
      </c>
      <c r="AR285" s="145">
        <f>COUNTIFS(A1_Individu_Data_Keadaan_SDMK!A$4:A$149935,M285,A1_Individu_Data_Keadaan_SDMK!Q$4:Q$149935,"06. KESEHATAN MASYARAKAT")</f>
        <v>0</v>
      </c>
      <c r="AS285" s="147">
        <f t="shared" si="144"/>
        <v>1</v>
      </c>
      <c r="AT285" s="146">
        <f t="shared" si="145"/>
        <v>0</v>
      </c>
      <c r="AU285" s="146">
        <f t="shared" si="146"/>
        <v>1</v>
      </c>
      <c r="AV285" s="145">
        <f>COUNTIFS(A1_Individu_Data_Keadaan_SDMK!A$4:A$149935,M285,A1_Individu_Data_Keadaan_SDMK!Q$4:Q$149935,"07. KESEHATAN LINGKUNGAN")</f>
        <v>0</v>
      </c>
      <c r="AW285" s="147">
        <f t="shared" si="147"/>
        <v>1</v>
      </c>
      <c r="AX285" s="146">
        <f t="shared" si="148"/>
        <v>0</v>
      </c>
      <c r="AY285" s="146">
        <f t="shared" si="149"/>
        <v>1</v>
      </c>
      <c r="AZ285" s="145">
        <f>COUNTIFS(A1_Individu_Data_Keadaan_SDMK!A$4:A$149935,M285,A1_Individu_Data_Keadaan_SDMK!Q$4:Q$149935,"08. GIZI")</f>
        <v>0</v>
      </c>
      <c r="BA285" s="147">
        <f t="shared" si="150"/>
        <v>1</v>
      </c>
      <c r="BB285" s="146">
        <f t="shared" si="151"/>
        <v>0</v>
      </c>
      <c r="BC285" s="146">
        <f t="shared" si="152"/>
        <v>1</v>
      </c>
      <c r="BD285" s="145">
        <f>COUNTIFS(A1_Individu_Data_Keadaan_SDMK!A$4:A$149935,M285,A1_Individu_Data_Keadaan_SDMK!R$4:R$149935,"03. Ahli Teknologi Laboratorium Medik")</f>
        <v>0</v>
      </c>
      <c r="BE285" s="147">
        <f t="shared" si="153"/>
        <v>1</v>
      </c>
      <c r="BF285" s="146">
        <f t="shared" si="154"/>
        <v>0</v>
      </c>
      <c r="BG285" s="146">
        <f t="shared" si="155"/>
        <v>1</v>
      </c>
      <c r="BH285" s="151" t="str">
        <f t="shared" si="156"/>
        <v>Belum Memenuhi</v>
      </c>
      <c r="BI285" s="151" t="str">
        <f t="shared" si="157"/>
        <v>Belum Memenuhi</v>
      </c>
    </row>
    <row r="286" spans="13:61" ht="15">
      <c r="M286" s="132" t="s">
        <v>12926</v>
      </c>
      <c r="N286" s="132" t="s">
        <v>12927</v>
      </c>
      <c r="O286" s="132" t="s">
        <v>267</v>
      </c>
      <c r="P286" s="132" t="s">
        <v>9302</v>
      </c>
      <c r="Q286" s="132" t="s">
        <v>12204</v>
      </c>
      <c r="R286" s="132">
        <v>31</v>
      </c>
      <c r="S286" s="132">
        <v>3174</v>
      </c>
      <c r="T286" s="370" t="str">
        <f>IF(R286&lt;&gt;"",VLOOKUP(R286,'01_MASTER_KODE_WILAYAH'!H$1437:I$1470,2,FALSE),"")</f>
        <v>DKI JAKARTA</v>
      </c>
      <c r="U286" s="370" t="str">
        <f>IF(S286&lt;&gt;"",VLOOKUP(S286,'01_MASTER_KODE_WILAYAH'!D$5:F$1353,3,FALSE),"")</f>
        <v>KOTA JAKARTA BARAT</v>
      </c>
      <c r="V286" s="371" t="str">
        <f t="shared" si="127"/>
        <v>1</v>
      </c>
      <c r="W286" s="157">
        <f t="shared" si="128"/>
        <v>0</v>
      </c>
      <c r="X286" s="145">
        <f>COUNTIFS(A1_Individu_Data_Keadaan_SDMK!A$4:A$149935,M286,A1_Individu_Data_Keadaan_SDMK!R$4:R$149935,"01. Dokter")</f>
        <v>0</v>
      </c>
      <c r="Y286" s="134">
        <f t="shared" si="129"/>
        <v>2</v>
      </c>
      <c r="Z286" s="146">
        <f t="shared" si="130"/>
        <v>0</v>
      </c>
      <c r="AA286" s="146">
        <f t="shared" si="131"/>
        <v>2</v>
      </c>
      <c r="AB286" s="145">
        <f>COUNTIFS(A1_Individu_Data_Keadaan_SDMK!A$4:A$149935,M286,A1_Individu_Data_Keadaan_SDMK!R$4:R$149935,"02. Dokter Gigi")</f>
        <v>0</v>
      </c>
      <c r="AC286" s="134">
        <f t="shared" si="132"/>
        <v>1</v>
      </c>
      <c r="AD286" s="146">
        <f t="shared" si="133"/>
        <v>0</v>
      </c>
      <c r="AE286" s="146">
        <f t="shared" si="134"/>
        <v>1</v>
      </c>
      <c r="AF286" s="145">
        <f>COUNTIFS(A1_Individu_Data_Keadaan_SDMK!A$4:A$149935,M286,A1_Individu_Data_Keadaan_SDMK!Q$4:Q$149935,"03. KEPERAWATAN")</f>
        <v>0</v>
      </c>
      <c r="AG286" s="147">
        <f t="shared" si="135"/>
        <v>8</v>
      </c>
      <c r="AH286" s="146">
        <f t="shared" si="136"/>
        <v>0</v>
      </c>
      <c r="AI286" s="146">
        <f t="shared" si="137"/>
        <v>8</v>
      </c>
      <c r="AJ286" s="145">
        <f>COUNTIFS(A1_Individu_Data_Keadaan_SDMK!A$4:A$149935,M286,A1_Individu_Data_Keadaan_SDMK!Q$4:Q$149935,"04. KEBIDANAN")</f>
        <v>0</v>
      </c>
      <c r="AK286" s="147">
        <f t="shared" si="138"/>
        <v>7</v>
      </c>
      <c r="AL286" s="146">
        <f t="shared" si="139"/>
        <v>0</v>
      </c>
      <c r="AM286" s="146">
        <f t="shared" si="140"/>
        <v>7</v>
      </c>
      <c r="AN286" s="145">
        <f>COUNTIFS(A1_Individu_Data_Keadaan_SDMK!A$4:A$149935,M286,A1_Individu_Data_Keadaan_SDMK!Q$4:Q$149935,"05. KEFARMASIAN")</f>
        <v>0</v>
      </c>
      <c r="AO286" s="147">
        <f t="shared" si="141"/>
        <v>1</v>
      </c>
      <c r="AP286" s="146">
        <f t="shared" si="142"/>
        <v>0</v>
      </c>
      <c r="AQ286" s="146">
        <f t="shared" si="143"/>
        <v>1</v>
      </c>
      <c r="AR286" s="145">
        <f>COUNTIFS(A1_Individu_Data_Keadaan_SDMK!A$4:A$149935,M286,A1_Individu_Data_Keadaan_SDMK!Q$4:Q$149935,"06. KESEHATAN MASYARAKAT")</f>
        <v>0</v>
      </c>
      <c r="AS286" s="147">
        <f t="shared" si="144"/>
        <v>1</v>
      </c>
      <c r="AT286" s="146">
        <f t="shared" si="145"/>
        <v>0</v>
      </c>
      <c r="AU286" s="146">
        <f t="shared" si="146"/>
        <v>1</v>
      </c>
      <c r="AV286" s="145">
        <f>COUNTIFS(A1_Individu_Data_Keadaan_SDMK!A$4:A$149935,M286,A1_Individu_Data_Keadaan_SDMK!Q$4:Q$149935,"07. KESEHATAN LINGKUNGAN")</f>
        <v>0</v>
      </c>
      <c r="AW286" s="147">
        <f t="shared" si="147"/>
        <v>1</v>
      </c>
      <c r="AX286" s="146">
        <f t="shared" si="148"/>
        <v>0</v>
      </c>
      <c r="AY286" s="146">
        <f t="shared" si="149"/>
        <v>1</v>
      </c>
      <c r="AZ286" s="145">
        <f>COUNTIFS(A1_Individu_Data_Keadaan_SDMK!A$4:A$149935,M286,A1_Individu_Data_Keadaan_SDMK!Q$4:Q$149935,"08. GIZI")</f>
        <v>0</v>
      </c>
      <c r="BA286" s="147">
        <f t="shared" si="150"/>
        <v>2</v>
      </c>
      <c r="BB286" s="146">
        <f t="shared" si="151"/>
        <v>0</v>
      </c>
      <c r="BC286" s="146">
        <f t="shared" si="152"/>
        <v>2</v>
      </c>
      <c r="BD286" s="145">
        <f>COUNTIFS(A1_Individu_Data_Keadaan_SDMK!A$4:A$149935,M286,A1_Individu_Data_Keadaan_SDMK!R$4:R$149935,"03. Ahli Teknologi Laboratorium Medik")</f>
        <v>0</v>
      </c>
      <c r="BE286" s="147">
        <f t="shared" si="153"/>
        <v>1</v>
      </c>
      <c r="BF286" s="146">
        <f t="shared" si="154"/>
        <v>0</v>
      </c>
      <c r="BG286" s="146">
        <f t="shared" si="155"/>
        <v>1</v>
      </c>
      <c r="BH286" s="151" t="str">
        <f t="shared" si="156"/>
        <v>Belum Memenuhi</v>
      </c>
      <c r="BI286" s="151" t="str">
        <f t="shared" si="157"/>
        <v>Belum Memenuhi</v>
      </c>
    </row>
    <row r="287" spans="13:61" ht="15">
      <c r="M287" s="132" t="s">
        <v>12928</v>
      </c>
      <c r="N287" s="132" t="s">
        <v>12929</v>
      </c>
      <c r="O287" s="132" t="s">
        <v>267</v>
      </c>
      <c r="P287" s="132" t="s">
        <v>9301</v>
      </c>
      <c r="Q287" s="132" t="s">
        <v>12204</v>
      </c>
      <c r="R287" s="132">
        <v>31</v>
      </c>
      <c r="S287" s="132">
        <v>3174</v>
      </c>
      <c r="T287" s="370" t="str">
        <f>IF(R287&lt;&gt;"",VLOOKUP(R287,'01_MASTER_KODE_WILAYAH'!H$1437:I$1470,2,FALSE),"")</f>
        <v>DKI JAKARTA</v>
      </c>
      <c r="U287" s="370" t="str">
        <f>IF(S287&lt;&gt;"",VLOOKUP(S287,'01_MASTER_KODE_WILAYAH'!D$5:F$1353,3,FALSE),"")</f>
        <v>KOTA JAKARTA BARAT</v>
      </c>
      <c r="V287" s="371" t="str">
        <f t="shared" si="127"/>
        <v>2</v>
      </c>
      <c r="W287" s="157">
        <f t="shared" si="128"/>
        <v>0</v>
      </c>
      <c r="X287" s="145">
        <f>COUNTIFS(A1_Individu_Data_Keadaan_SDMK!A$4:A$149935,M287,A1_Individu_Data_Keadaan_SDMK!R$4:R$149935,"01. Dokter")</f>
        <v>0</v>
      </c>
      <c r="Y287" s="134">
        <f t="shared" si="129"/>
        <v>1</v>
      </c>
      <c r="Z287" s="146">
        <f t="shared" si="130"/>
        <v>0</v>
      </c>
      <c r="AA287" s="146">
        <f t="shared" si="131"/>
        <v>1</v>
      </c>
      <c r="AB287" s="145">
        <f>COUNTIFS(A1_Individu_Data_Keadaan_SDMK!A$4:A$149935,M287,A1_Individu_Data_Keadaan_SDMK!R$4:R$149935,"02. Dokter Gigi")</f>
        <v>0</v>
      </c>
      <c r="AC287" s="134">
        <f t="shared" si="132"/>
        <v>1</v>
      </c>
      <c r="AD287" s="146">
        <f t="shared" si="133"/>
        <v>0</v>
      </c>
      <c r="AE287" s="146">
        <f t="shared" si="134"/>
        <v>1</v>
      </c>
      <c r="AF287" s="145">
        <f>COUNTIFS(A1_Individu_Data_Keadaan_SDMK!A$4:A$149935,M287,A1_Individu_Data_Keadaan_SDMK!Q$4:Q$149935,"03. KEPERAWATAN")</f>
        <v>0</v>
      </c>
      <c r="AG287" s="147">
        <f t="shared" si="135"/>
        <v>5</v>
      </c>
      <c r="AH287" s="146">
        <f t="shared" si="136"/>
        <v>0</v>
      </c>
      <c r="AI287" s="146">
        <f t="shared" si="137"/>
        <v>5</v>
      </c>
      <c r="AJ287" s="145">
        <f>COUNTIFS(A1_Individu_Data_Keadaan_SDMK!A$4:A$149935,M287,A1_Individu_Data_Keadaan_SDMK!Q$4:Q$149935,"04. KEBIDANAN")</f>
        <v>0</v>
      </c>
      <c r="AK287" s="147">
        <f t="shared" si="138"/>
        <v>4</v>
      </c>
      <c r="AL287" s="146">
        <f t="shared" si="139"/>
        <v>0</v>
      </c>
      <c r="AM287" s="146">
        <f t="shared" si="140"/>
        <v>4</v>
      </c>
      <c r="AN287" s="145">
        <f>COUNTIFS(A1_Individu_Data_Keadaan_SDMK!A$4:A$149935,M287,A1_Individu_Data_Keadaan_SDMK!Q$4:Q$149935,"05. KEFARMASIAN")</f>
        <v>0</v>
      </c>
      <c r="AO287" s="147">
        <f t="shared" si="141"/>
        <v>1</v>
      </c>
      <c r="AP287" s="146">
        <f t="shared" si="142"/>
        <v>0</v>
      </c>
      <c r="AQ287" s="146">
        <f t="shared" si="143"/>
        <v>1</v>
      </c>
      <c r="AR287" s="145">
        <f>COUNTIFS(A1_Individu_Data_Keadaan_SDMK!A$4:A$149935,M287,A1_Individu_Data_Keadaan_SDMK!Q$4:Q$149935,"06. KESEHATAN MASYARAKAT")</f>
        <v>0</v>
      </c>
      <c r="AS287" s="147">
        <f t="shared" si="144"/>
        <v>1</v>
      </c>
      <c r="AT287" s="146">
        <f t="shared" si="145"/>
        <v>0</v>
      </c>
      <c r="AU287" s="146">
        <f t="shared" si="146"/>
        <v>1</v>
      </c>
      <c r="AV287" s="145">
        <f>COUNTIFS(A1_Individu_Data_Keadaan_SDMK!A$4:A$149935,M287,A1_Individu_Data_Keadaan_SDMK!Q$4:Q$149935,"07. KESEHATAN LINGKUNGAN")</f>
        <v>0</v>
      </c>
      <c r="AW287" s="147">
        <f t="shared" si="147"/>
        <v>1</v>
      </c>
      <c r="AX287" s="146">
        <f t="shared" si="148"/>
        <v>0</v>
      </c>
      <c r="AY287" s="146">
        <f t="shared" si="149"/>
        <v>1</v>
      </c>
      <c r="AZ287" s="145">
        <f>COUNTIFS(A1_Individu_Data_Keadaan_SDMK!A$4:A$149935,M287,A1_Individu_Data_Keadaan_SDMK!Q$4:Q$149935,"08. GIZI")</f>
        <v>0</v>
      </c>
      <c r="BA287" s="147">
        <f t="shared" si="150"/>
        <v>1</v>
      </c>
      <c r="BB287" s="146">
        <f t="shared" si="151"/>
        <v>0</v>
      </c>
      <c r="BC287" s="146">
        <f t="shared" si="152"/>
        <v>1</v>
      </c>
      <c r="BD287" s="145">
        <f>COUNTIFS(A1_Individu_Data_Keadaan_SDMK!A$4:A$149935,M287,A1_Individu_Data_Keadaan_SDMK!R$4:R$149935,"03. Ahli Teknologi Laboratorium Medik")</f>
        <v>0</v>
      </c>
      <c r="BE287" s="147">
        <f t="shared" si="153"/>
        <v>1</v>
      </c>
      <c r="BF287" s="146">
        <f t="shared" si="154"/>
        <v>0</v>
      </c>
      <c r="BG287" s="146">
        <f t="shared" si="155"/>
        <v>1</v>
      </c>
      <c r="BH287" s="151" t="str">
        <f t="shared" si="156"/>
        <v>Belum Memenuhi</v>
      </c>
      <c r="BI287" s="151" t="str">
        <f t="shared" si="157"/>
        <v>Belum Memenuhi</v>
      </c>
    </row>
    <row r="288" spans="13:61" ht="15">
      <c r="M288" s="132" t="s">
        <v>12930</v>
      </c>
      <c r="N288" s="132" t="s">
        <v>12931</v>
      </c>
      <c r="O288" s="132" t="s">
        <v>267</v>
      </c>
      <c r="P288" s="132" t="s">
        <v>9301</v>
      </c>
      <c r="Q288" s="132" t="s">
        <v>12204</v>
      </c>
      <c r="R288" s="132">
        <v>31</v>
      </c>
      <c r="S288" s="132">
        <v>3174</v>
      </c>
      <c r="T288" s="370" t="str">
        <f>IF(R288&lt;&gt;"",VLOOKUP(R288,'01_MASTER_KODE_WILAYAH'!H$1437:I$1470,2,FALSE),"")</f>
        <v>DKI JAKARTA</v>
      </c>
      <c r="U288" s="370" t="str">
        <f>IF(S288&lt;&gt;"",VLOOKUP(S288,'01_MASTER_KODE_WILAYAH'!D$5:F$1353,3,FALSE),"")</f>
        <v>KOTA JAKARTA BARAT</v>
      </c>
      <c r="V288" s="371" t="str">
        <f t="shared" si="127"/>
        <v>2</v>
      </c>
      <c r="W288" s="157">
        <f t="shared" si="128"/>
        <v>0</v>
      </c>
      <c r="X288" s="145">
        <f>COUNTIFS(A1_Individu_Data_Keadaan_SDMK!A$4:A$149935,M288,A1_Individu_Data_Keadaan_SDMK!R$4:R$149935,"01. Dokter")</f>
        <v>0</v>
      </c>
      <c r="Y288" s="134">
        <f t="shared" si="129"/>
        <v>1</v>
      </c>
      <c r="Z288" s="146">
        <f t="shared" si="130"/>
        <v>0</v>
      </c>
      <c r="AA288" s="146">
        <f t="shared" si="131"/>
        <v>1</v>
      </c>
      <c r="AB288" s="145">
        <f>COUNTIFS(A1_Individu_Data_Keadaan_SDMK!A$4:A$149935,M288,A1_Individu_Data_Keadaan_SDMK!R$4:R$149935,"02. Dokter Gigi")</f>
        <v>0</v>
      </c>
      <c r="AC288" s="134">
        <f t="shared" si="132"/>
        <v>1</v>
      </c>
      <c r="AD288" s="146">
        <f t="shared" si="133"/>
        <v>0</v>
      </c>
      <c r="AE288" s="146">
        <f t="shared" si="134"/>
        <v>1</v>
      </c>
      <c r="AF288" s="145">
        <f>COUNTIFS(A1_Individu_Data_Keadaan_SDMK!A$4:A$149935,M288,A1_Individu_Data_Keadaan_SDMK!Q$4:Q$149935,"03. KEPERAWATAN")</f>
        <v>0</v>
      </c>
      <c r="AG288" s="147">
        <f t="shared" si="135"/>
        <v>5</v>
      </c>
      <c r="AH288" s="146">
        <f t="shared" si="136"/>
        <v>0</v>
      </c>
      <c r="AI288" s="146">
        <f t="shared" si="137"/>
        <v>5</v>
      </c>
      <c r="AJ288" s="145">
        <f>COUNTIFS(A1_Individu_Data_Keadaan_SDMK!A$4:A$149935,M288,A1_Individu_Data_Keadaan_SDMK!Q$4:Q$149935,"04. KEBIDANAN")</f>
        <v>0</v>
      </c>
      <c r="AK288" s="147">
        <f t="shared" si="138"/>
        <v>4</v>
      </c>
      <c r="AL288" s="146">
        <f t="shared" si="139"/>
        <v>0</v>
      </c>
      <c r="AM288" s="146">
        <f t="shared" si="140"/>
        <v>4</v>
      </c>
      <c r="AN288" s="145">
        <f>COUNTIFS(A1_Individu_Data_Keadaan_SDMK!A$4:A$149935,M288,A1_Individu_Data_Keadaan_SDMK!Q$4:Q$149935,"05. KEFARMASIAN")</f>
        <v>0</v>
      </c>
      <c r="AO288" s="147">
        <f t="shared" si="141"/>
        <v>1</v>
      </c>
      <c r="AP288" s="146">
        <f t="shared" si="142"/>
        <v>0</v>
      </c>
      <c r="AQ288" s="146">
        <f t="shared" si="143"/>
        <v>1</v>
      </c>
      <c r="AR288" s="145">
        <f>COUNTIFS(A1_Individu_Data_Keadaan_SDMK!A$4:A$149935,M288,A1_Individu_Data_Keadaan_SDMK!Q$4:Q$149935,"06. KESEHATAN MASYARAKAT")</f>
        <v>0</v>
      </c>
      <c r="AS288" s="147">
        <f t="shared" si="144"/>
        <v>1</v>
      </c>
      <c r="AT288" s="146">
        <f t="shared" si="145"/>
        <v>0</v>
      </c>
      <c r="AU288" s="146">
        <f t="shared" si="146"/>
        <v>1</v>
      </c>
      <c r="AV288" s="145">
        <f>COUNTIFS(A1_Individu_Data_Keadaan_SDMK!A$4:A$149935,M288,A1_Individu_Data_Keadaan_SDMK!Q$4:Q$149935,"07. KESEHATAN LINGKUNGAN")</f>
        <v>0</v>
      </c>
      <c r="AW288" s="147">
        <f t="shared" si="147"/>
        <v>1</v>
      </c>
      <c r="AX288" s="146">
        <f t="shared" si="148"/>
        <v>0</v>
      </c>
      <c r="AY288" s="146">
        <f t="shared" si="149"/>
        <v>1</v>
      </c>
      <c r="AZ288" s="145">
        <f>COUNTIFS(A1_Individu_Data_Keadaan_SDMK!A$4:A$149935,M288,A1_Individu_Data_Keadaan_SDMK!Q$4:Q$149935,"08. GIZI")</f>
        <v>0</v>
      </c>
      <c r="BA288" s="147">
        <f t="shared" si="150"/>
        <v>1</v>
      </c>
      <c r="BB288" s="146">
        <f t="shared" si="151"/>
        <v>0</v>
      </c>
      <c r="BC288" s="146">
        <f t="shared" si="152"/>
        <v>1</v>
      </c>
      <c r="BD288" s="145">
        <f>COUNTIFS(A1_Individu_Data_Keadaan_SDMK!A$4:A$149935,M288,A1_Individu_Data_Keadaan_SDMK!R$4:R$149935,"03. Ahli Teknologi Laboratorium Medik")</f>
        <v>0</v>
      </c>
      <c r="BE288" s="147">
        <f t="shared" si="153"/>
        <v>1</v>
      </c>
      <c r="BF288" s="146">
        <f t="shared" si="154"/>
        <v>0</v>
      </c>
      <c r="BG288" s="146">
        <f t="shared" si="155"/>
        <v>1</v>
      </c>
      <c r="BH288" s="151" t="str">
        <f t="shared" si="156"/>
        <v>Belum Memenuhi</v>
      </c>
      <c r="BI288" s="151" t="str">
        <f t="shared" si="157"/>
        <v>Belum Memenuhi</v>
      </c>
    </row>
    <row r="289" spans="13:61" ht="15">
      <c r="M289" s="132" t="s">
        <v>12932</v>
      </c>
      <c r="N289" s="132" t="s">
        <v>12933</v>
      </c>
      <c r="O289" s="132" t="s">
        <v>267</v>
      </c>
      <c r="P289" s="132" t="s">
        <v>9301</v>
      </c>
      <c r="Q289" s="132" t="s">
        <v>12204</v>
      </c>
      <c r="R289" s="132">
        <v>31</v>
      </c>
      <c r="S289" s="132">
        <v>3174</v>
      </c>
      <c r="T289" s="370" t="str">
        <f>IF(R289&lt;&gt;"",VLOOKUP(R289,'01_MASTER_KODE_WILAYAH'!H$1437:I$1470,2,FALSE),"")</f>
        <v>DKI JAKARTA</v>
      </c>
      <c r="U289" s="370" t="str">
        <f>IF(S289&lt;&gt;"",VLOOKUP(S289,'01_MASTER_KODE_WILAYAH'!D$5:F$1353,3,FALSE),"")</f>
        <v>KOTA JAKARTA BARAT</v>
      </c>
      <c r="V289" s="371" t="str">
        <f t="shared" si="127"/>
        <v>2</v>
      </c>
      <c r="W289" s="157">
        <f t="shared" si="128"/>
        <v>0</v>
      </c>
      <c r="X289" s="145">
        <f>COUNTIFS(A1_Individu_Data_Keadaan_SDMK!A$4:A$149935,M289,A1_Individu_Data_Keadaan_SDMK!R$4:R$149935,"01. Dokter")</f>
        <v>0</v>
      </c>
      <c r="Y289" s="134">
        <f t="shared" si="129"/>
        <v>1</v>
      </c>
      <c r="Z289" s="146">
        <f t="shared" si="130"/>
        <v>0</v>
      </c>
      <c r="AA289" s="146">
        <f t="shared" si="131"/>
        <v>1</v>
      </c>
      <c r="AB289" s="145">
        <f>COUNTIFS(A1_Individu_Data_Keadaan_SDMK!A$4:A$149935,M289,A1_Individu_Data_Keadaan_SDMK!R$4:R$149935,"02. Dokter Gigi")</f>
        <v>0</v>
      </c>
      <c r="AC289" s="134">
        <f t="shared" si="132"/>
        <v>1</v>
      </c>
      <c r="AD289" s="146">
        <f t="shared" si="133"/>
        <v>0</v>
      </c>
      <c r="AE289" s="146">
        <f t="shared" si="134"/>
        <v>1</v>
      </c>
      <c r="AF289" s="145">
        <f>COUNTIFS(A1_Individu_Data_Keadaan_SDMK!A$4:A$149935,M289,A1_Individu_Data_Keadaan_SDMK!Q$4:Q$149935,"03. KEPERAWATAN")</f>
        <v>0</v>
      </c>
      <c r="AG289" s="147">
        <f t="shared" si="135"/>
        <v>5</v>
      </c>
      <c r="AH289" s="146">
        <f t="shared" si="136"/>
        <v>0</v>
      </c>
      <c r="AI289" s="146">
        <f t="shared" si="137"/>
        <v>5</v>
      </c>
      <c r="AJ289" s="145">
        <f>COUNTIFS(A1_Individu_Data_Keadaan_SDMK!A$4:A$149935,M289,A1_Individu_Data_Keadaan_SDMK!Q$4:Q$149935,"04. KEBIDANAN")</f>
        <v>0</v>
      </c>
      <c r="AK289" s="147">
        <f t="shared" si="138"/>
        <v>4</v>
      </c>
      <c r="AL289" s="146">
        <f t="shared" si="139"/>
        <v>0</v>
      </c>
      <c r="AM289" s="146">
        <f t="shared" si="140"/>
        <v>4</v>
      </c>
      <c r="AN289" s="145">
        <f>COUNTIFS(A1_Individu_Data_Keadaan_SDMK!A$4:A$149935,M289,A1_Individu_Data_Keadaan_SDMK!Q$4:Q$149935,"05. KEFARMASIAN")</f>
        <v>0</v>
      </c>
      <c r="AO289" s="147">
        <f t="shared" si="141"/>
        <v>1</v>
      </c>
      <c r="AP289" s="146">
        <f t="shared" si="142"/>
        <v>0</v>
      </c>
      <c r="AQ289" s="146">
        <f t="shared" si="143"/>
        <v>1</v>
      </c>
      <c r="AR289" s="145">
        <f>COUNTIFS(A1_Individu_Data_Keadaan_SDMK!A$4:A$149935,M289,A1_Individu_Data_Keadaan_SDMK!Q$4:Q$149935,"06. KESEHATAN MASYARAKAT")</f>
        <v>0</v>
      </c>
      <c r="AS289" s="147">
        <f t="shared" si="144"/>
        <v>1</v>
      </c>
      <c r="AT289" s="146">
        <f t="shared" si="145"/>
        <v>0</v>
      </c>
      <c r="AU289" s="146">
        <f t="shared" si="146"/>
        <v>1</v>
      </c>
      <c r="AV289" s="145">
        <f>COUNTIFS(A1_Individu_Data_Keadaan_SDMK!A$4:A$149935,M289,A1_Individu_Data_Keadaan_SDMK!Q$4:Q$149935,"07. KESEHATAN LINGKUNGAN")</f>
        <v>0</v>
      </c>
      <c r="AW289" s="147">
        <f t="shared" si="147"/>
        <v>1</v>
      </c>
      <c r="AX289" s="146">
        <f t="shared" si="148"/>
        <v>0</v>
      </c>
      <c r="AY289" s="146">
        <f t="shared" si="149"/>
        <v>1</v>
      </c>
      <c r="AZ289" s="145">
        <f>COUNTIFS(A1_Individu_Data_Keadaan_SDMK!A$4:A$149935,M289,A1_Individu_Data_Keadaan_SDMK!Q$4:Q$149935,"08. GIZI")</f>
        <v>0</v>
      </c>
      <c r="BA289" s="147">
        <f t="shared" si="150"/>
        <v>1</v>
      </c>
      <c r="BB289" s="146">
        <f t="shared" si="151"/>
        <v>0</v>
      </c>
      <c r="BC289" s="146">
        <f t="shared" si="152"/>
        <v>1</v>
      </c>
      <c r="BD289" s="145">
        <f>COUNTIFS(A1_Individu_Data_Keadaan_SDMK!A$4:A$149935,M289,A1_Individu_Data_Keadaan_SDMK!R$4:R$149935,"03. Ahli Teknologi Laboratorium Medik")</f>
        <v>0</v>
      </c>
      <c r="BE289" s="147">
        <f t="shared" si="153"/>
        <v>1</v>
      </c>
      <c r="BF289" s="146">
        <f t="shared" si="154"/>
        <v>0</v>
      </c>
      <c r="BG289" s="146">
        <f t="shared" si="155"/>
        <v>1</v>
      </c>
      <c r="BH289" s="151" t="str">
        <f t="shared" si="156"/>
        <v>Belum Memenuhi</v>
      </c>
      <c r="BI289" s="151" t="str">
        <f t="shared" si="157"/>
        <v>Belum Memenuhi</v>
      </c>
    </row>
    <row r="290" spans="13:61" ht="15">
      <c r="M290" s="132" t="s">
        <v>12934</v>
      </c>
      <c r="N290" s="132" t="s">
        <v>12935</v>
      </c>
      <c r="O290" s="132" t="s">
        <v>267</v>
      </c>
      <c r="P290" s="132" t="s">
        <v>9301</v>
      </c>
      <c r="Q290" s="132" t="s">
        <v>12204</v>
      </c>
      <c r="R290" s="132">
        <v>31</v>
      </c>
      <c r="S290" s="132">
        <v>3174</v>
      </c>
      <c r="T290" s="370" t="str">
        <f>IF(R290&lt;&gt;"",VLOOKUP(R290,'01_MASTER_KODE_WILAYAH'!H$1437:I$1470,2,FALSE),"")</f>
        <v>DKI JAKARTA</v>
      </c>
      <c r="U290" s="370" t="str">
        <f>IF(S290&lt;&gt;"",VLOOKUP(S290,'01_MASTER_KODE_WILAYAH'!D$5:F$1353,3,FALSE),"")</f>
        <v>KOTA JAKARTA BARAT</v>
      </c>
      <c r="V290" s="371" t="str">
        <f t="shared" si="127"/>
        <v>2</v>
      </c>
      <c r="W290" s="157">
        <f t="shared" si="128"/>
        <v>0</v>
      </c>
      <c r="X290" s="145">
        <f>COUNTIFS(A1_Individu_Data_Keadaan_SDMK!A$4:A$149935,M290,A1_Individu_Data_Keadaan_SDMK!R$4:R$149935,"01. Dokter")</f>
        <v>0</v>
      </c>
      <c r="Y290" s="134">
        <f t="shared" si="129"/>
        <v>1</v>
      </c>
      <c r="Z290" s="146">
        <f t="shared" si="130"/>
        <v>0</v>
      </c>
      <c r="AA290" s="146">
        <f t="shared" si="131"/>
        <v>1</v>
      </c>
      <c r="AB290" s="145">
        <f>COUNTIFS(A1_Individu_Data_Keadaan_SDMK!A$4:A$149935,M290,A1_Individu_Data_Keadaan_SDMK!R$4:R$149935,"02. Dokter Gigi")</f>
        <v>0</v>
      </c>
      <c r="AC290" s="134">
        <f t="shared" si="132"/>
        <v>1</v>
      </c>
      <c r="AD290" s="146">
        <f t="shared" si="133"/>
        <v>0</v>
      </c>
      <c r="AE290" s="146">
        <f t="shared" si="134"/>
        <v>1</v>
      </c>
      <c r="AF290" s="145">
        <f>COUNTIFS(A1_Individu_Data_Keadaan_SDMK!A$4:A$149935,M290,A1_Individu_Data_Keadaan_SDMK!Q$4:Q$149935,"03. KEPERAWATAN")</f>
        <v>0</v>
      </c>
      <c r="AG290" s="147">
        <f t="shared" si="135"/>
        <v>5</v>
      </c>
      <c r="AH290" s="146">
        <f t="shared" si="136"/>
        <v>0</v>
      </c>
      <c r="AI290" s="146">
        <f t="shared" si="137"/>
        <v>5</v>
      </c>
      <c r="AJ290" s="145">
        <f>COUNTIFS(A1_Individu_Data_Keadaan_SDMK!A$4:A$149935,M290,A1_Individu_Data_Keadaan_SDMK!Q$4:Q$149935,"04. KEBIDANAN")</f>
        <v>0</v>
      </c>
      <c r="AK290" s="147">
        <f t="shared" si="138"/>
        <v>4</v>
      </c>
      <c r="AL290" s="146">
        <f t="shared" si="139"/>
        <v>0</v>
      </c>
      <c r="AM290" s="146">
        <f t="shared" si="140"/>
        <v>4</v>
      </c>
      <c r="AN290" s="145">
        <f>COUNTIFS(A1_Individu_Data_Keadaan_SDMK!A$4:A$149935,M290,A1_Individu_Data_Keadaan_SDMK!Q$4:Q$149935,"05. KEFARMASIAN")</f>
        <v>0</v>
      </c>
      <c r="AO290" s="147">
        <f t="shared" si="141"/>
        <v>1</v>
      </c>
      <c r="AP290" s="146">
        <f t="shared" si="142"/>
        <v>0</v>
      </c>
      <c r="AQ290" s="146">
        <f t="shared" si="143"/>
        <v>1</v>
      </c>
      <c r="AR290" s="145">
        <f>COUNTIFS(A1_Individu_Data_Keadaan_SDMK!A$4:A$149935,M290,A1_Individu_Data_Keadaan_SDMK!Q$4:Q$149935,"06. KESEHATAN MASYARAKAT")</f>
        <v>0</v>
      </c>
      <c r="AS290" s="147">
        <f t="shared" si="144"/>
        <v>1</v>
      </c>
      <c r="AT290" s="146">
        <f t="shared" si="145"/>
        <v>0</v>
      </c>
      <c r="AU290" s="146">
        <f t="shared" si="146"/>
        <v>1</v>
      </c>
      <c r="AV290" s="145">
        <f>COUNTIFS(A1_Individu_Data_Keadaan_SDMK!A$4:A$149935,M290,A1_Individu_Data_Keadaan_SDMK!Q$4:Q$149935,"07. KESEHATAN LINGKUNGAN")</f>
        <v>0</v>
      </c>
      <c r="AW290" s="147">
        <f t="shared" si="147"/>
        <v>1</v>
      </c>
      <c r="AX290" s="146">
        <f t="shared" si="148"/>
        <v>0</v>
      </c>
      <c r="AY290" s="146">
        <f t="shared" si="149"/>
        <v>1</v>
      </c>
      <c r="AZ290" s="145">
        <f>COUNTIFS(A1_Individu_Data_Keadaan_SDMK!A$4:A$149935,M290,A1_Individu_Data_Keadaan_SDMK!Q$4:Q$149935,"08. GIZI")</f>
        <v>0</v>
      </c>
      <c r="BA290" s="147">
        <f t="shared" si="150"/>
        <v>1</v>
      </c>
      <c r="BB290" s="146">
        <f t="shared" si="151"/>
        <v>0</v>
      </c>
      <c r="BC290" s="146">
        <f t="shared" si="152"/>
        <v>1</v>
      </c>
      <c r="BD290" s="145">
        <f>COUNTIFS(A1_Individu_Data_Keadaan_SDMK!A$4:A$149935,M290,A1_Individu_Data_Keadaan_SDMK!R$4:R$149935,"03. Ahli Teknologi Laboratorium Medik")</f>
        <v>0</v>
      </c>
      <c r="BE290" s="147">
        <f t="shared" si="153"/>
        <v>1</v>
      </c>
      <c r="BF290" s="146">
        <f t="shared" si="154"/>
        <v>0</v>
      </c>
      <c r="BG290" s="146">
        <f t="shared" si="155"/>
        <v>1</v>
      </c>
      <c r="BH290" s="151" t="str">
        <f t="shared" si="156"/>
        <v>Belum Memenuhi</v>
      </c>
      <c r="BI290" s="151" t="str">
        <f t="shared" si="157"/>
        <v>Belum Memenuhi</v>
      </c>
    </row>
    <row r="291" spans="13:61" ht="15">
      <c r="M291" s="132" t="s">
        <v>12936</v>
      </c>
      <c r="N291" s="132" t="s">
        <v>12937</v>
      </c>
      <c r="O291" s="132" t="s">
        <v>267</v>
      </c>
      <c r="P291" s="132" t="s">
        <v>9301</v>
      </c>
      <c r="Q291" s="132" t="s">
        <v>12204</v>
      </c>
      <c r="R291" s="132">
        <v>31</v>
      </c>
      <c r="S291" s="132">
        <v>3174</v>
      </c>
      <c r="T291" s="370" t="str">
        <f>IF(R291&lt;&gt;"",VLOOKUP(R291,'01_MASTER_KODE_WILAYAH'!H$1437:I$1470,2,FALSE),"")</f>
        <v>DKI JAKARTA</v>
      </c>
      <c r="U291" s="370" t="str">
        <f>IF(S291&lt;&gt;"",VLOOKUP(S291,'01_MASTER_KODE_WILAYAH'!D$5:F$1353,3,FALSE),"")</f>
        <v>KOTA JAKARTA BARAT</v>
      </c>
      <c r="V291" s="371" t="str">
        <f t="shared" si="127"/>
        <v>2</v>
      </c>
      <c r="W291" s="157">
        <f t="shared" si="128"/>
        <v>0</v>
      </c>
      <c r="X291" s="145">
        <f>COUNTIFS(A1_Individu_Data_Keadaan_SDMK!A$4:A$149935,M291,A1_Individu_Data_Keadaan_SDMK!R$4:R$149935,"01. Dokter")</f>
        <v>0</v>
      </c>
      <c r="Y291" s="134">
        <f t="shared" si="129"/>
        <v>1</v>
      </c>
      <c r="Z291" s="146">
        <f t="shared" si="130"/>
        <v>0</v>
      </c>
      <c r="AA291" s="146">
        <f t="shared" si="131"/>
        <v>1</v>
      </c>
      <c r="AB291" s="145">
        <f>COUNTIFS(A1_Individu_Data_Keadaan_SDMK!A$4:A$149935,M291,A1_Individu_Data_Keadaan_SDMK!R$4:R$149935,"02. Dokter Gigi")</f>
        <v>0</v>
      </c>
      <c r="AC291" s="134">
        <f t="shared" si="132"/>
        <v>1</v>
      </c>
      <c r="AD291" s="146">
        <f t="shared" si="133"/>
        <v>0</v>
      </c>
      <c r="AE291" s="146">
        <f t="shared" si="134"/>
        <v>1</v>
      </c>
      <c r="AF291" s="145">
        <f>COUNTIFS(A1_Individu_Data_Keadaan_SDMK!A$4:A$149935,M291,A1_Individu_Data_Keadaan_SDMK!Q$4:Q$149935,"03. KEPERAWATAN")</f>
        <v>0</v>
      </c>
      <c r="AG291" s="147">
        <f t="shared" si="135"/>
        <v>5</v>
      </c>
      <c r="AH291" s="146">
        <f t="shared" si="136"/>
        <v>0</v>
      </c>
      <c r="AI291" s="146">
        <f t="shared" si="137"/>
        <v>5</v>
      </c>
      <c r="AJ291" s="145">
        <f>COUNTIFS(A1_Individu_Data_Keadaan_SDMK!A$4:A$149935,M291,A1_Individu_Data_Keadaan_SDMK!Q$4:Q$149935,"04. KEBIDANAN")</f>
        <v>0</v>
      </c>
      <c r="AK291" s="147">
        <f t="shared" si="138"/>
        <v>4</v>
      </c>
      <c r="AL291" s="146">
        <f t="shared" si="139"/>
        <v>0</v>
      </c>
      <c r="AM291" s="146">
        <f t="shared" si="140"/>
        <v>4</v>
      </c>
      <c r="AN291" s="145">
        <f>COUNTIFS(A1_Individu_Data_Keadaan_SDMK!A$4:A$149935,M291,A1_Individu_Data_Keadaan_SDMK!Q$4:Q$149935,"05. KEFARMASIAN")</f>
        <v>0</v>
      </c>
      <c r="AO291" s="147">
        <f t="shared" si="141"/>
        <v>1</v>
      </c>
      <c r="AP291" s="146">
        <f t="shared" si="142"/>
        <v>0</v>
      </c>
      <c r="AQ291" s="146">
        <f t="shared" si="143"/>
        <v>1</v>
      </c>
      <c r="AR291" s="145">
        <f>COUNTIFS(A1_Individu_Data_Keadaan_SDMK!A$4:A$149935,M291,A1_Individu_Data_Keadaan_SDMK!Q$4:Q$149935,"06. KESEHATAN MASYARAKAT")</f>
        <v>0</v>
      </c>
      <c r="AS291" s="147">
        <f t="shared" si="144"/>
        <v>1</v>
      </c>
      <c r="AT291" s="146">
        <f t="shared" si="145"/>
        <v>0</v>
      </c>
      <c r="AU291" s="146">
        <f t="shared" si="146"/>
        <v>1</v>
      </c>
      <c r="AV291" s="145">
        <f>COUNTIFS(A1_Individu_Data_Keadaan_SDMK!A$4:A$149935,M291,A1_Individu_Data_Keadaan_SDMK!Q$4:Q$149935,"07. KESEHATAN LINGKUNGAN")</f>
        <v>0</v>
      </c>
      <c r="AW291" s="147">
        <f t="shared" si="147"/>
        <v>1</v>
      </c>
      <c r="AX291" s="146">
        <f t="shared" si="148"/>
        <v>0</v>
      </c>
      <c r="AY291" s="146">
        <f t="shared" si="149"/>
        <v>1</v>
      </c>
      <c r="AZ291" s="145">
        <f>COUNTIFS(A1_Individu_Data_Keadaan_SDMK!A$4:A$149935,M291,A1_Individu_Data_Keadaan_SDMK!Q$4:Q$149935,"08. GIZI")</f>
        <v>0</v>
      </c>
      <c r="BA291" s="147">
        <f t="shared" si="150"/>
        <v>1</v>
      </c>
      <c r="BB291" s="146">
        <f t="shared" si="151"/>
        <v>0</v>
      </c>
      <c r="BC291" s="146">
        <f t="shared" si="152"/>
        <v>1</v>
      </c>
      <c r="BD291" s="145">
        <f>COUNTIFS(A1_Individu_Data_Keadaan_SDMK!A$4:A$149935,M291,A1_Individu_Data_Keadaan_SDMK!R$4:R$149935,"03. Ahli Teknologi Laboratorium Medik")</f>
        <v>0</v>
      </c>
      <c r="BE291" s="147">
        <f t="shared" si="153"/>
        <v>1</v>
      </c>
      <c r="BF291" s="146">
        <f t="shared" si="154"/>
        <v>0</v>
      </c>
      <c r="BG291" s="146">
        <f t="shared" si="155"/>
        <v>1</v>
      </c>
      <c r="BH291" s="151" t="str">
        <f t="shared" si="156"/>
        <v>Belum Memenuhi</v>
      </c>
      <c r="BI291" s="151" t="str">
        <f t="shared" si="157"/>
        <v>Belum Memenuhi</v>
      </c>
    </row>
    <row r="292" spans="13:61" ht="15">
      <c r="M292" s="132" t="s">
        <v>12938</v>
      </c>
      <c r="N292" s="132" t="s">
        <v>12939</v>
      </c>
      <c r="O292" s="132" t="s">
        <v>267</v>
      </c>
      <c r="P292" s="132" t="s">
        <v>9301</v>
      </c>
      <c r="Q292" s="132" t="s">
        <v>12204</v>
      </c>
      <c r="R292" s="132">
        <v>31</v>
      </c>
      <c r="S292" s="132">
        <v>3174</v>
      </c>
      <c r="T292" s="370" t="str">
        <f>IF(R292&lt;&gt;"",VLOOKUP(R292,'01_MASTER_KODE_WILAYAH'!H$1437:I$1470,2,FALSE),"")</f>
        <v>DKI JAKARTA</v>
      </c>
      <c r="U292" s="370" t="str">
        <f>IF(S292&lt;&gt;"",VLOOKUP(S292,'01_MASTER_KODE_WILAYAH'!D$5:F$1353,3,FALSE),"")</f>
        <v>KOTA JAKARTA BARAT</v>
      </c>
      <c r="V292" s="371" t="str">
        <f t="shared" si="127"/>
        <v>2</v>
      </c>
      <c r="W292" s="157">
        <f t="shared" si="128"/>
        <v>0</v>
      </c>
      <c r="X292" s="145">
        <f>COUNTIFS(A1_Individu_Data_Keadaan_SDMK!A$4:A$149935,M292,A1_Individu_Data_Keadaan_SDMK!R$4:R$149935,"01. Dokter")</f>
        <v>0</v>
      </c>
      <c r="Y292" s="134">
        <f t="shared" si="129"/>
        <v>1</v>
      </c>
      <c r="Z292" s="146">
        <f t="shared" si="130"/>
        <v>0</v>
      </c>
      <c r="AA292" s="146">
        <f t="shared" si="131"/>
        <v>1</v>
      </c>
      <c r="AB292" s="145">
        <f>COUNTIFS(A1_Individu_Data_Keadaan_SDMK!A$4:A$149935,M292,A1_Individu_Data_Keadaan_SDMK!R$4:R$149935,"02. Dokter Gigi")</f>
        <v>0</v>
      </c>
      <c r="AC292" s="134">
        <f t="shared" si="132"/>
        <v>1</v>
      </c>
      <c r="AD292" s="146">
        <f t="shared" si="133"/>
        <v>0</v>
      </c>
      <c r="AE292" s="146">
        <f t="shared" si="134"/>
        <v>1</v>
      </c>
      <c r="AF292" s="145">
        <f>COUNTIFS(A1_Individu_Data_Keadaan_SDMK!A$4:A$149935,M292,A1_Individu_Data_Keadaan_SDMK!Q$4:Q$149935,"03. KEPERAWATAN")</f>
        <v>0</v>
      </c>
      <c r="AG292" s="147">
        <f t="shared" si="135"/>
        <v>5</v>
      </c>
      <c r="AH292" s="146">
        <f t="shared" si="136"/>
        <v>0</v>
      </c>
      <c r="AI292" s="146">
        <f t="shared" si="137"/>
        <v>5</v>
      </c>
      <c r="AJ292" s="145">
        <f>COUNTIFS(A1_Individu_Data_Keadaan_SDMK!A$4:A$149935,M292,A1_Individu_Data_Keadaan_SDMK!Q$4:Q$149935,"04. KEBIDANAN")</f>
        <v>0</v>
      </c>
      <c r="AK292" s="147">
        <f t="shared" si="138"/>
        <v>4</v>
      </c>
      <c r="AL292" s="146">
        <f t="shared" si="139"/>
        <v>0</v>
      </c>
      <c r="AM292" s="146">
        <f t="shared" si="140"/>
        <v>4</v>
      </c>
      <c r="AN292" s="145">
        <f>COUNTIFS(A1_Individu_Data_Keadaan_SDMK!A$4:A$149935,M292,A1_Individu_Data_Keadaan_SDMK!Q$4:Q$149935,"05. KEFARMASIAN")</f>
        <v>0</v>
      </c>
      <c r="AO292" s="147">
        <f t="shared" si="141"/>
        <v>1</v>
      </c>
      <c r="AP292" s="146">
        <f t="shared" si="142"/>
        <v>0</v>
      </c>
      <c r="AQ292" s="146">
        <f t="shared" si="143"/>
        <v>1</v>
      </c>
      <c r="AR292" s="145">
        <f>COUNTIFS(A1_Individu_Data_Keadaan_SDMK!A$4:A$149935,M292,A1_Individu_Data_Keadaan_SDMK!Q$4:Q$149935,"06. KESEHATAN MASYARAKAT")</f>
        <v>0</v>
      </c>
      <c r="AS292" s="147">
        <f t="shared" si="144"/>
        <v>1</v>
      </c>
      <c r="AT292" s="146">
        <f t="shared" si="145"/>
        <v>0</v>
      </c>
      <c r="AU292" s="146">
        <f t="shared" si="146"/>
        <v>1</v>
      </c>
      <c r="AV292" s="145">
        <f>COUNTIFS(A1_Individu_Data_Keadaan_SDMK!A$4:A$149935,M292,A1_Individu_Data_Keadaan_SDMK!Q$4:Q$149935,"07. KESEHATAN LINGKUNGAN")</f>
        <v>0</v>
      </c>
      <c r="AW292" s="147">
        <f t="shared" si="147"/>
        <v>1</v>
      </c>
      <c r="AX292" s="146">
        <f t="shared" si="148"/>
        <v>0</v>
      </c>
      <c r="AY292" s="146">
        <f t="shared" si="149"/>
        <v>1</v>
      </c>
      <c r="AZ292" s="145">
        <f>COUNTIFS(A1_Individu_Data_Keadaan_SDMK!A$4:A$149935,M292,A1_Individu_Data_Keadaan_SDMK!Q$4:Q$149935,"08. GIZI")</f>
        <v>0</v>
      </c>
      <c r="BA292" s="147">
        <f t="shared" si="150"/>
        <v>1</v>
      </c>
      <c r="BB292" s="146">
        <f t="shared" si="151"/>
        <v>0</v>
      </c>
      <c r="BC292" s="146">
        <f t="shared" si="152"/>
        <v>1</v>
      </c>
      <c r="BD292" s="145">
        <f>COUNTIFS(A1_Individu_Data_Keadaan_SDMK!A$4:A$149935,M292,A1_Individu_Data_Keadaan_SDMK!R$4:R$149935,"03. Ahli Teknologi Laboratorium Medik")</f>
        <v>0</v>
      </c>
      <c r="BE292" s="147">
        <f t="shared" si="153"/>
        <v>1</v>
      </c>
      <c r="BF292" s="146">
        <f t="shared" si="154"/>
        <v>0</v>
      </c>
      <c r="BG292" s="146">
        <f t="shared" si="155"/>
        <v>1</v>
      </c>
      <c r="BH292" s="151" t="str">
        <f t="shared" si="156"/>
        <v>Belum Memenuhi</v>
      </c>
      <c r="BI292" s="151" t="str">
        <f t="shared" si="157"/>
        <v>Belum Memenuhi</v>
      </c>
    </row>
    <row r="293" spans="13:61" ht="15">
      <c r="M293" s="132" t="s">
        <v>12940</v>
      </c>
      <c r="N293" s="132" t="s">
        <v>12941</v>
      </c>
      <c r="O293" s="132" t="s">
        <v>267</v>
      </c>
      <c r="P293" s="132" t="s">
        <v>9301</v>
      </c>
      <c r="Q293" s="132" t="s">
        <v>12204</v>
      </c>
      <c r="R293" s="132">
        <v>31</v>
      </c>
      <c r="S293" s="132">
        <v>3174</v>
      </c>
      <c r="T293" s="370" t="str">
        <f>IF(R293&lt;&gt;"",VLOOKUP(R293,'01_MASTER_KODE_WILAYAH'!H$1437:I$1470,2,FALSE),"")</f>
        <v>DKI JAKARTA</v>
      </c>
      <c r="U293" s="370" t="str">
        <f>IF(S293&lt;&gt;"",VLOOKUP(S293,'01_MASTER_KODE_WILAYAH'!D$5:F$1353,3,FALSE),"")</f>
        <v>KOTA JAKARTA BARAT</v>
      </c>
      <c r="V293" s="371" t="str">
        <f t="shared" ref="V293:V347" si="158">IF(M293&lt;&gt;"",MID(M293,9,1),"")</f>
        <v>2</v>
      </c>
      <c r="W293" s="157">
        <f t="shared" ref="W293:W347" si="159">X293+AB293+AF293+AJ293+AN293+AR293+AV293+AZ293+BD293</f>
        <v>0</v>
      </c>
      <c r="X293" s="145">
        <f>COUNTIFS(A1_Individu_Data_Keadaan_SDMK!A$4:A$149935,M293,A1_Individu_Data_Keadaan_SDMK!R$4:R$149935,"01. Dokter")</f>
        <v>0</v>
      </c>
      <c r="Y293" s="134">
        <f t="shared" ref="Y293:Y347" si="160">IF(V293="1",2,1)</f>
        <v>1</v>
      </c>
      <c r="Z293" s="146">
        <f t="shared" ref="Z293:Z347" si="161">IF((X293-Y293)&gt;0,(X293-Y293),0)</f>
        <v>0</v>
      </c>
      <c r="AA293" s="146">
        <f t="shared" ref="AA293:AA347" si="162">IF((X293-Y293)&lt;0,ABS(X293-Y293),0)</f>
        <v>1</v>
      </c>
      <c r="AB293" s="145">
        <f>COUNTIFS(A1_Individu_Data_Keadaan_SDMK!A$4:A$149935,M293,A1_Individu_Data_Keadaan_SDMK!R$4:R$149935,"02. Dokter Gigi")</f>
        <v>0</v>
      </c>
      <c r="AC293" s="134">
        <f t="shared" ref="AC293:AC347" si="163">IF(V293="1",1,1)</f>
        <v>1</v>
      </c>
      <c r="AD293" s="146">
        <f t="shared" ref="AD293:AD347" si="164">IF((AB293-AC293)&gt;0,(AB293-AC293),0)</f>
        <v>0</v>
      </c>
      <c r="AE293" s="146">
        <f t="shared" ref="AE293:AE347" si="165">IF((AB293-AC293)&lt;0,ABS(AB293-AC293),0)</f>
        <v>1</v>
      </c>
      <c r="AF293" s="145">
        <f>COUNTIFS(A1_Individu_Data_Keadaan_SDMK!A$4:A$149935,M293,A1_Individu_Data_Keadaan_SDMK!Q$4:Q$149935,"03. KEPERAWATAN")</f>
        <v>0</v>
      </c>
      <c r="AG293" s="147">
        <f t="shared" ref="AG293:AG347" si="166">IF(V293="1",8,5)</f>
        <v>5</v>
      </c>
      <c r="AH293" s="146">
        <f t="shared" ref="AH293:AH347" si="167">IF((AF293-AG293)&gt;0,(AF293-AG293),0)</f>
        <v>0</v>
      </c>
      <c r="AI293" s="146">
        <f t="shared" ref="AI293:AI347" si="168">IF((AF293-AG293)&lt;0,ABS(AF293-AG293),0)</f>
        <v>5</v>
      </c>
      <c r="AJ293" s="145">
        <f>COUNTIFS(A1_Individu_Data_Keadaan_SDMK!A$4:A$149935,M293,A1_Individu_Data_Keadaan_SDMK!Q$4:Q$149935,"04. KEBIDANAN")</f>
        <v>0</v>
      </c>
      <c r="AK293" s="147">
        <f t="shared" ref="AK293:AK347" si="169">IF(V293="1",7,4)</f>
        <v>4</v>
      </c>
      <c r="AL293" s="146">
        <f t="shared" ref="AL293:AL347" si="170">IF((AJ293-AK293)&gt;0,(AJ293-AK293),0)</f>
        <v>0</v>
      </c>
      <c r="AM293" s="146">
        <f t="shared" ref="AM293:AM347" si="171">IF((AJ293-AK293)&lt;0,ABS(AJ293-AK293),0)</f>
        <v>4</v>
      </c>
      <c r="AN293" s="145">
        <f>COUNTIFS(A1_Individu_Data_Keadaan_SDMK!A$4:A$149935,M293,A1_Individu_Data_Keadaan_SDMK!Q$4:Q$149935,"05. KEFARMASIAN")</f>
        <v>0</v>
      </c>
      <c r="AO293" s="147">
        <f t="shared" ref="AO293:AO347" si="172">IF(V293="1",1,1)</f>
        <v>1</v>
      </c>
      <c r="AP293" s="146">
        <f t="shared" ref="AP293:AP347" si="173">IF((AN293-AO293)&gt;0,(AN293-AO293),0)</f>
        <v>0</v>
      </c>
      <c r="AQ293" s="146">
        <f t="shared" ref="AQ293:AQ347" si="174">IF((AN293-AO293)&lt;0,ABS(AN293-AO293),0)</f>
        <v>1</v>
      </c>
      <c r="AR293" s="145">
        <f>COUNTIFS(A1_Individu_Data_Keadaan_SDMK!A$4:A$149935,M293,A1_Individu_Data_Keadaan_SDMK!Q$4:Q$149935,"06. KESEHATAN MASYARAKAT")</f>
        <v>0</v>
      </c>
      <c r="AS293" s="147">
        <f t="shared" ref="AS293:AS347" si="175">IF(V293="1",1,1)</f>
        <v>1</v>
      </c>
      <c r="AT293" s="146">
        <f t="shared" ref="AT293:AT347" si="176">IF((AR293-AS293)&gt;0,(AR293-AS293),0)</f>
        <v>0</v>
      </c>
      <c r="AU293" s="146">
        <f t="shared" ref="AU293:AU347" si="177">IF((AR293-AS293)&lt;0,ABS(AR293-AS293),0)</f>
        <v>1</v>
      </c>
      <c r="AV293" s="145">
        <f>COUNTIFS(A1_Individu_Data_Keadaan_SDMK!A$4:A$149935,M293,A1_Individu_Data_Keadaan_SDMK!Q$4:Q$149935,"07. KESEHATAN LINGKUNGAN")</f>
        <v>0</v>
      </c>
      <c r="AW293" s="147">
        <f t="shared" ref="AW293:AW347" si="178">IF(V293="1",1,1)</f>
        <v>1</v>
      </c>
      <c r="AX293" s="146">
        <f t="shared" ref="AX293:AX347" si="179">IF((AV293-AW293)&gt;0,(AV293-AW293),0)</f>
        <v>0</v>
      </c>
      <c r="AY293" s="146">
        <f t="shared" ref="AY293:AY347" si="180">IF((AV293-AW293)&lt;0,ABS(AV293-AW293),0)</f>
        <v>1</v>
      </c>
      <c r="AZ293" s="145">
        <f>COUNTIFS(A1_Individu_Data_Keadaan_SDMK!A$4:A$149935,M293,A1_Individu_Data_Keadaan_SDMK!Q$4:Q$149935,"08. GIZI")</f>
        <v>0</v>
      </c>
      <c r="BA293" s="147">
        <f t="shared" ref="BA293:BA347" si="181">IF(V293="1",2,1)</f>
        <v>1</v>
      </c>
      <c r="BB293" s="146">
        <f t="shared" ref="BB293:BB347" si="182">IF((AZ293-BA293)&gt;0,(AZ293-BA293),0)</f>
        <v>0</v>
      </c>
      <c r="BC293" s="146">
        <f t="shared" ref="BC293:BC347" si="183">IF((AZ293-BA293)&lt;0,ABS(AZ293-BA293),0)</f>
        <v>1</v>
      </c>
      <c r="BD293" s="145">
        <f>COUNTIFS(A1_Individu_Data_Keadaan_SDMK!A$4:A$149935,M293,A1_Individu_Data_Keadaan_SDMK!R$4:R$149935,"03. Ahli Teknologi Laboratorium Medik")</f>
        <v>0</v>
      </c>
      <c r="BE293" s="147">
        <f t="shared" ref="BE293:BE347" si="184">IF(V293="1",1,1)</f>
        <v>1</v>
      </c>
      <c r="BF293" s="146">
        <f t="shared" ref="BF293:BF347" si="185">IF((BD293-BE293)&gt;0,(BD293-BE293),0)</f>
        <v>0</v>
      </c>
      <c r="BG293" s="146">
        <f t="shared" ref="BG293:BG347" si="186">IF((BD293-BE293)&lt;0,ABS(BD293-BE293),0)</f>
        <v>1</v>
      </c>
      <c r="BH293" s="151" t="str">
        <f t="shared" ref="BH293:BH347" si="187">IF(AND(AN293&gt;=1,AR293&gt;=1,AV293&gt;=1,AZ293&gt;=1,BD293&gt;=1),"Memenuhi","Belum Memenuhi")</f>
        <v>Belum Memenuhi</v>
      </c>
      <c r="BI293" s="151" t="str">
        <f t="shared" ref="BI293:BI347" si="188">IF(AND(X293&gt;=1,AB293&gt;=1,AF293&gt;=1,AJ293&gt;=1,AN293&gt;=1,AR293&gt;=1,AV293&gt;=1,AZ293&gt;=1,BD293&gt;=1),"Memenuhi","Belum Memenuhi")</f>
        <v>Belum Memenuhi</v>
      </c>
    </row>
    <row r="294" spans="13:61" ht="15">
      <c r="M294" s="132" t="s">
        <v>12942</v>
      </c>
      <c r="N294" s="132" t="s">
        <v>12943</v>
      </c>
      <c r="O294" s="132" t="s">
        <v>267</v>
      </c>
      <c r="P294" s="132" t="s">
        <v>9301</v>
      </c>
      <c r="Q294" s="132" t="s">
        <v>12204</v>
      </c>
      <c r="R294" s="132">
        <v>31</v>
      </c>
      <c r="S294" s="132">
        <v>3174</v>
      </c>
      <c r="T294" s="370" t="str">
        <f>IF(R294&lt;&gt;"",VLOOKUP(R294,'01_MASTER_KODE_WILAYAH'!H$1437:I$1470,2,FALSE),"")</f>
        <v>DKI JAKARTA</v>
      </c>
      <c r="U294" s="370" t="str">
        <f>IF(S294&lt;&gt;"",VLOOKUP(S294,'01_MASTER_KODE_WILAYAH'!D$5:F$1353,3,FALSE),"")</f>
        <v>KOTA JAKARTA BARAT</v>
      </c>
      <c r="V294" s="371" t="str">
        <f t="shared" si="158"/>
        <v>2</v>
      </c>
      <c r="W294" s="157">
        <f t="shared" si="159"/>
        <v>0</v>
      </c>
      <c r="X294" s="145">
        <f>COUNTIFS(A1_Individu_Data_Keadaan_SDMK!A$4:A$149935,M294,A1_Individu_Data_Keadaan_SDMK!R$4:R$149935,"01. Dokter")</f>
        <v>0</v>
      </c>
      <c r="Y294" s="134">
        <f t="shared" si="160"/>
        <v>1</v>
      </c>
      <c r="Z294" s="146">
        <f t="shared" si="161"/>
        <v>0</v>
      </c>
      <c r="AA294" s="146">
        <f t="shared" si="162"/>
        <v>1</v>
      </c>
      <c r="AB294" s="145">
        <f>COUNTIFS(A1_Individu_Data_Keadaan_SDMK!A$4:A$149935,M294,A1_Individu_Data_Keadaan_SDMK!R$4:R$149935,"02. Dokter Gigi")</f>
        <v>0</v>
      </c>
      <c r="AC294" s="134">
        <f t="shared" si="163"/>
        <v>1</v>
      </c>
      <c r="AD294" s="146">
        <f t="shared" si="164"/>
        <v>0</v>
      </c>
      <c r="AE294" s="146">
        <f t="shared" si="165"/>
        <v>1</v>
      </c>
      <c r="AF294" s="145">
        <f>COUNTIFS(A1_Individu_Data_Keadaan_SDMK!A$4:A$149935,M294,A1_Individu_Data_Keadaan_SDMK!Q$4:Q$149935,"03. KEPERAWATAN")</f>
        <v>0</v>
      </c>
      <c r="AG294" s="147">
        <f t="shared" si="166"/>
        <v>5</v>
      </c>
      <c r="AH294" s="146">
        <f t="shared" si="167"/>
        <v>0</v>
      </c>
      <c r="AI294" s="146">
        <f t="shared" si="168"/>
        <v>5</v>
      </c>
      <c r="AJ294" s="145">
        <f>COUNTIFS(A1_Individu_Data_Keadaan_SDMK!A$4:A$149935,M294,A1_Individu_Data_Keadaan_SDMK!Q$4:Q$149935,"04. KEBIDANAN")</f>
        <v>0</v>
      </c>
      <c r="AK294" s="147">
        <f t="shared" si="169"/>
        <v>4</v>
      </c>
      <c r="AL294" s="146">
        <f t="shared" si="170"/>
        <v>0</v>
      </c>
      <c r="AM294" s="146">
        <f t="shared" si="171"/>
        <v>4</v>
      </c>
      <c r="AN294" s="145">
        <f>COUNTIFS(A1_Individu_Data_Keadaan_SDMK!A$4:A$149935,M294,A1_Individu_Data_Keadaan_SDMK!Q$4:Q$149935,"05. KEFARMASIAN")</f>
        <v>0</v>
      </c>
      <c r="AO294" s="147">
        <f t="shared" si="172"/>
        <v>1</v>
      </c>
      <c r="AP294" s="146">
        <f t="shared" si="173"/>
        <v>0</v>
      </c>
      <c r="AQ294" s="146">
        <f t="shared" si="174"/>
        <v>1</v>
      </c>
      <c r="AR294" s="145">
        <f>COUNTIFS(A1_Individu_Data_Keadaan_SDMK!A$4:A$149935,M294,A1_Individu_Data_Keadaan_SDMK!Q$4:Q$149935,"06. KESEHATAN MASYARAKAT")</f>
        <v>0</v>
      </c>
      <c r="AS294" s="147">
        <f t="shared" si="175"/>
        <v>1</v>
      </c>
      <c r="AT294" s="146">
        <f t="shared" si="176"/>
        <v>0</v>
      </c>
      <c r="AU294" s="146">
        <f t="shared" si="177"/>
        <v>1</v>
      </c>
      <c r="AV294" s="145">
        <f>COUNTIFS(A1_Individu_Data_Keadaan_SDMK!A$4:A$149935,M294,A1_Individu_Data_Keadaan_SDMK!Q$4:Q$149935,"07. KESEHATAN LINGKUNGAN")</f>
        <v>0</v>
      </c>
      <c r="AW294" s="147">
        <f t="shared" si="178"/>
        <v>1</v>
      </c>
      <c r="AX294" s="146">
        <f t="shared" si="179"/>
        <v>0</v>
      </c>
      <c r="AY294" s="146">
        <f t="shared" si="180"/>
        <v>1</v>
      </c>
      <c r="AZ294" s="145">
        <f>COUNTIFS(A1_Individu_Data_Keadaan_SDMK!A$4:A$149935,M294,A1_Individu_Data_Keadaan_SDMK!Q$4:Q$149935,"08. GIZI")</f>
        <v>0</v>
      </c>
      <c r="BA294" s="147">
        <f t="shared" si="181"/>
        <v>1</v>
      </c>
      <c r="BB294" s="146">
        <f t="shared" si="182"/>
        <v>0</v>
      </c>
      <c r="BC294" s="146">
        <f t="shared" si="183"/>
        <v>1</v>
      </c>
      <c r="BD294" s="145">
        <f>COUNTIFS(A1_Individu_Data_Keadaan_SDMK!A$4:A$149935,M294,A1_Individu_Data_Keadaan_SDMK!R$4:R$149935,"03. Ahli Teknologi Laboratorium Medik")</f>
        <v>0</v>
      </c>
      <c r="BE294" s="147">
        <f t="shared" si="184"/>
        <v>1</v>
      </c>
      <c r="BF294" s="146">
        <f t="shared" si="185"/>
        <v>0</v>
      </c>
      <c r="BG294" s="146">
        <f t="shared" si="186"/>
        <v>1</v>
      </c>
      <c r="BH294" s="151" t="str">
        <f t="shared" si="187"/>
        <v>Belum Memenuhi</v>
      </c>
      <c r="BI294" s="151" t="str">
        <f t="shared" si="188"/>
        <v>Belum Memenuhi</v>
      </c>
    </row>
    <row r="295" spans="13:61" ht="15">
      <c r="M295" s="132" t="s">
        <v>12944</v>
      </c>
      <c r="N295" s="132" t="s">
        <v>12945</v>
      </c>
      <c r="O295" s="132" t="s">
        <v>267</v>
      </c>
      <c r="P295" s="132" t="s">
        <v>9301</v>
      </c>
      <c r="Q295" s="132" t="s">
        <v>12204</v>
      </c>
      <c r="R295" s="132">
        <v>31</v>
      </c>
      <c r="S295" s="132">
        <v>3174</v>
      </c>
      <c r="T295" s="370" t="str">
        <f>IF(R295&lt;&gt;"",VLOOKUP(R295,'01_MASTER_KODE_WILAYAH'!H$1437:I$1470,2,FALSE),"")</f>
        <v>DKI JAKARTA</v>
      </c>
      <c r="U295" s="370" t="str">
        <f>IF(S295&lt;&gt;"",VLOOKUP(S295,'01_MASTER_KODE_WILAYAH'!D$5:F$1353,3,FALSE),"")</f>
        <v>KOTA JAKARTA BARAT</v>
      </c>
      <c r="V295" s="371" t="str">
        <f t="shared" si="158"/>
        <v>2</v>
      </c>
      <c r="W295" s="157">
        <f t="shared" si="159"/>
        <v>0</v>
      </c>
      <c r="X295" s="145">
        <f>COUNTIFS(A1_Individu_Data_Keadaan_SDMK!A$4:A$149935,M295,A1_Individu_Data_Keadaan_SDMK!R$4:R$149935,"01. Dokter")</f>
        <v>0</v>
      </c>
      <c r="Y295" s="134">
        <f t="shared" si="160"/>
        <v>1</v>
      </c>
      <c r="Z295" s="146">
        <f t="shared" si="161"/>
        <v>0</v>
      </c>
      <c r="AA295" s="146">
        <f t="shared" si="162"/>
        <v>1</v>
      </c>
      <c r="AB295" s="145">
        <f>COUNTIFS(A1_Individu_Data_Keadaan_SDMK!A$4:A$149935,M295,A1_Individu_Data_Keadaan_SDMK!R$4:R$149935,"02. Dokter Gigi")</f>
        <v>0</v>
      </c>
      <c r="AC295" s="134">
        <f t="shared" si="163"/>
        <v>1</v>
      </c>
      <c r="AD295" s="146">
        <f t="shared" si="164"/>
        <v>0</v>
      </c>
      <c r="AE295" s="146">
        <f t="shared" si="165"/>
        <v>1</v>
      </c>
      <c r="AF295" s="145">
        <f>COUNTIFS(A1_Individu_Data_Keadaan_SDMK!A$4:A$149935,M295,A1_Individu_Data_Keadaan_SDMK!Q$4:Q$149935,"03. KEPERAWATAN")</f>
        <v>0</v>
      </c>
      <c r="AG295" s="147">
        <f t="shared" si="166"/>
        <v>5</v>
      </c>
      <c r="AH295" s="146">
        <f t="shared" si="167"/>
        <v>0</v>
      </c>
      <c r="AI295" s="146">
        <f t="shared" si="168"/>
        <v>5</v>
      </c>
      <c r="AJ295" s="145">
        <f>COUNTIFS(A1_Individu_Data_Keadaan_SDMK!A$4:A$149935,M295,A1_Individu_Data_Keadaan_SDMK!Q$4:Q$149935,"04. KEBIDANAN")</f>
        <v>0</v>
      </c>
      <c r="AK295" s="147">
        <f t="shared" si="169"/>
        <v>4</v>
      </c>
      <c r="AL295" s="146">
        <f t="shared" si="170"/>
        <v>0</v>
      </c>
      <c r="AM295" s="146">
        <f t="shared" si="171"/>
        <v>4</v>
      </c>
      <c r="AN295" s="145">
        <f>COUNTIFS(A1_Individu_Data_Keadaan_SDMK!A$4:A$149935,M295,A1_Individu_Data_Keadaan_SDMK!Q$4:Q$149935,"05. KEFARMASIAN")</f>
        <v>0</v>
      </c>
      <c r="AO295" s="147">
        <f t="shared" si="172"/>
        <v>1</v>
      </c>
      <c r="AP295" s="146">
        <f t="shared" si="173"/>
        <v>0</v>
      </c>
      <c r="AQ295" s="146">
        <f t="shared" si="174"/>
        <v>1</v>
      </c>
      <c r="AR295" s="145">
        <f>COUNTIFS(A1_Individu_Data_Keadaan_SDMK!A$4:A$149935,M295,A1_Individu_Data_Keadaan_SDMK!Q$4:Q$149935,"06. KESEHATAN MASYARAKAT")</f>
        <v>0</v>
      </c>
      <c r="AS295" s="147">
        <f t="shared" si="175"/>
        <v>1</v>
      </c>
      <c r="AT295" s="146">
        <f t="shared" si="176"/>
        <v>0</v>
      </c>
      <c r="AU295" s="146">
        <f t="shared" si="177"/>
        <v>1</v>
      </c>
      <c r="AV295" s="145">
        <f>COUNTIFS(A1_Individu_Data_Keadaan_SDMK!A$4:A$149935,M295,A1_Individu_Data_Keadaan_SDMK!Q$4:Q$149935,"07. KESEHATAN LINGKUNGAN")</f>
        <v>0</v>
      </c>
      <c r="AW295" s="147">
        <f t="shared" si="178"/>
        <v>1</v>
      </c>
      <c r="AX295" s="146">
        <f t="shared" si="179"/>
        <v>0</v>
      </c>
      <c r="AY295" s="146">
        <f t="shared" si="180"/>
        <v>1</v>
      </c>
      <c r="AZ295" s="145">
        <f>COUNTIFS(A1_Individu_Data_Keadaan_SDMK!A$4:A$149935,M295,A1_Individu_Data_Keadaan_SDMK!Q$4:Q$149935,"08. GIZI")</f>
        <v>0</v>
      </c>
      <c r="BA295" s="147">
        <f t="shared" si="181"/>
        <v>1</v>
      </c>
      <c r="BB295" s="146">
        <f t="shared" si="182"/>
        <v>0</v>
      </c>
      <c r="BC295" s="146">
        <f t="shared" si="183"/>
        <v>1</v>
      </c>
      <c r="BD295" s="145">
        <f>COUNTIFS(A1_Individu_Data_Keadaan_SDMK!A$4:A$149935,M295,A1_Individu_Data_Keadaan_SDMK!R$4:R$149935,"03. Ahli Teknologi Laboratorium Medik")</f>
        <v>0</v>
      </c>
      <c r="BE295" s="147">
        <f t="shared" si="184"/>
        <v>1</v>
      </c>
      <c r="BF295" s="146">
        <f t="shared" si="185"/>
        <v>0</v>
      </c>
      <c r="BG295" s="146">
        <f t="shared" si="186"/>
        <v>1</v>
      </c>
      <c r="BH295" s="151" t="str">
        <f t="shared" si="187"/>
        <v>Belum Memenuhi</v>
      </c>
      <c r="BI295" s="151" t="str">
        <f t="shared" si="188"/>
        <v>Belum Memenuhi</v>
      </c>
    </row>
    <row r="296" spans="13:61" ht="15">
      <c r="M296" s="132" t="s">
        <v>12946</v>
      </c>
      <c r="N296" s="132" t="s">
        <v>12947</v>
      </c>
      <c r="O296" s="132" t="s">
        <v>267</v>
      </c>
      <c r="P296" s="132" t="s">
        <v>9301</v>
      </c>
      <c r="Q296" s="132" t="s">
        <v>12204</v>
      </c>
      <c r="R296" s="132">
        <v>31</v>
      </c>
      <c r="S296" s="132">
        <v>3174</v>
      </c>
      <c r="T296" s="370" t="str">
        <f>IF(R296&lt;&gt;"",VLOOKUP(R296,'01_MASTER_KODE_WILAYAH'!H$1437:I$1470,2,FALSE),"")</f>
        <v>DKI JAKARTA</v>
      </c>
      <c r="U296" s="370" t="str">
        <f>IF(S296&lt;&gt;"",VLOOKUP(S296,'01_MASTER_KODE_WILAYAH'!D$5:F$1353,3,FALSE),"")</f>
        <v>KOTA JAKARTA BARAT</v>
      </c>
      <c r="V296" s="371" t="str">
        <f t="shared" si="158"/>
        <v>2</v>
      </c>
      <c r="W296" s="157">
        <f t="shared" si="159"/>
        <v>0</v>
      </c>
      <c r="X296" s="145">
        <f>COUNTIFS(A1_Individu_Data_Keadaan_SDMK!A$4:A$149935,M296,A1_Individu_Data_Keadaan_SDMK!R$4:R$149935,"01. Dokter")</f>
        <v>0</v>
      </c>
      <c r="Y296" s="134">
        <f t="shared" si="160"/>
        <v>1</v>
      </c>
      <c r="Z296" s="146">
        <f t="shared" si="161"/>
        <v>0</v>
      </c>
      <c r="AA296" s="146">
        <f t="shared" si="162"/>
        <v>1</v>
      </c>
      <c r="AB296" s="145">
        <f>COUNTIFS(A1_Individu_Data_Keadaan_SDMK!A$4:A$149935,M296,A1_Individu_Data_Keadaan_SDMK!R$4:R$149935,"02. Dokter Gigi")</f>
        <v>0</v>
      </c>
      <c r="AC296" s="134">
        <f t="shared" si="163"/>
        <v>1</v>
      </c>
      <c r="AD296" s="146">
        <f t="shared" si="164"/>
        <v>0</v>
      </c>
      <c r="AE296" s="146">
        <f t="shared" si="165"/>
        <v>1</v>
      </c>
      <c r="AF296" s="145">
        <f>COUNTIFS(A1_Individu_Data_Keadaan_SDMK!A$4:A$149935,M296,A1_Individu_Data_Keadaan_SDMK!Q$4:Q$149935,"03. KEPERAWATAN")</f>
        <v>0</v>
      </c>
      <c r="AG296" s="147">
        <f t="shared" si="166"/>
        <v>5</v>
      </c>
      <c r="AH296" s="146">
        <f t="shared" si="167"/>
        <v>0</v>
      </c>
      <c r="AI296" s="146">
        <f t="shared" si="168"/>
        <v>5</v>
      </c>
      <c r="AJ296" s="145">
        <f>COUNTIFS(A1_Individu_Data_Keadaan_SDMK!A$4:A$149935,M296,A1_Individu_Data_Keadaan_SDMK!Q$4:Q$149935,"04. KEBIDANAN")</f>
        <v>0</v>
      </c>
      <c r="AK296" s="147">
        <f t="shared" si="169"/>
        <v>4</v>
      </c>
      <c r="AL296" s="146">
        <f t="shared" si="170"/>
        <v>0</v>
      </c>
      <c r="AM296" s="146">
        <f t="shared" si="171"/>
        <v>4</v>
      </c>
      <c r="AN296" s="145">
        <f>COUNTIFS(A1_Individu_Data_Keadaan_SDMK!A$4:A$149935,M296,A1_Individu_Data_Keadaan_SDMK!Q$4:Q$149935,"05. KEFARMASIAN")</f>
        <v>0</v>
      </c>
      <c r="AO296" s="147">
        <f t="shared" si="172"/>
        <v>1</v>
      </c>
      <c r="AP296" s="146">
        <f t="shared" si="173"/>
        <v>0</v>
      </c>
      <c r="AQ296" s="146">
        <f t="shared" si="174"/>
        <v>1</v>
      </c>
      <c r="AR296" s="145">
        <f>COUNTIFS(A1_Individu_Data_Keadaan_SDMK!A$4:A$149935,M296,A1_Individu_Data_Keadaan_SDMK!Q$4:Q$149935,"06. KESEHATAN MASYARAKAT")</f>
        <v>0</v>
      </c>
      <c r="AS296" s="147">
        <f t="shared" si="175"/>
        <v>1</v>
      </c>
      <c r="AT296" s="146">
        <f t="shared" si="176"/>
        <v>0</v>
      </c>
      <c r="AU296" s="146">
        <f t="shared" si="177"/>
        <v>1</v>
      </c>
      <c r="AV296" s="145">
        <f>COUNTIFS(A1_Individu_Data_Keadaan_SDMK!A$4:A$149935,M296,A1_Individu_Data_Keadaan_SDMK!Q$4:Q$149935,"07. KESEHATAN LINGKUNGAN")</f>
        <v>0</v>
      </c>
      <c r="AW296" s="147">
        <f t="shared" si="178"/>
        <v>1</v>
      </c>
      <c r="AX296" s="146">
        <f t="shared" si="179"/>
        <v>0</v>
      </c>
      <c r="AY296" s="146">
        <f t="shared" si="180"/>
        <v>1</v>
      </c>
      <c r="AZ296" s="145">
        <f>COUNTIFS(A1_Individu_Data_Keadaan_SDMK!A$4:A$149935,M296,A1_Individu_Data_Keadaan_SDMK!Q$4:Q$149935,"08. GIZI")</f>
        <v>0</v>
      </c>
      <c r="BA296" s="147">
        <f t="shared" si="181"/>
        <v>1</v>
      </c>
      <c r="BB296" s="146">
        <f t="shared" si="182"/>
        <v>0</v>
      </c>
      <c r="BC296" s="146">
        <f t="shared" si="183"/>
        <v>1</v>
      </c>
      <c r="BD296" s="145">
        <f>COUNTIFS(A1_Individu_Data_Keadaan_SDMK!A$4:A$149935,M296,A1_Individu_Data_Keadaan_SDMK!R$4:R$149935,"03. Ahli Teknologi Laboratorium Medik")</f>
        <v>0</v>
      </c>
      <c r="BE296" s="147">
        <f t="shared" si="184"/>
        <v>1</v>
      </c>
      <c r="BF296" s="146">
        <f t="shared" si="185"/>
        <v>0</v>
      </c>
      <c r="BG296" s="146">
        <f t="shared" si="186"/>
        <v>1</v>
      </c>
      <c r="BH296" s="151" t="str">
        <f t="shared" si="187"/>
        <v>Belum Memenuhi</v>
      </c>
      <c r="BI296" s="151" t="str">
        <f t="shared" si="188"/>
        <v>Belum Memenuhi</v>
      </c>
    </row>
    <row r="297" spans="13:61" ht="15">
      <c r="M297" s="132" t="s">
        <v>12948</v>
      </c>
      <c r="N297" s="132" t="s">
        <v>12949</v>
      </c>
      <c r="O297" s="132" t="s">
        <v>267</v>
      </c>
      <c r="P297" s="132" t="s">
        <v>9301</v>
      </c>
      <c r="Q297" s="132" t="s">
        <v>12204</v>
      </c>
      <c r="R297" s="132">
        <v>31</v>
      </c>
      <c r="S297" s="132">
        <v>3174</v>
      </c>
      <c r="T297" s="370" t="str">
        <f>IF(R297&lt;&gt;"",VLOOKUP(R297,'01_MASTER_KODE_WILAYAH'!H$1437:I$1470,2,FALSE),"")</f>
        <v>DKI JAKARTA</v>
      </c>
      <c r="U297" s="370" t="str">
        <f>IF(S297&lt;&gt;"",VLOOKUP(S297,'01_MASTER_KODE_WILAYAH'!D$5:F$1353,3,FALSE),"")</f>
        <v>KOTA JAKARTA BARAT</v>
      </c>
      <c r="V297" s="371" t="str">
        <f t="shared" si="158"/>
        <v>2</v>
      </c>
      <c r="W297" s="157">
        <f t="shared" si="159"/>
        <v>0</v>
      </c>
      <c r="X297" s="145">
        <f>COUNTIFS(A1_Individu_Data_Keadaan_SDMK!A$4:A$149935,M297,A1_Individu_Data_Keadaan_SDMK!R$4:R$149935,"01. Dokter")</f>
        <v>0</v>
      </c>
      <c r="Y297" s="134">
        <f t="shared" si="160"/>
        <v>1</v>
      </c>
      <c r="Z297" s="146">
        <f t="shared" si="161"/>
        <v>0</v>
      </c>
      <c r="AA297" s="146">
        <f t="shared" si="162"/>
        <v>1</v>
      </c>
      <c r="AB297" s="145">
        <f>COUNTIFS(A1_Individu_Data_Keadaan_SDMK!A$4:A$149935,M297,A1_Individu_Data_Keadaan_SDMK!R$4:R$149935,"02. Dokter Gigi")</f>
        <v>0</v>
      </c>
      <c r="AC297" s="134">
        <f t="shared" si="163"/>
        <v>1</v>
      </c>
      <c r="AD297" s="146">
        <f t="shared" si="164"/>
        <v>0</v>
      </c>
      <c r="AE297" s="146">
        <f t="shared" si="165"/>
        <v>1</v>
      </c>
      <c r="AF297" s="145">
        <f>COUNTIFS(A1_Individu_Data_Keadaan_SDMK!A$4:A$149935,M297,A1_Individu_Data_Keadaan_SDMK!Q$4:Q$149935,"03. KEPERAWATAN")</f>
        <v>0</v>
      </c>
      <c r="AG297" s="147">
        <f t="shared" si="166"/>
        <v>5</v>
      </c>
      <c r="AH297" s="146">
        <f t="shared" si="167"/>
        <v>0</v>
      </c>
      <c r="AI297" s="146">
        <f t="shared" si="168"/>
        <v>5</v>
      </c>
      <c r="AJ297" s="145">
        <f>COUNTIFS(A1_Individu_Data_Keadaan_SDMK!A$4:A$149935,M297,A1_Individu_Data_Keadaan_SDMK!Q$4:Q$149935,"04. KEBIDANAN")</f>
        <v>0</v>
      </c>
      <c r="AK297" s="147">
        <f t="shared" si="169"/>
        <v>4</v>
      </c>
      <c r="AL297" s="146">
        <f t="shared" si="170"/>
        <v>0</v>
      </c>
      <c r="AM297" s="146">
        <f t="shared" si="171"/>
        <v>4</v>
      </c>
      <c r="AN297" s="145">
        <f>COUNTIFS(A1_Individu_Data_Keadaan_SDMK!A$4:A$149935,M297,A1_Individu_Data_Keadaan_SDMK!Q$4:Q$149935,"05. KEFARMASIAN")</f>
        <v>0</v>
      </c>
      <c r="AO297" s="147">
        <f t="shared" si="172"/>
        <v>1</v>
      </c>
      <c r="AP297" s="146">
        <f t="shared" si="173"/>
        <v>0</v>
      </c>
      <c r="AQ297" s="146">
        <f t="shared" si="174"/>
        <v>1</v>
      </c>
      <c r="AR297" s="145">
        <f>COUNTIFS(A1_Individu_Data_Keadaan_SDMK!A$4:A$149935,M297,A1_Individu_Data_Keadaan_SDMK!Q$4:Q$149935,"06. KESEHATAN MASYARAKAT")</f>
        <v>0</v>
      </c>
      <c r="AS297" s="147">
        <f t="shared" si="175"/>
        <v>1</v>
      </c>
      <c r="AT297" s="146">
        <f t="shared" si="176"/>
        <v>0</v>
      </c>
      <c r="AU297" s="146">
        <f t="shared" si="177"/>
        <v>1</v>
      </c>
      <c r="AV297" s="145">
        <f>COUNTIFS(A1_Individu_Data_Keadaan_SDMK!A$4:A$149935,M297,A1_Individu_Data_Keadaan_SDMK!Q$4:Q$149935,"07. KESEHATAN LINGKUNGAN")</f>
        <v>0</v>
      </c>
      <c r="AW297" s="147">
        <f t="shared" si="178"/>
        <v>1</v>
      </c>
      <c r="AX297" s="146">
        <f t="shared" si="179"/>
        <v>0</v>
      </c>
      <c r="AY297" s="146">
        <f t="shared" si="180"/>
        <v>1</v>
      </c>
      <c r="AZ297" s="145">
        <f>COUNTIFS(A1_Individu_Data_Keadaan_SDMK!A$4:A$149935,M297,A1_Individu_Data_Keadaan_SDMK!Q$4:Q$149935,"08. GIZI")</f>
        <v>0</v>
      </c>
      <c r="BA297" s="147">
        <f t="shared" si="181"/>
        <v>1</v>
      </c>
      <c r="BB297" s="146">
        <f t="shared" si="182"/>
        <v>0</v>
      </c>
      <c r="BC297" s="146">
        <f t="shared" si="183"/>
        <v>1</v>
      </c>
      <c r="BD297" s="145">
        <f>COUNTIFS(A1_Individu_Data_Keadaan_SDMK!A$4:A$149935,M297,A1_Individu_Data_Keadaan_SDMK!R$4:R$149935,"03. Ahli Teknologi Laboratorium Medik")</f>
        <v>0</v>
      </c>
      <c r="BE297" s="147">
        <f t="shared" si="184"/>
        <v>1</v>
      </c>
      <c r="BF297" s="146">
        <f t="shared" si="185"/>
        <v>0</v>
      </c>
      <c r="BG297" s="146">
        <f t="shared" si="186"/>
        <v>1</v>
      </c>
      <c r="BH297" s="151" t="str">
        <f t="shared" si="187"/>
        <v>Belum Memenuhi</v>
      </c>
      <c r="BI297" s="151" t="str">
        <f t="shared" si="188"/>
        <v>Belum Memenuhi</v>
      </c>
    </row>
    <row r="298" spans="13:61" ht="15">
      <c r="M298" s="132" t="s">
        <v>12950</v>
      </c>
      <c r="N298" s="132" t="s">
        <v>12951</v>
      </c>
      <c r="O298" s="132" t="s">
        <v>267</v>
      </c>
      <c r="P298" s="132" t="s">
        <v>9301</v>
      </c>
      <c r="Q298" s="132" t="s">
        <v>12204</v>
      </c>
      <c r="R298" s="132">
        <v>31</v>
      </c>
      <c r="S298" s="132">
        <v>3174</v>
      </c>
      <c r="T298" s="370" t="str">
        <f>IF(R298&lt;&gt;"",VLOOKUP(R298,'01_MASTER_KODE_WILAYAH'!H$1437:I$1470,2,FALSE),"")</f>
        <v>DKI JAKARTA</v>
      </c>
      <c r="U298" s="370" t="str">
        <f>IF(S298&lt;&gt;"",VLOOKUP(S298,'01_MASTER_KODE_WILAYAH'!D$5:F$1353,3,FALSE),"")</f>
        <v>KOTA JAKARTA BARAT</v>
      </c>
      <c r="V298" s="371" t="str">
        <f t="shared" si="158"/>
        <v>2</v>
      </c>
      <c r="W298" s="157">
        <f t="shared" si="159"/>
        <v>0</v>
      </c>
      <c r="X298" s="145">
        <f>COUNTIFS(A1_Individu_Data_Keadaan_SDMK!A$4:A$149935,M298,A1_Individu_Data_Keadaan_SDMK!R$4:R$149935,"01. Dokter")</f>
        <v>0</v>
      </c>
      <c r="Y298" s="134">
        <f t="shared" si="160"/>
        <v>1</v>
      </c>
      <c r="Z298" s="146">
        <f t="shared" si="161"/>
        <v>0</v>
      </c>
      <c r="AA298" s="146">
        <f t="shared" si="162"/>
        <v>1</v>
      </c>
      <c r="AB298" s="145">
        <f>COUNTIFS(A1_Individu_Data_Keadaan_SDMK!A$4:A$149935,M298,A1_Individu_Data_Keadaan_SDMK!R$4:R$149935,"02. Dokter Gigi")</f>
        <v>0</v>
      </c>
      <c r="AC298" s="134">
        <f t="shared" si="163"/>
        <v>1</v>
      </c>
      <c r="AD298" s="146">
        <f t="shared" si="164"/>
        <v>0</v>
      </c>
      <c r="AE298" s="146">
        <f t="shared" si="165"/>
        <v>1</v>
      </c>
      <c r="AF298" s="145">
        <f>COUNTIFS(A1_Individu_Data_Keadaan_SDMK!A$4:A$149935,M298,A1_Individu_Data_Keadaan_SDMK!Q$4:Q$149935,"03. KEPERAWATAN")</f>
        <v>0</v>
      </c>
      <c r="AG298" s="147">
        <f t="shared" si="166"/>
        <v>5</v>
      </c>
      <c r="AH298" s="146">
        <f t="shared" si="167"/>
        <v>0</v>
      </c>
      <c r="AI298" s="146">
        <f t="shared" si="168"/>
        <v>5</v>
      </c>
      <c r="AJ298" s="145">
        <f>COUNTIFS(A1_Individu_Data_Keadaan_SDMK!A$4:A$149935,M298,A1_Individu_Data_Keadaan_SDMK!Q$4:Q$149935,"04. KEBIDANAN")</f>
        <v>0</v>
      </c>
      <c r="AK298" s="147">
        <f t="shared" si="169"/>
        <v>4</v>
      </c>
      <c r="AL298" s="146">
        <f t="shared" si="170"/>
        <v>0</v>
      </c>
      <c r="AM298" s="146">
        <f t="shared" si="171"/>
        <v>4</v>
      </c>
      <c r="AN298" s="145">
        <f>COUNTIFS(A1_Individu_Data_Keadaan_SDMK!A$4:A$149935,M298,A1_Individu_Data_Keadaan_SDMK!Q$4:Q$149935,"05. KEFARMASIAN")</f>
        <v>0</v>
      </c>
      <c r="AO298" s="147">
        <f t="shared" si="172"/>
        <v>1</v>
      </c>
      <c r="AP298" s="146">
        <f t="shared" si="173"/>
        <v>0</v>
      </c>
      <c r="AQ298" s="146">
        <f t="shared" si="174"/>
        <v>1</v>
      </c>
      <c r="AR298" s="145">
        <f>COUNTIFS(A1_Individu_Data_Keadaan_SDMK!A$4:A$149935,M298,A1_Individu_Data_Keadaan_SDMK!Q$4:Q$149935,"06. KESEHATAN MASYARAKAT")</f>
        <v>0</v>
      </c>
      <c r="AS298" s="147">
        <f t="shared" si="175"/>
        <v>1</v>
      </c>
      <c r="AT298" s="146">
        <f t="shared" si="176"/>
        <v>0</v>
      </c>
      <c r="AU298" s="146">
        <f t="shared" si="177"/>
        <v>1</v>
      </c>
      <c r="AV298" s="145">
        <f>COUNTIFS(A1_Individu_Data_Keadaan_SDMK!A$4:A$149935,M298,A1_Individu_Data_Keadaan_SDMK!Q$4:Q$149935,"07. KESEHATAN LINGKUNGAN")</f>
        <v>0</v>
      </c>
      <c r="AW298" s="147">
        <f t="shared" si="178"/>
        <v>1</v>
      </c>
      <c r="AX298" s="146">
        <f t="shared" si="179"/>
        <v>0</v>
      </c>
      <c r="AY298" s="146">
        <f t="shared" si="180"/>
        <v>1</v>
      </c>
      <c r="AZ298" s="145">
        <f>COUNTIFS(A1_Individu_Data_Keadaan_SDMK!A$4:A$149935,M298,A1_Individu_Data_Keadaan_SDMK!Q$4:Q$149935,"08. GIZI")</f>
        <v>0</v>
      </c>
      <c r="BA298" s="147">
        <f t="shared" si="181"/>
        <v>1</v>
      </c>
      <c r="BB298" s="146">
        <f t="shared" si="182"/>
        <v>0</v>
      </c>
      <c r="BC298" s="146">
        <f t="shared" si="183"/>
        <v>1</v>
      </c>
      <c r="BD298" s="145">
        <f>COUNTIFS(A1_Individu_Data_Keadaan_SDMK!A$4:A$149935,M298,A1_Individu_Data_Keadaan_SDMK!R$4:R$149935,"03. Ahli Teknologi Laboratorium Medik")</f>
        <v>0</v>
      </c>
      <c r="BE298" s="147">
        <f t="shared" si="184"/>
        <v>1</v>
      </c>
      <c r="BF298" s="146">
        <f t="shared" si="185"/>
        <v>0</v>
      </c>
      <c r="BG298" s="146">
        <f t="shared" si="186"/>
        <v>1</v>
      </c>
      <c r="BH298" s="151" t="str">
        <f t="shared" si="187"/>
        <v>Belum Memenuhi</v>
      </c>
      <c r="BI298" s="151" t="str">
        <f t="shared" si="188"/>
        <v>Belum Memenuhi</v>
      </c>
    </row>
    <row r="299" spans="13:61" ht="15">
      <c r="M299" s="132" t="s">
        <v>12952</v>
      </c>
      <c r="N299" s="132" t="s">
        <v>12953</v>
      </c>
      <c r="O299" s="132" t="s">
        <v>267</v>
      </c>
      <c r="P299" s="132" t="s">
        <v>9302</v>
      </c>
      <c r="Q299" s="132" t="s">
        <v>12204</v>
      </c>
      <c r="R299" s="132">
        <v>31</v>
      </c>
      <c r="S299" s="132">
        <v>3175</v>
      </c>
      <c r="T299" s="370" t="str">
        <f>IF(R299&lt;&gt;"",VLOOKUP(R299,'01_MASTER_KODE_WILAYAH'!H$1437:I$1470,2,FALSE),"")</f>
        <v>DKI JAKARTA</v>
      </c>
      <c r="U299" s="370" t="str">
        <f>IF(S299&lt;&gt;"",VLOOKUP(S299,'01_MASTER_KODE_WILAYAH'!D$5:F$1353,3,FALSE),"")</f>
        <v>KOTA JAKARTA UTARA</v>
      </c>
      <c r="V299" s="371" t="str">
        <f t="shared" si="158"/>
        <v>1</v>
      </c>
      <c r="W299" s="157">
        <f t="shared" si="159"/>
        <v>0</v>
      </c>
      <c r="X299" s="145">
        <f>COUNTIFS(A1_Individu_Data_Keadaan_SDMK!A$4:A$149935,M299,A1_Individu_Data_Keadaan_SDMK!R$4:R$149935,"01. Dokter")</f>
        <v>0</v>
      </c>
      <c r="Y299" s="134">
        <f t="shared" si="160"/>
        <v>2</v>
      </c>
      <c r="Z299" s="146">
        <f t="shared" si="161"/>
        <v>0</v>
      </c>
      <c r="AA299" s="146">
        <f t="shared" si="162"/>
        <v>2</v>
      </c>
      <c r="AB299" s="145">
        <f>COUNTIFS(A1_Individu_Data_Keadaan_SDMK!A$4:A$149935,M299,A1_Individu_Data_Keadaan_SDMK!R$4:R$149935,"02. Dokter Gigi")</f>
        <v>0</v>
      </c>
      <c r="AC299" s="134">
        <f t="shared" si="163"/>
        <v>1</v>
      </c>
      <c r="AD299" s="146">
        <f t="shared" si="164"/>
        <v>0</v>
      </c>
      <c r="AE299" s="146">
        <f t="shared" si="165"/>
        <v>1</v>
      </c>
      <c r="AF299" s="145">
        <f>COUNTIFS(A1_Individu_Data_Keadaan_SDMK!A$4:A$149935,M299,A1_Individu_Data_Keadaan_SDMK!Q$4:Q$149935,"03. KEPERAWATAN")</f>
        <v>0</v>
      </c>
      <c r="AG299" s="147">
        <f t="shared" si="166"/>
        <v>8</v>
      </c>
      <c r="AH299" s="146">
        <f t="shared" si="167"/>
        <v>0</v>
      </c>
      <c r="AI299" s="146">
        <f t="shared" si="168"/>
        <v>8</v>
      </c>
      <c r="AJ299" s="145">
        <f>COUNTIFS(A1_Individu_Data_Keadaan_SDMK!A$4:A$149935,M299,A1_Individu_Data_Keadaan_SDMK!Q$4:Q$149935,"04. KEBIDANAN")</f>
        <v>0</v>
      </c>
      <c r="AK299" s="147">
        <f t="shared" si="169"/>
        <v>7</v>
      </c>
      <c r="AL299" s="146">
        <f t="shared" si="170"/>
        <v>0</v>
      </c>
      <c r="AM299" s="146">
        <f t="shared" si="171"/>
        <v>7</v>
      </c>
      <c r="AN299" s="145">
        <f>COUNTIFS(A1_Individu_Data_Keadaan_SDMK!A$4:A$149935,M299,A1_Individu_Data_Keadaan_SDMK!Q$4:Q$149935,"05. KEFARMASIAN")</f>
        <v>0</v>
      </c>
      <c r="AO299" s="147">
        <f t="shared" si="172"/>
        <v>1</v>
      </c>
      <c r="AP299" s="146">
        <f t="shared" si="173"/>
        <v>0</v>
      </c>
      <c r="AQ299" s="146">
        <f t="shared" si="174"/>
        <v>1</v>
      </c>
      <c r="AR299" s="145">
        <f>COUNTIFS(A1_Individu_Data_Keadaan_SDMK!A$4:A$149935,M299,A1_Individu_Data_Keadaan_SDMK!Q$4:Q$149935,"06. KESEHATAN MASYARAKAT")</f>
        <v>0</v>
      </c>
      <c r="AS299" s="147">
        <f t="shared" si="175"/>
        <v>1</v>
      </c>
      <c r="AT299" s="146">
        <f t="shared" si="176"/>
        <v>0</v>
      </c>
      <c r="AU299" s="146">
        <f t="shared" si="177"/>
        <v>1</v>
      </c>
      <c r="AV299" s="145">
        <f>COUNTIFS(A1_Individu_Data_Keadaan_SDMK!A$4:A$149935,M299,A1_Individu_Data_Keadaan_SDMK!Q$4:Q$149935,"07. KESEHATAN LINGKUNGAN")</f>
        <v>0</v>
      </c>
      <c r="AW299" s="147">
        <f t="shared" si="178"/>
        <v>1</v>
      </c>
      <c r="AX299" s="146">
        <f t="shared" si="179"/>
        <v>0</v>
      </c>
      <c r="AY299" s="146">
        <f t="shared" si="180"/>
        <v>1</v>
      </c>
      <c r="AZ299" s="145">
        <f>COUNTIFS(A1_Individu_Data_Keadaan_SDMK!A$4:A$149935,M299,A1_Individu_Data_Keadaan_SDMK!Q$4:Q$149935,"08. GIZI")</f>
        <v>0</v>
      </c>
      <c r="BA299" s="147">
        <f t="shared" si="181"/>
        <v>2</v>
      </c>
      <c r="BB299" s="146">
        <f t="shared" si="182"/>
        <v>0</v>
      </c>
      <c r="BC299" s="146">
        <f t="shared" si="183"/>
        <v>2</v>
      </c>
      <c r="BD299" s="145">
        <f>COUNTIFS(A1_Individu_Data_Keadaan_SDMK!A$4:A$149935,M299,A1_Individu_Data_Keadaan_SDMK!R$4:R$149935,"03. Ahli Teknologi Laboratorium Medik")</f>
        <v>0</v>
      </c>
      <c r="BE299" s="147">
        <f t="shared" si="184"/>
        <v>1</v>
      </c>
      <c r="BF299" s="146">
        <f t="shared" si="185"/>
        <v>0</v>
      </c>
      <c r="BG299" s="146">
        <f t="shared" si="186"/>
        <v>1</v>
      </c>
      <c r="BH299" s="151" t="str">
        <f t="shared" si="187"/>
        <v>Belum Memenuhi</v>
      </c>
      <c r="BI299" s="151" t="str">
        <f t="shared" si="188"/>
        <v>Belum Memenuhi</v>
      </c>
    </row>
    <row r="300" spans="13:61" ht="15">
      <c r="M300" s="132" t="s">
        <v>12954</v>
      </c>
      <c r="N300" s="132" t="s">
        <v>12955</v>
      </c>
      <c r="O300" s="132" t="s">
        <v>267</v>
      </c>
      <c r="P300" s="132" t="s">
        <v>9301</v>
      </c>
      <c r="Q300" s="132" t="s">
        <v>12204</v>
      </c>
      <c r="R300" s="132">
        <v>31</v>
      </c>
      <c r="S300" s="132">
        <v>3175</v>
      </c>
      <c r="T300" s="370" t="str">
        <f>IF(R300&lt;&gt;"",VLOOKUP(R300,'01_MASTER_KODE_WILAYAH'!H$1437:I$1470,2,FALSE),"")</f>
        <v>DKI JAKARTA</v>
      </c>
      <c r="U300" s="370" t="str">
        <f>IF(S300&lt;&gt;"",VLOOKUP(S300,'01_MASTER_KODE_WILAYAH'!D$5:F$1353,3,FALSE),"")</f>
        <v>KOTA JAKARTA UTARA</v>
      </c>
      <c r="V300" s="371" t="str">
        <f t="shared" si="158"/>
        <v>2</v>
      </c>
      <c r="W300" s="157">
        <f t="shared" si="159"/>
        <v>0</v>
      </c>
      <c r="X300" s="145">
        <f>COUNTIFS(A1_Individu_Data_Keadaan_SDMK!A$4:A$149935,M300,A1_Individu_Data_Keadaan_SDMK!R$4:R$149935,"01. Dokter")</f>
        <v>0</v>
      </c>
      <c r="Y300" s="134">
        <f t="shared" si="160"/>
        <v>1</v>
      </c>
      <c r="Z300" s="146">
        <f t="shared" si="161"/>
        <v>0</v>
      </c>
      <c r="AA300" s="146">
        <f t="shared" si="162"/>
        <v>1</v>
      </c>
      <c r="AB300" s="145">
        <f>COUNTIFS(A1_Individu_Data_Keadaan_SDMK!A$4:A$149935,M300,A1_Individu_Data_Keadaan_SDMK!R$4:R$149935,"02. Dokter Gigi")</f>
        <v>0</v>
      </c>
      <c r="AC300" s="134">
        <f t="shared" si="163"/>
        <v>1</v>
      </c>
      <c r="AD300" s="146">
        <f t="shared" si="164"/>
        <v>0</v>
      </c>
      <c r="AE300" s="146">
        <f t="shared" si="165"/>
        <v>1</v>
      </c>
      <c r="AF300" s="145">
        <f>COUNTIFS(A1_Individu_Data_Keadaan_SDMK!A$4:A$149935,M300,A1_Individu_Data_Keadaan_SDMK!Q$4:Q$149935,"03. KEPERAWATAN")</f>
        <v>0</v>
      </c>
      <c r="AG300" s="147">
        <f t="shared" si="166"/>
        <v>5</v>
      </c>
      <c r="AH300" s="146">
        <f t="shared" si="167"/>
        <v>0</v>
      </c>
      <c r="AI300" s="146">
        <f t="shared" si="168"/>
        <v>5</v>
      </c>
      <c r="AJ300" s="145">
        <f>COUNTIFS(A1_Individu_Data_Keadaan_SDMK!A$4:A$149935,M300,A1_Individu_Data_Keadaan_SDMK!Q$4:Q$149935,"04. KEBIDANAN")</f>
        <v>0</v>
      </c>
      <c r="AK300" s="147">
        <f t="shared" si="169"/>
        <v>4</v>
      </c>
      <c r="AL300" s="146">
        <f t="shared" si="170"/>
        <v>0</v>
      </c>
      <c r="AM300" s="146">
        <f t="shared" si="171"/>
        <v>4</v>
      </c>
      <c r="AN300" s="145">
        <f>COUNTIFS(A1_Individu_Data_Keadaan_SDMK!A$4:A$149935,M300,A1_Individu_Data_Keadaan_SDMK!Q$4:Q$149935,"05. KEFARMASIAN")</f>
        <v>0</v>
      </c>
      <c r="AO300" s="147">
        <f t="shared" si="172"/>
        <v>1</v>
      </c>
      <c r="AP300" s="146">
        <f t="shared" si="173"/>
        <v>0</v>
      </c>
      <c r="AQ300" s="146">
        <f t="shared" si="174"/>
        <v>1</v>
      </c>
      <c r="AR300" s="145">
        <f>COUNTIFS(A1_Individu_Data_Keadaan_SDMK!A$4:A$149935,M300,A1_Individu_Data_Keadaan_SDMK!Q$4:Q$149935,"06. KESEHATAN MASYARAKAT")</f>
        <v>0</v>
      </c>
      <c r="AS300" s="147">
        <f t="shared" si="175"/>
        <v>1</v>
      </c>
      <c r="AT300" s="146">
        <f t="shared" si="176"/>
        <v>0</v>
      </c>
      <c r="AU300" s="146">
        <f t="shared" si="177"/>
        <v>1</v>
      </c>
      <c r="AV300" s="145">
        <f>COUNTIFS(A1_Individu_Data_Keadaan_SDMK!A$4:A$149935,M300,A1_Individu_Data_Keadaan_SDMK!Q$4:Q$149935,"07. KESEHATAN LINGKUNGAN")</f>
        <v>0</v>
      </c>
      <c r="AW300" s="147">
        <f t="shared" si="178"/>
        <v>1</v>
      </c>
      <c r="AX300" s="146">
        <f t="shared" si="179"/>
        <v>0</v>
      </c>
      <c r="AY300" s="146">
        <f t="shared" si="180"/>
        <v>1</v>
      </c>
      <c r="AZ300" s="145">
        <f>COUNTIFS(A1_Individu_Data_Keadaan_SDMK!A$4:A$149935,M300,A1_Individu_Data_Keadaan_SDMK!Q$4:Q$149935,"08. GIZI")</f>
        <v>0</v>
      </c>
      <c r="BA300" s="147">
        <f t="shared" si="181"/>
        <v>1</v>
      </c>
      <c r="BB300" s="146">
        <f t="shared" si="182"/>
        <v>0</v>
      </c>
      <c r="BC300" s="146">
        <f t="shared" si="183"/>
        <v>1</v>
      </c>
      <c r="BD300" s="145">
        <f>COUNTIFS(A1_Individu_Data_Keadaan_SDMK!A$4:A$149935,M300,A1_Individu_Data_Keadaan_SDMK!R$4:R$149935,"03. Ahli Teknologi Laboratorium Medik")</f>
        <v>0</v>
      </c>
      <c r="BE300" s="147">
        <f t="shared" si="184"/>
        <v>1</v>
      </c>
      <c r="BF300" s="146">
        <f t="shared" si="185"/>
        <v>0</v>
      </c>
      <c r="BG300" s="146">
        <f t="shared" si="186"/>
        <v>1</v>
      </c>
      <c r="BH300" s="151" t="str">
        <f t="shared" si="187"/>
        <v>Belum Memenuhi</v>
      </c>
      <c r="BI300" s="151" t="str">
        <f t="shared" si="188"/>
        <v>Belum Memenuhi</v>
      </c>
    </row>
    <row r="301" spans="13:61" ht="15">
      <c r="M301" s="132" t="s">
        <v>12956</v>
      </c>
      <c r="N301" s="132" t="s">
        <v>12957</v>
      </c>
      <c r="O301" s="132" t="s">
        <v>267</v>
      </c>
      <c r="P301" s="132" t="s">
        <v>9301</v>
      </c>
      <c r="Q301" s="132" t="s">
        <v>12204</v>
      </c>
      <c r="R301" s="132">
        <v>31</v>
      </c>
      <c r="S301" s="132">
        <v>3175</v>
      </c>
      <c r="T301" s="370" t="str">
        <f>IF(R301&lt;&gt;"",VLOOKUP(R301,'01_MASTER_KODE_WILAYAH'!H$1437:I$1470,2,FALSE),"")</f>
        <v>DKI JAKARTA</v>
      </c>
      <c r="U301" s="370" t="str">
        <f>IF(S301&lt;&gt;"",VLOOKUP(S301,'01_MASTER_KODE_WILAYAH'!D$5:F$1353,3,FALSE),"")</f>
        <v>KOTA JAKARTA UTARA</v>
      </c>
      <c r="V301" s="371" t="str">
        <f t="shared" si="158"/>
        <v>2</v>
      </c>
      <c r="W301" s="157">
        <f t="shared" si="159"/>
        <v>0</v>
      </c>
      <c r="X301" s="145">
        <f>COUNTIFS(A1_Individu_Data_Keadaan_SDMK!A$4:A$149935,M301,A1_Individu_Data_Keadaan_SDMK!R$4:R$149935,"01. Dokter")</f>
        <v>0</v>
      </c>
      <c r="Y301" s="134">
        <f t="shared" si="160"/>
        <v>1</v>
      </c>
      <c r="Z301" s="146">
        <f t="shared" si="161"/>
        <v>0</v>
      </c>
      <c r="AA301" s="146">
        <f t="shared" si="162"/>
        <v>1</v>
      </c>
      <c r="AB301" s="145">
        <f>COUNTIFS(A1_Individu_Data_Keadaan_SDMK!A$4:A$149935,M301,A1_Individu_Data_Keadaan_SDMK!R$4:R$149935,"02. Dokter Gigi")</f>
        <v>0</v>
      </c>
      <c r="AC301" s="134">
        <f t="shared" si="163"/>
        <v>1</v>
      </c>
      <c r="AD301" s="146">
        <f t="shared" si="164"/>
        <v>0</v>
      </c>
      <c r="AE301" s="146">
        <f t="shared" si="165"/>
        <v>1</v>
      </c>
      <c r="AF301" s="145">
        <f>COUNTIFS(A1_Individu_Data_Keadaan_SDMK!A$4:A$149935,M301,A1_Individu_Data_Keadaan_SDMK!Q$4:Q$149935,"03. KEPERAWATAN")</f>
        <v>0</v>
      </c>
      <c r="AG301" s="147">
        <f t="shared" si="166"/>
        <v>5</v>
      </c>
      <c r="AH301" s="146">
        <f t="shared" si="167"/>
        <v>0</v>
      </c>
      <c r="AI301" s="146">
        <f t="shared" si="168"/>
        <v>5</v>
      </c>
      <c r="AJ301" s="145">
        <f>COUNTIFS(A1_Individu_Data_Keadaan_SDMK!A$4:A$149935,M301,A1_Individu_Data_Keadaan_SDMK!Q$4:Q$149935,"04. KEBIDANAN")</f>
        <v>0</v>
      </c>
      <c r="AK301" s="147">
        <f t="shared" si="169"/>
        <v>4</v>
      </c>
      <c r="AL301" s="146">
        <f t="shared" si="170"/>
        <v>0</v>
      </c>
      <c r="AM301" s="146">
        <f t="shared" si="171"/>
        <v>4</v>
      </c>
      <c r="AN301" s="145">
        <f>COUNTIFS(A1_Individu_Data_Keadaan_SDMK!A$4:A$149935,M301,A1_Individu_Data_Keadaan_SDMK!Q$4:Q$149935,"05. KEFARMASIAN")</f>
        <v>0</v>
      </c>
      <c r="AO301" s="147">
        <f t="shared" si="172"/>
        <v>1</v>
      </c>
      <c r="AP301" s="146">
        <f t="shared" si="173"/>
        <v>0</v>
      </c>
      <c r="AQ301" s="146">
        <f t="shared" si="174"/>
        <v>1</v>
      </c>
      <c r="AR301" s="145">
        <f>COUNTIFS(A1_Individu_Data_Keadaan_SDMK!A$4:A$149935,M301,A1_Individu_Data_Keadaan_SDMK!Q$4:Q$149935,"06. KESEHATAN MASYARAKAT")</f>
        <v>0</v>
      </c>
      <c r="AS301" s="147">
        <f t="shared" si="175"/>
        <v>1</v>
      </c>
      <c r="AT301" s="146">
        <f t="shared" si="176"/>
        <v>0</v>
      </c>
      <c r="AU301" s="146">
        <f t="shared" si="177"/>
        <v>1</v>
      </c>
      <c r="AV301" s="145">
        <f>COUNTIFS(A1_Individu_Data_Keadaan_SDMK!A$4:A$149935,M301,A1_Individu_Data_Keadaan_SDMK!Q$4:Q$149935,"07. KESEHATAN LINGKUNGAN")</f>
        <v>0</v>
      </c>
      <c r="AW301" s="147">
        <f t="shared" si="178"/>
        <v>1</v>
      </c>
      <c r="AX301" s="146">
        <f t="shared" si="179"/>
        <v>0</v>
      </c>
      <c r="AY301" s="146">
        <f t="shared" si="180"/>
        <v>1</v>
      </c>
      <c r="AZ301" s="145">
        <f>COUNTIFS(A1_Individu_Data_Keadaan_SDMK!A$4:A$149935,M301,A1_Individu_Data_Keadaan_SDMK!Q$4:Q$149935,"08. GIZI")</f>
        <v>0</v>
      </c>
      <c r="BA301" s="147">
        <f t="shared" si="181"/>
        <v>1</v>
      </c>
      <c r="BB301" s="146">
        <f t="shared" si="182"/>
        <v>0</v>
      </c>
      <c r="BC301" s="146">
        <f t="shared" si="183"/>
        <v>1</v>
      </c>
      <c r="BD301" s="145">
        <f>COUNTIFS(A1_Individu_Data_Keadaan_SDMK!A$4:A$149935,M301,A1_Individu_Data_Keadaan_SDMK!R$4:R$149935,"03. Ahli Teknologi Laboratorium Medik")</f>
        <v>0</v>
      </c>
      <c r="BE301" s="147">
        <f t="shared" si="184"/>
        <v>1</v>
      </c>
      <c r="BF301" s="146">
        <f t="shared" si="185"/>
        <v>0</v>
      </c>
      <c r="BG301" s="146">
        <f t="shared" si="186"/>
        <v>1</v>
      </c>
      <c r="BH301" s="151" t="str">
        <f t="shared" si="187"/>
        <v>Belum Memenuhi</v>
      </c>
      <c r="BI301" s="151" t="str">
        <f t="shared" si="188"/>
        <v>Belum Memenuhi</v>
      </c>
    </row>
    <row r="302" spans="13:61" ht="15">
      <c r="M302" s="132" t="s">
        <v>12958</v>
      </c>
      <c r="N302" s="132" t="s">
        <v>12959</v>
      </c>
      <c r="O302" s="132" t="s">
        <v>267</v>
      </c>
      <c r="P302" s="132" t="s">
        <v>9301</v>
      </c>
      <c r="Q302" s="132" t="s">
        <v>12204</v>
      </c>
      <c r="R302" s="132">
        <v>31</v>
      </c>
      <c r="S302" s="132">
        <v>3175</v>
      </c>
      <c r="T302" s="370" t="str">
        <f>IF(R302&lt;&gt;"",VLOOKUP(R302,'01_MASTER_KODE_WILAYAH'!H$1437:I$1470,2,FALSE),"")</f>
        <v>DKI JAKARTA</v>
      </c>
      <c r="U302" s="370" t="str">
        <f>IF(S302&lt;&gt;"",VLOOKUP(S302,'01_MASTER_KODE_WILAYAH'!D$5:F$1353,3,FALSE),"")</f>
        <v>KOTA JAKARTA UTARA</v>
      </c>
      <c r="V302" s="371" t="str">
        <f t="shared" si="158"/>
        <v>2</v>
      </c>
      <c r="W302" s="157">
        <f t="shared" si="159"/>
        <v>0</v>
      </c>
      <c r="X302" s="145">
        <f>COUNTIFS(A1_Individu_Data_Keadaan_SDMK!A$4:A$149935,M302,A1_Individu_Data_Keadaan_SDMK!R$4:R$149935,"01. Dokter")</f>
        <v>0</v>
      </c>
      <c r="Y302" s="134">
        <f t="shared" si="160"/>
        <v>1</v>
      </c>
      <c r="Z302" s="146">
        <f t="shared" si="161"/>
        <v>0</v>
      </c>
      <c r="AA302" s="146">
        <f t="shared" si="162"/>
        <v>1</v>
      </c>
      <c r="AB302" s="145">
        <f>COUNTIFS(A1_Individu_Data_Keadaan_SDMK!A$4:A$149935,M302,A1_Individu_Data_Keadaan_SDMK!R$4:R$149935,"02. Dokter Gigi")</f>
        <v>0</v>
      </c>
      <c r="AC302" s="134">
        <f t="shared" si="163"/>
        <v>1</v>
      </c>
      <c r="AD302" s="146">
        <f t="shared" si="164"/>
        <v>0</v>
      </c>
      <c r="AE302" s="146">
        <f t="shared" si="165"/>
        <v>1</v>
      </c>
      <c r="AF302" s="145">
        <f>COUNTIFS(A1_Individu_Data_Keadaan_SDMK!A$4:A$149935,M302,A1_Individu_Data_Keadaan_SDMK!Q$4:Q$149935,"03. KEPERAWATAN")</f>
        <v>0</v>
      </c>
      <c r="AG302" s="147">
        <f t="shared" si="166"/>
        <v>5</v>
      </c>
      <c r="AH302" s="146">
        <f t="shared" si="167"/>
        <v>0</v>
      </c>
      <c r="AI302" s="146">
        <f t="shared" si="168"/>
        <v>5</v>
      </c>
      <c r="AJ302" s="145">
        <f>COUNTIFS(A1_Individu_Data_Keadaan_SDMK!A$4:A$149935,M302,A1_Individu_Data_Keadaan_SDMK!Q$4:Q$149935,"04. KEBIDANAN")</f>
        <v>0</v>
      </c>
      <c r="AK302" s="147">
        <f t="shared" si="169"/>
        <v>4</v>
      </c>
      <c r="AL302" s="146">
        <f t="shared" si="170"/>
        <v>0</v>
      </c>
      <c r="AM302" s="146">
        <f t="shared" si="171"/>
        <v>4</v>
      </c>
      <c r="AN302" s="145">
        <f>COUNTIFS(A1_Individu_Data_Keadaan_SDMK!A$4:A$149935,M302,A1_Individu_Data_Keadaan_SDMK!Q$4:Q$149935,"05. KEFARMASIAN")</f>
        <v>0</v>
      </c>
      <c r="AO302" s="147">
        <f t="shared" si="172"/>
        <v>1</v>
      </c>
      <c r="AP302" s="146">
        <f t="shared" si="173"/>
        <v>0</v>
      </c>
      <c r="AQ302" s="146">
        <f t="shared" si="174"/>
        <v>1</v>
      </c>
      <c r="AR302" s="145">
        <f>COUNTIFS(A1_Individu_Data_Keadaan_SDMK!A$4:A$149935,M302,A1_Individu_Data_Keadaan_SDMK!Q$4:Q$149935,"06. KESEHATAN MASYARAKAT")</f>
        <v>0</v>
      </c>
      <c r="AS302" s="147">
        <f t="shared" si="175"/>
        <v>1</v>
      </c>
      <c r="AT302" s="146">
        <f t="shared" si="176"/>
        <v>0</v>
      </c>
      <c r="AU302" s="146">
        <f t="shared" si="177"/>
        <v>1</v>
      </c>
      <c r="AV302" s="145">
        <f>COUNTIFS(A1_Individu_Data_Keadaan_SDMK!A$4:A$149935,M302,A1_Individu_Data_Keadaan_SDMK!Q$4:Q$149935,"07. KESEHATAN LINGKUNGAN")</f>
        <v>0</v>
      </c>
      <c r="AW302" s="147">
        <f t="shared" si="178"/>
        <v>1</v>
      </c>
      <c r="AX302" s="146">
        <f t="shared" si="179"/>
        <v>0</v>
      </c>
      <c r="AY302" s="146">
        <f t="shared" si="180"/>
        <v>1</v>
      </c>
      <c r="AZ302" s="145">
        <f>COUNTIFS(A1_Individu_Data_Keadaan_SDMK!A$4:A$149935,M302,A1_Individu_Data_Keadaan_SDMK!Q$4:Q$149935,"08. GIZI")</f>
        <v>0</v>
      </c>
      <c r="BA302" s="147">
        <f t="shared" si="181"/>
        <v>1</v>
      </c>
      <c r="BB302" s="146">
        <f t="shared" si="182"/>
        <v>0</v>
      </c>
      <c r="BC302" s="146">
        <f t="shared" si="183"/>
        <v>1</v>
      </c>
      <c r="BD302" s="145">
        <f>COUNTIFS(A1_Individu_Data_Keadaan_SDMK!A$4:A$149935,M302,A1_Individu_Data_Keadaan_SDMK!R$4:R$149935,"03. Ahli Teknologi Laboratorium Medik")</f>
        <v>0</v>
      </c>
      <c r="BE302" s="147">
        <f t="shared" si="184"/>
        <v>1</v>
      </c>
      <c r="BF302" s="146">
        <f t="shared" si="185"/>
        <v>0</v>
      </c>
      <c r="BG302" s="146">
        <f t="shared" si="186"/>
        <v>1</v>
      </c>
      <c r="BH302" s="151" t="str">
        <f t="shared" si="187"/>
        <v>Belum Memenuhi</v>
      </c>
      <c r="BI302" s="151" t="str">
        <f t="shared" si="188"/>
        <v>Belum Memenuhi</v>
      </c>
    </row>
    <row r="303" spans="13:61" ht="15">
      <c r="M303" s="132" t="s">
        <v>12960</v>
      </c>
      <c r="N303" s="132" t="s">
        <v>12961</v>
      </c>
      <c r="O303" s="132" t="s">
        <v>267</v>
      </c>
      <c r="P303" s="132" t="s">
        <v>9301</v>
      </c>
      <c r="Q303" s="132" t="s">
        <v>12204</v>
      </c>
      <c r="R303" s="132">
        <v>31</v>
      </c>
      <c r="S303" s="132">
        <v>3175</v>
      </c>
      <c r="T303" s="370" t="str">
        <f>IF(R303&lt;&gt;"",VLOOKUP(R303,'01_MASTER_KODE_WILAYAH'!H$1437:I$1470,2,FALSE),"")</f>
        <v>DKI JAKARTA</v>
      </c>
      <c r="U303" s="370" t="str">
        <f>IF(S303&lt;&gt;"",VLOOKUP(S303,'01_MASTER_KODE_WILAYAH'!D$5:F$1353,3,FALSE),"")</f>
        <v>KOTA JAKARTA UTARA</v>
      </c>
      <c r="V303" s="371" t="str">
        <f t="shared" si="158"/>
        <v>2</v>
      </c>
      <c r="W303" s="157">
        <f t="shared" si="159"/>
        <v>0</v>
      </c>
      <c r="X303" s="145">
        <f>COUNTIFS(A1_Individu_Data_Keadaan_SDMK!A$4:A$149935,M303,A1_Individu_Data_Keadaan_SDMK!R$4:R$149935,"01. Dokter")</f>
        <v>0</v>
      </c>
      <c r="Y303" s="134">
        <f t="shared" si="160"/>
        <v>1</v>
      </c>
      <c r="Z303" s="146">
        <f t="shared" si="161"/>
        <v>0</v>
      </c>
      <c r="AA303" s="146">
        <f t="shared" si="162"/>
        <v>1</v>
      </c>
      <c r="AB303" s="145">
        <f>COUNTIFS(A1_Individu_Data_Keadaan_SDMK!A$4:A$149935,M303,A1_Individu_Data_Keadaan_SDMK!R$4:R$149935,"02. Dokter Gigi")</f>
        <v>0</v>
      </c>
      <c r="AC303" s="134">
        <f t="shared" si="163"/>
        <v>1</v>
      </c>
      <c r="AD303" s="146">
        <f t="shared" si="164"/>
        <v>0</v>
      </c>
      <c r="AE303" s="146">
        <f t="shared" si="165"/>
        <v>1</v>
      </c>
      <c r="AF303" s="145">
        <f>COUNTIFS(A1_Individu_Data_Keadaan_SDMK!A$4:A$149935,M303,A1_Individu_Data_Keadaan_SDMK!Q$4:Q$149935,"03. KEPERAWATAN")</f>
        <v>0</v>
      </c>
      <c r="AG303" s="147">
        <f t="shared" si="166"/>
        <v>5</v>
      </c>
      <c r="AH303" s="146">
        <f t="shared" si="167"/>
        <v>0</v>
      </c>
      <c r="AI303" s="146">
        <f t="shared" si="168"/>
        <v>5</v>
      </c>
      <c r="AJ303" s="145">
        <f>COUNTIFS(A1_Individu_Data_Keadaan_SDMK!A$4:A$149935,M303,A1_Individu_Data_Keadaan_SDMK!Q$4:Q$149935,"04. KEBIDANAN")</f>
        <v>0</v>
      </c>
      <c r="AK303" s="147">
        <f t="shared" si="169"/>
        <v>4</v>
      </c>
      <c r="AL303" s="146">
        <f t="shared" si="170"/>
        <v>0</v>
      </c>
      <c r="AM303" s="146">
        <f t="shared" si="171"/>
        <v>4</v>
      </c>
      <c r="AN303" s="145">
        <f>COUNTIFS(A1_Individu_Data_Keadaan_SDMK!A$4:A$149935,M303,A1_Individu_Data_Keadaan_SDMK!Q$4:Q$149935,"05. KEFARMASIAN")</f>
        <v>0</v>
      </c>
      <c r="AO303" s="147">
        <f t="shared" si="172"/>
        <v>1</v>
      </c>
      <c r="AP303" s="146">
        <f t="shared" si="173"/>
        <v>0</v>
      </c>
      <c r="AQ303" s="146">
        <f t="shared" si="174"/>
        <v>1</v>
      </c>
      <c r="AR303" s="145">
        <f>COUNTIFS(A1_Individu_Data_Keadaan_SDMK!A$4:A$149935,M303,A1_Individu_Data_Keadaan_SDMK!Q$4:Q$149935,"06. KESEHATAN MASYARAKAT")</f>
        <v>0</v>
      </c>
      <c r="AS303" s="147">
        <f t="shared" si="175"/>
        <v>1</v>
      </c>
      <c r="AT303" s="146">
        <f t="shared" si="176"/>
        <v>0</v>
      </c>
      <c r="AU303" s="146">
        <f t="shared" si="177"/>
        <v>1</v>
      </c>
      <c r="AV303" s="145">
        <f>COUNTIFS(A1_Individu_Data_Keadaan_SDMK!A$4:A$149935,M303,A1_Individu_Data_Keadaan_SDMK!Q$4:Q$149935,"07. KESEHATAN LINGKUNGAN")</f>
        <v>0</v>
      </c>
      <c r="AW303" s="147">
        <f t="shared" si="178"/>
        <v>1</v>
      </c>
      <c r="AX303" s="146">
        <f t="shared" si="179"/>
        <v>0</v>
      </c>
      <c r="AY303" s="146">
        <f t="shared" si="180"/>
        <v>1</v>
      </c>
      <c r="AZ303" s="145">
        <f>COUNTIFS(A1_Individu_Data_Keadaan_SDMK!A$4:A$149935,M303,A1_Individu_Data_Keadaan_SDMK!Q$4:Q$149935,"08. GIZI")</f>
        <v>0</v>
      </c>
      <c r="BA303" s="147">
        <f t="shared" si="181"/>
        <v>1</v>
      </c>
      <c r="BB303" s="146">
        <f t="shared" si="182"/>
        <v>0</v>
      </c>
      <c r="BC303" s="146">
        <f t="shared" si="183"/>
        <v>1</v>
      </c>
      <c r="BD303" s="145">
        <f>COUNTIFS(A1_Individu_Data_Keadaan_SDMK!A$4:A$149935,M303,A1_Individu_Data_Keadaan_SDMK!R$4:R$149935,"03. Ahli Teknologi Laboratorium Medik")</f>
        <v>0</v>
      </c>
      <c r="BE303" s="147">
        <f t="shared" si="184"/>
        <v>1</v>
      </c>
      <c r="BF303" s="146">
        <f t="shared" si="185"/>
        <v>0</v>
      </c>
      <c r="BG303" s="146">
        <f t="shared" si="186"/>
        <v>1</v>
      </c>
      <c r="BH303" s="151" t="str">
        <f t="shared" si="187"/>
        <v>Belum Memenuhi</v>
      </c>
      <c r="BI303" s="151" t="str">
        <f t="shared" si="188"/>
        <v>Belum Memenuhi</v>
      </c>
    </row>
    <row r="304" spans="13:61" ht="15">
      <c r="M304" s="132" t="s">
        <v>12962</v>
      </c>
      <c r="N304" s="132" t="s">
        <v>12963</v>
      </c>
      <c r="O304" s="132" t="s">
        <v>267</v>
      </c>
      <c r="P304" s="132" t="s">
        <v>9301</v>
      </c>
      <c r="Q304" s="132" t="s">
        <v>12204</v>
      </c>
      <c r="R304" s="132">
        <v>31</v>
      </c>
      <c r="S304" s="132">
        <v>3175</v>
      </c>
      <c r="T304" s="370" t="str">
        <f>IF(R304&lt;&gt;"",VLOOKUP(R304,'01_MASTER_KODE_WILAYAH'!H$1437:I$1470,2,FALSE),"")</f>
        <v>DKI JAKARTA</v>
      </c>
      <c r="U304" s="370" t="str">
        <f>IF(S304&lt;&gt;"",VLOOKUP(S304,'01_MASTER_KODE_WILAYAH'!D$5:F$1353,3,FALSE),"")</f>
        <v>KOTA JAKARTA UTARA</v>
      </c>
      <c r="V304" s="371" t="str">
        <f t="shared" si="158"/>
        <v>2</v>
      </c>
      <c r="W304" s="157">
        <f t="shared" si="159"/>
        <v>0</v>
      </c>
      <c r="X304" s="145">
        <f>COUNTIFS(A1_Individu_Data_Keadaan_SDMK!A$4:A$149935,M304,A1_Individu_Data_Keadaan_SDMK!R$4:R$149935,"01. Dokter")</f>
        <v>0</v>
      </c>
      <c r="Y304" s="134">
        <f t="shared" si="160"/>
        <v>1</v>
      </c>
      <c r="Z304" s="146">
        <f t="shared" si="161"/>
        <v>0</v>
      </c>
      <c r="AA304" s="146">
        <f t="shared" si="162"/>
        <v>1</v>
      </c>
      <c r="AB304" s="145">
        <f>COUNTIFS(A1_Individu_Data_Keadaan_SDMK!A$4:A$149935,M304,A1_Individu_Data_Keadaan_SDMK!R$4:R$149935,"02. Dokter Gigi")</f>
        <v>0</v>
      </c>
      <c r="AC304" s="134">
        <f t="shared" si="163"/>
        <v>1</v>
      </c>
      <c r="AD304" s="146">
        <f t="shared" si="164"/>
        <v>0</v>
      </c>
      <c r="AE304" s="146">
        <f t="shared" si="165"/>
        <v>1</v>
      </c>
      <c r="AF304" s="145">
        <f>COUNTIFS(A1_Individu_Data_Keadaan_SDMK!A$4:A$149935,M304,A1_Individu_Data_Keadaan_SDMK!Q$4:Q$149935,"03. KEPERAWATAN")</f>
        <v>0</v>
      </c>
      <c r="AG304" s="147">
        <f t="shared" si="166"/>
        <v>5</v>
      </c>
      <c r="AH304" s="146">
        <f t="shared" si="167"/>
        <v>0</v>
      </c>
      <c r="AI304" s="146">
        <f t="shared" si="168"/>
        <v>5</v>
      </c>
      <c r="AJ304" s="145">
        <f>COUNTIFS(A1_Individu_Data_Keadaan_SDMK!A$4:A$149935,M304,A1_Individu_Data_Keadaan_SDMK!Q$4:Q$149935,"04. KEBIDANAN")</f>
        <v>0</v>
      </c>
      <c r="AK304" s="147">
        <f t="shared" si="169"/>
        <v>4</v>
      </c>
      <c r="AL304" s="146">
        <f t="shared" si="170"/>
        <v>0</v>
      </c>
      <c r="AM304" s="146">
        <f t="shared" si="171"/>
        <v>4</v>
      </c>
      <c r="AN304" s="145">
        <f>COUNTIFS(A1_Individu_Data_Keadaan_SDMK!A$4:A$149935,M304,A1_Individu_Data_Keadaan_SDMK!Q$4:Q$149935,"05. KEFARMASIAN")</f>
        <v>0</v>
      </c>
      <c r="AO304" s="147">
        <f t="shared" si="172"/>
        <v>1</v>
      </c>
      <c r="AP304" s="146">
        <f t="shared" si="173"/>
        <v>0</v>
      </c>
      <c r="AQ304" s="146">
        <f t="shared" si="174"/>
        <v>1</v>
      </c>
      <c r="AR304" s="145">
        <f>COUNTIFS(A1_Individu_Data_Keadaan_SDMK!A$4:A$149935,M304,A1_Individu_Data_Keadaan_SDMK!Q$4:Q$149935,"06. KESEHATAN MASYARAKAT")</f>
        <v>0</v>
      </c>
      <c r="AS304" s="147">
        <f t="shared" si="175"/>
        <v>1</v>
      </c>
      <c r="AT304" s="146">
        <f t="shared" si="176"/>
        <v>0</v>
      </c>
      <c r="AU304" s="146">
        <f t="shared" si="177"/>
        <v>1</v>
      </c>
      <c r="AV304" s="145">
        <f>COUNTIFS(A1_Individu_Data_Keadaan_SDMK!A$4:A$149935,M304,A1_Individu_Data_Keadaan_SDMK!Q$4:Q$149935,"07. KESEHATAN LINGKUNGAN")</f>
        <v>0</v>
      </c>
      <c r="AW304" s="147">
        <f t="shared" si="178"/>
        <v>1</v>
      </c>
      <c r="AX304" s="146">
        <f t="shared" si="179"/>
        <v>0</v>
      </c>
      <c r="AY304" s="146">
        <f t="shared" si="180"/>
        <v>1</v>
      </c>
      <c r="AZ304" s="145">
        <f>COUNTIFS(A1_Individu_Data_Keadaan_SDMK!A$4:A$149935,M304,A1_Individu_Data_Keadaan_SDMK!Q$4:Q$149935,"08. GIZI")</f>
        <v>0</v>
      </c>
      <c r="BA304" s="147">
        <f t="shared" si="181"/>
        <v>1</v>
      </c>
      <c r="BB304" s="146">
        <f t="shared" si="182"/>
        <v>0</v>
      </c>
      <c r="BC304" s="146">
        <f t="shared" si="183"/>
        <v>1</v>
      </c>
      <c r="BD304" s="145">
        <f>COUNTIFS(A1_Individu_Data_Keadaan_SDMK!A$4:A$149935,M304,A1_Individu_Data_Keadaan_SDMK!R$4:R$149935,"03. Ahli Teknologi Laboratorium Medik")</f>
        <v>0</v>
      </c>
      <c r="BE304" s="147">
        <f t="shared" si="184"/>
        <v>1</v>
      </c>
      <c r="BF304" s="146">
        <f t="shared" si="185"/>
        <v>0</v>
      </c>
      <c r="BG304" s="146">
        <f t="shared" si="186"/>
        <v>1</v>
      </c>
      <c r="BH304" s="151" t="str">
        <f t="shared" si="187"/>
        <v>Belum Memenuhi</v>
      </c>
      <c r="BI304" s="151" t="str">
        <f t="shared" si="188"/>
        <v>Belum Memenuhi</v>
      </c>
    </row>
    <row r="305" spans="13:61" ht="15">
      <c r="M305" s="132" t="s">
        <v>12964</v>
      </c>
      <c r="N305" s="132" t="s">
        <v>12965</v>
      </c>
      <c r="O305" s="132" t="s">
        <v>267</v>
      </c>
      <c r="P305" s="132" t="s">
        <v>9301</v>
      </c>
      <c r="Q305" s="132" t="s">
        <v>12204</v>
      </c>
      <c r="R305" s="132">
        <v>31</v>
      </c>
      <c r="S305" s="132">
        <v>3175</v>
      </c>
      <c r="T305" s="370" t="str">
        <f>IF(R305&lt;&gt;"",VLOOKUP(R305,'01_MASTER_KODE_WILAYAH'!H$1437:I$1470,2,FALSE),"")</f>
        <v>DKI JAKARTA</v>
      </c>
      <c r="U305" s="370" t="str">
        <f>IF(S305&lt;&gt;"",VLOOKUP(S305,'01_MASTER_KODE_WILAYAH'!D$5:F$1353,3,FALSE),"")</f>
        <v>KOTA JAKARTA UTARA</v>
      </c>
      <c r="V305" s="371" t="str">
        <f t="shared" si="158"/>
        <v>2</v>
      </c>
      <c r="W305" s="157">
        <f t="shared" si="159"/>
        <v>0</v>
      </c>
      <c r="X305" s="145">
        <f>COUNTIFS(A1_Individu_Data_Keadaan_SDMK!A$4:A$149935,M305,A1_Individu_Data_Keadaan_SDMK!R$4:R$149935,"01. Dokter")</f>
        <v>0</v>
      </c>
      <c r="Y305" s="134">
        <f t="shared" si="160"/>
        <v>1</v>
      </c>
      <c r="Z305" s="146">
        <f t="shared" si="161"/>
        <v>0</v>
      </c>
      <c r="AA305" s="146">
        <f t="shared" si="162"/>
        <v>1</v>
      </c>
      <c r="AB305" s="145">
        <f>COUNTIFS(A1_Individu_Data_Keadaan_SDMK!A$4:A$149935,M305,A1_Individu_Data_Keadaan_SDMK!R$4:R$149935,"02. Dokter Gigi")</f>
        <v>0</v>
      </c>
      <c r="AC305" s="134">
        <f t="shared" si="163"/>
        <v>1</v>
      </c>
      <c r="AD305" s="146">
        <f t="shared" si="164"/>
        <v>0</v>
      </c>
      <c r="AE305" s="146">
        <f t="shared" si="165"/>
        <v>1</v>
      </c>
      <c r="AF305" s="145">
        <f>COUNTIFS(A1_Individu_Data_Keadaan_SDMK!A$4:A$149935,M305,A1_Individu_Data_Keadaan_SDMK!Q$4:Q$149935,"03. KEPERAWATAN")</f>
        <v>0</v>
      </c>
      <c r="AG305" s="147">
        <f t="shared" si="166"/>
        <v>5</v>
      </c>
      <c r="AH305" s="146">
        <f t="shared" si="167"/>
        <v>0</v>
      </c>
      <c r="AI305" s="146">
        <f t="shared" si="168"/>
        <v>5</v>
      </c>
      <c r="AJ305" s="145">
        <f>COUNTIFS(A1_Individu_Data_Keadaan_SDMK!A$4:A$149935,M305,A1_Individu_Data_Keadaan_SDMK!Q$4:Q$149935,"04. KEBIDANAN")</f>
        <v>0</v>
      </c>
      <c r="AK305" s="147">
        <f t="shared" si="169"/>
        <v>4</v>
      </c>
      <c r="AL305" s="146">
        <f t="shared" si="170"/>
        <v>0</v>
      </c>
      <c r="AM305" s="146">
        <f t="shared" si="171"/>
        <v>4</v>
      </c>
      <c r="AN305" s="145">
        <f>COUNTIFS(A1_Individu_Data_Keadaan_SDMK!A$4:A$149935,M305,A1_Individu_Data_Keadaan_SDMK!Q$4:Q$149935,"05. KEFARMASIAN")</f>
        <v>0</v>
      </c>
      <c r="AO305" s="147">
        <f t="shared" si="172"/>
        <v>1</v>
      </c>
      <c r="AP305" s="146">
        <f t="shared" si="173"/>
        <v>0</v>
      </c>
      <c r="AQ305" s="146">
        <f t="shared" si="174"/>
        <v>1</v>
      </c>
      <c r="AR305" s="145">
        <f>COUNTIFS(A1_Individu_Data_Keadaan_SDMK!A$4:A$149935,M305,A1_Individu_Data_Keadaan_SDMK!Q$4:Q$149935,"06. KESEHATAN MASYARAKAT")</f>
        <v>0</v>
      </c>
      <c r="AS305" s="147">
        <f t="shared" si="175"/>
        <v>1</v>
      </c>
      <c r="AT305" s="146">
        <f t="shared" si="176"/>
        <v>0</v>
      </c>
      <c r="AU305" s="146">
        <f t="shared" si="177"/>
        <v>1</v>
      </c>
      <c r="AV305" s="145">
        <f>COUNTIFS(A1_Individu_Data_Keadaan_SDMK!A$4:A$149935,M305,A1_Individu_Data_Keadaan_SDMK!Q$4:Q$149935,"07. KESEHATAN LINGKUNGAN")</f>
        <v>0</v>
      </c>
      <c r="AW305" s="147">
        <f t="shared" si="178"/>
        <v>1</v>
      </c>
      <c r="AX305" s="146">
        <f t="shared" si="179"/>
        <v>0</v>
      </c>
      <c r="AY305" s="146">
        <f t="shared" si="180"/>
        <v>1</v>
      </c>
      <c r="AZ305" s="145">
        <f>COUNTIFS(A1_Individu_Data_Keadaan_SDMK!A$4:A$149935,M305,A1_Individu_Data_Keadaan_SDMK!Q$4:Q$149935,"08. GIZI")</f>
        <v>0</v>
      </c>
      <c r="BA305" s="147">
        <f t="shared" si="181"/>
        <v>1</v>
      </c>
      <c r="BB305" s="146">
        <f t="shared" si="182"/>
        <v>0</v>
      </c>
      <c r="BC305" s="146">
        <f t="shared" si="183"/>
        <v>1</v>
      </c>
      <c r="BD305" s="145">
        <f>COUNTIFS(A1_Individu_Data_Keadaan_SDMK!A$4:A$149935,M305,A1_Individu_Data_Keadaan_SDMK!R$4:R$149935,"03. Ahli Teknologi Laboratorium Medik")</f>
        <v>0</v>
      </c>
      <c r="BE305" s="147">
        <f t="shared" si="184"/>
        <v>1</v>
      </c>
      <c r="BF305" s="146">
        <f t="shared" si="185"/>
        <v>0</v>
      </c>
      <c r="BG305" s="146">
        <f t="shared" si="186"/>
        <v>1</v>
      </c>
      <c r="BH305" s="151" t="str">
        <f t="shared" si="187"/>
        <v>Belum Memenuhi</v>
      </c>
      <c r="BI305" s="151" t="str">
        <f t="shared" si="188"/>
        <v>Belum Memenuhi</v>
      </c>
    </row>
    <row r="306" spans="13:61" ht="15">
      <c r="M306" s="132" t="s">
        <v>12966</v>
      </c>
      <c r="N306" s="132" t="s">
        <v>12967</v>
      </c>
      <c r="O306" s="132" t="s">
        <v>267</v>
      </c>
      <c r="P306" s="132" t="s">
        <v>9301</v>
      </c>
      <c r="Q306" s="132" t="s">
        <v>12204</v>
      </c>
      <c r="R306" s="132">
        <v>31</v>
      </c>
      <c r="S306" s="132">
        <v>3175</v>
      </c>
      <c r="T306" s="370" t="str">
        <f>IF(R306&lt;&gt;"",VLOOKUP(R306,'01_MASTER_KODE_WILAYAH'!H$1437:I$1470,2,FALSE),"")</f>
        <v>DKI JAKARTA</v>
      </c>
      <c r="U306" s="370" t="str">
        <f>IF(S306&lt;&gt;"",VLOOKUP(S306,'01_MASTER_KODE_WILAYAH'!D$5:F$1353,3,FALSE),"")</f>
        <v>KOTA JAKARTA UTARA</v>
      </c>
      <c r="V306" s="371" t="str">
        <f t="shared" si="158"/>
        <v>2</v>
      </c>
      <c r="W306" s="157">
        <f t="shared" si="159"/>
        <v>0</v>
      </c>
      <c r="X306" s="145">
        <f>COUNTIFS(A1_Individu_Data_Keadaan_SDMK!A$4:A$149935,M306,A1_Individu_Data_Keadaan_SDMK!R$4:R$149935,"01. Dokter")</f>
        <v>0</v>
      </c>
      <c r="Y306" s="134">
        <f t="shared" si="160"/>
        <v>1</v>
      </c>
      <c r="Z306" s="146">
        <f t="shared" si="161"/>
        <v>0</v>
      </c>
      <c r="AA306" s="146">
        <f t="shared" si="162"/>
        <v>1</v>
      </c>
      <c r="AB306" s="145">
        <f>COUNTIFS(A1_Individu_Data_Keadaan_SDMK!A$4:A$149935,M306,A1_Individu_Data_Keadaan_SDMK!R$4:R$149935,"02. Dokter Gigi")</f>
        <v>0</v>
      </c>
      <c r="AC306" s="134">
        <f t="shared" si="163"/>
        <v>1</v>
      </c>
      <c r="AD306" s="146">
        <f t="shared" si="164"/>
        <v>0</v>
      </c>
      <c r="AE306" s="146">
        <f t="shared" si="165"/>
        <v>1</v>
      </c>
      <c r="AF306" s="145">
        <f>COUNTIFS(A1_Individu_Data_Keadaan_SDMK!A$4:A$149935,M306,A1_Individu_Data_Keadaan_SDMK!Q$4:Q$149935,"03. KEPERAWATAN")</f>
        <v>0</v>
      </c>
      <c r="AG306" s="147">
        <f t="shared" si="166"/>
        <v>5</v>
      </c>
      <c r="AH306" s="146">
        <f t="shared" si="167"/>
        <v>0</v>
      </c>
      <c r="AI306" s="146">
        <f t="shared" si="168"/>
        <v>5</v>
      </c>
      <c r="AJ306" s="145">
        <f>COUNTIFS(A1_Individu_Data_Keadaan_SDMK!A$4:A$149935,M306,A1_Individu_Data_Keadaan_SDMK!Q$4:Q$149935,"04. KEBIDANAN")</f>
        <v>0</v>
      </c>
      <c r="AK306" s="147">
        <f t="shared" si="169"/>
        <v>4</v>
      </c>
      <c r="AL306" s="146">
        <f t="shared" si="170"/>
        <v>0</v>
      </c>
      <c r="AM306" s="146">
        <f t="shared" si="171"/>
        <v>4</v>
      </c>
      <c r="AN306" s="145">
        <f>COUNTIFS(A1_Individu_Data_Keadaan_SDMK!A$4:A$149935,M306,A1_Individu_Data_Keadaan_SDMK!Q$4:Q$149935,"05. KEFARMASIAN")</f>
        <v>0</v>
      </c>
      <c r="AO306" s="147">
        <f t="shared" si="172"/>
        <v>1</v>
      </c>
      <c r="AP306" s="146">
        <f t="shared" si="173"/>
        <v>0</v>
      </c>
      <c r="AQ306" s="146">
        <f t="shared" si="174"/>
        <v>1</v>
      </c>
      <c r="AR306" s="145">
        <f>COUNTIFS(A1_Individu_Data_Keadaan_SDMK!A$4:A$149935,M306,A1_Individu_Data_Keadaan_SDMK!Q$4:Q$149935,"06. KESEHATAN MASYARAKAT")</f>
        <v>0</v>
      </c>
      <c r="AS306" s="147">
        <f t="shared" si="175"/>
        <v>1</v>
      </c>
      <c r="AT306" s="146">
        <f t="shared" si="176"/>
        <v>0</v>
      </c>
      <c r="AU306" s="146">
        <f t="shared" si="177"/>
        <v>1</v>
      </c>
      <c r="AV306" s="145">
        <f>COUNTIFS(A1_Individu_Data_Keadaan_SDMK!A$4:A$149935,M306,A1_Individu_Data_Keadaan_SDMK!Q$4:Q$149935,"07. KESEHATAN LINGKUNGAN")</f>
        <v>0</v>
      </c>
      <c r="AW306" s="147">
        <f t="shared" si="178"/>
        <v>1</v>
      </c>
      <c r="AX306" s="146">
        <f t="shared" si="179"/>
        <v>0</v>
      </c>
      <c r="AY306" s="146">
        <f t="shared" si="180"/>
        <v>1</v>
      </c>
      <c r="AZ306" s="145">
        <f>COUNTIFS(A1_Individu_Data_Keadaan_SDMK!A$4:A$149935,M306,A1_Individu_Data_Keadaan_SDMK!Q$4:Q$149935,"08. GIZI")</f>
        <v>0</v>
      </c>
      <c r="BA306" s="147">
        <f t="shared" si="181"/>
        <v>1</v>
      </c>
      <c r="BB306" s="146">
        <f t="shared" si="182"/>
        <v>0</v>
      </c>
      <c r="BC306" s="146">
        <f t="shared" si="183"/>
        <v>1</v>
      </c>
      <c r="BD306" s="145">
        <f>COUNTIFS(A1_Individu_Data_Keadaan_SDMK!A$4:A$149935,M306,A1_Individu_Data_Keadaan_SDMK!R$4:R$149935,"03. Ahli Teknologi Laboratorium Medik")</f>
        <v>0</v>
      </c>
      <c r="BE306" s="147">
        <f t="shared" si="184"/>
        <v>1</v>
      </c>
      <c r="BF306" s="146">
        <f t="shared" si="185"/>
        <v>0</v>
      </c>
      <c r="BG306" s="146">
        <f t="shared" si="186"/>
        <v>1</v>
      </c>
      <c r="BH306" s="151" t="str">
        <f t="shared" si="187"/>
        <v>Belum Memenuhi</v>
      </c>
      <c r="BI306" s="151" t="str">
        <f t="shared" si="188"/>
        <v>Belum Memenuhi</v>
      </c>
    </row>
    <row r="307" spans="13:61" ht="15">
      <c r="M307" s="132" t="s">
        <v>12968</v>
      </c>
      <c r="N307" s="132" t="s">
        <v>12969</v>
      </c>
      <c r="O307" s="132" t="s">
        <v>267</v>
      </c>
      <c r="P307" s="132" t="s">
        <v>9301</v>
      </c>
      <c r="Q307" s="132" t="s">
        <v>12204</v>
      </c>
      <c r="R307" s="132">
        <v>31</v>
      </c>
      <c r="S307" s="132">
        <v>3175</v>
      </c>
      <c r="T307" s="370" t="str">
        <f>IF(R307&lt;&gt;"",VLOOKUP(R307,'01_MASTER_KODE_WILAYAH'!H$1437:I$1470,2,FALSE),"")</f>
        <v>DKI JAKARTA</v>
      </c>
      <c r="U307" s="370" t="str">
        <f>IF(S307&lt;&gt;"",VLOOKUP(S307,'01_MASTER_KODE_WILAYAH'!D$5:F$1353,3,FALSE),"")</f>
        <v>KOTA JAKARTA UTARA</v>
      </c>
      <c r="V307" s="371" t="str">
        <f t="shared" si="158"/>
        <v>2</v>
      </c>
      <c r="W307" s="157">
        <f t="shared" si="159"/>
        <v>0</v>
      </c>
      <c r="X307" s="145">
        <f>COUNTIFS(A1_Individu_Data_Keadaan_SDMK!A$4:A$149935,M307,A1_Individu_Data_Keadaan_SDMK!R$4:R$149935,"01. Dokter")</f>
        <v>0</v>
      </c>
      <c r="Y307" s="134">
        <f t="shared" si="160"/>
        <v>1</v>
      </c>
      <c r="Z307" s="146">
        <f t="shared" si="161"/>
        <v>0</v>
      </c>
      <c r="AA307" s="146">
        <f t="shared" si="162"/>
        <v>1</v>
      </c>
      <c r="AB307" s="145">
        <f>COUNTIFS(A1_Individu_Data_Keadaan_SDMK!A$4:A$149935,M307,A1_Individu_Data_Keadaan_SDMK!R$4:R$149935,"02. Dokter Gigi")</f>
        <v>0</v>
      </c>
      <c r="AC307" s="134">
        <f t="shared" si="163"/>
        <v>1</v>
      </c>
      <c r="AD307" s="146">
        <f t="shared" si="164"/>
        <v>0</v>
      </c>
      <c r="AE307" s="146">
        <f t="shared" si="165"/>
        <v>1</v>
      </c>
      <c r="AF307" s="145">
        <f>COUNTIFS(A1_Individu_Data_Keadaan_SDMK!A$4:A$149935,M307,A1_Individu_Data_Keadaan_SDMK!Q$4:Q$149935,"03. KEPERAWATAN")</f>
        <v>0</v>
      </c>
      <c r="AG307" s="147">
        <f t="shared" si="166"/>
        <v>5</v>
      </c>
      <c r="AH307" s="146">
        <f t="shared" si="167"/>
        <v>0</v>
      </c>
      <c r="AI307" s="146">
        <f t="shared" si="168"/>
        <v>5</v>
      </c>
      <c r="AJ307" s="145">
        <f>COUNTIFS(A1_Individu_Data_Keadaan_SDMK!A$4:A$149935,M307,A1_Individu_Data_Keadaan_SDMK!Q$4:Q$149935,"04. KEBIDANAN")</f>
        <v>0</v>
      </c>
      <c r="AK307" s="147">
        <f t="shared" si="169"/>
        <v>4</v>
      </c>
      <c r="AL307" s="146">
        <f t="shared" si="170"/>
        <v>0</v>
      </c>
      <c r="AM307" s="146">
        <f t="shared" si="171"/>
        <v>4</v>
      </c>
      <c r="AN307" s="145">
        <f>COUNTIFS(A1_Individu_Data_Keadaan_SDMK!A$4:A$149935,M307,A1_Individu_Data_Keadaan_SDMK!Q$4:Q$149935,"05. KEFARMASIAN")</f>
        <v>0</v>
      </c>
      <c r="AO307" s="147">
        <f t="shared" si="172"/>
        <v>1</v>
      </c>
      <c r="AP307" s="146">
        <f t="shared" si="173"/>
        <v>0</v>
      </c>
      <c r="AQ307" s="146">
        <f t="shared" si="174"/>
        <v>1</v>
      </c>
      <c r="AR307" s="145">
        <f>COUNTIFS(A1_Individu_Data_Keadaan_SDMK!A$4:A$149935,M307,A1_Individu_Data_Keadaan_SDMK!Q$4:Q$149935,"06. KESEHATAN MASYARAKAT")</f>
        <v>0</v>
      </c>
      <c r="AS307" s="147">
        <f t="shared" si="175"/>
        <v>1</v>
      </c>
      <c r="AT307" s="146">
        <f t="shared" si="176"/>
        <v>0</v>
      </c>
      <c r="AU307" s="146">
        <f t="shared" si="177"/>
        <v>1</v>
      </c>
      <c r="AV307" s="145">
        <f>COUNTIFS(A1_Individu_Data_Keadaan_SDMK!A$4:A$149935,M307,A1_Individu_Data_Keadaan_SDMK!Q$4:Q$149935,"07. KESEHATAN LINGKUNGAN")</f>
        <v>0</v>
      </c>
      <c r="AW307" s="147">
        <f t="shared" si="178"/>
        <v>1</v>
      </c>
      <c r="AX307" s="146">
        <f t="shared" si="179"/>
        <v>0</v>
      </c>
      <c r="AY307" s="146">
        <f t="shared" si="180"/>
        <v>1</v>
      </c>
      <c r="AZ307" s="145">
        <f>COUNTIFS(A1_Individu_Data_Keadaan_SDMK!A$4:A$149935,M307,A1_Individu_Data_Keadaan_SDMK!Q$4:Q$149935,"08. GIZI")</f>
        <v>0</v>
      </c>
      <c r="BA307" s="147">
        <f t="shared" si="181"/>
        <v>1</v>
      </c>
      <c r="BB307" s="146">
        <f t="shared" si="182"/>
        <v>0</v>
      </c>
      <c r="BC307" s="146">
        <f t="shared" si="183"/>
        <v>1</v>
      </c>
      <c r="BD307" s="145">
        <f>COUNTIFS(A1_Individu_Data_Keadaan_SDMK!A$4:A$149935,M307,A1_Individu_Data_Keadaan_SDMK!R$4:R$149935,"03. Ahli Teknologi Laboratorium Medik")</f>
        <v>0</v>
      </c>
      <c r="BE307" s="147">
        <f t="shared" si="184"/>
        <v>1</v>
      </c>
      <c r="BF307" s="146">
        <f t="shared" si="185"/>
        <v>0</v>
      </c>
      <c r="BG307" s="146">
        <f t="shared" si="186"/>
        <v>1</v>
      </c>
      <c r="BH307" s="151" t="str">
        <f t="shared" si="187"/>
        <v>Belum Memenuhi</v>
      </c>
      <c r="BI307" s="151" t="str">
        <f t="shared" si="188"/>
        <v>Belum Memenuhi</v>
      </c>
    </row>
    <row r="308" spans="13:61" ht="15">
      <c r="M308" s="132" t="s">
        <v>12970</v>
      </c>
      <c r="N308" s="132" t="s">
        <v>12971</v>
      </c>
      <c r="O308" s="132" t="s">
        <v>267</v>
      </c>
      <c r="P308" s="132" t="s">
        <v>9301</v>
      </c>
      <c r="Q308" s="132" t="s">
        <v>12204</v>
      </c>
      <c r="R308" s="132">
        <v>31</v>
      </c>
      <c r="S308" s="132">
        <v>3175</v>
      </c>
      <c r="T308" s="370" t="str">
        <f>IF(R308&lt;&gt;"",VLOOKUP(R308,'01_MASTER_KODE_WILAYAH'!H$1437:I$1470,2,FALSE),"")</f>
        <v>DKI JAKARTA</v>
      </c>
      <c r="U308" s="370" t="str">
        <f>IF(S308&lt;&gt;"",VLOOKUP(S308,'01_MASTER_KODE_WILAYAH'!D$5:F$1353,3,FALSE),"")</f>
        <v>KOTA JAKARTA UTARA</v>
      </c>
      <c r="V308" s="371" t="str">
        <f t="shared" si="158"/>
        <v>2</v>
      </c>
      <c r="W308" s="157">
        <f t="shared" si="159"/>
        <v>0</v>
      </c>
      <c r="X308" s="145">
        <f>COUNTIFS(A1_Individu_Data_Keadaan_SDMK!A$4:A$149935,M308,A1_Individu_Data_Keadaan_SDMK!R$4:R$149935,"01. Dokter")</f>
        <v>0</v>
      </c>
      <c r="Y308" s="134">
        <f t="shared" si="160"/>
        <v>1</v>
      </c>
      <c r="Z308" s="146">
        <f t="shared" si="161"/>
        <v>0</v>
      </c>
      <c r="AA308" s="146">
        <f t="shared" si="162"/>
        <v>1</v>
      </c>
      <c r="AB308" s="145">
        <f>COUNTIFS(A1_Individu_Data_Keadaan_SDMK!A$4:A$149935,M308,A1_Individu_Data_Keadaan_SDMK!R$4:R$149935,"02. Dokter Gigi")</f>
        <v>0</v>
      </c>
      <c r="AC308" s="134">
        <f t="shared" si="163"/>
        <v>1</v>
      </c>
      <c r="AD308" s="146">
        <f t="shared" si="164"/>
        <v>0</v>
      </c>
      <c r="AE308" s="146">
        <f t="shared" si="165"/>
        <v>1</v>
      </c>
      <c r="AF308" s="145">
        <f>COUNTIFS(A1_Individu_Data_Keadaan_SDMK!A$4:A$149935,M308,A1_Individu_Data_Keadaan_SDMK!Q$4:Q$149935,"03. KEPERAWATAN")</f>
        <v>0</v>
      </c>
      <c r="AG308" s="147">
        <f t="shared" si="166"/>
        <v>5</v>
      </c>
      <c r="AH308" s="146">
        <f t="shared" si="167"/>
        <v>0</v>
      </c>
      <c r="AI308" s="146">
        <f t="shared" si="168"/>
        <v>5</v>
      </c>
      <c r="AJ308" s="145">
        <f>COUNTIFS(A1_Individu_Data_Keadaan_SDMK!A$4:A$149935,M308,A1_Individu_Data_Keadaan_SDMK!Q$4:Q$149935,"04. KEBIDANAN")</f>
        <v>0</v>
      </c>
      <c r="AK308" s="147">
        <f t="shared" si="169"/>
        <v>4</v>
      </c>
      <c r="AL308" s="146">
        <f t="shared" si="170"/>
        <v>0</v>
      </c>
      <c r="AM308" s="146">
        <f t="shared" si="171"/>
        <v>4</v>
      </c>
      <c r="AN308" s="145">
        <f>COUNTIFS(A1_Individu_Data_Keadaan_SDMK!A$4:A$149935,M308,A1_Individu_Data_Keadaan_SDMK!Q$4:Q$149935,"05. KEFARMASIAN")</f>
        <v>0</v>
      </c>
      <c r="AO308" s="147">
        <f t="shared" si="172"/>
        <v>1</v>
      </c>
      <c r="AP308" s="146">
        <f t="shared" si="173"/>
        <v>0</v>
      </c>
      <c r="AQ308" s="146">
        <f t="shared" si="174"/>
        <v>1</v>
      </c>
      <c r="AR308" s="145">
        <f>COUNTIFS(A1_Individu_Data_Keadaan_SDMK!A$4:A$149935,M308,A1_Individu_Data_Keadaan_SDMK!Q$4:Q$149935,"06. KESEHATAN MASYARAKAT")</f>
        <v>0</v>
      </c>
      <c r="AS308" s="147">
        <f t="shared" si="175"/>
        <v>1</v>
      </c>
      <c r="AT308" s="146">
        <f t="shared" si="176"/>
        <v>0</v>
      </c>
      <c r="AU308" s="146">
        <f t="shared" si="177"/>
        <v>1</v>
      </c>
      <c r="AV308" s="145">
        <f>COUNTIFS(A1_Individu_Data_Keadaan_SDMK!A$4:A$149935,M308,A1_Individu_Data_Keadaan_SDMK!Q$4:Q$149935,"07. KESEHATAN LINGKUNGAN")</f>
        <v>0</v>
      </c>
      <c r="AW308" s="147">
        <f t="shared" si="178"/>
        <v>1</v>
      </c>
      <c r="AX308" s="146">
        <f t="shared" si="179"/>
        <v>0</v>
      </c>
      <c r="AY308" s="146">
        <f t="shared" si="180"/>
        <v>1</v>
      </c>
      <c r="AZ308" s="145">
        <f>COUNTIFS(A1_Individu_Data_Keadaan_SDMK!A$4:A$149935,M308,A1_Individu_Data_Keadaan_SDMK!Q$4:Q$149935,"08. GIZI")</f>
        <v>0</v>
      </c>
      <c r="BA308" s="147">
        <f t="shared" si="181"/>
        <v>1</v>
      </c>
      <c r="BB308" s="146">
        <f t="shared" si="182"/>
        <v>0</v>
      </c>
      <c r="BC308" s="146">
        <f t="shared" si="183"/>
        <v>1</v>
      </c>
      <c r="BD308" s="145">
        <f>COUNTIFS(A1_Individu_Data_Keadaan_SDMK!A$4:A$149935,M308,A1_Individu_Data_Keadaan_SDMK!R$4:R$149935,"03. Ahli Teknologi Laboratorium Medik")</f>
        <v>0</v>
      </c>
      <c r="BE308" s="147">
        <f t="shared" si="184"/>
        <v>1</v>
      </c>
      <c r="BF308" s="146">
        <f t="shared" si="185"/>
        <v>0</v>
      </c>
      <c r="BG308" s="146">
        <f t="shared" si="186"/>
        <v>1</v>
      </c>
      <c r="BH308" s="151" t="str">
        <f t="shared" si="187"/>
        <v>Belum Memenuhi</v>
      </c>
      <c r="BI308" s="151" t="str">
        <f t="shared" si="188"/>
        <v>Belum Memenuhi</v>
      </c>
    </row>
    <row r="309" spans="13:61" ht="15">
      <c r="M309" s="132" t="s">
        <v>12972</v>
      </c>
      <c r="N309" s="132" t="s">
        <v>12973</v>
      </c>
      <c r="O309" s="132" t="s">
        <v>267</v>
      </c>
      <c r="P309" s="132" t="s">
        <v>9301</v>
      </c>
      <c r="Q309" s="132" t="s">
        <v>12204</v>
      </c>
      <c r="R309" s="132">
        <v>31</v>
      </c>
      <c r="S309" s="132">
        <v>3175</v>
      </c>
      <c r="T309" s="370" t="str">
        <f>IF(R309&lt;&gt;"",VLOOKUP(R309,'01_MASTER_KODE_WILAYAH'!H$1437:I$1470,2,FALSE),"")</f>
        <v>DKI JAKARTA</v>
      </c>
      <c r="U309" s="370" t="str">
        <f>IF(S309&lt;&gt;"",VLOOKUP(S309,'01_MASTER_KODE_WILAYAH'!D$5:F$1353,3,FALSE),"")</f>
        <v>KOTA JAKARTA UTARA</v>
      </c>
      <c r="V309" s="371" t="str">
        <f t="shared" si="158"/>
        <v>2</v>
      </c>
      <c r="W309" s="157">
        <f t="shared" si="159"/>
        <v>0</v>
      </c>
      <c r="X309" s="145">
        <f>COUNTIFS(A1_Individu_Data_Keadaan_SDMK!A$4:A$149935,M309,A1_Individu_Data_Keadaan_SDMK!R$4:R$149935,"01. Dokter")</f>
        <v>0</v>
      </c>
      <c r="Y309" s="134">
        <f t="shared" si="160"/>
        <v>1</v>
      </c>
      <c r="Z309" s="146">
        <f t="shared" si="161"/>
        <v>0</v>
      </c>
      <c r="AA309" s="146">
        <f t="shared" si="162"/>
        <v>1</v>
      </c>
      <c r="AB309" s="145">
        <f>COUNTIFS(A1_Individu_Data_Keadaan_SDMK!A$4:A$149935,M309,A1_Individu_Data_Keadaan_SDMK!R$4:R$149935,"02. Dokter Gigi")</f>
        <v>0</v>
      </c>
      <c r="AC309" s="134">
        <f t="shared" si="163"/>
        <v>1</v>
      </c>
      <c r="AD309" s="146">
        <f t="shared" si="164"/>
        <v>0</v>
      </c>
      <c r="AE309" s="146">
        <f t="shared" si="165"/>
        <v>1</v>
      </c>
      <c r="AF309" s="145">
        <f>COUNTIFS(A1_Individu_Data_Keadaan_SDMK!A$4:A$149935,M309,A1_Individu_Data_Keadaan_SDMK!Q$4:Q$149935,"03. KEPERAWATAN")</f>
        <v>0</v>
      </c>
      <c r="AG309" s="147">
        <f t="shared" si="166"/>
        <v>5</v>
      </c>
      <c r="AH309" s="146">
        <f t="shared" si="167"/>
        <v>0</v>
      </c>
      <c r="AI309" s="146">
        <f t="shared" si="168"/>
        <v>5</v>
      </c>
      <c r="AJ309" s="145">
        <f>COUNTIFS(A1_Individu_Data_Keadaan_SDMK!A$4:A$149935,M309,A1_Individu_Data_Keadaan_SDMK!Q$4:Q$149935,"04. KEBIDANAN")</f>
        <v>0</v>
      </c>
      <c r="AK309" s="147">
        <f t="shared" si="169"/>
        <v>4</v>
      </c>
      <c r="AL309" s="146">
        <f t="shared" si="170"/>
        <v>0</v>
      </c>
      <c r="AM309" s="146">
        <f t="shared" si="171"/>
        <v>4</v>
      </c>
      <c r="AN309" s="145">
        <f>COUNTIFS(A1_Individu_Data_Keadaan_SDMK!A$4:A$149935,M309,A1_Individu_Data_Keadaan_SDMK!Q$4:Q$149935,"05. KEFARMASIAN")</f>
        <v>0</v>
      </c>
      <c r="AO309" s="147">
        <f t="shared" si="172"/>
        <v>1</v>
      </c>
      <c r="AP309" s="146">
        <f t="shared" si="173"/>
        <v>0</v>
      </c>
      <c r="AQ309" s="146">
        <f t="shared" si="174"/>
        <v>1</v>
      </c>
      <c r="AR309" s="145">
        <f>COUNTIFS(A1_Individu_Data_Keadaan_SDMK!A$4:A$149935,M309,A1_Individu_Data_Keadaan_SDMK!Q$4:Q$149935,"06. KESEHATAN MASYARAKAT")</f>
        <v>0</v>
      </c>
      <c r="AS309" s="147">
        <f t="shared" si="175"/>
        <v>1</v>
      </c>
      <c r="AT309" s="146">
        <f t="shared" si="176"/>
        <v>0</v>
      </c>
      <c r="AU309" s="146">
        <f t="shared" si="177"/>
        <v>1</v>
      </c>
      <c r="AV309" s="145">
        <f>COUNTIFS(A1_Individu_Data_Keadaan_SDMK!A$4:A$149935,M309,A1_Individu_Data_Keadaan_SDMK!Q$4:Q$149935,"07. KESEHATAN LINGKUNGAN")</f>
        <v>0</v>
      </c>
      <c r="AW309" s="147">
        <f t="shared" si="178"/>
        <v>1</v>
      </c>
      <c r="AX309" s="146">
        <f t="shared" si="179"/>
        <v>0</v>
      </c>
      <c r="AY309" s="146">
        <f t="shared" si="180"/>
        <v>1</v>
      </c>
      <c r="AZ309" s="145">
        <f>COUNTIFS(A1_Individu_Data_Keadaan_SDMK!A$4:A$149935,M309,A1_Individu_Data_Keadaan_SDMK!Q$4:Q$149935,"08. GIZI")</f>
        <v>0</v>
      </c>
      <c r="BA309" s="147">
        <f t="shared" si="181"/>
        <v>1</v>
      </c>
      <c r="BB309" s="146">
        <f t="shared" si="182"/>
        <v>0</v>
      </c>
      <c r="BC309" s="146">
        <f t="shared" si="183"/>
        <v>1</v>
      </c>
      <c r="BD309" s="145">
        <f>COUNTIFS(A1_Individu_Data_Keadaan_SDMK!A$4:A$149935,M309,A1_Individu_Data_Keadaan_SDMK!R$4:R$149935,"03. Ahli Teknologi Laboratorium Medik")</f>
        <v>0</v>
      </c>
      <c r="BE309" s="147">
        <f t="shared" si="184"/>
        <v>1</v>
      </c>
      <c r="BF309" s="146">
        <f t="shared" si="185"/>
        <v>0</v>
      </c>
      <c r="BG309" s="146">
        <f t="shared" si="186"/>
        <v>1</v>
      </c>
      <c r="BH309" s="151" t="str">
        <f t="shared" si="187"/>
        <v>Belum Memenuhi</v>
      </c>
      <c r="BI309" s="151" t="str">
        <f t="shared" si="188"/>
        <v>Belum Memenuhi</v>
      </c>
    </row>
    <row r="310" spans="13:61" ht="15">
      <c r="M310" s="132" t="s">
        <v>12974</v>
      </c>
      <c r="N310" s="132" t="s">
        <v>12975</v>
      </c>
      <c r="O310" s="132" t="s">
        <v>267</v>
      </c>
      <c r="P310" s="132" t="s">
        <v>9301</v>
      </c>
      <c r="Q310" s="132" t="s">
        <v>12204</v>
      </c>
      <c r="R310" s="132">
        <v>31</v>
      </c>
      <c r="S310" s="132">
        <v>3175</v>
      </c>
      <c r="T310" s="370" t="str">
        <f>IF(R310&lt;&gt;"",VLOOKUP(R310,'01_MASTER_KODE_WILAYAH'!H$1437:I$1470,2,FALSE),"")</f>
        <v>DKI JAKARTA</v>
      </c>
      <c r="U310" s="370" t="str">
        <f>IF(S310&lt;&gt;"",VLOOKUP(S310,'01_MASTER_KODE_WILAYAH'!D$5:F$1353,3,FALSE),"")</f>
        <v>KOTA JAKARTA UTARA</v>
      </c>
      <c r="V310" s="371" t="str">
        <f t="shared" si="158"/>
        <v>2</v>
      </c>
      <c r="W310" s="157">
        <f t="shared" si="159"/>
        <v>0</v>
      </c>
      <c r="X310" s="145">
        <f>COUNTIFS(A1_Individu_Data_Keadaan_SDMK!A$4:A$149935,M310,A1_Individu_Data_Keadaan_SDMK!R$4:R$149935,"01. Dokter")</f>
        <v>0</v>
      </c>
      <c r="Y310" s="134">
        <f t="shared" si="160"/>
        <v>1</v>
      </c>
      <c r="Z310" s="146">
        <f t="shared" si="161"/>
        <v>0</v>
      </c>
      <c r="AA310" s="146">
        <f t="shared" si="162"/>
        <v>1</v>
      </c>
      <c r="AB310" s="145">
        <f>COUNTIFS(A1_Individu_Data_Keadaan_SDMK!A$4:A$149935,M310,A1_Individu_Data_Keadaan_SDMK!R$4:R$149935,"02. Dokter Gigi")</f>
        <v>0</v>
      </c>
      <c r="AC310" s="134">
        <f t="shared" si="163"/>
        <v>1</v>
      </c>
      <c r="AD310" s="146">
        <f t="shared" si="164"/>
        <v>0</v>
      </c>
      <c r="AE310" s="146">
        <f t="shared" si="165"/>
        <v>1</v>
      </c>
      <c r="AF310" s="145">
        <f>COUNTIFS(A1_Individu_Data_Keadaan_SDMK!A$4:A$149935,M310,A1_Individu_Data_Keadaan_SDMK!Q$4:Q$149935,"03. KEPERAWATAN")</f>
        <v>0</v>
      </c>
      <c r="AG310" s="147">
        <f t="shared" si="166"/>
        <v>5</v>
      </c>
      <c r="AH310" s="146">
        <f t="shared" si="167"/>
        <v>0</v>
      </c>
      <c r="AI310" s="146">
        <f t="shared" si="168"/>
        <v>5</v>
      </c>
      <c r="AJ310" s="145">
        <f>COUNTIFS(A1_Individu_Data_Keadaan_SDMK!A$4:A$149935,M310,A1_Individu_Data_Keadaan_SDMK!Q$4:Q$149935,"04. KEBIDANAN")</f>
        <v>0</v>
      </c>
      <c r="AK310" s="147">
        <f t="shared" si="169"/>
        <v>4</v>
      </c>
      <c r="AL310" s="146">
        <f t="shared" si="170"/>
        <v>0</v>
      </c>
      <c r="AM310" s="146">
        <f t="shared" si="171"/>
        <v>4</v>
      </c>
      <c r="AN310" s="145">
        <f>COUNTIFS(A1_Individu_Data_Keadaan_SDMK!A$4:A$149935,M310,A1_Individu_Data_Keadaan_SDMK!Q$4:Q$149935,"05. KEFARMASIAN")</f>
        <v>0</v>
      </c>
      <c r="AO310" s="147">
        <f t="shared" si="172"/>
        <v>1</v>
      </c>
      <c r="AP310" s="146">
        <f t="shared" si="173"/>
        <v>0</v>
      </c>
      <c r="AQ310" s="146">
        <f t="shared" si="174"/>
        <v>1</v>
      </c>
      <c r="AR310" s="145">
        <f>COUNTIFS(A1_Individu_Data_Keadaan_SDMK!A$4:A$149935,M310,A1_Individu_Data_Keadaan_SDMK!Q$4:Q$149935,"06. KESEHATAN MASYARAKAT")</f>
        <v>0</v>
      </c>
      <c r="AS310" s="147">
        <f t="shared" si="175"/>
        <v>1</v>
      </c>
      <c r="AT310" s="146">
        <f t="shared" si="176"/>
        <v>0</v>
      </c>
      <c r="AU310" s="146">
        <f t="shared" si="177"/>
        <v>1</v>
      </c>
      <c r="AV310" s="145">
        <f>COUNTIFS(A1_Individu_Data_Keadaan_SDMK!A$4:A$149935,M310,A1_Individu_Data_Keadaan_SDMK!Q$4:Q$149935,"07. KESEHATAN LINGKUNGAN")</f>
        <v>0</v>
      </c>
      <c r="AW310" s="147">
        <f t="shared" si="178"/>
        <v>1</v>
      </c>
      <c r="AX310" s="146">
        <f t="shared" si="179"/>
        <v>0</v>
      </c>
      <c r="AY310" s="146">
        <f t="shared" si="180"/>
        <v>1</v>
      </c>
      <c r="AZ310" s="145">
        <f>COUNTIFS(A1_Individu_Data_Keadaan_SDMK!A$4:A$149935,M310,A1_Individu_Data_Keadaan_SDMK!Q$4:Q$149935,"08. GIZI")</f>
        <v>0</v>
      </c>
      <c r="BA310" s="147">
        <f t="shared" si="181"/>
        <v>1</v>
      </c>
      <c r="BB310" s="146">
        <f t="shared" si="182"/>
        <v>0</v>
      </c>
      <c r="BC310" s="146">
        <f t="shared" si="183"/>
        <v>1</v>
      </c>
      <c r="BD310" s="145">
        <f>COUNTIFS(A1_Individu_Data_Keadaan_SDMK!A$4:A$149935,M310,A1_Individu_Data_Keadaan_SDMK!R$4:R$149935,"03. Ahli Teknologi Laboratorium Medik")</f>
        <v>0</v>
      </c>
      <c r="BE310" s="147">
        <f t="shared" si="184"/>
        <v>1</v>
      </c>
      <c r="BF310" s="146">
        <f t="shared" si="185"/>
        <v>0</v>
      </c>
      <c r="BG310" s="146">
        <f t="shared" si="186"/>
        <v>1</v>
      </c>
      <c r="BH310" s="151" t="str">
        <f t="shared" si="187"/>
        <v>Belum Memenuhi</v>
      </c>
      <c r="BI310" s="151" t="str">
        <f t="shared" si="188"/>
        <v>Belum Memenuhi</v>
      </c>
    </row>
    <row r="311" spans="13:61" ht="15">
      <c r="M311" s="132" t="s">
        <v>12976</v>
      </c>
      <c r="N311" s="132" t="s">
        <v>12977</v>
      </c>
      <c r="O311" s="132" t="s">
        <v>267</v>
      </c>
      <c r="P311" s="132" t="s">
        <v>9302</v>
      </c>
      <c r="Q311" s="132" t="s">
        <v>12204</v>
      </c>
      <c r="R311" s="132">
        <v>31</v>
      </c>
      <c r="S311" s="132">
        <v>3175</v>
      </c>
      <c r="T311" s="370" t="str">
        <f>IF(R311&lt;&gt;"",VLOOKUP(R311,'01_MASTER_KODE_WILAYAH'!H$1437:I$1470,2,FALSE),"")</f>
        <v>DKI JAKARTA</v>
      </c>
      <c r="U311" s="370" t="str">
        <f>IF(S311&lt;&gt;"",VLOOKUP(S311,'01_MASTER_KODE_WILAYAH'!D$5:F$1353,3,FALSE),"")</f>
        <v>KOTA JAKARTA UTARA</v>
      </c>
      <c r="V311" s="371" t="str">
        <f t="shared" si="158"/>
        <v>1</v>
      </c>
      <c r="W311" s="157">
        <f t="shared" si="159"/>
        <v>0</v>
      </c>
      <c r="X311" s="145">
        <f>COUNTIFS(A1_Individu_Data_Keadaan_SDMK!A$4:A$149935,M311,A1_Individu_Data_Keadaan_SDMK!R$4:R$149935,"01. Dokter")</f>
        <v>0</v>
      </c>
      <c r="Y311" s="134">
        <f t="shared" si="160"/>
        <v>2</v>
      </c>
      <c r="Z311" s="146">
        <f t="shared" si="161"/>
        <v>0</v>
      </c>
      <c r="AA311" s="146">
        <f t="shared" si="162"/>
        <v>2</v>
      </c>
      <c r="AB311" s="145">
        <f>COUNTIFS(A1_Individu_Data_Keadaan_SDMK!A$4:A$149935,M311,A1_Individu_Data_Keadaan_SDMK!R$4:R$149935,"02. Dokter Gigi")</f>
        <v>0</v>
      </c>
      <c r="AC311" s="134">
        <f t="shared" si="163"/>
        <v>1</v>
      </c>
      <c r="AD311" s="146">
        <f t="shared" si="164"/>
        <v>0</v>
      </c>
      <c r="AE311" s="146">
        <f t="shared" si="165"/>
        <v>1</v>
      </c>
      <c r="AF311" s="145">
        <f>COUNTIFS(A1_Individu_Data_Keadaan_SDMK!A$4:A$149935,M311,A1_Individu_Data_Keadaan_SDMK!Q$4:Q$149935,"03. KEPERAWATAN")</f>
        <v>0</v>
      </c>
      <c r="AG311" s="147">
        <f t="shared" si="166"/>
        <v>8</v>
      </c>
      <c r="AH311" s="146">
        <f t="shared" si="167"/>
        <v>0</v>
      </c>
      <c r="AI311" s="146">
        <f t="shared" si="168"/>
        <v>8</v>
      </c>
      <c r="AJ311" s="145">
        <f>COUNTIFS(A1_Individu_Data_Keadaan_SDMK!A$4:A$149935,M311,A1_Individu_Data_Keadaan_SDMK!Q$4:Q$149935,"04. KEBIDANAN")</f>
        <v>0</v>
      </c>
      <c r="AK311" s="147">
        <f t="shared" si="169"/>
        <v>7</v>
      </c>
      <c r="AL311" s="146">
        <f t="shared" si="170"/>
        <v>0</v>
      </c>
      <c r="AM311" s="146">
        <f t="shared" si="171"/>
        <v>7</v>
      </c>
      <c r="AN311" s="145">
        <f>COUNTIFS(A1_Individu_Data_Keadaan_SDMK!A$4:A$149935,M311,A1_Individu_Data_Keadaan_SDMK!Q$4:Q$149935,"05. KEFARMASIAN")</f>
        <v>0</v>
      </c>
      <c r="AO311" s="147">
        <f t="shared" si="172"/>
        <v>1</v>
      </c>
      <c r="AP311" s="146">
        <f t="shared" si="173"/>
        <v>0</v>
      </c>
      <c r="AQ311" s="146">
        <f t="shared" si="174"/>
        <v>1</v>
      </c>
      <c r="AR311" s="145">
        <f>COUNTIFS(A1_Individu_Data_Keadaan_SDMK!A$4:A$149935,M311,A1_Individu_Data_Keadaan_SDMK!Q$4:Q$149935,"06. KESEHATAN MASYARAKAT")</f>
        <v>0</v>
      </c>
      <c r="AS311" s="147">
        <f t="shared" si="175"/>
        <v>1</v>
      </c>
      <c r="AT311" s="146">
        <f t="shared" si="176"/>
        <v>0</v>
      </c>
      <c r="AU311" s="146">
        <f t="shared" si="177"/>
        <v>1</v>
      </c>
      <c r="AV311" s="145">
        <f>COUNTIFS(A1_Individu_Data_Keadaan_SDMK!A$4:A$149935,M311,A1_Individu_Data_Keadaan_SDMK!Q$4:Q$149935,"07. KESEHATAN LINGKUNGAN")</f>
        <v>0</v>
      </c>
      <c r="AW311" s="147">
        <f t="shared" si="178"/>
        <v>1</v>
      </c>
      <c r="AX311" s="146">
        <f t="shared" si="179"/>
        <v>0</v>
      </c>
      <c r="AY311" s="146">
        <f t="shared" si="180"/>
        <v>1</v>
      </c>
      <c r="AZ311" s="145">
        <f>COUNTIFS(A1_Individu_Data_Keadaan_SDMK!A$4:A$149935,M311,A1_Individu_Data_Keadaan_SDMK!Q$4:Q$149935,"08. GIZI")</f>
        <v>0</v>
      </c>
      <c r="BA311" s="147">
        <f t="shared" si="181"/>
        <v>2</v>
      </c>
      <c r="BB311" s="146">
        <f t="shared" si="182"/>
        <v>0</v>
      </c>
      <c r="BC311" s="146">
        <f t="shared" si="183"/>
        <v>2</v>
      </c>
      <c r="BD311" s="145">
        <f>COUNTIFS(A1_Individu_Data_Keadaan_SDMK!A$4:A$149935,M311,A1_Individu_Data_Keadaan_SDMK!R$4:R$149935,"03. Ahli Teknologi Laboratorium Medik")</f>
        <v>0</v>
      </c>
      <c r="BE311" s="147">
        <f t="shared" si="184"/>
        <v>1</v>
      </c>
      <c r="BF311" s="146">
        <f t="shared" si="185"/>
        <v>0</v>
      </c>
      <c r="BG311" s="146">
        <f t="shared" si="186"/>
        <v>1</v>
      </c>
      <c r="BH311" s="151" t="str">
        <f t="shared" si="187"/>
        <v>Belum Memenuhi</v>
      </c>
      <c r="BI311" s="151" t="str">
        <f t="shared" si="188"/>
        <v>Belum Memenuhi</v>
      </c>
    </row>
    <row r="312" spans="13:61" ht="15">
      <c r="M312" s="132" t="s">
        <v>12978</v>
      </c>
      <c r="N312" s="132" t="s">
        <v>12979</v>
      </c>
      <c r="O312" s="132" t="s">
        <v>267</v>
      </c>
      <c r="P312" s="132" t="s">
        <v>9301</v>
      </c>
      <c r="Q312" s="132" t="s">
        <v>12204</v>
      </c>
      <c r="R312" s="132">
        <v>31</v>
      </c>
      <c r="S312" s="132">
        <v>3175</v>
      </c>
      <c r="T312" s="370" t="str">
        <f>IF(R312&lt;&gt;"",VLOOKUP(R312,'01_MASTER_KODE_WILAYAH'!H$1437:I$1470,2,FALSE),"")</f>
        <v>DKI JAKARTA</v>
      </c>
      <c r="U312" s="370" t="str">
        <f>IF(S312&lt;&gt;"",VLOOKUP(S312,'01_MASTER_KODE_WILAYAH'!D$5:F$1353,3,FALSE),"")</f>
        <v>KOTA JAKARTA UTARA</v>
      </c>
      <c r="V312" s="371" t="str">
        <f t="shared" si="158"/>
        <v>2</v>
      </c>
      <c r="W312" s="157">
        <f t="shared" si="159"/>
        <v>0</v>
      </c>
      <c r="X312" s="145">
        <f>COUNTIFS(A1_Individu_Data_Keadaan_SDMK!A$4:A$149935,M312,A1_Individu_Data_Keadaan_SDMK!R$4:R$149935,"01. Dokter")</f>
        <v>0</v>
      </c>
      <c r="Y312" s="134">
        <f t="shared" si="160"/>
        <v>1</v>
      </c>
      <c r="Z312" s="146">
        <f t="shared" si="161"/>
        <v>0</v>
      </c>
      <c r="AA312" s="146">
        <f t="shared" si="162"/>
        <v>1</v>
      </c>
      <c r="AB312" s="145">
        <f>COUNTIFS(A1_Individu_Data_Keadaan_SDMK!A$4:A$149935,M312,A1_Individu_Data_Keadaan_SDMK!R$4:R$149935,"02. Dokter Gigi")</f>
        <v>0</v>
      </c>
      <c r="AC312" s="134">
        <f t="shared" si="163"/>
        <v>1</v>
      </c>
      <c r="AD312" s="146">
        <f t="shared" si="164"/>
        <v>0</v>
      </c>
      <c r="AE312" s="146">
        <f t="shared" si="165"/>
        <v>1</v>
      </c>
      <c r="AF312" s="145">
        <f>COUNTIFS(A1_Individu_Data_Keadaan_SDMK!A$4:A$149935,M312,A1_Individu_Data_Keadaan_SDMK!Q$4:Q$149935,"03. KEPERAWATAN")</f>
        <v>0</v>
      </c>
      <c r="AG312" s="147">
        <f t="shared" si="166"/>
        <v>5</v>
      </c>
      <c r="AH312" s="146">
        <f t="shared" si="167"/>
        <v>0</v>
      </c>
      <c r="AI312" s="146">
        <f t="shared" si="168"/>
        <v>5</v>
      </c>
      <c r="AJ312" s="145">
        <f>COUNTIFS(A1_Individu_Data_Keadaan_SDMK!A$4:A$149935,M312,A1_Individu_Data_Keadaan_SDMK!Q$4:Q$149935,"04. KEBIDANAN")</f>
        <v>0</v>
      </c>
      <c r="AK312" s="147">
        <f t="shared" si="169"/>
        <v>4</v>
      </c>
      <c r="AL312" s="146">
        <f t="shared" si="170"/>
        <v>0</v>
      </c>
      <c r="AM312" s="146">
        <f t="shared" si="171"/>
        <v>4</v>
      </c>
      <c r="AN312" s="145">
        <f>COUNTIFS(A1_Individu_Data_Keadaan_SDMK!A$4:A$149935,M312,A1_Individu_Data_Keadaan_SDMK!Q$4:Q$149935,"05. KEFARMASIAN")</f>
        <v>0</v>
      </c>
      <c r="AO312" s="147">
        <f t="shared" si="172"/>
        <v>1</v>
      </c>
      <c r="AP312" s="146">
        <f t="shared" si="173"/>
        <v>0</v>
      </c>
      <c r="AQ312" s="146">
        <f t="shared" si="174"/>
        <v>1</v>
      </c>
      <c r="AR312" s="145">
        <f>COUNTIFS(A1_Individu_Data_Keadaan_SDMK!A$4:A$149935,M312,A1_Individu_Data_Keadaan_SDMK!Q$4:Q$149935,"06. KESEHATAN MASYARAKAT")</f>
        <v>0</v>
      </c>
      <c r="AS312" s="147">
        <f t="shared" si="175"/>
        <v>1</v>
      </c>
      <c r="AT312" s="146">
        <f t="shared" si="176"/>
        <v>0</v>
      </c>
      <c r="AU312" s="146">
        <f t="shared" si="177"/>
        <v>1</v>
      </c>
      <c r="AV312" s="145">
        <f>COUNTIFS(A1_Individu_Data_Keadaan_SDMK!A$4:A$149935,M312,A1_Individu_Data_Keadaan_SDMK!Q$4:Q$149935,"07. KESEHATAN LINGKUNGAN")</f>
        <v>0</v>
      </c>
      <c r="AW312" s="147">
        <f t="shared" si="178"/>
        <v>1</v>
      </c>
      <c r="AX312" s="146">
        <f t="shared" si="179"/>
        <v>0</v>
      </c>
      <c r="AY312" s="146">
        <f t="shared" si="180"/>
        <v>1</v>
      </c>
      <c r="AZ312" s="145">
        <f>COUNTIFS(A1_Individu_Data_Keadaan_SDMK!A$4:A$149935,M312,A1_Individu_Data_Keadaan_SDMK!Q$4:Q$149935,"08. GIZI")</f>
        <v>0</v>
      </c>
      <c r="BA312" s="147">
        <f t="shared" si="181"/>
        <v>1</v>
      </c>
      <c r="BB312" s="146">
        <f t="shared" si="182"/>
        <v>0</v>
      </c>
      <c r="BC312" s="146">
        <f t="shared" si="183"/>
        <v>1</v>
      </c>
      <c r="BD312" s="145">
        <f>COUNTIFS(A1_Individu_Data_Keadaan_SDMK!A$4:A$149935,M312,A1_Individu_Data_Keadaan_SDMK!R$4:R$149935,"03. Ahli Teknologi Laboratorium Medik")</f>
        <v>0</v>
      </c>
      <c r="BE312" s="147">
        <f t="shared" si="184"/>
        <v>1</v>
      </c>
      <c r="BF312" s="146">
        <f t="shared" si="185"/>
        <v>0</v>
      </c>
      <c r="BG312" s="146">
        <f t="shared" si="186"/>
        <v>1</v>
      </c>
      <c r="BH312" s="151" t="str">
        <f t="shared" si="187"/>
        <v>Belum Memenuhi</v>
      </c>
      <c r="BI312" s="151" t="str">
        <f t="shared" si="188"/>
        <v>Belum Memenuhi</v>
      </c>
    </row>
    <row r="313" spans="13:61" ht="15">
      <c r="M313" s="132" t="s">
        <v>12980</v>
      </c>
      <c r="N313" s="132" t="s">
        <v>12981</v>
      </c>
      <c r="O313" s="132" t="s">
        <v>267</v>
      </c>
      <c r="P313" s="132" t="s">
        <v>9301</v>
      </c>
      <c r="Q313" s="132" t="s">
        <v>12204</v>
      </c>
      <c r="R313" s="132">
        <v>31</v>
      </c>
      <c r="S313" s="132">
        <v>3175</v>
      </c>
      <c r="T313" s="370" t="str">
        <f>IF(R313&lt;&gt;"",VLOOKUP(R313,'01_MASTER_KODE_WILAYAH'!H$1437:I$1470,2,FALSE),"")</f>
        <v>DKI JAKARTA</v>
      </c>
      <c r="U313" s="370" t="str">
        <f>IF(S313&lt;&gt;"",VLOOKUP(S313,'01_MASTER_KODE_WILAYAH'!D$5:F$1353,3,FALSE),"")</f>
        <v>KOTA JAKARTA UTARA</v>
      </c>
      <c r="V313" s="371" t="str">
        <f t="shared" si="158"/>
        <v>2</v>
      </c>
      <c r="W313" s="157">
        <f t="shared" si="159"/>
        <v>0</v>
      </c>
      <c r="X313" s="145">
        <f>COUNTIFS(A1_Individu_Data_Keadaan_SDMK!A$4:A$149935,M313,A1_Individu_Data_Keadaan_SDMK!R$4:R$149935,"01. Dokter")</f>
        <v>0</v>
      </c>
      <c r="Y313" s="134">
        <f t="shared" si="160"/>
        <v>1</v>
      </c>
      <c r="Z313" s="146">
        <f t="shared" si="161"/>
        <v>0</v>
      </c>
      <c r="AA313" s="146">
        <f t="shared" si="162"/>
        <v>1</v>
      </c>
      <c r="AB313" s="145">
        <f>COUNTIFS(A1_Individu_Data_Keadaan_SDMK!A$4:A$149935,M313,A1_Individu_Data_Keadaan_SDMK!R$4:R$149935,"02. Dokter Gigi")</f>
        <v>0</v>
      </c>
      <c r="AC313" s="134">
        <f t="shared" si="163"/>
        <v>1</v>
      </c>
      <c r="AD313" s="146">
        <f t="shared" si="164"/>
        <v>0</v>
      </c>
      <c r="AE313" s="146">
        <f t="shared" si="165"/>
        <v>1</v>
      </c>
      <c r="AF313" s="145">
        <f>COUNTIFS(A1_Individu_Data_Keadaan_SDMK!A$4:A$149935,M313,A1_Individu_Data_Keadaan_SDMK!Q$4:Q$149935,"03. KEPERAWATAN")</f>
        <v>0</v>
      </c>
      <c r="AG313" s="147">
        <f t="shared" si="166"/>
        <v>5</v>
      </c>
      <c r="AH313" s="146">
        <f t="shared" si="167"/>
        <v>0</v>
      </c>
      <c r="AI313" s="146">
        <f t="shared" si="168"/>
        <v>5</v>
      </c>
      <c r="AJ313" s="145">
        <f>COUNTIFS(A1_Individu_Data_Keadaan_SDMK!A$4:A$149935,M313,A1_Individu_Data_Keadaan_SDMK!Q$4:Q$149935,"04. KEBIDANAN")</f>
        <v>0</v>
      </c>
      <c r="AK313" s="147">
        <f t="shared" si="169"/>
        <v>4</v>
      </c>
      <c r="AL313" s="146">
        <f t="shared" si="170"/>
        <v>0</v>
      </c>
      <c r="AM313" s="146">
        <f t="shared" si="171"/>
        <v>4</v>
      </c>
      <c r="AN313" s="145">
        <f>COUNTIFS(A1_Individu_Data_Keadaan_SDMK!A$4:A$149935,M313,A1_Individu_Data_Keadaan_SDMK!Q$4:Q$149935,"05. KEFARMASIAN")</f>
        <v>0</v>
      </c>
      <c r="AO313" s="147">
        <f t="shared" si="172"/>
        <v>1</v>
      </c>
      <c r="AP313" s="146">
        <f t="shared" si="173"/>
        <v>0</v>
      </c>
      <c r="AQ313" s="146">
        <f t="shared" si="174"/>
        <v>1</v>
      </c>
      <c r="AR313" s="145">
        <f>COUNTIFS(A1_Individu_Data_Keadaan_SDMK!A$4:A$149935,M313,A1_Individu_Data_Keadaan_SDMK!Q$4:Q$149935,"06. KESEHATAN MASYARAKAT")</f>
        <v>0</v>
      </c>
      <c r="AS313" s="147">
        <f t="shared" si="175"/>
        <v>1</v>
      </c>
      <c r="AT313" s="146">
        <f t="shared" si="176"/>
        <v>0</v>
      </c>
      <c r="AU313" s="146">
        <f t="shared" si="177"/>
        <v>1</v>
      </c>
      <c r="AV313" s="145">
        <f>COUNTIFS(A1_Individu_Data_Keadaan_SDMK!A$4:A$149935,M313,A1_Individu_Data_Keadaan_SDMK!Q$4:Q$149935,"07. KESEHATAN LINGKUNGAN")</f>
        <v>0</v>
      </c>
      <c r="AW313" s="147">
        <f t="shared" si="178"/>
        <v>1</v>
      </c>
      <c r="AX313" s="146">
        <f t="shared" si="179"/>
        <v>0</v>
      </c>
      <c r="AY313" s="146">
        <f t="shared" si="180"/>
        <v>1</v>
      </c>
      <c r="AZ313" s="145">
        <f>COUNTIFS(A1_Individu_Data_Keadaan_SDMK!A$4:A$149935,M313,A1_Individu_Data_Keadaan_SDMK!Q$4:Q$149935,"08. GIZI")</f>
        <v>0</v>
      </c>
      <c r="BA313" s="147">
        <f t="shared" si="181"/>
        <v>1</v>
      </c>
      <c r="BB313" s="146">
        <f t="shared" si="182"/>
        <v>0</v>
      </c>
      <c r="BC313" s="146">
        <f t="shared" si="183"/>
        <v>1</v>
      </c>
      <c r="BD313" s="145">
        <f>COUNTIFS(A1_Individu_Data_Keadaan_SDMK!A$4:A$149935,M313,A1_Individu_Data_Keadaan_SDMK!R$4:R$149935,"03. Ahli Teknologi Laboratorium Medik")</f>
        <v>0</v>
      </c>
      <c r="BE313" s="147">
        <f t="shared" si="184"/>
        <v>1</v>
      </c>
      <c r="BF313" s="146">
        <f t="shared" si="185"/>
        <v>0</v>
      </c>
      <c r="BG313" s="146">
        <f t="shared" si="186"/>
        <v>1</v>
      </c>
      <c r="BH313" s="151" t="str">
        <f t="shared" si="187"/>
        <v>Belum Memenuhi</v>
      </c>
      <c r="BI313" s="151" t="str">
        <f t="shared" si="188"/>
        <v>Belum Memenuhi</v>
      </c>
    </row>
    <row r="314" spans="13:61" ht="15">
      <c r="M314" s="132" t="s">
        <v>12982</v>
      </c>
      <c r="N314" s="132" t="s">
        <v>12983</v>
      </c>
      <c r="O314" s="132" t="s">
        <v>267</v>
      </c>
      <c r="P314" s="132" t="s">
        <v>9301</v>
      </c>
      <c r="Q314" s="132" t="s">
        <v>12204</v>
      </c>
      <c r="R314" s="132">
        <v>31</v>
      </c>
      <c r="S314" s="132">
        <v>3175</v>
      </c>
      <c r="T314" s="370" t="str">
        <f>IF(R314&lt;&gt;"",VLOOKUP(R314,'01_MASTER_KODE_WILAYAH'!H$1437:I$1470,2,FALSE),"")</f>
        <v>DKI JAKARTA</v>
      </c>
      <c r="U314" s="370" t="str">
        <f>IF(S314&lt;&gt;"",VLOOKUP(S314,'01_MASTER_KODE_WILAYAH'!D$5:F$1353,3,FALSE),"")</f>
        <v>KOTA JAKARTA UTARA</v>
      </c>
      <c r="V314" s="371" t="str">
        <f t="shared" si="158"/>
        <v>2</v>
      </c>
      <c r="W314" s="157">
        <f t="shared" si="159"/>
        <v>0</v>
      </c>
      <c r="X314" s="145">
        <f>COUNTIFS(A1_Individu_Data_Keadaan_SDMK!A$4:A$149935,M314,A1_Individu_Data_Keadaan_SDMK!R$4:R$149935,"01. Dokter")</f>
        <v>0</v>
      </c>
      <c r="Y314" s="134">
        <f t="shared" si="160"/>
        <v>1</v>
      </c>
      <c r="Z314" s="146">
        <f t="shared" si="161"/>
        <v>0</v>
      </c>
      <c r="AA314" s="146">
        <f t="shared" si="162"/>
        <v>1</v>
      </c>
      <c r="AB314" s="145">
        <f>COUNTIFS(A1_Individu_Data_Keadaan_SDMK!A$4:A$149935,M314,A1_Individu_Data_Keadaan_SDMK!R$4:R$149935,"02. Dokter Gigi")</f>
        <v>0</v>
      </c>
      <c r="AC314" s="134">
        <f t="shared" si="163"/>
        <v>1</v>
      </c>
      <c r="AD314" s="146">
        <f t="shared" si="164"/>
        <v>0</v>
      </c>
      <c r="AE314" s="146">
        <f t="shared" si="165"/>
        <v>1</v>
      </c>
      <c r="AF314" s="145">
        <f>COUNTIFS(A1_Individu_Data_Keadaan_SDMK!A$4:A$149935,M314,A1_Individu_Data_Keadaan_SDMK!Q$4:Q$149935,"03. KEPERAWATAN")</f>
        <v>0</v>
      </c>
      <c r="AG314" s="147">
        <f t="shared" si="166"/>
        <v>5</v>
      </c>
      <c r="AH314" s="146">
        <f t="shared" si="167"/>
        <v>0</v>
      </c>
      <c r="AI314" s="146">
        <f t="shared" si="168"/>
        <v>5</v>
      </c>
      <c r="AJ314" s="145">
        <f>COUNTIFS(A1_Individu_Data_Keadaan_SDMK!A$4:A$149935,M314,A1_Individu_Data_Keadaan_SDMK!Q$4:Q$149935,"04. KEBIDANAN")</f>
        <v>0</v>
      </c>
      <c r="AK314" s="147">
        <f t="shared" si="169"/>
        <v>4</v>
      </c>
      <c r="AL314" s="146">
        <f t="shared" si="170"/>
        <v>0</v>
      </c>
      <c r="AM314" s="146">
        <f t="shared" si="171"/>
        <v>4</v>
      </c>
      <c r="AN314" s="145">
        <f>COUNTIFS(A1_Individu_Data_Keadaan_SDMK!A$4:A$149935,M314,A1_Individu_Data_Keadaan_SDMK!Q$4:Q$149935,"05. KEFARMASIAN")</f>
        <v>0</v>
      </c>
      <c r="AO314" s="147">
        <f t="shared" si="172"/>
        <v>1</v>
      </c>
      <c r="AP314" s="146">
        <f t="shared" si="173"/>
        <v>0</v>
      </c>
      <c r="AQ314" s="146">
        <f t="shared" si="174"/>
        <v>1</v>
      </c>
      <c r="AR314" s="145">
        <f>COUNTIFS(A1_Individu_Data_Keadaan_SDMK!A$4:A$149935,M314,A1_Individu_Data_Keadaan_SDMK!Q$4:Q$149935,"06. KESEHATAN MASYARAKAT")</f>
        <v>0</v>
      </c>
      <c r="AS314" s="147">
        <f t="shared" si="175"/>
        <v>1</v>
      </c>
      <c r="AT314" s="146">
        <f t="shared" si="176"/>
        <v>0</v>
      </c>
      <c r="AU314" s="146">
        <f t="shared" si="177"/>
        <v>1</v>
      </c>
      <c r="AV314" s="145">
        <f>COUNTIFS(A1_Individu_Data_Keadaan_SDMK!A$4:A$149935,M314,A1_Individu_Data_Keadaan_SDMK!Q$4:Q$149935,"07. KESEHATAN LINGKUNGAN")</f>
        <v>0</v>
      </c>
      <c r="AW314" s="147">
        <f t="shared" si="178"/>
        <v>1</v>
      </c>
      <c r="AX314" s="146">
        <f t="shared" si="179"/>
        <v>0</v>
      </c>
      <c r="AY314" s="146">
        <f t="shared" si="180"/>
        <v>1</v>
      </c>
      <c r="AZ314" s="145">
        <f>COUNTIFS(A1_Individu_Data_Keadaan_SDMK!A$4:A$149935,M314,A1_Individu_Data_Keadaan_SDMK!Q$4:Q$149935,"08. GIZI")</f>
        <v>0</v>
      </c>
      <c r="BA314" s="147">
        <f t="shared" si="181"/>
        <v>1</v>
      </c>
      <c r="BB314" s="146">
        <f t="shared" si="182"/>
        <v>0</v>
      </c>
      <c r="BC314" s="146">
        <f t="shared" si="183"/>
        <v>1</v>
      </c>
      <c r="BD314" s="145">
        <f>COUNTIFS(A1_Individu_Data_Keadaan_SDMK!A$4:A$149935,M314,A1_Individu_Data_Keadaan_SDMK!R$4:R$149935,"03. Ahli Teknologi Laboratorium Medik")</f>
        <v>0</v>
      </c>
      <c r="BE314" s="147">
        <f t="shared" si="184"/>
        <v>1</v>
      </c>
      <c r="BF314" s="146">
        <f t="shared" si="185"/>
        <v>0</v>
      </c>
      <c r="BG314" s="146">
        <f t="shared" si="186"/>
        <v>1</v>
      </c>
      <c r="BH314" s="151" t="str">
        <f t="shared" si="187"/>
        <v>Belum Memenuhi</v>
      </c>
      <c r="BI314" s="151" t="str">
        <f t="shared" si="188"/>
        <v>Belum Memenuhi</v>
      </c>
    </row>
    <row r="315" spans="13:61" ht="15">
      <c r="M315" s="132" t="s">
        <v>12984</v>
      </c>
      <c r="N315" s="132" t="s">
        <v>12985</v>
      </c>
      <c r="O315" s="132" t="s">
        <v>267</v>
      </c>
      <c r="P315" s="132" t="s">
        <v>9301</v>
      </c>
      <c r="Q315" s="132" t="s">
        <v>12204</v>
      </c>
      <c r="R315" s="132">
        <v>31</v>
      </c>
      <c r="S315" s="132">
        <v>3175</v>
      </c>
      <c r="T315" s="370" t="str">
        <f>IF(R315&lt;&gt;"",VLOOKUP(R315,'01_MASTER_KODE_WILAYAH'!H$1437:I$1470,2,FALSE),"")</f>
        <v>DKI JAKARTA</v>
      </c>
      <c r="U315" s="370" t="str">
        <f>IF(S315&lt;&gt;"",VLOOKUP(S315,'01_MASTER_KODE_WILAYAH'!D$5:F$1353,3,FALSE),"")</f>
        <v>KOTA JAKARTA UTARA</v>
      </c>
      <c r="V315" s="371" t="str">
        <f t="shared" si="158"/>
        <v>2</v>
      </c>
      <c r="W315" s="157">
        <f t="shared" si="159"/>
        <v>0</v>
      </c>
      <c r="X315" s="145">
        <f>COUNTIFS(A1_Individu_Data_Keadaan_SDMK!A$4:A$149935,M315,A1_Individu_Data_Keadaan_SDMK!R$4:R$149935,"01. Dokter")</f>
        <v>0</v>
      </c>
      <c r="Y315" s="134">
        <f t="shared" si="160"/>
        <v>1</v>
      </c>
      <c r="Z315" s="146">
        <f t="shared" si="161"/>
        <v>0</v>
      </c>
      <c r="AA315" s="146">
        <f t="shared" si="162"/>
        <v>1</v>
      </c>
      <c r="AB315" s="145">
        <f>COUNTIFS(A1_Individu_Data_Keadaan_SDMK!A$4:A$149935,M315,A1_Individu_Data_Keadaan_SDMK!R$4:R$149935,"02. Dokter Gigi")</f>
        <v>0</v>
      </c>
      <c r="AC315" s="134">
        <f t="shared" si="163"/>
        <v>1</v>
      </c>
      <c r="AD315" s="146">
        <f t="shared" si="164"/>
        <v>0</v>
      </c>
      <c r="AE315" s="146">
        <f t="shared" si="165"/>
        <v>1</v>
      </c>
      <c r="AF315" s="145">
        <f>COUNTIFS(A1_Individu_Data_Keadaan_SDMK!A$4:A$149935,M315,A1_Individu_Data_Keadaan_SDMK!Q$4:Q$149935,"03. KEPERAWATAN")</f>
        <v>0</v>
      </c>
      <c r="AG315" s="147">
        <f t="shared" si="166"/>
        <v>5</v>
      </c>
      <c r="AH315" s="146">
        <f t="shared" si="167"/>
        <v>0</v>
      </c>
      <c r="AI315" s="146">
        <f t="shared" si="168"/>
        <v>5</v>
      </c>
      <c r="AJ315" s="145">
        <f>COUNTIFS(A1_Individu_Data_Keadaan_SDMK!A$4:A$149935,M315,A1_Individu_Data_Keadaan_SDMK!Q$4:Q$149935,"04. KEBIDANAN")</f>
        <v>0</v>
      </c>
      <c r="AK315" s="147">
        <f t="shared" si="169"/>
        <v>4</v>
      </c>
      <c r="AL315" s="146">
        <f t="shared" si="170"/>
        <v>0</v>
      </c>
      <c r="AM315" s="146">
        <f t="shared" si="171"/>
        <v>4</v>
      </c>
      <c r="AN315" s="145">
        <f>COUNTIFS(A1_Individu_Data_Keadaan_SDMK!A$4:A$149935,M315,A1_Individu_Data_Keadaan_SDMK!Q$4:Q$149935,"05. KEFARMASIAN")</f>
        <v>0</v>
      </c>
      <c r="AO315" s="147">
        <f t="shared" si="172"/>
        <v>1</v>
      </c>
      <c r="AP315" s="146">
        <f t="shared" si="173"/>
        <v>0</v>
      </c>
      <c r="AQ315" s="146">
        <f t="shared" si="174"/>
        <v>1</v>
      </c>
      <c r="AR315" s="145">
        <f>COUNTIFS(A1_Individu_Data_Keadaan_SDMK!A$4:A$149935,M315,A1_Individu_Data_Keadaan_SDMK!Q$4:Q$149935,"06. KESEHATAN MASYARAKAT")</f>
        <v>0</v>
      </c>
      <c r="AS315" s="147">
        <f t="shared" si="175"/>
        <v>1</v>
      </c>
      <c r="AT315" s="146">
        <f t="shared" si="176"/>
        <v>0</v>
      </c>
      <c r="AU315" s="146">
        <f t="shared" si="177"/>
        <v>1</v>
      </c>
      <c r="AV315" s="145">
        <f>COUNTIFS(A1_Individu_Data_Keadaan_SDMK!A$4:A$149935,M315,A1_Individu_Data_Keadaan_SDMK!Q$4:Q$149935,"07. KESEHATAN LINGKUNGAN")</f>
        <v>0</v>
      </c>
      <c r="AW315" s="147">
        <f t="shared" si="178"/>
        <v>1</v>
      </c>
      <c r="AX315" s="146">
        <f t="shared" si="179"/>
        <v>0</v>
      </c>
      <c r="AY315" s="146">
        <f t="shared" si="180"/>
        <v>1</v>
      </c>
      <c r="AZ315" s="145">
        <f>COUNTIFS(A1_Individu_Data_Keadaan_SDMK!A$4:A$149935,M315,A1_Individu_Data_Keadaan_SDMK!Q$4:Q$149935,"08. GIZI")</f>
        <v>0</v>
      </c>
      <c r="BA315" s="147">
        <f t="shared" si="181"/>
        <v>1</v>
      </c>
      <c r="BB315" s="146">
        <f t="shared" si="182"/>
        <v>0</v>
      </c>
      <c r="BC315" s="146">
        <f t="shared" si="183"/>
        <v>1</v>
      </c>
      <c r="BD315" s="145">
        <f>COUNTIFS(A1_Individu_Data_Keadaan_SDMK!A$4:A$149935,M315,A1_Individu_Data_Keadaan_SDMK!R$4:R$149935,"03. Ahli Teknologi Laboratorium Medik")</f>
        <v>0</v>
      </c>
      <c r="BE315" s="147">
        <f t="shared" si="184"/>
        <v>1</v>
      </c>
      <c r="BF315" s="146">
        <f t="shared" si="185"/>
        <v>0</v>
      </c>
      <c r="BG315" s="146">
        <f t="shared" si="186"/>
        <v>1</v>
      </c>
      <c r="BH315" s="151" t="str">
        <f t="shared" si="187"/>
        <v>Belum Memenuhi</v>
      </c>
      <c r="BI315" s="151" t="str">
        <f t="shared" si="188"/>
        <v>Belum Memenuhi</v>
      </c>
    </row>
    <row r="316" spans="13:61" ht="15">
      <c r="M316" s="132" t="s">
        <v>12986</v>
      </c>
      <c r="N316" s="132" t="s">
        <v>12987</v>
      </c>
      <c r="O316" s="132" t="s">
        <v>267</v>
      </c>
      <c r="P316" s="132" t="s">
        <v>9301</v>
      </c>
      <c r="Q316" s="132" t="s">
        <v>12204</v>
      </c>
      <c r="R316" s="132">
        <v>31</v>
      </c>
      <c r="S316" s="132">
        <v>3175</v>
      </c>
      <c r="T316" s="370" t="str">
        <f>IF(R316&lt;&gt;"",VLOOKUP(R316,'01_MASTER_KODE_WILAYAH'!H$1437:I$1470,2,FALSE),"")</f>
        <v>DKI JAKARTA</v>
      </c>
      <c r="U316" s="370" t="str">
        <f>IF(S316&lt;&gt;"",VLOOKUP(S316,'01_MASTER_KODE_WILAYAH'!D$5:F$1353,3,FALSE),"")</f>
        <v>KOTA JAKARTA UTARA</v>
      </c>
      <c r="V316" s="371" t="str">
        <f t="shared" si="158"/>
        <v>2</v>
      </c>
      <c r="W316" s="157">
        <f t="shared" si="159"/>
        <v>0</v>
      </c>
      <c r="X316" s="145">
        <f>COUNTIFS(A1_Individu_Data_Keadaan_SDMK!A$4:A$149935,M316,A1_Individu_Data_Keadaan_SDMK!R$4:R$149935,"01. Dokter")</f>
        <v>0</v>
      </c>
      <c r="Y316" s="134">
        <f t="shared" si="160"/>
        <v>1</v>
      </c>
      <c r="Z316" s="146">
        <f t="shared" si="161"/>
        <v>0</v>
      </c>
      <c r="AA316" s="146">
        <f t="shared" si="162"/>
        <v>1</v>
      </c>
      <c r="AB316" s="145">
        <f>COUNTIFS(A1_Individu_Data_Keadaan_SDMK!A$4:A$149935,M316,A1_Individu_Data_Keadaan_SDMK!R$4:R$149935,"02. Dokter Gigi")</f>
        <v>0</v>
      </c>
      <c r="AC316" s="134">
        <f t="shared" si="163"/>
        <v>1</v>
      </c>
      <c r="AD316" s="146">
        <f t="shared" si="164"/>
        <v>0</v>
      </c>
      <c r="AE316" s="146">
        <f t="shared" si="165"/>
        <v>1</v>
      </c>
      <c r="AF316" s="145">
        <f>COUNTIFS(A1_Individu_Data_Keadaan_SDMK!A$4:A$149935,M316,A1_Individu_Data_Keadaan_SDMK!Q$4:Q$149935,"03. KEPERAWATAN")</f>
        <v>0</v>
      </c>
      <c r="AG316" s="147">
        <f t="shared" si="166"/>
        <v>5</v>
      </c>
      <c r="AH316" s="146">
        <f t="shared" si="167"/>
        <v>0</v>
      </c>
      <c r="AI316" s="146">
        <f t="shared" si="168"/>
        <v>5</v>
      </c>
      <c r="AJ316" s="145">
        <f>COUNTIFS(A1_Individu_Data_Keadaan_SDMK!A$4:A$149935,M316,A1_Individu_Data_Keadaan_SDMK!Q$4:Q$149935,"04. KEBIDANAN")</f>
        <v>0</v>
      </c>
      <c r="AK316" s="147">
        <f t="shared" si="169"/>
        <v>4</v>
      </c>
      <c r="AL316" s="146">
        <f t="shared" si="170"/>
        <v>0</v>
      </c>
      <c r="AM316" s="146">
        <f t="shared" si="171"/>
        <v>4</v>
      </c>
      <c r="AN316" s="145">
        <f>COUNTIFS(A1_Individu_Data_Keadaan_SDMK!A$4:A$149935,M316,A1_Individu_Data_Keadaan_SDMK!Q$4:Q$149935,"05. KEFARMASIAN")</f>
        <v>0</v>
      </c>
      <c r="AO316" s="147">
        <f t="shared" si="172"/>
        <v>1</v>
      </c>
      <c r="AP316" s="146">
        <f t="shared" si="173"/>
        <v>0</v>
      </c>
      <c r="AQ316" s="146">
        <f t="shared" si="174"/>
        <v>1</v>
      </c>
      <c r="AR316" s="145">
        <f>COUNTIFS(A1_Individu_Data_Keadaan_SDMK!A$4:A$149935,M316,A1_Individu_Data_Keadaan_SDMK!Q$4:Q$149935,"06. KESEHATAN MASYARAKAT")</f>
        <v>0</v>
      </c>
      <c r="AS316" s="147">
        <f t="shared" si="175"/>
        <v>1</v>
      </c>
      <c r="AT316" s="146">
        <f t="shared" si="176"/>
        <v>0</v>
      </c>
      <c r="AU316" s="146">
        <f t="shared" si="177"/>
        <v>1</v>
      </c>
      <c r="AV316" s="145">
        <f>COUNTIFS(A1_Individu_Data_Keadaan_SDMK!A$4:A$149935,M316,A1_Individu_Data_Keadaan_SDMK!Q$4:Q$149935,"07. KESEHATAN LINGKUNGAN")</f>
        <v>0</v>
      </c>
      <c r="AW316" s="147">
        <f t="shared" si="178"/>
        <v>1</v>
      </c>
      <c r="AX316" s="146">
        <f t="shared" si="179"/>
        <v>0</v>
      </c>
      <c r="AY316" s="146">
        <f t="shared" si="180"/>
        <v>1</v>
      </c>
      <c r="AZ316" s="145">
        <f>COUNTIFS(A1_Individu_Data_Keadaan_SDMK!A$4:A$149935,M316,A1_Individu_Data_Keadaan_SDMK!Q$4:Q$149935,"08. GIZI")</f>
        <v>0</v>
      </c>
      <c r="BA316" s="147">
        <f t="shared" si="181"/>
        <v>1</v>
      </c>
      <c r="BB316" s="146">
        <f t="shared" si="182"/>
        <v>0</v>
      </c>
      <c r="BC316" s="146">
        <f t="shared" si="183"/>
        <v>1</v>
      </c>
      <c r="BD316" s="145">
        <f>COUNTIFS(A1_Individu_Data_Keadaan_SDMK!A$4:A$149935,M316,A1_Individu_Data_Keadaan_SDMK!R$4:R$149935,"03. Ahli Teknologi Laboratorium Medik")</f>
        <v>0</v>
      </c>
      <c r="BE316" s="147">
        <f t="shared" si="184"/>
        <v>1</v>
      </c>
      <c r="BF316" s="146">
        <f t="shared" si="185"/>
        <v>0</v>
      </c>
      <c r="BG316" s="146">
        <f t="shared" si="186"/>
        <v>1</v>
      </c>
      <c r="BH316" s="151" t="str">
        <f t="shared" si="187"/>
        <v>Belum Memenuhi</v>
      </c>
      <c r="BI316" s="151" t="str">
        <f t="shared" si="188"/>
        <v>Belum Memenuhi</v>
      </c>
    </row>
    <row r="317" spans="13:61" ht="15">
      <c r="M317" s="132" t="s">
        <v>12988</v>
      </c>
      <c r="N317" s="132" t="s">
        <v>12989</v>
      </c>
      <c r="O317" s="132" t="s">
        <v>267</v>
      </c>
      <c r="P317" s="132" t="s">
        <v>9301</v>
      </c>
      <c r="Q317" s="132" t="s">
        <v>12204</v>
      </c>
      <c r="R317" s="132">
        <v>31</v>
      </c>
      <c r="S317" s="132">
        <v>3175</v>
      </c>
      <c r="T317" s="370" t="str">
        <f>IF(R317&lt;&gt;"",VLOOKUP(R317,'01_MASTER_KODE_WILAYAH'!H$1437:I$1470,2,FALSE),"")</f>
        <v>DKI JAKARTA</v>
      </c>
      <c r="U317" s="370" t="str">
        <f>IF(S317&lt;&gt;"",VLOOKUP(S317,'01_MASTER_KODE_WILAYAH'!D$5:F$1353,3,FALSE),"")</f>
        <v>KOTA JAKARTA UTARA</v>
      </c>
      <c r="V317" s="371" t="str">
        <f t="shared" si="158"/>
        <v>2</v>
      </c>
      <c r="W317" s="157">
        <f t="shared" si="159"/>
        <v>0</v>
      </c>
      <c r="X317" s="145">
        <f>COUNTIFS(A1_Individu_Data_Keadaan_SDMK!A$4:A$149935,M317,A1_Individu_Data_Keadaan_SDMK!R$4:R$149935,"01. Dokter")</f>
        <v>0</v>
      </c>
      <c r="Y317" s="134">
        <f t="shared" si="160"/>
        <v>1</v>
      </c>
      <c r="Z317" s="146">
        <f t="shared" si="161"/>
        <v>0</v>
      </c>
      <c r="AA317" s="146">
        <f t="shared" si="162"/>
        <v>1</v>
      </c>
      <c r="AB317" s="145">
        <f>COUNTIFS(A1_Individu_Data_Keadaan_SDMK!A$4:A$149935,M317,A1_Individu_Data_Keadaan_SDMK!R$4:R$149935,"02. Dokter Gigi")</f>
        <v>0</v>
      </c>
      <c r="AC317" s="134">
        <f t="shared" si="163"/>
        <v>1</v>
      </c>
      <c r="AD317" s="146">
        <f t="shared" si="164"/>
        <v>0</v>
      </c>
      <c r="AE317" s="146">
        <f t="shared" si="165"/>
        <v>1</v>
      </c>
      <c r="AF317" s="145">
        <f>COUNTIFS(A1_Individu_Data_Keadaan_SDMK!A$4:A$149935,M317,A1_Individu_Data_Keadaan_SDMK!Q$4:Q$149935,"03. KEPERAWATAN")</f>
        <v>0</v>
      </c>
      <c r="AG317" s="147">
        <f t="shared" si="166"/>
        <v>5</v>
      </c>
      <c r="AH317" s="146">
        <f t="shared" si="167"/>
        <v>0</v>
      </c>
      <c r="AI317" s="146">
        <f t="shared" si="168"/>
        <v>5</v>
      </c>
      <c r="AJ317" s="145">
        <f>COUNTIFS(A1_Individu_Data_Keadaan_SDMK!A$4:A$149935,M317,A1_Individu_Data_Keadaan_SDMK!Q$4:Q$149935,"04. KEBIDANAN")</f>
        <v>0</v>
      </c>
      <c r="AK317" s="147">
        <f t="shared" si="169"/>
        <v>4</v>
      </c>
      <c r="AL317" s="146">
        <f t="shared" si="170"/>
        <v>0</v>
      </c>
      <c r="AM317" s="146">
        <f t="shared" si="171"/>
        <v>4</v>
      </c>
      <c r="AN317" s="145">
        <f>COUNTIFS(A1_Individu_Data_Keadaan_SDMK!A$4:A$149935,M317,A1_Individu_Data_Keadaan_SDMK!Q$4:Q$149935,"05. KEFARMASIAN")</f>
        <v>0</v>
      </c>
      <c r="AO317" s="147">
        <f t="shared" si="172"/>
        <v>1</v>
      </c>
      <c r="AP317" s="146">
        <f t="shared" si="173"/>
        <v>0</v>
      </c>
      <c r="AQ317" s="146">
        <f t="shared" si="174"/>
        <v>1</v>
      </c>
      <c r="AR317" s="145">
        <f>COUNTIFS(A1_Individu_Data_Keadaan_SDMK!A$4:A$149935,M317,A1_Individu_Data_Keadaan_SDMK!Q$4:Q$149935,"06. KESEHATAN MASYARAKAT")</f>
        <v>0</v>
      </c>
      <c r="AS317" s="147">
        <f t="shared" si="175"/>
        <v>1</v>
      </c>
      <c r="AT317" s="146">
        <f t="shared" si="176"/>
        <v>0</v>
      </c>
      <c r="AU317" s="146">
        <f t="shared" si="177"/>
        <v>1</v>
      </c>
      <c r="AV317" s="145">
        <f>COUNTIFS(A1_Individu_Data_Keadaan_SDMK!A$4:A$149935,M317,A1_Individu_Data_Keadaan_SDMK!Q$4:Q$149935,"07. KESEHATAN LINGKUNGAN")</f>
        <v>0</v>
      </c>
      <c r="AW317" s="147">
        <f t="shared" si="178"/>
        <v>1</v>
      </c>
      <c r="AX317" s="146">
        <f t="shared" si="179"/>
        <v>0</v>
      </c>
      <c r="AY317" s="146">
        <f t="shared" si="180"/>
        <v>1</v>
      </c>
      <c r="AZ317" s="145">
        <f>COUNTIFS(A1_Individu_Data_Keadaan_SDMK!A$4:A$149935,M317,A1_Individu_Data_Keadaan_SDMK!Q$4:Q$149935,"08. GIZI")</f>
        <v>0</v>
      </c>
      <c r="BA317" s="147">
        <f t="shared" si="181"/>
        <v>1</v>
      </c>
      <c r="BB317" s="146">
        <f t="shared" si="182"/>
        <v>0</v>
      </c>
      <c r="BC317" s="146">
        <f t="shared" si="183"/>
        <v>1</v>
      </c>
      <c r="BD317" s="145">
        <f>COUNTIFS(A1_Individu_Data_Keadaan_SDMK!A$4:A$149935,M317,A1_Individu_Data_Keadaan_SDMK!R$4:R$149935,"03. Ahli Teknologi Laboratorium Medik")</f>
        <v>0</v>
      </c>
      <c r="BE317" s="147">
        <f t="shared" si="184"/>
        <v>1</v>
      </c>
      <c r="BF317" s="146">
        <f t="shared" si="185"/>
        <v>0</v>
      </c>
      <c r="BG317" s="146">
        <f t="shared" si="186"/>
        <v>1</v>
      </c>
      <c r="BH317" s="151" t="str">
        <f t="shared" si="187"/>
        <v>Belum Memenuhi</v>
      </c>
      <c r="BI317" s="151" t="str">
        <f t="shared" si="188"/>
        <v>Belum Memenuhi</v>
      </c>
    </row>
    <row r="318" spans="13:61" ht="15">
      <c r="M318" s="132" t="s">
        <v>12990</v>
      </c>
      <c r="N318" s="132" t="s">
        <v>12991</v>
      </c>
      <c r="O318" s="132" t="s">
        <v>267</v>
      </c>
      <c r="P318" s="132" t="s">
        <v>9301</v>
      </c>
      <c r="Q318" s="132" t="s">
        <v>12204</v>
      </c>
      <c r="R318" s="132">
        <v>31</v>
      </c>
      <c r="S318" s="132">
        <v>3175</v>
      </c>
      <c r="T318" s="370" t="str">
        <f>IF(R318&lt;&gt;"",VLOOKUP(R318,'01_MASTER_KODE_WILAYAH'!H$1437:I$1470,2,FALSE),"")</f>
        <v>DKI JAKARTA</v>
      </c>
      <c r="U318" s="370" t="str">
        <f>IF(S318&lt;&gt;"",VLOOKUP(S318,'01_MASTER_KODE_WILAYAH'!D$5:F$1353,3,FALSE),"")</f>
        <v>KOTA JAKARTA UTARA</v>
      </c>
      <c r="V318" s="371" t="str">
        <f t="shared" si="158"/>
        <v>2</v>
      </c>
      <c r="W318" s="157">
        <f t="shared" si="159"/>
        <v>0</v>
      </c>
      <c r="X318" s="145">
        <f>COUNTIFS(A1_Individu_Data_Keadaan_SDMK!A$4:A$149935,M318,A1_Individu_Data_Keadaan_SDMK!R$4:R$149935,"01. Dokter")</f>
        <v>0</v>
      </c>
      <c r="Y318" s="134">
        <f t="shared" si="160"/>
        <v>1</v>
      </c>
      <c r="Z318" s="146">
        <f t="shared" si="161"/>
        <v>0</v>
      </c>
      <c r="AA318" s="146">
        <f t="shared" si="162"/>
        <v>1</v>
      </c>
      <c r="AB318" s="145">
        <f>COUNTIFS(A1_Individu_Data_Keadaan_SDMK!A$4:A$149935,M318,A1_Individu_Data_Keadaan_SDMK!R$4:R$149935,"02. Dokter Gigi")</f>
        <v>0</v>
      </c>
      <c r="AC318" s="134">
        <f t="shared" si="163"/>
        <v>1</v>
      </c>
      <c r="AD318" s="146">
        <f t="shared" si="164"/>
        <v>0</v>
      </c>
      <c r="AE318" s="146">
        <f t="shared" si="165"/>
        <v>1</v>
      </c>
      <c r="AF318" s="145">
        <f>COUNTIFS(A1_Individu_Data_Keadaan_SDMK!A$4:A$149935,M318,A1_Individu_Data_Keadaan_SDMK!Q$4:Q$149935,"03. KEPERAWATAN")</f>
        <v>0</v>
      </c>
      <c r="AG318" s="147">
        <f t="shared" si="166"/>
        <v>5</v>
      </c>
      <c r="AH318" s="146">
        <f t="shared" si="167"/>
        <v>0</v>
      </c>
      <c r="AI318" s="146">
        <f t="shared" si="168"/>
        <v>5</v>
      </c>
      <c r="AJ318" s="145">
        <f>COUNTIFS(A1_Individu_Data_Keadaan_SDMK!A$4:A$149935,M318,A1_Individu_Data_Keadaan_SDMK!Q$4:Q$149935,"04. KEBIDANAN")</f>
        <v>0</v>
      </c>
      <c r="AK318" s="147">
        <f t="shared" si="169"/>
        <v>4</v>
      </c>
      <c r="AL318" s="146">
        <f t="shared" si="170"/>
        <v>0</v>
      </c>
      <c r="AM318" s="146">
        <f t="shared" si="171"/>
        <v>4</v>
      </c>
      <c r="AN318" s="145">
        <f>COUNTIFS(A1_Individu_Data_Keadaan_SDMK!A$4:A$149935,M318,A1_Individu_Data_Keadaan_SDMK!Q$4:Q$149935,"05. KEFARMASIAN")</f>
        <v>0</v>
      </c>
      <c r="AO318" s="147">
        <f t="shared" si="172"/>
        <v>1</v>
      </c>
      <c r="AP318" s="146">
        <f t="shared" si="173"/>
        <v>0</v>
      </c>
      <c r="AQ318" s="146">
        <f t="shared" si="174"/>
        <v>1</v>
      </c>
      <c r="AR318" s="145">
        <f>COUNTIFS(A1_Individu_Data_Keadaan_SDMK!A$4:A$149935,M318,A1_Individu_Data_Keadaan_SDMK!Q$4:Q$149935,"06. KESEHATAN MASYARAKAT")</f>
        <v>0</v>
      </c>
      <c r="AS318" s="147">
        <f t="shared" si="175"/>
        <v>1</v>
      </c>
      <c r="AT318" s="146">
        <f t="shared" si="176"/>
        <v>0</v>
      </c>
      <c r="AU318" s="146">
        <f t="shared" si="177"/>
        <v>1</v>
      </c>
      <c r="AV318" s="145">
        <f>COUNTIFS(A1_Individu_Data_Keadaan_SDMK!A$4:A$149935,M318,A1_Individu_Data_Keadaan_SDMK!Q$4:Q$149935,"07. KESEHATAN LINGKUNGAN")</f>
        <v>0</v>
      </c>
      <c r="AW318" s="147">
        <f t="shared" si="178"/>
        <v>1</v>
      </c>
      <c r="AX318" s="146">
        <f t="shared" si="179"/>
        <v>0</v>
      </c>
      <c r="AY318" s="146">
        <f t="shared" si="180"/>
        <v>1</v>
      </c>
      <c r="AZ318" s="145">
        <f>COUNTIFS(A1_Individu_Data_Keadaan_SDMK!A$4:A$149935,M318,A1_Individu_Data_Keadaan_SDMK!Q$4:Q$149935,"08. GIZI")</f>
        <v>0</v>
      </c>
      <c r="BA318" s="147">
        <f t="shared" si="181"/>
        <v>1</v>
      </c>
      <c r="BB318" s="146">
        <f t="shared" si="182"/>
        <v>0</v>
      </c>
      <c r="BC318" s="146">
        <f t="shared" si="183"/>
        <v>1</v>
      </c>
      <c r="BD318" s="145">
        <f>COUNTIFS(A1_Individu_Data_Keadaan_SDMK!A$4:A$149935,M318,A1_Individu_Data_Keadaan_SDMK!R$4:R$149935,"03. Ahli Teknologi Laboratorium Medik")</f>
        <v>0</v>
      </c>
      <c r="BE318" s="147">
        <f t="shared" si="184"/>
        <v>1</v>
      </c>
      <c r="BF318" s="146">
        <f t="shared" si="185"/>
        <v>0</v>
      </c>
      <c r="BG318" s="146">
        <f t="shared" si="186"/>
        <v>1</v>
      </c>
      <c r="BH318" s="151" t="str">
        <f t="shared" si="187"/>
        <v>Belum Memenuhi</v>
      </c>
      <c r="BI318" s="151" t="str">
        <f t="shared" si="188"/>
        <v>Belum Memenuhi</v>
      </c>
    </row>
    <row r="319" spans="13:61" ht="15">
      <c r="M319" s="132" t="s">
        <v>12992</v>
      </c>
      <c r="N319" s="132" t="s">
        <v>12993</v>
      </c>
      <c r="O319" s="132" t="s">
        <v>267</v>
      </c>
      <c r="P319" s="132" t="s">
        <v>9301</v>
      </c>
      <c r="Q319" s="132" t="s">
        <v>12204</v>
      </c>
      <c r="R319" s="132">
        <v>31</v>
      </c>
      <c r="S319" s="132">
        <v>3175</v>
      </c>
      <c r="T319" s="370" t="str">
        <f>IF(R319&lt;&gt;"",VLOOKUP(R319,'01_MASTER_KODE_WILAYAH'!H$1437:I$1470,2,FALSE),"")</f>
        <v>DKI JAKARTA</v>
      </c>
      <c r="U319" s="370" t="str">
        <f>IF(S319&lt;&gt;"",VLOOKUP(S319,'01_MASTER_KODE_WILAYAH'!D$5:F$1353,3,FALSE),"")</f>
        <v>KOTA JAKARTA UTARA</v>
      </c>
      <c r="V319" s="371" t="str">
        <f t="shared" si="158"/>
        <v>2</v>
      </c>
      <c r="W319" s="157">
        <f t="shared" si="159"/>
        <v>0</v>
      </c>
      <c r="X319" s="145">
        <f>COUNTIFS(A1_Individu_Data_Keadaan_SDMK!A$4:A$149935,M319,A1_Individu_Data_Keadaan_SDMK!R$4:R$149935,"01. Dokter")</f>
        <v>0</v>
      </c>
      <c r="Y319" s="134">
        <f t="shared" si="160"/>
        <v>1</v>
      </c>
      <c r="Z319" s="146">
        <f t="shared" si="161"/>
        <v>0</v>
      </c>
      <c r="AA319" s="146">
        <f t="shared" si="162"/>
        <v>1</v>
      </c>
      <c r="AB319" s="145">
        <f>COUNTIFS(A1_Individu_Data_Keadaan_SDMK!A$4:A$149935,M319,A1_Individu_Data_Keadaan_SDMK!R$4:R$149935,"02. Dokter Gigi")</f>
        <v>0</v>
      </c>
      <c r="AC319" s="134">
        <f t="shared" si="163"/>
        <v>1</v>
      </c>
      <c r="AD319" s="146">
        <f t="shared" si="164"/>
        <v>0</v>
      </c>
      <c r="AE319" s="146">
        <f t="shared" si="165"/>
        <v>1</v>
      </c>
      <c r="AF319" s="145">
        <f>COUNTIFS(A1_Individu_Data_Keadaan_SDMK!A$4:A$149935,M319,A1_Individu_Data_Keadaan_SDMK!Q$4:Q$149935,"03. KEPERAWATAN")</f>
        <v>0</v>
      </c>
      <c r="AG319" s="147">
        <f t="shared" si="166"/>
        <v>5</v>
      </c>
      <c r="AH319" s="146">
        <f t="shared" si="167"/>
        <v>0</v>
      </c>
      <c r="AI319" s="146">
        <f t="shared" si="168"/>
        <v>5</v>
      </c>
      <c r="AJ319" s="145">
        <f>COUNTIFS(A1_Individu_Data_Keadaan_SDMK!A$4:A$149935,M319,A1_Individu_Data_Keadaan_SDMK!Q$4:Q$149935,"04. KEBIDANAN")</f>
        <v>0</v>
      </c>
      <c r="AK319" s="147">
        <f t="shared" si="169"/>
        <v>4</v>
      </c>
      <c r="AL319" s="146">
        <f t="shared" si="170"/>
        <v>0</v>
      </c>
      <c r="AM319" s="146">
        <f t="shared" si="171"/>
        <v>4</v>
      </c>
      <c r="AN319" s="145">
        <f>COUNTIFS(A1_Individu_Data_Keadaan_SDMK!A$4:A$149935,M319,A1_Individu_Data_Keadaan_SDMK!Q$4:Q$149935,"05. KEFARMASIAN")</f>
        <v>0</v>
      </c>
      <c r="AO319" s="147">
        <f t="shared" si="172"/>
        <v>1</v>
      </c>
      <c r="AP319" s="146">
        <f t="shared" si="173"/>
        <v>0</v>
      </c>
      <c r="AQ319" s="146">
        <f t="shared" si="174"/>
        <v>1</v>
      </c>
      <c r="AR319" s="145">
        <f>COUNTIFS(A1_Individu_Data_Keadaan_SDMK!A$4:A$149935,M319,A1_Individu_Data_Keadaan_SDMK!Q$4:Q$149935,"06. KESEHATAN MASYARAKAT")</f>
        <v>0</v>
      </c>
      <c r="AS319" s="147">
        <f t="shared" si="175"/>
        <v>1</v>
      </c>
      <c r="AT319" s="146">
        <f t="shared" si="176"/>
        <v>0</v>
      </c>
      <c r="AU319" s="146">
        <f t="shared" si="177"/>
        <v>1</v>
      </c>
      <c r="AV319" s="145">
        <f>COUNTIFS(A1_Individu_Data_Keadaan_SDMK!A$4:A$149935,M319,A1_Individu_Data_Keadaan_SDMK!Q$4:Q$149935,"07. KESEHATAN LINGKUNGAN")</f>
        <v>0</v>
      </c>
      <c r="AW319" s="147">
        <f t="shared" si="178"/>
        <v>1</v>
      </c>
      <c r="AX319" s="146">
        <f t="shared" si="179"/>
        <v>0</v>
      </c>
      <c r="AY319" s="146">
        <f t="shared" si="180"/>
        <v>1</v>
      </c>
      <c r="AZ319" s="145">
        <f>COUNTIFS(A1_Individu_Data_Keadaan_SDMK!A$4:A$149935,M319,A1_Individu_Data_Keadaan_SDMK!Q$4:Q$149935,"08. GIZI")</f>
        <v>0</v>
      </c>
      <c r="BA319" s="147">
        <f t="shared" si="181"/>
        <v>1</v>
      </c>
      <c r="BB319" s="146">
        <f t="shared" si="182"/>
        <v>0</v>
      </c>
      <c r="BC319" s="146">
        <f t="shared" si="183"/>
        <v>1</v>
      </c>
      <c r="BD319" s="145">
        <f>COUNTIFS(A1_Individu_Data_Keadaan_SDMK!A$4:A$149935,M319,A1_Individu_Data_Keadaan_SDMK!R$4:R$149935,"03. Ahli Teknologi Laboratorium Medik")</f>
        <v>0</v>
      </c>
      <c r="BE319" s="147">
        <f t="shared" si="184"/>
        <v>1</v>
      </c>
      <c r="BF319" s="146">
        <f t="shared" si="185"/>
        <v>0</v>
      </c>
      <c r="BG319" s="146">
        <f t="shared" si="186"/>
        <v>1</v>
      </c>
      <c r="BH319" s="151" t="str">
        <f t="shared" si="187"/>
        <v>Belum Memenuhi</v>
      </c>
      <c r="BI319" s="151" t="str">
        <f t="shared" si="188"/>
        <v>Belum Memenuhi</v>
      </c>
    </row>
    <row r="320" spans="13:61" ht="15">
      <c r="M320" s="132" t="s">
        <v>12994</v>
      </c>
      <c r="N320" s="132" t="s">
        <v>12995</v>
      </c>
      <c r="O320" s="132" t="s">
        <v>267</v>
      </c>
      <c r="P320" s="132" t="s">
        <v>9301</v>
      </c>
      <c r="Q320" s="132" t="s">
        <v>12204</v>
      </c>
      <c r="R320" s="132">
        <v>31</v>
      </c>
      <c r="S320" s="132">
        <v>3175</v>
      </c>
      <c r="T320" s="370" t="str">
        <f>IF(R320&lt;&gt;"",VLOOKUP(R320,'01_MASTER_KODE_WILAYAH'!H$1437:I$1470,2,FALSE),"")</f>
        <v>DKI JAKARTA</v>
      </c>
      <c r="U320" s="370" t="str">
        <f>IF(S320&lt;&gt;"",VLOOKUP(S320,'01_MASTER_KODE_WILAYAH'!D$5:F$1353,3,FALSE),"")</f>
        <v>KOTA JAKARTA UTARA</v>
      </c>
      <c r="V320" s="371" t="str">
        <f t="shared" si="158"/>
        <v>2</v>
      </c>
      <c r="W320" s="157">
        <f t="shared" si="159"/>
        <v>0</v>
      </c>
      <c r="X320" s="145">
        <f>COUNTIFS(A1_Individu_Data_Keadaan_SDMK!A$4:A$149935,M320,A1_Individu_Data_Keadaan_SDMK!R$4:R$149935,"01. Dokter")</f>
        <v>0</v>
      </c>
      <c r="Y320" s="134">
        <f t="shared" si="160"/>
        <v>1</v>
      </c>
      <c r="Z320" s="146">
        <f t="shared" si="161"/>
        <v>0</v>
      </c>
      <c r="AA320" s="146">
        <f t="shared" si="162"/>
        <v>1</v>
      </c>
      <c r="AB320" s="145">
        <f>COUNTIFS(A1_Individu_Data_Keadaan_SDMK!A$4:A$149935,M320,A1_Individu_Data_Keadaan_SDMK!R$4:R$149935,"02. Dokter Gigi")</f>
        <v>0</v>
      </c>
      <c r="AC320" s="134">
        <f t="shared" si="163"/>
        <v>1</v>
      </c>
      <c r="AD320" s="146">
        <f t="shared" si="164"/>
        <v>0</v>
      </c>
      <c r="AE320" s="146">
        <f t="shared" si="165"/>
        <v>1</v>
      </c>
      <c r="AF320" s="145">
        <f>COUNTIFS(A1_Individu_Data_Keadaan_SDMK!A$4:A$149935,M320,A1_Individu_Data_Keadaan_SDMK!Q$4:Q$149935,"03. KEPERAWATAN")</f>
        <v>0</v>
      </c>
      <c r="AG320" s="147">
        <f t="shared" si="166"/>
        <v>5</v>
      </c>
      <c r="AH320" s="146">
        <f t="shared" si="167"/>
        <v>0</v>
      </c>
      <c r="AI320" s="146">
        <f t="shared" si="168"/>
        <v>5</v>
      </c>
      <c r="AJ320" s="145">
        <f>COUNTIFS(A1_Individu_Data_Keadaan_SDMK!A$4:A$149935,M320,A1_Individu_Data_Keadaan_SDMK!Q$4:Q$149935,"04. KEBIDANAN")</f>
        <v>0</v>
      </c>
      <c r="AK320" s="147">
        <f t="shared" si="169"/>
        <v>4</v>
      </c>
      <c r="AL320" s="146">
        <f t="shared" si="170"/>
        <v>0</v>
      </c>
      <c r="AM320" s="146">
        <f t="shared" si="171"/>
        <v>4</v>
      </c>
      <c r="AN320" s="145">
        <f>COUNTIFS(A1_Individu_Data_Keadaan_SDMK!A$4:A$149935,M320,A1_Individu_Data_Keadaan_SDMK!Q$4:Q$149935,"05. KEFARMASIAN")</f>
        <v>0</v>
      </c>
      <c r="AO320" s="147">
        <f t="shared" si="172"/>
        <v>1</v>
      </c>
      <c r="AP320" s="146">
        <f t="shared" si="173"/>
        <v>0</v>
      </c>
      <c r="AQ320" s="146">
        <f t="shared" si="174"/>
        <v>1</v>
      </c>
      <c r="AR320" s="145">
        <f>COUNTIFS(A1_Individu_Data_Keadaan_SDMK!A$4:A$149935,M320,A1_Individu_Data_Keadaan_SDMK!Q$4:Q$149935,"06. KESEHATAN MASYARAKAT")</f>
        <v>0</v>
      </c>
      <c r="AS320" s="147">
        <f t="shared" si="175"/>
        <v>1</v>
      </c>
      <c r="AT320" s="146">
        <f t="shared" si="176"/>
        <v>0</v>
      </c>
      <c r="AU320" s="146">
        <f t="shared" si="177"/>
        <v>1</v>
      </c>
      <c r="AV320" s="145">
        <f>COUNTIFS(A1_Individu_Data_Keadaan_SDMK!A$4:A$149935,M320,A1_Individu_Data_Keadaan_SDMK!Q$4:Q$149935,"07. KESEHATAN LINGKUNGAN")</f>
        <v>0</v>
      </c>
      <c r="AW320" s="147">
        <f t="shared" si="178"/>
        <v>1</v>
      </c>
      <c r="AX320" s="146">
        <f t="shared" si="179"/>
        <v>0</v>
      </c>
      <c r="AY320" s="146">
        <f t="shared" si="180"/>
        <v>1</v>
      </c>
      <c r="AZ320" s="145">
        <f>COUNTIFS(A1_Individu_Data_Keadaan_SDMK!A$4:A$149935,M320,A1_Individu_Data_Keadaan_SDMK!Q$4:Q$149935,"08. GIZI")</f>
        <v>0</v>
      </c>
      <c r="BA320" s="147">
        <f t="shared" si="181"/>
        <v>1</v>
      </c>
      <c r="BB320" s="146">
        <f t="shared" si="182"/>
        <v>0</v>
      </c>
      <c r="BC320" s="146">
        <f t="shared" si="183"/>
        <v>1</v>
      </c>
      <c r="BD320" s="145">
        <f>COUNTIFS(A1_Individu_Data_Keadaan_SDMK!A$4:A$149935,M320,A1_Individu_Data_Keadaan_SDMK!R$4:R$149935,"03. Ahli Teknologi Laboratorium Medik")</f>
        <v>0</v>
      </c>
      <c r="BE320" s="147">
        <f t="shared" si="184"/>
        <v>1</v>
      </c>
      <c r="BF320" s="146">
        <f t="shared" si="185"/>
        <v>0</v>
      </c>
      <c r="BG320" s="146">
        <f t="shared" si="186"/>
        <v>1</v>
      </c>
      <c r="BH320" s="151" t="str">
        <f t="shared" si="187"/>
        <v>Belum Memenuhi</v>
      </c>
      <c r="BI320" s="151" t="str">
        <f t="shared" si="188"/>
        <v>Belum Memenuhi</v>
      </c>
    </row>
    <row r="321" spans="13:61" ht="15">
      <c r="M321" s="132" t="s">
        <v>12996</v>
      </c>
      <c r="N321" s="132" t="s">
        <v>12997</v>
      </c>
      <c r="O321" s="132" t="s">
        <v>267</v>
      </c>
      <c r="P321" s="132" t="s">
        <v>9301</v>
      </c>
      <c r="Q321" s="132" t="s">
        <v>12204</v>
      </c>
      <c r="R321" s="132">
        <v>31</v>
      </c>
      <c r="S321" s="132">
        <v>3175</v>
      </c>
      <c r="T321" s="370" t="str">
        <f>IF(R321&lt;&gt;"",VLOOKUP(R321,'01_MASTER_KODE_WILAYAH'!H$1437:I$1470,2,FALSE),"")</f>
        <v>DKI JAKARTA</v>
      </c>
      <c r="U321" s="370" t="str">
        <f>IF(S321&lt;&gt;"",VLOOKUP(S321,'01_MASTER_KODE_WILAYAH'!D$5:F$1353,3,FALSE),"")</f>
        <v>KOTA JAKARTA UTARA</v>
      </c>
      <c r="V321" s="371" t="str">
        <f t="shared" si="158"/>
        <v>2</v>
      </c>
      <c r="W321" s="157">
        <f t="shared" si="159"/>
        <v>0</v>
      </c>
      <c r="X321" s="145">
        <f>COUNTIFS(A1_Individu_Data_Keadaan_SDMK!A$4:A$149935,M321,A1_Individu_Data_Keadaan_SDMK!R$4:R$149935,"01. Dokter")</f>
        <v>0</v>
      </c>
      <c r="Y321" s="134">
        <f t="shared" si="160"/>
        <v>1</v>
      </c>
      <c r="Z321" s="146">
        <f t="shared" si="161"/>
        <v>0</v>
      </c>
      <c r="AA321" s="146">
        <f t="shared" si="162"/>
        <v>1</v>
      </c>
      <c r="AB321" s="145">
        <f>COUNTIFS(A1_Individu_Data_Keadaan_SDMK!A$4:A$149935,M321,A1_Individu_Data_Keadaan_SDMK!R$4:R$149935,"02. Dokter Gigi")</f>
        <v>0</v>
      </c>
      <c r="AC321" s="134">
        <f t="shared" si="163"/>
        <v>1</v>
      </c>
      <c r="AD321" s="146">
        <f t="shared" si="164"/>
        <v>0</v>
      </c>
      <c r="AE321" s="146">
        <f t="shared" si="165"/>
        <v>1</v>
      </c>
      <c r="AF321" s="145">
        <f>COUNTIFS(A1_Individu_Data_Keadaan_SDMK!A$4:A$149935,M321,A1_Individu_Data_Keadaan_SDMK!Q$4:Q$149935,"03. KEPERAWATAN")</f>
        <v>0</v>
      </c>
      <c r="AG321" s="147">
        <f t="shared" si="166"/>
        <v>5</v>
      </c>
      <c r="AH321" s="146">
        <f t="shared" si="167"/>
        <v>0</v>
      </c>
      <c r="AI321" s="146">
        <f t="shared" si="168"/>
        <v>5</v>
      </c>
      <c r="AJ321" s="145">
        <f>COUNTIFS(A1_Individu_Data_Keadaan_SDMK!A$4:A$149935,M321,A1_Individu_Data_Keadaan_SDMK!Q$4:Q$149935,"04. KEBIDANAN")</f>
        <v>0</v>
      </c>
      <c r="AK321" s="147">
        <f t="shared" si="169"/>
        <v>4</v>
      </c>
      <c r="AL321" s="146">
        <f t="shared" si="170"/>
        <v>0</v>
      </c>
      <c r="AM321" s="146">
        <f t="shared" si="171"/>
        <v>4</v>
      </c>
      <c r="AN321" s="145">
        <f>COUNTIFS(A1_Individu_Data_Keadaan_SDMK!A$4:A$149935,M321,A1_Individu_Data_Keadaan_SDMK!Q$4:Q$149935,"05. KEFARMASIAN")</f>
        <v>0</v>
      </c>
      <c r="AO321" s="147">
        <f t="shared" si="172"/>
        <v>1</v>
      </c>
      <c r="AP321" s="146">
        <f t="shared" si="173"/>
        <v>0</v>
      </c>
      <c r="AQ321" s="146">
        <f t="shared" si="174"/>
        <v>1</v>
      </c>
      <c r="AR321" s="145">
        <f>COUNTIFS(A1_Individu_Data_Keadaan_SDMK!A$4:A$149935,M321,A1_Individu_Data_Keadaan_SDMK!Q$4:Q$149935,"06. KESEHATAN MASYARAKAT")</f>
        <v>0</v>
      </c>
      <c r="AS321" s="147">
        <f t="shared" si="175"/>
        <v>1</v>
      </c>
      <c r="AT321" s="146">
        <f t="shared" si="176"/>
        <v>0</v>
      </c>
      <c r="AU321" s="146">
        <f t="shared" si="177"/>
        <v>1</v>
      </c>
      <c r="AV321" s="145">
        <f>COUNTIFS(A1_Individu_Data_Keadaan_SDMK!A$4:A$149935,M321,A1_Individu_Data_Keadaan_SDMK!Q$4:Q$149935,"07. KESEHATAN LINGKUNGAN")</f>
        <v>0</v>
      </c>
      <c r="AW321" s="147">
        <f t="shared" si="178"/>
        <v>1</v>
      </c>
      <c r="AX321" s="146">
        <f t="shared" si="179"/>
        <v>0</v>
      </c>
      <c r="AY321" s="146">
        <f t="shared" si="180"/>
        <v>1</v>
      </c>
      <c r="AZ321" s="145">
        <f>COUNTIFS(A1_Individu_Data_Keadaan_SDMK!A$4:A$149935,M321,A1_Individu_Data_Keadaan_SDMK!Q$4:Q$149935,"08. GIZI")</f>
        <v>0</v>
      </c>
      <c r="BA321" s="147">
        <f t="shared" si="181"/>
        <v>1</v>
      </c>
      <c r="BB321" s="146">
        <f t="shared" si="182"/>
        <v>0</v>
      </c>
      <c r="BC321" s="146">
        <f t="shared" si="183"/>
        <v>1</v>
      </c>
      <c r="BD321" s="145">
        <f>COUNTIFS(A1_Individu_Data_Keadaan_SDMK!A$4:A$149935,M321,A1_Individu_Data_Keadaan_SDMK!R$4:R$149935,"03. Ahli Teknologi Laboratorium Medik")</f>
        <v>0</v>
      </c>
      <c r="BE321" s="147">
        <f t="shared" si="184"/>
        <v>1</v>
      </c>
      <c r="BF321" s="146">
        <f t="shared" si="185"/>
        <v>0</v>
      </c>
      <c r="BG321" s="146">
        <f t="shared" si="186"/>
        <v>1</v>
      </c>
      <c r="BH321" s="151" t="str">
        <f t="shared" si="187"/>
        <v>Belum Memenuhi</v>
      </c>
      <c r="BI321" s="151" t="str">
        <f t="shared" si="188"/>
        <v>Belum Memenuhi</v>
      </c>
    </row>
    <row r="322" spans="13:61" ht="15">
      <c r="M322" s="132" t="s">
        <v>12998</v>
      </c>
      <c r="N322" s="132" t="s">
        <v>12999</v>
      </c>
      <c r="O322" s="132" t="s">
        <v>267</v>
      </c>
      <c r="P322" s="132" t="s">
        <v>9301</v>
      </c>
      <c r="Q322" s="132" t="s">
        <v>12204</v>
      </c>
      <c r="R322" s="132">
        <v>31</v>
      </c>
      <c r="S322" s="132">
        <v>3175</v>
      </c>
      <c r="T322" s="370" t="str">
        <f>IF(R322&lt;&gt;"",VLOOKUP(R322,'01_MASTER_KODE_WILAYAH'!H$1437:I$1470,2,FALSE),"")</f>
        <v>DKI JAKARTA</v>
      </c>
      <c r="U322" s="370" t="str">
        <f>IF(S322&lt;&gt;"",VLOOKUP(S322,'01_MASTER_KODE_WILAYAH'!D$5:F$1353,3,FALSE),"")</f>
        <v>KOTA JAKARTA UTARA</v>
      </c>
      <c r="V322" s="371" t="str">
        <f t="shared" si="158"/>
        <v>2</v>
      </c>
      <c r="W322" s="157">
        <f t="shared" si="159"/>
        <v>0</v>
      </c>
      <c r="X322" s="145">
        <f>COUNTIFS(A1_Individu_Data_Keadaan_SDMK!A$4:A$149935,M322,A1_Individu_Data_Keadaan_SDMK!R$4:R$149935,"01. Dokter")</f>
        <v>0</v>
      </c>
      <c r="Y322" s="134">
        <f t="shared" si="160"/>
        <v>1</v>
      </c>
      <c r="Z322" s="146">
        <f t="shared" si="161"/>
        <v>0</v>
      </c>
      <c r="AA322" s="146">
        <f t="shared" si="162"/>
        <v>1</v>
      </c>
      <c r="AB322" s="145">
        <f>COUNTIFS(A1_Individu_Data_Keadaan_SDMK!A$4:A$149935,M322,A1_Individu_Data_Keadaan_SDMK!R$4:R$149935,"02. Dokter Gigi")</f>
        <v>0</v>
      </c>
      <c r="AC322" s="134">
        <f t="shared" si="163"/>
        <v>1</v>
      </c>
      <c r="AD322" s="146">
        <f t="shared" si="164"/>
        <v>0</v>
      </c>
      <c r="AE322" s="146">
        <f t="shared" si="165"/>
        <v>1</v>
      </c>
      <c r="AF322" s="145">
        <f>COUNTIFS(A1_Individu_Data_Keadaan_SDMK!A$4:A$149935,M322,A1_Individu_Data_Keadaan_SDMK!Q$4:Q$149935,"03. KEPERAWATAN")</f>
        <v>0</v>
      </c>
      <c r="AG322" s="147">
        <f t="shared" si="166"/>
        <v>5</v>
      </c>
      <c r="AH322" s="146">
        <f t="shared" si="167"/>
        <v>0</v>
      </c>
      <c r="AI322" s="146">
        <f t="shared" si="168"/>
        <v>5</v>
      </c>
      <c r="AJ322" s="145">
        <f>COUNTIFS(A1_Individu_Data_Keadaan_SDMK!A$4:A$149935,M322,A1_Individu_Data_Keadaan_SDMK!Q$4:Q$149935,"04. KEBIDANAN")</f>
        <v>0</v>
      </c>
      <c r="AK322" s="147">
        <f t="shared" si="169"/>
        <v>4</v>
      </c>
      <c r="AL322" s="146">
        <f t="shared" si="170"/>
        <v>0</v>
      </c>
      <c r="AM322" s="146">
        <f t="shared" si="171"/>
        <v>4</v>
      </c>
      <c r="AN322" s="145">
        <f>COUNTIFS(A1_Individu_Data_Keadaan_SDMK!A$4:A$149935,M322,A1_Individu_Data_Keadaan_SDMK!Q$4:Q$149935,"05. KEFARMASIAN")</f>
        <v>0</v>
      </c>
      <c r="AO322" s="147">
        <f t="shared" si="172"/>
        <v>1</v>
      </c>
      <c r="AP322" s="146">
        <f t="shared" si="173"/>
        <v>0</v>
      </c>
      <c r="AQ322" s="146">
        <f t="shared" si="174"/>
        <v>1</v>
      </c>
      <c r="AR322" s="145">
        <f>COUNTIFS(A1_Individu_Data_Keadaan_SDMK!A$4:A$149935,M322,A1_Individu_Data_Keadaan_SDMK!Q$4:Q$149935,"06. KESEHATAN MASYARAKAT")</f>
        <v>0</v>
      </c>
      <c r="AS322" s="147">
        <f t="shared" si="175"/>
        <v>1</v>
      </c>
      <c r="AT322" s="146">
        <f t="shared" si="176"/>
        <v>0</v>
      </c>
      <c r="AU322" s="146">
        <f t="shared" si="177"/>
        <v>1</v>
      </c>
      <c r="AV322" s="145">
        <f>COUNTIFS(A1_Individu_Data_Keadaan_SDMK!A$4:A$149935,M322,A1_Individu_Data_Keadaan_SDMK!Q$4:Q$149935,"07. KESEHATAN LINGKUNGAN")</f>
        <v>0</v>
      </c>
      <c r="AW322" s="147">
        <f t="shared" si="178"/>
        <v>1</v>
      </c>
      <c r="AX322" s="146">
        <f t="shared" si="179"/>
        <v>0</v>
      </c>
      <c r="AY322" s="146">
        <f t="shared" si="180"/>
        <v>1</v>
      </c>
      <c r="AZ322" s="145">
        <f>COUNTIFS(A1_Individu_Data_Keadaan_SDMK!A$4:A$149935,M322,A1_Individu_Data_Keadaan_SDMK!Q$4:Q$149935,"08. GIZI")</f>
        <v>0</v>
      </c>
      <c r="BA322" s="147">
        <f t="shared" si="181"/>
        <v>1</v>
      </c>
      <c r="BB322" s="146">
        <f t="shared" si="182"/>
        <v>0</v>
      </c>
      <c r="BC322" s="146">
        <f t="shared" si="183"/>
        <v>1</v>
      </c>
      <c r="BD322" s="145">
        <f>COUNTIFS(A1_Individu_Data_Keadaan_SDMK!A$4:A$149935,M322,A1_Individu_Data_Keadaan_SDMK!R$4:R$149935,"03. Ahli Teknologi Laboratorium Medik")</f>
        <v>0</v>
      </c>
      <c r="BE322" s="147">
        <f t="shared" si="184"/>
        <v>1</v>
      </c>
      <c r="BF322" s="146">
        <f t="shared" si="185"/>
        <v>0</v>
      </c>
      <c r="BG322" s="146">
        <f t="shared" si="186"/>
        <v>1</v>
      </c>
      <c r="BH322" s="151" t="str">
        <f t="shared" si="187"/>
        <v>Belum Memenuhi</v>
      </c>
      <c r="BI322" s="151" t="str">
        <f t="shared" si="188"/>
        <v>Belum Memenuhi</v>
      </c>
    </row>
    <row r="323" spans="13:61" ht="15">
      <c r="M323" s="132" t="s">
        <v>13000</v>
      </c>
      <c r="N323" s="132" t="s">
        <v>13001</v>
      </c>
      <c r="O323" s="132" t="s">
        <v>267</v>
      </c>
      <c r="P323" s="132" t="s">
        <v>9301</v>
      </c>
      <c r="Q323" s="132" t="s">
        <v>12204</v>
      </c>
      <c r="R323" s="132">
        <v>31</v>
      </c>
      <c r="S323" s="132">
        <v>3175</v>
      </c>
      <c r="T323" s="370" t="str">
        <f>IF(R323&lt;&gt;"",VLOOKUP(R323,'01_MASTER_KODE_WILAYAH'!H$1437:I$1470,2,FALSE),"")</f>
        <v>DKI JAKARTA</v>
      </c>
      <c r="U323" s="370" t="str">
        <f>IF(S323&lt;&gt;"",VLOOKUP(S323,'01_MASTER_KODE_WILAYAH'!D$5:F$1353,3,FALSE),"")</f>
        <v>KOTA JAKARTA UTARA</v>
      </c>
      <c r="V323" s="371" t="str">
        <f t="shared" si="158"/>
        <v>2</v>
      </c>
      <c r="W323" s="157">
        <f t="shared" si="159"/>
        <v>0</v>
      </c>
      <c r="X323" s="145">
        <f>COUNTIFS(A1_Individu_Data_Keadaan_SDMK!A$4:A$149935,M323,A1_Individu_Data_Keadaan_SDMK!R$4:R$149935,"01. Dokter")</f>
        <v>0</v>
      </c>
      <c r="Y323" s="134">
        <f t="shared" si="160"/>
        <v>1</v>
      </c>
      <c r="Z323" s="146">
        <f t="shared" si="161"/>
        <v>0</v>
      </c>
      <c r="AA323" s="146">
        <f t="shared" si="162"/>
        <v>1</v>
      </c>
      <c r="AB323" s="145">
        <f>COUNTIFS(A1_Individu_Data_Keadaan_SDMK!A$4:A$149935,M323,A1_Individu_Data_Keadaan_SDMK!R$4:R$149935,"02. Dokter Gigi")</f>
        <v>0</v>
      </c>
      <c r="AC323" s="134">
        <f t="shared" si="163"/>
        <v>1</v>
      </c>
      <c r="AD323" s="146">
        <f t="shared" si="164"/>
        <v>0</v>
      </c>
      <c r="AE323" s="146">
        <f t="shared" si="165"/>
        <v>1</v>
      </c>
      <c r="AF323" s="145">
        <f>COUNTIFS(A1_Individu_Data_Keadaan_SDMK!A$4:A$149935,M323,A1_Individu_Data_Keadaan_SDMK!Q$4:Q$149935,"03. KEPERAWATAN")</f>
        <v>0</v>
      </c>
      <c r="AG323" s="147">
        <f t="shared" si="166"/>
        <v>5</v>
      </c>
      <c r="AH323" s="146">
        <f t="shared" si="167"/>
        <v>0</v>
      </c>
      <c r="AI323" s="146">
        <f t="shared" si="168"/>
        <v>5</v>
      </c>
      <c r="AJ323" s="145">
        <f>COUNTIFS(A1_Individu_Data_Keadaan_SDMK!A$4:A$149935,M323,A1_Individu_Data_Keadaan_SDMK!Q$4:Q$149935,"04. KEBIDANAN")</f>
        <v>0</v>
      </c>
      <c r="AK323" s="147">
        <f t="shared" si="169"/>
        <v>4</v>
      </c>
      <c r="AL323" s="146">
        <f t="shared" si="170"/>
        <v>0</v>
      </c>
      <c r="AM323" s="146">
        <f t="shared" si="171"/>
        <v>4</v>
      </c>
      <c r="AN323" s="145">
        <f>COUNTIFS(A1_Individu_Data_Keadaan_SDMK!A$4:A$149935,M323,A1_Individu_Data_Keadaan_SDMK!Q$4:Q$149935,"05. KEFARMASIAN")</f>
        <v>0</v>
      </c>
      <c r="AO323" s="147">
        <f t="shared" si="172"/>
        <v>1</v>
      </c>
      <c r="AP323" s="146">
        <f t="shared" si="173"/>
        <v>0</v>
      </c>
      <c r="AQ323" s="146">
        <f t="shared" si="174"/>
        <v>1</v>
      </c>
      <c r="AR323" s="145">
        <f>COUNTIFS(A1_Individu_Data_Keadaan_SDMK!A$4:A$149935,M323,A1_Individu_Data_Keadaan_SDMK!Q$4:Q$149935,"06. KESEHATAN MASYARAKAT")</f>
        <v>0</v>
      </c>
      <c r="AS323" s="147">
        <f t="shared" si="175"/>
        <v>1</v>
      </c>
      <c r="AT323" s="146">
        <f t="shared" si="176"/>
        <v>0</v>
      </c>
      <c r="AU323" s="146">
        <f t="shared" si="177"/>
        <v>1</v>
      </c>
      <c r="AV323" s="145">
        <f>COUNTIFS(A1_Individu_Data_Keadaan_SDMK!A$4:A$149935,M323,A1_Individu_Data_Keadaan_SDMK!Q$4:Q$149935,"07. KESEHATAN LINGKUNGAN")</f>
        <v>0</v>
      </c>
      <c r="AW323" s="147">
        <f t="shared" si="178"/>
        <v>1</v>
      </c>
      <c r="AX323" s="146">
        <f t="shared" si="179"/>
        <v>0</v>
      </c>
      <c r="AY323" s="146">
        <f t="shared" si="180"/>
        <v>1</v>
      </c>
      <c r="AZ323" s="145">
        <f>COUNTIFS(A1_Individu_Data_Keadaan_SDMK!A$4:A$149935,M323,A1_Individu_Data_Keadaan_SDMK!Q$4:Q$149935,"08. GIZI")</f>
        <v>0</v>
      </c>
      <c r="BA323" s="147">
        <f t="shared" si="181"/>
        <v>1</v>
      </c>
      <c r="BB323" s="146">
        <f t="shared" si="182"/>
        <v>0</v>
      </c>
      <c r="BC323" s="146">
        <f t="shared" si="183"/>
        <v>1</v>
      </c>
      <c r="BD323" s="145">
        <f>COUNTIFS(A1_Individu_Data_Keadaan_SDMK!A$4:A$149935,M323,A1_Individu_Data_Keadaan_SDMK!R$4:R$149935,"03. Ahli Teknologi Laboratorium Medik")</f>
        <v>0</v>
      </c>
      <c r="BE323" s="147">
        <f t="shared" si="184"/>
        <v>1</v>
      </c>
      <c r="BF323" s="146">
        <f t="shared" si="185"/>
        <v>0</v>
      </c>
      <c r="BG323" s="146">
        <f t="shared" si="186"/>
        <v>1</v>
      </c>
      <c r="BH323" s="151" t="str">
        <f t="shared" si="187"/>
        <v>Belum Memenuhi</v>
      </c>
      <c r="BI323" s="151" t="str">
        <f t="shared" si="188"/>
        <v>Belum Memenuhi</v>
      </c>
    </row>
    <row r="324" spans="13:61" ht="15">
      <c r="M324" s="132" t="s">
        <v>13002</v>
      </c>
      <c r="N324" s="132" t="s">
        <v>13003</v>
      </c>
      <c r="O324" s="132" t="s">
        <v>267</v>
      </c>
      <c r="P324" s="132" t="s">
        <v>9301</v>
      </c>
      <c r="Q324" s="132" t="s">
        <v>12204</v>
      </c>
      <c r="R324" s="132">
        <v>31</v>
      </c>
      <c r="S324" s="132">
        <v>3175</v>
      </c>
      <c r="T324" s="370" t="str">
        <f>IF(R324&lt;&gt;"",VLOOKUP(R324,'01_MASTER_KODE_WILAYAH'!H$1437:I$1470,2,FALSE),"")</f>
        <v>DKI JAKARTA</v>
      </c>
      <c r="U324" s="370" t="str">
        <f>IF(S324&lt;&gt;"",VLOOKUP(S324,'01_MASTER_KODE_WILAYAH'!D$5:F$1353,3,FALSE),"")</f>
        <v>KOTA JAKARTA UTARA</v>
      </c>
      <c r="V324" s="371" t="str">
        <f t="shared" si="158"/>
        <v>2</v>
      </c>
      <c r="W324" s="157">
        <f t="shared" si="159"/>
        <v>0</v>
      </c>
      <c r="X324" s="145">
        <f>COUNTIFS(A1_Individu_Data_Keadaan_SDMK!A$4:A$149935,M324,A1_Individu_Data_Keadaan_SDMK!R$4:R$149935,"01. Dokter")</f>
        <v>0</v>
      </c>
      <c r="Y324" s="134">
        <f t="shared" si="160"/>
        <v>1</v>
      </c>
      <c r="Z324" s="146">
        <f t="shared" si="161"/>
        <v>0</v>
      </c>
      <c r="AA324" s="146">
        <f t="shared" si="162"/>
        <v>1</v>
      </c>
      <c r="AB324" s="145">
        <f>COUNTIFS(A1_Individu_Data_Keadaan_SDMK!A$4:A$149935,M324,A1_Individu_Data_Keadaan_SDMK!R$4:R$149935,"02. Dokter Gigi")</f>
        <v>0</v>
      </c>
      <c r="AC324" s="134">
        <f t="shared" si="163"/>
        <v>1</v>
      </c>
      <c r="AD324" s="146">
        <f t="shared" si="164"/>
        <v>0</v>
      </c>
      <c r="AE324" s="146">
        <f t="shared" si="165"/>
        <v>1</v>
      </c>
      <c r="AF324" s="145">
        <f>COUNTIFS(A1_Individu_Data_Keadaan_SDMK!A$4:A$149935,M324,A1_Individu_Data_Keadaan_SDMK!Q$4:Q$149935,"03. KEPERAWATAN")</f>
        <v>0</v>
      </c>
      <c r="AG324" s="147">
        <f t="shared" si="166"/>
        <v>5</v>
      </c>
      <c r="AH324" s="146">
        <f t="shared" si="167"/>
        <v>0</v>
      </c>
      <c r="AI324" s="146">
        <f t="shared" si="168"/>
        <v>5</v>
      </c>
      <c r="AJ324" s="145">
        <f>COUNTIFS(A1_Individu_Data_Keadaan_SDMK!A$4:A$149935,M324,A1_Individu_Data_Keadaan_SDMK!Q$4:Q$149935,"04. KEBIDANAN")</f>
        <v>0</v>
      </c>
      <c r="AK324" s="147">
        <f t="shared" si="169"/>
        <v>4</v>
      </c>
      <c r="AL324" s="146">
        <f t="shared" si="170"/>
        <v>0</v>
      </c>
      <c r="AM324" s="146">
        <f t="shared" si="171"/>
        <v>4</v>
      </c>
      <c r="AN324" s="145">
        <f>COUNTIFS(A1_Individu_Data_Keadaan_SDMK!A$4:A$149935,M324,A1_Individu_Data_Keadaan_SDMK!Q$4:Q$149935,"05. KEFARMASIAN")</f>
        <v>0</v>
      </c>
      <c r="AO324" s="147">
        <f t="shared" si="172"/>
        <v>1</v>
      </c>
      <c r="AP324" s="146">
        <f t="shared" si="173"/>
        <v>0</v>
      </c>
      <c r="AQ324" s="146">
        <f t="shared" si="174"/>
        <v>1</v>
      </c>
      <c r="AR324" s="145">
        <f>COUNTIFS(A1_Individu_Data_Keadaan_SDMK!A$4:A$149935,M324,A1_Individu_Data_Keadaan_SDMK!Q$4:Q$149935,"06. KESEHATAN MASYARAKAT")</f>
        <v>0</v>
      </c>
      <c r="AS324" s="147">
        <f t="shared" si="175"/>
        <v>1</v>
      </c>
      <c r="AT324" s="146">
        <f t="shared" si="176"/>
        <v>0</v>
      </c>
      <c r="AU324" s="146">
        <f t="shared" si="177"/>
        <v>1</v>
      </c>
      <c r="AV324" s="145">
        <f>COUNTIFS(A1_Individu_Data_Keadaan_SDMK!A$4:A$149935,M324,A1_Individu_Data_Keadaan_SDMK!Q$4:Q$149935,"07. KESEHATAN LINGKUNGAN")</f>
        <v>0</v>
      </c>
      <c r="AW324" s="147">
        <f t="shared" si="178"/>
        <v>1</v>
      </c>
      <c r="AX324" s="146">
        <f t="shared" si="179"/>
        <v>0</v>
      </c>
      <c r="AY324" s="146">
        <f t="shared" si="180"/>
        <v>1</v>
      </c>
      <c r="AZ324" s="145">
        <f>COUNTIFS(A1_Individu_Data_Keadaan_SDMK!A$4:A$149935,M324,A1_Individu_Data_Keadaan_SDMK!Q$4:Q$149935,"08. GIZI")</f>
        <v>0</v>
      </c>
      <c r="BA324" s="147">
        <f t="shared" si="181"/>
        <v>1</v>
      </c>
      <c r="BB324" s="146">
        <f t="shared" si="182"/>
        <v>0</v>
      </c>
      <c r="BC324" s="146">
        <f t="shared" si="183"/>
        <v>1</v>
      </c>
      <c r="BD324" s="145">
        <f>COUNTIFS(A1_Individu_Data_Keadaan_SDMK!A$4:A$149935,M324,A1_Individu_Data_Keadaan_SDMK!R$4:R$149935,"03. Ahli Teknologi Laboratorium Medik")</f>
        <v>0</v>
      </c>
      <c r="BE324" s="147">
        <f t="shared" si="184"/>
        <v>1</v>
      </c>
      <c r="BF324" s="146">
        <f t="shared" si="185"/>
        <v>0</v>
      </c>
      <c r="BG324" s="146">
        <f t="shared" si="186"/>
        <v>1</v>
      </c>
      <c r="BH324" s="151" t="str">
        <f t="shared" si="187"/>
        <v>Belum Memenuhi</v>
      </c>
      <c r="BI324" s="151" t="str">
        <f t="shared" si="188"/>
        <v>Belum Memenuhi</v>
      </c>
    </row>
    <row r="325" spans="13:61" ht="15">
      <c r="M325" s="132" t="s">
        <v>13004</v>
      </c>
      <c r="N325" s="132" t="s">
        <v>13005</v>
      </c>
      <c r="O325" s="132" t="s">
        <v>267</v>
      </c>
      <c r="P325" s="132" t="s">
        <v>9302</v>
      </c>
      <c r="Q325" s="132" t="s">
        <v>12204</v>
      </c>
      <c r="R325" s="132">
        <v>31</v>
      </c>
      <c r="S325" s="132">
        <v>3175</v>
      </c>
      <c r="T325" s="370" t="str">
        <f>IF(R325&lt;&gt;"",VLOOKUP(R325,'01_MASTER_KODE_WILAYAH'!H$1437:I$1470,2,FALSE),"")</f>
        <v>DKI JAKARTA</v>
      </c>
      <c r="U325" s="370" t="str">
        <f>IF(S325&lt;&gt;"",VLOOKUP(S325,'01_MASTER_KODE_WILAYAH'!D$5:F$1353,3,FALSE),"")</f>
        <v>KOTA JAKARTA UTARA</v>
      </c>
      <c r="V325" s="371" t="str">
        <f t="shared" si="158"/>
        <v>1</v>
      </c>
      <c r="W325" s="157">
        <f t="shared" si="159"/>
        <v>0</v>
      </c>
      <c r="X325" s="145">
        <f>COUNTIFS(A1_Individu_Data_Keadaan_SDMK!A$4:A$149935,M325,A1_Individu_Data_Keadaan_SDMK!R$4:R$149935,"01. Dokter")</f>
        <v>0</v>
      </c>
      <c r="Y325" s="134">
        <f t="shared" si="160"/>
        <v>2</v>
      </c>
      <c r="Z325" s="146">
        <f t="shared" si="161"/>
        <v>0</v>
      </c>
      <c r="AA325" s="146">
        <f t="shared" si="162"/>
        <v>2</v>
      </c>
      <c r="AB325" s="145">
        <f>COUNTIFS(A1_Individu_Data_Keadaan_SDMK!A$4:A$149935,M325,A1_Individu_Data_Keadaan_SDMK!R$4:R$149935,"02. Dokter Gigi")</f>
        <v>0</v>
      </c>
      <c r="AC325" s="134">
        <f t="shared" si="163"/>
        <v>1</v>
      </c>
      <c r="AD325" s="146">
        <f t="shared" si="164"/>
        <v>0</v>
      </c>
      <c r="AE325" s="146">
        <f t="shared" si="165"/>
        <v>1</v>
      </c>
      <c r="AF325" s="145">
        <f>COUNTIFS(A1_Individu_Data_Keadaan_SDMK!A$4:A$149935,M325,A1_Individu_Data_Keadaan_SDMK!Q$4:Q$149935,"03. KEPERAWATAN")</f>
        <v>0</v>
      </c>
      <c r="AG325" s="147">
        <f t="shared" si="166"/>
        <v>8</v>
      </c>
      <c r="AH325" s="146">
        <f t="shared" si="167"/>
        <v>0</v>
      </c>
      <c r="AI325" s="146">
        <f t="shared" si="168"/>
        <v>8</v>
      </c>
      <c r="AJ325" s="145">
        <f>COUNTIFS(A1_Individu_Data_Keadaan_SDMK!A$4:A$149935,M325,A1_Individu_Data_Keadaan_SDMK!Q$4:Q$149935,"04. KEBIDANAN")</f>
        <v>0</v>
      </c>
      <c r="AK325" s="147">
        <f t="shared" si="169"/>
        <v>7</v>
      </c>
      <c r="AL325" s="146">
        <f t="shared" si="170"/>
        <v>0</v>
      </c>
      <c r="AM325" s="146">
        <f t="shared" si="171"/>
        <v>7</v>
      </c>
      <c r="AN325" s="145">
        <f>COUNTIFS(A1_Individu_Data_Keadaan_SDMK!A$4:A$149935,M325,A1_Individu_Data_Keadaan_SDMK!Q$4:Q$149935,"05. KEFARMASIAN")</f>
        <v>0</v>
      </c>
      <c r="AO325" s="147">
        <f t="shared" si="172"/>
        <v>1</v>
      </c>
      <c r="AP325" s="146">
        <f t="shared" si="173"/>
        <v>0</v>
      </c>
      <c r="AQ325" s="146">
        <f t="shared" si="174"/>
        <v>1</v>
      </c>
      <c r="AR325" s="145">
        <f>COUNTIFS(A1_Individu_Data_Keadaan_SDMK!A$4:A$149935,M325,A1_Individu_Data_Keadaan_SDMK!Q$4:Q$149935,"06. KESEHATAN MASYARAKAT")</f>
        <v>0</v>
      </c>
      <c r="AS325" s="147">
        <f t="shared" si="175"/>
        <v>1</v>
      </c>
      <c r="AT325" s="146">
        <f t="shared" si="176"/>
        <v>0</v>
      </c>
      <c r="AU325" s="146">
        <f t="shared" si="177"/>
        <v>1</v>
      </c>
      <c r="AV325" s="145">
        <f>COUNTIFS(A1_Individu_Data_Keadaan_SDMK!A$4:A$149935,M325,A1_Individu_Data_Keadaan_SDMK!Q$4:Q$149935,"07. KESEHATAN LINGKUNGAN")</f>
        <v>0</v>
      </c>
      <c r="AW325" s="147">
        <f t="shared" si="178"/>
        <v>1</v>
      </c>
      <c r="AX325" s="146">
        <f t="shared" si="179"/>
        <v>0</v>
      </c>
      <c r="AY325" s="146">
        <f t="shared" si="180"/>
        <v>1</v>
      </c>
      <c r="AZ325" s="145">
        <f>COUNTIFS(A1_Individu_Data_Keadaan_SDMK!A$4:A$149935,M325,A1_Individu_Data_Keadaan_SDMK!Q$4:Q$149935,"08. GIZI")</f>
        <v>0</v>
      </c>
      <c r="BA325" s="147">
        <f t="shared" si="181"/>
        <v>2</v>
      </c>
      <c r="BB325" s="146">
        <f t="shared" si="182"/>
        <v>0</v>
      </c>
      <c r="BC325" s="146">
        <f t="shared" si="183"/>
        <v>2</v>
      </c>
      <c r="BD325" s="145">
        <f>COUNTIFS(A1_Individu_Data_Keadaan_SDMK!A$4:A$149935,M325,A1_Individu_Data_Keadaan_SDMK!R$4:R$149935,"03. Ahli Teknologi Laboratorium Medik")</f>
        <v>0</v>
      </c>
      <c r="BE325" s="147">
        <f t="shared" si="184"/>
        <v>1</v>
      </c>
      <c r="BF325" s="146">
        <f t="shared" si="185"/>
        <v>0</v>
      </c>
      <c r="BG325" s="146">
        <f t="shared" si="186"/>
        <v>1</v>
      </c>
      <c r="BH325" s="151" t="str">
        <f t="shared" si="187"/>
        <v>Belum Memenuhi</v>
      </c>
      <c r="BI325" s="151" t="str">
        <f t="shared" si="188"/>
        <v>Belum Memenuhi</v>
      </c>
    </row>
    <row r="326" spans="13:61" ht="15">
      <c r="M326" s="132" t="s">
        <v>13006</v>
      </c>
      <c r="N326" s="132" t="s">
        <v>13007</v>
      </c>
      <c r="O326" s="132" t="s">
        <v>267</v>
      </c>
      <c r="P326" s="132" t="s">
        <v>9301</v>
      </c>
      <c r="Q326" s="132" t="s">
        <v>12204</v>
      </c>
      <c r="R326" s="132">
        <v>31</v>
      </c>
      <c r="S326" s="132">
        <v>3175</v>
      </c>
      <c r="T326" s="370" t="str">
        <f>IF(R326&lt;&gt;"",VLOOKUP(R326,'01_MASTER_KODE_WILAYAH'!H$1437:I$1470,2,FALSE),"")</f>
        <v>DKI JAKARTA</v>
      </c>
      <c r="U326" s="370" t="str">
        <f>IF(S326&lt;&gt;"",VLOOKUP(S326,'01_MASTER_KODE_WILAYAH'!D$5:F$1353,3,FALSE),"")</f>
        <v>KOTA JAKARTA UTARA</v>
      </c>
      <c r="V326" s="371" t="str">
        <f t="shared" si="158"/>
        <v>2</v>
      </c>
      <c r="W326" s="157">
        <f t="shared" si="159"/>
        <v>0</v>
      </c>
      <c r="X326" s="145">
        <f>COUNTIFS(A1_Individu_Data_Keadaan_SDMK!A$4:A$149935,M326,A1_Individu_Data_Keadaan_SDMK!R$4:R$149935,"01. Dokter")</f>
        <v>0</v>
      </c>
      <c r="Y326" s="134">
        <f t="shared" si="160"/>
        <v>1</v>
      </c>
      <c r="Z326" s="146">
        <f t="shared" si="161"/>
        <v>0</v>
      </c>
      <c r="AA326" s="146">
        <f t="shared" si="162"/>
        <v>1</v>
      </c>
      <c r="AB326" s="145">
        <f>COUNTIFS(A1_Individu_Data_Keadaan_SDMK!A$4:A$149935,M326,A1_Individu_Data_Keadaan_SDMK!R$4:R$149935,"02. Dokter Gigi")</f>
        <v>0</v>
      </c>
      <c r="AC326" s="134">
        <f t="shared" si="163"/>
        <v>1</v>
      </c>
      <c r="AD326" s="146">
        <f t="shared" si="164"/>
        <v>0</v>
      </c>
      <c r="AE326" s="146">
        <f t="shared" si="165"/>
        <v>1</v>
      </c>
      <c r="AF326" s="145">
        <f>COUNTIFS(A1_Individu_Data_Keadaan_SDMK!A$4:A$149935,M326,A1_Individu_Data_Keadaan_SDMK!Q$4:Q$149935,"03. KEPERAWATAN")</f>
        <v>0</v>
      </c>
      <c r="AG326" s="147">
        <f t="shared" si="166"/>
        <v>5</v>
      </c>
      <c r="AH326" s="146">
        <f t="shared" si="167"/>
        <v>0</v>
      </c>
      <c r="AI326" s="146">
        <f t="shared" si="168"/>
        <v>5</v>
      </c>
      <c r="AJ326" s="145">
        <f>COUNTIFS(A1_Individu_Data_Keadaan_SDMK!A$4:A$149935,M326,A1_Individu_Data_Keadaan_SDMK!Q$4:Q$149935,"04. KEBIDANAN")</f>
        <v>0</v>
      </c>
      <c r="AK326" s="147">
        <f t="shared" si="169"/>
        <v>4</v>
      </c>
      <c r="AL326" s="146">
        <f t="shared" si="170"/>
        <v>0</v>
      </c>
      <c r="AM326" s="146">
        <f t="shared" si="171"/>
        <v>4</v>
      </c>
      <c r="AN326" s="145">
        <f>COUNTIFS(A1_Individu_Data_Keadaan_SDMK!A$4:A$149935,M326,A1_Individu_Data_Keadaan_SDMK!Q$4:Q$149935,"05. KEFARMASIAN")</f>
        <v>0</v>
      </c>
      <c r="AO326" s="147">
        <f t="shared" si="172"/>
        <v>1</v>
      </c>
      <c r="AP326" s="146">
        <f t="shared" si="173"/>
        <v>0</v>
      </c>
      <c r="AQ326" s="146">
        <f t="shared" si="174"/>
        <v>1</v>
      </c>
      <c r="AR326" s="145">
        <f>COUNTIFS(A1_Individu_Data_Keadaan_SDMK!A$4:A$149935,M326,A1_Individu_Data_Keadaan_SDMK!Q$4:Q$149935,"06. KESEHATAN MASYARAKAT")</f>
        <v>0</v>
      </c>
      <c r="AS326" s="147">
        <f t="shared" si="175"/>
        <v>1</v>
      </c>
      <c r="AT326" s="146">
        <f t="shared" si="176"/>
        <v>0</v>
      </c>
      <c r="AU326" s="146">
        <f t="shared" si="177"/>
        <v>1</v>
      </c>
      <c r="AV326" s="145">
        <f>COUNTIFS(A1_Individu_Data_Keadaan_SDMK!A$4:A$149935,M326,A1_Individu_Data_Keadaan_SDMK!Q$4:Q$149935,"07. KESEHATAN LINGKUNGAN")</f>
        <v>0</v>
      </c>
      <c r="AW326" s="147">
        <f t="shared" si="178"/>
        <v>1</v>
      </c>
      <c r="AX326" s="146">
        <f t="shared" si="179"/>
        <v>0</v>
      </c>
      <c r="AY326" s="146">
        <f t="shared" si="180"/>
        <v>1</v>
      </c>
      <c r="AZ326" s="145">
        <f>COUNTIFS(A1_Individu_Data_Keadaan_SDMK!A$4:A$149935,M326,A1_Individu_Data_Keadaan_SDMK!Q$4:Q$149935,"08. GIZI")</f>
        <v>0</v>
      </c>
      <c r="BA326" s="147">
        <f t="shared" si="181"/>
        <v>1</v>
      </c>
      <c r="BB326" s="146">
        <f t="shared" si="182"/>
        <v>0</v>
      </c>
      <c r="BC326" s="146">
        <f t="shared" si="183"/>
        <v>1</v>
      </c>
      <c r="BD326" s="145">
        <f>COUNTIFS(A1_Individu_Data_Keadaan_SDMK!A$4:A$149935,M326,A1_Individu_Data_Keadaan_SDMK!R$4:R$149935,"03. Ahli Teknologi Laboratorium Medik")</f>
        <v>0</v>
      </c>
      <c r="BE326" s="147">
        <f t="shared" si="184"/>
        <v>1</v>
      </c>
      <c r="BF326" s="146">
        <f t="shared" si="185"/>
        <v>0</v>
      </c>
      <c r="BG326" s="146">
        <f t="shared" si="186"/>
        <v>1</v>
      </c>
      <c r="BH326" s="151" t="str">
        <f t="shared" si="187"/>
        <v>Belum Memenuhi</v>
      </c>
      <c r="BI326" s="151" t="str">
        <f t="shared" si="188"/>
        <v>Belum Memenuhi</v>
      </c>
    </row>
    <row r="327" spans="13:61" ht="15">
      <c r="M327" s="132" t="s">
        <v>13008</v>
      </c>
      <c r="N327" s="132" t="s">
        <v>13009</v>
      </c>
      <c r="O327" s="132" t="s">
        <v>267</v>
      </c>
      <c r="P327" s="132" t="s">
        <v>9301</v>
      </c>
      <c r="Q327" s="132" t="s">
        <v>12204</v>
      </c>
      <c r="R327" s="132">
        <v>31</v>
      </c>
      <c r="S327" s="132">
        <v>3175</v>
      </c>
      <c r="T327" s="370" t="str">
        <f>IF(R327&lt;&gt;"",VLOOKUP(R327,'01_MASTER_KODE_WILAYAH'!H$1437:I$1470,2,FALSE),"")</f>
        <v>DKI JAKARTA</v>
      </c>
      <c r="U327" s="370" t="str">
        <f>IF(S327&lt;&gt;"",VLOOKUP(S327,'01_MASTER_KODE_WILAYAH'!D$5:F$1353,3,FALSE),"")</f>
        <v>KOTA JAKARTA UTARA</v>
      </c>
      <c r="V327" s="371" t="str">
        <f t="shared" si="158"/>
        <v>2</v>
      </c>
      <c r="W327" s="157">
        <f t="shared" si="159"/>
        <v>0</v>
      </c>
      <c r="X327" s="145">
        <f>COUNTIFS(A1_Individu_Data_Keadaan_SDMK!A$4:A$149935,M327,A1_Individu_Data_Keadaan_SDMK!R$4:R$149935,"01. Dokter")</f>
        <v>0</v>
      </c>
      <c r="Y327" s="134">
        <f t="shared" si="160"/>
        <v>1</v>
      </c>
      <c r="Z327" s="146">
        <f t="shared" si="161"/>
        <v>0</v>
      </c>
      <c r="AA327" s="146">
        <f t="shared" si="162"/>
        <v>1</v>
      </c>
      <c r="AB327" s="145">
        <f>COUNTIFS(A1_Individu_Data_Keadaan_SDMK!A$4:A$149935,M327,A1_Individu_Data_Keadaan_SDMK!R$4:R$149935,"02. Dokter Gigi")</f>
        <v>0</v>
      </c>
      <c r="AC327" s="134">
        <f t="shared" si="163"/>
        <v>1</v>
      </c>
      <c r="AD327" s="146">
        <f t="shared" si="164"/>
        <v>0</v>
      </c>
      <c r="AE327" s="146">
        <f t="shared" si="165"/>
        <v>1</v>
      </c>
      <c r="AF327" s="145">
        <f>COUNTIFS(A1_Individu_Data_Keadaan_SDMK!A$4:A$149935,M327,A1_Individu_Data_Keadaan_SDMK!Q$4:Q$149935,"03. KEPERAWATAN")</f>
        <v>0</v>
      </c>
      <c r="AG327" s="147">
        <f t="shared" si="166"/>
        <v>5</v>
      </c>
      <c r="AH327" s="146">
        <f t="shared" si="167"/>
        <v>0</v>
      </c>
      <c r="AI327" s="146">
        <f t="shared" si="168"/>
        <v>5</v>
      </c>
      <c r="AJ327" s="145">
        <f>COUNTIFS(A1_Individu_Data_Keadaan_SDMK!A$4:A$149935,M327,A1_Individu_Data_Keadaan_SDMK!Q$4:Q$149935,"04. KEBIDANAN")</f>
        <v>0</v>
      </c>
      <c r="AK327" s="147">
        <f t="shared" si="169"/>
        <v>4</v>
      </c>
      <c r="AL327" s="146">
        <f t="shared" si="170"/>
        <v>0</v>
      </c>
      <c r="AM327" s="146">
        <f t="shared" si="171"/>
        <v>4</v>
      </c>
      <c r="AN327" s="145">
        <f>COUNTIFS(A1_Individu_Data_Keadaan_SDMK!A$4:A$149935,M327,A1_Individu_Data_Keadaan_SDMK!Q$4:Q$149935,"05. KEFARMASIAN")</f>
        <v>0</v>
      </c>
      <c r="AO327" s="147">
        <f t="shared" si="172"/>
        <v>1</v>
      </c>
      <c r="AP327" s="146">
        <f t="shared" si="173"/>
        <v>0</v>
      </c>
      <c r="AQ327" s="146">
        <f t="shared" si="174"/>
        <v>1</v>
      </c>
      <c r="AR327" s="145">
        <f>COUNTIFS(A1_Individu_Data_Keadaan_SDMK!A$4:A$149935,M327,A1_Individu_Data_Keadaan_SDMK!Q$4:Q$149935,"06. KESEHATAN MASYARAKAT")</f>
        <v>0</v>
      </c>
      <c r="AS327" s="147">
        <f t="shared" si="175"/>
        <v>1</v>
      </c>
      <c r="AT327" s="146">
        <f t="shared" si="176"/>
        <v>0</v>
      </c>
      <c r="AU327" s="146">
        <f t="shared" si="177"/>
        <v>1</v>
      </c>
      <c r="AV327" s="145">
        <f>COUNTIFS(A1_Individu_Data_Keadaan_SDMK!A$4:A$149935,M327,A1_Individu_Data_Keadaan_SDMK!Q$4:Q$149935,"07. KESEHATAN LINGKUNGAN")</f>
        <v>0</v>
      </c>
      <c r="AW327" s="147">
        <f t="shared" si="178"/>
        <v>1</v>
      </c>
      <c r="AX327" s="146">
        <f t="shared" si="179"/>
        <v>0</v>
      </c>
      <c r="AY327" s="146">
        <f t="shared" si="180"/>
        <v>1</v>
      </c>
      <c r="AZ327" s="145">
        <f>COUNTIFS(A1_Individu_Data_Keadaan_SDMK!A$4:A$149935,M327,A1_Individu_Data_Keadaan_SDMK!Q$4:Q$149935,"08. GIZI")</f>
        <v>0</v>
      </c>
      <c r="BA327" s="147">
        <f t="shared" si="181"/>
        <v>1</v>
      </c>
      <c r="BB327" s="146">
        <f t="shared" si="182"/>
        <v>0</v>
      </c>
      <c r="BC327" s="146">
        <f t="shared" si="183"/>
        <v>1</v>
      </c>
      <c r="BD327" s="145">
        <f>COUNTIFS(A1_Individu_Data_Keadaan_SDMK!A$4:A$149935,M327,A1_Individu_Data_Keadaan_SDMK!R$4:R$149935,"03. Ahli Teknologi Laboratorium Medik")</f>
        <v>0</v>
      </c>
      <c r="BE327" s="147">
        <f t="shared" si="184"/>
        <v>1</v>
      </c>
      <c r="BF327" s="146">
        <f t="shared" si="185"/>
        <v>0</v>
      </c>
      <c r="BG327" s="146">
        <f t="shared" si="186"/>
        <v>1</v>
      </c>
      <c r="BH327" s="151" t="str">
        <f t="shared" si="187"/>
        <v>Belum Memenuhi</v>
      </c>
      <c r="BI327" s="151" t="str">
        <f t="shared" si="188"/>
        <v>Belum Memenuhi</v>
      </c>
    </row>
    <row r="328" spans="13:61" ht="15">
      <c r="M328" s="132" t="s">
        <v>13010</v>
      </c>
      <c r="N328" s="132" t="s">
        <v>13011</v>
      </c>
      <c r="O328" s="132" t="s">
        <v>267</v>
      </c>
      <c r="P328" s="132" t="s">
        <v>9301</v>
      </c>
      <c r="Q328" s="132" t="s">
        <v>12204</v>
      </c>
      <c r="R328" s="132">
        <v>31</v>
      </c>
      <c r="S328" s="132">
        <v>3175</v>
      </c>
      <c r="T328" s="370" t="str">
        <f>IF(R328&lt;&gt;"",VLOOKUP(R328,'01_MASTER_KODE_WILAYAH'!H$1437:I$1470,2,FALSE),"")</f>
        <v>DKI JAKARTA</v>
      </c>
      <c r="U328" s="370" t="str">
        <f>IF(S328&lt;&gt;"",VLOOKUP(S328,'01_MASTER_KODE_WILAYAH'!D$5:F$1353,3,FALSE),"")</f>
        <v>KOTA JAKARTA UTARA</v>
      </c>
      <c r="V328" s="371" t="str">
        <f t="shared" si="158"/>
        <v>2</v>
      </c>
      <c r="W328" s="157">
        <f t="shared" si="159"/>
        <v>0</v>
      </c>
      <c r="X328" s="145">
        <f>COUNTIFS(A1_Individu_Data_Keadaan_SDMK!A$4:A$149935,M328,A1_Individu_Data_Keadaan_SDMK!R$4:R$149935,"01. Dokter")</f>
        <v>0</v>
      </c>
      <c r="Y328" s="134">
        <f t="shared" si="160"/>
        <v>1</v>
      </c>
      <c r="Z328" s="146">
        <f t="shared" si="161"/>
        <v>0</v>
      </c>
      <c r="AA328" s="146">
        <f t="shared" si="162"/>
        <v>1</v>
      </c>
      <c r="AB328" s="145">
        <f>COUNTIFS(A1_Individu_Data_Keadaan_SDMK!A$4:A$149935,M328,A1_Individu_Data_Keadaan_SDMK!R$4:R$149935,"02. Dokter Gigi")</f>
        <v>0</v>
      </c>
      <c r="AC328" s="134">
        <f t="shared" si="163"/>
        <v>1</v>
      </c>
      <c r="AD328" s="146">
        <f t="shared" si="164"/>
        <v>0</v>
      </c>
      <c r="AE328" s="146">
        <f t="shared" si="165"/>
        <v>1</v>
      </c>
      <c r="AF328" s="145">
        <f>COUNTIFS(A1_Individu_Data_Keadaan_SDMK!A$4:A$149935,M328,A1_Individu_Data_Keadaan_SDMK!Q$4:Q$149935,"03. KEPERAWATAN")</f>
        <v>0</v>
      </c>
      <c r="AG328" s="147">
        <f t="shared" si="166"/>
        <v>5</v>
      </c>
      <c r="AH328" s="146">
        <f t="shared" si="167"/>
        <v>0</v>
      </c>
      <c r="AI328" s="146">
        <f t="shared" si="168"/>
        <v>5</v>
      </c>
      <c r="AJ328" s="145">
        <f>COUNTIFS(A1_Individu_Data_Keadaan_SDMK!A$4:A$149935,M328,A1_Individu_Data_Keadaan_SDMK!Q$4:Q$149935,"04. KEBIDANAN")</f>
        <v>0</v>
      </c>
      <c r="AK328" s="147">
        <f t="shared" si="169"/>
        <v>4</v>
      </c>
      <c r="AL328" s="146">
        <f t="shared" si="170"/>
        <v>0</v>
      </c>
      <c r="AM328" s="146">
        <f t="shared" si="171"/>
        <v>4</v>
      </c>
      <c r="AN328" s="145">
        <f>COUNTIFS(A1_Individu_Data_Keadaan_SDMK!A$4:A$149935,M328,A1_Individu_Data_Keadaan_SDMK!Q$4:Q$149935,"05. KEFARMASIAN")</f>
        <v>0</v>
      </c>
      <c r="AO328" s="147">
        <f t="shared" si="172"/>
        <v>1</v>
      </c>
      <c r="AP328" s="146">
        <f t="shared" si="173"/>
        <v>0</v>
      </c>
      <c r="AQ328" s="146">
        <f t="shared" si="174"/>
        <v>1</v>
      </c>
      <c r="AR328" s="145">
        <f>COUNTIFS(A1_Individu_Data_Keadaan_SDMK!A$4:A$149935,M328,A1_Individu_Data_Keadaan_SDMK!Q$4:Q$149935,"06. KESEHATAN MASYARAKAT")</f>
        <v>0</v>
      </c>
      <c r="AS328" s="147">
        <f t="shared" si="175"/>
        <v>1</v>
      </c>
      <c r="AT328" s="146">
        <f t="shared" si="176"/>
        <v>0</v>
      </c>
      <c r="AU328" s="146">
        <f t="shared" si="177"/>
        <v>1</v>
      </c>
      <c r="AV328" s="145">
        <f>COUNTIFS(A1_Individu_Data_Keadaan_SDMK!A$4:A$149935,M328,A1_Individu_Data_Keadaan_SDMK!Q$4:Q$149935,"07. KESEHATAN LINGKUNGAN")</f>
        <v>0</v>
      </c>
      <c r="AW328" s="147">
        <f t="shared" si="178"/>
        <v>1</v>
      </c>
      <c r="AX328" s="146">
        <f t="shared" si="179"/>
        <v>0</v>
      </c>
      <c r="AY328" s="146">
        <f t="shared" si="180"/>
        <v>1</v>
      </c>
      <c r="AZ328" s="145">
        <f>COUNTIFS(A1_Individu_Data_Keadaan_SDMK!A$4:A$149935,M328,A1_Individu_Data_Keadaan_SDMK!Q$4:Q$149935,"08. GIZI")</f>
        <v>0</v>
      </c>
      <c r="BA328" s="147">
        <f t="shared" si="181"/>
        <v>1</v>
      </c>
      <c r="BB328" s="146">
        <f t="shared" si="182"/>
        <v>0</v>
      </c>
      <c r="BC328" s="146">
        <f t="shared" si="183"/>
        <v>1</v>
      </c>
      <c r="BD328" s="145">
        <f>COUNTIFS(A1_Individu_Data_Keadaan_SDMK!A$4:A$149935,M328,A1_Individu_Data_Keadaan_SDMK!R$4:R$149935,"03. Ahli Teknologi Laboratorium Medik")</f>
        <v>0</v>
      </c>
      <c r="BE328" s="147">
        <f t="shared" si="184"/>
        <v>1</v>
      </c>
      <c r="BF328" s="146">
        <f t="shared" si="185"/>
        <v>0</v>
      </c>
      <c r="BG328" s="146">
        <f t="shared" si="186"/>
        <v>1</v>
      </c>
      <c r="BH328" s="151" t="str">
        <f t="shared" si="187"/>
        <v>Belum Memenuhi</v>
      </c>
      <c r="BI328" s="151" t="str">
        <f t="shared" si="188"/>
        <v>Belum Memenuhi</v>
      </c>
    </row>
    <row r="329" spans="13:61" ht="15">
      <c r="M329" s="132" t="s">
        <v>13012</v>
      </c>
      <c r="N329" s="132" t="s">
        <v>13013</v>
      </c>
      <c r="O329" s="132" t="s">
        <v>267</v>
      </c>
      <c r="P329" s="132" t="s">
        <v>9301</v>
      </c>
      <c r="Q329" s="132" t="s">
        <v>12204</v>
      </c>
      <c r="R329" s="132">
        <v>31</v>
      </c>
      <c r="S329" s="132">
        <v>3175</v>
      </c>
      <c r="T329" s="370" t="str">
        <f>IF(R329&lt;&gt;"",VLOOKUP(R329,'01_MASTER_KODE_WILAYAH'!H$1437:I$1470,2,FALSE),"")</f>
        <v>DKI JAKARTA</v>
      </c>
      <c r="U329" s="370" t="str">
        <f>IF(S329&lt;&gt;"",VLOOKUP(S329,'01_MASTER_KODE_WILAYAH'!D$5:F$1353,3,FALSE),"")</f>
        <v>KOTA JAKARTA UTARA</v>
      </c>
      <c r="V329" s="371" t="str">
        <f t="shared" si="158"/>
        <v>2</v>
      </c>
      <c r="W329" s="157">
        <f t="shared" si="159"/>
        <v>0</v>
      </c>
      <c r="X329" s="145">
        <f>COUNTIFS(A1_Individu_Data_Keadaan_SDMK!A$4:A$149935,M329,A1_Individu_Data_Keadaan_SDMK!R$4:R$149935,"01. Dokter")</f>
        <v>0</v>
      </c>
      <c r="Y329" s="134">
        <f t="shared" si="160"/>
        <v>1</v>
      </c>
      <c r="Z329" s="146">
        <f t="shared" si="161"/>
        <v>0</v>
      </c>
      <c r="AA329" s="146">
        <f t="shared" si="162"/>
        <v>1</v>
      </c>
      <c r="AB329" s="145">
        <f>COUNTIFS(A1_Individu_Data_Keadaan_SDMK!A$4:A$149935,M329,A1_Individu_Data_Keadaan_SDMK!R$4:R$149935,"02. Dokter Gigi")</f>
        <v>0</v>
      </c>
      <c r="AC329" s="134">
        <f t="shared" si="163"/>
        <v>1</v>
      </c>
      <c r="AD329" s="146">
        <f t="shared" si="164"/>
        <v>0</v>
      </c>
      <c r="AE329" s="146">
        <f t="shared" si="165"/>
        <v>1</v>
      </c>
      <c r="AF329" s="145">
        <f>COUNTIFS(A1_Individu_Data_Keadaan_SDMK!A$4:A$149935,M329,A1_Individu_Data_Keadaan_SDMK!Q$4:Q$149935,"03. KEPERAWATAN")</f>
        <v>0</v>
      </c>
      <c r="AG329" s="147">
        <f t="shared" si="166"/>
        <v>5</v>
      </c>
      <c r="AH329" s="146">
        <f t="shared" si="167"/>
        <v>0</v>
      </c>
      <c r="AI329" s="146">
        <f t="shared" si="168"/>
        <v>5</v>
      </c>
      <c r="AJ329" s="145">
        <f>COUNTIFS(A1_Individu_Data_Keadaan_SDMK!A$4:A$149935,M329,A1_Individu_Data_Keadaan_SDMK!Q$4:Q$149935,"04. KEBIDANAN")</f>
        <v>0</v>
      </c>
      <c r="AK329" s="147">
        <f t="shared" si="169"/>
        <v>4</v>
      </c>
      <c r="AL329" s="146">
        <f t="shared" si="170"/>
        <v>0</v>
      </c>
      <c r="AM329" s="146">
        <f t="shared" si="171"/>
        <v>4</v>
      </c>
      <c r="AN329" s="145">
        <f>COUNTIFS(A1_Individu_Data_Keadaan_SDMK!A$4:A$149935,M329,A1_Individu_Data_Keadaan_SDMK!Q$4:Q$149935,"05. KEFARMASIAN")</f>
        <v>0</v>
      </c>
      <c r="AO329" s="147">
        <f t="shared" si="172"/>
        <v>1</v>
      </c>
      <c r="AP329" s="146">
        <f t="shared" si="173"/>
        <v>0</v>
      </c>
      <c r="AQ329" s="146">
        <f t="shared" si="174"/>
        <v>1</v>
      </c>
      <c r="AR329" s="145">
        <f>COUNTIFS(A1_Individu_Data_Keadaan_SDMK!A$4:A$149935,M329,A1_Individu_Data_Keadaan_SDMK!Q$4:Q$149935,"06. KESEHATAN MASYARAKAT")</f>
        <v>0</v>
      </c>
      <c r="AS329" s="147">
        <f t="shared" si="175"/>
        <v>1</v>
      </c>
      <c r="AT329" s="146">
        <f t="shared" si="176"/>
        <v>0</v>
      </c>
      <c r="AU329" s="146">
        <f t="shared" si="177"/>
        <v>1</v>
      </c>
      <c r="AV329" s="145">
        <f>COUNTIFS(A1_Individu_Data_Keadaan_SDMK!A$4:A$149935,M329,A1_Individu_Data_Keadaan_SDMK!Q$4:Q$149935,"07. KESEHATAN LINGKUNGAN")</f>
        <v>0</v>
      </c>
      <c r="AW329" s="147">
        <f t="shared" si="178"/>
        <v>1</v>
      </c>
      <c r="AX329" s="146">
        <f t="shared" si="179"/>
        <v>0</v>
      </c>
      <c r="AY329" s="146">
        <f t="shared" si="180"/>
        <v>1</v>
      </c>
      <c r="AZ329" s="145">
        <f>COUNTIFS(A1_Individu_Data_Keadaan_SDMK!A$4:A$149935,M329,A1_Individu_Data_Keadaan_SDMK!Q$4:Q$149935,"08. GIZI")</f>
        <v>0</v>
      </c>
      <c r="BA329" s="147">
        <f t="shared" si="181"/>
        <v>1</v>
      </c>
      <c r="BB329" s="146">
        <f t="shared" si="182"/>
        <v>0</v>
      </c>
      <c r="BC329" s="146">
        <f t="shared" si="183"/>
        <v>1</v>
      </c>
      <c r="BD329" s="145">
        <f>COUNTIFS(A1_Individu_Data_Keadaan_SDMK!A$4:A$149935,M329,A1_Individu_Data_Keadaan_SDMK!R$4:R$149935,"03. Ahli Teknologi Laboratorium Medik")</f>
        <v>0</v>
      </c>
      <c r="BE329" s="147">
        <f t="shared" si="184"/>
        <v>1</v>
      </c>
      <c r="BF329" s="146">
        <f t="shared" si="185"/>
        <v>0</v>
      </c>
      <c r="BG329" s="146">
        <f t="shared" si="186"/>
        <v>1</v>
      </c>
      <c r="BH329" s="151" t="str">
        <f t="shared" si="187"/>
        <v>Belum Memenuhi</v>
      </c>
      <c r="BI329" s="151" t="str">
        <f t="shared" si="188"/>
        <v>Belum Memenuhi</v>
      </c>
    </row>
    <row r="330" spans="13:61" ht="15">
      <c r="M330" s="132" t="s">
        <v>13014</v>
      </c>
      <c r="N330" s="132" t="s">
        <v>13015</v>
      </c>
      <c r="O330" s="132" t="s">
        <v>267</v>
      </c>
      <c r="P330" s="132" t="s">
        <v>9301</v>
      </c>
      <c r="Q330" s="132" t="s">
        <v>12204</v>
      </c>
      <c r="R330" s="132">
        <v>31</v>
      </c>
      <c r="S330" s="132">
        <v>3175</v>
      </c>
      <c r="T330" s="370" t="str">
        <f>IF(R330&lt;&gt;"",VLOOKUP(R330,'01_MASTER_KODE_WILAYAH'!H$1437:I$1470,2,FALSE),"")</f>
        <v>DKI JAKARTA</v>
      </c>
      <c r="U330" s="370" t="str">
        <f>IF(S330&lt;&gt;"",VLOOKUP(S330,'01_MASTER_KODE_WILAYAH'!D$5:F$1353,3,FALSE),"")</f>
        <v>KOTA JAKARTA UTARA</v>
      </c>
      <c r="V330" s="371" t="str">
        <f t="shared" si="158"/>
        <v>2</v>
      </c>
      <c r="W330" s="157">
        <f t="shared" si="159"/>
        <v>0</v>
      </c>
      <c r="X330" s="145">
        <f>COUNTIFS(A1_Individu_Data_Keadaan_SDMK!A$4:A$149935,M330,A1_Individu_Data_Keadaan_SDMK!R$4:R$149935,"01. Dokter")</f>
        <v>0</v>
      </c>
      <c r="Y330" s="134">
        <f t="shared" si="160"/>
        <v>1</v>
      </c>
      <c r="Z330" s="146">
        <f t="shared" si="161"/>
        <v>0</v>
      </c>
      <c r="AA330" s="146">
        <f t="shared" si="162"/>
        <v>1</v>
      </c>
      <c r="AB330" s="145">
        <f>COUNTIFS(A1_Individu_Data_Keadaan_SDMK!A$4:A$149935,M330,A1_Individu_Data_Keadaan_SDMK!R$4:R$149935,"02. Dokter Gigi")</f>
        <v>0</v>
      </c>
      <c r="AC330" s="134">
        <f t="shared" si="163"/>
        <v>1</v>
      </c>
      <c r="AD330" s="146">
        <f t="shared" si="164"/>
        <v>0</v>
      </c>
      <c r="AE330" s="146">
        <f t="shared" si="165"/>
        <v>1</v>
      </c>
      <c r="AF330" s="145">
        <f>COUNTIFS(A1_Individu_Data_Keadaan_SDMK!A$4:A$149935,M330,A1_Individu_Data_Keadaan_SDMK!Q$4:Q$149935,"03. KEPERAWATAN")</f>
        <v>0</v>
      </c>
      <c r="AG330" s="147">
        <f t="shared" si="166"/>
        <v>5</v>
      </c>
      <c r="AH330" s="146">
        <f t="shared" si="167"/>
        <v>0</v>
      </c>
      <c r="AI330" s="146">
        <f t="shared" si="168"/>
        <v>5</v>
      </c>
      <c r="AJ330" s="145">
        <f>COUNTIFS(A1_Individu_Data_Keadaan_SDMK!A$4:A$149935,M330,A1_Individu_Data_Keadaan_SDMK!Q$4:Q$149935,"04. KEBIDANAN")</f>
        <v>0</v>
      </c>
      <c r="AK330" s="147">
        <f t="shared" si="169"/>
        <v>4</v>
      </c>
      <c r="AL330" s="146">
        <f t="shared" si="170"/>
        <v>0</v>
      </c>
      <c r="AM330" s="146">
        <f t="shared" si="171"/>
        <v>4</v>
      </c>
      <c r="AN330" s="145">
        <f>COUNTIFS(A1_Individu_Data_Keadaan_SDMK!A$4:A$149935,M330,A1_Individu_Data_Keadaan_SDMK!Q$4:Q$149935,"05. KEFARMASIAN")</f>
        <v>0</v>
      </c>
      <c r="AO330" s="147">
        <f t="shared" si="172"/>
        <v>1</v>
      </c>
      <c r="AP330" s="146">
        <f t="shared" si="173"/>
        <v>0</v>
      </c>
      <c r="AQ330" s="146">
        <f t="shared" si="174"/>
        <v>1</v>
      </c>
      <c r="AR330" s="145">
        <f>COUNTIFS(A1_Individu_Data_Keadaan_SDMK!A$4:A$149935,M330,A1_Individu_Data_Keadaan_SDMK!Q$4:Q$149935,"06. KESEHATAN MASYARAKAT")</f>
        <v>0</v>
      </c>
      <c r="AS330" s="147">
        <f t="shared" si="175"/>
        <v>1</v>
      </c>
      <c r="AT330" s="146">
        <f t="shared" si="176"/>
        <v>0</v>
      </c>
      <c r="AU330" s="146">
        <f t="shared" si="177"/>
        <v>1</v>
      </c>
      <c r="AV330" s="145">
        <f>COUNTIFS(A1_Individu_Data_Keadaan_SDMK!A$4:A$149935,M330,A1_Individu_Data_Keadaan_SDMK!Q$4:Q$149935,"07. KESEHATAN LINGKUNGAN")</f>
        <v>0</v>
      </c>
      <c r="AW330" s="147">
        <f t="shared" si="178"/>
        <v>1</v>
      </c>
      <c r="AX330" s="146">
        <f t="shared" si="179"/>
        <v>0</v>
      </c>
      <c r="AY330" s="146">
        <f t="shared" si="180"/>
        <v>1</v>
      </c>
      <c r="AZ330" s="145">
        <f>COUNTIFS(A1_Individu_Data_Keadaan_SDMK!A$4:A$149935,M330,A1_Individu_Data_Keadaan_SDMK!Q$4:Q$149935,"08. GIZI")</f>
        <v>0</v>
      </c>
      <c r="BA330" s="147">
        <f t="shared" si="181"/>
        <v>1</v>
      </c>
      <c r="BB330" s="146">
        <f t="shared" si="182"/>
        <v>0</v>
      </c>
      <c r="BC330" s="146">
        <f t="shared" si="183"/>
        <v>1</v>
      </c>
      <c r="BD330" s="145">
        <f>COUNTIFS(A1_Individu_Data_Keadaan_SDMK!A$4:A$149935,M330,A1_Individu_Data_Keadaan_SDMK!R$4:R$149935,"03. Ahli Teknologi Laboratorium Medik")</f>
        <v>0</v>
      </c>
      <c r="BE330" s="147">
        <f t="shared" si="184"/>
        <v>1</v>
      </c>
      <c r="BF330" s="146">
        <f t="shared" si="185"/>
        <v>0</v>
      </c>
      <c r="BG330" s="146">
        <f t="shared" si="186"/>
        <v>1</v>
      </c>
      <c r="BH330" s="151" t="str">
        <f t="shared" si="187"/>
        <v>Belum Memenuhi</v>
      </c>
      <c r="BI330" s="151" t="str">
        <f t="shared" si="188"/>
        <v>Belum Memenuhi</v>
      </c>
    </row>
    <row r="331" spans="13:61" ht="15">
      <c r="M331" s="132" t="s">
        <v>13016</v>
      </c>
      <c r="N331" s="132" t="s">
        <v>13017</v>
      </c>
      <c r="O331" s="132" t="s">
        <v>267</v>
      </c>
      <c r="P331" s="132" t="s">
        <v>9301</v>
      </c>
      <c r="Q331" s="132" t="s">
        <v>12204</v>
      </c>
      <c r="R331" s="132">
        <v>31</v>
      </c>
      <c r="S331" s="132">
        <v>3175</v>
      </c>
      <c r="T331" s="370" t="str">
        <f>IF(R331&lt;&gt;"",VLOOKUP(R331,'01_MASTER_KODE_WILAYAH'!H$1437:I$1470,2,FALSE),"")</f>
        <v>DKI JAKARTA</v>
      </c>
      <c r="U331" s="370" t="str">
        <f>IF(S331&lt;&gt;"",VLOOKUP(S331,'01_MASTER_KODE_WILAYAH'!D$5:F$1353,3,FALSE),"")</f>
        <v>KOTA JAKARTA UTARA</v>
      </c>
      <c r="V331" s="371" t="str">
        <f t="shared" si="158"/>
        <v>2</v>
      </c>
      <c r="W331" s="157">
        <f t="shared" si="159"/>
        <v>0</v>
      </c>
      <c r="X331" s="145">
        <f>COUNTIFS(A1_Individu_Data_Keadaan_SDMK!A$4:A$149935,M331,A1_Individu_Data_Keadaan_SDMK!R$4:R$149935,"01. Dokter")</f>
        <v>0</v>
      </c>
      <c r="Y331" s="134">
        <f t="shared" si="160"/>
        <v>1</v>
      </c>
      <c r="Z331" s="146">
        <f t="shared" si="161"/>
        <v>0</v>
      </c>
      <c r="AA331" s="146">
        <f t="shared" si="162"/>
        <v>1</v>
      </c>
      <c r="AB331" s="145">
        <f>COUNTIFS(A1_Individu_Data_Keadaan_SDMK!A$4:A$149935,M331,A1_Individu_Data_Keadaan_SDMK!R$4:R$149935,"02. Dokter Gigi")</f>
        <v>0</v>
      </c>
      <c r="AC331" s="134">
        <f t="shared" si="163"/>
        <v>1</v>
      </c>
      <c r="AD331" s="146">
        <f t="shared" si="164"/>
        <v>0</v>
      </c>
      <c r="AE331" s="146">
        <f t="shared" si="165"/>
        <v>1</v>
      </c>
      <c r="AF331" s="145">
        <f>COUNTIFS(A1_Individu_Data_Keadaan_SDMK!A$4:A$149935,M331,A1_Individu_Data_Keadaan_SDMK!Q$4:Q$149935,"03. KEPERAWATAN")</f>
        <v>0</v>
      </c>
      <c r="AG331" s="147">
        <f t="shared" si="166"/>
        <v>5</v>
      </c>
      <c r="AH331" s="146">
        <f t="shared" si="167"/>
        <v>0</v>
      </c>
      <c r="AI331" s="146">
        <f t="shared" si="168"/>
        <v>5</v>
      </c>
      <c r="AJ331" s="145">
        <f>COUNTIFS(A1_Individu_Data_Keadaan_SDMK!A$4:A$149935,M331,A1_Individu_Data_Keadaan_SDMK!Q$4:Q$149935,"04. KEBIDANAN")</f>
        <v>0</v>
      </c>
      <c r="AK331" s="147">
        <f t="shared" si="169"/>
        <v>4</v>
      </c>
      <c r="AL331" s="146">
        <f t="shared" si="170"/>
        <v>0</v>
      </c>
      <c r="AM331" s="146">
        <f t="shared" si="171"/>
        <v>4</v>
      </c>
      <c r="AN331" s="145">
        <f>COUNTIFS(A1_Individu_Data_Keadaan_SDMK!A$4:A$149935,M331,A1_Individu_Data_Keadaan_SDMK!Q$4:Q$149935,"05. KEFARMASIAN")</f>
        <v>0</v>
      </c>
      <c r="AO331" s="147">
        <f t="shared" si="172"/>
        <v>1</v>
      </c>
      <c r="AP331" s="146">
        <f t="shared" si="173"/>
        <v>0</v>
      </c>
      <c r="AQ331" s="146">
        <f t="shared" si="174"/>
        <v>1</v>
      </c>
      <c r="AR331" s="145">
        <f>COUNTIFS(A1_Individu_Data_Keadaan_SDMK!A$4:A$149935,M331,A1_Individu_Data_Keadaan_SDMK!Q$4:Q$149935,"06. KESEHATAN MASYARAKAT")</f>
        <v>0</v>
      </c>
      <c r="AS331" s="147">
        <f t="shared" si="175"/>
        <v>1</v>
      </c>
      <c r="AT331" s="146">
        <f t="shared" si="176"/>
        <v>0</v>
      </c>
      <c r="AU331" s="146">
        <f t="shared" si="177"/>
        <v>1</v>
      </c>
      <c r="AV331" s="145">
        <f>COUNTIFS(A1_Individu_Data_Keadaan_SDMK!A$4:A$149935,M331,A1_Individu_Data_Keadaan_SDMK!Q$4:Q$149935,"07. KESEHATAN LINGKUNGAN")</f>
        <v>0</v>
      </c>
      <c r="AW331" s="147">
        <f t="shared" si="178"/>
        <v>1</v>
      </c>
      <c r="AX331" s="146">
        <f t="shared" si="179"/>
        <v>0</v>
      </c>
      <c r="AY331" s="146">
        <f t="shared" si="180"/>
        <v>1</v>
      </c>
      <c r="AZ331" s="145">
        <f>COUNTIFS(A1_Individu_Data_Keadaan_SDMK!A$4:A$149935,M331,A1_Individu_Data_Keadaan_SDMK!Q$4:Q$149935,"08. GIZI")</f>
        <v>0</v>
      </c>
      <c r="BA331" s="147">
        <f t="shared" si="181"/>
        <v>1</v>
      </c>
      <c r="BB331" s="146">
        <f t="shared" si="182"/>
        <v>0</v>
      </c>
      <c r="BC331" s="146">
        <f t="shared" si="183"/>
        <v>1</v>
      </c>
      <c r="BD331" s="145">
        <f>COUNTIFS(A1_Individu_Data_Keadaan_SDMK!A$4:A$149935,M331,A1_Individu_Data_Keadaan_SDMK!R$4:R$149935,"03. Ahli Teknologi Laboratorium Medik")</f>
        <v>0</v>
      </c>
      <c r="BE331" s="147">
        <f t="shared" si="184"/>
        <v>1</v>
      </c>
      <c r="BF331" s="146">
        <f t="shared" si="185"/>
        <v>0</v>
      </c>
      <c r="BG331" s="146">
        <f t="shared" si="186"/>
        <v>1</v>
      </c>
      <c r="BH331" s="151" t="str">
        <f t="shared" si="187"/>
        <v>Belum Memenuhi</v>
      </c>
      <c r="BI331" s="151" t="str">
        <f t="shared" si="188"/>
        <v>Belum Memenuhi</v>
      </c>
    </row>
    <row r="332" spans="13:61" ht="15">
      <c r="M332" s="132" t="s">
        <v>13018</v>
      </c>
      <c r="N332" s="132" t="s">
        <v>13019</v>
      </c>
      <c r="O332" s="132" t="s">
        <v>267</v>
      </c>
      <c r="P332" s="132" t="s">
        <v>9301</v>
      </c>
      <c r="Q332" s="132" t="s">
        <v>12204</v>
      </c>
      <c r="R332" s="132">
        <v>31</v>
      </c>
      <c r="S332" s="132">
        <v>3175</v>
      </c>
      <c r="T332" s="370" t="str">
        <f>IF(R332&lt;&gt;"",VLOOKUP(R332,'01_MASTER_KODE_WILAYAH'!H$1437:I$1470,2,FALSE),"")</f>
        <v>DKI JAKARTA</v>
      </c>
      <c r="U332" s="370" t="str">
        <f>IF(S332&lt;&gt;"",VLOOKUP(S332,'01_MASTER_KODE_WILAYAH'!D$5:F$1353,3,FALSE),"")</f>
        <v>KOTA JAKARTA UTARA</v>
      </c>
      <c r="V332" s="371" t="str">
        <f t="shared" si="158"/>
        <v>2</v>
      </c>
      <c r="W332" s="157">
        <f t="shared" si="159"/>
        <v>0</v>
      </c>
      <c r="X332" s="145">
        <f>COUNTIFS(A1_Individu_Data_Keadaan_SDMK!A$4:A$149935,M332,A1_Individu_Data_Keadaan_SDMK!R$4:R$149935,"01. Dokter")</f>
        <v>0</v>
      </c>
      <c r="Y332" s="134">
        <f t="shared" si="160"/>
        <v>1</v>
      </c>
      <c r="Z332" s="146">
        <f t="shared" si="161"/>
        <v>0</v>
      </c>
      <c r="AA332" s="146">
        <f t="shared" si="162"/>
        <v>1</v>
      </c>
      <c r="AB332" s="145">
        <f>COUNTIFS(A1_Individu_Data_Keadaan_SDMK!A$4:A$149935,M332,A1_Individu_Data_Keadaan_SDMK!R$4:R$149935,"02. Dokter Gigi")</f>
        <v>0</v>
      </c>
      <c r="AC332" s="134">
        <f t="shared" si="163"/>
        <v>1</v>
      </c>
      <c r="AD332" s="146">
        <f t="shared" si="164"/>
        <v>0</v>
      </c>
      <c r="AE332" s="146">
        <f t="shared" si="165"/>
        <v>1</v>
      </c>
      <c r="AF332" s="145">
        <f>COUNTIFS(A1_Individu_Data_Keadaan_SDMK!A$4:A$149935,M332,A1_Individu_Data_Keadaan_SDMK!Q$4:Q$149935,"03. KEPERAWATAN")</f>
        <v>0</v>
      </c>
      <c r="AG332" s="147">
        <f t="shared" si="166"/>
        <v>5</v>
      </c>
      <c r="AH332" s="146">
        <f t="shared" si="167"/>
        <v>0</v>
      </c>
      <c r="AI332" s="146">
        <f t="shared" si="168"/>
        <v>5</v>
      </c>
      <c r="AJ332" s="145">
        <f>COUNTIFS(A1_Individu_Data_Keadaan_SDMK!A$4:A$149935,M332,A1_Individu_Data_Keadaan_SDMK!Q$4:Q$149935,"04. KEBIDANAN")</f>
        <v>0</v>
      </c>
      <c r="AK332" s="147">
        <f t="shared" si="169"/>
        <v>4</v>
      </c>
      <c r="AL332" s="146">
        <f t="shared" si="170"/>
        <v>0</v>
      </c>
      <c r="AM332" s="146">
        <f t="shared" si="171"/>
        <v>4</v>
      </c>
      <c r="AN332" s="145">
        <f>COUNTIFS(A1_Individu_Data_Keadaan_SDMK!A$4:A$149935,M332,A1_Individu_Data_Keadaan_SDMK!Q$4:Q$149935,"05. KEFARMASIAN")</f>
        <v>0</v>
      </c>
      <c r="AO332" s="147">
        <f t="shared" si="172"/>
        <v>1</v>
      </c>
      <c r="AP332" s="146">
        <f t="shared" si="173"/>
        <v>0</v>
      </c>
      <c r="AQ332" s="146">
        <f t="shared" si="174"/>
        <v>1</v>
      </c>
      <c r="AR332" s="145">
        <f>COUNTIFS(A1_Individu_Data_Keadaan_SDMK!A$4:A$149935,M332,A1_Individu_Data_Keadaan_SDMK!Q$4:Q$149935,"06. KESEHATAN MASYARAKAT")</f>
        <v>0</v>
      </c>
      <c r="AS332" s="147">
        <f t="shared" si="175"/>
        <v>1</v>
      </c>
      <c r="AT332" s="146">
        <f t="shared" si="176"/>
        <v>0</v>
      </c>
      <c r="AU332" s="146">
        <f t="shared" si="177"/>
        <v>1</v>
      </c>
      <c r="AV332" s="145">
        <f>COUNTIFS(A1_Individu_Data_Keadaan_SDMK!A$4:A$149935,M332,A1_Individu_Data_Keadaan_SDMK!Q$4:Q$149935,"07. KESEHATAN LINGKUNGAN")</f>
        <v>0</v>
      </c>
      <c r="AW332" s="147">
        <f t="shared" si="178"/>
        <v>1</v>
      </c>
      <c r="AX332" s="146">
        <f t="shared" si="179"/>
        <v>0</v>
      </c>
      <c r="AY332" s="146">
        <f t="shared" si="180"/>
        <v>1</v>
      </c>
      <c r="AZ332" s="145">
        <f>COUNTIFS(A1_Individu_Data_Keadaan_SDMK!A$4:A$149935,M332,A1_Individu_Data_Keadaan_SDMK!Q$4:Q$149935,"08. GIZI")</f>
        <v>0</v>
      </c>
      <c r="BA332" s="147">
        <f t="shared" si="181"/>
        <v>1</v>
      </c>
      <c r="BB332" s="146">
        <f t="shared" si="182"/>
        <v>0</v>
      </c>
      <c r="BC332" s="146">
        <f t="shared" si="183"/>
        <v>1</v>
      </c>
      <c r="BD332" s="145">
        <f>COUNTIFS(A1_Individu_Data_Keadaan_SDMK!A$4:A$149935,M332,A1_Individu_Data_Keadaan_SDMK!R$4:R$149935,"03. Ahli Teknologi Laboratorium Medik")</f>
        <v>0</v>
      </c>
      <c r="BE332" s="147">
        <f t="shared" si="184"/>
        <v>1</v>
      </c>
      <c r="BF332" s="146">
        <f t="shared" si="185"/>
        <v>0</v>
      </c>
      <c r="BG332" s="146">
        <f t="shared" si="186"/>
        <v>1</v>
      </c>
      <c r="BH332" s="151" t="str">
        <f t="shared" si="187"/>
        <v>Belum Memenuhi</v>
      </c>
      <c r="BI332" s="151" t="str">
        <f t="shared" si="188"/>
        <v>Belum Memenuhi</v>
      </c>
    </row>
    <row r="333" spans="13:61" ht="15">
      <c r="M333" s="132" t="s">
        <v>13020</v>
      </c>
      <c r="N333" s="132" t="s">
        <v>13021</v>
      </c>
      <c r="O333" s="132" t="s">
        <v>267</v>
      </c>
      <c r="P333" s="132" t="s">
        <v>9302</v>
      </c>
      <c r="Q333" s="132" t="s">
        <v>12204</v>
      </c>
      <c r="R333" s="132">
        <v>31</v>
      </c>
      <c r="S333" s="132">
        <v>3175</v>
      </c>
      <c r="T333" s="370" t="str">
        <f>IF(R333&lt;&gt;"",VLOOKUP(R333,'01_MASTER_KODE_WILAYAH'!H$1437:I$1470,2,FALSE),"")</f>
        <v>DKI JAKARTA</v>
      </c>
      <c r="U333" s="370" t="str">
        <f>IF(S333&lt;&gt;"",VLOOKUP(S333,'01_MASTER_KODE_WILAYAH'!D$5:F$1353,3,FALSE),"")</f>
        <v>KOTA JAKARTA UTARA</v>
      </c>
      <c r="V333" s="371" t="str">
        <f t="shared" si="158"/>
        <v>1</v>
      </c>
      <c r="W333" s="157">
        <f t="shared" si="159"/>
        <v>0</v>
      </c>
      <c r="X333" s="145">
        <f>COUNTIFS(A1_Individu_Data_Keadaan_SDMK!A$4:A$149935,M333,A1_Individu_Data_Keadaan_SDMK!R$4:R$149935,"01. Dokter")</f>
        <v>0</v>
      </c>
      <c r="Y333" s="134">
        <f t="shared" si="160"/>
        <v>2</v>
      </c>
      <c r="Z333" s="146">
        <f t="shared" si="161"/>
        <v>0</v>
      </c>
      <c r="AA333" s="146">
        <f t="shared" si="162"/>
        <v>2</v>
      </c>
      <c r="AB333" s="145">
        <f>COUNTIFS(A1_Individu_Data_Keadaan_SDMK!A$4:A$149935,M333,A1_Individu_Data_Keadaan_SDMK!R$4:R$149935,"02. Dokter Gigi")</f>
        <v>0</v>
      </c>
      <c r="AC333" s="134">
        <f t="shared" si="163"/>
        <v>1</v>
      </c>
      <c r="AD333" s="146">
        <f t="shared" si="164"/>
        <v>0</v>
      </c>
      <c r="AE333" s="146">
        <f t="shared" si="165"/>
        <v>1</v>
      </c>
      <c r="AF333" s="145">
        <f>COUNTIFS(A1_Individu_Data_Keadaan_SDMK!A$4:A$149935,M333,A1_Individu_Data_Keadaan_SDMK!Q$4:Q$149935,"03. KEPERAWATAN")</f>
        <v>0</v>
      </c>
      <c r="AG333" s="147">
        <f t="shared" si="166"/>
        <v>8</v>
      </c>
      <c r="AH333" s="146">
        <f t="shared" si="167"/>
        <v>0</v>
      </c>
      <c r="AI333" s="146">
        <f t="shared" si="168"/>
        <v>8</v>
      </c>
      <c r="AJ333" s="145">
        <f>COUNTIFS(A1_Individu_Data_Keadaan_SDMK!A$4:A$149935,M333,A1_Individu_Data_Keadaan_SDMK!Q$4:Q$149935,"04. KEBIDANAN")</f>
        <v>0</v>
      </c>
      <c r="AK333" s="147">
        <f t="shared" si="169"/>
        <v>7</v>
      </c>
      <c r="AL333" s="146">
        <f t="shared" si="170"/>
        <v>0</v>
      </c>
      <c r="AM333" s="146">
        <f t="shared" si="171"/>
        <v>7</v>
      </c>
      <c r="AN333" s="145">
        <f>COUNTIFS(A1_Individu_Data_Keadaan_SDMK!A$4:A$149935,M333,A1_Individu_Data_Keadaan_SDMK!Q$4:Q$149935,"05. KEFARMASIAN")</f>
        <v>0</v>
      </c>
      <c r="AO333" s="147">
        <f t="shared" si="172"/>
        <v>1</v>
      </c>
      <c r="AP333" s="146">
        <f t="shared" si="173"/>
        <v>0</v>
      </c>
      <c r="AQ333" s="146">
        <f t="shared" si="174"/>
        <v>1</v>
      </c>
      <c r="AR333" s="145">
        <f>COUNTIFS(A1_Individu_Data_Keadaan_SDMK!A$4:A$149935,M333,A1_Individu_Data_Keadaan_SDMK!Q$4:Q$149935,"06. KESEHATAN MASYARAKAT")</f>
        <v>0</v>
      </c>
      <c r="AS333" s="147">
        <f t="shared" si="175"/>
        <v>1</v>
      </c>
      <c r="AT333" s="146">
        <f t="shared" si="176"/>
        <v>0</v>
      </c>
      <c r="AU333" s="146">
        <f t="shared" si="177"/>
        <v>1</v>
      </c>
      <c r="AV333" s="145">
        <f>COUNTIFS(A1_Individu_Data_Keadaan_SDMK!A$4:A$149935,M333,A1_Individu_Data_Keadaan_SDMK!Q$4:Q$149935,"07. KESEHATAN LINGKUNGAN")</f>
        <v>0</v>
      </c>
      <c r="AW333" s="147">
        <f t="shared" si="178"/>
        <v>1</v>
      </c>
      <c r="AX333" s="146">
        <f t="shared" si="179"/>
        <v>0</v>
      </c>
      <c r="AY333" s="146">
        <f t="shared" si="180"/>
        <v>1</v>
      </c>
      <c r="AZ333" s="145">
        <f>COUNTIFS(A1_Individu_Data_Keadaan_SDMK!A$4:A$149935,M333,A1_Individu_Data_Keadaan_SDMK!Q$4:Q$149935,"08. GIZI")</f>
        <v>0</v>
      </c>
      <c r="BA333" s="147">
        <f t="shared" si="181"/>
        <v>2</v>
      </c>
      <c r="BB333" s="146">
        <f t="shared" si="182"/>
        <v>0</v>
      </c>
      <c r="BC333" s="146">
        <f t="shared" si="183"/>
        <v>2</v>
      </c>
      <c r="BD333" s="145">
        <f>COUNTIFS(A1_Individu_Data_Keadaan_SDMK!A$4:A$149935,M333,A1_Individu_Data_Keadaan_SDMK!R$4:R$149935,"03. Ahli Teknologi Laboratorium Medik")</f>
        <v>0</v>
      </c>
      <c r="BE333" s="147">
        <f t="shared" si="184"/>
        <v>1</v>
      </c>
      <c r="BF333" s="146">
        <f t="shared" si="185"/>
        <v>0</v>
      </c>
      <c r="BG333" s="146">
        <f t="shared" si="186"/>
        <v>1</v>
      </c>
      <c r="BH333" s="151" t="str">
        <f t="shared" si="187"/>
        <v>Belum Memenuhi</v>
      </c>
      <c r="BI333" s="151" t="str">
        <f t="shared" si="188"/>
        <v>Belum Memenuhi</v>
      </c>
    </row>
    <row r="334" spans="13:61" ht="15">
      <c r="M334" s="132" t="s">
        <v>13022</v>
      </c>
      <c r="N334" s="132" t="s">
        <v>13023</v>
      </c>
      <c r="O334" s="132" t="s">
        <v>267</v>
      </c>
      <c r="P334" s="132" t="s">
        <v>9301</v>
      </c>
      <c r="Q334" s="132" t="s">
        <v>12204</v>
      </c>
      <c r="R334" s="132">
        <v>31</v>
      </c>
      <c r="S334" s="132">
        <v>3175</v>
      </c>
      <c r="T334" s="370" t="str">
        <f>IF(R334&lt;&gt;"",VLOOKUP(R334,'01_MASTER_KODE_WILAYAH'!H$1437:I$1470,2,FALSE),"")</f>
        <v>DKI JAKARTA</v>
      </c>
      <c r="U334" s="370" t="str">
        <f>IF(S334&lt;&gt;"",VLOOKUP(S334,'01_MASTER_KODE_WILAYAH'!D$5:F$1353,3,FALSE),"")</f>
        <v>KOTA JAKARTA UTARA</v>
      </c>
      <c r="V334" s="371" t="str">
        <f t="shared" si="158"/>
        <v>2</v>
      </c>
      <c r="W334" s="157">
        <f t="shared" si="159"/>
        <v>0</v>
      </c>
      <c r="X334" s="145">
        <f>COUNTIFS(A1_Individu_Data_Keadaan_SDMK!A$4:A$149935,M334,A1_Individu_Data_Keadaan_SDMK!R$4:R$149935,"01. Dokter")</f>
        <v>0</v>
      </c>
      <c r="Y334" s="134">
        <f t="shared" si="160"/>
        <v>1</v>
      </c>
      <c r="Z334" s="146">
        <f t="shared" si="161"/>
        <v>0</v>
      </c>
      <c r="AA334" s="146">
        <f t="shared" si="162"/>
        <v>1</v>
      </c>
      <c r="AB334" s="145">
        <f>COUNTIFS(A1_Individu_Data_Keadaan_SDMK!A$4:A$149935,M334,A1_Individu_Data_Keadaan_SDMK!R$4:R$149935,"02. Dokter Gigi")</f>
        <v>0</v>
      </c>
      <c r="AC334" s="134">
        <f t="shared" si="163"/>
        <v>1</v>
      </c>
      <c r="AD334" s="146">
        <f t="shared" si="164"/>
        <v>0</v>
      </c>
      <c r="AE334" s="146">
        <f t="shared" si="165"/>
        <v>1</v>
      </c>
      <c r="AF334" s="145">
        <f>COUNTIFS(A1_Individu_Data_Keadaan_SDMK!A$4:A$149935,M334,A1_Individu_Data_Keadaan_SDMK!Q$4:Q$149935,"03. KEPERAWATAN")</f>
        <v>0</v>
      </c>
      <c r="AG334" s="147">
        <f t="shared" si="166"/>
        <v>5</v>
      </c>
      <c r="AH334" s="146">
        <f t="shared" si="167"/>
        <v>0</v>
      </c>
      <c r="AI334" s="146">
        <f t="shared" si="168"/>
        <v>5</v>
      </c>
      <c r="AJ334" s="145">
        <f>COUNTIFS(A1_Individu_Data_Keadaan_SDMK!A$4:A$149935,M334,A1_Individu_Data_Keadaan_SDMK!Q$4:Q$149935,"04. KEBIDANAN")</f>
        <v>0</v>
      </c>
      <c r="AK334" s="147">
        <f t="shared" si="169"/>
        <v>4</v>
      </c>
      <c r="AL334" s="146">
        <f t="shared" si="170"/>
        <v>0</v>
      </c>
      <c r="AM334" s="146">
        <f t="shared" si="171"/>
        <v>4</v>
      </c>
      <c r="AN334" s="145">
        <f>COUNTIFS(A1_Individu_Data_Keadaan_SDMK!A$4:A$149935,M334,A1_Individu_Data_Keadaan_SDMK!Q$4:Q$149935,"05. KEFARMASIAN")</f>
        <v>0</v>
      </c>
      <c r="AO334" s="147">
        <f t="shared" si="172"/>
        <v>1</v>
      </c>
      <c r="AP334" s="146">
        <f t="shared" si="173"/>
        <v>0</v>
      </c>
      <c r="AQ334" s="146">
        <f t="shared" si="174"/>
        <v>1</v>
      </c>
      <c r="AR334" s="145">
        <f>COUNTIFS(A1_Individu_Data_Keadaan_SDMK!A$4:A$149935,M334,A1_Individu_Data_Keadaan_SDMK!Q$4:Q$149935,"06. KESEHATAN MASYARAKAT")</f>
        <v>0</v>
      </c>
      <c r="AS334" s="147">
        <f t="shared" si="175"/>
        <v>1</v>
      </c>
      <c r="AT334" s="146">
        <f t="shared" si="176"/>
        <v>0</v>
      </c>
      <c r="AU334" s="146">
        <f t="shared" si="177"/>
        <v>1</v>
      </c>
      <c r="AV334" s="145">
        <f>COUNTIFS(A1_Individu_Data_Keadaan_SDMK!A$4:A$149935,M334,A1_Individu_Data_Keadaan_SDMK!Q$4:Q$149935,"07. KESEHATAN LINGKUNGAN")</f>
        <v>0</v>
      </c>
      <c r="AW334" s="147">
        <f t="shared" si="178"/>
        <v>1</v>
      </c>
      <c r="AX334" s="146">
        <f t="shared" si="179"/>
        <v>0</v>
      </c>
      <c r="AY334" s="146">
        <f t="shared" si="180"/>
        <v>1</v>
      </c>
      <c r="AZ334" s="145">
        <f>COUNTIFS(A1_Individu_Data_Keadaan_SDMK!A$4:A$149935,M334,A1_Individu_Data_Keadaan_SDMK!Q$4:Q$149935,"08. GIZI")</f>
        <v>0</v>
      </c>
      <c r="BA334" s="147">
        <f t="shared" si="181"/>
        <v>1</v>
      </c>
      <c r="BB334" s="146">
        <f t="shared" si="182"/>
        <v>0</v>
      </c>
      <c r="BC334" s="146">
        <f t="shared" si="183"/>
        <v>1</v>
      </c>
      <c r="BD334" s="145">
        <f>COUNTIFS(A1_Individu_Data_Keadaan_SDMK!A$4:A$149935,M334,A1_Individu_Data_Keadaan_SDMK!R$4:R$149935,"03. Ahli Teknologi Laboratorium Medik")</f>
        <v>0</v>
      </c>
      <c r="BE334" s="147">
        <f t="shared" si="184"/>
        <v>1</v>
      </c>
      <c r="BF334" s="146">
        <f t="shared" si="185"/>
        <v>0</v>
      </c>
      <c r="BG334" s="146">
        <f t="shared" si="186"/>
        <v>1</v>
      </c>
      <c r="BH334" s="151" t="str">
        <f t="shared" si="187"/>
        <v>Belum Memenuhi</v>
      </c>
      <c r="BI334" s="151" t="str">
        <f t="shared" si="188"/>
        <v>Belum Memenuhi</v>
      </c>
    </row>
    <row r="335" spans="13:61" ht="15">
      <c r="M335" s="132" t="s">
        <v>13024</v>
      </c>
      <c r="N335" s="132" t="s">
        <v>13025</v>
      </c>
      <c r="O335" s="132" t="s">
        <v>267</v>
      </c>
      <c r="P335" s="132" t="s">
        <v>9301</v>
      </c>
      <c r="Q335" s="132" t="s">
        <v>12204</v>
      </c>
      <c r="R335" s="132">
        <v>31</v>
      </c>
      <c r="S335" s="132">
        <v>3175</v>
      </c>
      <c r="T335" s="370" t="str">
        <f>IF(R335&lt;&gt;"",VLOOKUP(R335,'01_MASTER_KODE_WILAYAH'!H$1437:I$1470,2,FALSE),"")</f>
        <v>DKI JAKARTA</v>
      </c>
      <c r="U335" s="370" t="str">
        <f>IF(S335&lt;&gt;"",VLOOKUP(S335,'01_MASTER_KODE_WILAYAH'!D$5:F$1353,3,FALSE),"")</f>
        <v>KOTA JAKARTA UTARA</v>
      </c>
      <c r="V335" s="371" t="str">
        <f t="shared" si="158"/>
        <v>2</v>
      </c>
      <c r="W335" s="157">
        <f t="shared" si="159"/>
        <v>0</v>
      </c>
      <c r="X335" s="145">
        <f>COUNTIFS(A1_Individu_Data_Keadaan_SDMK!A$4:A$149935,M335,A1_Individu_Data_Keadaan_SDMK!R$4:R$149935,"01. Dokter")</f>
        <v>0</v>
      </c>
      <c r="Y335" s="134">
        <f t="shared" si="160"/>
        <v>1</v>
      </c>
      <c r="Z335" s="146">
        <f t="shared" si="161"/>
        <v>0</v>
      </c>
      <c r="AA335" s="146">
        <f t="shared" si="162"/>
        <v>1</v>
      </c>
      <c r="AB335" s="145">
        <f>COUNTIFS(A1_Individu_Data_Keadaan_SDMK!A$4:A$149935,M335,A1_Individu_Data_Keadaan_SDMK!R$4:R$149935,"02. Dokter Gigi")</f>
        <v>0</v>
      </c>
      <c r="AC335" s="134">
        <f t="shared" si="163"/>
        <v>1</v>
      </c>
      <c r="AD335" s="146">
        <f t="shared" si="164"/>
        <v>0</v>
      </c>
      <c r="AE335" s="146">
        <f t="shared" si="165"/>
        <v>1</v>
      </c>
      <c r="AF335" s="145">
        <f>COUNTIFS(A1_Individu_Data_Keadaan_SDMK!A$4:A$149935,M335,A1_Individu_Data_Keadaan_SDMK!Q$4:Q$149935,"03. KEPERAWATAN")</f>
        <v>0</v>
      </c>
      <c r="AG335" s="147">
        <f t="shared" si="166"/>
        <v>5</v>
      </c>
      <c r="AH335" s="146">
        <f t="shared" si="167"/>
        <v>0</v>
      </c>
      <c r="AI335" s="146">
        <f t="shared" si="168"/>
        <v>5</v>
      </c>
      <c r="AJ335" s="145">
        <f>COUNTIFS(A1_Individu_Data_Keadaan_SDMK!A$4:A$149935,M335,A1_Individu_Data_Keadaan_SDMK!Q$4:Q$149935,"04. KEBIDANAN")</f>
        <v>0</v>
      </c>
      <c r="AK335" s="147">
        <f t="shared" si="169"/>
        <v>4</v>
      </c>
      <c r="AL335" s="146">
        <f t="shared" si="170"/>
        <v>0</v>
      </c>
      <c r="AM335" s="146">
        <f t="shared" si="171"/>
        <v>4</v>
      </c>
      <c r="AN335" s="145">
        <f>COUNTIFS(A1_Individu_Data_Keadaan_SDMK!A$4:A$149935,M335,A1_Individu_Data_Keadaan_SDMK!Q$4:Q$149935,"05. KEFARMASIAN")</f>
        <v>0</v>
      </c>
      <c r="AO335" s="147">
        <f t="shared" si="172"/>
        <v>1</v>
      </c>
      <c r="AP335" s="146">
        <f t="shared" si="173"/>
        <v>0</v>
      </c>
      <c r="AQ335" s="146">
        <f t="shared" si="174"/>
        <v>1</v>
      </c>
      <c r="AR335" s="145">
        <f>COUNTIFS(A1_Individu_Data_Keadaan_SDMK!A$4:A$149935,M335,A1_Individu_Data_Keadaan_SDMK!Q$4:Q$149935,"06. KESEHATAN MASYARAKAT")</f>
        <v>0</v>
      </c>
      <c r="AS335" s="147">
        <f t="shared" si="175"/>
        <v>1</v>
      </c>
      <c r="AT335" s="146">
        <f t="shared" si="176"/>
        <v>0</v>
      </c>
      <c r="AU335" s="146">
        <f t="shared" si="177"/>
        <v>1</v>
      </c>
      <c r="AV335" s="145">
        <f>COUNTIFS(A1_Individu_Data_Keadaan_SDMK!A$4:A$149935,M335,A1_Individu_Data_Keadaan_SDMK!Q$4:Q$149935,"07. KESEHATAN LINGKUNGAN")</f>
        <v>0</v>
      </c>
      <c r="AW335" s="147">
        <f t="shared" si="178"/>
        <v>1</v>
      </c>
      <c r="AX335" s="146">
        <f t="shared" si="179"/>
        <v>0</v>
      </c>
      <c r="AY335" s="146">
        <f t="shared" si="180"/>
        <v>1</v>
      </c>
      <c r="AZ335" s="145">
        <f>COUNTIFS(A1_Individu_Data_Keadaan_SDMK!A$4:A$149935,M335,A1_Individu_Data_Keadaan_SDMK!Q$4:Q$149935,"08. GIZI")</f>
        <v>0</v>
      </c>
      <c r="BA335" s="147">
        <f t="shared" si="181"/>
        <v>1</v>
      </c>
      <c r="BB335" s="146">
        <f t="shared" si="182"/>
        <v>0</v>
      </c>
      <c r="BC335" s="146">
        <f t="shared" si="183"/>
        <v>1</v>
      </c>
      <c r="BD335" s="145">
        <f>COUNTIFS(A1_Individu_Data_Keadaan_SDMK!A$4:A$149935,M335,A1_Individu_Data_Keadaan_SDMK!R$4:R$149935,"03. Ahli Teknologi Laboratorium Medik")</f>
        <v>0</v>
      </c>
      <c r="BE335" s="147">
        <f t="shared" si="184"/>
        <v>1</v>
      </c>
      <c r="BF335" s="146">
        <f t="shared" si="185"/>
        <v>0</v>
      </c>
      <c r="BG335" s="146">
        <f t="shared" si="186"/>
        <v>1</v>
      </c>
      <c r="BH335" s="151" t="str">
        <f t="shared" si="187"/>
        <v>Belum Memenuhi</v>
      </c>
      <c r="BI335" s="151" t="str">
        <f t="shared" si="188"/>
        <v>Belum Memenuhi</v>
      </c>
    </row>
    <row r="336" spans="13:61" ht="15">
      <c r="M336" s="132" t="s">
        <v>13026</v>
      </c>
      <c r="N336" s="132" t="s">
        <v>13027</v>
      </c>
      <c r="O336" s="132" t="s">
        <v>267</v>
      </c>
      <c r="P336" s="132" t="s">
        <v>9301</v>
      </c>
      <c r="Q336" s="132" t="s">
        <v>12204</v>
      </c>
      <c r="R336" s="132">
        <v>31</v>
      </c>
      <c r="S336" s="132">
        <v>3175</v>
      </c>
      <c r="T336" s="370" t="str">
        <f>IF(R336&lt;&gt;"",VLOOKUP(R336,'01_MASTER_KODE_WILAYAH'!H$1437:I$1470,2,FALSE),"")</f>
        <v>DKI JAKARTA</v>
      </c>
      <c r="U336" s="370" t="str">
        <f>IF(S336&lt;&gt;"",VLOOKUP(S336,'01_MASTER_KODE_WILAYAH'!D$5:F$1353,3,FALSE),"")</f>
        <v>KOTA JAKARTA UTARA</v>
      </c>
      <c r="V336" s="371" t="str">
        <f t="shared" si="158"/>
        <v>2</v>
      </c>
      <c r="W336" s="157">
        <f t="shared" si="159"/>
        <v>0</v>
      </c>
      <c r="X336" s="145">
        <f>COUNTIFS(A1_Individu_Data_Keadaan_SDMK!A$4:A$149935,M336,A1_Individu_Data_Keadaan_SDMK!R$4:R$149935,"01. Dokter")</f>
        <v>0</v>
      </c>
      <c r="Y336" s="134">
        <f t="shared" si="160"/>
        <v>1</v>
      </c>
      <c r="Z336" s="146">
        <f t="shared" si="161"/>
        <v>0</v>
      </c>
      <c r="AA336" s="146">
        <f t="shared" si="162"/>
        <v>1</v>
      </c>
      <c r="AB336" s="145">
        <f>COUNTIFS(A1_Individu_Data_Keadaan_SDMK!A$4:A$149935,M336,A1_Individu_Data_Keadaan_SDMK!R$4:R$149935,"02. Dokter Gigi")</f>
        <v>0</v>
      </c>
      <c r="AC336" s="134">
        <f t="shared" si="163"/>
        <v>1</v>
      </c>
      <c r="AD336" s="146">
        <f t="shared" si="164"/>
        <v>0</v>
      </c>
      <c r="AE336" s="146">
        <f t="shared" si="165"/>
        <v>1</v>
      </c>
      <c r="AF336" s="145">
        <f>COUNTIFS(A1_Individu_Data_Keadaan_SDMK!A$4:A$149935,M336,A1_Individu_Data_Keadaan_SDMK!Q$4:Q$149935,"03. KEPERAWATAN")</f>
        <v>0</v>
      </c>
      <c r="AG336" s="147">
        <f t="shared" si="166"/>
        <v>5</v>
      </c>
      <c r="AH336" s="146">
        <f t="shared" si="167"/>
        <v>0</v>
      </c>
      <c r="AI336" s="146">
        <f t="shared" si="168"/>
        <v>5</v>
      </c>
      <c r="AJ336" s="145">
        <f>COUNTIFS(A1_Individu_Data_Keadaan_SDMK!A$4:A$149935,M336,A1_Individu_Data_Keadaan_SDMK!Q$4:Q$149935,"04. KEBIDANAN")</f>
        <v>0</v>
      </c>
      <c r="AK336" s="147">
        <f t="shared" si="169"/>
        <v>4</v>
      </c>
      <c r="AL336" s="146">
        <f t="shared" si="170"/>
        <v>0</v>
      </c>
      <c r="AM336" s="146">
        <f t="shared" si="171"/>
        <v>4</v>
      </c>
      <c r="AN336" s="145">
        <f>COUNTIFS(A1_Individu_Data_Keadaan_SDMK!A$4:A$149935,M336,A1_Individu_Data_Keadaan_SDMK!Q$4:Q$149935,"05. KEFARMASIAN")</f>
        <v>0</v>
      </c>
      <c r="AO336" s="147">
        <f t="shared" si="172"/>
        <v>1</v>
      </c>
      <c r="AP336" s="146">
        <f t="shared" si="173"/>
        <v>0</v>
      </c>
      <c r="AQ336" s="146">
        <f t="shared" si="174"/>
        <v>1</v>
      </c>
      <c r="AR336" s="145">
        <f>COUNTIFS(A1_Individu_Data_Keadaan_SDMK!A$4:A$149935,M336,A1_Individu_Data_Keadaan_SDMK!Q$4:Q$149935,"06. KESEHATAN MASYARAKAT")</f>
        <v>0</v>
      </c>
      <c r="AS336" s="147">
        <f t="shared" si="175"/>
        <v>1</v>
      </c>
      <c r="AT336" s="146">
        <f t="shared" si="176"/>
        <v>0</v>
      </c>
      <c r="AU336" s="146">
        <f t="shared" si="177"/>
        <v>1</v>
      </c>
      <c r="AV336" s="145">
        <f>COUNTIFS(A1_Individu_Data_Keadaan_SDMK!A$4:A$149935,M336,A1_Individu_Data_Keadaan_SDMK!Q$4:Q$149935,"07. KESEHATAN LINGKUNGAN")</f>
        <v>0</v>
      </c>
      <c r="AW336" s="147">
        <f t="shared" si="178"/>
        <v>1</v>
      </c>
      <c r="AX336" s="146">
        <f t="shared" si="179"/>
        <v>0</v>
      </c>
      <c r="AY336" s="146">
        <f t="shared" si="180"/>
        <v>1</v>
      </c>
      <c r="AZ336" s="145">
        <f>COUNTIFS(A1_Individu_Data_Keadaan_SDMK!A$4:A$149935,M336,A1_Individu_Data_Keadaan_SDMK!Q$4:Q$149935,"08. GIZI")</f>
        <v>0</v>
      </c>
      <c r="BA336" s="147">
        <f t="shared" si="181"/>
        <v>1</v>
      </c>
      <c r="BB336" s="146">
        <f t="shared" si="182"/>
        <v>0</v>
      </c>
      <c r="BC336" s="146">
        <f t="shared" si="183"/>
        <v>1</v>
      </c>
      <c r="BD336" s="145">
        <f>COUNTIFS(A1_Individu_Data_Keadaan_SDMK!A$4:A$149935,M336,A1_Individu_Data_Keadaan_SDMK!R$4:R$149935,"03. Ahli Teknologi Laboratorium Medik")</f>
        <v>0</v>
      </c>
      <c r="BE336" s="147">
        <f t="shared" si="184"/>
        <v>1</v>
      </c>
      <c r="BF336" s="146">
        <f t="shared" si="185"/>
        <v>0</v>
      </c>
      <c r="BG336" s="146">
        <f t="shared" si="186"/>
        <v>1</v>
      </c>
      <c r="BH336" s="151" t="str">
        <f t="shared" si="187"/>
        <v>Belum Memenuhi</v>
      </c>
      <c r="BI336" s="151" t="str">
        <f t="shared" si="188"/>
        <v>Belum Memenuhi</v>
      </c>
    </row>
    <row r="337" spans="13:61" ht="15">
      <c r="M337" s="132" t="s">
        <v>13028</v>
      </c>
      <c r="N337" s="132" t="s">
        <v>13029</v>
      </c>
      <c r="O337" s="132" t="s">
        <v>267</v>
      </c>
      <c r="P337" s="132" t="s">
        <v>9301</v>
      </c>
      <c r="Q337" s="132" t="s">
        <v>12204</v>
      </c>
      <c r="R337" s="132">
        <v>31</v>
      </c>
      <c r="S337" s="132">
        <v>3175</v>
      </c>
      <c r="T337" s="370" t="str">
        <f>IF(R337&lt;&gt;"",VLOOKUP(R337,'01_MASTER_KODE_WILAYAH'!H$1437:I$1470,2,FALSE),"")</f>
        <v>DKI JAKARTA</v>
      </c>
      <c r="U337" s="370" t="str">
        <f>IF(S337&lt;&gt;"",VLOOKUP(S337,'01_MASTER_KODE_WILAYAH'!D$5:F$1353,3,FALSE),"")</f>
        <v>KOTA JAKARTA UTARA</v>
      </c>
      <c r="V337" s="371" t="str">
        <f t="shared" si="158"/>
        <v>2</v>
      </c>
      <c r="W337" s="157">
        <f t="shared" si="159"/>
        <v>0</v>
      </c>
      <c r="X337" s="145">
        <f>COUNTIFS(A1_Individu_Data_Keadaan_SDMK!A$4:A$149935,M337,A1_Individu_Data_Keadaan_SDMK!R$4:R$149935,"01. Dokter")</f>
        <v>0</v>
      </c>
      <c r="Y337" s="134">
        <f t="shared" si="160"/>
        <v>1</v>
      </c>
      <c r="Z337" s="146">
        <f t="shared" si="161"/>
        <v>0</v>
      </c>
      <c r="AA337" s="146">
        <f t="shared" si="162"/>
        <v>1</v>
      </c>
      <c r="AB337" s="145">
        <f>COUNTIFS(A1_Individu_Data_Keadaan_SDMK!A$4:A$149935,M337,A1_Individu_Data_Keadaan_SDMK!R$4:R$149935,"02. Dokter Gigi")</f>
        <v>0</v>
      </c>
      <c r="AC337" s="134">
        <f t="shared" si="163"/>
        <v>1</v>
      </c>
      <c r="AD337" s="146">
        <f t="shared" si="164"/>
        <v>0</v>
      </c>
      <c r="AE337" s="146">
        <f t="shared" si="165"/>
        <v>1</v>
      </c>
      <c r="AF337" s="145">
        <f>COUNTIFS(A1_Individu_Data_Keadaan_SDMK!A$4:A$149935,M337,A1_Individu_Data_Keadaan_SDMK!Q$4:Q$149935,"03. KEPERAWATAN")</f>
        <v>0</v>
      </c>
      <c r="AG337" s="147">
        <f t="shared" si="166"/>
        <v>5</v>
      </c>
      <c r="AH337" s="146">
        <f t="shared" si="167"/>
        <v>0</v>
      </c>
      <c r="AI337" s="146">
        <f t="shared" si="168"/>
        <v>5</v>
      </c>
      <c r="AJ337" s="145">
        <f>COUNTIFS(A1_Individu_Data_Keadaan_SDMK!A$4:A$149935,M337,A1_Individu_Data_Keadaan_SDMK!Q$4:Q$149935,"04. KEBIDANAN")</f>
        <v>0</v>
      </c>
      <c r="AK337" s="147">
        <f t="shared" si="169"/>
        <v>4</v>
      </c>
      <c r="AL337" s="146">
        <f t="shared" si="170"/>
        <v>0</v>
      </c>
      <c r="AM337" s="146">
        <f t="shared" si="171"/>
        <v>4</v>
      </c>
      <c r="AN337" s="145">
        <f>COUNTIFS(A1_Individu_Data_Keadaan_SDMK!A$4:A$149935,M337,A1_Individu_Data_Keadaan_SDMK!Q$4:Q$149935,"05. KEFARMASIAN")</f>
        <v>0</v>
      </c>
      <c r="AO337" s="147">
        <f t="shared" si="172"/>
        <v>1</v>
      </c>
      <c r="AP337" s="146">
        <f t="shared" si="173"/>
        <v>0</v>
      </c>
      <c r="AQ337" s="146">
        <f t="shared" si="174"/>
        <v>1</v>
      </c>
      <c r="AR337" s="145">
        <f>COUNTIFS(A1_Individu_Data_Keadaan_SDMK!A$4:A$149935,M337,A1_Individu_Data_Keadaan_SDMK!Q$4:Q$149935,"06. KESEHATAN MASYARAKAT")</f>
        <v>0</v>
      </c>
      <c r="AS337" s="147">
        <f t="shared" si="175"/>
        <v>1</v>
      </c>
      <c r="AT337" s="146">
        <f t="shared" si="176"/>
        <v>0</v>
      </c>
      <c r="AU337" s="146">
        <f t="shared" si="177"/>
        <v>1</v>
      </c>
      <c r="AV337" s="145">
        <f>COUNTIFS(A1_Individu_Data_Keadaan_SDMK!A$4:A$149935,M337,A1_Individu_Data_Keadaan_SDMK!Q$4:Q$149935,"07. KESEHATAN LINGKUNGAN")</f>
        <v>0</v>
      </c>
      <c r="AW337" s="147">
        <f t="shared" si="178"/>
        <v>1</v>
      </c>
      <c r="AX337" s="146">
        <f t="shared" si="179"/>
        <v>0</v>
      </c>
      <c r="AY337" s="146">
        <f t="shared" si="180"/>
        <v>1</v>
      </c>
      <c r="AZ337" s="145">
        <f>COUNTIFS(A1_Individu_Data_Keadaan_SDMK!A$4:A$149935,M337,A1_Individu_Data_Keadaan_SDMK!Q$4:Q$149935,"08. GIZI")</f>
        <v>0</v>
      </c>
      <c r="BA337" s="147">
        <f t="shared" si="181"/>
        <v>1</v>
      </c>
      <c r="BB337" s="146">
        <f t="shared" si="182"/>
        <v>0</v>
      </c>
      <c r="BC337" s="146">
        <f t="shared" si="183"/>
        <v>1</v>
      </c>
      <c r="BD337" s="145">
        <f>COUNTIFS(A1_Individu_Data_Keadaan_SDMK!A$4:A$149935,M337,A1_Individu_Data_Keadaan_SDMK!R$4:R$149935,"03. Ahli Teknologi Laboratorium Medik")</f>
        <v>0</v>
      </c>
      <c r="BE337" s="147">
        <f t="shared" si="184"/>
        <v>1</v>
      </c>
      <c r="BF337" s="146">
        <f t="shared" si="185"/>
        <v>0</v>
      </c>
      <c r="BG337" s="146">
        <f t="shared" si="186"/>
        <v>1</v>
      </c>
      <c r="BH337" s="151" t="str">
        <f t="shared" si="187"/>
        <v>Belum Memenuhi</v>
      </c>
      <c r="BI337" s="151" t="str">
        <f t="shared" si="188"/>
        <v>Belum Memenuhi</v>
      </c>
    </row>
    <row r="338" spans="13:61" ht="15">
      <c r="M338" s="132" t="s">
        <v>13030</v>
      </c>
      <c r="N338" s="132" t="s">
        <v>13031</v>
      </c>
      <c r="O338" s="132" t="s">
        <v>267</v>
      </c>
      <c r="P338" s="132" t="s">
        <v>9302</v>
      </c>
      <c r="Q338" s="132" t="s">
        <v>12204</v>
      </c>
      <c r="R338" s="132">
        <v>31</v>
      </c>
      <c r="S338" s="132">
        <v>3175</v>
      </c>
      <c r="T338" s="370" t="str">
        <f>IF(R338&lt;&gt;"",VLOOKUP(R338,'01_MASTER_KODE_WILAYAH'!H$1437:I$1470,2,FALSE),"")</f>
        <v>DKI JAKARTA</v>
      </c>
      <c r="U338" s="370" t="str">
        <f>IF(S338&lt;&gt;"",VLOOKUP(S338,'01_MASTER_KODE_WILAYAH'!D$5:F$1353,3,FALSE),"")</f>
        <v>KOTA JAKARTA UTARA</v>
      </c>
      <c r="V338" s="371" t="str">
        <f t="shared" si="158"/>
        <v>1</v>
      </c>
      <c r="W338" s="157">
        <f t="shared" si="159"/>
        <v>0</v>
      </c>
      <c r="X338" s="145">
        <f>COUNTIFS(A1_Individu_Data_Keadaan_SDMK!A$4:A$149935,M338,A1_Individu_Data_Keadaan_SDMK!R$4:R$149935,"01. Dokter")</f>
        <v>0</v>
      </c>
      <c r="Y338" s="134">
        <f t="shared" si="160"/>
        <v>2</v>
      </c>
      <c r="Z338" s="146">
        <f t="shared" si="161"/>
        <v>0</v>
      </c>
      <c r="AA338" s="146">
        <f t="shared" si="162"/>
        <v>2</v>
      </c>
      <c r="AB338" s="145">
        <f>COUNTIFS(A1_Individu_Data_Keadaan_SDMK!A$4:A$149935,M338,A1_Individu_Data_Keadaan_SDMK!R$4:R$149935,"02. Dokter Gigi")</f>
        <v>0</v>
      </c>
      <c r="AC338" s="134">
        <f t="shared" si="163"/>
        <v>1</v>
      </c>
      <c r="AD338" s="146">
        <f t="shared" si="164"/>
        <v>0</v>
      </c>
      <c r="AE338" s="146">
        <f t="shared" si="165"/>
        <v>1</v>
      </c>
      <c r="AF338" s="145">
        <f>COUNTIFS(A1_Individu_Data_Keadaan_SDMK!A$4:A$149935,M338,A1_Individu_Data_Keadaan_SDMK!Q$4:Q$149935,"03. KEPERAWATAN")</f>
        <v>0</v>
      </c>
      <c r="AG338" s="147">
        <f t="shared" si="166"/>
        <v>8</v>
      </c>
      <c r="AH338" s="146">
        <f t="shared" si="167"/>
        <v>0</v>
      </c>
      <c r="AI338" s="146">
        <f t="shared" si="168"/>
        <v>8</v>
      </c>
      <c r="AJ338" s="145">
        <f>COUNTIFS(A1_Individu_Data_Keadaan_SDMK!A$4:A$149935,M338,A1_Individu_Data_Keadaan_SDMK!Q$4:Q$149935,"04. KEBIDANAN")</f>
        <v>0</v>
      </c>
      <c r="AK338" s="147">
        <f t="shared" si="169"/>
        <v>7</v>
      </c>
      <c r="AL338" s="146">
        <f t="shared" si="170"/>
        <v>0</v>
      </c>
      <c r="AM338" s="146">
        <f t="shared" si="171"/>
        <v>7</v>
      </c>
      <c r="AN338" s="145">
        <f>COUNTIFS(A1_Individu_Data_Keadaan_SDMK!A$4:A$149935,M338,A1_Individu_Data_Keadaan_SDMK!Q$4:Q$149935,"05. KEFARMASIAN")</f>
        <v>0</v>
      </c>
      <c r="AO338" s="147">
        <f t="shared" si="172"/>
        <v>1</v>
      </c>
      <c r="AP338" s="146">
        <f t="shared" si="173"/>
        <v>0</v>
      </c>
      <c r="AQ338" s="146">
        <f t="shared" si="174"/>
        <v>1</v>
      </c>
      <c r="AR338" s="145">
        <f>COUNTIFS(A1_Individu_Data_Keadaan_SDMK!A$4:A$149935,M338,A1_Individu_Data_Keadaan_SDMK!Q$4:Q$149935,"06. KESEHATAN MASYARAKAT")</f>
        <v>0</v>
      </c>
      <c r="AS338" s="147">
        <f t="shared" si="175"/>
        <v>1</v>
      </c>
      <c r="AT338" s="146">
        <f t="shared" si="176"/>
        <v>0</v>
      </c>
      <c r="AU338" s="146">
        <f t="shared" si="177"/>
        <v>1</v>
      </c>
      <c r="AV338" s="145">
        <f>COUNTIFS(A1_Individu_Data_Keadaan_SDMK!A$4:A$149935,M338,A1_Individu_Data_Keadaan_SDMK!Q$4:Q$149935,"07. KESEHATAN LINGKUNGAN")</f>
        <v>0</v>
      </c>
      <c r="AW338" s="147">
        <f t="shared" si="178"/>
        <v>1</v>
      </c>
      <c r="AX338" s="146">
        <f t="shared" si="179"/>
        <v>0</v>
      </c>
      <c r="AY338" s="146">
        <f t="shared" si="180"/>
        <v>1</v>
      </c>
      <c r="AZ338" s="145">
        <f>COUNTIFS(A1_Individu_Data_Keadaan_SDMK!A$4:A$149935,M338,A1_Individu_Data_Keadaan_SDMK!Q$4:Q$149935,"08. GIZI")</f>
        <v>0</v>
      </c>
      <c r="BA338" s="147">
        <f t="shared" si="181"/>
        <v>2</v>
      </c>
      <c r="BB338" s="146">
        <f t="shared" si="182"/>
        <v>0</v>
      </c>
      <c r="BC338" s="146">
        <f t="shared" si="183"/>
        <v>2</v>
      </c>
      <c r="BD338" s="145">
        <f>COUNTIFS(A1_Individu_Data_Keadaan_SDMK!A$4:A$149935,M338,A1_Individu_Data_Keadaan_SDMK!R$4:R$149935,"03. Ahli Teknologi Laboratorium Medik")</f>
        <v>0</v>
      </c>
      <c r="BE338" s="147">
        <f t="shared" si="184"/>
        <v>1</v>
      </c>
      <c r="BF338" s="146">
        <f t="shared" si="185"/>
        <v>0</v>
      </c>
      <c r="BG338" s="146">
        <f t="shared" si="186"/>
        <v>1</v>
      </c>
      <c r="BH338" s="151" t="str">
        <f t="shared" si="187"/>
        <v>Belum Memenuhi</v>
      </c>
      <c r="BI338" s="151" t="str">
        <f t="shared" si="188"/>
        <v>Belum Memenuhi</v>
      </c>
    </row>
    <row r="339" spans="13:61" ht="15">
      <c r="M339" s="132" t="s">
        <v>13032</v>
      </c>
      <c r="N339" s="132" t="s">
        <v>13033</v>
      </c>
      <c r="O339" s="132" t="s">
        <v>267</v>
      </c>
      <c r="P339" s="132" t="s">
        <v>9301</v>
      </c>
      <c r="Q339" s="132" t="s">
        <v>12204</v>
      </c>
      <c r="R339" s="132">
        <v>31</v>
      </c>
      <c r="S339" s="132">
        <v>3175</v>
      </c>
      <c r="T339" s="370" t="str">
        <f>IF(R339&lt;&gt;"",VLOOKUP(R339,'01_MASTER_KODE_WILAYAH'!H$1437:I$1470,2,FALSE),"")</f>
        <v>DKI JAKARTA</v>
      </c>
      <c r="U339" s="370" t="str">
        <f>IF(S339&lt;&gt;"",VLOOKUP(S339,'01_MASTER_KODE_WILAYAH'!D$5:F$1353,3,FALSE),"")</f>
        <v>KOTA JAKARTA UTARA</v>
      </c>
      <c r="V339" s="371" t="str">
        <f t="shared" si="158"/>
        <v>2</v>
      </c>
      <c r="W339" s="157">
        <f t="shared" si="159"/>
        <v>0</v>
      </c>
      <c r="X339" s="145">
        <f>COUNTIFS(A1_Individu_Data_Keadaan_SDMK!A$4:A$149935,M339,A1_Individu_Data_Keadaan_SDMK!R$4:R$149935,"01. Dokter")</f>
        <v>0</v>
      </c>
      <c r="Y339" s="134">
        <f t="shared" si="160"/>
        <v>1</v>
      </c>
      <c r="Z339" s="146">
        <f t="shared" si="161"/>
        <v>0</v>
      </c>
      <c r="AA339" s="146">
        <f t="shared" si="162"/>
        <v>1</v>
      </c>
      <c r="AB339" s="145">
        <f>COUNTIFS(A1_Individu_Data_Keadaan_SDMK!A$4:A$149935,M339,A1_Individu_Data_Keadaan_SDMK!R$4:R$149935,"02. Dokter Gigi")</f>
        <v>0</v>
      </c>
      <c r="AC339" s="134">
        <f t="shared" si="163"/>
        <v>1</v>
      </c>
      <c r="AD339" s="146">
        <f t="shared" si="164"/>
        <v>0</v>
      </c>
      <c r="AE339" s="146">
        <f t="shared" si="165"/>
        <v>1</v>
      </c>
      <c r="AF339" s="145">
        <f>COUNTIFS(A1_Individu_Data_Keadaan_SDMK!A$4:A$149935,M339,A1_Individu_Data_Keadaan_SDMK!Q$4:Q$149935,"03. KEPERAWATAN")</f>
        <v>0</v>
      </c>
      <c r="AG339" s="147">
        <f t="shared" si="166"/>
        <v>5</v>
      </c>
      <c r="AH339" s="146">
        <f t="shared" si="167"/>
        <v>0</v>
      </c>
      <c r="AI339" s="146">
        <f t="shared" si="168"/>
        <v>5</v>
      </c>
      <c r="AJ339" s="145">
        <f>COUNTIFS(A1_Individu_Data_Keadaan_SDMK!A$4:A$149935,M339,A1_Individu_Data_Keadaan_SDMK!Q$4:Q$149935,"04. KEBIDANAN")</f>
        <v>0</v>
      </c>
      <c r="AK339" s="147">
        <f t="shared" si="169"/>
        <v>4</v>
      </c>
      <c r="AL339" s="146">
        <f t="shared" si="170"/>
        <v>0</v>
      </c>
      <c r="AM339" s="146">
        <f t="shared" si="171"/>
        <v>4</v>
      </c>
      <c r="AN339" s="145">
        <f>COUNTIFS(A1_Individu_Data_Keadaan_SDMK!A$4:A$149935,M339,A1_Individu_Data_Keadaan_SDMK!Q$4:Q$149935,"05. KEFARMASIAN")</f>
        <v>0</v>
      </c>
      <c r="AO339" s="147">
        <f t="shared" si="172"/>
        <v>1</v>
      </c>
      <c r="AP339" s="146">
        <f t="shared" si="173"/>
        <v>0</v>
      </c>
      <c r="AQ339" s="146">
        <f t="shared" si="174"/>
        <v>1</v>
      </c>
      <c r="AR339" s="145">
        <f>COUNTIFS(A1_Individu_Data_Keadaan_SDMK!A$4:A$149935,M339,A1_Individu_Data_Keadaan_SDMK!Q$4:Q$149935,"06. KESEHATAN MASYARAKAT")</f>
        <v>0</v>
      </c>
      <c r="AS339" s="147">
        <f t="shared" si="175"/>
        <v>1</v>
      </c>
      <c r="AT339" s="146">
        <f t="shared" si="176"/>
        <v>0</v>
      </c>
      <c r="AU339" s="146">
        <f t="shared" si="177"/>
        <v>1</v>
      </c>
      <c r="AV339" s="145">
        <f>COUNTIFS(A1_Individu_Data_Keadaan_SDMK!A$4:A$149935,M339,A1_Individu_Data_Keadaan_SDMK!Q$4:Q$149935,"07. KESEHATAN LINGKUNGAN")</f>
        <v>0</v>
      </c>
      <c r="AW339" s="147">
        <f t="shared" si="178"/>
        <v>1</v>
      </c>
      <c r="AX339" s="146">
        <f t="shared" si="179"/>
        <v>0</v>
      </c>
      <c r="AY339" s="146">
        <f t="shared" si="180"/>
        <v>1</v>
      </c>
      <c r="AZ339" s="145">
        <f>COUNTIFS(A1_Individu_Data_Keadaan_SDMK!A$4:A$149935,M339,A1_Individu_Data_Keadaan_SDMK!Q$4:Q$149935,"08. GIZI")</f>
        <v>0</v>
      </c>
      <c r="BA339" s="147">
        <f t="shared" si="181"/>
        <v>1</v>
      </c>
      <c r="BB339" s="146">
        <f t="shared" si="182"/>
        <v>0</v>
      </c>
      <c r="BC339" s="146">
        <f t="shared" si="183"/>
        <v>1</v>
      </c>
      <c r="BD339" s="145">
        <f>COUNTIFS(A1_Individu_Data_Keadaan_SDMK!A$4:A$149935,M339,A1_Individu_Data_Keadaan_SDMK!R$4:R$149935,"03. Ahli Teknologi Laboratorium Medik")</f>
        <v>0</v>
      </c>
      <c r="BE339" s="147">
        <f t="shared" si="184"/>
        <v>1</v>
      </c>
      <c r="BF339" s="146">
        <f t="shared" si="185"/>
        <v>0</v>
      </c>
      <c r="BG339" s="146">
        <f t="shared" si="186"/>
        <v>1</v>
      </c>
      <c r="BH339" s="151" t="str">
        <f t="shared" si="187"/>
        <v>Belum Memenuhi</v>
      </c>
      <c r="BI339" s="151" t="str">
        <f t="shared" si="188"/>
        <v>Belum Memenuhi</v>
      </c>
    </row>
    <row r="340" spans="13:61" ht="15">
      <c r="M340" s="132" t="s">
        <v>13034</v>
      </c>
      <c r="N340" s="132" t="s">
        <v>13035</v>
      </c>
      <c r="O340" s="132" t="s">
        <v>267</v>
      </c>
      <c r="P340" s="132" t="s">
        <v>9301</v>
      </c>
      <c r="Q340" s="132" t="s">
        <v>12204</v>
      </c>
      <c r="R340" s="132">
        <v>31</v>
      </c>
      <c r="S340" s="132">
        <v>3175</v>
      </c>
      <c r="T340" s="370" t="str">
        <f>IF(R340&lt;&gt;"",VLOOKUP(R340,'01_MASTER_KODE_WILAYAH'!H$1437:I$1470,2,FALSE),"")</f>
        <v>DKI JAKARTA</v>
      </c>
      <c r="U340" s="370" t="str">
        <f>IF(S340&lt;&gt;"",VLOOKUP(S340,'01_MASTER_KODE_WILAYAH'!D$5:F$1353,3,FALSE),"")</f>
        <v>KOTA JAKARTA UTARA</v>
      </c>
      <c r="V340" s="371" t="str">
        <f t="shared" si="158"/>
        <v>2</v>
      </c>
      <c r="W340" s="157">
        <f t="shared" si="159"/>
        <v>0</v>
      </c>
      <c r="X340" s="145">
        <f>COUNTIFS(A1_Individu_Data_Keadaan_SDMK!A$4:A$149935,M340,A1_Individu_Data_Keadaan_SDMK!R$4:R$149935,"01. Dokter")</f>
        <v>0</v>
      </c>
      <c r="Y340" s="134">
        <f t="shared" si="160"/>
        <v>1</v>
      </c>
      <c r="Z340" s="146">
        <f t="shared" si="161"/>
        <v>0</v>
      </c>
      <c r="AA340" s="146">
        <f t="shared" si="162"/>
        <v>1</v>
      </c>
      <c r="AB340" s="145">
        <f>COUNTIFS(A1_Individu_Data_Keadaan_SDMK!A$4:A$149935,M340,A1_Individu_Data_Keadaan_SDMK!R$4:R$149935,"02. Dokter Gigi")</f>
        <v>0</v>
      </c>
      <c r="AC340" s="134">
        <f t="shared" si="163"/>
        <v>1</v>
      </c>
      <c r="AD340" s="146">
        <f t="shared" si="164"/>
        <v>0</v>
      </c>
      <c r="AE340" s="146">
        <f t="shared" si="165"/>
        <v>1</v>
      </c>
      <c r="AF340" s="145">
        <f>COUNTIFS(A1_Individu_Data_Keadaan_SDMK!A$4:A$149935,M340,A1_Individu_Data_Keadaan_SDMK!Q$4:Q$149935,"03. KEPERAWATAN")</f>
        <v>0</v>
      </c>
      <c r="AG340" s="147">
        <f t="shared" si="166"/>
        <v>5</v>
      </c>
      <c r="AH340" s="146">
        <f t="shared" si="167"/>
        <v>0</v>
      </c>
      <c r="AI340" s="146">
        <f t="shared" si="168"/>
        <v>5</v>
      </c>
      <c r="AJ340" s="145">
        <f>COUNTIFS(A1_Individu_Data_Keadaan_SDMK!A$4:A$149935,M340,A1_Individu_Data_Keadaan_SDMK!Q$4:Q$149935,"04. KEBIDANAN")</f>
        <v>0</v>
      </c>
      <c r="AK340" s="147">
        <f t="shared" si="169"/>
        <v>4</v>
      </c>
      <c r="AL340" s="146">
        <f t="shared" si="170"/>
        <v>0</v>
      </c>
      <c r="AM340" s="146">
        <f t="shared" si="171"/>
        <v>4</v>
      </c>
      <c r="AN340" s="145">
        <f>COUNTIFS(A1_Individu_Data_Keadaan_SDMK!A$4:A$149935,M340,A1_Individu_Data_Keadaan_SDMK!Q$4:Q$149935,"05. KEFARMASIAN")</f>
        <v>0</v>
      </c>
      <c r="AO340" s="147">
        <f t="shared" si="172"/>
        <v>1</v>
      </c>
      <c r="AP340" s="146">
        <f t="shared" si="173"/>
        <v>0</v>
      </c>
      <c r="AQ340" s="146">
        <f t="shared" si="174"/>
        <v>1</v>
      </c>
      <c r="AR340" s="145">
        <f>COUNTIFS(A1_Individu_Data_Keadaan_SDMK!A$4:A$149935,M340,A1_Individu_Data_Keadaan_SDMK!Q$4:Q$149935,"06. KESEHATAN MASYARAKAT")</f>
        <v>0</v>
      </c>
      <c r="AS340" s="147">
        <f t="shared" si="175"/>
        <v>1</v>
      </c>
      <c r="AT340" s="146">
        <f t="shared" si="176"/>
        <v>0</v>
      </c>
      <c r="AU340" s="146">
        <f t="shared" si="177"/>
        <v>1</v>
      </c>
      <c r="AV340" s="145">
        <f>COUNTIFS(A1_Individu_Data_Keadaan_SDMK!A$4:A$149935,M340,A1_Individu_Data_Keadaan_SDMK!Q$4:Q$149935,"07. KESEHATAN LINGKUNGAN")</f>
        <v>0</v>
      </c>
      <c r="AW340" s="147">
        <f t="shared" si="178"/>
        <v>1</v>
      </c>
      <c r="AX340" s="146">
        <f t="shared" si="179"/>
        <v>0</v>
      </c>
      <c r="AY340" s="146">
        <f t="shared" si="180"/>
        <v>1</v>
      </c>
      <c r="AZ340" s="145">
        <f>COUNTIFS(A1_Individu_Data_Keadaan_SDMK!A$4:A$149935,M340,A1_Individu_Data_Keadaan_SDMK!Q$4:Q$149935,"08. GIZI")</f>
        <v>0</v>
      </c>
      <c r="BA340" s="147">
        <f t="shared" si="181"/>
        <v>1</v>
      </c>
      <c r="BB340" s="146">
        <f t="shared" si="182"/>
        <v>0</v>
      </c>
      <c r="BC340" s="146">
        <f t="shared" si="183"/>
        <v>1</v>
      </c>
      <c r="BD340" s="145">
        <f>COUNTIFS(A1_Individu_Data_Keadaan_SDMK!A$4:A$149935,M340,A1_Individu_Data_Keadaan_SDMK!R$4:R$149935,"03. Ahli Teknologi Laboratorium Medik")</f>
        <v>0</v>
      </c>
      <c r="BE340" s="147">
        <f t="shared" si="184"/>
        <v>1</v>
      </c>
      <c r="BF340" s="146">
        <f t="shared" si="185"/>
        <v>0</v>
      </c>
      <c r="BG340" s="146">
        <f t="shared" si="186"/>
        <v>1</v>
      </c>
      <c r="BH340" s="151" t="str">
        <f t="shared" si="187"/>
        <v>Belum Memenuhi</v>
      </c>
      <c r="BI340" s="151" t="str">
        <f t="shared" si="188"/>
        <v>Belum Memenuhi</v>
      </c>
    </row>
    <row r="341" spans="13:61" ht="15">
      <c r="M341" s="132" t="s">
        <v>13036</v>
      </c>
      <c r="N341" s="132" t="s">
        <v>13037</v>
      </c>
      <c r="O341" s="132" t="s">
        <v>267</v>
      </c>
      <c r="P341" s="132" t="s">
        <v>9301</v>
      </c>
      <c r="Q341" s="132" t="s">
        <v>12204</v>
      </c>
      <c r="R341" s="132">
        <v>31</v>
      </c>
      <c r="S341" s="132">
        <v>3175</v>
      </c>
      <c r="T341" s="370" t="str">
        <f>IF(R341&lt;&gt;"",VLOOKUP(R341,'01_MASTER_KODE_WILAYAH'!H$1437:I$1470,2,FALSE),"")</f>
        <v>DKI JAKARTA</v>
      </c>
      <c r="U341" s="370" t="str">
        <f>IF(S341&lt;&gt;"",VLOOKUP(S341,'01_MASTER_KODE_WILAYAH'!D$5:F$1353,3,FALSE),"")</f>
        <v>KOTA JAKARTA UTARA</v>
      </c>
      <c r="V341" s="371" t="str">
        <f t="shared" si="158"/>
        <v>2</v>
      </c>
      <c r="W341" s="157">
        <f t="shared" si="159"/>
        <v>0</v>
      </c>
      <c r="X341" s="145">
        <f>COUNTIFS(A1_Individu_Data_Keadaan_SDMK!A$4:A$149935,M341,A1_Individu_Data_Keadaan_SDMK!R$4:R$149935,"01. Dokter")</f>
        <v>0</v>
      </c>
      <c r="Y341" s="134">
        <f t="shared" si="160"/>
        <v>1</v>
      </c>
      <c r="Z341" s="146">
        <f t="shared" si="161"/>
        <v>0</v>
      </c>
      <c r="AA341" s="146">
        <f t="shared" si="162"/>
        <v>1</v>
      </c>
      <c r="AB341" s="145">
        <f>COUNTIFS(A1_Individu_Data_Keadaan_SDMK!A$4:A$149935,M341,A1_Individu_Data_Keadaan_SDMK!R$4:R$149935,"02. Dokter Gigi")</f>
        <v>0</v>
      </c>
      <c r="AC341" s="134">
        <f t="shared" si="163"/>
        <v>1</v>
      </c>
      <c r="AD341" s="146">
        <f t="shared" si="164"/>
        <v>0</v>
      </c>
      <c r="AE341" s="146">
        <f t="shared" si="165"/>
        <v>1</v>
      </c>
      <c r="AF341" s="145">
        <f>COUNTIFS(A1_Individu_Data_Keadaan_SDMK!A$4:A$149935,M341,A1_Individu_Data_Keadaan_SDMK!Q$4:Q$149935,"03. KEPERAWATAN")</f>
        <v>0</v>
      </c>
      <c r="AG341" s="147">
        <f t="shared" si="166"/>
        <v>5</v>
      </c>
      <c r="AH341" s="146">
        <f t="shared" si="167"/>
        <v>0</v>
      </c>
      <c r="AI341" s="146">
        <f t="shared" si="168"/>
        <v>5</v>
      </c>
      <c r="AJ341" s="145">
        <f>COUNTIFS(A1_Individu_Data_Keadaan_SDMK!A$4:A$149935,M341,A1_Individu_Data_Keadaan_SDMK!Q$4:Q$149935,"04. KEBIDANAN")</f>
        <v>0</v>
      </c>
      <c r="AK341" s="147">
        <f t="shared" si="169"/>
        <v>4</v>
      </c>
      <c r="AL341" s="146">
        <f t="shared" si="170"/>
        <v>0</v>
      </c>
      <c r="AM341" s="146">
        <f t="shared" si="171"/>
        <v>4</v>
      </c>
      <c r="AN341" s="145">
        <f>COUNTIFS(A1_Individu_Data_Keadaan_SDMK!A$4:A$149935,M341,A1_Individu_Data_Keadaan_SDMK!Q$4:Q$149935,"05. KEFARMASIAN")</f>
        <v>0</v>
      </c>
      <c r="AO341" s="147">
        <f t="shared" si="172"/>
        <v>1</v>
      </c>
      <c r="AP341" s="146">
        <f t="shared" si="173"/>
        <v>0</v>
      </c>
      <c r="AQ341" s="146">
        <f t="shared" si="174"/>
        <v>1</v>
      </c>
      <c r="AR341" s="145">
        <f>COUNTIFS(A1_Individu_Data_Keadaan_SDMK!A$4:A$149935,M341,A1_Individu_Data_Keadaan_SDMK!Q$4:Q$149935,"06. KESEHATAN MASYARAKAT")</f>
        <v>0</v>
      </c>
      <c r="AS341" s="147">
        <f t="shared" si="175"/>
        <v>1</v>
      </c>
      <c r="AT341" s="146">
        <f t="shared" si="176"/>
        <v>0</v>
      </c>
      <c r="AU341" s="146">
        <f t="shared" si="177"/>
        <v>1</v>
      </c>
      <c r="AV341" s="145">
        <f>COUNTIFS(A1_Individu_Data_Keadaan_SDMK!A$4:A$149935,M341,A1_Individu_Data_Keadaan_SDMK!Q$4:Q$149935,"07. KESEHATAN LINGKUNGAN")</f>
        <v>0</v>
      </c>
      <c r="AW341" s="147">
        <f t="shared" si="178"/>
        <v>1</v>
      </c>
      <c r="AX341" s="146">
        <f t="shared" si="179"/>
        <v>0</v>
      </c>
      <c r="AY341" s="146">
        <f t="shared" si="180"/>
        <v>1</v>
      </c>
      <c r="AZ341" s="145">
        <f>COUNTIFS(A1_Individu_Data_Keadaan_SDMK!A$4:A$149935,M341,A1_Individu_Data_Keadaan_SDMK!Q$4:Q$149935,"08. GIZI")</f>
        <v>0</v>
      </c>
      <c r="BA341" s="147">
        <f t="shared" si="181"/>
        <v>1</v>
      </c>
      <c r="BB341" s="146">
        <f t="shared" si="182"/>
        <v>0</v>
      </c>
      <c r="BC341" s="146">
        <f t="shared" si="183"/>
        <v>1</v>
      </c>
      <c r="BD341" s="145">
        <f>COUNTIFS(A1_Individu_Data_Keadaan_SDMK!A$4:A$149935,M341,A1_Individu_Data_Keadaan_SDMK!R$4:R$149935,"03. Ahli Teknologi Laboratorium Medik")</f>
        <v>0</v>
      </c>
      <c r="BE341" s="147">
        <f t="shared" si="184"/>
        <v>1</v>
      </c>
      <c r="BF341" s="146">
        <f t="shared" si="185"/>
        <v>0</v>
      </c>
      <c r="BG341" s="146">
        <f t="shared" si="186"/>
        <v>1</v>
      </c>
      <c r="BH341" s="151" t="str">
        <f t="shared" si="187"/>
        <v>Belum Memenuhi</v>
      </c>
      <c r="BI341" s="151" t="str">
        <f t="shared" si="188"/>
        <v>Belum Memenuhi</v>
      </c>
    </row>
    <row r="342" spans="13:61" ht="15">
      <c r="M342" s="132" t="s">
        <v>13038</v>
      </c>
      <c r="N342" s="132" t="s">
        <v>13039</v>
      </c>
      <c r="O342" s="132" t="s">
        <v>267</v>
      </c>
      <c r="P342" s="132" t="s">
        <v>9301</v>
      </c>
      <c r="Q342" s="132" t="s">
        <v>12204</v>
      </c>
      <c r="R342" s="132">
        <v>31</v>
      </c>
      <c r="S342" s="132">
        <v>3175</v>
      </c>
      <c r="T342" s="370" t="str">
        <f>IF(R342&lt;&gt;"",VLOOKUP(R342,'01_MASTER_KODE_WILAYAH'!H$1437:I$1470,2,FALSE),"")</f>
        <v>DKI JAKARTA</v>
      </c>
      <c r="U342" s="370" t="str">
        <f>IF(S342&lt;&gt;"",VLOOKUP(S342,'01_MASTER_KODE_WILAYAH'!D$5:F$1353,3,FALSE),"")</f>
        <v>KOTA JAKARTA UTARA</v>
      </c>
      <c r="V342" s="371" t="str">
        <f t="shared" si="158"/>
        <v>2</v>
      </c>
      <c r="W342" s="157">
        <f t="shared" si="159"/>
        <v>0</v>
      </c>
      <c r="X342" s="145">
        <f>COUNTIFS(A1_Individu_Data_Keadaan_SDMK!A$4:A$149935,M342,A1_Individu_Data_Keadaan_SDMK!R$4:R$149935,"01. Dokter")</f>
        <v>0</v>
      </c>
      <c r="Y342" s="134">
        <f t="shared" si="160"/>
        <v>1</v>
      </c>
      <c r="Z342" s="146">
        <f t="shared" si="161"/>
        <v>0</v>
      </c>
      <c r="AA342" s="146">
        <f t="shared" si="162"/>
        <v>1</v>
      </c>
      <c r="AB342" s="145">
        <f>COUNTIFS(A1_Individu_Data_Keadaan_SDMK!A$4:A$149935,M342,A1_Individu_Data_Keadaan_SDMK!R$4:R$149935,"02. Dokter Gigi")</f>
        <v>0</v>
      </c>
      <c r="AC342" s="134">
        <f t="shared" si="163"/>
        <v>1</v>
      </c>
      <c r="AD342" s="146">
        <f t="shared" si="164"/>
        <v>0</v>
      </c>
      <c r="AE342" s="146">
        <f t="shared" si="165"/>
        <v>1</v>
      </c>
      <c r="AF342" s="145">
        <f>COUNTIFS(A1_Individu_Data_Keadaan_SDMK!A$4:A$149935,M342,A1_Individu_Data_Keadaan_SDMK!Q$4:Q$149935,"03. KEPERAWATAN")</f>
        <v>0</v>
      </c>
      <c r="AG342" s="147">
        <f t="shared" si="166"/>
        <v>5</v>
      </c>
      <c r="AH342" s="146">
        <f t="shared" si="167"/>
        <v>0</v>
      </c>
      <c r="AI342" s="146">
        <f t="shared" si="168"/>
        <v>5</v>
      </c>
      <c r="AJ342" s="145">
        <f>COUNTIFS(A1_Individu_Data_Keadaan_SDMK!A$4:A$149935,M342,A1_Individu_Data_Keadaan_SDMK!Q$4:Q$149935,"04. KEBIDANAN")</f>
        <v>0</v>
      </c>
      <c r="AK342" s="147">
        <f t="shared" si="169"/>
        <v>4</v>
      </c>
      <c r="AL342" s="146">
        <f t="shared" si="170"/>
        <v>0</v>
      </c>
      <c r="AM342" s="146">
        <f t="shared" si="171"/>
        <v>4</v>
      </c>
      <c r="AN342" s="145">
        <f>COUNTIFS(A1_Individu_Data_Keadaan_SDMK!A$4:A$149935,M342,A1_Individu_Data_Keadaan_SDMK!Q$4:Q$149935,"05. KEFARMASIAN")</f>
        <v>0</v>
      </c>
      <c r="AO342" s="147">
        <f t="shared" si="172"/>
        <v>1</v>
      </c>
      <c r="AP342" s="146">
        <f t="shared" si="173"/>
        <v>0</v>
      </c>
      <c r="AQ342" s="146">
        <f t="shared" si="174"/>
        <v>1</v>
      </c>
      <c r="AR342" s="145">
        <f>COUNTIFS(A1_Individu_Data_Keadaan_SDMK!A$4:A$149935,M342,A1_Individu_Data_Keadaan_SDMK!Q$4:Q$149935,"06. KESEHATAN MASYARAKAT")</f>
        <v>0</v>
      </c>
      <c r="AS342" s="147">
        <f t="shared" si="175"/>
        <v>1</v>
      </c>
      <c r="AT342" s="146">
        <f t="shared" si="176"/>
        <v>0</v>
      </c>
      <c r="AU342" s="146">
        <f t="shared" si="177"/>
        <v>1</v>
      </c>
      <c r="AV342" s="145">
        <f>COUNTIFS(A1_Individu_Data_Keadaan_SDMK!A$4:A$149935,M342,A1_Individu_Data_Keadaan_SDMK!Q$4:Q$149935,"07. KESEHATAN LINGKUNGAN")</f>
        <v>0</v>
      </c>
      <c r="AW342" s="147">
        <f t="shared" si="178"/>
        <v>1</v>
      </c>
      <c r="AX342" s="146">
        <f t="shared" si="179"/>
        <v>0</v>
      </c>
      <c r="AY342" s="146">
        <f t="shared" si="180"/>
        <v>1</v>
      </c>
      <c r="AZ342" s="145">
        <f>COUNTIFS(A1_Individu_Data_Keadaan_SDMK!A$4:A$149935,M342,A1_Individu_Data_Keadaan_SDMK!Q$4:Q$149935,"08. GIZI")</f>
        <v>0</v>
      </c>
      <c r="BA342" s="147">
        <f t="shared" si="181"/>
        <v>1</v>
      </c>
      <c r="BB342" s="146">
        <f t="shared" si="182"/>
        <v>0</v>
      </c>
      <c r="BC342" s="146">
        <f t="shared" si="183"/>
        <v>1</v>
      </c>
      <c r="BD342" s="145">
        <f>COUNTIFS(A1_Individu_Data_Keadaan_SDMK!A$4:A$149935,M342,A1_Individu_Data_Keadaan_SDMK!R$4:R$149935,"03. Ahli Teknologi Laboratorium Medik")</f>
        <v>0</v>
      </c>
      <c r="BE342" s="147">
        <f t="shared" si="184"/>
        <v>1</v>
      </c>
      <c r="BF342" s="146">
        <f t="shared" si="185"/>
        <v>0</v>
      </c>
      <c r="BG342" s="146">
        <f t="shared" si="186"/>
        <v>1</v>
      </c>
      <c r="BH342" s="151" t="str">
        <f t="shared" si="187"/>
        <v>Belum Memenuhi</v>
      </c>
      <c r="BI342" s="151" t="str">
        <f t="shared" si="188"/>
        <v>Belum Memenuhi</v>
      </c>
    </row>
    <row r="343" spans="13:61" ht="15">
      <c r="M343" s="132" t="s">
        <v>13040</v>
      </c>
      <c r="N343" s="132" t="s">
        <v>13041</v>
      </c>
      <c r="O343" s="132" t="s">
        <v>267</v>
      </c>
      <c r="P343" s="132" t="s">
        <v>9301</v>
      </c>
      <c r="Q343" s="132" t="s">
        <v>12204</v>
      </c>
      <c r="R343" s="132">
        <v>31</v>
      </c>
      <c r="S343" s="132">
        <v>3175</v>
      </c>
      <c r="T343" s="370" t="str">
        <f>IF(R343&lt;&gt;"",VLOOKUP(R343,'01_MASTER_KODE_WILAYAH'!H$1437:I$1470,2,FALSE),"")</f>
        <v>DKI JAKARTA</v>
      </c>
      <c r="U343" s="370" t="str">
        <f>IF(S343&lt;&gt;"",VLOOKUP(S343,'01_MASTER_KODE_WILAYAH'!D$5:F$1353,3,FALSE),"")</f>
        <v>KOTA JAKARTA UTARA</v>
      </c>
      <c r="V343" s="371" t="str">
        <f t="shared" si="158"/>
        <v>2</v>
      </c>
      <c r="W343" s="157">
        <f t="shared" si="159"/>
        <v>0</v>
      </c>
      <c r="X343" s="145">
        <f>COUNTIFS(A1_Individu_Data_Keadaan_SDMK!A$4:A$149935,M343,A1_Individu_Data_Keadaan_SDMK!R$4:R$149935,"01. Dokter")</f>
        <v>0</v>
      </c>
      <c r="Y343" s="134">
        <f t="shared" si="160"/>
        <v>1</v>
      </c>
      <c r="Z343" s="146">
        <f t="shared" si="161"/>
        <v>0</v>
      </c>
      <c r="AA343" s="146">
        <f t="shared" si="162"/>
        <v>1</v>
      </c>
      <c r="AB343" s="145">
        <f>COUNTIFS(A1_Individu_Data_Keadaan_SDMK!A$4:A$149935,M343,A1_Individu_Data_Keadaan_SDMK!R$4:R$149935,"02. Dokter Gigi")</f>
        <v>0</v>
      </c>
      <c r="AC343" s="134">
        <f t="shared" si="163"/>
        <v>1</v>
      </c>
      <c r="AD343" s="146">
        <f t="shared" si="164"/>
        <v>0</v>
      </c>
      <c r="AE343" s="146">
        <f t="shared" si="165"/>
        <v>1</v>
      </c>
      <c r="AF343" s="145">
        <f>COUNTIFS(A1_Individu_Data_Keadaan_SDMK!A$4:A$149935,M343,A1_Individu_Data_Keadaan_SDMK!Q$4:Q$149935,"03. KEPERAWATAN")</f>
        <v>0</v>
      </c>
      <c r="AG343" s="147">
        <f t="shared" si="166"/>
        <v>5</v>
      </c>
      <c r="AH343" s="146">
        <f t="shared" si="167"/>
        <v>0</v>
      </c>
      <c r="AI343" s="146">
        <f t="shared" si="168"/>
        <v>5</v>
      </c>
      <c r="AJ343" s="145">
        <f>COUNTIFS(A1_Individu_Data_Keadaan_SDMK!A$4:A$149935,M343,A1_Individu_Data_Keadaan_SDMK!Q$4:Q$149935,"04. KEBIDANAN")</f>
        <v>0</v>
      </c>
      <c r="AK343" s="147">
        <f t="shared" si="169"/>
        <v>4</v>
      </c>
      <c r="AL343" s="146">
        <f t="shared" si="170"/>
        <v>0</v>
      </c>
      <c r="AM343" s="146">
        <f t="shared" si="171"/>
        <v>4</v>
      </c>
      <c r="AN343" s="145">
        <f>COUNTIFS(A1_Individu_Data_Keadaan_SDMK!A$4:A$149935,M343,A1_Individu_Data_Keadaan_SDMK!Q$4:Q$149935,"05. KEFARMASIAN")</f>
        <v>0</v>
      </c>
      <c r="AO343" s="147">
        <f t="shared" si="172"/>
        <v>1</v>
      </c>
      <c r="AP343" s="146">
        <f t="shared" si="173"/>
        <v>0</v>
      </c>
      <c r="AQ343" s="146">
        <f t="shared" si="174"/>
        <v>1</v>
      </c>
      <c r="AR343" s="145">
        <f>COUNTIFS(A1_Individu_Data_Keadaan_SDMK!A$4:A$149935,M343,A1_Individu_Data_Keadaan_SDMK!Q$4:Q$149935,"06. KESEHATAN MASYARAKAT")</f>
        <v>0</v>
      </c>
      <c r="AS343" s="147">
        <f t="shared" si="175"/>
        <v>1</v>
      </c>
      <c r="AT343" s="146">
        <f t="shared" si="176"/>
        <v>0</v>
      </c>
      <c r="AU343" s="146">
        <f t="shared" si="177"/>
        <v>1</v>
      </c>
      <c r="AV343" s="145">
        <f>COUNTIFS(A1_Individu_Data_Keadaan_SDMK!A$4:A$149935,M343,A1_Individu_Data_Keadaan_SDMK!Q$4:Q$149935,"07. KESEHATAN LINGKUNGAN")</f>
        <v>0</v>
      </c>
      <c r="AW343" s="147">
        <f t="shared" si="178"/>
        <v>1</v>
      </c>
      <c r="AX343" s="146">
        <f t="shared" si="179"/>
        <v>0</v>
      </c>
      <c r="AY343" s="146">
        <f t="shared" si="180"/>
        <v>1</v>
      </c>
      <c r="AZ343" s="145">
        <f>COUNTIFS(A1_Individu_Data_Keadaan_SDMK!A$4:A$149935,M343,A1_Individu_Data_Keadaan_SDMK!Q$4:Q$149935,"08. GIZI")</f>
        <v>0</v>
      </c>
      <c r="BA343" s="147">
        <f t="shared" si="181"/>
        <v>1</v>
      </c>
      <c r="BB343" s="146">
        <f t="shared" si="182"/>
        <v>0</v>
      </c>
      <c r="BC343" s="146">
        <f t="shared" si="183"/>
        <v>1</v>
      </c>
      <c r="BD343" s="145">
        <f>COUNTIFS(A1_Individu_Data_Keadaan_SDMK!A$4:A$149935,M343,A1_Individu_Data_Keadaan_SDMK!R$4:R$149935,"03. Ahli Teknologi Laboratorium Medik")</f>
        <v>0</v>
      </c>
      <c r="BE343" s="147">
        <f t="shared" si="184"/>
        <v>1</v>
      </c>
      <c r="BF343" s="146">
        <f t="shared" si="185"/>
        <v>0</v>
      </c>
      <c r="BG343" s="146">
        <f t="shared" si="186"/>
        <v>1</v>
      </c>
      <c r="BH343" s="151" t="str">
        <f t="shared" si="187"/>
        <v>Belum Memenuhi</v>
      </c>
      <c r="BI343" s="151" t="str">
        <f t="shared" si="188"/>
        <v>Belum Memenuhi</v>
      </c>
    </row>
    <row r="344" spans="13:61" ht="15">
      <c r="M344" s="132" t="s">
        <v>13042</v>
      </c>
      <c r="N344" s="132" t="s">
        <v>13043</v>
      </c>
      <c r="O344" s="132" t="s">
        <v>267</v>
      </c>
      <c r="P344" s="132" t="s">
        <v>9301</v>
      </c>
      <c r="Q344" s="132" t="s">
        <v>12204</v>
      </c>
      <c r="R344" s="132">
        <v>31</v>
      </c>
      <c r="S344" s="132">
        <v>3175</v>
      </c>
      <c r="T344" s="370" t="str">
        <f>IF(R344&lt;&gt;"",VLOOKUP(R344,'01_MASTER_KODE_WILAYAH'!H$1437:I$1470,2,FALSE),"")</f>
        <v>DKI JAKARTA</v>
      </c>
      <c r="U344" s="370" t="str">
        <f>IF(S344&lt;&gt;"",VLOOKUP(S344,'01_MASTER_KODE_WILAYAH'!D$5:F$1353,3,FALSE),"")</f>
        <v>KOTA JAKARTA UTARA</v>
      </c>
      <c r="V344" s="371" t="str">
        <f t="shared" si="158"/>
        <v>2</v>
      </c>
      <c r="W344" s="157">
        <f t="shared" si="159"/>
        <v>0</v>
      </c>
      <c r="X344" s="145">
        <f>COUNTIFS(A1_Individu_Data_Keadaan_SDMK!A$4:A$149935,M344,A1_Individu_Data_Keadaan_SDMK!R$4:R$149935,"01. Dokter")</f>
        <v>0</v>
      </c>
      <c r="Y344" s="134">
        <f t="shared" si="160"/>
        <v>1</v>
      </c>
      <c r="Z344" s="146">
        <f t="shared" si="161"/>
        <v>0</v>
      </c>
      <c r="AA344" s="146">
        <f t="shared" si="162"/>
        <v>1</v>
      </c>
      <c r="AB344" s="145">
        <f>COUNTIFS(A1_Individu_Data_Keadaan_SDMK!A$4:A$149935,M344,A1_Individu_Data_Keadaan_SDMK!R$4:R$149935,"02. Dokter Gigi")</f>
        <v>0</v>
      </c>
      <c r="AC344" s="134">
        <f t="shared" si="163"/>
        <v>1</v>
      </c>
      <c r="AD344" s="146">
        <f t="shared" si="164"/>
        <v>0</v>
      </c>
      <c r="AE344" s="146">
        <f t="shared" si="165"/>
        <v>1</v>
      </c>
      <c r="AF344" s="145">
        <f>COUNTIFS(A1_Individu_Data_Keadaan_SDMK!A$4:A$149935,M344,A1_Individu_Data_Keadaan_SDMK!Q$4:Q$149935,"03. KEPERAWATAN")</f>
        <v>0</v>
      </c>
      <c r="AG344" s="147">
        <f t="shared" si="166"/>
        <v>5</v>
      </c>
      <c r="AH344" s="146">
        <f t="shared" si="167"/>
        <v>0</v>
      </c>
      <c r="AI344" s="146">
        <f t="shared" si="168"/>
        <v>5</v>
      </c>
      <c r="AJ344" s="145">
        <f>COUNTIFS(A1_Individu_Data_Keadaan_SDMK!A$4:A$149935,M344,A1_Individu_Data_Keadaan_SDMK!Q$4:Q$149935,"04. KEBIDANAN")</f>
        <v>0</v>
      </c>
      <c r="AK344" s="147">
        <f t="shared" si="169"/>
        <v>4</v>
      </c>
      <c r="AL344" s="146">
        <f t="shared" si="170"/>
        <v>0</v>
      </c>
      <c r="AM344" s="146">
        <f t="shared" si="171"/>
        <v>4</v>
      </c>
      <c r="AN344" s="145">
        <f>COUNTIFS(A1_Individu_Data_Keadaan_SDMK!A$4:A$149935,M344,A1_Individu_Data_Keadaan_SDMK!Q$4:Q$149935,"05. KEFARMASIAN")</f>
        <v>0</v>
      </c>
      <c r="AO344" s="147">
        <f t="shared" si="172"/>
        <v>1</v>
      </c>
      <c r="AP344" s="146">
        <f t="shared" si="173"/>
        <v>0</v>
      </c>
      <c r="AQ344" s="146">
        <f t="shared" si="174"/>
        <v>1</v>
      </c>
      <c r="AR344" s="145">
        <f>COUNTIFS(A1_Individu_Data_Keadaan_SDMK!A$4:A$149935,M344,A1_Individu_Data_Keadaan_SDMK!Q$4:Q$149935,"06. KESEHATAN MASYARAKAT")</f>
        <v>0</v>
      </c>
      <c r="AS344" s="147">
        <f t="shared" si="175"/>
        <v>1</v>
      </c>
      <c r="AT344" s="146">
        <f t="shared" si="176"/>
        <v>0</v>
      </c>
      <c r="AU344" s="146">
        <f t="shared" si="177"/>
        <v>1</v>
      </c>
      <c r="AV344" s="145">
        <f>COUNTIFS(A1_Individu_Data_Keadaan_SDMK!A$4:A$149935,M344,A1_Individu_Data_Keadaan_SDMK!Q$4:Q$149935,"07. KESEHATAN LINGKUNGAN")</f>
        <v>0</v>
      </c>
      <c r="AW344" s="147">
        <f t="shared" si="178"/>
        <v>1</v>
      </c>
      <c r="AX344" s="146">
        <f t="shared" si="179"/>
        <v>0</v>
      </c>
      <c r="AY344" s="146">
        <f t="shared" si="180"/>
        <v>1</v>
      </c>
      <c r="AZ344" s="145">
        <f>COUNTIFS(A1_Individu_Data_Keadaan_SDMK!A$4:A$149935,M344,A1_Individu_Data_Keadaan_SDMK!Q$4:Q$149935,"08. GIZI")</f>
        <v>0</v>
      </c>
      <c r="BA344" s="147">
        <f t="shared" si="181"/>
        <v>1</v>
      </c>
      <c r="BB344" s="146">
        <f t="shared" si="182"/>
        <v>0</v>
      </c>
      <c r="BC344" s="146">
        <f t="shared" si="183"/>
        <v>1</v>
      </c>
      <c r="BD344" s="145">
        <f>COUNTIFS(A1_Individu_Data_Keadaan_SDMK!A$4:A$149935,M344,A1_Individu_Data_Keadaan_SDMK!R$4:R$149935,"03. Ahli Teknologi Laboratorium Medik")</f>
        <v>0</v>
      </c>
      <c r="BE344" s="147">
        <f t="shared" si="184"/>
        <v>1</v>
      </c>
      <c r="BF344" s="146">
        <f t="shared" si="185"/>
        <v>0</v>
      </c>
      <c r="BG344" s="146">
        <f t="shared" si="186"/>
        <v>1</v>
      </c>
      <c r="BH344" s="151" t="str">
        <f t="shared" si="187"/>
        <v>Belum Memenuhi</v>
      </c>
      <c r="BI344" s="151" t="str">
        <f t="shared" si="188"/>
        <v>Belum Memenuhi</v>
      </c>
    </row>
    <row r="345" spans="13:61" ht="15">
      <c r="M345" s="132" t="s">
        <v>13044</v>
      </c>
      <c r="N345" s="132" t="s">
        <v>13045</v>
      </c>
      <c r="O345" s="132" t="s">
        <v>267</v>
      </c>
      <c r="P345" s="132" t="s">
        <v>9301</v>
      </c>
      <c r="Q345" s="132" t="s">
        <v>12204</v>
      </c>
      <c r="R345" s="132">
        <v>31</v>
      </c>
      <c r="S345" s="132">
        <v>3175</v>
      </c>
      <c r="T345" s="370" t="str">
        <f>IF(R345&lt;&gt;"",VLOOKUP(R345,'01_MASTER_KODE_WILAYAH'!H$1437:I$1470,2,FALSE),"")</f>
        <v>DKI JAKARTA</v>
      </c>
      <c r="U345" s="370" t="str">
        <f>IF(S345&lt;&gt;"",VLOOKUP(S345,'01_MASTER_KODE_WILAYAH'!D$5:F$1353,3,FALSE),"")</f>
        <v>KOTA JAKARTA UTARA</v>
      </c>
      <c r="V345" s="371" t="str">
        <f t="shared" si="158"/>
        <v>2</v>
      </c>
      <c r="W345" s="157">
        <f t="shared" si="159"/>
        <v>0</v>
      </c>
      <c r="X345" s="145">
        <f>COUNTIFS(A1_Individu_Data_Keadaan_SDMK!A$4:A$149935,M345,A1_Individu_Data_Keadaan_SDMK!R$4:R$149935,"01. Dokter")</f>
        <v>0</v>
      </c>
      <c r="Y345" s="134">
        <f t="shared" si="160"/>
        <v>1</v>
      </c>
      <c r="Z345" s="146">
        <f t="shared" si="161"/>
        <v>0</v>
      </c>
      <c r="AA345" s="146">
        <f t="shared" si="162"/>
        <v>1</v>
      </c>
      <c r="AB345" s="145">
        <f>COUNTIFS(A1_Individu_Data_Keadaan_SDMK!A$4:A$149935,M345,A1_Individu_Data_Keadaan_SDMK!R$4:R$149935,"02. Dokter Gigi")</f>
        <v>0</v>
      </c>
      <c r="AC345" s="134">
        <f t="shared" si="163"/>
        <v>1</v>
      </c>
      <c r="AD345" s="146">
        <f t="shared" si="164"/>
        <v>0</v>
      </c>
      <c r="AE345" s="146">
        <f t="shared" si="165"/>
        <v>1</v>
      </c>
      <c r="AF345" s="145">
        <f>COUNTIFS(A1_Individu_Data_Keadaan_SDMK!A$4:A$149935,M345,A1_Individu_Data_Keadaan_SDMK!Q$4:Q$149935,"03. KEPERAWATAN")</f>
        <v>0</v>
      </c>
      <c r="AG345" s="147">
        <f t="shared" si="166"/>
        <v>5</v>
      </c>
      <c r="AH345" s="146">
        <f t="shared" si="167"/>
        <v>0</v>
      </c>
      <c r="AI345" s="146">
        <f t="shared" si="168"/>
        <v>5</v>
      </c>
      <c r="AJ345" s="145">
        <f>COUNTIFS(A1_Individu_Data_Keadaan_SDMK!A$4:A$149935,M345,A1_Individu_Data_Keadaan_SDMK!Q$4:Q$149935,"04. KEBIDANAN")</f>
        <v>0</v>
      </c>
      <c r="AK345" s="147">
        <f t="shared" si="169"/>
        <v>4</v>
      </c>
      <c r="AL345" s="146">
        <f t="shared" si="170"/>
        <v>0</v>
      </c>
      <c r="AM345" s="146">
        <f t="shared" si="171"/>
        <v>4</v>
      </c>
      <c r="AN345" s="145">
        <f>COUNTIFS(A1_Individu_Data_Keadaan_SDMK!A$4:A$149935,M345,A1_Individu_Data_Keadaan_SDMK!Q$4:Q$149935,"05. KEFARMASIAN")</f>
        <v>0</v>
      </c>
      <c r="AO345" s="147">
        <f t="shared" si="172"/>
        <v>1</v>
      </c>
      <c r="AP345" s="146">
        <f t="shared" si="173"/>
        <v>0</v>
      </c>
      <c r="AQ345" s="146">
        <f t="shared" si="174"/>
        <v>1</v>
      </c>
      <c r="AR345" s="145">
        <f>COUNTIFS(A1_Individu_Data_Keadaan_SDMK!A$4:A$149935,M345,A1_Individu_Data_Keadaan_SDMK!Q$4:Q$149935,"06. KESEHATAN MASYARAKAT")</f>
        <v>0</v>
      </c>
      <c r="AS345" s="147">
        <f t="shared" si="175"/>
        <v>1</v>
      </c>
      <c r="AT345" s="146">
        <f t="shared" si="176"/>
        <v>0</v>
      </c>
      <c r="AU345" s="146">
        <f t="shared" si="177"/>
        <v>1</v>
      </c>
      <c r="AV345" s="145">
        <f>COUNTIFS(A1_Individu_Data_Keadaan_SDMK!A$4:A$149935,M345,A1_Individu_Data_Keadaan_SDMK!Q$4:Q$149935,"07. KESEHATAN LINGKUNGAN")</f>
        <v>0</v>
      </c>
      <c r="AW345" s="147">
        <f t="shared" si="178"/>
        <v>1</v>
      </c>
      <c r="AX345" s="146">
        <f t="shared" si="179"/>
        <v>0</v>
      </c>
      <c r="AY345" s="146">
        <f t="shared" si="180"/>
        <v>1</v>
      </c>
      <c r="AZ345" s="145">
        <f>COUNTIFS(A1_Individu_Data_Keadaan_SDMK!A$4:A$149935,M345,A1_Individu_Data_Keadaan_SDMK!Q$4:Q$149935,"08. GIZI")</f>
        <v>0</v>
      </c>
      <c r="BA345" s="147">
        <f t="shared" si="181"/>
        <v>1</v>
      </c>
      <c r="BB345" s="146">
        <f t="shared" si="182"/>
        <v>0</v>
      </c>
      <c r="BC345" s="146">
        <f t="shared" si="183"/>
        <v>1</v>
      </c>
      <c r="BD345" s="145">
        <f>COUNTIFS(A1_Individu_Data_Keadaan_SDMK!A$4:A$149935,M345,A1_Individu_Data_Keadaan_SDMK!R$4:R$149935,"03. Ahli Teknologi Laboratorium Medik")</f>
        <v>0</v>
      </c>
      <c r="BE345" s="147">
        <f t="shared" si="184"/>
        <v>1</v>
      </c>
      <c r="BF345" s="146">
        <f t="shared" si="185"/>
        <v>0</v>
      </c>
      <c r="BG345" s="146">
        <f t="shared" si="186"/>
        <v>1</v>
      </c>
      <c r="BH345" s="151" t="str">
        <f t="shared" si="187"/>
        <v>Belum Memenuhi</v>
      </c>
      <c r="BI345" s="151" t="str">
        <f t="shared" si="188"/>
        <v>Belum Memenuhi</v>
      </c>
    </row>
    <row r="346" spans="13:61" ht="15">
      <c r="M346" s="132" t="s">
        <v>13046</v>
      </c>
      <c r="N346" s="132" t="s">
        <v>13047</v>
      </c>
      <c r="O346" s="132" t="s">
        <v>267</v>
      </c>
      <c r="P346" s="132" t="s">
        <v>9301</v>
      </c>
      <c r="Q346" s="132" t="s">
        <v>12204</v>
      </c>
      <c r="R346" s="132">
        <v>31</v>
      </c>
      <c r="S346" s="132">
        <v>3175</v>
      </c>
      <c r="T346" s="370" t="str">
        <f>IF(R346&lt;&gt;"",VLOOKUP(R346,'01_MASTER_KODE_WILAYAH'!H$1437:I$1470,2,FALSE),"")</f>
        <v>DKI JAKARTA</v>
      </c>
      <c r="U346" s="370" t="str">
        <f>IF(S346&lt;&gt;"",VLOOKUP(S346,'01_MASTER_KODE_WILAYAH'!D$5:F$1353,3,FALSE),"")</f>
        <v>KOTA JAKARTA UTARA</v>
      </c>
      <c r="V346" s="371" t="str">
        <f t="shared" si="158"/>
        <v>2</v>
      </c>
      <c r="W346" s="157">
        <f t="shared" si="159"/>
        <v>0</v>
      </c>
      <c r="X346" s="145">
        <f>COUNTIFS(A1_Individu_Data_Keadaan_SDMK!A$4:A$149935,M346,A1_Individu_Data_Keadaan_SDMK!R$4:R$149935,"01. Dokter")</f>
        <v>0</v>
      </c>
      <c r="Y346" s="134">
        <f t="shared" si="160"/>
        <v>1</v>
      </c>
      <c r="Z346" s="146">
        <f t="shared" si="161"/>
        <v>0</v>
      </c>
      <c r="AA346" s="146">
        <f t="shared" si="162"/>
        <v>1</v>
      </c>
      <c r="AB346" s="145">
        <f>COUNTIFS(A1_Individu_Data_Keadaan_SDMK!A$4:A$149935,M346,A1_Individu_Data_Keadaan_SDMK!R$4:R$149935,"02. Dokter Gigi")</f>
        <v>0</v>
      </c>
      <c r="AC346" s="134">
        <f t="shared" si="163"/>
        <v>1</v>
      </c>
      <c r="AD346" s="146">
        <f t="shared" si="164"/>
        <v>0</v>
      </c>
      <c r="AE346" s="146">
        <f t="shared" si="165"/>
        <v>1</v>
      </c>
      <c r="AF346" s="145">
        <f>COUNTIFS(A1_Individu_Data_Keadaan_SDMK!A$4:A$149935,M346,A1_Individu_Data_Keadaan_SDMK!Q$4:Q$149935,"03. KEPERAWATAN")</f>
        <v>0</v>
      </c>
      <c r="AG346" s="147">
        <f t="shared" si="166"/>
        <v>5</v>
      </c>
      <c r="AH346" s="146">
        <f t="shared" si="167"/>
        <v>0</v>
      </c>
      <c r="AI346" s="146">
        <f t="shared" si="168"/>
        <v>5</v>
      </c>
      <c r="AJ346" s="145">
        <f>COUNTIFS(A1_Individu_Data_Keadaan_SDMK!A$4:A$149935,M346,A1_Individu_Data_Keadaan_SDMK!Q$4:Q$149935,"04. KEBIDANAN")</f>
        <v>0</v>
      </c>
      <c r="AK346" s="147">
        <f t="shared" si="169"/>
        <v>4</v>
      </c>
      <c r="AL346" s="146">
        <f t="shared" si="170"/>
        <v>0</v>
      </c>
      <c r="AM346" s="146">
        <f t="shared" si="171"/>
        <v>4</v>
      </c>
      <c r="AN346" s="145">
        <f>COUNTIFS(A1_Individu_Data_Keadaan_SDMK!A$4:A$149935,M346,A1_Individu_Data_Keadaan_SDMK!Q$4:Q$149935,"05. KEFARMASIAN")</f>
        <v>0</v>
      </c>
      <c r="AO346" s="147">
        <f t="shared" si="172"/>
        <v>1</v>
      </c>
      <c r="AP346" s="146">
        <f t="shared" si="173"/>
        <v>0</v>
      </c>
      <c r="AQ346" s="146">
        <f t="shared" si="174"/>
        <v>1</v>
      </c>
      <c r="AR346" s="145">
        <f>COUNTIFS(A1_Individu_Data_Keadaan_SDMK!A$4:A$149935,M346,A1_Individu_Data_Keadaan_SDMK!Q$4:Q$149935,"06. KESEHATAN MASYARAKAT")</f>
        <v>0</v>
      </c>
      <c r="AS346" s="147">
        <f t="shared" si="175"/>
        <v>1</v>
      </c>
      <c r="AT346" s="146">
        <f t="shared" si="176"/>
        <v>0</v>
      </c>
      <c r="AU346" s="146">
        <f t="shared" si="177"/>
        <v>1</v>
      </c>
      <c r="AV346" s="145">
        <f>COUNTIFS(A1_Individu_Data_Keadaan_SDMK!A$4:A$149935,M346,A1_Individu_Data_Keadaan_SDMK!Q$4:Q$149935,"07. KESEHATAN LINGKUNGAN")</f>
        <v>0</v>
      </c>
      <c r="AW346" s="147">
        <f t="shared" si="178"/>
        <v>1</v>
      </c>
      <c r="AX346" s="146">
        <f t="shared" si="179"/>
        <v>0</v>
      </c>
      <c r="AY346" s="146">
        <f t="shared" si="180"/>
        <v>1</v>
      </c>
      <c r="AZ346" s="145">
        <f>COUNTIFS(A1_Individu_Data_Keadaan_SDMK!A$4:A$149935,M346,A1_Individu_Data_Keadaan_SDMK!Q$4:Q$149935,"08. GIZI")</f>
        <v>0</v>
      </c>
      <c r="BA346" s="147">
        <f t="shared" si="181"/>
        <v>1</v>
      </c>
      <c r="BB346" s="146">
        <f t="shared" si="182"/>
        <v>0</v>
      </c>
      <c r="BC346" s="146">
        <f t="shared" si="183"/>
        <v>1</v>
      </c>
      <c r="BD346" s="145">
        <f>COUNTIFS(A1_Individu_Data_Keadaan_SDMK!A$4:A$149935,M346,A1_Individu_Data_Keadaan_SDMK!R$4:R$149935,"03. Ahli Teknologi Laboratorium Medik")</f>
        <v>0</v>
      </c>
      <c r="BE346" s="147">
        <f t="shared" si="184"/>
        <v>1</v>
      </c>
      <c r="BF346" s="146">
        <f t="shared" si="185"/>
        <v>0</v>
      </c>
      <c r="BG346" s="146">
        <f t="shared" si="186"/>
        <v>1</v>
      </c>
      <c r="BH346" s="151" t="str">
        <f t="shared" si="187"/>
        <v>Belum Memenuhi</v>
      </c>
      <c r="BI346" s="151" t="str">
        <f t="shared" si="188"/>
        <v>Belum Memenuhi</v>
      </c>
    </row>
    <row r="347" spans="13:61" ht="15">
      <c r="M347" s="132" t="s">
        <v>13048</v>
      </c>
      <c r="N347" s="132" t="s">
        <v>13049</v>
      </c>
      <c r="O347" s="132" t="s">
        <v>267</v>
      </c>
      <c r="P347" s="132" t="s">
        <v>9301</v>
      </c>
      <c r="Q347" s="132" t="s">
        <v>12204</v>
      </c>
      <c r="R347" s="132">
        <v>31</v>
      </c>
      <c r="S347" s="132">
        <v>3175</v>
      </c>
      <c r="T347" s="370" t="str">
        <f>IF(R347&lt;&gt;"",VLOOKUP(R347,'01_MASTER_KODE_WILAYAH'!H$1437:I$1470,2,FALSE),"")</f>
        <v>DKI JAKARTA</v>
      </c>
      <c r="U347" s="370" t="str">
        <f>IF(S347&lt;&gt;"",VLOOKUP(S347,'01_MASTER_KODE_WILAYAH'!D$5:F$1353,3,FALSE),"")</f>
        <v>KOTA JAKARTA UTARA</v>
      </c>
      <c r="V347" s="371" t="str">
        <f t="shared" si="158"/>
        <v>2</v>
      </c>
      <c r="W347" s="157">
        <f t="shared" si="159"/>
        <v>0</v>
      </c>
      <c r="X347" s="145">
        <f>COUNTIFS(A1_Individu_Data_Keadaan_SDMK!A$4:A$149935,M347,A1_Individu_Data_Keadaan_SDMK!R$4:R$149935,"01. Dokter")</f>
        <v>0</v>
      </c>
      <c r="Y347" s="134">
        <f t="shared" si="160"/>
        <v>1</v>
      </c>
      <c r="Z347" s="146">
        <f t="shared" si="161"/>
        <v>0</v>
      </c>
      <c r="AA347" s="146">
        <f t="shared" si="162"/>
        <v>1</v>
      </c>
      <c r="AB347" s="145">
        <f>COUNTIFS(A1_Individu_Data_Keadaan_SDMK!A$4:A$149935,M347,A1_Individu_Data_Keadaan_SDMK!R$4:R$149935,"02. Dokter Gigi")</f>
        <v>0</v>
      </c>
      <c r="AC347" s="134">
        <f t="shared" si="163"/>
        <v>1</v>
      </c>
      <c r="AD347" s="146">
        <f t="shared" si="164"/>
        <v>0</v>
      </c>
      <c r="AE347" s="146">
        <f t="shared" si="165"/>
        <v>1</v>
      </c>
      <c r="AF347" s="145">
        <f>COUNTIFS(A1_Individu_Data_Keadaan_SDMK!A$4:A$149935,M347,A1_Individu_Data_Keadaan_SDMK!Q$4:Q$149935,"03. KEPERAWATAN")</f>
        <v>0</v>
      </c>
      <c r="AG347" s="147">
        <f t="shared" si="166"/>
        <v>5</v>
      </c>
      <c r="AH347" s="146">
        <f t="shared" si="167"/>
        <v>0</v>
      </c>
      <c r="AI347" s="146">
        <f t="shared" si="168"/>
        <v>5</v>
      </c>
      <c r="AJ347" s="145">
        <f>COUNTIFS(A1_Individu_Data_Keadaan_SDMK!A$4:A$149935,M347,A1_Individu_Data_Keadaan_SDMK!Q$4:Q$149935,"04. KEBIDANAN")</f>
        <v>0</v>
      </c>
      <c r="AK347" s="147">
        <f t="shared" si="169"/>
        <v>4</v>
      </c>
      <c r="AL347" s="146">
        <f t="shared" si="170"/>
        <v>0</v>
      </c>
      <c r="AM347" s="146">
        <f t="shared" si="171"/>
        <v>4</v>
      </c>
      <c r="AN347" s="145">
        <f>COUNTIFS(A1_Individu_Data_Keadaan_SDMK!A$4:A$149935,M347,A1_Individu_Data_Keadaan_SDMK!Q$4:Q$149935,"05. KEFARMASIAN")</f>
        <v>0</v>
      </c>
      <c r="AO347" s="147">
        <f t="shared" si="172"/>
        <v>1</v>
      </c>
      <c r="AP347" s="146">
        <f t="shared" si="173"/>
        <v>0</v>
      </c>
      <c r="AQ347" s="146">
        <f t="shared" si="174"/>
        <v>1</v>
      </c>
      <c r="AR347" s="145">
        <f>COUNTIFS(A1_Individu_Data_Keadaan_SDMK!A$4:A$149935,M347,A1_Individu_Data_Keadaan_SDMK!Q$4:Q$149935,"06. KESEHATAN MASYARAKAT")</f>
        <v>0</v>
      </c>
      <c r="AS347" s="147">
        <f t="shared" si="175"/>
        <v>1</v>
      </c>
      <c r="AT347" s="146">
        <f t="shared" si="176"/>
        <v>0</v>
      </c>
      <c r="AU347" s="146">
        <f t="shared" si="177"/>
        <v>1</v>
      </c>
      <c r="AV347" s="145">
        <f>COUNTIFS(A1_Individu_Data_Keadaan_SDMK!A$4:A$149935,M347,A1_Individu_Data_Keadaan_SDMK!Q$4:Q$149935,"07. KESEHATAN LINGKUNGAN")</f>
        <v>0</v>
      </c>
      <c r="AW347" s="147">
        <f t="shared" si="178"/>
        <v>1</v>
      </c>
      <c r="AX347" s="146">
        <f t="shared" si="179"/>
        <v>0</v>
      </c>
      <c r="AY347" s="146">
        <f t="shared" si="180"/>
        <v>1</v>
      </c>
      <c r="AZ347" s="145">
        <f>COUNTIFS(A1_Individu_Data_Keadaan_SDMK!A$4:A$149935,M347,A1_Individu_Data_Keadaan_SDMK!Q$4:Q$149935,"08. GIZI")</f>
        <v>0</v>
      </c>
      <c r="BA347" s="147">
        <f t="shared" si="181"/>
        <v>1</v>
      </c>
      <c r="BB347" s="146">
        <f t="shared" si="182"/>
        <v>0</v>
      </c>
      <c r="BC347" s="146">
        <f t="shared" si="183"/>
        <v>1</v>
      </c>
      <c r="BD347" s="145">
        <f>COUNTIFS(A1_Individu_Data_Keadaan_SDMK!A$4:A$149935,M347,A1_Individu_Data_Keadaan_SDMK!R$4:R$149935,"03. Ahli Teknologi Laboratorium Medik")</f>
        <v>0</v>
      </c>
      <c r="BE347" s="147">
        <f t="shared" si="184"/>
        <v>1</v>
      </c>
      <c r="BF347" s="146">
        <f t="shared" si="185"/>
        <v>0</v>
      </c>
      <c r="BG347" s="146">
        <f t="shared" si="186"/>
        <v>1</v>
      </c>
      <c r="BH347" s="151" t="str">
        <f t="shared" si="187"/>
        <v>Belum Memenuhi</v>
      </c>
      <c r="BI347" s="151" t="str">
        <f t="shared" si="188"/>
        <v>Belum Memenuhi</v>
      </c>
    </row>
  </sheetData>
  <mergeCells count="29">
    <mergeCell ref="W5:BI5"/>
    <mergeCell ref="H23:I24"/>
    <mergeCell ref="O5:O6"/>
    <mergeCell ref="I6:I7"/>
    <mergeCell ref="Q5:Q6"/>
    <mergeCell ref="G5:I5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D23:E24"/>
    <mergeCell ref="F23:G24"/>
    <mergeCell ref="C26:C34"/>
    <mergeCell ref="H26:H34"/>
    <mergeCell ref="I26:I34"/>
    <mergeCell ref="G30:G34"/>
    <mergeCell ref="F30:F34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'01_MASTER_KODE_WILAYAH'!F$405:F$410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8</vt:i4>
      </vt:variant>
    </vt:vector>
  </HeadingPairs>
  <TitlesOfParts>
    <vt:vector size="34" baseType="lpstr">
      <vt:lpstr>A1_Individu_Data_Keadaan_SDMK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Kepegawaian Mampang</cp:lastModifiedBy>
  <cp:lastPrinted>2016-11-03T08:59:55Z</cp:lastPrinted>
  <dcterms:created xsi:type="dcterms:W3CDTF">2016-02-24T11:42:34Z</dcterms:created>
  <dcterms:modified xsi:type="dcterms:W3CDTF">2019-09-05T04:41:45Z</dcterms:modified>
</cp:coreProperties>
</file>